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ms-excel.threadedcomments+xml" PartName="/xl/threadedComments/threadedComment1.xml"/>
  <Override ContentType="application/vnd.ms-excel.namedsheetviews+xml" PartName="/xl/namedSheetViews/namedSheetView1.xml"/>
  <Override ContentType="application/vnd.ms-excel.person+xml" PartName="/xl/persons/person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9d88d5179eecfa/PLAN DE ARRIBOS CARGAS/"/>
    </mc:Choice>
  </mc:AlternateContent>
  <xr:revisionPtr revIDLastSave="0" documentId="8_{E46DAE25-6B10-4549-B2E7-8BA30D3944F6}" xr6:coauthVersionLast="47" xr6:coauthVersionMax="47" xr10:uidLastSave="{00000000-0000-0000-0000-000000000000}"/>
  <bookViews>
    <workbookView xWindow="-98" yWindow="-98" windowWidth="19396" windowHeight="11475" tabRatio="396" xr2:uid="{00000000-000D-0000-FFFF-FFFF00000000}"/>
  </bookViews>
  <sheets>
    <sheet name="Cargas" sheetId="1" r:id="rId1"/>
    <sheet name="Carpetas" sheetId="2" r:id="rId2"/>
    <sheet name="Rangos" sheetId="3" r:id="rId4"/>
  </sheets>
  <definedNames>
    <definedName name="Fronteras">'Rangos'!$H$5:$H$11</definedName>
    <definedName name="Productores">'Rangos'!$J$5:$J$39</definedName>
    <definedName name="Status">'Rangos'!$B$5:$B$14</definedName>
    <definedName name="Transporte">'Rangos'!$D$5:$D$44</definedName>
    <definedName name="_xlnm._FilterDatabase" localSheetId="0" hidden="1">'Cargas'!$A$4:$U$4116</definedName>
    <definedName name="_xlnm.Print_Titles" localSheetId="0">'Cargas'!$A$4:$XFB$4</definedName>
    <definedName name="_xlnm._FilterDatabase" localSheetId="1" hidden="1">'Carpetas'!$A$4:$L$1542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tc={568D64B1-826C-4832-9064-7B159031D167}</author>
    <author>tc={98853EC6-89E0-4B5E-95D7-06838450403A}</author>
    <author>tc={BF43E299-5BBF-438F-8990-12DEAFF352D2}</author>
    <author>tc={A4AF5EBD-8040-41CD-AC68-6EF29C60CF35}</author>
    <author>tc={B83E89B9-22F3-429E-BA4B-F963DAA8FC38}</author>
  </authors>
  <commentList>
    <comment ref="O2315" authorId="0" shapeId="0" xr:uid="{568D64B1-826C-4832-9064-7B159031D1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coloco por error SR005, debería ser SG018
</t>
      </text>
    </comment>
    <comment ref="O2483" authorId="1" shapeId="0" xr:uid="{98853EC6-89E0-4B5E-95D7-0683845040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Debe ser JV064
</t>
      </text>
    </comment>
    <comment ref="O2575" authorId="2" shapeId="0" xr:uid="{BF43E299-5BBF-438F-8990-12DEAFF352D2}">
      <text>
        <t>[Threaded comment]
Your version of Excel allows you to read this threaded comment; however, any edits to it will get removed if the file is opened in a newer version of Excel. Learn more: https://go.microsoft.com/fwlink/?linkid=870924
Comment:
    EL CODIGO(JV#080) FUE UTILIZADO POR UAM</t>
      </text>
    </comment>
    <comment ref="T2581" authorId="3" shapeId="0" xr:uid="{A4AF5EBD-8040-41CD-AC68-6EF29C60CF35}">
      <text>
        <t>[Threaded comment]
Your version of Excel allows you to read this threaded comment; however, any edits to it will get removed if the file is opened in a newer version of Excel. Learn more: https://go.microsoft.com/fwlink/?linkid=870924
Comment:
    24/08/22 SE DESCARGARON 919 CAJAS B.RASIL</t>
      </text>
    </comment>
    <comment ref="T2582" authorId="4" shapeId="0" xr:uid="{B83E89B9-22F3-429E-BA4B-F963DAA8FC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24/08/22, SE DESCARGARON 920 CAJAS BANANA </t>
      </text>
    </comment>
  </commentList>
</comments>
</file>

<file path=xl/sharedStrings.xml><?xml version="1.0" encoding="utf-8"?>
<sst xmlns="http://schemas.openxmlformats.org/spreadsheetml/2006/main" count="10074" uniqueCount="10074">
  <si>
    <t xml:space="preserve">PROGRAMA DE CARGAS EN BRASIL </t>
  </si>
  <si>
    <t xml:space="preserve"> </t>
  </si>
  <si>
    <t xml:space="preserve">Carga
Sem.#</t>
  </si>
  <si>
    <t>Status</t>
  </si>
  <si>
    <t xml:space="preserve">Factura 
Export.</t>
  </si>
  <si>
    <t>Productor</t>
  </si>
  <si>
    <t xml:space="preserve">Fecha de
Carga</t>
  </si>
  <si>
    <t>Carpeta Import.</t>
  </si>
  <si>
    <t>AFIDI</t>
  </si>
  <si>
    <t>Transportista</t>
  </si>
  <si>
    <t xml:space="preserve">Fecha 
Frontera</t>
  </si>
  <si>
    <t>Frontera</t>
  </si>
  <si>
    <t xml:space="preserve">Insp.
MGAP</t>
  </si>
  <si>
    <t xml:space="preserve">Fecha 
Descarga</t>
  </si>
  <si>
    <t>TT</t>
  </si>
  <si>
    <t>Cajas     MIC</t>
  </si>
  <si>
    <t>Código de viaje</t>
  </si>
  <si>
    <t xml:space="preserve">Cajas 
Desc</t>
  </si>
  <si>
    <t>MIC</t>
  </si>
  <si>
    <t>PLACAS  T</t>
  </si>
  <si>
    <t>PLACAS R</t>
  </si>
  <si>
    <t xml:space="preserve">Observaciones </t>
  </si>
  <si>
    <t>Cancelado</t>
  </si>
  <si>
    <t>xx</t>
  </si>
  <si>
    <t>Papa</t>
  </si>
  <si>
    <t>XX</t>
  </si>
  <si>
    <t>Claudia</t>
  </si>
  <si>
    <t>Jaime</t>
  </si>
  <si>
    <t>Sidnei</t>
  </si>
  <si>
    <t>Ulgo</t>
  </si>
  <si>
    <t>Destruida</t>
  </si>
  <si>
    <t>308/2018</t>
  </si>
  <si>
    <t>Corupá</t>
  </si>
  <si>
    <t>MKB 0869</t>
  </si>
  <si>
    <t>MGK 7801</t>
  </si>
  <si>
    <t xml:space="preserve">P.C.DESCARGA MIERCOLES EN R. DE COREA  02/04/18 /*//TZ: caminhão se encontrava com temperatura de -6º NEGATIVOS, mirar a fruta, </t>
  </si>
  <si>
    <t>Gilson</t>
  </si>
  <si>
    <t>Valdemar</t>
  </si>
  <si>
    <t>Nordeste</t>
  </si>
  <si>
    <t>N/A</t>
  </si>
  <si>
    <t>Descargado</t>
  </si>
  <si>
    <t>403/2018</t>
  </si>
  <si>
    <t>GT 001</t>
  </si>
  <si>
    <t>QIW 6450</t>
  </si>
  <si>
    <t>QHT8275</t>
  </si>
  <si>
    <t>P.C. DESCARGO EN R. NATURAL 05/01/19 ///R.D 05/01 - DESCARGA EN REP DE COREA.</t>
  </si>
  <si>
    <t>405/2019</t>
  </si>
  <si>
    <t>VH 004</t>
  </si>
  <si>
    <t>FJX 1877</t>
  </si>
  <si>
    <t>EOE 2359</t>
  </si>
  <si>
    <t>R.D 09/01 - DESCARGO EN MERCADO MODELO. /// R.D 08/01 - QUEDA PARA DESCARAR EL DIA 09/01</t>
  </si>
  <si>
    <t>404/2018</t>
  </si>
  <si>
    <t>CP 002</t>
  </si>
  <si>
    <t>MLP 4888</t>
  </si>
  <si>
    <t>MKT 2555</t>
  </si>
  <si>
    <t>P.C. DESCARGO EN LARRAVIDE 08/01/19 ///R.D 08/01 - DESCARGA EN LARRAVIDE ///  TZ 07/01 - DESCARGA 08/1</t>
  </si>
  <si>
    <t>CH 003</t>
  </si>
  <si>
    <t>MGK 2404</t>
  </si>
  <si>
    <t>MIB 3710</t>
  </si>
  <si>
    <t>R.D 08/01 - DESCARGA EN MERCADO MODELO /// TZ 07/01 - DESCARGA 08/1</t>
  </si>
  <si>
    <t>CH 004</t>
  </si>
  <si>
    <t>EOE 2475</t>
  </si>
  <si>
    <t>MJY 7644</t>
  </si>
  <si>
    <t>VH 005</t>
  </si>
  <si>
    <t>QJQ 3510</t>
  </si>
  <si>
    <t>MLX 3048</t>
  </si>
  <si>
    <t>P.C. DESCARGO EN LARRAVIDE 08/01/19 ////R.D 08/01 - DESCARGA EN LARRAVIDE ///  TZ 07/01 - DESCARGA 08/1</t>
  </si>
  <si>
    <t>CH 005</t>
  </si>
  <si>
    <t>MMH 8790</t>
  </si>
  <si>
    <t>MHW 7826</t>
  </si>
  <si>
    <t xml:space="preserve">R.D 09/01 - DESCARGO EN MERCADO MODELO, TRAJO PALLETS CAIDOS Y CAJAS DESTACADAS.  /// R.D 08/01 - QUEDA PARA DESCARAR EL DIA 09/01</t>
  </si>
  <si>
    <t>406/2019</t>
  </si>
  <si>
    <t>JM 002</t>
  </si>
  <si>
    <t>MKF 4284</t>
  </si>
  <si>
    <t>MKN 1857</t>
  </si>
  <si>
    <t>p.c. descarga en riqueza  9/01/19 ////</t>
  </si>
  <si>
    <t>UB 002</t>
  </si>
  <si>
    <t>MIA 7610</t>
  </si>
  <si>
    <t>MKI 2771</t>
  </si>
  <si>
    <t>R.D 10/01 - DESCARGO EN MERCADO MODELO /// R.D 09/01 - NO DESCARGO, DESCARGARIA EL DIA 10/01.</t>
  </si>
  <si>
    <t>SR 001</t>
  </si>
  <si>
    <t>QHM 2913</t>
  </si>
  <si>
    <t>QHO 8784</t>
  </si>
  <si>
    <t>p.c. descargo en r. de corea 10/01/19 ////R.D 09/01 - NO DESCARGO, DESCARGARIA EL DIA 10/01.</t>
  </si>
  <si>
    <t>CP 003</t>
  </si>
  <si>
    <t>MIA 0291</t>
  </si>
  <si>
    <t>MJD 4506</t>
  </si>
  <si>
    <t>JM 003</t>
  </si>
  <si>
    <t>FXA 1048</t>
  </si>
  <si>
    <t>HRS 5249</t>
  </si>
  <si>
    <t>P.C. DESCARGO EN R. NATURAL 10/01/19 ////R.D 10/01 - DESCARGA EN CRNL RAIZ. /// R.D 09/01 - NO DESCARGO, DESCARGARIA EL DIA 10/01.</t>
  </si>
  <si>
    <t>SILVIO</t>
  </si>
  <si>
    <t>CP 004</t>
  </si>
  <si>
    <t>MKO 7300</t>
  </si>
  <si>
    <t>MKQ 7464</t>
  </si>
  <si>
    <t>PC. DESCARGO EN LARRAVIDE 12/01/19 ////DM descarga larravide 12/1</t>
  </si>
  <si>
    <t>SR 002</t>
  </si>
  <si>
    <t>QJV 4800</t>
  </si>
  <si>
    <t>QJM 1037</t>
  </si>
  <si>
    <t>407/2019</t>
  </si>
  <si>
    <t>Cmcn</t>
  </si>
  <si>
    <t>CH 006</t>
  </si>
  <si>
    <t>DPF 9633</t>
  </si>
  <si>
    <t>HRS 8321</t>
  </si>
  <si>
    <t>M.A DESCARGO EN LARRAVIDE 14/01/19 ////</t>
  </si>
  <si>
    <t>CP 005</t>
  </si>
  <si>
    <t>MKV 0568</t>
  </si>
  <si>
    <t>MJV 2237</t>
  </si>
  <si>
    <t>DM descarga Mercado Modelo 15/1</t>
  </si>
  <si>
    <t>GT 002</t>
  </si>
  <si>
    <t>EOE 2510</t>
  </si>
  <si>
    <t>MHW 7856</t>
  </si>
  <si>
    <t>R.D 15/01 - DESCARGO EN MERCADO MODELO, TRAJO 2 CAJAS DE MUESTRA. /// DM descarga Mercado Modelo 15/1</t>
  </si>
  <si>
    <t>JM 004</t>
  </si>
  <si>
    <t>FEJ 8244</t>
  </si>
  <si>
    <t>QHT 8875</t>
  </si>
  <si>
    <t>408/2019</t>
  </si>
  <si>
    <t>CH 007</t>
  </si>
  <si>
    <t>QID 0890</t>
  </si>
  <si>
    <t>QHA 9965</t>
  </si>
  <si>
    <t xml:space="preserve"> M.A DESCARGA LARRAVIDE 16/01</t>
  </si>
  <si>
    <t>CH 008</t>
  </si>
  <si>
    <t>AWA 3514</t>
  </si>
  <si>
    <t>MLD 7421</t>
  </si>
  <si>
    <t>M.A DESCARGA LARRAVIDE 16/01</t>
  </si>
  <si>
    <t>UB 003</t>
  </si>
  <si>
    <t>IXY 3608</t>
  </si>
  <si>
    <t>MLT 5777</t>
  </si>
  <si>
    <t>P.C. DESCARGA EN R. NATURAL 16/01/19 ////</t>
  </si>
  <si>
    <t>VH 006</t>
  </si>
  <si>
    <t>QHN 9892</t>
  </si>
  <si>
    <t>QIR 3943</t>
  </si>
  <si>
    <t>P.C. DESCARGA EN R. NATURAL 17/01/19 ////P.C. ARRIBO 11:45 ///16/01/19 P.C. DESCARGA 17/01/19 ////</t>
  </si>
  <si>
    <t>GT 003</t>
  </si>
  <si>
    <t>MMF 8555</t>
  </si>
  <si>
    <t>QJR 7555</t>
  </si>
  <si>
    <t>CH 009</t>
  </si>
  <si>
    <t>QII 4230</t>
  </si>
  <si>
    <t>QIW 2160</t>
  </si>
  <si>
    <t>CP 006</t>
  </si>
  <si>
    <t>QIX 6840</t>
  </si>
  <si>
    <t>QIW6120</t>
  </si>
  <si>
    <t>410/2019</t>
  </si>
  <si>
    <t>SR 003</t>
  </si>
  <si>
    <t>MKT 4555</t>
  </si>
  <si>
    <t>QIR 4668</t>
  </si>
  <si>
    <t>DM camion vino con varios palet torzidos y un palet volcado // M.A  LLEGA 19/01 // DESCARGA  21/01  // STATUS ERA FRONTERA </t>
  </si>
  <si>
    <t>UB 004</t>
  </si>
  <si>
    <t>MLB 5744</t>
  </si>
  <si>
    <t>MKN 4574</t>
  </si>
  <si>
    <t>M.A LLEGA 19/01  // DESCARGA  21/01  // STATUS ERA FRONTERA </t>
  </si>
  <si>
    <t>409/2019</t>
  </si>
  <si>
    <t>CP 007</t>
  </si>
  <si>
    <t>MGK 9855</t>
  </si>
  <si>
    <t>MHX 0195</t>
  </si>
  <si>
    <t>M.A CAMION CON PALLETS EN MAL ESTADO Y FRUTA CON COLOR EN VARIOS PALLETS // M.A LLEGA A LAS 5HS STATUS ERA FRONTERA</t>
  </si>
  <si>
    <t>CP 008</t>
  </si>
  <si>
    <t>EOE 2456</t>
  </si>
  <si>
    <t>EOE 2444</t>
  </si>
  <si>
    <t>P.C. DESCARGO 23/01/19 ////</t>
  </si>
  <si>
    <t>GT 004</t>
  </si>
  <si>
    <t>FFW 3459</t>
  </si>
  <si>
    <t>MKM 3904</t>
  </si>
  <si>
    <t>M.A LLEGA A LAS 5HS STATUS ERA FRONTERA</t>
  </si>
  <si>
    <t>CH 010</t>
  </si>
  <si>
    <t>CH 011</t>
  </si>
  <si>
    <t xml:space="preserve">M.A FRUTA CON TEMPERATURA VARIADA </t>
  </si>
  <si>
    <t>CP 009</t>
  </si>
  <si>
    <t>MKJ 5565</t>
  </si>
  <si>
    <t>MCG 3843</t>
  </si>
  <si>
    <t>CH 012</t>
  </si>
  <si>
    <t>EOE 2331</t>
  </si>
  <si>
    <t>ARI 8929</t>
  </si>
  <si>
    <t>CP010</t>
  </si>
  <si>
    <t>OKG 6076</t>
  </si>
  <si>
    <t>MLO 8857</t>
  </si>
  <si>
    <t>TZ 28/01- camara desligada</t>
  </si>
  <si>
    <t>CP 011</t>
  </si>
  <si>
    <t>ASN 3591</t>
  </si>
  <si>
    <t>ASA 4580</t>
  </si>
  <si>
    <t>M.A DESCARGA EN M.MODELO 30/01 // M.A LLEGO 29/01 DESCARGA 30/01</t>
  </si>
  <si>
    <t>411/2019</t>
  </si>
  <si>
    <t>GT 005</t>
  </si>
  <si>
    <t>FEJ 8190</t>
  </si>
  <si>
    <t>FEJ 8236</t>
  </si>
  <si>
    <t>GT 006</t>
  </si>
  <si>
    <t>MIJ 9299</t>
  </si>
  <si>
    <t>MLX 3078</t>
  </si>
  <si>
    <t>CH013</t>
  </si>
  <si>
    <t>QJO 1359</t>
  </si>
  <si>
    <t>QJM 9087</t>
  </si>
  <si>
    <t>JM 005</t>
  </si>
  <si>
    <t>QIZ 5300</t>
  </si>
  <si>
    <t>MHM 6777</t>
  </si>
  <si>
    <t>P.C. DESCARGO EN R. NATURAL 30/01/19 ////M.A DESCARGA EN R.NATURAL 30/01 //  M.A LLEGO 29/01 DESCARGA 30/01</t>
  </si>
  <si>
    <t>VH 007</t>
  </si>
  <si>
    <t>MMD 2437</t>
  </si>
  <si>
    <t>MMH 1697</t>
  </si>
  <si>
    <t>P.C. DESCARGO EN R. NATURAL 30/01/19 ////M.A DESCARGA EN R.NATURAL  30/01 //  M.A LLEGO 29/01 DESCARGA 30/01</t>
  </si>
  <si>
    <t>VH 008</t>
  </si>
  <si>
    <t>OKG 6086</t>
  </si>
  <si>
    <t>MLP 8427</t>
  </si>
  <si>
    <t>413/2019</t>
  </si>
  <si>
    <t>CH 014</t>
  </si>
  <si>
    <t>412/2019</t>
  </si>
  <si>
    <t>JM 006</t>
  </si>
  <si>
    <t>QIU 6129</t>
  </si>
  <si>
    <t>MJI 6107</t>
  </si>
  <si>
    <t>VH 009</t>
  </si>
  <si>
    <t>DM camion vino con pencas color 2.3.4.5.6 y de pintitas con palet a mas de 20 grados de pulpa y un pale caido</t>
  </si>
  <si>
    <t>CH 015</t>
  </si>
  <si>
    <t>MJG 6640</t>
  </si>
  <si>
    <t>MBM 4192</t>
  </si>
  <si>
    <t>CP 012</t>
  </si>
  <si>
    <t>DM camion vino con pencas color 4 y 5 en varios palets se sacaron fotos y se le mostro al chofer</t>
  </si>
  <si>
    <t>414/2019</t>
  </si>
  <si>
    <t>CP 013</t>
  </si>
  <si>
    <t>MGB 5290</t>
  </si>
  <si>
    <t>QHN 3333</t>
  </si>
  <si>
    <t>DM camion vino con pencas color 4 y 5 en varios palets se sacaron fotos y se le mostro al chofer</t>
  </si>
  <si>
    <t>CH 016</t>
  </si>
  <si>
    <t>MHJ 4178</t>
  </si>
  <si>
    <t>MIH 5927</t>
  </si>
  <si>
    <t>TZ 01/02 - problema mecanico</t>
  </si>
  <si>
    <t>416/2019</t>
  </si>
  <si>
    <t>GT 007</t>
  </si>
  <si>
    <t>EOE 2476</t>
  </si>
  <si>
    <t>FFW 3337</t>
  </si>
  <si>
    <t xml:space="preserve">M.A  camion vino sentido y casi todo el camion con fruta madura </t>
  </si>
  <si>
    <t>CH 017</t>
  </si>
  <si>
    <t>GT 008</t>
  </si>
  <si>
    <t>MIQ 4650</t>
  </si>
  <si>
    <t>QHK 7670</t>
  </si>
  <si>
    <t>P.C. DESCARGO EN R. NATURAL 06/02/19 ////DM descarga r natural 6/2</t>
  </si>
  <si>
    <t>JM 007</t>
  </si>
  <si>
    <t>VH 010</t>
  </si>
  <si>
    <t xml:space="preserve">M.A  camion con fruta color (3,4,5) se le saco foto correspondiente y se le mostro al motorista </t>
  </si>
  <si>
    <t>JM 008</t>
  </si>
  <si>
    <t>EOE2321</t>
  </si>
  <si>
    <t>MHQ 1661</t>
  </si>
  <si>
    <t>CP 014</t>
  </si>
  <si>
    <t>M.A. DESCARGO EN SOTANO 08/02/19 ////</t>
  </si>
  <si>
    <t>CP 015</t>
  </si>
  <si>
    <t>QJM 1036</t>
  </si>
  <si>
    <t>415/2019</t>
  </si>
  <si>
    <t>CH 018</t>
  </si>
  <si>
    <t>MAN 4773</t>
  </si>
  <si>
    <t>IIT 9127</t>
  </si>
  <si>
    <t>GT 009</t>
  </si>
  <si>
    <t>MIU 8665</t>
  </si>
  <si>
    <t>ILO 1318</t>
  </si>
  <si>
    <t>CP 016</t>
  </si>
  <si>
    <t>MJO 4528</t>
  </si>
  <si>
    <t>QHF 0778</t>
  </si>
  <si>
    <t>CH 019</t>
  </si>
  <si>
    <t>CP 017</t>
  </si>
  <si>
    <t>QJR 9666</t>
  </si>
  <si>
    <t>QJO 8666</t>
  </si>
  <si>
    <t>419/2019</t>
  </si>
  <si>
    <t>CH 020</t>
  </si>
  <si>
    <t>JM 009</t>
  </si>
  <si>
    <t>FFW 3347</t>
  </si>
  <si>
    <t>MLA 7853</t>
  </si>
  <si>
    <t>M.A descarga 13/02 vino  con muchos pallets torcidos </t>
  </si>
  <si>
    <t>417/2019</t>
  </si>
  <si>
    <t>GT 010</t>
  </si>
  <si>
    <t>CH 021</t>
  </si>
  <si>
    <t>CH 022</t>
  </si>
  <si>
    <t>MIR 5962</t>
  </si>
  <si>
    <t>MKD 1999</t>
  </si>
  <si>
    <t>M.A descarga en R.Natural 14/02/19</t>
  </si>
  <si>
    <t>JM 010</t>
  </si>
  <si>
    <t>M.A descarga en R.Natural 14/02/19</t>
  </si>
  <si>
    <t>CP 018</t>
  </si>
  <si>
    <t xml:space="preserve">M.A fruta madura en algunos pallets se saco foto </t>
  </si>
  <si>
    <t>420/2019</t>
  </si>
  <si>
    <t>CH 023</t>
  </si>
  <si>
    <t>MMD 2487</t>
  </si>
  <si>
    <t>MMH 1597</t>
  </si>
  <si>
    <t>P.C. DESCARGO EN R. NATURAL 15/02/19 ////DM descarga r natural 15/2</t>
  </si>
  <si>
    <t>GT 011</t>
  </si>
  <si>
    <t>MLH 7288</t>
  </si>
  <si>
    <t>MLI 6098</t>
  </si>
  <si>
    <t>M.A descarga 16/02 vino con pallets destacados se saco foto</t>
  </si>
  <si>
    <t>SR 004</t>
  </si>
  <si>
    <t>P.C. DESCARGO EN R. NATURAL 15/02/19 /////DM descarga r natural 15/2</t>
  </si>
  <si>
    <t>CP 019</t>
  </si>
  <si>
    <t>EOE2510</t>
  </si>
  <si>
    <t>M.A descarga 18/02 vino con pallets rotos y destacados se saco fotos</t>
  </si>
  <si>
    <t>JM 011</t>
  </si>
  <si>
    <t>MMK 8790</t>
  </si>
  <si>
    <t>MLB 2093</t>
  </si>
  <si>
    <t>418/2019</t>
  </si>
  <si>
    <t>CP 020</t>
  </si>
  <si>
    <t>CH 024</t>
  </si>
  <si>
    <t>QJD 9086</t>
  </si>
  <si>
    <t>MES 9877</t>
  </si>
  <si>
    <t>P.C. DESCARGO EN R. NATURAL 20/02/19 ////M.A descarga 20/02 </t>
  </si>
  <si>
    <t>GT 012</t>
  </si>
  <si>
    <t>IRQ 9195</t>
  </si>
  <si>
    <t>IQQ 4552</t>
  </si>
  <si>
    <t xml:space="preserve">M.A vino con varios pallets destacados </t>
  </si>
  <si>
    <t>JM 012</t>
  </si>
  <si>
    <t>P.C. DESCARGO EN R. NATURAL 21/02/19 ////M.A descarga en R.Natural  21/02/19</t>
  </si>
  <si>
    <t>CH 025</t>
  </si>
  <si>
    <t>MIQ 4640</t>
  </si>
  <si>
    <t>MHM 1249</t>
  </si>
  <si>
    <t>CP 021</t>
  </si>
  <si>
    <t>SR 005</t>
  </si>
  <si>
    <t>HRS 8322</t>
  </si>
  <si>
    <t>VH 011</t>
  </si>
  <si>
    <t>CH 026</t>
  </si>
  <si>
    <t>P.C. DESCARGO EN R. NATURAL 26/02/19 ////M.A descarga en R.Natural 26/02/19</t>
  </si>
  <si>
    <t>GT 013</t>
  </si>
  <si>
    <t>CP 022</t>
  </si>
  <si>
    <t>MIQ 4630</t>
  </si>
  <si>
    <t>QHK 7710</t>
  </si>
  <si>
    <t>R.D 28/02 Descarga en Mercado Modelo. /// tz: 25ºc+ </t>
  </si>
  <si>
    <t>CP 023</t>
  </si>
  <si>
    <t>AUL 4761</t>
  </si>
  <si>
    <t>AWZ 6829</t>
  </si>
  <si>
    <t>R.D 01/03 Descargo en Mercado Modelo.</t>
  </si>
  <si>
    <t>421/2019</t>
  </si>
  <si>
    <t>CH 027</t>
  </si>
  <si>
    <t>JM 013</t>
  </si>
  <si>
    <t>CP 024</t>
  </si>
  <si>
    <t>R.D 02/03 Descarga en Mercado Modelo.</t>
  </si>
  <si>
    <t>CH 028</t>
  </si>
  <si>
    <t>MLA 9448</t>
  </si>
  <si>
    <t>MHP 8851</t>
  </si>
  <si>
    <t>P.C. DESCARGO EN RIQUEZA 02/03/19 ////R.D 02/03 Descarga en Coronel Raiz. </t>
  </si>
  <si>
    <t>VH 012</t>
  </si>
  <si>
    <t>ser</t>
  </si>
  <si>
    <t>422/2019</t>
  </si>
  <si>
    <t>GT 014</t>
  </si>
  <si>
    <t>FFW 3340</t>
  </si>
  <si>
    <t>QHK 7730</t>
  </si>
  <si>
    <t>R.D 07/03 DESCARGO EN MERCADO MODELO. /// TZ 06/03 - 25º c+</t>
  </si>
  <si>
    <t>SR 006</t>
  </si>
  <si>
    <t>FEJ 8291</t>
  </si>
  <si>
    <t>QHW 1405</t>
  </si>
  <si>
    <t>R.D 07/03 TRAJO PALLETS DESTACADOS Y FRUTA SENTIDA. /// R.D 07/03 DESCARGO EN MERCADO MODELO. /// TZ 06/03 - 25º c+</t>
  </si>
  <si>
    <t>CH 029</t>
  </si>
  <si>
    <t>QIW 5250</t>
  </si>
  <si>
    <t>EOE 2445</t>
  </si>
  <si>
    <t>CP 025</t>
  </si>
  <si>
    <t>FRX 6539</t>
  </si>
  <si>
    <t>MHB 2400</t>
  </si>
  <si>
    <t>R.D 08/03 DESCARGO EN MERCADO MODELO. /// TZ 07/03 - TEMP 25ºc+</t>
  </si>
  <si>
    <t>JM 014</t>
  </si>
  <si>
    <t>VH 013</t>
  </si>
  <si>
    <t>423/2019</t>
  </si>
  <si>
    <t>CP 026</t>
  </si>
  <si>
    <t>MLP 8857</t>
  </si>
  <si>
    <t>R.D 09/03 DESCARGA EN MERCADO MODELO. /// TZ 08/03 - TEMP 25ºC+</t>
  </si>
  <si>
    <t>424/2019</t>
  </si>
  <si>
    <t>CH 030</t>
  </si>
  <si>
    <t>P.C. DESCARGO R. NATURAL 9/3/19 ///R.D 09/03 DESCARGA EN CORONEL RAIZ. /// TZ 08/03 - TEMP 25ºC+</t>
  </si>
  <si>
    <t>425/2019</t>
  </si>
  <si>
    <t>GT 015</t>
  </si>
  <si>
    <t>JM 015</t>
  </si>
  <si>
    <t>QJY 5200</t>
  </si>
  <si>
    <t>QJS 9198</t>
  </si>
  <si>
    <t>SR 007</t>
  </si>
  <si>
    <t>QHB 8007</t>
  </si>
  <si>
    <t>QHW1345</t>
  </si>
  <si>
    <t>VH 014</t>
  </si>
  <si>
    <t>R.D 11/03 DESCARGO EN MERCADO MODELO. /// R.D 09/03 NO ARRIBO, LLEGARIA EL DIA 11/03 /// TZ 08/03 - TEMP 25ºC+</t>
  </si>
  <si>
    <t>CP 027</t>
  </si>
  <si>
    <t>R.D 12/03 DESCARGO EN MERCADO MODELO. /// tz 11/03 - 25ºc+</t>
  </si>
  <si>
    <t>CH 031</t>
  </si>
  <si>
    <t>MLY 3139</t>
  </si>
  <si>
    <t>QHR 9554</t>
  </si>
  <si>
    <t>Zanini</t>
  </si>
  <si>
    <t>VH 015</t>
  </si>
  <si>
    <t>CH 032</t>
  </si>
  <si>
    <t>R.D 14/03 DESCARGO EN MERCADO MODELO. /// TZ 13/03 25º+</t>
  </si>
  <si>
    <t>JM 016</t>
  </si>
  <si>
    <t>MLB 3281</t>
  </si>
  <si>
    <t>MKZ 2997</t>
  </si>
  <si>
    <t>426/2019</t>
  </si>
  <si>
    <t>SR 008</t>
  </si>
  <si>
    <t>QJW 7888</t>
  </si>
  <si>
    <t>NGW 5737</t>
  </si>
  <si>
    <t>P.C .DESCARGO EN R. NATURAL 15/03/19 ////R.D 15/03 DESCARGA EN CRNL RAIZ. /// tz 14/03 . 25ºc+</t>
  </si>
  <si>
    <t>VH 016</t>
  </si>
  <si>
    <t>FZM 9360</t>
  </si>
  <si>
    <t>MCT 1839</t>
  </si>
  <si>
    <t xml:space="preserve">P.C. DESCARGO EN R. NATURAL 15/03/19  ////R.D 15/03 DESCARGA EN CRNL RAIZ. /// tz 14/03 . 25ºc+</t>
  </si>
  <si>
    <t>CP 028</t>
  </si>
  <si>
    <t>MLG 7160</t>
  </si>
  <si>
    <t>MLG 7210</t>
  </si>
  <si>
    <t>R.D 16/03 DESCARGO EN MERCADO MODELO. /// tz 15/03 25ºc+</t>
  </si>
  <si>
    <t>CH 033</t>
  </si>
  <si>
    <t>QJQ 7210</t>
  </si>
  <si>
    <t>QIR 5054</t>
  </si>
  <si>
    <t xml:space="preserve">R.D 16/03 DESCARGA EN CRNL RAIZ.  </t>
  </si>
  <si>
    <t>427/2019</t>
  </si>
  <si>
    <t>CH 034</t>
  </si>
  <si>
    <t>GT 016</t>
  </si>
  <si>
    <t>MLT 3472</t>
  </si>
  <si>
    <t>JM 017</t>
  </si>
  <si>
    <t>MKB 9390</t>
  </si>
  <si>
    <t>IMZ 0211</t>
  </si>
  <si>
    <t>VH 017</t>
  </si>
  <si>
    <t>MIU 1680</t>
  </si>
  <si>
    <t>CPG 7383</t>
  </si>
  <si>
    <t>R.D 16/03 DESCARGA EN CRNL RAIZ.  </t>
  </si>
  <si>
    <t>428/2019</t>
  </si>
  <si>
    <t>VH 018</t>
  </si>
  <si>
    <t>AXA 4561</t>
  </si>
  <si>
    <t>AUE 4634</t>
  </si>
  <si>
    <t>CP 029</t>
  </si>
  <si>
    <t>MKA 4230</t>
  </si>
  <si>
    <t>QIW 1620</t>
  </si>
  <si>
    <t xml:space="preserve">R.D 19/03 DESCARGA EN MERCADO MODELO. </t>
  </si>
  <si>
    <t>CH 035</t>
  </si>
  <si>
    <t xml:space="preserve">R.D 19/03 DESCARGA EN CRNL RAIZ. </t>
  </si>
  <si>
    <t>GT 017</t>
  </si>
  <si>
    <t>MJQ 1190</t>
  </si>
  <si>
    <t>MMD 2381</t>
  </si>
  <si>
    <t>VH 019</t>
  </si>
  <si>
    <t>QJM1037</t>
  </si>
  <si>
    <t>CP 030</t>
  </si>
  <si>
    <t>DM descargo r natural 22/3</t>
  </si>
  <si>
    <t>429/2019</t>
  </si>
  <si>
    <t>SR 009</t>
  </si>
  <si>
    <t>MKA6105</t>
  </si>
  <si>
    <t>QHA 4444</t>
  </si>
  <si>
    <t>JM 018</t>
  </si>
  <si>
    <t>ELQ 6575</t>
  </si>
  <si>
    <t>MJB 6384</t>
  </si>
  <si>
    <t>CP 031</t>
  </si>
  <si>
    <t>CH 036</t>
  </si>
  <si>
    <t>AEE 8998</t>
  </si>
  <si>
    <t>MDL 9667</t>
  </si>
  <si>
    <t>JM 019</t>
  </si>
  <si>
    <t>MKW 8476</t>
  </si>
  <si>
    <t>MKW 8297</t>
  </si>
  <si>
    <t>CH 037</t>
  </si>
  <si>
    <t>DM descarga r natural 23/3</t>
  </si>
  <si>
    <t>VH 020</t>
  </si>
  <si>
    <t>MLV 9283</t>
  </si>
  <si>
    <t>MLV 9113</t>
  </si>
  <si>
    <t>VH 021</t>
  </si>
  <si>
    <t>MGL 1095</t>
  </si>
  <si>
    <t>MDP 1618</t>
  </si>
  <si>
    <t>CP 032</t>
  </si>
  <si>
    <t>FEJ 8247</t>
  </si>
  <si>
    <t>MLX 3057</t>
  </si>
  <si>
    <t>DM DESCARGA R NATURAL 26/3</t>
  </si>
  <si>
    <t>GT 018</t>
  </si>
  <si>
    <t>431/2019</t>
  </si>
  <si>
    <t>VH 022</t>
  </si>
  <si>
    <t>VH 023</t>
  </si>
  <si>
    <t>432/2019</t>
  </si>
  <si>
    <t>CP 033</t>
  </si>
  <si>
    <t>DM descargao r natural 28/3</t>
  </si>
  <si>
    <t>CP 034</t>
  </si>
  <si>
    <t>OKD 3060</t>
  </si>
  <si>
    <t>QJJ 7228</t>
  </si>
  <si>
    <t>JM 020</t>
  </si>
  <si>
    <t>SR 010</t>
  </si>
  <si>
    <t>MIN 5519</t>
  </si>
  <si>
    <t>QHT 8885</t>
  </si>
  <si>
    <t>CH 038</t>
  </si>
  <si>
    <t>DM descarga r natural 29/3</t>
  </si>
  <si>
    <t>CH 039</t>
  </si>
  <si>
    <t>ELW2791</t>
  </si>
  <si>
    <t>ELW 2792</t>
  </si>
  <si>
    <t>DM descarga r natural 30/3</t>
  </si>
  <si>
    <t>434/2019</t>
  </si>
  <si>
    <t>CP 035</t>
  </si>
  <si>
    <t>QJS 6600</t>
  </si>
  <si>
    <t>MLG 3555</t>
  </si>
  <si>
    <t>M.A DESCARGA EN R.NATURAL 02/04/19</t>
  </si>
  <si>
    <t>433/2019</t>
  </si>
  <si>
    <t>CH 040</t>
  </si>
  <si>
    <t>MKE 7312</t>
  </si>
  <si>
    <t>MLX 3068</t>
  </si>
  <si>
    <t>GT 019</t>
  </si>
  <si>
    <t>GT 020</t>
  </si>
  <si>
    <t>QIQ 4320</t>
  </si>
  <si>
    <t>MBP 7746</t>
  </si>
  <si>
    <t>CH 041</t>
  </si>
  <si>
    <t>QHT 2006</t>
  </si>
  <si>
    <t>MJS 8209</t>
  </si>
  <si>
    <t>DM descarga r natural 5/4</t>
  </si>
  <si>
    <t>CP 036</t>
  </si>
  <si>
    <t>MLX 3058</t>
  </si>
  <si>
    <t xml:space="preserve">CH  042</t>
  </si>
  <si>
    <t>QHP 2219</t>
  </si>
  <si>
    <t>QJI 3576</t>
  </si>
  <si>
    <t>435/2019</t>
  </si>
  <si>
    <t>CP 037</t>
  </si>
  <si>
    <t>M.A DESCARGO EN R.NATURAL 06/04/19</t>
  </si>
  <si>
    <t>GT 021</t>
  </si>
  <si>
    <t>SR 011</t>
  </si>
  <si>
    <t>CH 043</t>
  </si>
  <si>
    <t>M.A DESCARGA R.NATURAL 9/04/19</t>
  </si>
  <si>
    <t>VH 024</t>
  </si>
  <si>
    <t>MKA 6105</t>
  </si>
  <si>
    <t>437/2019</t>
  </si>
  <si>
    <t>JM 021</t>
  </si>
  <si>
    <t>P.C. DESCARGO EN R. NATURAL 11/04/19 ///RD 11/04 DESCARGA EN R NATURAL.</t>
  </si>
  <si>
    <t>436/2019</t>
  </si>
  <si>
    <t>CH 044</t>
  </si>
  <si>
    <t>P.C. DESCARGO EN RIQUEZA 12/04/19 ///</t>
  </si>
  <si>
    <t>CP 038</t>
  </si>
  <si>
    <t>M.A DESCARGA EN R.NATURAL 13/04/19</t>
  </si>
  <si>
    <t>GT 022</t>
  </si>
  <si>
    <t>JM 022</t>
  </si>
  <si>
    <t>QJO1359</t>
  </si>
  <si>
    <t>QJM 3536</t>
  </si>
  <si>
    <t>SR 012</t>
  </si>
  <si>
    <t>FEJ 8240</t>
  </si>
  <si>
    <t>FEJ 8242</t>
  </si>
  <si>
    <t>VH 025</t>
  </si>
  <si>
    <t>VH 026</t>
  </si>
  <si>
    <t>QJD 3999</t>
  </si>
  <si>
    <t>MLO 8907</t>
  </si>
  <si>
    <t>CP 039</t>
  </si>
  <si>
    <t>MLK 6034</t>
  </si>
  <si>
    <t>MKN 4644</t>
  </si>
  <si>
    <t xml:space="preserve">M.A Descarga en R.Natural  16/04/19</t>
  </si>
  <si>
    <t>VH 027</t>
  </si>
  <si>
    <t>QJX 0139</t>
  </si>
  <si>
    <t>MKO 6932</t>
  </si>
  <si>
    <t>SR 013</t>
  </si>
  <si>
    <t>VH 028</t>
  </si>
  <si>
    <t>439/2019</t>
  </si>
  <si>
    <t>CP 040</t>
  </si>
  <si>
    <t>M.A Descarga en R.Natural 17/04/19</t>
  </si>
  <si>
    <t>CH 045</t>
  </si>
  <si>
    <t>440/2019</t>
  </si>
  <si>
    <t>CH 046</t>
  </si>
  <si>
    <t>438/2019</t>
  </si>
  <si>
    <t>SR 014</t>
  </si>
  <si>
    <t>VH 029</t>
  </si>
  <si>
    <t>CP 041</t>
  </si>
  <si>
    <t>P.C. DESCARGO EN RIQUEZA 24/04/19 ////M.A Descarga R.Natural  24/04/19</t>
  </si>
  <si>
    <t>BRB033</t>
  </si>
  <si>
    <t>134.62.78</t>
  </si>
  <si>
    <t>CH 047</t>
  </si>
  <si>
    <t>VH 030</t>
  </si>
  <si>
    <t>MKG 8559</t>
  </si>
  <si>
    <t>MKS 1078</t>
  </si>
  <si>
    <t>JM 023</t>
  </si>
  <si>
    <t>P.C. DESCARGO EN RIQUEZA 24/04/19 ////</t>
  </si>
  <si>
    <t>GT 023</t>
  </si>
  <si>
    <t>P.C.DESCARGO R. NATURAL 25/04/19 ////M.A Descarga R.Natural 25/04/19</t>
  </si>
  <si>
    <t>JM 024</t>
  </si>
  <si>
    <t>FEJ 8202</t>
  </si>
  <si>
    <t>MLR 3987</t>
  </si>
  <si>
    <t>CP 042</t>
  </si>
  <si>
    <t>AUL 4767</t>
  </si>
  <si>
    <t>P.C. DESCARGO EN RIQUEZA 26/04/19 ////</t>
  </si>
  <si>
    <t>442/2019</t>
  </si>
  <si>
    <t>SR 015</t>
  </si>
  <si>
    <t>VH 031</t>
  </si>
  <si>
    <t>MLT 8256</t>
  </si>
  <si>
    <t>IUC 5507</t>
  </si>
  <si>
    <t>P.C. DESCARGA EN RIQUEZA 26/04/19 ////</t>
  </si>
  <si>
    <t>CH048</t>
  </si>
  <si>
    <t>ELW 2791</t>
  </si>
  <si>
    <t>MM: descargo en Riqueza Natural 937 cajas</t>
  </si>
  <si>
    <t>CP043</t>
  </si>
  <si>
    <t>CH049</t>
  </si>
  <si>
    <t>MLD7421</t>
  </si>
  <si>
    <t>443/2019</t>
  </si>
  <si>
    <t>SR016</t>
  </si>
  <si>
    <t>QTL 1888</t>
  </si>
  <si>
    <t>MDB 4019</t>
  </si>
  <si>
    <t>MM: descargo en Riqueza Natural 938 cajas</t>
  </si>
  <si>
    <t>VH032</t>
  </si>
  <si>
    <t>GT024</t>
  </si>
  <si>
    <t>MM:descargo en Riqueza Natural 936 cajas</t>
  </si>
  <si>
    <t>CH050</t>
  </si>
  <si>
    <t>JM025</t>
  </si>
  <si>
    <t>MJL 6050</t>
  </si>
  <si>
    <t>QHB 0075</t>
  </si>
  <si>
    <t>CH051</t>
  </si>
  <si>
    <t>EOE 2457</t>
  </si>
  <si>
    <t>MJY 7674</t>
  </si>
  <si>
    <t>444/2019</t>
  </si>
  <si>
    <t>VH033</t>
  </si>
  <si>
    <t>CH052</t>
  </si>
  <si>
    <t>MHW7826</t>
  </si>
  <si>
    <t>MM:descargo en Riqueza Natural 04/05/19 936 cajas</t>
  </si>
  <si>
    <t>445/2019</t>
  </si>
  <si>
    <t>CP044</t>
  </si>
  <si>
    <t>EOE2359</t>
  </si>
  <si>
    <t>MM 07/05: descargo en Riqueza Natural 937 cajas</t>
  </si>
  <si>
    <t>GT025</t>
  </si>
  <si>
    <t>MM 07/05: descargo en Riqueza Natural 938 cajas</t>
  </si>
  <si>
    <t>CH053</t>
  </si>
  <si>
    <t>JM 026</t>
  </si>
  <si>
    <t>RM 09/05: CAMION CON STATUS DE FRONTERA , DESCARGADO EN RIQUEZA NATURAL</t>
  </si>
  <si>
    <t>SR 017</t>
  </si>
  <si>
    <t xml:space="preserve">RM 10/05:  DESCARGADO EN RIQUEZA NATURAL</t>
  </si>
  <si>
    <t>VH 034</t>
  </si>
  <si>
    <t>FEJ8202</t>
  </si>
  <si>
    <t>DESCARGO EN R. NATURAL 11/05/19 ////</t>
  </si>
  <si>
    <t>447/2019</t>
  </si>
  <si>
    <t>CP045</t>
  </si>
  <si>
    <t>MM 15/05:descargo en Riqueza Natural 936 cajas</t>
  </si>
  <si>
    <t>446/2019</t>
  </si>
  <si>
    <t>GT026</t>
  </si>
  <si>
    <t>MM 15/05:descargo en Riqueza Natural 937 cajas</t>
  </si>
  <si>
    <t>CH054</t>
  </si>
  <si>
    <t>CH055</t>
  </si>
  <si>
    <t>JM027</t>
  </si>
  <si>
    <t>MM 16/05: descargo en Riqueza Natural 936 cajas</t>
  </si>
  <si>
    <t>VH035</t>
  </si>
  <si>
    <t>MHN 4946</t>
  </si>
  <si>
    <t>MHP 9836</t>
  </si>
  <si>
    <t>VH036</t>
  </si>
  <si>
    <t>MM 16/05: descargo en Riqueza Natural 937 cajas</t>
  </si>
  <si>
    <t>SR018</t>
  </si>
  <si>
    <t>MLZ 4913</t>
  </si>
  <si>
    <t>OKE 6574</t>
  </si>
  <si>
    <t>MM 17/05: descargo en Riqueza Natural 938 cajas</t>
  </si>
  <si>
    <t>CP046</t>
  </si>
  <si>
    <t>MM 21/05: descargo en Riqueza Natural 936 cajas</t>
  </si>
  <si>
    <t>448/2019</t>
  </si>
  <si>
    <t>CP047</t>
  </si>
  <si>
    <t>MM 22/05: descargo en Riqueza Natural 937 cajas</t>
  </si>
  <si>
    <t>449/2019</t>
  </si>
  <si>
    <t>GT027</t>
  </si>
  <si>
    <t>MM 22/05: descargo en Riqueza Natural 936 cajas</t>
  </si>
  <si>
    <t>CH056</t>
  </si>
  <si>
    <t>QIX 4230</t>
  </si>
  <si>
    <t>MLN 4230</t>
  </si>
  <si>
    <t>GT028</t>
  </si>
  <si>
    <t>MKJ 5564</t>
  </si>
  <si>
    <t xml:space="preserve">IG: Descarga en el Mercado </t>
  </si>
  <si>
    <t>CP048</t>
  </si>
  <si>
    <t>MM 29/05: descargo en Riqueza Natural 936 cajas.</t>
  </si>
  <si>
    <t>CH057</t>
  </si>
  <si>
    <t>MM 29/05: descargo en Riqueza Natural 937 cajas.</t>
  </si>
  <si>
    <t>CP049</t>
  </si>
  <si>
    <t>MM 30/05: descargo en Riqueza Natural 937 cajas.</t>
  </si>
  <si>
    <t>450/2019</t>
  </si>
  <si>
    <t>JM028</t>
  </si>
  <si>
    <t>CH058</t>
  </si>
  <si>
    <t>MM 31/05: descargo en Riqueza Natural 936 cajas.</t>
  </si>
  <si>
    <t>MM 31/05: descargo en Riqueza Natural 937 cajas.</t>
  </si>
  <si>
    <t>GT029</t>
  </si>
  <si>
    <t>MM 01/06: descargo en Riqueza Natural 938 cajas.</t>
  </si>
  <si>
    <t>CP050</t>
  </si>
  <si>
    <t>MM 04/06: descargo en Riqueza Natural 936 cajas.</t>
  </si>
  <si>
    <t>CH059</t>
  </si>
  <si>
    <t>JM029</t>
  </si>
  <si>
    <t>VH037</t>
  </si>
  <si>
    <t>CH060</t>
  </si>
  <si>
    <t>CP051</t>
  </si>
  <si>
    <t>MM 06/06: descargo en Riqueza Natural 936 cajas.</t>
  </si>
  <si>
    <t>JM030</t>
  </si>
  <si>
    <t>CH061</t>
  </si>
  <si>
    <t>MM 08/06: descargo en Riqueza Natural 936 cajas.</t>
  </si>
  <si>
    <t>452/2019</t>
  </si>
  <si>
    <t>CH062</t>
  </si>
  <si>
    <t>QJW 6888</t>
  </si>
  <si>
    <t>MEU 5215</t>
  </si>
  <si>
    <t>MM 08/06: descargo en Riqueza Natural 937 cajas.</t>
  </si>
  <si>
    <t>JM031</t>
  </si>
  <si>
    <t>451/2019</t>
  </si>
  <si>
    <t>VH 038</t>
  </si>
  <si>
    <t>R.D 11/06 Descargo en Mercado Modelo.</t>
  </si>
  <si>
    <t>GT030</t>
  </si>
  <si>
    <t>MM 12/06: descargo en Riqueza Natural 937 cajas.</t>
  </si>
  <si>
    <t>453/2019</t>
  </si>
  <si>
    <t>CP052</t>
  </si>
  <si>
    <t>JM032</t>
  </si>
  <si>
    <t>JM033</t>
  </si>
  <si>
    <t>CP054</t>
  </si>
  <si>
    <t>MM 14/06: descargo en Riqueza Natural 936 cajas.</t>
  </si>
  <si>
    <t>CP053</t>
  </si>
  <si>
    <t>MM 14/06: descargo en Riqueza Natural 937 cajas.</t>
  </si>
  <si>
    <t>CH063</t>
  </si>
  <si>
    <t>VH038</t>
  </si>
  <si>
    <t>VH039</t>
  </si>
  <si>
    <t>MM 15/06: descargo en Riqueza Natural 937 cajas.</t>
  </si>
  <si>
    <t>CH064</t>
  </si>
  <si>
    <t>FJX 1823</t>
  </si>
  <si>
    <t>FJX 1821</t>
  </si>
  <si>
    <t>MM 15/06: descargo en Riqueza Natural 936 cajas.</t>
  </si>
  <si>
    <t>454/2019</t>
  </si>
  <si>
    <t>CP055</t>
  </si>
  <si>
    <t>MM 18/06: descargo en Riqueza Natural 901 cajas.</t>
  </si>
  <si>
    <t>455/2019</t>
  </si>
  <si>
    <t>CH065</t>
  </si>
  <si>
    <t>MM 18/06: descargo en Riqueza Natural 900 cajas.</t>
  </si>
  <si>
    <t>GT031</t>
  </si>
  <si>
    <t>MM 18/06: descargo en Riqueza Natural 937 cajas.</t>
  </si>
  <si>
    <t>JM034</t>
  </si>
  <si>
    <t>QHP 4989</t>
  </si>
  <si>
    <t>QHT 8855</t>
  </si>
  <si>
    <t>JM035</t>
  </si>
  <si>
    <t>QHW1405</t>
  </si>
  <si>
    <t>TZ: 18/6 correção das matriculas na planilha /// MM 18/06: descargo en Riqueza Natural 900 cajas.</t>
  </si>
  <si>
    <t>VH040</t>
  </si>
  <si>
    <t>JM036</t>
  </si>
  <si>
    <t>QHW 1345</t>
  </si>
  <si>
    <t>MM 19/06: descargo en Riqueza Natural 901 cajas.</t>
  </si>
  <si>
    <t>CP056</t>
  </si>
  <si>
    <t>QJM 4862</t>
  </si>
  <si>
    <t>MHN 7496</t>
  </si>
  <si>
    <t>DM camion descargo Mercado Modelo 22/6</t>
  </si>
  <si>
    <t>CP057</t>
  </si>
  <si>
    <t>QJQ 3610</t>
  </si>
  <si>
    <t>EOE 2358</t>
  </si>
  <si>
    <t>CU 22/06/19 DESCARGO EN RIQUEZA NATURAL 900 CAJAS</t>
  </si>
  <si>
    <t>CH066</t>
  </si>
  <si>
    <t>CU 22/06/19 DESCARGO EN RIQUEZA NATURAL 901 CAJAS</t>
  </si>
  <si>
    <t>JM037</t>
  </si>
  <si>
    <t>QIY 4119</t>
  </si>
  <si>
    <t>MDP 4072</t>
  </si>
  <si>
    <t>VH041</t>
  </si>
  <si>
    <t>CU 22/O6/19 DESCARGO EN RIQUEZA NATURAL 901 CAJAS</t>
  </si>
  <si>
    <t>456/2019</t>
  </si>
  <si>
    <t>VH042</t>
  </si>
  <si>
    <t>GT033</t>
  </si>
  <si>
    <t>MHV 7422</t>
  </si>
  <si>
    <t>MFY 9676</t>
  </si>
  <si>
    <t>P.C. DESCARGA EN RIQUEZA 25/06/19. MM 25/06: descargo en Riqueza Natural 902 cajas.</t>
  </si>
  <si>
    <t>GT032</t>
  </si>
  <si>
    <t>CH067</t>
  </si>
  <si>
    <t>CU 26/06/19 SE DESCARGO EN RIQUEZA NATURAL 900CAJAS</t>
  </si>
  <si>
    <t>VH043</t>
  </si>
  <si>
    <t>457/2019</t>
  </si>
  <si>
    <t>CH068</t>
  </si>
  <si>
    <t>MM 28/06: descargo en Riqueza Natural 901 cajas.</t>
  </si>
  <si>
    <t>JM038</t>
  </si>
  <si>
    <t>458/2019</t>
  </si>
  <si>
    <t>CP058</t>
  </si>
  <si>
    <t>tz 29/6 - vai liberar lunes 1/7 na aduana./// MM 02/07: descargo en Riqueza Natural 901 cajas.</t>
  </si>
  <si>
    <t>VH044</t>
  </si>
  <si>
    <t>M.A DESCARGA MERCADO MODELO 29/06/19</t>
  </si>
  <si>
    <t>459/2019</t>
  </si>
  <si>
    <t>CP059</t>
  </si>
  <si>
    <t>MM 03/07: descargo en Riqueza Natural 901 cajas.</t>
  </si>
  <si>
    <t>460/2019</t>
  </si>
  <si>
    <t>GT034</t>
  </si>
  <si>
    <t>MM 02/07: descargo en Riqueza Natural 901 cajas. Trajo 3 pallet rotos.</t>
  </si>
  <si>
    <t>461/2019</t>
  </si>
  <si>
    <t>VH045</t>
  </si>
  <si>
    <t>MES9877</t>
  </si>
  <si>
    <t>MM 02/07: descargo en Riqueza Natural 901 cajas.</t>
  </si>
  <si>
    <t>CH069</t>
  </si>
  <si>
    <t>MHM 5252</t>
  </si>
  <si>
    <t>MM 01/07: descargo en Riqueza Natural 900 cajas. /// PLACA REMOLQUE DE CAMION FIGURA MAL EN PLANILLA LA PLACA ES MHM 1249.</t>
  </si>
  <si>
    <t>CH070</t>
  </si>
  <si>
    <t>QTL 4010</t>
  </si>
  <si>
    <t>MME 8413</t>
  </si>
  <si>
    <t>MM 03/07: descargo en Riqueza Natural 900 cajas.</t>
  </si>
  <si>
    <t>JM040</t>
  </si>
  <si>
    <t>JM039</t>
  </si>
  <si>
    <t>VH046</t>
  </si>
  <si>
    <t>05/07 descarga LUNES, problema mecanico no veiculo</t>
  </si>
  <si>
    <t>JM041</t>
  </si>
  <si>
    <t>EOE 2321</t>
  </si>
  <si>
    <t>RM 06/07:DESCARGADO EN RIQUEZA NATURAL</t>
  </si>
  <si>
    <t>CP 060</t>
  </si>
  <si>
    <t>08/07 TZ descarga amanha. MM 09/07: descargo en Riqueza Natural 900 cajas. / CAMION DICE CORUPA PERO ES VALDEMAR</t>
  </si>
  <si>
    <t>GT 035</t>
  </si>
  <si>
    <t>OKE6574</t>
  </si>
  <si>
    <t>08/07 TZ descarga amanha. RM 09/07: DESCARGO EN RIQUEZA NATURAL 901 CAJAS.</t>
  </si>
  <si>
    <t>CH 071</t>
  </si>
  <si>
    <t>MM 10/07 : descargo en Riqueza Natural 900 cajas.</t>
  </si>
  <si>
    <t>VH 047</t>
  </si>
  <si>
    <t>MJD4506</t>
  </si>
  <si>
    <t>VH 048</t>
  </si>
  <si>
    <t>MLB2093</t>
  </si>
  <si>
    <t>MM 10/07 : descargo en Riqueza Natural 901 cajas. CAMION DICE VALDEMAR PERO ES CORUPA</t>
  </si>
  <si>
    <t>462/2019</t>
  </si>
  <si>
    <t>JM042</t>
  </si>
  <si>
    <t>MJQ2764</t>
  </si>
  <si>
    <t>MFY 8607</t>
  </si>
  <si>
    <t>M.A // ARRIBO 11/07/19 TIENE FECHA DESCARGA 12/07/19. MM 12/07 : descargo en Riqueza Natural 900 cajas.</t>
  </si>
  <si>
    <t>CP061</t>
  </si>
  <si>
    <t>MM 12/07 : descargo en Riqueza Natural 901 cajas.</t>
  </si>
  <si>
    <t>JM043</t>
  </si>
  <si>
    <t>CH072</t>
  </si>
  <si>
    <t>CU DESCARGO 13-7-19 RIQUEZA NATURAL 900 CAJAS</t>
  </si>
  <si>
    <t>CH073</t>
  </si>
  <si>
    <t>MM 16/07 : descargo en Riqueza Natural 900 cajas.</t>
  </si>
  <si>
    <t>VH049</t>
  </si>
  <si>
    <t>IIT9127</t>
  </si>
  <si>
    <t>MM 16/07 : descargo en Riqueza Natural 901 cajas.</t>
  </si>
  <si>
    <t>CH074</t>
  </si>
  <si>
    <t>MM 19/07 : descargo en Riqueza Natural 901 cajas.</t>
  </si>
  <si>
    <t>464/2019</t>
  </si>
  <si>
    <t>JM044</t>
  </si>
  <si>
    <t>MM 19/07 : descargo en Riqueza Natural 900 cajas.</t>
  </si>
  <si>
    <t>GT036</t>
  </si>
  <si>
    <t>QIW5250</t>
  </si>
  <si>
    <t>MM 23/07 : descargo en Riqueza Natural 900 cajas.</t>
  </si>
  <si>
    <t>463/2019</t>
  </si>
  <si>
    <t>CH075</t>
  </si>
  <si>
    <t>RM 23/07 : descargo en Riqueza Natural 900 cajas.</t>
  </si>
  <si>
    <t>CH076</t>
  </si>
  <si>
    <t>VH050</t>
  </si>
  <si>
    <t>TZ: descarga en Rep.Corea. /// MM 23/07 : descargo en Riqueza Natural 901 cajas.</t>
  </si>
  <si>
    <t>JM045</t>
  </si>
  <si>
    <t>MM 25/07 : descargo en Riqueza Natural 900 cajas.</t>
  </si>
  <si>
    <t>CH077</t>
  </si>
  <si>
    <t>JM046</t>
  </si>
  <si>
    <t>MM 25/07 : descargo en Riqueza Natural 901 cajas.</t>
  </si>
  <si>
    <t>VH051</t>
  </si>
  <si>
    <t>CP062</t>
  </si>
  <si>
    <t>MM 26/07 : descargo en Riqueza Natural 901 cajas.</t>
  </si>
  <si>
    <t>CH078</t>
  </si>
  <si>
    <t>MM 27/07 : descargo en Riqueza Natural 901 cajas.</t>
  </si>
  <si>
    <t>465/2019</t>
  </si>
  <si>
    <t>VH052</t>
  </si>
  <si>
    <t>MM 27/07 : descargo en Riqueza Natural 900 cajas.</t>
  </si>
  <si>
    <t>JM047</t>
  </si>
  <si>
    <t>GT037</t>
  </si>
  <si>
    <t>MJX 5956</t>
  </si>
  <si>
    <t>MJK 5686</t>
  </si>
  <si>
    <t>MM 27/07 : descargo en Riqueza Natural 902 cajas.</t>
  </si>
  <si>
    <t>GT038</t>
  </si>
  <si>
    <t>466/2019</t>
  </si>
  <si>
    <t>CP063</t>
  </si>
  <si>
    <t>MM 01/08 : descargo en Riqueza Natural 901 cajas.</t>
  </si>
  <si>
    <t>VH053</t>
  </si>
  <si>
    <t>GT039</t>
  </si>
  <si>
    <t>MM 03/08 : descargo en Riqueza Natural 902 cajas.</t>
  </si>
  <si>
    <t>467/2019</t>
  </si>
  <si>
    <t>JM048</t>
  </si>
  <si>
    <t>MM 03/08 : descargo en Riqueza Natural 900 cajas.</t>
  </si>
  <si>
    <t>VH054</t>
  </si>
  <si>
    <t>VH055</t>
  </si>
  <si>
    <t>MM 03/08 : descargo en Riqueza Natural 901 cajas.</t>
  </si>
  <si>
    <t>469/2019</t>
  </si>
  <si>
    <t>CP064</t>
  </si>
  <si>
    <t xml:space="preserve">TZ:02/08  - IG, caminhao chega LUNES, problema mecanico a 200 km da fronteira. MM 06/08 : descargado en Riqueza Natural 901 cajas.</t>
  </si>
  <si>
    <t>468/2019</t>
  </si>
  <si>
    <t>VH056</t>
  </si>
  <si>
    <t>MM 06/08 : descargado en Riqueza Natural 900 cajas.</t>
  </si>
  <si>
    <t>470/2019</t>
  </si>
  <si>
    <t>CP065</t>
  </si>
  <si>
    <t>MM 07/08 : descargado en Riqueza Natural 937 cajas.</t>
  </si>
  <si>
    <t>VH057</t>
  </si>
  <si>
    <t>MM 07/08 : descargado en Riqueza Natural 900 cajas.</t>
  </si>
  <si>
    <t>JM049</t>
  </si>
  <si>
    <t>MM 07/08 : descargado en Riqueza Natural 936 cajas.</t>
  </si>
  <si>
    <t>CH079</t>
  </si>
  <si>
    <t>CU DESCARGO RIQUEZA NATURAL 937 CAJAS 8-8-19</t>
  </si>
  <si>
    <t>CH080</t>
  </si>
  <si>
    <t>QTM 0677</t>
  </si>
  <si>
    <t>MLQ 5000</t>
  </si>
  <si>
    <t>MM 10/08 : descargado en Riqueza Natural 900 cajas.</t>
  </si>
  <si>
    <t>GT040</t>
  </si>
  <si>
    <t>MM 10/08 : descargado en Riqueza Natural 937 cajas.</t>
  </si>
  <si>
    <t>VH058</t>
  </si>
  <si>
    <t>MM 10/08 : descargado en Riqueza Natural 936 cajas.</t>
  </si>
  <si>
    <t>CH081</t>
  </si>
  <si>
    <t>IG: Descarga en Sotano</t>
  </si>
  <si>
    <t>CP066</t>
  </si>
  <si>
    <t>MM 15/08 : descargado en Riqueza Natural 936 cajas.</t>
  </si>
  <si>
    <t>471/2019</t>
  </si>
  <si>
    <t>GT041</t>
  </si>
  <si>
    <t>MM 15/08 : descargado en Riqueza Natural 937 cajas.</t>
  </si>
  <si>
    <t>CH082</t>
  </si>
  <si>
    <t>MJU 0178</t>
  </si>
  <si>
    <t>MKC 9026</t>
  </si>
  <si>
    <t>MM 17/08 : descargado en Riqueza Natural 901 cajas.</t>
  </si>
  <si>
    <t>CP067</t>
  </si>
  <si>
    <t>AZL 3649</t>
  </si>
  <si>
    <t>MKT 8236</t>
  </si>
  <si>
    <t>MM 20/08 : descargado en Riqueza Natural 900 cajas.</t>
  </si>
  <si>
    <t>VH059</t>
  </si>
  <si>
    <t>IIT 4127</t>
  </si>
  <si>
    <t>MM 29/08 : descargado en Riqueza Natural 900 cajas.</t>
  </si>
  <si>
    <t>VH060</t>
  </si>
  <si>
    <t>HRS 9633</t>
  </si>
  <si>
    <t>IG: Camion no cruza plt no estan fumigados hay que cambiarlos . MM 31/08 : descargado en Riqueza Natural 900 cajas.</t>
  </si>
  <si>
    <t>GT042</t>
  </si>
  <si>
    <t xml:space="preserve">TZ 30/08 -  carreta com problema no frio , vai chegar com a temperatura média de 17+. MM 31/08 : descargado en Riqueza Natural 938 cajas.</t>
  </si>
  <si>
    <t>CH083</t>
  </si>
  <si>
    <t>MIG 3985</t>
  </si>
  <si>
    <t>RM 05/09 DESCARGADO EN RIQUEZA NATURAL /// DM arribaron 04/09 descarga 05/09</t>
  </si>
  <si>
    <t>VH 061</t>
  </si>
  <si>
    <t>RM 05/09: CAMION TRAJO 900 CAJAS Y EN EL MIC DICE 936 777 DM arribaron 04/09 descarga 05/09</t>
  </si>
  <si>
    <t>ch084</t>
  </si>
  <si>
    <t>FG. Descargado en Riqueza Natural 10/09 898 cajas</t>
  </si>
  <si>
    <t>473/2019</t>
  </si>
  <si>
    <t>CH 085</t>
  </si>
  <si>
    <t>RM 11/00: DESCARGADO EN RIQUEZA NATURAL 936 CAJAS /// CU DESCARGO RIQUEZA NATURAL 937 CAJAS 8-8-19</t>
  </si>
  <si>
    <t>CP068</t>
  </si>
  <si>
    <t>IIT 4773</t>
  </si>
  <si>
    <t>RM 13/09: DESCARGADO EN RIQUEZA NATURAL 901 CAJAS</t>
  </si>
  <si>
    <t>VH 062</t>
  </si>
  <si>
    <t>RM 19/09: DESCARGADO EN RIQUEZA NATURAL</t>
  </si>
  <si>
    <t>474/2019</t>
  </si>
  <si>
    <t>CP069</t>
  </si>
  <si>
    <t>QTM 6999</t>
  </si>
  <si>
    <t>MDS 2113</t>
  </si>
  <si>
    <t xml:space="preserve">FG. SE DESCARGO  EN CNEL RAIZ . 937 CAJAS. 20-09</t>
  </si>
  <si>
    <t>475/2019</t>
  </si>
  <si>
    <t>CH086</t>
  </si>
  <si>
    <t>RM 20/09: DESCARGADO EN RIQUEZA NATURAL , NO TRAJO COPIA DE MIC</t>
  </si>
  <si>
    <t>VH063</t>
  </si>
  <si>
    <t>DM descargo r natural 25/9</t>
  </si>
  <si>
    <t>476/2019</t>
  </si>
  <si>
    <t>GT043</t>
  </si>
  <si>
    <t>VH064</t>
  </si>
  <si>
    <t>CP070</t>
  </si>
  <si>
    <t>MM 27/09 : descargado en Riqueza Natural 937 cajas.</t>
  </si>
  <si>
    <t>VH065</t>
  </si>
  <si>
    <t>CP071</t>
  </si>
  <si>
    <t>MM 01/10 : descargado en Riqueza Natural 936 cajas.</t>
  </si>
  <si>
    <t>GT044</t>
  </si>
  <si>
    <t>MM 01/10 : descargado en Riqueza Natural 938 cajas.</t>
  </si>
  <si>
    <t>CP072</t>
  </si>
  <si>
    <t>OKD4367</t>
  </si>
  <si>
    <t>MCO 3027</t>
  </si>
  <si>
    <t>MM 02/10 : descargado en Riqueza Natural 936 cajas.</t>
  </si>
  <si>
    <t>CH087</t>
  </si>
  <si>
    <t>478/2019</t>
  </si>
  <si>
    <t>VH066</t>
  </si>
  <si>
    <t>MKD 2400</t>
  </si>
  <si>
    <t>MDY 6665</t>
  </si>
  <si>
    <t>477/2019</t>
  </si>
  <si>
    <t>VH067</t>
  </si>
  <si>
    <t>GT045</t>
  </si>
  <si>
    <t>MM 08/10 : descargado en Riqueza Natural 936 cajas.</t>
  </si>
  <si>
    <t>CH088</t>
  </si>
  <si>
    <t>TZ 07/10 - colocar AFIDI nas caixas amanha 8/10. MM 09/10 : descargado en Riqueza Natural 937 cajas.</t>
  </si>
  <si>
    <t>VH068</t>
  </si>
  <si>
    <t>MM 09/10 : descargado en Riqueza Natural 937 cajas.</t>
  </si>
  <si>
    <t>479/2019</t>
  </si>
  <si>
    <t>CP074</t>
  </si>
  <si>
    <t>MM 15/10 : descargado en Riqueza Natural 937 cajas.</t>
  </si>
  <si>
    <t>480/2019</t>
  </si>
  <si>
    <t>CP073</t>
  </si>
  <si>
    <t>MM 15/10 : descargado en Riqueza Natural 936 cajas.</t>
  </si>
  <si>
    <t>GT046</t>
  </si>
  <si>
    <t>MM 15/10 : descargado en Riqueza Natural 938 cajas.</t>
  </si>
  <si>
    <t>CH089</t>
  </si>
  <si>
    <t>AOY 5989</t>
  </si>
  <si>
    <t>QJO 3908</t>
  </si>
  <si>
    <t>MM 16/10 : descargado en Riqueza Natural 936 cajas.</t>
  </si>
  <si>
    <t>VH069</t>
  </si>
  <si>
    <t>MJD 3987</t>
  </si>
  <si>
    <t>CP075</t>
  </si>
  <si>
    <t>MM 19/10 : descargado en Riqueza Natural 936 cajas.</t>
  </si>
  <si>
    <t>CP076</t>
  </si>
  <si>
    <t>MM 22/10 : descargado en Riqueza Natural 937 cajas. MM 22/10 :NO coincide Placa T de camiòn con la de planilla (placa camiòn MIM 6199).</t>
  </si>
  <si>
    <t>482/2019</t>
  </si>
  <si>
    <t>VH070</t>
  </si>
  <si>
    <t>QJT 4330</t>
  </si>
  <si>
    <t>OKD 7999</t>
  </si>
  <si>
    <t>MM 23/10 : descargado en Riqueza Natural 937 cajas.</t>
  </si>
  <si>
    <t>CP077</t>
  </si>
  <si>
    <t>MM 24/10 : descargado en Riqueza Natural 936 cajas.</t>
  </si>
  <si>
    <t>CH090</t>
  </si>
  <si>
    <t>MM 24/10 : descargado en Riqueza Natural 937 cajas.</t>
  </si>
  <si>
    <t>481/2019</t>
  </si>
  <si>
    <t>VH071</t>
  </si>
  <si>
    <t>QJW 4150</t>
  </si>
  <si>
    <t>QJU 9656</t>
  </si>
  <si>
    <t>MM 25/10 : descargado en Riqueza Natural 936 cajas.</t>
  </si>
  <si>
    <t>GT047</t>
  </si>
  <si>
    <t>MM 26/10 : descargado en Riqueza Natural 936 cajas.</t>
  </si>
  <si>
    <t>CH091</t>
  </si>
  <si>
    <t>MM 26/10 : descargado en Riqueza Natural 937 cajas.</t>
  </si>
  <si>
    <t>CH092</t>
  </si>
  <si>
    <t>DM DESCARGO EN R NATURAL 936 CAJAS 30/10</t>
  </si>
  <si>
    <t>VH072</t>
  </si>
  <si>
    <t>CP078</t>
  </si>
  <si>
    <t>MLN 1594</t>
  </si>
  <si>
    <t>MKG 2315</t>
  </si>
  <si>
    <t>MM 31/10 : descargado en Riqueza Natural 936 cajas.</t>
  </si>
  <si>
    <t>VH073</t>
  </si>
  <si>
    <t>CP079</t>
  </si>
  <si>
    <t>DM descargo en r natural 937 cajas 02/11</t>
  </si>
  <si>
    <t>VH074</t>
  </si>
  <si>
    <t>DM descargo en r natural 936 cajas 02/11</t>
  </si>
  <si>
    <t>484/2019</t>
  </si>
  <si>
    <t>CP080</t>
  </si>
  <si>
    <t>MKS 9073</t>
  </si>
  <si>
    <t>MM 05/11 : descargado en Riqueza Natural 937 cajas.</t>
  </si>
  <si>
    <t>CH093</t>
  </si>
  <si>
    <t>MM 05/11 : descargado en Riqueza Natural 936 cajas.</t>
  </si>
  <si>
    <t>483/2019</t>
  </si>
  <si>
    <t>GT048</t>
  </si>
  <si>
    <t>CH094</t>
  </si>
  <si>
    <t>MM 06/11 : descargado en Riqueza Natural 937 cajas.</t>
  </si>
  <si>
    <t>VH075</t>
  </si>
  <si>
    <t>MM 06/11 : descargado en Riqueza Natural 936 cajas.</t>
  </si>
  <si>
    <t>CH095</t>
  </si>
  <si>
    <t>MM 07/10 : descargado en Riqueza Natural 936 cajas.</t>
  </si>
  <si>
    <t>CP081</t>
  </si>
  <si>
    <t>CH096</t>
  </si>
  <si>
    <t xml:space="preserve">TZ 07/11 - Os ultimos 02 PLT quebrados na carreta. MM 08/10 : descargado en Riqueza Natural 936 cajas. </t>
  </si>
  <si>
    <t>CP082</t>
  </si>
  <si>
    <t>MM 09/11 : descargado en Riqueza Natural 937 cajas.</t>
  </si>
  <si>
    <t>VH076</t>
  </si>
  <si>
    <t>MM 09/11 : descargado en Riqueza Natural 936 cajas.</t>
  </si>
  <si>
    <t>486/2019</t>
  </si>
  <si>
    <t>GT049</t>
  </si>
  <si>
    <t>MBE 6472</t>
  </si>
  <si>
    <t>485/2019</t>
  </si>
  <si>
    <t>CH097</t>
  </si>
  <si>
    <t>MM 12/11 : descargado en Riqueza Natural 936 cajas.</t>
  </si>
  <si>
    <t>VH077</t>
  </si>
  <si>
    <t>MM 12/11 : descargado en Riqueza Natural 937 cajas.</t>
  </si>
  <si>
    <t>CH098</t>
  </si>
  <si>
    <t xml:space="preserve">DM descargo en r natural 937 cajas // TZ 12/11 - 06:48H. caminhao quedo em fronteira por tema de documentos </t>
  </si>
  <si>
    <t>CP083</t>
  </si>
  <si>
    <t>DM descargo en r natural 936 cajas</t>
  </si>
  <si>
    <t>CP084</t>
  </si>
  <si>
    <t>GT050</t>
  </si>
  <si>
    <t>MM 14/11 : descargado en Riqueza Natural 938 cajas.</t>
  </si>
  <si>
    <t>VH078</t>
  </si>
  <si>
    <t>MIB 9140</t>
  </si>
  <si>
    <t>MIE 8820</t>
  </si>
  <si>
    <t>MM 14/11 : descargado en Riqueza Natural 937 cajas.</t>
  </si>
  <si>
    <t>488/2019</t>
  </si>
  <si>
    <t>CP085</t>
  </si>
  <si>
    <t>MM 15/11 : descargado en Riqueza Natural 937 cajas.</t>
  </si>
  <si>
    <t>CH099</t>
  </si>
  <si>
    <t>MM 15/11 : descargado en Riqueza Natural 936 cajas.</t>
  </si>
  <si>
    <t>487/2019</t>
  </si>
  <si>
    <t>Kabutia</t>
  </si>
  <si>
    <t>QJD5460</t>
  </si>
  <si>
    <t>QJC 2670</t>
  </si>
  <si>
    <t>MM 15/11 : descargado en Riqueza Natural 1506 bolsas de zapallo kabutia.</t>
  </si>
  <si>
    <t>VH079</t>
  </si>
  <si>
    <t>VH080</t>
  </si>
  <si>
    <t>CH100</t>
  </si>
  <si>
    <t>MM 19/11 : descargado en Riqueza Natural 937 cajas.</t>
  </si>
  <si>
    <t>489/2019</t>
  </si>
  <si>
    <t>GT051</t>
  </si>
  <si>
    <t>MLV 6131</t>
  </si>
  <si>
    <t>MM 20/11 : descargado en Riqueza Natural 937 cajas.</t>
  </si>
  <si>
    <t>VH081</t>
  </si>
  <si>
    <t>490/2019</t>
  </si>
  <si>
    <t>Boniato</t>
  </si>
  <si>
    <t>MIF 9320</t>
  </si>
  <si>
    <t>MMC 3749</t>
  </si>
  <si>
    <t>MM 20/11 : descargado en Riqueza Natural 1250 bolsas de boniato.</t>
  </si>
  <si>
    <t>CP086</t>
  </si>
  <si>
    <t>QHT 8275</t>
  </si>
  <si>
    <t>MM 20/11 : descargado en Riqueza Natural 936 cajas.</t>
  </si>
  <si>
    <t>CH101</t>
  </si>
  <si>
    <t>MM 21/11 : descargado en Riqueza Natural 936 cajas.</t>
  </si>
  <si>
    <t>VH083</t>
  </si>
  <si>
    <t>MM 22/11 : descargado en Riqueza Natural 936 cajas.</t>
  </si>
  <si>
    <t>VH082</t>
  </si>
  <si>
    <t>VH084</t>
  </si>
  <si>
    <t>CP087</t>
  </si>
  <si>
    <t>MM 23/11 : descargado en Riqueza Natural 937 cajas.</t>
  </si>
  <si>
    <t>CH102</t>
  </si>
  <si>
    <t>GT052</t>
  </si>
  <si>
    <t>491/2019</t>
  </si>
  <si>
    <t>VH085</t>
  </si>
  <si>
    <t>MM 23/11 : descargado en Riqueza Natural 936 cajas.</t>
  </si>
  <si>
    <t>CP088</t>
  </si>
  <si>
    <t>MM 26/11 : descargado en Riqueza Natural 936 cajas.</t>
  </si>
  <si>
    <t>CH103</t>
  </si>
  <si>
    <t>VH086</t>
  </si>
  <si>
    <t>MM 26/11 : descargado en Riqueza Natural 900 cajas (TRAJO 25 PALLET X 36 CAJAS CADA UNO).</t>
  </si>
  <si>
    <t>VH087</t>
  </si>
  <si>
    <t>CP089</t>
  </si>
  <si>
    <t>MM 27/11 : descargado en Riqueza Natural 936 cajas.</t>
  </si>
  <si>
    <t>CH104</t>
  </si>
  <si>
    <t>MM 28/11 : descargado en Riqueza Natural 936 cajas.</t>
  </si>
  <si>
    <t>VH088</t>
  </si>
  <si>
    <t>CP090</t>
  </si>
  <si>
    <t>MML 8543</t>
  </si>
  <si>
    <t>MML 8753</t>
  </si>
  <si>
    <t>MM 30/11 : descargado en Riqueza Natural 937 cajas.</t>
  </si>
  <si>
    <t>VH089</t>
  </si>
  <si>
    <t>MM 29/11 : descargado en Riqueza Natural 937 cajas.</t>
  </si>
  <si>
    <t>493/2019</t>
  </si>
  <si>
    <t>CH105</t>
  </si>
  <si>
    <t>MM 30/11 : descargado en Riqueza Natural 936 cajas.</t>
  </si>
  <si>
    <t>492/2019</t>
  </si>
  <si>
    <t>VH090</t>
  </si>
  <si>
    <t>QJW 4140</t>
  </si>
  <si>
    <t>QJU 9636</t>
  </si>
  <si>
    <t>494/2019</t>
  </si>
  <si>
    <t>CP091</t>
  </si>
  <si>
    <t>MM 03/12 : descargado en Riqueza Natural 937 cajas.</t>
  </si>
  <si>
    <t>GT053</t>
  </si>
  <si>
    <t>IVB 5941</t>
  </si>
  <si>
    <t>JAA 7373</t>
  </si>
  <si>
    <t>Sergio</t>
  </si>
  <si>
    <t>SG001</t>
  </si>
  <si>
    <t>MM 03/12 : descargado en Riqueza Natural 936 cajas.</t>
  </si>
  <si>
    <t>VH091</t>
  </si>
  <si>
    <t>VH092</t>
  </si>
  <si>
    <t>VH093</t>
  </si>
  <si>
    <t>MM 05/12 : descargado en Riqueza Natural 936 cajas.</t>
  </si>
  <si>
    <t>CH106</t>
  </si>
  <si>
    <t>JM050</t>
  </si>
  <si>
    <t>CP092</t>
  </si>
  <si>
    <t>MM 06/12 : descargado en Riqueza Natural 937 cajas.</t>
  </si>
  <si>
    <t>CP093</t>
  </si>
  <si>
    <t>MLP 8247</t>
  </si>
  <si>
    <t>MM 07/12 : descargado en Riqueza Natural 936 cajas.</t>
  </si>
  <si>
    <t>CH108</t>
  </si>
  <si>
    <t>495/2019</t>
  </si>
  <si>
    <t>CH107</t>
  </si>
  <si>
    <t>MM 07/12 : descargado en Riqueza Natural 937 cajas.</t>
  </si>
  <si>
    <t>GT054</t>
  </si>
  <si>
    <t>MM 11/12 : descargado en Riqueza Natural 937 cajas.</t>
  </si>
  <si>
    <t>CP094</t>
  </si>
  <si>
    <t>MFY 5187</t>
  </si>
  <si>
    <t>FRV 5093</t>
  </si>
  <si>
    <t>MM 12/12 : descargado en Riqueza Natural 937 cajas. vinieron pallet descalzados cajas con pencas amarillas , cajas al reves , la mayoria de la fruta esta color 2 y 3 y con temperatura a 20 º</t>
  </si>
  <si>
    <t>SG002</t>
  </si>
  <si>
    <t>MLO8907</t>
  </si>
  <si>
    <t>CH109</t>
  </si>
  <si>
    <t>MM 12/12 : descargado en Riqueza Natural 937 cajas.</t>
  </si>
  <si>
    <t>496/2019</t>
  </si>
  <si>
    <t>JM051</t>
  </si>
  <si>
    <t>CP095</t>
  </si>
  <si>
    <t>MM 13/12 : descargado en Riqueza Natural 937 cajas.</t>
  </si>
  <si>
    <t>VH094</t>
  </si>
  <si>
    <t>MM 13/12 : descargado en Riqueza Natural 936 cajas.</t>
  </si>
  <si>
    <t>CH110</t>
  </si>
  <si>
    <t>MM 14/12 : descargado en Riqueza Natural 936 cajas.</t>
  </si>
  <si>
    <t>SG003</t>
  </si>
  <si>
    <t>VH095</t>
  </si>
  <si>
    <t>MM 14/12 : descargado en Riqueza Natural 937 cajas.</t>
  </si>
  <si>
    <t>VH096</t>
  </si>
  <si>
    <t>CH111</t>
  </si>
  <si>
    <t>TZ 17/12 - caminhão intervenido MGPA. MM 18/12 : descargado en Riqueza Natural 937 cajas.</t>
  </si>
  <si>
    <t>497/2019</t>
  </si>
  <si>
    <t>CP096</t>
  </si>
  <si>
    <t>MM 18/12 : descargado en Riqueza Natural 936 cajas.</t>
  </si>
  <si>
    <t>GT055</t>
  </si>
  <si>
    <t>QJU 7555</t>
  </si>
  <si>
    <t>QJN 5869</t>
  </si>
  <si>
    <t>MM 17/12 : descargado en Riqueza Natural 938 cajas.</t>
  </si>
  <si>
    <t>SG004</t>
  </si>
  <si>
    <t>VH097</t>
  </si>
  <si>
    <t>498/2019</t>
  </si>
  <si>
    <t>VH098</t>
  </si>
  <si>
    <t>QJQ1895</t>
  </si>
  <si>
    <t>TZ 17/12 - caminhão intervenido MGPA. MM 18/12 : descargado en Riqueza Natural 936 cajas.</t>
  </si>
  <si>
    <t>CP097</t>
  </si>
  <si>
    <t>SR019</t>
  </si>
  <si>
    <t>CH112</t>
  </si>
  <si>
    <t>MM 19/12 : descargado en Riqueza Natural 937 cajas.</t>
  </si>
  <si>
    <t>CH113</t>
  </si>
  <si>
    <t>CH114</t>
  </si>
  <si>
    <t>IG: Descarga Sabado 21/12. MM 21/12 : descargado en Riqueza Natural 937 cajas.</t>
  </si>
  <si>
    <t>CP098</t>
  </si>
  <si>
    <t>IG: Descarga Lunes 23/12. MM 23/12 : descargado en Riqueza Natural 936 cajas.</t>
  </si>
  <si>
    <t>VH100</t>
  </si>
  <si>
    <t>MJN 5385</t>
  </si>
  <si>
    <t>MLT 3375</t>
  </si>
  <si>
    <t>499/2019</t>
  </si>
  <si>
    <t>SR020</t>
  </si>
  <si>
    <t>VH099</t>
  </si>
  <si>
    <t>FDB 0284</t>
  </si>
  <si>
    <t xml:space="preserve">IG: Descarga Lunes 23/12  /carreta com problema no FRIO - apagado . MM 21/12 : descargado en Riqueza Natural 937 cajas temperatura de pulpa entre 17 y 21.8 grados.</t>
  </si>
  <si>
    <t>GT056</t>
  </si>
  <si>
    <t>IG: Descarga Lunes 23/12. MM 27/12 : descargado en Riqueza Natural 937 cajas.</t>
  </si>
  <si>
    <t>SR021</t>
  </si>
  <si>
    <t>IG: Descarga Lunes 23/12. MM 23/12 : descargado en Riqueza Natural 937 cajas.</t>
  </si>
  <si>
    <t>CH115</t>
  </si>
  <si>
    <t>QTM 7270</t>
  </si>
  <si>
    <t>RAB 3968</t>
  </si>
  <si>
    <t>MM 28/12 : descargado en Riqueza Natural 937 cajas.</t>
  </si>
  <si>
    <t>SG005</t>
  </si>
  <si>
    <t>MM 28/12 : descargado en Riqueza Natural 938 cajas.// Viaje de Sidnei</t>
  </si>
  <si>
    <t>GT057</t>
  </si>
  <si>
    <t>MM 31/12 : descragado en Riqueza Natural 938 cajas.</t>
  </si>
  <si>
    <t>500/2019</t>
  </si>
  <si>
    <t>CH001</t>
  </si>
  <si>
    <t>MMH3720</t>
  </si>
  <si>
    <t>QIB7600</t>
  </si>
  <si>
    <t>MM 04/01 : descargado en Riqueza Natural 937 cajas.</t>
  </si>
  <si>
    <t>501/2020</t>
  </si>
  <si>
    <t>CH002</t>
  </si>
  <si>
    <t>MM 08/01 : descargado en Riqueza Natural 937 cajas.</t>
  </si>
  <si>
    <t>CH003</t>
  </si>
  <si>
    <t>MM 08/01 : descargado en Riqueza Natural 936 cajas.</t>
  </si>
  <si>
    <t>SR001</t>
  </si>
  <si>
    <t>CP001</t>
  </si>
  <si>
    <t>QTL 7470</t>
  </si>
  <si>
    <t>RAB 6288</t>
  </si>
  <si>
    <t>MM 09/01 : descargado en Riqueza Natural 937 cajas.</t>
  </si>
  <si>
    <t>504/2020</t>
  </si>
  <si>
    <t>MIH 5937</t>
  </si>
  <si>
    <t>FG. 09/01 SE DESCARGO EN R. DE COREA - 1000 BOLSAS</t>
  </si>
  <si>
    <t>GT001</t>
  </si>
  <si>
    <t>MM 10/12 : descargado en Riqueza Natural 938 cajas.</t>
  </si>
  <si>
    <t>502/2020</t>
  </si>
  <si>
    <t>VH001</t>
  </si>
  <si>
    <t>MM 10/01 : descargado en Riqueza Natural 937 cajas.</t>
  </si>
  <si>
    <t>503/2020</t>
  </si>
  <si>
    <t>SR002</t>
  </si>
  <si>
    <t>CH004</t>
  </si>
  <si>
    <t>MM 11/01 : descargado en Riqueza Natural 937 cajas.</t>
  </si>
  <si>
    <t>VH002</t>
  </si>
  <si>
    <t>QIB 8780</t>
  </si>
  <si>
    <t>MIC 7485</t>
  </si>
  <si>
    <t>VH003</t>
  </si>
  <si>
    <t>GT002</t>
  </si>
  <si>
    <t>MHO 2095</t>
  </si>
  <si>
    <t>FVU 6199</t>
  </si>
  <si>
    <t>MM 11/01 : descargado en Riqueza Natural 938 cajas.</t>
  </si>
  <si>
    <t>CH005</t>
  </si>
  <si>
    <t>MM 15/01 : descargado en Riqueza Natural 937 cajas.</t>
  </si>
  <si>
    <t>CH006</t>
  </si>
  <si>
    <t>MM 15/01 : descargado en Riqueza Natural 936 cajas.</t>
  </si>
  <si>
    <t>CP002</t>
  </si>
  <si>
    <t>RAH 5796</t>
  </si>
  <si>
    <t>006/2020</t>
  </si>
  <si>
    <t>UB001</t>
  </si>
  <si>
    <t>MLC 7548</t>
  </si>
  <si>
    <t>MLF 4641</t>
  </si>
  <si>
    <t>GT003</t>
  </si>
  <si>
    <t>MGN 5069</t>
  </si>
  <si>
    <t>MKI 9075</t>
  </si>
  <si>
    <t>MM 16/01 : descargado en Riqueza Natural 938 cajas.</t>
  </si>
  <si>
    <t>506/2020</t>
  </si>
  <si>
    <t>SR003</t>
  </si>
  <si>
    <t>QJD3999</t>
  </si>
  <si>
    <t>MM 16/01 : descargado en Riqueza Natural 937 cajas.</t>
  </si>
  <si>
    <t>SR004</t>
  </si>
  <si>
    <t>QJW4150</t>
  </si>
  <si>
    <t>MM 16/01 : descargado en Riqueza Natural 936 cajas.</t>
  </si>
  <si>
    <t>505/2020</t>
  </si>
  <si>
    <t>CP003</t>
  </si>
  <si>
    <t>OND 4019</t>
  </si>
  <si>
    <t>QJB 3254</t>
  </si>
  <si>
    <t>MM 17/01 : descargado en Riqueza Natural 937 cajas.</t>
  </si>
  <si>
    <t>CH007</t>
  </si>
  <si>
    <t>MM 17/01 : descargado en Riqueza Natural 936 cajas.</t>
  </si>
  <si>
    <t>BRB006</t>
  </si>
  <si>
    <t>CH008</t>
  </si>
  <si>
    <t>MM 18/01 : descargado en Riqueza Natural 936 cajas.</t>
  </si>
  <si>
    <t>CP005</t>
  </si>
  <si>
    <t xml:space="preserve">TZ 18/01  - vai para descarregar LUNES 20/01 - problema mecanico. MM 21/01 : descargado en Riqueza Natural 936 cajas.</t>
  </si>
  <si>
    <t>GT004</t>
  </si>
  <si>
    <t xml:space="preserve">MHN4946	</t>
  </si>
  <si>
    <t xml:space="preserve">MHP9836	</t>
  </si>
  <si>
    <t>MM 18/01 : descargado en Riqueza Natural 938 cajas.</t>
  </si>
  <si>
    <t>CP004</t>
  </si>
  <si>
    <t>GFJ 6419</t>
  </si>
  <si>
    <t>MM 21/01 : descargado en Riqueza Natural 937 cajas.</t>
  </si>
  <si>
    <t>CH009</t>
  </si>
  <si>
    <t>CP006</t>
  </si>
  <si>
    <t>MMK 8730</t>
  </si>
  <si>
    <t>MM 23/01 : descargado en Riqueza Natural 937 cajas.</t>
  </si>
  <si>
    <t>CH010</t>
  </si>
  <si>
    <t>AOD 6598</t>
  </si>
  <si>
    <t>MFZ 9132</t>
  </si>
  <si>
    <t>MM 23/01 : descargado en Riqueza Natural 936 cajas.</t>
  </si>
  <si>
    <t>008/2020</t>
  </si>
  <si>
    <t>JM001</t>
  </si>
  <si>
    <t>GT005</t>
  </si>
  <si>
    <t xml:space="preserve">QJQ7210	</t>
  </si>
  <si>
    <t xml:space="preserve">QIR5054	</t>
  </si>
  <si>
    <t>SR005</t>
  </si>
  <si>
    <t>MM 24/01 : descargado en Riqueza Natural 936 cajas.</t>
  </si>
  <si>
    <t>507/2020</t>
  </si>
  <si>
    <t>CH011</t>
  </si>
  <si>
    <t>SR006</t>
  </si>
  <si>
    <t>MM 25/01 : descargado en Riqueza Natural 936 cajas.</t>
  </si>
  <si>
    <t>CP007</t>
  </si>
  <si>
    <t>MM 28/01 : descargado en Riqueza Natural 936 cajas.</t>
  </si>
  <si>
    <t>CH012</t>
  </si>
  <si>
    <t>GT006</t>
  </si>
  <si>
    <t xml:space="preserve">MLZ4913	</t>
  </si>
  <si>
    <t>IG: Camion con problema mecanico llega 28/01 a frontera . MM 29/01 : descargado en Riqueza Natural 938 cajas.</t>
  </si>
  <si>
    <t>MM 29/01 : descargado en Riqueza Natural 937 cajas.</t>
  </si>
  <si>
    <t>CP008</t>
  </si>
  <si>
    <t>MM 30/01 : descargado en Riqueza Natural 936 cajas.</t>
  </si>
  <si>
    <t>CH014</t>
  </si>
  <si>
    <t>UB002</t>
  </si>
  <si>
    <t xml:space="preserve">MLN1594	</t>
  </si>
  <si>
    <t xml:space="preserve">MKG2315	</t>
  </si>
  <si>
    <t>GT007</t>
  </si>
  <si>
    <t>MKS 1089</t>
  </si>
  <si>
    <t>MM 31/01 : descargado en Riqueza Natural 937 cajas.</t>
  </si>
  <si>
    <t>SR007</t>
  </si>
  <si>
    <t>MM 31/01 : descargado en Riqueza Natural 936 cajas.</t>
  </si>
  <si>
    <t>CP009</t>
  </si>
  <si>
    <t>MM 04/02 : descargado en Riqueza Natural 937 cajas.</t>
  </si>
  <si>
    <t>508/2020</t>
  </si>
  <si>
    <t>FFA 4228</t>
  </si>
  <si>
    <t>FNF 6886</t>
  </si>
  <si>
    <t>MM 05/02 : descargado en Riqueza Natural 936 cajas.</t>
  </si>
  <si>
    <t>CH015</t>
  </si>
  <si>
    <t>MKI2771</t>
  </si>
  <si>
    <t>CH016</t>
  </si>
  <si>
    <t>CH017</t>
  </si>
  <si>
    <t>MM 06/01 : descargado en Riqueza Natural 936 cajas.</t>
  </si>
  <si>
    <t>CP011</t>
  </si>
  <si>
    <t>MM 06/01 : descargado en Riqueza Natural 937 cajas.</t>
  </si>
  <si>
    <t>510/2020</t>
  </si>
  <si>
    <t>CH018</t>
  </si>
  <si>
    <t>JM002</t>
  </si>
  <si>
    <t>UB003</t>
  </si>
  <si>
    <t>SR008</t>
  </si>
  <si>
    <t>MM 07/02 : descargado en Riqueza Natural 938 cajas.</t>
  </si>
  <si>
    <t>509/2020</t>
  </si>
  <si>
    <t>CH019</t>
  </si>
  <si>
    <t>MM 08/02 : descargado en Riqueza Natural 936 cajas.</t>
  </si>
  <si>
    <t>013/2020</t>
  </si>
  <si>
    <t>UB004</t>
  </si>
  <si>
    <t>QJM 3805</t>
  </si>
  <si>
    <t>MM 11/02 : descargado en Riqueza Natural 937 cajas.</t>
  </si>
  <si>
    <t>CP012</t>
  </si>
  <si>
    <t>MM 11/02 : descargado en Riqueza Natural 936 cajas.</t>
  </si>
  <si>
    <t>CP013</t>
  </si>
  <si>
    <t>MJE 1706</t>
  </si>
  <si>
    <t>MM 12/02 : descargado en Riqueza Natural 937 cajas.</t>
  </si>
  <si>
    <t>CH020</t>
  </si>
  <si>
    <t>tz 10/02 - Não libera hoje / MGPA Rechaço os PLT. MM 13/02 : descargado en Riqueza Natural 936 cajas.</t>
  </si>
  <si>
    <t>CH021</t>
  </si>
  <si>
    <t>MM 13/02 : descargado en Riqueza Natural 937 cajas.</t>
  </si>
  <si>
    <t>CP014</t>
  </si>
  <si>
    <t>MM 14/02 : descargado en Riqueza Natural 936 cajas.</t>
  </si>
  <si>
    <t>SR009</t>
  </si>
  <si>
    <t>QJQ3610</t>
  </si>
  <si>
    <t>JM003</t>
  </si>
  <si>
    <t>GT008</t>
  </si>
  <si>
    <t>MM 13/02 : descargado en Riqueza Natural 938 cajas.</t>
  </si>
  <si>
    <t>CP015</t>
  </si>
  <si>
    <t>MM 15/02 : descargado en Riqueza Natural 936 cajas.</t>
  </si>
  <si>
    <t>CH022</t>
  </si>
  <si>
    <t>MM 15/02 : descargado en Riqueza Natural 937 cajas.</t>
  </si>
  <si>
    <t>CH023</t>
  </si>
  <si>
    <t>511/2020</t>
  </si>
  <si>
    <t>CP016</t>
  </si>
  <si>
    <t>QTM 6374</t>
  </si>
  <si>
    <t>MM 18/02 : descargado en Riqueza Natural 936 cajas.</t>
  </si>
  <si>
    <t>SR010</t>
  </si>
  <si>
    <t>MM 18/02 : descargado en Riqueza Natural 937 cajas.</t>
  </si>
  <si>
    <t>CH024</t>
  </si>
  <si>
    <t>VH004</t>
  </si>
  <si>
    <t>MM 19/02 : descargado en Riqueza Natural 937 cajas.</t>
  </si>
  <si>
    <t>JM004</t>
  </si>
  <si>
    <t>MJQ1190</t>
  </si>
  <si>
    <t>GFJ6419</t>
  </si>
  <si>
    <t>MM 19/02 camión arribado (status en planilla CONFIRMADO).Descargado en Riqueza Natural 937 cajas.</t>
  </si>
  <si>
    <t>CH025</t>
  </si>
  <si>
    <t>MM 20/02 : descargado en Riqueza Natural 937 cajas.</t>
  </si>
  <si>
    <t>CH026</t>
  </si>
  <si>
    <t>MM 21/02 : descargado en Riqueza Natural 936 cajas.</t>
  </si>
  <si>
    <t>512/2020</t>
  </si>
  <si>
    <t>SR011</t>
  </si>
  <si>
    <t>FRX 6935</t>
  </si>
  <si>
    <t>022/2020</t>
  </si>
  <si>
    <t>OKD 4367</t>
  </si>
  <si>
    <t>MM 21/02 : descargado en Riqueza Natural 1000 bolsas de papa blanca.</t>
  </si>
  <si>
    <t>CH027</t>
  </si>
  <si>
    <t>MM 21/02 : descargado en Riqueza Natural 937 cajas.</t>
  </si>
  <si>
    <t>GT009</t>
  </si>
  <si>
    <t>MM 21/02 : descargado en Riqueza Natural 938 cajas.</t>
  </si>
  <si>
    <t>CP017</t>
  </si>
  <si>
    <t>MIU8665</t>
  </si>
  <si>
    <t>MM 22/02 : descargado en Riqueza Natural 937 cajas.</t>
  </si>
  <si>
    <t>513/2020</t>
  </si>
  <si>
    <t>MKP 9866</t>
  </si>
  <si>
    <t>CYB 3776</t>
  </si>
  <si>
    <t>MM 22/02 : descargado en Riqueza Natural 1000 bolsas de papa blanca.</t>
  </si>
  <si>
    <t>BRB011</t>
  </si>
  <si>
    <t>Silvio</t>
  </si>
  <si>
    <t>Rio Branco</t>
  </si>
  <si>
    <t>GT010</t>
  </si>
  <si>
    <t>QJT 6490</t>
  </si>
  <si>
    <t>QJQ 6490</t>
  </si>
  <si>
    <t>MM 22/02 : descargado en Riqueza Natural 938 cajas.</t>
  </si>
  <si>
    <t>CP018</t>
  </si>
  <si>
    <t>INY 6A12</t>
  </si>
  <si>
    <t>DVS2742</t>
  </si>
  <si>
    <t>MM 27/02 : descargado en Riqueza Natural 937 cajas.</t>
  </si>
  <si>
    <t>CP019</t>
  </si>
  <si>
    <t>QJH 0896</t>
  </si>
  <si>
    <t>CU 28-2 SEDESCARGO EN RIQUEZA NATURAL</t>
  </si>
  <si>
    <t>MM 27/02 : descargado en Riqueza Natural 936 cajas.</t>
  </si>
  <si>
    <t>CH028</t>
  </si>
  <si>
    <t>018/2020</t>
  </si>
  <si>
    <t>UB005</t>
  </si>
  <si>
    <t>QJQ 1895</t>
  </si>
  <si>
    <t>MM 27/02 : descargado en Riqueza Natural 936 cajas (camión intevenido problema de afidi , AFIDI: 1365105).</t>
  </si>
  <si>
    <t>CU 28-2 SE DESCASRGO EN RIQUEZA NATURAL/LA MITAD DE LOS PALLET VINO CON TRUTA REVENTADAS</t>
  </si>
  <si>
    <t>514/2020</t>
  </si>
  <si>
    <t>CH029</t>
  </si>
  <si>
    <t xml:space="preserve">CU 28/2  SE DESCARGO RIQUEZA NATURAL // VINO FRUTA SENTIDA</t>
  </si>
  <si>
    <t>CH030</t>
  </si>
  <si>
    <t>515/2020</t>
  </si>
  <si>
    <t>CP020</t>
  </si>
  <si>
    <t>SR012</t>
  </si>
  <si>
    <t>CU 28/02 DESCARGADO EN RIQUEZA NATURAL</t>
  </si>
  <si>
    <t>CH031</t>
  </si>
  <si>
    <t>TZ 28/02 - chega amanha para descarga / problema mecanico. // MM 29/02 : descargado en Riqueza Natural 937 cajas.</t>
  </si>
  <si>
    <t>CP021</t>
  </si>
  <si>
    <t>MM 29/02 : descargado en Riqueza Natural 936 cajas..</t>
  </si>
  <si>
    <t>27/2020</t>
  </si>
  <si>
    <t>MM 29/02 : descargado en Riqueza Natural 999 bolsas de papa blanca.</t>
  </si>
  <si>
    <t>GT011</t>
  </si>
  <si>
    <t>UB006</t>
  </si>
  <si>
    <t>FHW 1492</t>
  </si>
  <si>
    <t>FUE 2852</t>
  </si>
  <si>
    <t>MM 03/03 : descargado en Riqueza Natural 936 cajas.</t>
  </si>
  <si>
    <t>CP022</t>
  </si>
  <si>
    <t>VH005</t>
  </si>
  <si>
    <t>QJW 8109</t>
  </si>
  <si>
    <t>EZL 6012</t>
  </si>
  <si>
    <t>CP023</t>
  </si>
  <si>
    <t>MM 04/03 : descargado en Riqueza Natural 937 cajas.</t>
  </si>
  <si>
    <t>CP024</t>
  </si>
  <si>
    <t>QJQ 9850</t>
  </si>
  <si>
    <t>MIF 8752</t>
  </si>
  <si>
    <t>MM 05/03 : descargado en Riqueza Natural 936 cajas.</t>
  </si>
  <si>
    <t>CH032</t>
  </si>
  <si>
    <t>QHP4989</t>
  </si>
  <si>
    <t>MM 04/03 : descargado en Riqueza Natural 936 cajas.</t>
  </si>
  <si>
    <t>GT012</t>
  </si>
  <si>
    <t>MM 04/03 : descargado en Riqueza Natural 938 cajas.</t>
  </si>
  <si>
    <t>SR013</t>
  </si>
  <si>
    <t>517/2020</t>
  </si>
  <si>
    <t>SR014</t>
  </si>
  <si>
    <t>IUG 6E03</t>
  </si>
  <si>
    <t xml:space="preserve">IUJ  0C19</t>
  </si>
  <si>
    <t>tz - esta com problema no permisso ANTT, // MM 06/03 : descargado en Riqueza Natural 938 cajas.</t>
  </si>
  <si>
    <t>28/20</t>
  </si>
  <si>
    <t>MMH 3410</t>
  </si>
  <si>
    <t>FNO 8461</t>
  </si>
  <si>
    <t>MM 05/03 : descargado en Riqueza Natural 1001 bolsas de Papa Blanca.</t>
  </si>
  <si>
    <t>516/2020</t>
  </si>
  <si>
    <t>CP025</t>
  </si>
  <si>
    <t>MM 06/03 : descargado en Riqueza Natural 937 cajas.</t>
  </si>
  <si>
    <t>SR015</t>
  </si>
  <si>
    <t>MM 07/03 : descargado en Riqueza Natural 938 cajas.</t>
  </si>
  <si>
    <t>UB007</t>
  </si>
  <si>
    <t>MM 07/03 : descargado en Riqueza Natural 936 cajas.</t>
  </si>
  <si>
    <t>032/20</t>
  </si>
  <si>
    <t>GT013</t>
  </si>
  <si>
    <t>CP026</t>
  </si>
  <si>
    <t>MM 10/03 : descargado en Riqueza Natural 937 cajas.</t>
  </si>
  <si>
    <t>CH033</t>
  </si>
  <si>
    <t>MHJ4178</t>
  </si>
  <si>
    <t>MM 10/03 : descargado en Riqueza Natural 936 cajas.</t>
  </si>
  <si>
    <t>QJX 9498</t>
  </si>
  <si>
    <t>MIQ 0614</t>
  </si>
  <si>
    <t>MM 10/03 : descargado en Riqueza Natural 938 cajas.</t>
  </si>
  <si>
    <t>CH034</t>
  </si>
  <si>
    <t>VH006</t>
  </si>
  <si>
    <t>SG006</t>
  </si>
  <si>
    <t>MM 12/03 : descargado en Riqueza Natural 936 cajas.</t>
  </si>
  <si>
    <t>CH035</t>
  </si>
  <si>
    <t>MM 12/03 : descargado en Riqueza Natural 937 cajas.</t>
  </si>
  <si>
    <t>VH007</t>
  </si>
  <si>
    <t>MM 13/03 : descargado en Riqueza Natural 937 cajas.</t>
  </si>
  <si>
    <t>lt</t>
  </si>
  <si>
    <t>MET8321</t>
  </si>
  <si>
    <t>MDA0663</t>
  </si>
  <si>
    <t xml:space="preserve">Papa de Latour a descarga en Cnel Raiz, corroborar cantidades y peso de las bolsas e informar  a Comex. // MM 13/03 : descargado en Riqueza Natural 999 bolsas de papa blanca.</t>
  </si>
  <si>
    <t>043/20</t>
  </si>
  <si>
    <t>MM 14/03 : descargado en Riqueza Natural 1000 bolsas de papa blanca.</t>
  </si>
  <si>
    <t>SR017</t>
  </si>
  <si>
    <t>RAI 4500</t>
  </si>
  <si>
    <t>QTL 6788</t>
  </si>
  <si>
    <t>MM 14/03 : descargado en Riqueza Natural 937 cajas.</t>
  </si>
  <si>
    <t>CH036</t>
  </si>
  <si>
    <t>MM 14/03 : descargado en Riqueza Natural 936 cajas.</t>
  </si>
  <si>
    <t>RAE 7430</t>
  </si>
  <si>
    <t>RAE 9271</t>
  </si>
  <si>
    <t>MM 14/03 : descargado en Riqueza Natural 938 cajas.</t>
  </si>
  <si>
    <t>050/20</t>
  </si>
  <si>
    <t>CP027</t>
  </si>
  <si>
    <t>MM 17/03 : descargado en Riqueza Natural 936 cajas.</t>
  </si>
  <si>
    <t>GT014</t>
  </si>
  <si>
    <t>DVS 0532</t>
  </si>
  <si>
    <t>MM 17/03 : matriculas no coinciden con las de planilla, MATRICULAS : RAE7430 - RAE9271./// MM 17/03 : descargado en Riqueza Natural 938 cajas.</t>
  </si>
  <si>
    <t>CH037</t>
  </si>
  <si>
    <t>MM 17/03 : descargado en Riqueza Natural 937 cajas.</t>
  </si>
  <si>
    <t>UB008-JM005</t>
  </si>
  <si>
    <t>IG: 13plt ulgo y 13 plt de Jaime. // MM 17/03 : descargado en Riqueza Natural 936 cajas (trajo 16 pallet Ulgo y 10 pallet Jaime).</t>
  </si>
  <si>
    <t>VH008</t>
  </si>
  <si>
    <t xml:space="preserve">MM  17/03 : descargado en Riqueza Natural 937 cajas.</t>
  </si>
  <si>
    <t>CH038</t>
  </si>
  <si>
    <t>MM 19/03 : descargado en Riqueza Natural 937 cajas.</t>
  </si>
  <si>
    <t>MM 20/03 : descargado en Riqueza Natural 937 cajas.</t>
  </si>
  <si>
    <t>055/20</t>
  </si>
  <si>
    <t>CP028</t>
  </si>
  <si>
    <t>MGN 0491</t>
  </si>
  <si>
    <t>MM 21/03 : descargado en Riqueza Natural 937 cajas.</t>
  </si>
  <si>
    <t>SG007</t>
  </si>
  <si>
    <t>QJK 9910</t>
  </si>
  <si>
    <t>MIV 2712</t>
  </si>
  <si>
    <t>MM 21/03 : descargado en Riqueza Natural 936 cajas.</t>
  </si>
  <si>
    <t>049/20</t>
  </si>
  <si>
    <t>MM 21/03 : descargado en Riqueza Natural 1000 bolsas de papa blanca.</t>
  </si>
  <si>
    <t>056/20</t>
  </si>
  <si>
    <t>CH039</t>
  </si>
  <si>
    <t>CH040</t>
  </si>
  <si>
    <t>MJQ 0222</t>
  </si>
  <si>
    <t>MM 21/03 : descargado en Riqueza Natural 9367 cajas.</t>
  </si>
  <si>
    <t>VH009</t>
  </si>
  <si>
    <t>GT015</t>
  </si>
  <si>
    <t>MM 21/03 : descargado en Riqueza Natural 938 cajas.</t>
  </si>
  <si>
    <t>IJU 4540</t>
  </si>
  <si>
    <t>AGB 5003</t>
  </si>
  <si>
    <t>MM 24/03 : descargado en Riqueza Natural 938 cajas.</t>
  </si>
  <si>
    <t>VH010</t>
  </si>
  <si>
    <t>MM 24/03 : descargado en Riqueza Natural 937 cajas.</t>
  </si>
  <si>
    <t>MM 26/03 : descargado en Riqueza Natural 937 cajas.</t>
  </si>
  <si>
    <t>JM006</t>
  </si>
  <si>
    <t>MM 26/03 : descargado en Riqueza Natural 936 cajas.</t>
  </si>
  <si>
    <t>064/20</t>
  </si>
  <si>
    <t>CP029</t>
  </si>
  <si>
    <t>MM 27/03 : descargado en Riqueza Natural 937 cajas.</t>
  </si>
  <si>
    <t>060/20</t>
  </si>
  <si>
    <t>QJH 0786</t>
  </si>
  <si>
    <t>MLE 4416</t>
  </si>
  <si>
    <t>MM 26/03 : descargado en Riqueza Natural 1000 bolsas de Papa Blanca (afidi NO coincide con planilla , AFIDI : 1366177).</t>
  </si>
  <si>
    <t>SG008</t>
  </si>
  <si>
    <t>MM 27/03 : descargado en Riqueza Natural 936 cajas.</t>
  </si>
  <si>
    <t>063/20</t>
  </si>
  <si>
    <t>MJZ 9587</t>
  </si>
  <si>
    <t>QHV 555</t>
  </si>
  <si>
    <t>MM 27/03 : descargado en Riqueza Natural 1000 bolsas de papa blanca.</t>
  </si>
  <si>
    <t>CH041</t>
  </si>
  <si>
    <t>QTK 2999</t>
  </si>
  <si>
    <t>UB009</t>
  </si>
  <si>
    <t>MM 28/03 : descargado en Riqueza Natural 936 cajas.</t>
  </si>
  <si>
    <t>SR022</t>
  </si>
  <si>
    <t>MM 30/03 : descargado en Riqueza Natural 937 cajas.</t>
  </si>
  <si>
    <t>GT016</t>
  </si>
  <si>
    <t>MKA 3440</t>
  </si>
  <si>
    <t>MCK 5446</t>
  </si>
  <si>
    <t>CP030</t>
  </si>
  <si>
    <t>MMH 3720</t>
  </si>
  <si>
    <t>QIB 7600</t>
  </si>
  <si>
    <t>MM 31/03 : descargado en Riqueza Natural 937 cajas.</t>
  </si>
  <si>
    <t>CP031</t>
  </si>
  <si>
    <t>QHP 0965</t>
  </si>
  <si>
    <t>MKA 0676</t>
  </si>
  <si>
    <t>CH043</t>
  </si>
  <si>
    <t>MM 31/03 : descargado en Riqueza Natural 936 cajas.</t>
  </si>
  <si>
    <t>SR023</t>
  </si>
  <si>
    <t>MM 31/03 : descargado en Riqueza Natural 938 cajas.</t>
  </si>
  <si>
    <t>065/20</t>
  </si>
  <si>
    <t>SG009</t>
  </si>
  <si>
    <t>VH011</t>
  </si>
  <si>
    <t>GT017</t>
  </si>
  <si>
    <t>MOP 6251</t>
  </si>
  <si>
    <t>MHH 6667</t>
  </si>
  <si>
    <t>CH042</t>
  </si>
  <si>
    <t>RAB 2900</t>
  </si>
  <si>
    <t>QTM 6294</t>
  </si>
  <si>
    <t>069/20</t>
  </si>
  <si>
    <t>MKJ 9543</t>
  </si>
  <si>
    <t>MAL 0976</t>
  </si>
  <si>
    <t>MM 31/03 : descargado en Riqueza Natural 1000 bolsas de papa blanca.</t>
  </si>
  <si>
    <t>071/20</t>
  </si>
  <si>
    <t>VH012</t>
  </si>
  <si>
    <t>MM 02/04 : descargado en Riqueza Natural 936 cajas.</t>
  </si>
  <si>
    <t>520/2020</t>
  </si>
  <si>
    <t>SR024</t>
  </si>
  <si>
    <t>AUE9595</t>
  </si>
  <si>
    <t>AUE5335</t>
  </si>
  <si>
    <t>MM 02/04 : descargado en Riqueza Natural 938 cajas.</t>
  </si>
  <si>
    <t>072/20</t>
  </si>
  <si>
    <t>MM 02/04 : descargado en Riqueza Natural 1000 bolsas de papa blanca.</t>
  </si>
  <si>
    <t>CP032</t>
  </si>
  <si>
    <t>MM 03/04 : descargado en Riqueza Natural 937 cajas.</t>
  </si>
  <si>
    <t>JM007</t>
  </si>
  <si>
    <t>MM 03/04 : descargado en Riqueza Natural 936 cajas.</t>
  </si>
  <si>
    <t>VH013</t>
  </si>
  <si>
    <t>SG011</t>
  </si>
  <si>
    <t>074/20</t>
  </si>
  <si>
    <t>MM 03/04 : descargado en Riqueza Natural 1000 bolsas de papa blanca.</t>
  </si>
  <si>
    <t>SG010</t>
  </si>
  <si>
    <t>CH044</t>
  </si>
  <si>
    <t>MJW 8790</t>
  </si>
  <si>
    <t>MFM 4827</t>
  </si>
  <si>
    <t>MM 04/04 : descargado en Riqueza Natural 936 cajas.</t>
  </si>
  <si>
    <t>CH045</t>
  </si>
  <si>
    <t>VH014</t>
  </si>
  <si>
    <t>MM 07/04 : descargado en Riqueza Natural 936 cajas.</t>
  </si>
  <si>
    <t>CP033</t>
  </si>
  <si>
    <t>MM 07/04 : descargado en Riqueza Natural 937 cajas.</t>
  </si>
  <si>
    <t>CP034</t>
  </si>
  <si>
    <t>GT018</t>
  </si>
  <si>
    <t>QJQ 9086</t>
  </si>
  <si>
    <t>MM 07/04 : descargado en Riqueza Natural 938 cajas.</t>
  </si>
  <si>
    <t>075/20</t>
  </si>
  <si>
    <t>CH046</t>
  </si>
  <si>
    <t>SR025</t>
  </si>
  <si>
    <t>NUF0155</t>
  </si>
  <si>
    <t>MLN7491</t>
  </si>
  <si>
    <t>SG012</t>
  </si>
  <si>
    <t>CH047</t>
  </si>
  <si>
    <t>EOE 2E75</t>
  </si>
  <si>
    <t>MJY 7G44</t>
  </si>
  <si>
    <t>MM 08/04 : descargado en Riqueza Natural 936 cajas.</t>
  </si>
  <si>
    <t>086/20</t>
  </si>
  <si>
    <t xml:space="preserve"> CU 9/4  : DESCARGO EN RIQUEZA NATURAL</t>
  </si>
  <si>
    <t>087/20</t>
  </si>
  <si>
    <t>CP035</t>
  </si>
  <si>
    <t>MM 14/04 : descargado en Riqueza Natural 936 cajas.</t>
  </si>
  <si>
    <t>MM 14/04 : descargado en Riqueza Natural 937 cajas.</t>
  </si>
  <si>
    <t>089/20</t>
  </si>
  <si>
    <t>CU 14/4 :Descargo enRiqueza Natural 1000 Bolsas</t>
  </si>
  <si>
    <t>QJF 6500</t>
  </si>
  <si>
    <t>SG013</t>
  </si>
  <si>
    <t>GT019</t>
  </si>
  <si>
    <t>MM 14/04 : descargado en Riqueza Natural 938 cajas.</t>
  </si>
  <si>
    <t>088/20</t>
  </si>
  <si>
    <t>MM :15/4 DESCARGO EN RIQUEZA NATURAL 936 CAJAS</t>
  </si>
  <si>
    <t>JM008</t>
  </si>
  <si>
    <t>FG: 16/04 DESCARGADO EN RIQUEZA NATURAL 936 CAJAS BRASIL(JM))</t>
  </si>
  <si>
    <t>VH015</t>
  </si>
  <si>
    <t>MM 17/04 : descargado en Riqueza Natural 937 cajas.</t>
  </si>
  <si>
    <t>CP036</t>
  </si>
  <si>
    <t>MLE 5148</t>
  </si>
  <si>
    <t>CU .17/4 DESACARGADO EN RIQUEZA NATURAL 937 CAJAS</t>
  </si>
  <si>
    <t>CU ;18/4 DESCARGO EN RIQUEZA NATURAL 937 CAJAS</t>
  </si>
  <si>
    <t>095/20</t>
  </si>
  <si>
    <t>AXT</t>
  </si>
  <si>
    <t>SR026</t>
  </si>
  <si>
    <t>MJL 4168</t>
  </si>
  <si>
    <t>AOM 7460</t>
  </si>
  <si>
    <t>MM 18/04 : descargado en Riqueza Natural 938 cajas.</t>
  </si>
  <si>
    <t>GT020</t>
  </si>
  <si>
    <t>MM 18/04 : descargado en Riqueza Natural 937 cajas.</t>
  </si>
  <si>
    <t>VH016</t>
  </si>
  <si>
    <t>CP037</t>
  </si>
  <si>
    <t>MM 21/04 : descargado en Riqueza Natural 937 cajas.</t>
  </si>
  <si>
    <t>CP038</t>
  </si>
  <si>
    <t>SR027</t>
  </si>
  <si>
    <t>AUE 9595</t>
  </si>
  <si>
    <t>AUE 5335</t>
  </si>
  <si>
    <t>MM 21/04 : descargado en Riqueza Natural 938 cajas.</t>
  </si>
  <si>
    <t>096/20</t>
  </si>
  <si>
    <t>CU 21/04 : descargado en Riqueza Natural 1000 bolsas de papa blanca.</t>
  </si>
  <si>
    <t>RM 23/04: DESCARGADO EN RIQUEZA NATURAL</t>
  </si>
  <si>
    <t>100/20</t>
  </si>
  <si>
    <t>VH017</t>
  </si>
  <si>
    <t>CP039</t>
  </si>
  <si>
    <t>MM 25/04 : descargado en Riqueza Natural 937 cajas.</t>
  </si>
  <si>
    <t>MM 24/04 : descargado en Riqueza Natural 937 cajas.</t>
  </si>
  <si>
    <t>101/20</t>
  </si>
  <si>
    <t>CP040</t>
  </si>
  <si>
    <t>MM 28/04 : descargado en Riqueza Natural 937 cajas,</t>
  </si>
  <si>
    <t>CU 28/4 SE DESCARGO EN RIQUEZA NATURAL 936 CAJAS</t>
  </si>
  <si>
    <t>SG014</t>
  </si>
  <si>
    <t>MLT 2088</t>
  </si>
  <si>
    <t>MKO 1051</t>
  </si>
  <si>
    <t>MM 28/04 : descargado en Riqueza Natural 936 cajas,</t>
  </si>
  <si>
    <t>MM 29/04 : descargado en Riqueza Natural 937 cajas.</t>
  </si>
  <si>
    <t>VH018</t>
  </si>
  <si>
    <t>MM 30/04 : descargado en Riqueza Natural 937 cajas,</t>
  </si>
  <si>
    <t>109/20</t>
  </si>
  <si>
    <t>CP041</t>
  </si>
  <si>
    <t>MM 02/05 : descargado en Riqueza Natural 937 cajas.</t>
  </si>
  <si>
    <t>VH019</t>
  </si>
  <si>
    <t>QTL 5000</t>
  </si>
  <si>
    <t>QJY 0812</t>
  </si>
  <si>
    <t>SR028</t>
  </si>
  <si>
    <t>OKD 0248</t>
  </si>
  <si>
    <t>EFU 4944</t>
  </si>
  <si>
    <t>MM 02/05 : descargado en Riqueza Natural 938 cajas.</t>
  </si>
  <si>
    <t>CP042</t>
  </si>
  <si>
    <t>MM 05/05 : descargado en Riqueza Natural 937 cajas.</t>
  </si>
  <si>
    <t>GT021</t>
  </si>
  <si>
    <t>CU 05/05 : descargado en Riqueza Natural 938 cajas.</t>
  </si>
  <si>
    <t>SG015</t>
  </si>
  <si>
    <t>MM 05/05 : descargado en Riqueza Natural 938 cajas.</t>
  </si>
  <si>
    <t>JM010</t>
  </si>
  <si>
    <t>MM 05/05 : descargado en Riqueza Natural 936 cajas.</t>
  </si>
  <si>
    <t>CU 05/05 : descargado en Riqueza Natural 936 cajas.</t>
  </si>
  <si>
    <t>MKV 9597</t>
  </si>
  <si>
    <t>MIV 5801</t>
  </si>
  <si>
    <t>MM 07/05 : descargado en Riqueza Natural 937 cajas.</t>
  </si>
  <si>
    <t>113/20</t>
  </si>
  <si>
    <t>VH020</t>
  </si>
  <si>
    <t>114/20</t>
  </si>
  <si>
    <t>SR029</t>
  </si>
  <si>
    <t>MM 07/05 : descargado en Riqueza Natural 938 cajas.</t>
  </si>
  <si>
    <t>SG016</t>
  </si>
  <si>
    <t xml:space="preserve">CU 08/05 : descargo en Riqueza  Natural 936 cajas </t>
  </si>
  <si>
    <t>VH021</t>
  </si>
  <si>
    <t xml:space="preserve">CU 08/05 : descargo en Riqueza  Natural 937 cajas </t>
  </si>
  <si>
    <t>ECT 7468</t>
  </si>
  <si>
    <t>MM 09/05 Descargo en Riqueza Natural 937cajas</t>
  </si>
  <si>
    <t>JM011</t>
  </si>
  <si>
    <t>CU 09/05 Descargo en Riqueza Natural 937cajas</t>
  </si>
  <si>
    <t>SG017</t>
  </si>
  <si>
    <t>CU 09/05 Descargo en Riqueza Natural 936cajas</t>
  </si>
  <si>
    <t>GT022</t>
  </si>
  <si>
    <t>CU 09/05 Descargo en Riqueza Natural 938cajas</t>
  </si>
  <si>
    <t>MM 12/05 : descargo en Riqueza Natural 937 cajas.</t>
  </si>
  <si>
    <t>SR030</t>
  </si>
  <si>
    <t>MM 12/05 : descargo en Riqueza Natural 938 cajas.</t>
  </si>
  <si>
    <t>117/20</t>
  </si>
  <si>
    <t>MM 14/05 : desacargo en Riqueza Natural 937 cajas.</t>
  </si>
  <si>
    <t>SG018</t>
  </si>
  <si>
    <t>MKR 3818</t>
  </si>
  <si>
    <t>MKO 1031</t>
  </si>
  <si>
    <t>MM 14/05 : desacargo en Riqueza Natural 936 cajas (CAMIÓN VINO INTERVENIDO).</t>
  </si>
  <si>
    <t>MM 14/05 : desacargo en Riqueza Natural 936 cajas.</t>
  </si>
  <si>
    <t>SR031</t>
  </si>
  <si>
    <t>MM 15/05 : descargado en Riqueza Natural 938 cajas.</t>
  </si>
  <si>
    <t>RAB 2800</t>
  </si>
  <si>
    <t>MM 15/05 : descargado en Riqueza Natural 937 cajas.</t>
  </si>
  <si>
    <t>MMH 5320</t>
  </si>
  <si>
    <t>MLF 4911</t>
  </si>
  <si>
    <t xml:space="preserve">MM 16/05 : Descargo en Riqueza Natural 937 cajas </t>
  </si>
  <si>
    <t>GT023</t>
  </si>
  <si>
    <t>AOK 0248</t>
  </si>
  <si>
    <t xml:space="preserve">CU -16/05 Descargo en Riqueza Natural 938 cajas </t>
  </si>
  <si>
    <t xml:space="preserve">CU -16/05 Descargo en Riqueza Natural 936 cajas </t>
  </si>
  <si>
    <t>JM012</t>
  </si>
  <si>
    <t>MMH 4005</t>
  </si>
  <si>
    <t>MER 3379</t>
  </si>
  <si>
    <t xml:space="preserve">  </t>
  </si>
  <si>
    <t>IMY 1708</t>
  </si>
  <si>
    <t>MM 19/05 : descargado en Riqueza Natural 937 cajas.</t>
  </si>
  <si>
    <t>SG019</t>
  </si>
  <si>
    <t>120/20</t>
  </si>
  <si>
    <t>FG 21/05: DESCARGADO EN RIQUEZA NATURAL</t>
  </si>
  <si>
    <t>121/20</t>
  </si>
  <si>
    <t>RAC 1931</t>
  </si>
  <si>
    <t>MM 22/05 : descargado en Riqueza Natural 937 cajas.</t>
  </si>
  <si>
    <t>SG020</t>
  </si>
  <si>
    <t>MLE 2148</t>
  </si>
  <si>
    <t>MM 22/05 : descargado en Riqueza Natural 936 cajas.</t>
  </si>
  <si>
    <t>MM 23/05 : descargado en Riqueza Natural 937 cajas.</t>
  </si>
  <si>
    <t>SR032</t>
  </si>
  <si>
    <t>MM 23/05 : descargado en Riqueza Natural 938 cajas.</t>
  </si>
  <si>
    <t>CU 26/05 Descargo en Riqueza Natural 936 cajas</t>
  </si>
  <si>
    <t>QIE 4569</t>
  </si>
  <si>
    <t>MKN 4614</t>
  </si>
  <si>
    <t>CU 26/05 Descargo en Riqueza Natural 937 cajas</t>
  </si>
  <si>
    <t>SG022</t>
  </si>
  <si>
    <t>INX 0310</t>
  </si>
  <si>
    <t>MM 28/05 : descargado en Riqueza Natural 936 cajas.</t>
  </si>
  <si>
    <t>SG021</t>
  </si>
  <si>
    <t xml:space="preserve"> MKA 0676</t>
  </si>
  <si>
    <t>MM 28/05 : descargado en Riqueza Natural 936 cajas. camion vino con fruta quemada .</t>
  </si>
  <si>
    <t>CH071</t>
  </si>
  <si>
    <t>MM 28/05 : descargado en Riqueza Natural 937 cajas. camion vino con fruta quemada .</t>
  </si>
  <si>
    <t>JM013</t>
  </si>
  <si>
    <t>SR033</t>
  </si>
  <si>
    <t>CU 29/05 desacrgado en riqueza natural 938cajas</t>
  </si>
  <si>
    <t>QHD 0677</t>
  </si>
  <si>
    <t>MMC 3779</t>
  </si>
  <si>
    <t>CU 29/05 desacrgado en riqueza natural 937cajas</t>
  </si>
  <si>
    <t>125/20</t>
  </si>
  <si>
    <t>MMH 3620</t>
  </si>
  <si>
    <t>MJV 1086</t>
  </si>
  <si>
    <t>Vá con 30ºC. // MM 02/06 : descargo en Riqueza Natural 936 cajas.</t>
  </si>
  <si>
    <t>VH022</t>
  </si>
  <si>
    <t>CU 02/06 : descargo en Riqueza Natural 936 cajas.</t>
  </si>
  <si>
    <t>126/20</t>
  </si>
  <si>
    <t>MM 02/06 : descargo en Riqueza Natural 936 cajas.</t>
  </si>
  <si>
    <t>SG023</t>
  </si>
  <si>
    <t>NQQ 0C28</t>
  </si>
  <si>
    <t>OCN 0I54</t>
  </si>
  <si>
    <t>MM 03/06 : descargado en Riqueza Natural 936 cajas.</t>
  </si>
  <si>
    <t>MM 03/06 : descargado en Riqueza Natural 937 cajas.</t>
  </si>
  <si>
    <t>DTE 7105</t>
  </si>
  <si>
    <t>DTE 7106</t>
  </si>
  <si>
    <t>MM 04/06 : descargado en Riqueza Natural 936 cajas.</t>
  </si>
  <si>
    <t>VH023</t>
  </si>
  <si>
    <t>MM 04/06 : descargado en Riqueza Natural 937 cajas.</t>
  </si>
  <si>
    <t>SR034</t>
  </si>
  <si>
    <t>CU 06/06 descargo en riqueza natural 936 cajas</t>
  </si>
  <si>
    <t>JM014</t>
  </si>
  <si>
    <t>RM 08/06: DESCARGADO EN RIQUEZA NATURAL / CAMION CON FRUTA QUEMADA</t>
  </si>
  <si>
    <t>MIP 5H21</t>
  </si>
  <si>
    <t>MLT 2999</t>
  </si>
  <si>
    <t>CU 06/06 descargo en riqueza natural 937 cajas</t>
  </si>
  <si>
    <t>129/20</t>
  </si>
  <si>
    <t>CU 9/06 DESCARGO EN RIQUEZA NATURAL 937 CAJAS CON FRUTA QUEMADA</t>
  </si>
  <si>
    <t>CU 9/06 DESCARGO EN RIQUEZA NATURAL 938 CAJAS CON FRUTA QUEMADA</t>
  </si>
  <si>
    <t>CU 9/06 DESCARGO EN RIQUEZA NATURAL 936 CAJAS CON FRUTA QUEMADA</t>
  </si>
  <si>
    <t>130/20</t>
  </si>
  <si>
    <t>SR035</t>
  </si>
  <si>
    <t>MM 9/06 DESCARGO EN RIQUEZA NATURAL 938 CAJAS CON FRUTA QUEMADA</t>
  </si>
  <si>
    <t>SG024</t>
  </si>
  <si>
    <t>MM 9/06 DESCARGO EN RIQUEZA NATURAL 936 CAJAS CON FRUTA QUEMADA</t>
  </si>
  <si>
    <t>VH024</t>
  </si>
  <si>
    <t>MM 10/06 : descargado en Riqueza Natural 937 cajas.</t>
  </si>
  <si>
    <t xml:space="preserve">FG 11/06  DESCARGADO RIQUEZA NATURAL 937 CAJAS</t>
  </si>
  <si>
    <t>SR036</t>
  </si>
  <si>
    <t>MM 11/06 : descargado en Riqueza Natural 938 cajas.</t>
  </si>
  <si>
    <t>MM 11/06 : descargado en Riqueza Natural 937 cajas.</t>
  </si>
  <si>
    <t>SG025</t>
  </si>
  <si>
    <t>360 cajas sin pallets. // MM 11/06 : descargado en Riqueza Natural 937 cajas (vinieron 216 cajas a piso).</t>
  </si>
  <si>
    <t>VH025</t>
  </si>
  <si>
    <t>MM 13/06 : descargado en Riqueza Natural 936 cajas.</t>
  </si>
  <si>
    <t>JM015</t>
  </si>
  <si>
    <t>MIR 3266</t>
  </si>
  <si>
    <t>DPC 6989</t>
  </si>
  <si>
    <t>MM 13/06 : descargado en Riqueza Natural 937 cajas.</t>
  </si>
  <si>
    <t>MM 16/06 : descargado en Riqueza Natural 937 cajas.</t>
  </si>
  <si>
    <t>SG026</t>
  </si>
  <si>
    <t>MM 16/06 : descargado en Riqueza Natural 936 cajas.</t>
  </si>
  <si>
    <t>SR037</t>
  </si>
  <si>
    <t>MM 16/06 : descargado en Riqueza Natural 938 cajas.</t>
  </si>
  <si>
    <t>133/20</t>
  </si>
  <si>
    <t>SG027</t>
  </si>
  <si>
    <t>134/20</t>
  </si>
  <si>
    <t>RM 18/06: DESCARGADO EN RIQUEZA NATURAL TRAJO FRUTA QUEMADA</t>
  </si>
  <si>
    <t>SR038</t>
  </si>
  <si>
    <t>MM 19/06 : descargado en Riqueza Natural 937 cajas.</t>
  </si>
  <si>
    <t>CP060</t>
  </si>
  <si>
    <t>EFU 4943</t>
  </si>
  <si>
    <t>DTE 7041</t>
  </si>
  <si>
    <t>SG028</t>
  </si>
  <si>
    <t>MM 19/06 : descargado en Riqueza Natural 936 cajas.</t>
  </si>
  <si>
    <t>MM 20/06 : descargado en Riqueza Natural 937 cajas.</t>
  </si>
  <si>
    <t>MM 20/06 : descargado en Riqueza Natural 938 cajas.</t>
  </si>
  <si>
    <t>MM 23/06 : descargado en Riqueza Natural 936 cajas.</t>
  </si>
  <si>
    <t>SG029</t>
  </si>
  <si>
    <t>QHO8784</t>
  </si>
  <si>
    <t>FG 23/06 : NO SE DESCARGO debido a que tiene fruta madura y con alta temperatura de pulpa.CAMION FUE PARA APARCADERO.// MM 25/06 : descargado en Riqueza Natural 936 cajas (VINO CON FRUTA CON ALTA TEMPERATURA Y MADURA).</t>
  </si>
  <si>
    <t>MM 25/06 : descargado en Riqueza Natural 937 cajas.</t>
  </si>
  <si>
    <t>MM 25/06 : descargado en Riqueza Natural 938 cajas.</t>
  </si>
  <si>
    <t>SG030</t>
  </si>
  <si>
    <t>MHO 2A95</t>
  </si>
  <si>
    <t>MM 25/06 : descargado en Riqueza Natural 936 cajas.</t>
  </si>
  <si>
    <t>MHB 3400</t>
  </si>
  <si>
    <t>MM 26/06 : descargado en Riqueza Natural 937 cajas.</t>
  </si>
  <si>
    <t>139/20</t>
  </si>
  <si>
    <t>JM016</t>
  </si>
  <si>
    <t>FG 26/06 : descarga mañana sabado 27/06. // MM 27/06 : descargado en Riqueza Natural 937 cajas.</t>
  </si>
  <si>
    <t>140/20</t>
  </si>
  <si>
    <t>CH084</t>
  </si>
  <si>
    <t>QHT 885</t>
  </si>
  <si>
    <t>MM 27/06 : descargado en Riqueza Natural 938 cajas.</t>
  </si>
  <si>
    <t>CU 30/06 descargo en riqueza natural 937 cajas</t>
  </si>
  <si>
    <t>SG031</t>
  </si>
  <si>
    <t>MM 30/06 : descargado en Riqueza Natual 936 cajas.</t>
  </si>
  <si>
    <t>CH085</t>
  </si>
  <si>
    <t>MM 30/06 : descargado en Riqueza Natual 937 cajas.</t>
  </si>
  <si>
    <t>MM 02/07 : descargado en Riqueza Natiral 937 cajas.</t>
  </si>
  <si>
    <t>SR039</t>
  </si>
  <si>
    <t>MM 02/07 : descargado en Riqueza Natiral 937 cajas (PLACAS DE CAMION MJW 8790 Y DE REMOLQUE MFM 4827).</t>
  </si>
  <si>
    <t>MM 03/07 : descargado en Riqueza Natural 937 cajas.</t>
  </si>
  <si>
    <t>SG032</t>
  </si>
  <si>
    <t>MM 03/07 : descargado en Riqueza Natural 936 cajas.</t>
  </si>
  <si>
    <t>145/20</t>
  </si>
  <si>
    <t>RAB 4500</t>
  </si>
  <si>
    <t>QTL 6768</t>
  </si>
  <si>
    <t>MM 04/07 : descargado en Riqueza Natu9ral 937 cajas.</t>
  </si>
  <si>
    <t>SG033</t>
  </si>
  <si>
    <t>MM 04/07 : descargado en Riqueza Natu9ral 936 cajas.</t>
  </si>
  <si>
    <t>146/20</t>
  </si>
  <si>
    <t>SR040</t>
  </si>
  <si>
    <t>MM 04/07 : descargado en Riqueza Natu9ral 938 cajas.</t>
  </si>
  <si>
    <t>JM017</t>
  </si>
  <si>
    <t>MM 07/07 : descargado en Riqueza Natural 936 cajas.</t>
  </si>
  <si>
    <t>SG034</t>
  </si>
  <si>
    <t>QJJ 2706</t>
  </si>
  <si>
    <t>FVA 8439</t>
  </si>
  <si>
    <t>MM 07/07 : descargado en Riqueza Natural 937 cajas.</t>
  </si>
  <si>
    <t>MM 08/07 : descargado en Riqueza Natural 937 cajas.</t>
  </si>
  <si>
    <t>SR041</t>
  </si>
  <si>
    <t>MM 10/07 : descargado en Riqueza Natural 938 cajas (vino con temperatura de pulpa alta y con fruta madura).</t>
  </si>
  <si>
    <t>SG035</t>
  </si>
  <si>
    <t>MJZ 9938</t>
  </si>
  <si>
    <t>EXU 1052</t>
  </si>
  <si>
    <t>MM 10/07 : descargado en Riqueza Natural 936 cajas.</t>
  </si>
  <si>
    <t>JM018</t>
  </si>
  <si>
    <t>MM 10/07 : descargado en Riqueza Natural 937 cajas.</t>
  </si>
  <si>
    <t>150/20</t>
  </si>
  <si>
    <t>SR042</t>
  </si>
  <si>
    <t>MIM 5B06</t>
  </si>
  <si>
    <t>MKJ 0D45</t>
  </si>
  <si>
    <t>VH026</t>
  </si>
  <si>
    <t>MM 11/07 : descargado en Riqueza Natural 937 cajas.</t>
  </si>
  <si>
    <t>SR043</t>
  </si>
  <si>
    <t>151/20</t>
  </si>
  <si>
    <t>QJO 0646</t>
  </si>
  <si>
    <t>RAI 2988</t>
  </si>
  <si>
    <t>MM 11/07 : descargado en Riqueza Natural 938 cajas.</t>
  </si>
  <si>
    <t>MJY 5904</t>
  </si>
  <si>
    <t>MDL 7927</t>
  </si>
  <si>
    <t>149/20</t>
  </si>
  <si>
    <t>SG036</t>
  </si>
  <si>
    <t>MM 11/07 : descargado en Riqueza Natural 936 cajas.</t>
  </si>
  <si>
    <t>SR044</t>
  </si>
  <si>
    <t>FG 16/07: DESCARGADO EN RIQUEZA NATURAL// VINO EL CAMION REVENTADO ENTRE 18 A 28º DE PULPA</t>
  </si>
  <si>
    <t>MM 15/07 : descargado en Riqueza Natural 937 cajas.</t>
  </si>
  <si>
    <t>VH027</t>
  </si>
  <si>
    <t>MLG 6640</t>
  </si>
  <si>
    <t>MM 17/07 : descargado en Riqueza Natural 937 cajas.</t>
  </si>
  <si>
    <t>MLK 5994</t>
  </si>
  <si>
    <t>MKN 4544</t>
  </si>
  <si>
    <t>FG 20/07 : descarga mañana martes 21/07.// MM 21/07 : descargado en Riqueza Natural 937 cajas.</t>
  </si>
  <si>
    <t>165/20</t>
  </si>
  <si>
    <t>SR045</t>
  </si>
  <si>
    <t>FG 20/07 : descarga mañana martes 21/07.// MM 21/07 : descargado en Riqueza Natural 936 cajas.</t>
  </si>
  <si>
    <t>MM 20/07 : descargado en Riqueza Natural 936 cajas.</t>
  </si>
  <si>
    <t>VH028</t>
  </si>
  <si>
    <t>QIE 4599</t>
  </si>
  <si>
    <t>QHA 9925</t>
  </si>
  <si>
    <t>1428/</t>
  </si>
  <si>
    <t>Paraguay</t>
  </si>
  <si>
    <t>PYB001</t>
  </si>
  <si>
    <t>PY001</t>
  </si>
  <si>
    <t>KAZ 379</t>
  </si>
  <si>
    <t>BDE 067</t>
  </si>
  <si>
    <t>MM 21/07 : descargado en Riqueza Natural 990 cajas.</t>
  </si>
  <si>
    <t>SG037</t>
  </si>
  <si>
    <t>FG 20/07 : descarga mañana miercoles 23/07.// MM 22/07 : descargado en Riqueza Natural 936 cajas.</t>
  </si>
  <si>
    <t>SG038</t>
  </si>
  <si>
    <t>SR046</t>
  </si>
  <si>
    <t>FG 20/07 : descarga mañana miercoles 23/07.// MM 22/07 : descargado en Riqueza Natural 937 cajas.</t>
  </si>
  <si>
    <t>167/20</t>
  </si>
  <si>
    <t>MM 22/07 : descargado en Riqueza Natural 1277 bolsas de boniato.</t>
  </si>
  <si>
    <t>MM 23/07 : descargado en Riqueza Natural 937 cajas.</t>
  </si>
  <si>
    <t>164/20</t>
  </si>
  <si>
    <t>MM 24/07 : descargado en Riqueza Natural 936 cajas.</t>
  </si>
  <si>
    <t>VH029</t>
  </si>
  <si>
    <t>MM 24/07 : descargado en Riqueza Natural 937 cajas.</t>
  </si>
  <si>
    <t>MM 25/07 : descargado en Riqueza Natural 937 cajas.</t>
  </si>
  <si>
    <t xml:space="preserve">xx </t>
  </si>
  <si>
    <t>SG039</t>
  </si>
  <si>
    <t>MM 29/07 : descargado en Riqueza Natural 936 cajas.</t>
  </si>
  <si>
    <t>MM 29/07 : descargado en Riqueza Natural 937 cajas.</t>
  </si>
  <si>
    <t>MM 29/07 : descargado en Riqueza Natural 1280 bolsas.</t>
  </si>
  <si>
    <t>VH030</t>
  </si>
  <si>
    <t>MM 30/07 : descargado en Riqueza Natural 936 cajas.</t>
  </si>
  <si>
    <t>MM 30/07 : descargado en Riqueza Natural 937 cajas.</t>
  </si>
  <si>
    <t>MM 31/07 : descargado en Riqueza Natural 936 cajas.</t>
  </si>
  <si>
    <t>1439/</t>
  </si>
  <si>
    <t>PY002</t>
  </si>
  <si>
    <t>BDZ391</t>
  </si>
  <si>
    <t>BSS734</t>
  </si>
  <si>
    <t>MM 31/07 : descargado en Riqueza Natural 990 cajas (VINO INTERVENIDO afidi 1376565).</t>
  </si>
  <si>
    <t>1438/</t>
  </si>
  <si>
    <t>PY003</t>
  </si>
  <si>
    <t>YAN799</t>
  </si>
  <si>
    <t>AAZ189</t>
  </si>
  <si>
    <t>MM 31/07 : descargado en Riqueza Natural 990 cajas.</t>
  </si>
  <si>
    <t>172/20</t>
  </si>
  <si>
    <t>SG040</t>
  </si>
  <si>
    <t>QJX 5579</t>
  </si>
  <si>
    <t>MBH 1161</t>
  </si>
  <si>
    <t>FG 01/08 : descarga lunes 03/08. // MM 03/08 : descargado en Riqueza Natural 937 cajas.</t>
  </si>
  <si>
    <t>MM 01/08 : descargado en Riqueza Natural 936 cajas.</t>
  </si>
  <si>
    <t>MM 04/08 : descargado en Riqueza Natural 937 cajas.</t>
  </si>
  <si>
    <t>PY004</t>
  </si>
  <si>
    <t>XBP 643</t>
  </si>
  <si>
    <t>AYY 206</t>
  </si>
  <si>
    <t>MM 04/08 : descargado en Riqueza Natural 990 cajas.</t>
  </si>
  <si>
    <t>174/20</t>
  </si>
  <si>
    <t>MM 05/08 : descargado en Riqueza Natural 1280 bolsas de boniato canadiense.</t>
  </si>
  <si>
    <t>RDY 1B34</t>
  </si>
  <si>
    <t>RDS 5I03</t>
  </si>
  <si>
    <t>MM 05/08 : descargado en Riqueza Natural 1280 bolsas de boniato (1166 canadiense + 114 zanahoria).</t>
  </si>
  <si>
    <t>177/20</t>
  </si>
  <si>
    <t>66/20</t>
  </si>
  <si>
    <t>QII 8690</t>
  </si>
  <si>
    <t>QIG 6300</t>
  </si>
  <si>
    <t>MM 07/08 : descargado en Riqueza Natural 1151 cajas.</t>
  </si>
  <si>
    <t>1435/</t>
  </si>
  <si>
    <t>PY006</t>
  </si>
  <si>
    <t>YAY214</t>
  </si>
  <si>
    <t>KAK117</t>
  </si>
  <si>
    <t>MM 08/08 : descargado en Riqueza Natural 990 cajas.</t>
  </si>
  <si>
    <t>178/20</t>
  </si>
  <si>
    <t>1445/</t>
  </si>
  <si>
    <t>PY005</t>
  </si>
  <si>
    <t>AACF045</t>
  </si>
  <si>
    <t>AACB706</t>
  </si>
  <si>
    <t>IG: Camión Camara. // MM 07/08 : descargado en Riqueza Natural 990 cajas.</t>
  </si>
  <si>
    <t>PY007</t>
  </si>
  <si>
    <t>AADD147</t>
  </si>
  <si>
    <t>AADJ984</t>
  </si>
  <si>
    <t>IG: Camión Camara. // FG : DESCARGA LUNES 10/08.// MM 10/08 : descargado en Riqueza Natural 991 cajas (VINO TODA LA CARGA REVENTADA).</t>
  </si>
  <si>
    <t>MKP 0284</t>
  </si>
  <si>
    <t>MM 12/08 : descargado en Riqueza Natural 937 cajas.</t>
  </si>
  <si>
    <t>083/</t>
  </si>
  <si>
    <t>MIE 8637</t>
  </si>
  <si>
    <t>NZA 9196</t>
  </si>
  <si>
    <t>M 14/08 : descargado en Riqueza Natural 1152 cajas.M</t>
  </si>
  <si>
    <t>088/</t>
  </si>
  <si>
    <t>MM 14/08 : descargado en Riqueza Natural 1152 cajas.</t>
  </si>
  <si>
    <t>VH031</t>
  </si>
  <si>
    <t>MDI 4739</t>
  </si>
  <si>
    <t>INX 0372</t>
  </si>
  <si>
    <t>FG 13/08 : descargado en Riqueza Natural 937 cajas.</t>
  </si>
  <si>
    <t>MM 14/08 : descargado en Riqueza Natural 937 cajas.</t>
  </si>
  <si>
    <t>188/20</t>
  </si>
  <si>
    <t>185//20</t>
  </si>
  <si>
    <t xml:space="preserve">Cebolla </t>
  </si>
  <si>
    <t>FG 15/08 : ROMPIO CAMION LLEGA LUNES 17/08.// MM 17/08 : descargado en Riqueza Natural 1280 bolsas.</t>
  </si>
  <si>
    <t>Jhony Viera</t>
  </si>
  <si>
    <t>JV001</t>
  </si>
  <si>
    <t>MHQ 7544</t>
  </si>
  <si>
    <t>MHL 3002</t>
  </si>
  <si>
    <t>662/</t>
  </si>
  <si>
    <t>PY008</t>
  </si>
  <si>
    <t>AACO311</t>
  </si>
  <si>
    <t>XAA620</t>
  </si>
  <si>
    <t>MM 15/08 : descargado en Riqueza Natural 990 cajas (VINO INTERVENIDO).</t>
  </si>
  <si>
    <t>659/</t>
  </si>
  <si>
    <t>PY009</t>
  </si>
  <si>
    <t>BGE607</t>
  </si>
  <si>
    <t>OBX645</t>
  </si>
  <si>
    <t>MM 18/08 : descargado en Riqueza Natural 991 cajas.</t>
  </si>
  <si>
    <t>Mario Cobalchini</t>
  </si>
  <si>
    <t>MC001</t>
  </si>
  <si>
    <t>MM 18/08 : descargado en Riqueza Natural 936 cajas.</t>
  </si>
  <si>
    <t>MM 18/08 : descargado en Riqueza Natural 1280 bolsas.</t>
  </si>
  <si>
    <t>MM 19/08 : descargado en Riqueza Natural 936 cajas.</t>
  </si>
  <si>
    <t>189/20</t>
  </si>
  <si>
    <t>MFZ9132</t>
  </si>
  <si>
    <t>MM 21/08 : descargado en Riqueza Natural 936 cajas.</t>
  </si>
  <si>
    <t>IUT 8575</t>
  </si>
  <si>
    <t>IXN 6257</t>
  </si>
  <si>
    <t>102</t>
  </si>
  <si>
    <t>MM 21/08 : descargado en Riqueza Natural 1151 cajas.</t>
  </si>
  <si>
    <t>103</t>
  </si>
  <si>
    <t>MM 21/08 : descargado en Riqueza Natural 1152 cajas.</t>
  </si>
  <si>
    <t>191/20</t>
  </si>
  <si>
    <t>JV002</t>
  </si>
  <si>
    <t>MKV 6246</t>
  </si>
  <si>
    <t>MHN 0650</t>
  </si>
  <si>
    <t>665/</t>
  </si>
  <si>
    <t>PY010</t>
  </si>
  <si>
    <t>HFZ434</t>
  </si>
  <si>
    <t>HCV530</t>
  </si>
  <si>
    <t>MM 21/08 : descargado en Riqueza Natural 990 cajas.</t>
  </si>
  <si>
    <t>PY012</t>
  </si>
  <si>
    <t>MM 21/08 : descargado en Riqueza Natural 991 cajas.</t>
  </si>
  <si>
    <t>VH034</t>
  </si>
  <si>
    <t>190/20</t>
  </si>
  <si>
    <t>MC002</t>
  </si>
  <si>
    <t>MM 22/08 : descargado en Riqueza Natural 936 cajas.</t>
  </si>
  <si>
    <t>JV003</t>
  </si>
  <si>
    <t>MHE 4769</t>
  </si>
  <si>
    <t>MBQ 4167</t>
  </si>
  <si>
    <t>192/20</t>
  </si>
  <si>
    <t>CU 22/8 descargo en riqueza natural 1280 bolsas cebolla blanca</t>
  </si>
  <si>
    <t>PY011</t>
  </si>
  <si>
    <t>XBP643</t>
  </si>
  <si>
    <t>AYY206</t>
  </si>
  <si>
    <t>IG: 468 caja de Gilson 468 cajas de Claudia</t>
  </si>
  <si>
    <t>CU 22/8 descargo en riqueza natural 1080bolsas cebolla blanca y 200bolsas cebolla colorada</t>
  </si>
  <si>
    <t>PY014</t>
  </si>
  <si>
    <t>MM 24/08 : STATUS CONFIRMADO.// MM 24/08 : descargado en Riqueza Natural 991 cajas.</t>
  </si>
  <si>
    <t>PY013</t>
  </si>
  <si>
    <t>OBB964</t>
  </si>
  <si>
    <t>HFH041</t>
  </si>
  <si>
    <t>MM 22/08 : STATUS CONFIRMADO.// MM 22/08 : descargado en Riqueza Natural 992 cajas.</t>
  </si>
  <si>
    <t>194/20</t>
  </si>
  <si>
    <t>MM 26/08 : descargado en Riqueza Natural 1280 bolsas de cebolla blanca.</t>
  </si>
  <si>
    <t>MM 27/08 : descargado en Riqueza Natural 936 cajas.</t>
  </si>
  <si>
    <t>MM 28/08 : descargado en Riqueza Natural 936 cajas.</t>
  </si>
  <si>
    <t>157/20</t>
  </si>
  <si>
    <t>EZU 5377</t>
  </si>
  <si>
    <t>MLG 1555</t>
  </si>
  <si>
    <t>MM 28/08 : descargado en Riqueza Natural 1152 cajas.</t>
  </si>
  <si>
    <t>171/20</t>
  </si>
  <si>
    <t>JV004</t>
  </si>
  <si>
    <t>MC003</t>
  </si>
  <si>
    <t>MM 29/08 : descargado en Riqueza Natural 936 cajas.</t>
  </si>
  <si>
    <t>667/</t>
  </si>
  <si>
    <t>.</t>
  </si>
  <si>
    <t>PY016</t>
  </si>
  <si>
    <t>CCS 615</t>
  </si>
  <si>
    <t>CCX 796</t>
  </si>
  <si>
    <t>MM 01/09 : descargado en Riqueza Natural 990 cajas.</t>
  </si>
  <si>
    <t>PY015</t>
  </si>
  <si>
    <t>BDB 631</t>
  </si>
  <si>
    <t>BKO 900</t>
  </si>
  <si>
    <t>199/20</t>
  </si>
  <si>
    <t>MKV 5986</t>
  </si>
  <si>
    <t>MKQ 3292</t>
  </si>
  <si>
    <t>MM 04/09 : descargado en Riqueza Natural 936 cajas.</t>
  </si>
  <si>
    <t>197/20</t>
  </si>
  <si>
    <t>MM 03/09 : descargado en Riqueza Natural 936 cajas.</t>
  </si>
  <si>
    <t>198/20</t>
  </si>
  <si>
    <t>JV005</t>
  </si>
  <si>
    <t>QTM 6394</t>
  </si>
  <si>
    <t>220/20</t>
  </si>
  <si>
    <t>MM 05/09 : descargado en Riqueza Natural 1152 cajas.</t>
  </si>
  <si>
    <t>237/20</t>
  </si>
  <si>
    <t>SG041</t>
  </si>
  <si>
    <t>MM 05/09 : descargado en Riqueza Natural 936 cajas.</t>
  </si>
  <si>
    <t>JV006</t>
  </si>
  <si>
    <t>668/</t>
  </si>
  <si>
    <t>PY017</t>
  </si>
  <si>
    <t>BDB768</t>
  </si>
  <si>
    <t>BCG314</t>
  </si>
  <si>
    <t>CU 6/9 DESCARGO EN RIQUEZA NATURAL 990 CAJAS</t>
  </si>
  <si>
    <t>MHG 8J16</t>
  </si>
  <si>
    <t>MCT 6765</t>
  </si>
  <si>
    <t>MM 09/09 : descargado en Riqueza Natural 936 cajas.</t>
  </si>
  <si>
    <t>QTK 6446</t>
  </si>
  <si>
    <t>GKE 1708</t>
  </si>
  <si>
    <t>CU 11/9 DESCARGO EN RIQUEZA NATURAL 936 CAJAS</t>
  </si>
  <si>
    <t>CU 9/9 DESCARGO EN RIQUEZA NATURAL 936 CAJAS</t>
  </si>
  <si>
    <t xml:space="preserve">CU 10/9 DESCARGO EN RIQUEZA NATURAL 936 CAJAS </t>
  </si>
  <si>
    <t>209/20</t>
  </si>
  <si>
    <t>JV007</t>
  </si>
  <si>
    <t>SR047</t>
  </si>
  <si>
    <t>RDY 3F42</t>
  </si>
  <si>
    <t>RAC 1901</t>
  </si>
  <si>
    <t>669/</t>
  </si>
  <si>
    <t>PY018</t>
  </si>
  <si>
    <t>HCC 209</t>
  </si>
  <si>
    <t>AYZ 125</t>
  </si>
  <si>
    <t>MM 11/09 : descargado en Riqueza Natural 991 cajas.</t>
  </si>
  <si>
    <t>CU 12/9 DESCARGO EN RIQUEZA NATURAL 936 CAJAS</t>
  </si>
  <si>
    <t>349/</t>
  </si>
  <si>
    <t>CU 12/9 DESCARGO EN RIQUEZA NATURAL 1152 CAJAS</t>
  </si>
  <si>
    <t>369/</t>
  </si>
  <si>
    <t>IYL 7231</t>
  </si>
  <si>
    <t>GEI 1057</t>
  </si>
  <si>
    <t>PY019</t>
  </si>
  <si>
    <t>BDB631</t>
  </si>
  <si>
    <t>CU 12/9 DESCARGO EN RIQUEZA NATURAL 990 CAJAS</t>
  </si>
  <si>
    <t>JV008</t>
  </si>
  <si>
    <t>FFW 337</t>
  </si>
  <si>
    <t>SG042</t>
  </si>
  <si>
    <t>CU 15/9 DESCARGO EN RIQUEZA NATURAL 936 CAJAS</t>
  </si>
  <si>
    <t>210/20</t>
  </si>
  <si>
    <t xml:space="preserve">CU 15/9 DESCARGO EN RIQUEZA NATURAL 1280 BOLSAS </t>
  </si>
  <si>
    <t>214/20</t>
  </si>
  <si>
    <t xml:space="preserve">CU 15/9 DESCARGO EN RIQUEZA NATURAL 1139 BOLSAS </t>
  </si>
  <si>
    <t>672/</t>
  </si>
  <si>
    <t>PY020</t>
  </si>
  <si>
    <t>AAP107</t>
  </si>
  <si>
    <t>CU 16/9 DESCARGO EN RIQUEZA NATRURAL 990 CAJAS</t>
  </si>
  <si>
    <t>673/</t>
  </si>
  <si>
    <t>PY021</t>
  </si>
  <si>
    <t>BDB816</t>
  </si>
  <si>
    <t>CU 18 /9 DESCARGO EN RIQUEZA NATURAL 990 CAJAS</t>
  </si>
  <si>
    <t>208/20</t>
  </si>
  <si>
    <t>MML 3A50</t>
  </si>
  <si>
    <t>MBL 6A56</t>
  </si>
  <si>
    <t>CU 17/9 DESCARGO EN RIQUEZA NATURAL 936 CAJAS</t>
  </si>
  <si>
    <t>JV009</t>
  </si>
  <si>
    <t>225/20</t>
  </si>
  <si>
    <t>CU 19/9 DESCARGO EN RIQUEZA NATURAL 936 CAJAS</t>
  </si>
  <si>
    <t>PY022</t>
  </si>
  <si>
    <t>BYP293</t>
  </si>
  <si>
    <t>ZAL941</t>
  </si>
  <si>
    <t>CU 19/9 DESCARGO EN RIQUEZA NATURAL 990 CAJAS</t>
  </si>
  <si>
    <t>JV010</t>
  </si>
  <si>
    <t>490/</t>
  </si>
  <si>
    <t>CU 19/9 DESCARGO EN RIQUEZA NATURAL 1152 CAJAS</t>
  </si>
  <si>
    <t>508/</t>
  </si>
  <si>
    <t>AUS 4851</t>
  </si>
  <si>
    <t>MAT 5844</t>
  </si>
  <si>
    <t>PY023</t>
  </si>
  <si>
    <t>CU 21/9 DESCARGO EN RIQUEZA NATURAL 990 CAJAS</t>
  </si>
  <si>
    <t>SG043</t>
  </si>
  <si>
    <t>CU 22/9 DESCARGO EN RIQUEZA NATURAL 936 CAJAS</t>
  </si>
  <si>
    <t>709/</t>
  </si>
  <si>
    <t>CU 24/9 CU DESCARGO EN RIQUEZA NATURAL 1152 CAJAS</t>
  </si>
  <si>
    <t>JV011</t>
  </si>
  <si>
    <t>CU 24/9 CU DESCARGO EN RIQUEZA NATURAL 936 CAJAS</t>
  </si>
  <si>
    <t>CU 25/9 DESCARGO EN RIQUEZA NATURAL 936 CAJAS</t>
  </si>
  <si>
    <t>639/</t>
  </si>
  <si>
    <t>FHS 5191</t>
  </si>
  <si>
    <t>MLG 2555</t>
  </si>
  <si>
    <t>CU 26/9 DESCARGO EN RIQUEZA NATURAL 1152 CAJAS</t>
  </si>
  <si>
    <t>229/20</t>
  </si>
  <si>
    <t>CU 25/9 DESCARGO EN RIQUEZA NATURAL 1281 BOLSAS</t>
  </si>
  <si>
    <t>SG044</t>
  </si>
  <si>
    <t>230/20</t>
  </si>
  <si>
    <t>JV012</t>
  </si>
  <si>
    <t>CU 26/9 DESCARGO EN RIQUEZA NATURAL 936 CAJAS</t>
  </si>
  <si>
    <t>QHV 1368</t>
  </si>
  <si>
    <t>QHG 8568</t>
  </si>
  <si>
    <t>CU 29/9 DESCARGO EN RIQUEZA NATURAL 936 CAJAS</t>
  </si>
  <si>
    <t>232/20</t>
  </si>
  <si>
    <t>CU 29/9 SE DESCARGO EN RIQUEZA NATURAL 1280 BOLSAS</t>
  </si>
  <si>
    <t>236/20</t>
  </si>
  <si>
    <t>IPY 0852</t>
  </si>
  <si>
    <t>IUJ 4D34</t>
  </si>
  <si>
    <t>CU 1/10 DESCARGO EN RIQUEZA NATURAL 936 CAJAS</t>
  </si>
  <si>
    <t>675/</t>
  </si>
  <si>
    <t>PY024</t>
  </si>
  <si>
    <t>HCC209</t>
  </si>
  <si>
    <t>CU 1/10 DESCARGO EN RIQUEZA NATURAL 991 CAJAS</t>
  </si>
  <si>
    <t>PY025</t>
  </si>
  <si>
    <t>AAC0311</t>
  </si>
  <si>
    <t>PY026</t>
  </si>
  <si>
    <t>SG045</t>
  </si>
  <si>
    <t>CU 2/10 DESCARGO EN RIQUEZA NATURAL 936 CAJAS</t>
  </si>
  <si>
    <t>237//20</t>
  </si>
  <si>
    <t>JV013</t>
  </si>
  <si>
    <t>807/</t>
  </si>
  <si>
    <t>CU 2/10 DESCARGO EN RIQUEZA NATURAL 1152 CAJAS</t>
  </si>
  <si>
    <t>CU 3/10 DESCARGO EN RIQUEZA NATURAL 936 CAJAS</t>
  </si>
  <si>
    <t>JV014</t>
  </si>
  <si>
    <t xml:space="preserve"> QJW 4150</t>
  </si>
  <si>
    <t>806/</t>
  </si>
  <si>
    <t>CU 06/10 DESCARGO EN RIQUEZA NATURAL 1152 CAJAS</t>
  </si>
  <si>
    <t>CU 8/10 DESCARGO EN RIQUEZA NATURAL 936 CAJAS</t>
  </si>
  <si>
    <t>240/20</t>
  </si>
  <si>
    <t>CU 8/10 DESCARGO EN RIQUEZA NATURAL 1280CAJAS</t>
  </si>
  <si>
    <t>957/20</t>
  </si>
  <si>
    <t>MKE 2440</t>
  </si>
  <si>
    <t>MJL 8886</t>
  </si>
  <si>
    <t>CU 8/10 DESCARGO EN RIQUEZA NATURAL 1152 CAJAS</t>
  </si>
  <si>
    <t>JV015</t>
  </si>
  <si>
    <t xml:space="preserve">CU  9/10  DESCARGADO EN RIQUEZA NATURAL 936 CAJAS.</t>
  </si>
  <si>
    <t>SG046</t>
  </si>
  <si>
    <t>CU : 9/10 DESCARGADO EN RIQUEZA NATURAL 936 CAJAS.</t>
  </si>
  <si>
    <t>247/20</t>
  </si>
  <si>
    <t>1026/20</t>
  </si>
  <si>
    <t>QIJ 8500</t>
  </si>
  <si>
    <t>QHJ 1999</t>
  </si>
  <si>
    <t>MM 10/10 : DESCARGADO EN RIQUEZA NATURAL 1152 CAJAS DE MELICIA.</t>
  </si>
  <si>
    <t>678/</t>
  </si>
  <si>
    <t>PY027</t>
  </si>
  <si>
    <t>AEC917</t>
  </si>
  <si>
    <t>IG: Camiones demorados por paros en Aduana Argentina. // MM 10/10 : DESCARGADO EN RIQUEZA NATURAL 990 CAJAS.</t>
  </si>
  <si>
    <t>PY028</t>
  </si>
  <si>
    <t>AYN364</t>
  </si>
  <si>
    <t>BEU462</t>
  </si>
  <si>
    <t>IG: Camiones demorados por paros en Aduana Argentina. // MM 10/10 : DESCARGADO EN RIQUEZA NATURAL 992 CAJAS.</t>
  </si>
  <si>
    <t>248/20</t>
  </si>
  <si>
    <t>MIE8637</t>
  </si>
  <si>
    <t>NZA9196</t>
  </si>
  <si>
    <t>MM 10/10 : DESCARGADO EN RIQUEZA NATURAL 936 CAJAS.</t>
  </si>
  <si>
    <t>246/20</t>
  </si>
  <si>
    <t>IG: En caja de 20kg Paletizado // Demorado por accidente.// MM 10/10 : DESCARGADO EN RIQUEZA NATURAL 1288 CAJAS.</t>
  </si>
  <si>
    <t>JV016</t>
  </si>
  <si>
    <t>250/20</t>
  </si>
  <si>
    <t>MKW 7186</t>
  </si>
  <si>
    <t>DPC 6992</t>
  </si>
  <si>
    <t>MM 15/10 : descargado en Riqueza Natural 1000 bolsas de papa blanca Aghata.</t>
  </si>
  <si>
    <t>SG047</t>
  </si>
  <si>
    <t>CU 14/10 DESCARGO EN RIQUEZA NATURAL 936 CAJAS</t>
  </si>
  <si>
    <t>JV017</t>
  </si>
  <si>
    <t>MM 14/10 DESCARGO EN RIQUEZA NATURAL 936 CAJAS</t>
  </si>
  <si>
    <t>IOA 2197</t>
  </si>
  <si>
    <t>MCN 2608</t>
  </si>
  <si>
    <t>256/20</t>
  </si>
  <si>
    <t>CU 15/10 : descargado en Riqueza Natural 936 cajas.</t>
  </si>
  <si>
    <t>260/20</t>
  </si>
  <si>
    <t>CU 16/10 : descargado en Riqueza Natural 936 cajas.</t>
  </si>
  <si>
    <t>679/</t>
  </si>
  <si>
    <t>PY029</t>
  </si>
  <si>
    <t>BDB 768</t>
  </si>
  <si>
    <t>BCG 314</t>
  </si>
  <si>
    <t>MM 16/10 : descargado en Riqueza Natural 991 cajas.</t>
  </si>
  <si>
    <t>PY030</t>
  </si>
  <si>
    <t>BND 142</t>
  </si>
  <si>
    <t>KAE 156</t>
  </si>
  <si>
    <t>JV018</t>
  </si>
  <si>
    <t>1146/20</t>
  </si>
  <si>
    <t>MLI 7066</t>
  </si>
  <si>
    <t>MM 17/10 : descargado en Riqueza Natural 1152 cajas de brasil carton Melicia.</t>
  </si>
  <si>
    <t>1147/20</t>
  </si>
  <si>
    <t>SG048</t>
  </si>
  <si>
    <t>RDY 1A74</t>
  </si>
  <si>
    <t>RDT 4F13</t>
  </si>
  <si>
    <t>MM 17/10 : descargado en Riqueza Natural 936 cajas.</t>
  </si>
  <si>
    <t>263/</t>
  </si>
  <si>
    <t>MM 17/10 : descargado en Riqueza Natural 1000 bolsas de papa (500 blanca y 500 rosada).</t>
  </si>
  <si>
    <t>262/20</t>
  </si>
  <si>
    <t>CU 20/10 : DESCARGADO EN RIQUEZA NATURAL 1288 BOLSAS DE BONIATO ARAPEY.</t>
  </si>
  <si>
    <t>267/20</t>
  </si>
  <si>
    <t>CU 20/10 : DESCARGADO EN RIQUEZA NATURAL 1000 BOLSAS DE PAPA BLANCA.</t>
  </si>
  <si>
    <t>266/20</t>
  </si>
  <si>
    <t xml:space="preserve">FG 23/10 DESCARGO EN RIQUEZA NATURAL  936 CAJAS</t>
  </si>
  <si>
    <t>274/20</t>
  </si>
  <si>
    <t>JV019</t>
  </si>
  <si>
    <t>CU 23/10 DESCARGO EN RIQUEZA NATURAL 936 CAJAS</t>
  </si>
  <si>
    <t>269/20</t>
  </si>
  <si>
    <t>Abacaxi</t>
  </si>
  <si>
    <t>QJS 1781</t>
  </si>
  <si>
    <t xml:space="preserve">CU 23 /10 DESCARGO EN RIQUEZA NATURAL 715  CAJAS</t>
  </si>
  <si>
    <t>265/20</t>
  </si>
  <si>
    <t>Varios</t>
  </si>
  <si>
    <t>Marvel</t>
  </si>
  <si>
    <t>QJM8705</t>
  </si>
  <si>
    <t>MME7516</t>
  </si>
  <si>
    <t xml:space="preserve">IG:  520 cajas Abacaxi Premium /270 cajas Melon Amarillo / 336 cajas Melon Cantaloupe / 240 cajas Sandias-- FG</t>
  </si>
  <si>
    <t>681/</t>
  </si>
  <si>
    <t>PY031</t>
  </si>
  <si>
    <t>GAG985</t>
  </si>
  <si>
    <t>CU 23/10 DESCARGO EN RIQUEZA NATURAL 992 CAJAS / VINO CALIENTE Y CON FRUTA QUEMADA</t>
  </si>
  <si>
    <t>SG049</t>
  </si>
  <si>
    <t>CU 23/10 DESCARGO EN RIQUEZA NATURAL 936 CAJAS/ VINO CALIENTE</t>
  </si>
  <si>
    <t>MM 24/10 : DESCARGADO EN RIQUEZA NATURAL 936 CAJAS.</t>
  </si>
  <si>
    <t>1301/</t>
  </si>
  <si>
    <t>RDT 5F53</t>
  </si>
  <si>
    <t>QJW 6H76</t>
  </si>
  <si>
    <t xml:space="preserve">FG 24/10- DESCARGADO EN R. NATURAL 1152 CAJAS </t>
  </si>
  <si>
    <t>1302/</t>
  </si>
  <si>
    <t>JV020</t>
  </si>
  <si>
    <t>MM 28/10 : descargado en Riqueza Natural 936 cajas.</t>
  </si>
  <si>
    <t>279/20</t>
  </si>
  <si>
    <t>IG: Boniato Arapey. // MM 28/10 : descargado en Riqueza Natural 1280 cajas de boniato arapey.</t>
  </si>
  <si>
    <t>CP099</t>
  </si>
  <si>
    <t>CU 30 /10 DESCARGO EN RIQUEZA NATURAL 936 CAJAS</t>
  </si>
  <si>
    <t>1459/</t>
  </si>
  <si>
    <t>CU 30 /10 DESCARGO EN RIQUEZA NATURAL 1152 CAJAS</t>
  </si>
  <si>
    <t>278/20</t>
  </si>
  <si>
    <t>IG: Boniato Arapey CU 30/10 DESCARGO EN RIQUEZA NATURAL 1280 CAJAS</t>
  </si>
  <si>
    <t>286/20</t>
  </si>
  <si>
    <t>SR048</t>
  </si>
  <si>
    <t>MM 30/10 DESCARGO EN RIQUEZA NATURAL 936 CAJAS</t>
  </si>
  <si>
    <t>683/</t>
  </si>
  <si>
    <t>PY032</t>
  </si>
  <si>
    <t>BDB 816</t>
  </si>
  <si>
    <t>AEC 917</t>
  </si>
  <si>
    <t>MM 30/10 DESCARGO EN RIQUEZA NATURAL 990 CAJAS</t>
  </si>
  <si>
    <t>284/20</t>
  </si>
  <si>
    <t>IG: Boniato Zanahoria.// MM 30/10 : DESCARGO EN RIQUEZA NATURAL 1280 CAJAS DE BONIATO ZANAHORIA.</t>
  </si>
  <si>
    <t>CP100</t>
  </si>
  <si>
    <t>RAB4500</t>
  </si>
  <si>
    <t>QTL6768</t>
  </si>
  <si>
    <t>MM 31/10 : DESCARGADO EN RIQUEZA NATURAL 936 CAJAS.</t>
  </si>
  <si>
    <t>285/20</t>
  </si>
  <si>
    <t>CU 5/11 DESCARGO EN RIQUEZA NATURAL 936 CAJAS</t>
  </si>
  <si>
    <t>1630/</t>
  </si>
  <si>
    <t>CU 5/11 DESCARGO EN RIQUEZA NATURAL 1152 CAJAS</t>
  </si>
  <si>
    <t>1636/</t>
  </si>
  <si>
    <t>297/20</t>
  </si>
  <si>
    <t>FFL 4209</t>
  </si>
  <si>
    <t>CH116</t>
  </si>
  <si>
    <t>684/</t>
  </si>
  <si>
    <t>PY033</t>
  </si>
  <si>
    <t>HEA 985</t>
  </si>
  <si>
    <t>OBF 281</t>
  </si>
  <si>
    <t>CU 06/11 : descargado en Riqueza Natural 992 cajas.</t>
  </si>
  <si>
    <t>CP101</t>
  </si>
  <si>
    <t xml:space="preserve">MHG 8J16 </t>
  </si>
  <si>
    <t>MM 07/11 : descargado en Riqueza Natural 936 cajas.</t>
  </si>
  <si>
    <t>JV023</t>
  </si>
  <si>
    <t>JV022</t>
  </si>
  <si>
    <t>298/20</t>
  </si>
  <si>
    <t>JV024</t>
  </si>
  <si>
    <t>CU 10/11 DESCARGO EN RIQUEZA NATURAL 936 CAJAS</t>
  </si>
  <si>
    <t>SR049</t>
  </si>
  <si>
    <t>1642/</t>
  </si>
  <si>
    <t>CU 10/11 DESCARGO EN RIQUEZA NATURAL 1152 CAJAS</t>
  </si>
  <si>
    <t>299/20</t>
  </si>
  <si>
    <t>IUJ 0C19</t>
  </si>
  <si>
    <t xml:space="preserve">CU 10/11 DESCARGO EN RIQUEZA NATURAL 1000  BOLSAS DE PAPA BLANCA AGATA</t>
  </si>
  <si>
    <t>302/20</t>
  </si>
  <si>
    <t>QTM 3779</t>
  </si>
  <si>
    <t>QJU 8620</t>
  </si>
  <si>
    <t>CP102</t>
  </si>
  <si>
    <t>MM 11/11 : descargado en Riqueza Natural 936 cajas.</t>
  </si>
  <si>
    <t>CH117</t>
  </si>
  <si>
    <t>CU 12/11 DESCARGO EN RIQUEZA NATURAL 936 CAJAS</t>
  </si>
  <si>
    <t>303/20</t>
  </si>
  <si>
    <t>RDY 5B56</t>
  </si>
  <si>
    <t>RKY 0D17</t>
  </si>
  <si>
    <t>CU 12/11 DESCARGO EN RIQUEZA NATURAL 1200 BOLSAS</t>
  </si>
  <si>
    <t>304/20</t>
  </si>
  <si>
    <t>QIX 7380</t>
  </si>
  <si>
    <t>MLN 5130</t>
  </si>
  <si>
    <t>305/20</t>
  </si>
  <si>
    <t>BER 4A62</t>
  </si>
  <si>
    <t>BER 4A63</t>
  </si>
  <si>
    <t>JV025</t>
  </si>
  <si>
    <t>1805/</t>
  </si>
  <si>
    <t>CU 13/11 : descargado en Riqueza Natural 1152 cajas de Melicia.</t>
  </si>
  <si>
    <t>685/</t>
  </si>
  <si>
    <t>PY034</t>
  </si>
  <si>
    <t>AAAG911</t>
  </si>
  <si>
    <t>BZR991</t>
  </si>
  <si>
    <t>MM 13/11 : descargado en Riqueza Natural 990 cajas.</t>
  </si>
  <si>
    <t>PY035</t>
  </si>
  <si>
    <t>BHY951</t>
  </si>
  <si>
    <t>315/20</t>
  </si>
  <si>
    <t>CP103</t>
  </si>
  <si>
    <t>IUG 6F27</t>
  </si>
  <si>
    <t>ITF 3H37</t>
  </si>
  <si>
    <t>MM 14/11 : descargado en Riqueza Natural 936 cajas.</t>
  </si>
  <si>
    <t>1806/</t>
  </si>
  <si>
    <t>MM 14/11 : descargado en Riqueza Natural 1152 cajas de Melicia.</t>
  </si>
  <si>
    <t>JV026</t>
  </si>
  <si>
    <t>311/20</t>
  </si>
  <si>
    <t>MA: SE DESCARGO EN REP DE COREA Y VINIERON 1200 BOLSAS. 17/11</t>
  </si>
  <si>
    <t>1807/</t>
  </si>
  <si>
    <t>QJR 8666</t>
  </si>
  <si>
    <t>MM 18/11 : descargado en Riqueza Natural 1152 cajas de Melicia.</t>
  </si>
  <si>
    <t>310/20</t>
  </si>
  <si>
    <t>MM 18/11 : descargado en Riqueza Natural 1200 bolsas de boniato Arapey.</t>
  </si>
  <si>
    <t>SR050</t>
  </si>
  <si>
    <t>MM 18/11 : descargado en Riqueza Natural 936 cajas.</t>
  </si>
  <si>
    <t>321/20</t>
  </si>
  <si>
    <t>RAG 7017</t>
  </si>
  <si>
    <t>RAG 2I63</t>
  </si>
  <si>
    <t>FG 18/11 : DESCARGA MAÑANA JUEVES 19/11. /// 19/11 MA. DESCARGO EN REP DE COREA Y TRAJO 1000 BOLSAS.</t>
  </si>
  <si>
    <t>322/20</t>
  </si>
  <si>
    <t>MA: SE DESCARGO EN REP DE COREA Y VINIERON 1000 BOLSAS. 18/11</t>
  </si>
  <si>
    <t>320/20</t>
  </si>
  <si>
    <t>MA. 19/11 DESCARGO EN REP DE COREA TRAJO 999 BOLSAS.</t>
  </si>
  <si>
    <t>JV027</t>
  </si>
  <si>
    <t>MM 19/11 : descargado en Riqueza Natural 936 cajas.</t>
  </si>
  <si>
    <t>686/20</t>
  </si>
  <si>
    <t>PY036</t>
  </si>
  <si>
    <t>HEA985</t>
  </si>
  <si>
    <t>OBF281</t>
  </si>
  <si>
    <t>CU 19/11 : descargado en Riqueza Natural 990 cajas.</t>
  </si>
  <si>
    <t>CP104</t>
  </si>
  <si>
    <t>326/20</t>
  </si>
  <si>
    <t>MM 20/11 : descargado en Riqueza Natuiral 1000 bolsas de papa blanca.</t>
  </si>
  <si>
    <t>327/20</t>
  </si>
  <si>
    <t>QJZ 0I83</t>
  </si>
  <si>
    <t>RAH 9331</t>
  </si>
  <si>
    <t>MA. 20/11 DESCARGO EN DEPOSITO Y TRAJO 999</t>
  </si>
  <si>
    <t>PY037</t>
  </si>
  <si>
    <t>AYN 364</t>
  </si>
  <si>
    <t>BEU 462</t>
  </si>
  <si>
    <t>MM 20/11 : descargado en Riqueza Natural 990 cajas.</t>
  </si>
  <si>
    <t>334/20</t>
  </si>
  <si>
    <t>JV028</t>
  </si>
  <si>
    <t>CU 20/11 : descargado en Riqueza Natural 936 cajas.</t>
  </si>
  <si>
    <t>1941/</t>
  </si>
  <si>
    <t>MM 21/11 : descargado en Riqueza Natural 1000 bolsas de papa blanca.</t>
  </si>
  <si>
    <t>CH118</t>
  </si>
  <si>
    <t>333/20</t>
  </si>
  <si>
    <t>SR051</t>
  </si>
  <si>
    <t>CU 21/11 : descargado en Riqueza Natural 936 cajas.</t>
  </si>
  <si>
    <t>2022/</t>
  </si>
  <si>
    <t>MM 25/11 : descargado en Riqueza Natural 1152 cajas.</t>
  </si>
  <si>
    <t>2023/</t>
  </si>
  <si>
    <t>CP105</t>
  </si>
  <si>
    <t>CU 26/11 : descargado en Riqueza Natural 936 cajas.</t>
  </si>
  <si>
    <t>335/20</t>
  </si>
  <si>
    <t>IG: 800 cajas de Abacaxi / 200 cajas de lima / 100 cajas de Jengibre. // CU 26/11 : descargado en Riqueza Natural 800 abacaxi,200 lima y 100 gengibre.</t>
  </si>
  <si>
    <t>345/20</t>
  </si>
  <si>
    <t>cu 26/11 : descargado en Riqueza Natural 1200 bolsas de boniato arapey.</t>
  </si>
  <si>
    <t>346/20</t>
  </si>
  <si>
    <t>RDY 5B86</t>
  </si>
  <si>
    <t>RDU 5507</t>
  </si>
  <si>
    <t>MA. 26/11 DESCARGO EN REP DE COREA 1200 BOLSAS</t>
  </si>
  <si>
    <t>2088/</t>
  </si>
  <si>
    <t>MIF 8320</t>
  </si>
  <si>
    <t>QHA 9975</t>
  </si>
  <si>
    <t>MM 26/11 : descargado en Riqueza Natural 1152 cajas de Melicia.</t>
  </si>
  <si>
    <t>337/20</t>
  </si>
  <si>
    <t>MM 26/11 : descargado en Riqueza Natural 1000 bolsas de papa.</t>
  </si>
  <si>
    <t>338/20</t>
  </si>
  <si>
    <t>339/20</t>
  </si>
  <si>
    <t>mM 26/11 : descargado en Riqueza Natural 1000 bolsas de papa.</t>
  </si>
  <si>
    <t>340/20</t>
  </si>
  <si>
    <t>QJV 8348</t>
  </si>
  <si>
    <t>RAE 9709</t>
  </si>
  <si>
    <t>MA. 26/11 DESCARGO EN REP DE COREA 1000 BOLSAS</t>
  </si>
  <si>
    <t>341/20</t>
  </si>
  <si>
    <t>MM 26/11 : descargado en Riqueza Natural 999 bolsas de papa.</t>
  </si>
  <si>
    <t>344/20</t>
  </si>
  <si>
    <t>INY 3126</t>
  </si>
  <si>
    <t>JV029</t>
  </si>
  <si>
    <t>CP106</t>
  </si>
  <si>
    <t>MIC 4435</t>
  </si>
  <si>
    <t>AVA 9556</t>
  </si>
  <si>
    <t>352/20</t>
  </si>
  <si>
    <t>MM 27/11 : descargado en Riqueza Natural 1000 bolsas de papa blanca.</t>
  </si>
  <si>
    <t>353/20</t>
  </si>
  <si>
    <t>689/20</t>
  </si>
  <si>
    <t>PY038</t>
  </si>
  <si>
    <t>BYP 293</t>
  </si>
  <si>
    <t>ZAL 941</t>
  </si>
  <si>
    <t>MM 28/11 : descargado en Riqueza Natural 990 cajas.</t>
  </si>
  <si>
    <t>M.A 28/11 DESCARGO EN REP DE COREA 1000 BOLSAS.</t>
  </si>
  <si>
    <t>2089/</t>
  </si>
  <si>
    <t>CU 28/11 DESCARGO EN RIQUEZA NATURAL 1152 CAJAS</t>
  </si>
  <si>
    <t>JV030</t>
  </si>
  <si>
    <t>355/20</t>
  </si>
  <si>
    <t>EZO 6C59</t>
  </si>
  <si>
    <t>RAD 5J53</t>
  </si>
  <si>
    <t>MM 01/12 : descargado en Riqueza Natural 999 bolsas de Papa blanca.</t>
  </si>
  <si>
    <t>359/20</t>
  </si>
  <si>
    <t>SR052</t>
  </si>
  <si>
    <t>MM 01/12 : descargado en Riqueza Natural 936 cajas.</t>
  </si>
  <si>
    <t>356/20</t>
  </si>
  <si>
    <t>APB 5202</t>
  </si>
  <si>
    <t>MDO 8265</t>
  </si>
  <si>
    <t>MM 01/12 : descargado en Riqueza Natural 1000 bolsas de Papa blanca.</t>
  </si>
  <si>
    <t>357/20</t>
  </si>
  <si>
    <t>QJZ 0I13</t>
  </si>
  <si>
    <t>QJX 5998</t>
  </si>
  <si>
    <t>IG: trae 250 bolsas de Papa Rosada// IG: Descarga en Corea. // MM 01/12 : descargado en Riqueza Natural 1000 bolsas de papa (250 rosadas y 750 blancas).</t>
  </si>
  <si>
    <t>2090/</t>
  </si>
  <si>
    <t>CU 2/12 DESCARGO EN RIQUEZA NATURAL 1152 CAJAS</t>
  </si>
  <si>
    <t>2218/</t>
  </si>
  <si>
    <t>MM 02/12 : descargado en Riqueza Natural 1152 cajas de Melicia.</t>
  </si>
  <si>
    <t>358/20</t>
  </si>
  <si>
    <t>FVU 8853</t>
  </si>
  <si>
    <t>MKB 3696</t>
  </si>
  <si>
    <t>FG 03/11 : DESCARGA MAÑANA VIERNES 04/12. // MM 04/12 : descargado en Riqueza Natural 1000 bolsas de Papa Blanca.</t>
  </si>
  <si>
    <t>JV031</t>
  </si>
  <si>
    <t>MM 03/11 : descargado en Riqueza Natural 936 cajas.</t>
  </si>
  <si>
    <t>354/20</t>
  </si>
  <si>
    <t>MM 03/11 : descargado en Riqueza Natural 1000 bolsas de Papa blanca.</t>
  </si>
  <si>
    <t>690/20</t>
  </si>
  <si>
    <t>PY039</t>
  </si>
  <si>
    <t>MM 03/11 : descargado en Riqueza Natural 990 cajas.</t>
  </si>
  <si>
    <t>2219/</t>
  </si>
  <si>
    <t>QJX 1340</t>
  </si>
  <si>
    <t>QJX 2138</t>
  </si>
  <si>
    <t>MM 04/12 : descargado en Riqueza Natural 1152 cajas de Melicia.</t>
  </si>
  <si>
    <t>CP107</t>
  </si>
  <si>
    <t>CU 5/12 DESCARCO EN RIQUEZA NATURAL 936 CAJAS</t>
  </si>
  <si>
    <t>2220/</t>
  </si>
  <si>
    <t>CU 5/12 DESCARCO EN RIQUEZA NATURAL 1152 CAJAS</t>
  </si>
  <si>
    <t>364/20</t>
  </si>
  <si>
    <t>JV032</t>
  </si>
  <si>
    <t>CH119</t>
  </si>
  <si>
    <t>MM 08/12 : descargado en Riqueza Natural 936 cajas.</t>
  </si>
  <si>
    <t>SR053</t>
  </si>
  <si>
    <t>365/20</t>
  </si>
  <si>
    <t xml:space="preserve">RDY 5B56 </t>
  </si>
  <si>
    <t>IG: 1000 cajas de Abacaxi a Piso / 300 Jengibre en Plt. // MM 09/12 : descargado en Riqueza Natural 995 cajas de Abacaxi y 300 cajas de Jenjibre.</t>
  </si>
  <si>
    <t>JV033</t>
  </si>
  <si>
    <t>MM 09/12 : descargado en Riqueza Natural 936 cajas.</t>
  </si>
  <si>
    <t>691/20</t>
  </si>
  <si>
    <t>PY040</t>
  </si>
  <si>
    <t>IG: Camión con problemas mecanicos llega hoy de tarde para descargar mañana. // MM 11/12 : descargado en Riqueza Natural 990 cajas.</t>
  </si>
  <si>
    <t>CH120</t>
  </si>
  <si>
    <t>MM 10/12 : descvargado en Riqueza Natural 936 cajas.</t>
  </si>
  <si>
    <t>2401/</t>
  </si>
  <si>
    <t>CU 11/12 DESCARGO EN RIQUEZA EN RIQUEZA NATURAL 1152 CAJAS</t>
  </si>
  <si>
    <t>JV034</t>
  </si>
  <si>
    <t>MM 11/12 : descargado en Riqueza Natural 936 cajas.</t>
  </si>
  <si>
    <t>367/20</t>
  </si>
  <si>
    <t>CP108</t>
  </si>
  <si>
    <t>MM 12/12 : descargado en Riqueza Natural 936 cajas.</t>
  </si>
  <si>
    <t>2400/</t>
  </si>
  <si>
    <t>MM 12/12 : descargado en Riqueza Natural 1152 cajas de Melicia.</t>
  </si>
  <si>
    <t>2402/</t>
  </si>
  <si>
    <t>EJV 6788</t>
  </si>
  <si>
    <t>369/20</t>
  </si>
  <si>
    <t>JV035</t>
  </si>
  <si>
    <t>SR054</t>
  </si>
  <si>
    <t>MM 15/12 : descargado en Riqueza Natural 936 cajas.</t>
  </si>
  <si>
    <t>SG050</t>
  </si>
  <si>
    <t>JV036</t>
  </si>
  <si>
    <t>MM 16/12 : DESCARGADO EN RIQUEZA NATURAL 936 CAJAS.</t>
  </si>
  <si>
    <t>2543</t>
  </si>
  <si>
    <t>MM 17/12 : descargado en Riqueza Natural 1152 cajas de Melicia.</t>
  </si>
  <si>
    <t>VH047</t>
  </si>
  <si>
    <t>MM 17/12 : descargado en Riqueza Natural 936 cajas.</t>
  </si>
  <si>
    <t>CH121</t>
  </si>
  <si>
    <t>CP109</t>
  </si>
  <si>
    <t>MM 18/12 : DESCARGADO EN RIQUEZA NATURAL 936 CAJAS.</t>
  </si>
  <si>
    <t>695/</t>
  </si>
  <si>
    <t>PY041</t>
  </si>
  <si>
    <t>BKO900</t>
  </si>
  <si>
    <t>MM 18/12 : DESCARGADO EN RIQUEZA NATURAL 990 CAJAS.</t>
  </si>
  <si>
    <t>372/20</t>
  </si>
  <si>
    <t>JV037</t>
  </si>
  <si>
    <t>371/20</t>
  </si>
  <si>
    <t>SR055</t>
  </si>
  <si>
    <t>CP110</t>
  </si>
  <si>
    <t>MM 19/12 : DESCARGADO EN RIQUEZA NATURAL 936 CAJAS.</t>
  </si>
  <si>
    <t>2545</t>
  </si>
  <si>
    <t>EJY 9F49</t>
  </si>
  <si>
    <t>RKY 8I07</t>
  </si>
  <si>
    <t>MM 19/12 : DESCARGADO EN RIQUEZA NATURAL 1152 CAJAS DE MELICIA.</t>
  </si>
  <si>
    <t>374/20</t>
  </si>
  <si>
    <t>MM 19/12 : DESCARGADO EN RIQUEZA NATURAL 1350 CAJAS DE ABACAXI (PIÑA)..</t>
  </si>
  <si>
    <t>2544</t>
  </si>
  <si>
    <t>FG : DESCARGA MAÑANA 20/12. // MM 20/12 : DESCARGADO EN RIQUEZA NATURAL 1152 CAJAS DE MELICIA.</t>
  </si>
  <si>
    <t>CP111</t>
  </si>
  <si>
    <t>CU 22/12 : DESCARGADO EN RIQUEZA NATURAL 936 CAJAS.</t>
  </si>
  <si>
    <t>JV038</t>
  </si>
  <si>
    <t>VH048</t>
  </si>
  <si>
    <t>CH122</t>
  </si>
  <si>
    <t xml:space="preserve">MLB 2093 </t>
  </si>
  <si>
    <t>CP112</t>
  </si>
  <si>
    <t>END 5668</t>
  </si>
  <si>
    <t>MLP 0555</t>
  </si>
  <si>
    <t>MM 24/12 : descargado en Riqueza Natural 936 cajas.</t>
  </si>
  <si>
    <t>CH123</t>
  </si>
  <si>
    <t>2723/</t>
  </si>
  <si>
    <t>MKN 9701</t>
  </si>
  <si>
    <t>FG 26/12: DESCARGADO EN RIQUEZA NATURAL</t>
  </si>
  <si>
    <t>JV039</t>
  </si>
  <si>
    <t xml:space="preserve">FG 26/12: DESCARGADO EN RIQUEZA NATURAL </t>
  </si>
  <si>
    <t>377/20</t>
  </si>
  <si>
    <t>JV040</t>
  </si>
  <si>
    <t>376/20</t>
  </si>
  <si>
    <t>CP113</t>
  </si>
  <si>
    <t>RLI 1F37</t>
  </si>
  <si>
    <t>CU 30/12 DESCARGO EN RIQUEZA NATURAL 936 CAJAS</t>
  </si>
  <si>
    <t>SR056</t>
  </si>
  <si>
    <t xml:space="preserve">CU 29/12 DESCARGO EN RIQUEZA NATURAL 936 CAJAS </t>
  </si>
  <si>
    <t>2661/</t>
  </si>
  <si>
    <t>RDY 5A36</t>
  </si>
  <si>
    <t>RKY 0D67</t>
  </si>
  <si>
    <t xml:space="preserve">CU 29/12 DESCARGO EN RIQUEZA NATURAL  1152 CAJAS </t>
  </si>
  <si>
    <t>2722/</t>
  </si>
  <si>
    <t>2780/</t>
  </si>
  <si>
    <t>CU 31/12 DESCARGO EN RIQUEZA NATURAL 1152 CAJAS</t>
  </si>
  <si>
    <t>JV041</t>
  </si>
  <si>
    <t xml:space="preserve">RAB 6288 </t>
  </si>
  <si>
    <t>MM 30/12 : descargado en Riqueza Natural 936 cajas.</t>
  </si>
  <si>
    <t>JV042</t>
  </si>
  <si>
    <t>MM 31/12 : descargado en Riqueza Natural 936 cajas.</t>
  </si>
  <si>
    <t>MM 31/12 : descargado en Riqueza Natural 926 cajas.</t>
  </si>
  <si>
    <t>696/</t>
  </si>
  <si>
    <t>MM 02/01 : descargado en Riqueza Natural 990 cajas.</t>
  </si>
  <si>
    <t>2891/</t>
  </si>
  <si>
    <t>RLA 1D98</t>
  </si>
  <si>
    <t>RDT 7B69</t>
  </si>
  <si>
    <t>MM 05/01 : descargado en Riqueza NNatural 1152 cajas.</t>
  </si>
  <si>
    <t>QHP 0J65</t>
  </si>
  <si>
    <t>MKA 0G76</t>
  </si>
  <si>
    <t>MM 05/01 : descargado en Riqueza NNatural 936 cajas.</t>
  </si>
  <si>
    <t>2894/</t>
  </si>
  <si>
    <t>MM 08/01 : descargado en Riqueza Natural 1152 cajas de Melicia.</t>
  </si>
  <si>
    <t>697/</t>
  </si>
  <si>
    <t>AACZ181</t>
  </si>
  <si>
    <t>CU 8/01 DESCARGO EN RIQUEZA NATURAL 992 CAJAS</t>
  </si>
  <si>
    <t>2993/</t>
  </si>
  <si>
    <t>QHF 0888</t>
  </si>
  <si>
    <t>2979/</t>
  </si>
  <si>
    <t>CUL 9550</t>
  </si>
  <si>
    <t>MKT 2F55</t>
  </si>
  <si>
    <t>MM 09/01 : DESCARGO EN RIQUEZA NATURAL 1152 CAJAS DE MELICIA.</t>
  </si>
  <si>
    <t>CU 9/01 DESCARGO EN RIQUEZA NATURAL 937 CAJAS</t>
  </si>
  <si>
    <t>002/21</t>
  </si>
  <si>
    <t>003/21</t>
  </si>
  <si>
    <t>MM 09/01 : DESCARGO EN RIQUEZA NATURAL 937 CAJAS</t>
  </si>
  <si>
    <t>004/21</t>
  </si>
  <si>
    <t>RDY 4J36</t>
  </si>
  <si>
    <t>RKY 0E17</t>
  </si>
  <si>
    <t>IG: 900 cajas de Abacaxi / 200 cajas de Lima/200 cajas de Jengibre. // MM 13/01 : DESCARGADO EN RIQUEZA NATURAL 862 ABACAXI , 200 LIMA Y 200 JENGIBRE.</t>
  </si>
  <si>
    <t>MM 13/01 : DESCARGADO EN RIQUEZA NATURAL 937 CAJAS.</t>
  </si>
  <si>
    <t>MM 15/01 : DESCARGADO EN RIQUEZA NATURAL 936 CAJAS.</t>
  </si>
  <si>
    <t>2994/</t>
  </si>
  <si>
    <t>MM 15/01 : DESCARGADO EN RIQUEZA NATURAL 1152 CAJAS DE MELICIA.</t>
  </si>
  <si>
    <t>700/</t>
  </si>
  <si>
    <t>MM 15/01 : DESCARGADO EN RIQUEZA NATURAL 992 CAJAS.</t>
  </si>
  <si>
    <t>MM 15/01 : DESCARGADO EN RIQUEZA NATURAL 937 CAJAS.</t>
  </si>
  <si>
    <t>2995/</t>
  </si>
  <si>
    <t>EJV 6768</t>
  </si>
  <si>
    <t>FG 16/01 : DESCARGA LUNES 18/01. // MM 18/01 : DESCARGADO EN RIQUEZA NATURAL 1152 CAJAS DE MELICIA.</t>
  </si>
  <si>
    <t>3055/</t>
  </si>
  <si>
    <t>QHV 5555</t>
  </si>
  <si>
    <t>MM 19/01 : descargado en Riqueza Natural 1152 cajas de Melicia.</t>
  </si>
  <si>
    <t>FG 16/01 : DESCARGA LUNES 18/01. // MM 18/01 : DESCARGADO EN RIQUEZA NATURAL 937 CAJAS.</t>
  </si>
  <si>
    <t>008/21</t>
  </si>
  <si>
    <t>CU 20/01 DESCARGO EN RIQUEZA NATURAL 937 CAJAS</t>
  </si>
  <si>
    <t>009/21</t>
  </si>
  <si>
    <t>MM 21/01 : DESCARGADO EN RIQUEZA NATURAL 937 CAJAS.</t>
  </si>
  <si>
    <t>3115/</t>
  </si>
  <si>
    <t>CU 22/01 DESCARGO EN RIQUEZA NATURAL 1152 CAJAS</t>
  </si>
  <si>
    <t>3116/</t>
  </si>
  <si>
    <t xml:space="preserve">EZO 6C59 </t>
  </si>
  <si>
    <t>MM 26/01 : descargado en Riqueza Natural 937 cajas.</t>
  </si>
  <si>
    <t>MM 26/01 : descargado en Riqueza Natural 936 cajas.</t>
  </si>
  <si>
    <t>015/21</t>
  </si>
  <si>
    <t>FG 29/01 : DESCARGA MAÑANA 30/01. // MM 30/01 : descargado en Riqueza Natural 937 cajas.</t>
  </si>
  <si>
    <t>701/</t>
  </si>
  <si>
    <t>139.27.30</t>
  </si>
  <si>
    <t>HBF 797</t>
  </si>
  <si>
    <t>MM 29/01 : descargado en Riqueza Natural 992 cajas.</t>
  </si>
  <si>
    <t>3179/</t>
  </si>
  <si>
    <t>MM 30/01 : descargado en Riqueza Natural 1152 cajas de Melicia.</t>
  </si>
  <si>
    <t>016/21</t>
  </si>
  <si>
    <t>QII 5A49</t>
  </si>
  <si>
    <t>RAB 7A53</t>
  </si>
  <si>
    <t>MM 30/01 : DESCARGADO EN RIQUEZA NATURAL 336 CAJAS DE NARANJA / 100 CAJAS DE LIMA // 450 CAJAS DE JENGIBRE.</t>
  </si>
  <si>
    <t>MM 02/02 : DESCARGADO EN RIQUEZA NATURAL 936 CAJAS.</t>
  </si>
  <si>
    <t>019/21</t>
  </si>
  <si>
    <t>AUS4851</t>
  </si>
  <si>
    <t>MAT5844</t>
  </si>
  <si>
    <t>3331/</t>
  </si>
  <si>
    <t>MM 02/02 : DESCARGADO EN RIQUEZA NATURAL 1152 CAJAS DE MELICIA.</t>
  </si>
  <si>
    <t>MM 04/02 : DESCARGADO EN RIQUEZA NATURAL 937 CAJAS.</t>
  </si>
  <si>
    <t>702/</t>
  </si>
  <si>
    <t>ZAE 495</t>
  </si>
  <si>
    <t>BGC 119</t>
  </si>
  <si>
    <t>MM 05/02 : DESCARGADO EN RIQUEZA NATURAL 991 CAJAS.</t>
  </si>
  <si>
    <t>3384/</t>
  </si>
  <si>
    <t>MM 05/02 : DESCARGADO EN RIQUEZA NATURAL 1152 CAJAS.</t>
  </si>
  <si>
    <t>MJU 3444</t>
  </si>
  <si>
    <t>MM 05/02 : DESCARGADO EN RIQUEZA NATURAL 936 CAJAS.</t>
  </si>
  <si>
    <t>022/21</t>
  </si>
  <si>
    <t>MM 06/02 : DESCARGADO EN RIQUEZA NATURAL 992 CAJAS.</t>
  </si>
  <si>
    <t>3332/</t>
  </si>
  <si>
    <t>MMA 4881</t>
  </si>
  <si>
    <t>MJX 1896</t>
  </si>
  <si>
    <t>M 06/02 : DESCARGADO EN RIQUEZA NATURAL 1152 CAJAS DE MELICIA.</t>
  </si>
  <si>
    <t>BDD 0347</t>
  </si>
  <si>
    <t>BDD 0348</t>
  </si>
  <si>
    <t>CU 06/02 DESCARGO EN RIQUEZA NATURAL 937 CAJAS</t>
  </si>
  <si>
    <t>CU 06/02 DESCARGO EN RIQUEZA NATURAL 936 CAJAS</t>
  </si>
  <si>
    <t>MM 06/02 : DESCARGADO EN RIQUEZA NATURAL 937 CAJAS.</t>
  </si>
  <si>
    <t>023/21</t>
  </si>
  <si>
    <t>MKQ 7E64</t>
  </si>
  <si>
    <t>CU 09/02 DESCARGO EN RIQUEZA NATURAL 936 CAJAS</t>
  </si>
  <si>
    <t>IQN 9H32</t>
  </si>
  <si>
    <t>CU 09/02 DESCARGO EN RIQUEZA NATURAL 937 CAJAS</t>
  </si>
  <si>
    <t>3385/</t>
  </si>
  <si>
    <t>CU 09/02 DESCARGO EN RIQUEZA NATURAL 1152 CAJAS</t>
  </si>
  <si>
    <t>021/21</t>
  </si>
  <si>
    <t>QHO 3A55</t>
  </si>
  <si>
    <t>MM 09/02 : descargado en Riqueza Natural 1396 cajas de Abacaxi.</t>
  </si>
  <si>
    <t>CU 10/02 : descargado en Riqueza Natural 937 cajas.</t>
  </si>
  <si>
    <t>3495/</t>
  </si>
  <si>
    <t>MM 11/02 DESCARGO EN RIQUEZA NATURAL 1152 CAJAS</t>
  </si>
  <si>
    <t>703/</t>
  </si>
  <si>
    <t>AAAG 911</t>
  </si>
  <si>
    <t>CDP 119</t>
  </si>
  <si>
    <t>CU 12/02 DESCARGO EN RIQUEZA NATURAL 990 CAJAS</t>
  </si>
  <si>
    <t>CU 11/02 DESCARGO EN RIQUEZA NATURAL 937 CAJAS</t>
  </si>
  <si>
    <t xml:space="preserve"> FEJ 8190</t>
  </si>
  <si>
    <t>CU 12/02 DESCARGO EN RIQUEZA NATURAL 936 CAJAS</t>
  </si>
  <si>
    <t>3494/</t>
  </si>
  <si>
    <t>MM 13/02 : DESCARGADO EN RIQUEZA NATURAL 1152 CAJAS</t>
  </si>
  <si>
    <t>3556/</t>
  </si>
  <si>
    <t>MLR 8C56</t>
  </si>
  <si>
    <t>QHM 4444</t>
  </si>
  <si>
    <t>MM 13/02 : DESCARGADO EN RIQUEZA NATURAL 937 CAJAS</t>
  </si>
  <si>
    <t>CU 13/02 DESCARGO EN RIQUEZA NATURAL 936 CAJAS</t>
  </si>
  <si>
    <t>025/21</t>
  </si>
  <si>
    <t>MM 13/02 : DESCARGADO EN RIQUEZA NATURAL 936 CAJAS</t>
  </si>
  <si>
    <t>026/21</t>
  </si>
  <si>
    <t>MM 18/02 DESCARGO EN RIQUEZA NATURAL 937 CAJAS</t>
  </si>
  <si>
    <t>3558/</t>
  </si>
  <si>
    <t>MM 18/02 DESCARGO EN RIQUEZA NATURAL 1152 CAJAS</t>
  </si>
  <si>
    <t>MM 18/02 DESCARGO EN RIQUEZA NATURAL 936 CAJAS</t>
  </si>
  <si>
    <t>RLB 9F97</t>
  </si>
  <si>
    <t>RLC 1B38</t>
  </si>
  <si>
    <t>CU 18/02 DESCARGO EN RIQUEZA NATURAL 936 CAJAS</t>
  </si>
  <si>
    <t>BEG 7D20</t>
  </si>
  <si>
    <t>AWQ 0320</t>
  </si>
  <si>
    <t>705/</t>
  </si>
  <si>
    <t>MM 19/02 : DESCARGADO EN RIQUEZA NATURAL 990 CAJAS.</t>
  </si>
  <si>
    <t>3557/</t>
  </si>
  <si>
    <t>MM 19/02 : DESCARGADO EN RIQUEZA NATURAL 1152 CAJAS DE MELICIA.</t>
  </si>
  <si>
    <t>MM 19/02 : DESCARGADO EN RIQUEZA NATURAL 936 CAJAS.</t>
  </si>
  <si>
    <t>3653/</t>
  </si>
  <si>
    <t xml:space="preserve">CU 20/02 DESCARGO EN RIQUEZA NATURAL 936 CAJAS </t>
  </si>
  <si>
    <t>028/21</t>
  </si>
  <si>
    <t>MM 20/02 : DESCARGADO EN RIQUEZA NATURAL 1400 CAJAS DE ABACAXI.</t>
  </si>
  <si>
    <t>029/21</t>
  </si>
  <si>
    <t>AVL 2I39</t>
  </si>
  <si>
    <t>AVQ 2H78</t>
  </si>
  <si>
    <t>MM 20/02 : DESCARGADO EN RIQUEZA NATURAL 936 CAJAS.</t>
  </si>
  <si>
    <t>MM 23/02 : DESCARGADO EN RIQUEZA NATURAL 937 CAJAS.</t>
  </si>
  <si>
    <t>030/21</t>
  </si>
  <si>
    <t>RED 4D67</t>
  </si>
  <si>
    <t>RLG 1I98</t>
  </si>
  <si>
    <t xml:space="preserve">CU 24/02 DESCARGO EN RIQUEZA NATURAL  937 CAJAS</t>
  </si>
  <si>
    <t>CU 23/02 DESCARGO EN RIQUEZA NATURAL 937 CAJAS</t>
  </si>
  <si>
    <t>Lleva una caja de muestra Palta / CU 24 /02 DESCARGO EN RIQUEZA NATURAL 936 CAJAS</t>
  </si>
  <si>
    <t>QJJ 8038</t>
  </si>
  <si>
    <t>QJO 7666</t>
  </si>
  <si>
    <t>MM 24 /02 : DESCARGADO EN RIQUEZA NATURAL 936 CAJAS.</t>
  </si>
  <si>
    <t>3657/21</t>
  </si>
  <si>
    <t xml:space="preserve"> MLT 5777</t>
  </si>
  <si>
    <t>MM 25/02 : DESCARGADO EN RIQUEZA NATURAL 1152 CAJAS DE MELICIA.</t>
  </si>
  <si>
    <t>MM 25/02 : DESCARGADO EN RIQUEZA NATURAL 937 CAJAS.</t>
  </si>
  <si>
    <t>MM 25/02: DESCARGADO EN RIQUEZA NATURAL 937 CAJAS.</t>
  </si>
  <si>
    <t>MM 25/02 : DESCARGADO EN RIQUEZA NATURAL 936 CAJAS.</t>
  </si>
  <si>
    <t>035/21</t>
  </si>
  <si>
    <t>MM 26/02 : DESCARGADO EN RIQUEZA NATURAL 936 CAJAS.</t>
  </si>
  <si>
    <t>3696/21</t>
  </si>
  <si>
    <t>MM 26/02 : DESCARGADO EN RIQUEZA NATURAL 1152 CAJAS DE MELICIA.</t>
  </si>
  <si>
    <t>706/</t>
  </si>
  <si>
    <t>BHY 951</t>
  </si>
  <si>
    <t>MM 26/02 : DESCARGADO EN RIQUEZA NATURAL 991 CAJAS.</t>
  </si>
  <si>
    <t>036/21</t>
  </si>
  <si>
    <t>3707/21</t>
  </si>
  <si>
    <t>CU 27/02 DESCARGO EN RIQUEZA NATURAL 1152 CAJAS DE MELICIA.</t>
  </si>
  <si>
    <t>MM 27/02 : DESCARGADO EN RIQUEZA NATURAL 936 CAJAS.</t>
  </si>
  <si>
    <t>CPOO7</t>
  </si>
  <si>
    <t>MM 27/02 : DESCARGADO EN RIQUEZA NATURAL 937 CAJAS.</t>
  </si>
  <si>
    <t>MM 02/03 : DESCARGADO EN RIQUEZA NATURAL 936 CAJAS.</t>
  </si>
  <si>
    <t>CU 02/03 : DESCARGADO EN RIQUEZA NATURAL 936 CAJAS.</t>
  </si>
  <si>
    <t>2qqqq</t>
  </si>
  <si>
    <t>MM 03/03 : DESCARGADO EN RIQUEZA NATURAL 936 CAJAS.</t>
  </si>
  <si>
    <t>3731/21</t>
  </si>
  <si>
    <t>MM 04/03 : DESCARGADO EN RIQUEZA NATURAL 1152 CAJAS DE MELICIA.</t>
  </si>
  <si>
    <t>JM005</t>
  </si>
  <si>
    <t>CU 04/03 DESCARGO EN RIQUEZA NATURAL 936 CAJAS</t>
  </si>
  <si>
    <t>REA 1J21</t>
  </si>
  <si>
    <t>040/21</t>
  </si>
  <si>
    <t>JV021</t>
  </si>
  <si>
    <t>MM 05/03 : DESCARGO EN RIQUEZA NATURAL 936 CAJAS</t>
  </si>
  <si>
    <t>MHO 9G52</t>
  </si>
  <si>
    <t>CU 05/03 DESCARGO EN RIQUEZA NATURAL 936 CAJAS</t>
  </si>
  <si>
    <t>MM 05/03 : DESCARGO EN RIQUEZA NATURAL 936 CAJAS.</t>
  </si>
  <si>
    <t>039/21</t>
  </si>
  <si>
    <t>CU 06/03 DESCARGO EN RIQUEZA NATURAL 936 CAJAS</t>
  </si>
  <si>
    <t>MM 06/03 : DESCARGADO EN RIQUEZA NATURAL 936 CAJAS.</t>
  </si>
  <si>
    <t>708/</t>
  </si>
  <si>
    <t>CU 06/03 DESCARGO EN RIQUEZA NATURAL 990 CAJAS PEPE</t>
  </si>
  <si>
    <t>MM 09/03 : DESCARGADO EN RIQUEZA NATURAL 936 CAJAS.</t>
  </si>
  <si>
    <t>3763/21</t>
  </si>
  <si>
    <t>REB 5G39</t>
  </si>
  <si>
    <t>QIG 5E00</t>
  </si>
  <si>
    <t>CU 09/03 DESCARGO EN RIQUEZA NATURAL1152 CAJAS MELICIA</t>
  </si>
  <si>
    <t>042/21</t>
  </si>
  <si>
    <t xml:space="preserve">Descarga en Cnel Raiz  IG: 17 Plt Banana Valdemar / 2 Plt Papaia / Plt Papaia Formosa / 3 Plt Jengibre / 1 Plt Pitaya.// MM 09/03 : DESCARGADO EN RIQUEZA NATURAL 612 CAJAS DE BANANA - 42 CAJAS DE PITAIA - 225 CAJAS DE MAMAO - 180 CAJAS DE JENGIBRE.</t>
  </si>
  <si>
    <t>3762/21</t>
  </si>
  <si>
    <t>CU 10/03 DESCARGO EN RIQUEZA NATURAL 1152 CAJAS DE MELICIA</t>
  </si>
  <si>
    <t>MM 10/03 : DESCARGADO EN RIQUEZA NATURAL 936 CAJAS.</t>
  </si>
  <si>
    <t>MM 10/03 : DESCARGADO EN RIQUEZA NATURAL 937 CAJAS.</t>
  </si>
  <si>
    <t>MM 11/03 : DESCARGADO EN RIQUEZA NATURAL 938 CAJAS.</t>
  </si>
  <si>
    <t>MM 11/03 : DESCARGADO EN RIQUEZA NATURAL 937 CAJAS.</t>
  </si>
  <si>
    <t>3823/</t>
  </si>
  <si>
    <t>CU 11/03 DESCARGO EN RIQUEZA NATURAL 1152 CAJAS DE MELICIA</t>
  </si>
  <si>
    <t>043/21</t>
  </si>
  <si>
    <t xml:space="preserve">CU 11/03 DESCARGO EN RIQUEZA NATURAL 937CAJAS </t>
  </si>
  <si>
    <t>MM 11/03 : DESCARGADO EN RIQUEZA NATURAL 936 CAJAS.</t>
  </si>
  <si>
    <t>710/</t>
  </si>
  <si>
    <t>BZR 991</t>
  </si>
  <si>
    <t>MM 12/03 : DESCARGADO EN RIQUEZA NATURAL 990 CAJAS.</t>
  </si>
  <si>
    <t>3824/</t>
  </si>
  <si>
    <t>CU 12/03 DESCARGO EN RIQUEZA NATURAL 1152 CAJAS DE MELICIA</t>
  </si>
  <si>
    <t>044/21</t>
  </si>
  <si>
    <t xml:space="preserve">CU 12/03 DESCARGO EN RIQUEZA NATURAL 937 CAJAS </t>
  </si>
  <si>
    <t>HFD 454</t>
  </si>
  <si>
    <t>MM 13/03 : DESCARGADO EN RIQUEZA NATURAL 936 CAJAS.</t>
  </si>
  <si>
    <t>3822/</t>
  </si>
  <si>
    <t>RAI4500</t>
  </si>
  <si>
    <t>MM 13/03 : DESCARGADO EN RIQUEZA NATURAL 1152 CAJAS DE MELICIA.</t>
  </si>
  <si>
    <t>MM 13/03 : DESCARGADO EN RIQUEZA NATURAL 937 CAJAS.</t>
  </si>
  <si>
    <t>JM009</t>
  </si>
  <si>
    <t>QIZ 5D00</t>
  </si>
  <si>
    <t>MM 16/03 : DESCARGADO EN RIQUEZA NATURAL 936 CAJAS.</t>
  </si>
  <si>
    <t>MM 16/03 : DESCARGADO EN RIQUEZA NATURAL 937 CAJAS.</t>
  </si>
  <si>
    <t>AZL 3469</t>
  </si>
  <si>
    <t>MCG 3943</t>
  </si>
  <si>
    <t>MM 17/03 : DESCARGADO EN RIQUEZA NATURAL 938 CAJAS</t>
  </si>
  <si>
    <t>MM 17/03 : DESCARGADO EN RIQUEZA NATURAL 936 CAJAS</t>
  </si>
  <si>
    <t>049/21</t>
  </si>
  <si>
    <t>MM 17/03 : DESCARGADO EN RIQUEZA NATURAL 937 CAJAS</t>
  </si>
  <si>
    <t>050/21</t>
  </si>
  <si>
    <t xml:space="preserve">MM 18/03 : DESCARGADO EN RIQUEZA  NATURAL 937 CAJAS.</t>
  </si>
  <si>
    <t>713/</t>
  </si>
  <si>
    <t>GAG 985</t>
  </si>
  <si>
    <t>GAG 114</t>
  </si>
  <si>
    <t xml:space="preserve">MM 18/03 : DESCARGADO EN RIQUEZA  NATURAL 990 CAJAS.</t>
  </si>
  <si>
    <t>3863/</t>
  </si>
  <si>
    <t xml:space="preserve">MM 18/03 : DESCARGADO EN RIQUEZA  NATURAL 1152 CAJAS DE MELICIA.</t>
  </si>
  <si>
    <t>3864/</t>
  </si>
  <si>
    <t>BER 4A74</t>
  </si>
  <si>
    <t>BER 4A75</t>
  </si>
  <si>
    <t>051/21</t>
  </si>
  <si>
    <t xml:space="preserve">IG: 5 Plt Pitaya / 4 Plt Jengibre / 2 Plt Lima / 2 Plt Papaya / 15 Plt Banana Valdemar. CU 18/03 : DESCARGADO EN RIQUEZA NATURAL  1266 CAJAS.</t>
  </si>
  <si>
    <t>HBC 465</t>
  </si>
  <si>
    <t>CU 19/03 : DESCARGO EN RIQUEZA NATURAL 990 CAJAS DE BANANA PEPE</t>
  </si>
  <si>
    <t>MM 19/03 : DESCARGADO EN RIQUEZA NATURAL 936 CAJAS.</t>
  </si>
  <si>
    <t>MM 19/03 : DESCARGADO EN RIQUEZA NATURAL 937 CAJAS.</t>
  </si>
  <si>
    <t>3865/</t>
  </si>
  <si>
    <t>RAB 5000</t>
  </si>
  <si>
    <t>MM 20/03 : DESCARGADO EN RIQUEZA NATURAL 1152 CAJAS DE MELICIA.</t>
  </si>
  <si>
    <t>MLK 5792</t>
  </si>
  <si>
    <t>MMC 3669</t>
  </si>
  <si>
    <t>MM 20/03 : DESCARGADO EN RIQUEZA NATURAL 937 CAJAS.</t>
  </si>
  <si>
    <t>MM 20/03 : DESCARGADO EN RIQUEZA NATURAL 936 CAJAS.</t>
  </si>
  <si>
    <t>MM 23/03 : DESCARGADO EN RIQUEZA NATURAL 937 CAJAS.</t>
  </si>
  <si>
    <t>055/21</t>
  </si>
  <si>
    <t>BER 4245</t>
  </si>
  <si>
    <t>BER 4223</t>
  </si>
  <si>
    <t>MM 24/03 : DESCARGADO EN RIQUEZA NATURAL 936 CAJAS.</t>
  </si>
  <si>
    <t>056/21</t>
  </si>
  <si>
    <t>IG : 3 Plt Papaya / 1 Plt Formosa / 2 Plt Jengibre / 3 Plt Pitaya / 1 Plt Pitaya Roja -Amarilla / 1 Plt Coco / 15 Plt Banana Jaime. MM 23/03 : DESCARGO EN RIQUEZA NATURAL 1203 CAJAS.</t>
  </si>
  <si>
    <t xml:space="preserve">IG: Camión Accidentado, se rechaza la mercadería </t>
  </si>
  <si>
    <t>IG: Puede descargar Viernes.// MM 26/03 : DESCARGADO EN RIQUEZA NATURAL 936 CAJAS.</t>
  </si>
  <si>
    <t>717/</t>
  </si>
  <si>
    <t>BOT 019</t>
  </si>
  <si>
    <t>MM 25/03 : DESCARGADO EN RIQUEZA NATURAL 990 CAJAS.</t>
  </si>
  <si>
    <t>BZF 809</t>
  </si>
  <si>
    <t>XBN 160</t>
  </si>
  <si>
    <t>057/21</t>
  </si>
  <si>
    <t>MM 25/03 : DESCARGADO EN RIQUEZA NATURAL 937 CAJAS.</t>
  </si>
  <si>
    <t>MM 27/03 : DESCARGADO EN RIQUEZA NATURAL 937 CAJAS.</t>
  </si>
  <si>
    <t>MM 27/03 : DESCARGADO EN RIQUEZA NATURAL 936 CAJAS.</t>
  </si>
  <si>
    <t>3893//</t>
  </si>
  <si>
    <t>CU 29/03 DESCARGO EN RIQUEZA NATURAL 1152 CAJAS DE MELICIA</t>
  </si>
  <si>
    <t>3894//</t>
  </si>
  <si>
    <t>RDU 5J07</t>
  </si>
  <si>
    <t>MM 29/03 : DESCARGADO EN RIQUEZA NATURAL 1152 CAJAS DE MELICIA.</t>
  </si>
  <si>
    <t>CU 30/03 : DESCARGO EN RIQUEZA NATURAL 937 CAJAS.</t>
  </si>
  <si>
    <t>MM 31/03 : DESCARGADO EN RIQUEZA NATURAL 937 CAJAS.</t>
  </si>
  <si>
    <t>3923/</t>
  </si>
  <si>
    <t>MM 01/04 : DESCARGADO EN RIQUEZA NATURAL 1152 CAJAS DE MELICIA.</t>
  </si>
  <si>
    <t>CU 06/04 DESCARGO EN RIQUEZA NATURAL 937 CAJAS</t>
  </si>
  <si>
    <t>3925/</t>
  </si>
  <si>
    <t>MM 06/04 : DESCARGO EN RIQUEZA NATURAL 1152 CAJAS DE MELICI.</t>
  </si>
  <si>
    <t>3924/</t>
  </si>
  <si>
    <t xml:space="preserve">CU 06/04 DESCARGO EN RIQUEZA NATURAL 1152 CAJAS </t>
  </si>
  <si>
    <t>063/21</t>
  </si>
  <si>
    <t>MM 06/04 : DESCARGO EN RIQUEZA NATURAL 936 CAJAS.</t>
  </si>
  <si>
    <t>3958/</t>
  </si>
  <si>
    <t>CU 07/04 DESCARGO EN RIQUEZA NATURAL1152 CAJAS DE MELICIA</t>
  </si>
  <si>
    <t>064/21</t>
  </si>
  <si>
    <t>QJX 6446</t>
  </si>
  <si>
    <t>RAE 6117</t>
  </si>
  <si>
    <t xml:space="preserve">CU 07/04 DESCARGO EN RIQUEZA NATURAL 937CAJAS </t>
  </si>
  <si>
    <t>GHT 2338</t>
  </si>
  <si>
    <t>QHG 8250</t>
  </si>
  <si>
    <t>MM 08/04 : DESCARGADO EN RIQUEZA NATURAL 937 CAJAS.</t>
  </si>
  <si>
    <t>721/</t>
  </si>
  <si>
    <t>BNK 159</t>
  </si>
  <si>
    <t>MM 08/04 : DESCARGADO EN RIQUEZA NATURAL 990 CAJAS.</t>
  </si>
  <si>
    <t>AACZ 181</t>
  </si>
  <si>
    <t>MM 09/04 : DESCARGADO EN RIQUEZA NATURAL 936 CAJAS.</t>
  </si>
  <si>
    <t>3957/</t>
  </si>
  <si>
    <t>MMD 5I20</t>
  </si>
  <si>
    <t>MM 09/04 : DESCARGADO EN RIQUEZA NATURAL 1152 CAJAS DE MELICIA.</t>
  </si>
  <si>
    <t>069/21</t>
  </si>
  <si>
    <t>BBF 242</t>
  </si>
  <si>
    <t>MM 09/04 : DESCARGADO EN RIQUEZA NATURAL 990 CAJAS.</t>
  </si>
  <si>
    <t>FZN 6479</t>
  </si>
  <si>
    <t>QJW 3629</t>
  </si>
  <si>
    <t>MM 09/04 : DESCARGADO EN RIQUEZA NATURAL 937 CAJAS.</t>
  </si>
  <si>
    <t>067/21</t>
  </si>
  <si>
    <t>RDU 8A16</t>
  </si>
  <si>
    <t xml:space="preserve">3 Plt Coco / 2 Plt Lima / 5 Plt Jengibre /16 Plt Banana Ulgo - CU 09/04 DESCARGO EN RIQUEZA NATURAL  Y FALTARON 27 CAJAS DE COCO</t>
  </si>
  <si>
    <t>MM 10/04 : DESCARGADO EN RIQUEZA NATURAL 936 CAJAS.</t>
  </si>
  <si>
    <t>062/21</t>
  </si>
  <si>
    <t>CU 13/04 DESCARGO EN RIQUEZA NATURAL 936 CAJAS</t>
  </si>
  <si>
    <t>MM 13/04 : DESCARGADO EN RIQUEZA NATURAL 936 CAJAS.</t>
  </si>
  <si>
    <t>3959/</t>
  </si>
  <si>
    <t xml:space="preserve">CU 14/04 DESCARGO EN RIQUEZA NATRAL 1152  CAJAS DE MELICIA</t>
  </si>
  <si>
    <t>MM 15/04 : DESCARGADO EN RIQUEZA NATURAL 937 CAJAS.</t>
  </si>
  <si>
    <t>MM 15/04 : DESCARGADO EN RIQUEZA NATURAL 936 CAJAS.</t>
  </si>
  <si>
    <t>3989/</t>
  </si>
  <si>
    <t>RDW 1H65</t>
  </si>
  <si>
    <t>QIC 8300</t>
  </si>
  <si>
    <t>MM 15/04 : DESCARGADO EN RIQUEZA NATURAL 1152 CAJAS DE MELICIA.</t>
  </si>
  <si>
    <t>724/</t>
  </si>
  <si>
    <t>AAC 0311</t>
  </si>
  <si>
    <t>XAA 620</t>
  </si>
  <si>
    <t>MM 15/04 : DESCARGADO EN RIQUEZA NATURAL 990 CAJAS.</t>
  </si>
  <si>
    <t>MM 15/04 : DESCARGADO EN RIQUEZA NATURAL 992 CAJAS.</t>
  </si>
  <si>
    <t>MM 16/04 : DESCARGADO EN RIQUEZA NATURAL 936 CAJAS.</t>
  </si>
  <si>
    <t>072/21</t>
  </si>
  <si>
    <t>QTL 8470</t>
  </si>
  <si>
    <t>QJE 3750</t>
  </si>
  <si>
    <t>MM 17/04 : DESCARGADO EN RIQUEZA NATURAL 990 CAJAS.</t>
  </si>
  <si>
    <t>074/21</t>
  </si>
  <si>
    <t>MM 17/04 : DESCARGADO EN RIQUEZA NATURAL 936 CAJAS.</t>
  </si>
  <si>
    <t>073/21</t>
  </si>
  <si>
    <t>MM 17/04 : DESCARGADO EN RIQUEZA NATURAL 144 cajas de Pitaya / 96 cajas de Lima / 270 Cajas de Jengibre / 576 cajas de Banana.</t>
  </si>
  <si>
    <t>QTL 8390</t>
  </si>
  <si>
    <t>RAI 7354</t>
  </si>
  <si>
    <t>CU 20/04 DESCARGO MEN RIQUEZA NATURAL 937 CAJAS</t>
  </si>
  <si>
    <t>071/21</t>
  </si>
  <si>
    <t>MM 20/04 : DESCARGADO EN RIQUEZA NATURAL 936 CAJAS.</t>
  </si>
  <si>
    <t>3991/</t>
  </si>
  <si>
    <t>MM 20/04 : DESCARGADO EN RIQUEZA NATURAL 1152 CAJAS DE MELICIA.</t>
  </si>
  <si>
    <t>3990/</t>
  </si>
  <si>
    <t>GEX 2E79</t>
  </si>
  <si>
    <t>MMH 7E36</t>
  </si>
  <si>
    <t>MM 22/04 : DESCARGADO EN RIQUEZA NATURAL 1152 CAJAS DE MELICIA.</t>
  </si>
  <si>
    <t>4019/</t>
  </si>
  <si>
    <t>CU 21/04 DESCARGO EN RIQUEZA NATURAL 1152 CAJAS MELICIA</t>
  </si>
  <si>
    <t>076/21</t>
  </si>
  <si>
    <t>130/96/108/225/684</t>
  </si>
  <si>
    <t>IG: 2 Plt Pitaya / 2 Plt Lima / 2 Plt Jengibre/ 3 Plt Papaya / 19 plt Banana Ulgo. MM 21/04 : DESCARGADO EN RIQUEZA NATURAL 684 CAJAS DE BANANA BRASIL, 130 CAJAS DE PITAIA, 225 CAJAS DE PAPAYA, 108 CAJAS DE JENGIBRE , 96 CAJAS DE LIMA.</t>
  </si>
  <si>
    <t>JV043</t>
  </si>
  <si>
    <t>CU 21/04 DESCARGO EN RIQUEZA NATURAL 936 CAJAS</t>
  </si>
  <si>
    <t>CU 21/04 DESCARGO EN RIQUEZA NATURAL 937 CAJAS</t>
  </si>
  <si>
    <t>727/</t>
  </si>
  <si>
    <t>OAY 241</t>
  </si>
  <si>
    <t>MM 22/04 : DESCARGADO EN RIQUEZA NATURAL 990 CAJAS,</t>
  </si>
  <si>
    <t xml:space="preserve">CU 24/04 DESCARGO EN RIQUEZA NATURAL 936 CAJAS </t>
  </si>
  <si>
    <t>MM 23/04 : DESCARGADO EN RIQUEZA NATURAL 992 CAJAS.</t>
  </si>
  <si>
    <t>4026/</t>
  </si>
  <si>
    <t>MM 24/04 : DESCARGADO EN RIQUEZA NATURAL 1152 CAJAS DE MELICIA.</t>
  </si>
  <si>
    <t>4051/</t>
  </si>
  <si>
    <t>QJV 1545</t>
  </si>
  <si>
    <t>080/21</t>
  </si>
  <si>
    <t>JV044</t>
  </si>
  <si>
    <t>MM 24/04 : DESCARGADO EN RIQUEZA NATURAL 937 CAJAS.</t>
  </si>
  <si>
    <t>CU 27/04 DESCARGO EN RIQUEZA NATURAL 937 CAJAS</t>
  </si>
  <si>
    <t>AVL 2I29</t>
  </si>
  <si>
    <t>MM 27/04 : DESCARGO EN RIQUEZA NATURAL 936 CAJAS.</t>
  </si>
  <si>
    <t>JV045</t>
  </si>
  <si>
    <t>4052/</t>
  </si>
  <si>
    <t>MM 29/04 : DESCARGADO EN RIQUEZA NATURAL 1152 CAJAS DE MELICIA.</t>
  </si>
  <si>
    <t>CU 29/04 DESCARGO EN RIQUEZA NATURAL 936 CAJAS</t>
  </si>
  <si>
    <t>081/21</t>
  </si>
  <si>
    <t>JM019</t>
  </si>
  <si>
    <t>MM 29/04 : DESCARGADO EN RIQUEZA NATURAL 936 CAJAS.</t>
  </si>
  <si>
    <t>4053/</t>
  </si>
  <si>
    <t>4054/</t>
  </si>
  <si>
    <t>JV046</t>
  </si>
  <si>
    <t>CU 29 /04 DESCARGO EN RIQUEZA NATURAL 937 CAJAS</t>
  </si>
  <si>
    <t>730/</t>
  </si>
  <si>
    <t>FG 02/5: DESCARGADO EN RIQUEZA NATURAL 991 CAJAS</t>
  </si>
  <si>
    <t>JV047</t>
  </si>
  <si>
    <t>CU 03/05 DESCARGO EN RIQUEZA NATURAL 936 CAJAS</t>
  </si>
  <si>
    <t>4055/</t>
  </si>
  <si>
    <t>RDS 5F19</t>
  </si>
  <si>
    <t>RDS 2G49</t>
  </si>
  <si>
    <t>MM 04/05 DESCARGADO EN RIQUEZA NATURAL 1152 CAJAS</t>
  </si>
  <si>
    <t>4069/</t>
  </si>
  <si>
    <t>CU 04/05 DESCARGO EN RIQUEZA NATURAL 1152 CAJAS MELICIA</t>
  </si>
  <si>
    <t>CU 04/05 DESCARGO EN RIQUEZA NATURAL 936 CAJAS</t>
  </si>
  <si>
    <t xml:space="preserve">FG 04/05 SE DESCARGO EN R. NATURAL 936 CAJAS </t>
  </si>
  <si>
    <t>083/21</t>
  </si>
  <si>
    <t>JV048</t>
  </si>
  <si>
    <t>FG 04/05: DESCARGADO EN RIQUEZA NATURAL 937 CAJAS</t>
  </si>
  <si>
    <t>FG 04/05 SE DECARGO EN RIUQUEZA NATURAL 937 CAJAS (OK)</t>
  </si>
  <si>
    <t>062/2021</t>
  </si>
  <si>
    <t xml:space="preserve">IG: 5 Plt Jengibre/ 2 Plt coco / 4 Plt Lima / 2 Plt Formosa/  2Plt Papaya / 2 Plt Mani Tostado  / 2 Plt Pitaya</t>
  </si>
  <si>
    <t>4070/</t>
  </si>
  <si>
    <t xml:space="preserve">CU 06/05 DESCARGO RIQUEZA NATURAL 1152  CAJAS MELICIA </t>
  </si>
  <si>
    <t xml:space="preserve">CU 06/05 DESCARGO RIQUEZA NATURAL 936 CAJAS </t>
  </si>
  <si>
    <t>JV049</t>
  </si>
  <si>
    <t>CU 06/05 DESCARGO EN RIQUEZA NATURAL 936 CAJAS</t>
  </si>
  <si>
    <t>084/21</t>
  </si>
  <si>
    <t xml:space="preserve">CU 06/05 DESCARGO RIQUEZA NATURAL 937 CAJAS </t>
  </si>
  <si>
    <t>CU 07/04 : DESCARGO EN RIQUEZA NATURAL 937 CAJAS.</t>
  </si>
  <si>
    <t>085/21</t>
  </si>
  <si>
    <t>FYY 3641</t>
  </si>
  <si>
    <t>MHZ 0878</t>
  </si>
  <si>
    <t xml:space="preserve">FG 07/05 SE DESCARGO EN R. NATURAL 937 CAJAS </t>
  </si>
  <si>
    <t>4071/</t>
  </si>
  <si>
    <t>CU 07/05 : DESCARGO EN RIQUEZA NATURAL 1152 CAJAS DE MELICIA.</t>
  </si>
  <si>
    <t>087/21</t>
  </si>
  <si>
    <t>JV050</t>
  </si>
  <si>
    <t>733/</t>
  </si>
  <si>
    <t>PY 027</t>
  </si>
  <si>
    <t xml:space="preserve">FG 07/05 SE DESCARGO EN R. NATURAL 989 CAJAS </t>
  </si>
  <si>
    <t>4072/</t>
  </si>
  <si>
    <t>CU 08/04 : DESCARGO EN RIQUEZA NATURAL 1152 CAJAS DE MELICIA.</t>
  </si>
  <si>
    <t>MM 08/05 : DESCARGADO EN RIQUEZA NATURAL 937 CAJAS.</t>
  </si>
  <si>
    <t>MLC 7F48</t>
  </si>
  <si>
    <t>MLF 4G41</t>
  </si>
  <si>
    <t>MHR 1274</t>
  </si>
  <si>
    <t>QJW 3659</t>
  </si>
  <si>
    <t>EZU 8J03</t>
  </si>
  <si>
    <t>MHP 0E22</t>
  </si>
  <si>
    <t>CU 11/05 DESCARGO EN RIQUEZA NATURAL 937 CAJAS</t>
  </si>
  <si>
    <t>JV051</t>
  </si>
  <si>
    <t>RKX 1F29</t>
  </si>
  <si>
    <t>REA 1H91</t>
  </si>
  <si>
    <t>VINO QUEMADO Y REVENTADO CON FRUTA A 22º</t>
  </si>
  <si>
    <t>4074/</t>
  </si>
  <si>
    <t xml:space="preserve">FG. 12/05 SE DESCARGO EN R. NATURAL 1152 CAJAS </t>
  </si>
  <si>
    <t>4073/</t>
  </si>
  <si>
    <t xml:space="preserve">FG 13/05 DESCARGADO EN R. NATURAL 1152 CAJAS </t>
  </si>
  <si>
    <t>JM020</t>
  </si>
  <si>
    <t>RM 13/05 DESCARGADO EN RIQUEZA NATURAL 936 CAJAS</t>
  </si>
  <si>
    <t>fHS 5191</t>
  </si>
  <si>
    <t xml:space="preserve">CU 13/05 DESCARGO EN RIQUEZA NATURAL 937 CAJAS  , MATRICULA CAMION REB 4D67</t>
  </si>
  <si>
    <t>736/</t>
  </si>
  <si>
    <t xml:space="preserve">CU 13/05 DESCARGO EN RIQUEZA NATURAL 990 CAJAS  PEPE VINO QUEMADA </t>
  </si>
  <si>
    <t>JV052</t>
  </si>
  <si>
    <t xml:space="preserve">CU 13/05 DESCARGO EN RIQUEZA NATURAL 937 CAJAS  </t>
  </si>
  <si>
    <t>RM 13/5 DESCARGADO EN RIQUEZA NATURAL 937 CAJAS</t>
  </si>
  <si>
    <t xml:space="preserve">FG. DESCARGADO R. NATURAL 996 CAJAS </t>
  </si>
  <si>
    <t>089/21</t>
  </si>
  <si>
    <t>CU 14/05 : DESCARGADO EN RIQUEZA NATURAL 936 CAJAS.</t>
  </si>
  <si>
    <t>CU 14/05 DESCARGO EN RIQUEZA NATURAL 936 CAJAS</t>
  </si>
  <si>
    <t>090/21</t>
  </si>
  <si>
    <t>QJO 0816</t>
  </si>
  <si>
    <t>MJF 6199</t>
  </si>
  <si>
    <t xml:space="preserve">FG. 15/05 DESCARGADO EN RIQUEZA NATURAL 937 CAJAS </t>
  </si>
  <si>
    <t>092/21</t>
  </si>
  <si>
    <t>JV053</t>
  </si>
  <si>
    <t>CU 15/05 DESCARGO EN RIQUEZA NATURAL 936 CAJAS</t>
  </si>
  <si>
    <t>4087/</t>
  </si>
  <si>
    <t xml:space="preserve">FG 14/05 DESCARGADO R. NATURAL 1152 CAJAS </t>
  </si>
  <si>
    <t>PY 029</t>
  </si>
  <si>
    <t xml:space="preserve">FG. 14/05 DESCARGADO R. NATURAL 990 CAJAS </t>
  </si>
  <si>
    <t>JV054</t>
  </si>
  <si>
    <t xml:space="preserve">FG. 15/05 DESCARGADO EN RIQUEZA NATURAL 936 CAJAS </t>
  </si>
  <si>
    <t>4075/</t>
  </si>
  <si>
    <t>IG: Descarga Lunes 17/05</t>
  </si>
  <si>
    <t>4088/</t>
  </si>
  <si>
    <t>MM 15/05 : DESCARGADO EN RIQUEZA NATURAL 1152 CAJAS DE MELICIA.</t>
  </si>
  <si>
    <t>CU 18/05 DESCARGO EN RIQUEZA NATURAL 937 CAJAS</t>
  </si>
  <si>
    <t>MIR 9637</t>
  </si>
  <si>
    <t>MHN 0740</t>
  </si>
  <si>
    <t xml:space="preserve">FG. 18/05 DESCARGADO EN R.NATURAL  937 CAJAS </t>
  </si>
  <si>
    <t>CU 18/05 DESCARGO EN RIQUEZA NATURAL 936 CAJAS</t>
  </si>
  <si>
    <t>AUK 0958</t>
  </si>
  <si>
    <t xml:space="preserve">FG. 18/05 DESCARGADO EN R.NATURAL  938 CAJAS </t>
  </si>
  <si>
    <t>093/001-2021</t>
  </si>
  <si>
    <t xml:space="preserve">IG: 576 Cajas de Banana Claudia / 200 cajas de Jengibre /65 cajas de Formosa/ 70 cajas Papaya / 132 cajas de Sandia Baby /  180 cajas de Pitaya /// CU 20/05 DESCARGO EN RIQUEZA NATURAL</t>
  </si>
  <si>
    <t>CU 20/05 DESCARGO EN RIQUEZA NATURAL 937 CAJAS</t>
  </si>
  <si>
    <t>JM021</t>
  </si>
  <si>
    <t>JV055</t>
  </si>
  <si>
    <t>RKZ 9D92</t>
  </si>
  <si>
    <t>REA 1I51</t>
  </si>
  <si>
    <t>CU 20/05 DESCARGO EN RIQUEZA NATURAL 936 CAJAS</t>
  </si>
  <si>
    <t>739/</t>
  </si>
  <si>
    <t>CU 21/05 DESCARGO EN RIQUEZA NATURAL 990 CAJAS</t>
  </si>
  <si>
    <t>096/21</t>
  </si>
  <si>
    <t>CU 22/05 DESCARGO EN RIQUEZA NATURAL 937 CAJAS</t>
  </si>
  <si>
    <t>CU 22/05 DESCARGO EN RIQUEZA NATURAL 936 CAJAS</t>
  </si>
  <si>
    <t>JV056</t>
  </si>
  <si>
    <t xml:space="preserve">FG. 22/05 SE DESCARGO EN R. NATURAL 936 CAJAS </t>
  </si>
  <si>
    <t>4090/</t>
  </si>
  <si>
    <t>RLH 3A63</t>
  </si>
  <si>
    <t>RLH 3B83</t>
  </si>
  <si>
    <t xml:space="preserve">FG. 22/05 SE DESCARGO EN R. NATURAL 1152 CAJAS MELICIA </t>
  </si>
  <si>
    <t>095/21</t>
  </si>
  <si>
    <t>4099/</t>
  </si>
  <si>
    <t>MM 22/05 : DESCARGADO EN RIQUEZA NATURAL 1152 CAJAS DE MELICIA.</t>
  </si>
  <si>
    <t>AWY 9I38</t>
  </si>
  <si>
    <t>FG. 25/05 SE DESCARGO EN R. NATURAL 937 CAJAS (OK)</t>
  </si>
  <si>
    <t>4089/</t>
  </si>
  <si>
    <t xml:space="preserve">FG. 25/05 SE DESCARGO EN R. NATURAL 1152 CAJAS </t>
  </si>
  <si>
    <t xml:space="preserve">FG. 26/05 SE DESCARGO EN R. NATURAL 937 CAJAS </t>
  </si>
  <si>
    <t>4100/</t>
  </si>
  <si>
    <t>CU 26/05 DESCARGO EN RIQUEZA NATURAL 1152 CAJAS</t>
  </si>
  <si>
    <t>CU 27 /05 DESCARGO EN RIQUEZA NATURAL 937 CAJAS</t>
  </si>
  <si>
    <t>4101/</t>
  </si>
  <si>
    <t>CU 28/05 DESCARGO EN RIQUEZA NATURAL 1152 CAJAS</t>
  </si>
  <si>
    <t>4106/</t>
  </si>
  <si>
    <t>MDE 0363</t>
  </si>
  <si>
    <t>MBZ 8188</t>
  </si>
  <si>
    <t xml:space="preserve">FG. 28/05 DESCARGADO EN R.NATURAL 937 CAJAS </t>
  </si>
  <si>
    <t xml:space="preserve">FG. 28/05 DESCARGADO EN R.NATURAL 936 CAJAS </t>
  </si>
  <si>
    <t>JV057</t>
  </si>
  <si>
    <t>MM 28/05 : DESCARGADO EN RIQUEZA NATURAL 937 CAJAS.</t>
  </si>
  <si>
    <t>JM022</t>
  </si>
  <si>
    <t xml:space="preserve">FG. 29/05 DESCARGADO EN R. NATURAL 937 CAJAS </t>
  </si>
  <si>
    <t>MM 29/05 : DESCARGADO EN RIQUEZA NATURAL 937 CAJAS.</t>
  </si>
  <si>
    <t>TRB-011/2021</t>
  </si>
  <si>
    <t xml:space="preserve">5 PLT Jengibres / 4 PLT Mandioca / 4 Plt Lima /  2 Plt Formosa / 2 Plt Papaya / 8 Plt Maní / 2 Plt Mango  DESCARGO EN ZAC 29/05</t>
  </si>
  <si>
    <t>097/21</t>
  </si>
  <si>
    <t>REB 4D67</t>
  </si>
  <si>
    <t>JV058</t>
  </si>
  <si>
    <t>MM 29/05 : DESCARGADO EN RIQUEZA NATURAL 936 CAJAS.</t>
  </si>
  <si>
    <t>4108/</t>
  </si>
  <si>
    <t>MM 03/06 : DESCARGO EN RIQUEZA NATURAL 1152 CAJAS DE MELICIA.</t>
  </si>
  <si>
    <t>JM023</t>
  </si>
  <si>
    <t>MM 03/06 : DESCARGO EN RIQUEZA NATURAL 937 CAJAS.</t>
  </si>
  <si>
    <t>JV059</t>
  </si>
  <si>
    <t>CU 03/06 DESCARGO EN RIQUEZA NATURAL 937 CAJAS</t>
  </si>
  <si>
    <t>744/</t>
  </si>
  <si>
    <t xml:space="preserve">CU 04/06 DESCARGO EN RIQUEZA NATURAL  991 CAJAS PEPE</t>
  </si>
  <si>
    <t>4107/</t>
  </si>
  <si>
    <t>MLU 6I00</t>
  </si>
  <si>
    <t>MM 08/06 : DESCARGO EN RIQUEZA NATURAL 1152 CAJAS DE MELICIA.</t>
  </si>
  <si>
    <t>IG: Temperatura del camión +30°C. // MM 08/06 : DESCARGO EN RIQUEZA NATURAL 936 CAJAS.</t>
  </si>
  <si>
    <t>TRB-012/2021</t>
  </si>
  <si>
    <t xml:space="preserve">IG:  09 Plt de Jengibre / 2 Plt Lima / 2 Plt Papaya  / 10 plt de mani ( 1 a piso) /  4 Plt Mango Tommy </t>
  </si>
  <si>
    <t>099/21</t>
  </si>
  <si>
    <t>IG: temperatura del camión +30°C. // MM 08/06 : DESCARGO EN RIQUEZA NATURAL 936 CAJAS.</t>
  </si>
  <si>
    <t>JV060</t>
  </si>
  <si>
    <t>MM 08/06 : DESCARGO EN RIQUEZA NATURAL 937 CAJAS.</t>
  </si>
  <si>
    <t>4113/</t>
  </si>
  <si>
    <t>MOP 6C51</t>
  </si>
  <si>
    <t>RLE 2E31</t>
  </si>
  <si>
    <t>CU 10/06 DESCARGO EN RIQUEZA NATURAL 1152 CAJAS MELICIA</t>
  </si>
  <si>
    <t>JM024</t>
  </si>
  <si>
    <t>IG: Camión a 25°C RM 10/06: DESCARGADO EN RIQUEZA NATURAL 937 CAJAS // VINO QUEMADO</t>
  </si>
  <si>
    <t>103/21</t>
  </si>
  <si>
    <t>JV061</t>
  </si>
  <si>
    <t>CU 10/06 DESCARGO EN RIQUEZA NATURAL 937 CAJAS</t>
  </si>
  <si>
    <t>REB 5D33</t>
  </si>
  <si>
    <t>4118/</t>
  </si>
  <si>
    <t>CU 12/06 DESCARGO EN RIQUEZA NATURAL 1152 CAJAS</t>
  </si>
  <si>
    <t>MM 11/06 : DESCARGADO EN RIQUEZA NATURAL 937 CAJAS.</t>
  </si>
  <si>
    <t>JV062</t>
  </si>
  <si>
    <t xml:space="preserve">CU 12/06 DESCARGO EN RIQUEZA NATURAL 937  CAJAS</t>
  </si>
  <si>
    <t>CU 15/06 DESCARGO EN RIQUEZA NATURAL 937 CAJAS</t>
  </si>
  <si>
    <t>CU 15/06 DESCARGO EN RIQUEZA NATURAL 936 CAJAS</t>
  </si>
  <si>
    <t>TRB-020/2021</t>
  </si>
  <si>
    <t xml:space="preserve">IG: 10 plt Jengibre / 2 Plt Choclo / 10 Plt Maní / 1 Plt Papaya Formosa / 1 Plt Papaya Havai /  4 Plt Mango Tommy (DESCARGAADO EN ZAC.-</t>
  </si>
  <si>
    <t>104/21</t>
  </si>
  <si>
    <t>OCX 3499</t>
  </si>
  <si>
    <t>MFX 0F55</t>
  </si>
  <si>
    <t>IG: Camión a +25°C. // MM 16/06: DESCARGO EN RIQUEZA NATURAL 937 CAJAS.</t>
  </si>
  <si>
    <t>4119/</t>
  </si>
  <si>
    <t>MM 16/06 : DESCARGO EN RIQUEZA NATURAL 1152 CAJAS DE MELICIA.</t>
  </si>
  <si>
    <t>CU 17/06 DESCARGO EN RIQUEZA NATURAL 937 CAJAS</t>
  </si>
  <si>
    <t>107/21</t>
  </si>
  <si>
    <t>CU 17/06 DESCARGO EN RIQUEZA NATURAL 936 CAJAS</t>
  </si>
  <si>
    <t>JV063</t>
  </si>
  <si>
    <t>4122/</t>
  </si>
  <si>
    <t>CU 18/06 DESCARGO EN RIQUEZA NATURAL 1152 CAJAS DE MELICIA</t>
  </si>
  <si>
    <t>CU 18/06 DESCARGO EN RIQUEZA NATURAL 936 CAJAS</t>
  </si>
  <si>
    <t>108/21</t>
  </si>
  <si>
    <t>CU 18/06 DESCARGO EN RIQUEZA NATURAL 938 CAJAS</t>
  </si>
  <si>
    <t>JV064</t>
  </si>
  <si>
    <t>MME 84413</t>
  </si>
  <si>
    <t>CU 19/06 DESCARGO EN RIQUEZA NATURAL 937 CAJAS</t>
  </si>
  <si>
    <t>MKT 2556</t>
  </si>
  <si>
    <t>MGI 4655</t>
  </si>
  <si>
    <t>CU 22/06 DESCARGO EN RIQUEZA NATURAL 937 CAJAS</t>
  </si>
  <si>
    <t>FJR 2195</t>
  </si>
  <si>
    <t>QJW 3379</t>
  </si>
  <si>
    <t>CU 22/06 DESCARGO EN RIQUEZA NATURAL 936 CAJAS</t>
  </si>
  <si>
    <t>JM026</t>
  </si>
  <si>
    <t>FCJ 9784</t>
  </si>
  <si>
    <t>MED 8801</t>
  </si>
  <si>
    <t>4127/</t>
  </si>
  <si>
    <t>CU 22/06 DESCARGO EN RIQUEZA NATURAL 1152 CAJAS MELICIA</t>
  </si>
  <si>
    <t>JV065</t>
  </si>
  <si>
    <t>TRB-028/2021 / 109/21</t>
  </si>
  <si>
    <t>IG: 10 plt Banana Jhony/ 2 Plt Jengibre/4 Plt Chocolo/ 2 Plt Papaya Havai / 2 Plt Papaya Formosa / 3 Plt Mango Palmer / 2 Plt Mango Tommy</t>
  </si>
  <si>
    <t>4132/</t>
  </si>
  <si>
    <t>CU 24/06 DESCARGO EN RIQUEZA NATURAL 1152 CAJAS</t>
  </si>
  <si>
    <t>111/21</t>
  </si>
  <si>
    <t>CU 24/06 DESCARGO EN RIQUEZA NATURAL 937 CAJAS</t>
  </si>
  <si>
    <t>110/21</t>
  </si>
  <si>
    <t>JV067</t>
  </si>
  <si>
    <t>MM 25/06 : DESCARGO EN RIQUEZA NATURAL 937 CAJAS.</t>
  </si>
  <si>
    <t>4138/</t>
  </si>
  <si>
    <t>MML 8F43</t>
  </si>
  <si>
    <t>MML 8H53</t>
  </si>
  <si>
    <t>IG: Empresa de Transporte Solicita Prioridad para la descarga. // MM 25/06 : DESCARGO EN RIQUEZA NATURAL 937 CAJAS.</t>
  </si>
  <si>
    <t>MM 25/06 : DESCARGO EN RIQUEZA NATURAL 936 CAJAS.</t>
  </si>
  <si>
    <t>008/</t>
  </si>
  <si>
    <t>RLF 6G52</t>
  </si>
  <si>
    <t>RLG 3H62</t>
  </si>
  <si>
    <t>MM 26/06 : DESCARGO EN RIQUEZA NATURAL 1152 CAJAS DE MELICIA.</t>
  </si>
  <si>
    <t>112/21</t>
  </si>
  <si>
    <t>FXT 1518</t>
  </si>
  <si>
    <t>MHW 9386</t>
  </si>
  <si>
    <t>MM 26/06 : DESCARGO EN RIQUEZA NATURAL 937 CAJAS.</t>
  </si>
  <si>
    <t>JV068</t>
  </si>
  <si>
    <t>GBZ 1737</t>
  </si>
  <si>
    <t>GJS 6873</t>
  </si>
  <si>
    <t>IG: Temperatura de Camión +25°C. // MM 29/06 : DESCARGO EN RIQUEZA NATURAL 938 CAJAS.</t>
  </si>
  <si>
    <t>MHK 8J16</t>
  </si>
  <si>
    <t>IG: Demorado por exceso de peso. // MM 30//06 : DESCARGO EN RIQUEZA NATURAL 936 CAJAS.</t>
  </si>
  <si>
    <t>QIX 1735</t>
  </si>
  <si>
    <t>QIV 4203</t>
  </si>
  <si>
    <t>IG: Temperatura de Camión +25°C. // MM 29/06 : DESCARGO EN RIQUEZA NATURAL 936 CAJAS.</t>
  </si>
  <si>
    <t>TRB-047/2021/113/21</t>
  </si>
  <si>
    <t>JV069</t>
  </si>
  <si>
    <t>QIW 4140</t>
  </si>
  <si>
    <t xml:space="preserve">IG:  2 Plt Lima / 2 Plt Choclo/ 3 Plt Papaya Havai /  Plt Papaya Formosa /   5 Plt Maní / 2 Plt Mandioca / 10 Plt Banana Jhony- 29/06 DESCARGO EN RIQUEZA NATURAL</t>
  </si>
  <si>
    <t>QIW 6120</t>
  </si>
  <si>
    <t>009/</t>
  </si>
  <si>
    <t>30/06 DESCARGO EN RIQUEZA NATURAL</t>
  </si>
  <si>
    <t xml:space="preserve">FG. Se descargo en R. Natural 937 cajas </t>
  </si>
  <si>
    <t>114/21</t>
  </si>
  <si>
    <t>JV070</t>
  </si>
  <si>
    <t>MM 02/07 : DESCARGO EN RIQUEZA NATURAL 936 CAJAS.</t>
  </si>
  <si>
    <t xml:space="preserve">FG. 02/07. SE DESCARGO EN R. NATURAL 937 CAJAS </t>
  </si>
  <si>
    <t>115/21</t>
  </si>
  <si>
    <t>JV071</t>
  </si>
  <si>
    <t>MM 02/07 : DESCARGO EN RIQUEZA NATURAL 937 CAJAS.</t>
  </si>
  <si>
    <t>023//</t>
  </si>
  <si>
    <t xml:space="preserve">IG: 14 Plt Banana Melicia / 2 Plt Melón Amarillo /  3 Plt Melón Galia / 3 Plt Melón Cantaloupe / 5 Plt Sandía Baby</t>
  </si>
  <si>
    <t>021/</t>
  </si>
  <si>
    <t>PQQ 9D00</t>
  </si>
  <si>
    <t>MJI 2B45</t>
  </si>
  <si>
    <t>CU 03/07 DESCARGO EN RIQUEZA NATURAL 1152 CAJAS MELICIA</t>
  </si>
  <si>
    <t>027/</t>
  </si>
  <si>
    <t>MIR 9597</t>
  </si>
  <si>
    <t>QJW 3639</t>
  </si>
  <si>
    <t>CU 03/07 DESCARGO EN RIQUEZA NATURAL 937 CAJAS</t>
  </si>
  <si>
    <t>MM 06/07 : DESCARGO EN RIQUEZA NATURAL 937 CAJAS.</t>
  </si>
  <si>
    <t>RLH 0G63</t>
  </si>
  <si>
    <t>MJM 5817</t>
  </si>
  <si>
    <t>116/21</t>
  </si>
  <si>
    <t>GIW 9060</t>
  </si>
  <si>
    <t>QIU 3513</t>
  </si>
  <si>
    <t>MM 06/07 : DESCARGO EN RIQUEZA NATURAL 938 CAJAS.</t>
  </si>
  <si>
    <t>MM 06/07 : DESCARGO EN RIQUEZA NATURAL 936 CAJAS.</t>
  </si>
  <si>
    <t>TRB-057/2021/117/21</t>
  </si>
  <si>
    <t>JV072</t>
  </si>
  <si>
    <t>MM 07/07 : DESCARGADO EN RIQUEZA NATURAL 432 CAJAS.</t>
  </si>
  <si>
    <t>028/</t>
  </si>
  <si>
    <t>MM 07/07 : DESCARGADO EN RIQUEZA NATURAL 1152 CAJAS DE MELICIA.</t>
  </si>
  <si>
    <t>RAF 3A27</t>
  </si>
  <si>
    <t>QJV 7G48</t>
  </si>
  <si>
    <t>MM 08/07 : DESCARGO EN RIQUEZA NATURAL 937 CAJAS.</t>
  </si>
  <si>
    <t>119/21</t>
  </si>
  <si>
    <t>JV073</t>
  </si>
  <si>
    <t>MM 08/07 : DESCARGO EN RIQUEZA NATURAL 936 CAJAS.</t>
  </si>
  <si>
    <t>JV074</t>
  </si>
  <si>
    <t>MM 09/07 : DESCARGO EN RIQUEZA NATURAL 937 CAJAS.</t>
  </si>
  <si>
    <t>043/</t>
  </si>
  <si>
    <t>CU 09/07 : DESCARGO EN RIQUEZA NATURAL 1152 CAJASA DE MELICIA.</t>
  </si>
  <si>
    <t>052/</t>
  </si>
  <si>
    <t>MM 10/07 : DESCARGO EN RIQUEZA NATURAL 1152 CAJAS DE MELICIA.</t>
  </si>
  <si>
    <t xml:space="preserve">IG : Camion + 25c. CU 13/07 DESCARGO EN RIQUEZA NATURAL </t>
  </si>
  <si>
    <t>QTK 6546</t>
  </si>
  <si>
    <t>MIG 0475</t>
  </si>
  <si>
    <t xml:space="preserve">IG: Camión a + 25°C CU 13/07 DESCARGO EN RIQUEZA  NATURAL 937 CAJAS</t>
  </si>
  <si>
    <t>FGR 4472</t>
  </si>
  <si>
    <t>QJM 8592</t>
  </si>
  <si>
    <t>IG: Camión a + 25°C // CU 13/07 : DESCARGO EN RIQUEZA NATURAL 937 CAJAS.</t>
  </si>
  <si>
    <t>059/</t>
  </si>
  <si>
    <t xml:space="preserve">CU 13/07  DESCARGO EN RIQUEZA NATURAL 1152 CAJAS DE MELICIA</t>
  </si>
  <si>
    <t>BER 4A82</t>
  </si>
  <si>
    <t>BER 4A83</t>
  </si>
  <si>
    <t xml:space="preserve">CU  13/07 DESCARGO EN RIQUEZA NATURAL 937 CAJAS   CAMION CON TEMPERATURA +25 NO PREVISTO </t>
  </si>
  <si>
    <t>120/21</t>
  </si>
  <si>
    <t>IUT 0277</t>
  </si>
  <si>
    <t>MCQ 9086</t>
  </si>
  <si>
    <t xml:space="preserve">CU  13/07 DESCARGO EN RIQUEZA NATURAL 936 CAJAS</t>
  </si>
  <si>
    <t>FXH 0624</t>
  </si>
  <si>
    <t>MHC 5942</t>
  </si>
  <si>
    <t xml:space="preserve"> CU 13/07 DESCARGO EN RIQUEZA NATURAL 936 CAJAS</t>
  </si>
  <si>
    <t>060/</t>
  </si>
  <si>
    <t>VD 14/07 : DESCARGO EN RIQUEZA NATURAL 1152 CAJAS DE MELICIA.</t>
  </si>
  <si>
    <t>MM 15/07 : DESCARGO EN RIQUEZA NATURAL 936 CAJAS.</t>
  </si>
  <si>
    <t xml:space="preserve">FG. 15/07 SE DESCARGO EN R. NATURAL 937 CAJAS </t>
  </si>
  <si>
    <t>805/</t>
  </si>
  <si>
    <t>AAAAK129</t>
  </si>
  <si>
    <t>CU 16/07 DESCARGO EN RIQUEZA NATURAL 990 CAJAS BANANA PEPE</t>
  </si>
  <si>
    <t>122/21</t>
  </si>
  <si>
    <t>MHF 0273</t>
  </si>
  <si>
    <t>MHW 8776</t>
  </si>
  <si>
    <t>CU 16/07 DESCARGO EN RIQUEZA NATURAL 901 CAJAS BANANA</t>
  </si>
  <si>
    <t>121/21</t>
  </si>
  <si>
    <t>JV075</t>
  </si>
  <si>
    <t>CU 16/07 DESCARGO EN RIQUEZA NATURAL 900 CAJAS BANANA</t>
  </si>
  <si>
    <t>CU 16/07 DESCARGO EN RIQUEZA NATURAL 937CAJAS BANANA</t>
  </si>
  <si>
    <t>068/</t>
  </si>
  <si>
    <t>IYY 0618</t>
  </si>
  <si>
    <t>FPY 0659</t>
  </si>
  <si>
    <t>IG: 600 Cjs Melón amarillo/ 560 cjs Melón Cantaloupe/ 280 cjs Melón Galia / 288 cjs Sandía Baby - SE DESCARGO EN ZAC 16/7</t>
  </si>
  <si>
    <t>067/</t>
  </si>
  <si>
    <t xml:space="preserve">FG. 17/07 DESCARGADO EN R. NATURAL 1152 CAJAS </t>
  </si>
  <si>
    <t>GGO 8E91</t>
  </si>
  <si>
    <t>GEZ 7630</t>
  </si>
  <si>
    <t>IG: Demorado por Exceso de peso. MM 20/07 : DESCARGO EN RIQUEZA NATURAQL 901 CAJAS.</t>
  </si>
  <si>
    <t>RKZ 6H15</t>
  </si>
  <si>
    <t>RLJ 4F12</t>
  </si>
  <si>
    <t>CU 17/07 DESCARGO EN RIQUEZA NATURAL 900 CAJAS</t>
  </si>
  <si>
    <t>FPO 3177</t>
  </si>
  <si>
    <t>QJM 8762</t>
  </si>
  <si>
    <t>MM 17/07 : DESCARGO EN RIQUEZA NATURAL 937 CAJAS.</t>
  </si>
  <si>
    <t>JV076</t>
  </si>
  <si>
    <t>MM 17/07 : DESCARGO EN RIQUEZA NATURAL 900 CAJAS.</t>
  </si>
  <si>
    <t xml:space="preserve">FG. 17/07 DESCARGADO EN R. NATURAL 937 CAJAS </t>
  </si>
  <si>
    <t>070/</t>
  </si>
  <si>
    <t>RDV 1F99</t>
  </si>
  <si>
    <t xml:space="preserve">IG: Demorado por Exceso de peso. FG. SE DESCARGO EN R. NATURAL. 1122 CAJAS </t>
  </si>
  <si>
    <t>MM 20/07 : DESCARGO EN RIQUEZA NATURAL 901 CAJAS.</t>
  </si>
  <si>
    <t>MM 20/07 : DESCARGO EN RIQUEZA NATURAL 937 CAJAS.</t>
  </si>
  <si>
    <t>TRB-059/2021</t>
  </si>
  <si>
    <t>DESCARGADO EN ZAC - 20/07</t>
  </si>
  <si>
    <t>MM 22/07 DESCARGO EN RIQUEZA NATURAL 901 CAJAS</t>
  </si>
  <si>
    <t>125/21</t>
  </si>
  <si>
    <t>MMM 7459</t>
  </si>
  <si>
    <t>MBP1101</t>
  </si>
  <si>
    <t>CU 22/07 DESCARGO EN RIQUEZA NATURAL 900 CAJAS</t>
  </si>
  <si>
    <t>127/21</t>
  </si>
  <si>
    <t>JV077</t>
  </si>
  <si>
    <t>CU 22/07 DESCARGO EN RIQUEZA NATURAL 901 CAJAS</t>
  </si>
  <si>
    <t>807//</t>
  </si>
  <si>
    <t>126/21</t>
  </si>
  <si>
    <t>GGP 4368</t>
  </si>
  <si>
    <t>QJM 8662</t>
  </si>
  <si>
    <t>CU 23/07 DESCARGO EN RIQUEZA NATURAL 901 CAJAS</t>
  </si>
  <si>
    <t>JV078</t>
  </si>
  <si>
    <t>MM 23/07 : DESCARGO EN RIQUEZA NATURAL 900 CAJAS.</t>
  </si>
  <si>
    <t>CU 23/07 DESCARGO EN RIQUEZA NATURAL 900 CAJAS</t>
  </si>
  <si>
    <t>095/</t>
  </si>
  <si>
    <t>113/</t>
  </si>
  <si>
    <t>MEP 4J66</t>
  </si>
  <si>
    <t xml:space="preserve">FG. 24/07. DESCARGADOP EN R. NATURAL 1104 CAJAS </t>
  </si>
  <si>
    <t>BZG 9G95</t>
  </si>
  <si>
    <t>MHH 6G67</t>
  </si>
  <si>
    <t>FG 24/07 : DESCARGO EN RIQUEZA NATURAL 901 CAJAS.</t>
  </si>
  <si>
    <t xml:space="preserve">JV079 </t>
  </si>
  <si>
    <t>CU 27/07 DESCARGO EN RIQUEZA NATURAL 900 CAJAS</t>
  </si>
  <si>
    <t>103/</t>
  </si>
  <si>
    <t>QJI 8500</t>
  </si>
  <si>
    <t xml:space="preserve">FG. SE DESDCARGO EN R. NATURTAL  1104 CAJAS </t>
  </si>
  <si>
    <t>RKZ 6G65</t>
  </si>
  <si>
    <t>RLI 6J14</t>
  </si>
  <si>
    <t>FCX 4517</t>
  </si>
  <si>
    <t>QHG 7990</t>
  </si>
  <si>
    <t xml:space="preserve">FG. SE DESDCARGO EN R. NATURTAL  901 CAJAS </t>
  </si>
  <si>
    <t>-</t>
  </si>
  <si>
    <t xml:space="preserve">FG. SE DESDCARGO EN R. NATURTAL  900 CAJAS </t>
  </si>
  <si>
    <t>128/21</t>
  </si>
  <si>
    <t>JAG 6C26</t>
  </si>
  <si>
    <t>IWQ 2622</t>
  </si>
  <si>
    <t>CU 27/07 DESCARGO EN RIQUEZA NATURAL 1009 CAJAS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</si>
  <si>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</si>
  <si>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ARH 308</t>
  </si>
  <si>
    <t>AAH 0309</t>
  </si>
  <si>
    <t>CU 27/07 DESCARGO EN RIQUEZA NATURAL 901 CAJAS</t>
  </si>
  <si>
    <t>TRB-061/132/21</t>
  </si>
  <si>
    <t>JV080</t>
  </si>
  <si>
    <t>IG: 200 cajas de Jengibre / 200 cajas de Lima / 150 cajas de Papaya Formosa / 210 cajas de Papaya Havaí//FG. SE DESCARGO EN R.NATURAL 433 CAJAS / EXOTICOS SE DESCARGO EN ZAC 29/03</t>
  </si>
  <si>
    <t>130/21</t>
  </si>
  <si>
    <t>JV081</t>
  </si>
  <si>
    <t xml:space="preserve">FG. Se descargo en Cnel. Raiz 29/07. 901 cajas. </t>
  </si>
  <si>
    <t>812/</t>
  </si>
  <si>
    <t>FG. SE DESCARGO EN CNEL RAIZ 992 CAJAS 30/07</t>
  </si>
  <si>
    <t>128/</t>
  </si>
  <si>
    <t>SE DERCARGO 31/7 VINIERON 1104 CAJAS C.R.</t>
  </si>
  <si>
    <t>129/</t>
  </si>
  <si>
    <t>SE DESCARGO 31/7 VINIERON 1140 CAJAS C.R.</t>
  </si>
  <si>
    <t>131/21</t>
  </si>
  <si>
    <t>VINIERON 900 CAJAS SE DESCARGO C.R.</t>
  </si>
  <si>
    <t>MIQ 4G40</t>
  </si>
  <si>
    <t>MHW 7I26</t>
  </si>
  <si>
    <t>ISN 9350</t>
  </si>
  <si>
    <t>NJW 1879</t>
  </si>
  <si>
    <t>MM 03/07 : DESCARGO EN RIQUEZA NATURAL 1008 CAJAS.</t>
  </si>
  <si>
    <t>MM 03/07 : DESCARGO EN RIQUEZA NATURAL 901 CAJAS.</t>
  </si>
  <si>
    <t>127/</t>
  </si>
  <si>
    <t>RLD 1G85</t>
  </si>
  <si>
    <t>BPQ 6G39</t>
  </si>
  <si>
    <t>IG: Melón y Sandias DESCARGO EN ZAC 03/08</t>
  </si>
  <si>
    <t>137/</t>
  </si>
  <si>
    <t>MM 03/07 : DESCARGO EN RIQUEZA NATURAL 1104 CAJAS DE MELICIA.</t>
  </si>
  <si>
    <t>136/21</t>
  </si>
  <si>
    <t>Etimex - Camion con 25ºC+. // MM 05/08 : DESCARGO EN RIQUEZA NATURAL 918 CAJAS.</t>
  </si>
  <si>
    <t>RLJ 4F32</t>
  </si>
  <si>
    <t>Etimex - Camion con 25ºC+. // MM 05/08 : DESCARGO EN RIQUEZA NATURAL 900 CAJAS.</t>
  </si>
  <si>
    <t>138/21</t>
  </si>
  <si>
    <t>JV083</t>
  </si>
  <si>
    <t>EOE 4178</t>
  </si>
  <si>
    <t>143/</t>
  </si>
  <si>
    <t>MM 05/08 : DESCARGO EN RIQUEZA NATURAL 1104 CAJAS DE MELICIA.</t>
  </si>
  <si>
    <t>159/</t>
  </si>
  <si>
    <t>MM 06/08 : DESCARGADO EN RIQUEZA NATURAL 1104 CAJAS DE MELICIA.</t>
  </si>
  <si>
    <t>813/</t>
  </si>
  <si>
    <t>MM 06/08 : DESCARGADO EN RIQUEZA NATURAL 990 CAJAS.</t>
  </si>
  <si>
    <t>RDW 6D39</t>
  </si>
  <si>
    <t>GJR 6008</t>
  </si>
  <si>
    <t>Etimex - Camion con 20ºC+..// MM 06/08 : DESCARGADO EN RIQUEZA NATURAL 919 CAJAS.</t>
  </si>
  <si>
    <t>Etimex - Camion con 20ºC+..// MM 06/08 : DESCARGADO EN RIQUEZA NATURAL 901 CAJAS.</t>
  </si>
  <si>
    <t>Etimex - Camion con 25ºC+.// MM 07/08 : DESCARGADO EN RIQUEZA NATURAL 901 CAJAS.</t>
  </si>
  <si>
    <t>JV084</t>
  </si>
  <si>
    <t>Etimex - Camion con 25ºC+.// MM 07/08 : DESCARGADO EN RIQUEZA NATURAL 900 CAJAS.</t>
  </si>
  <si>
    <t>156/</t>
  </si>
  <si>
    <t>MM 11/08 : DESCARGADO EN RIQUEZA NATURAL 1104 CAJAS DE MELICIA.</t>
  </si>
  <si>
    <t>IXL 1312</t>
  </si>
  <si>
    <t>MM 10/08 : DESCARGADO EN RIQUEZA NATURAL 1008 CAJAS.</t>
  </si>
  <si>
    <t>Etimex: Camion con 20ºC+. // MM 10/08 : DESCARGADO EN RIQUEZA NATURAL 901 CAJAS.</t>
  </si>
  <si>
    <t>JV085</t>
  </si>
  <si>
    <t>Etimex: Camion con 20ºC+. // MM 10/08 : DESCARGADO EN RIQUEZA NATURAL 900 CAJAS.</t>
  </si>
  <si>
    <t>143/21</t>
  </si>
  <si>
    <t>Etimex: Camion con 20ºC+.// MM 12/08 : Descargado en Riqueza Natural 919 cajas (camion venia a 19ºc+).</t>
  </si>
  <si>
    <t>141/21</t>
  </si>
  <si>
    <t>Etimex: Camion con 20ºC+.// MM 12/08 : Descargado en Riqueza Natural 919 cajas (camion venia a 17ºc+).</t>
  </si>
  <si>
    <t>142/21</t>
  </si>
  <si>
    <t>JV086</t>
  </si>
  <si>
    <t>Etimex: Camion con 20ºC+.// MM 12/08 : Descargado en Riqueza Natural 919 cajas (camion venia a 20ºc+).</t>
  </si>
  <si>
    <t>MM 13/08 : descargado en Riqueza Natural 918 cajas.</t>
  </si>
  <si>
    <t>TRB-062/2021</t>
  </si>
  <si>
    <t xml:space="preserve">IG: 1 Plt Papaya Havai 1 Plt Papaya Formosa 4 Plt Jengibre / 4 Plt Lima /  1 Plt Mango Tommy 2 Plt Mango Palmer 4 Plt Mandioca-DESCARGO EN ZAC 14/8</t>
  </si>
  <si>
    <t>BCP 7904</t>
  </si>
  <si>
    <t>AKM 3G38</t>
  </si>
  <si>
    <t>MM 14/08 : DESCARGADO EN RIQUEZA NATURAL 919 CAJAS.</t>
  </si>
  <si>
    <t>JV087</t>
  </si>
  <si>
    <t>MM 14/08 : DESCARGADO EN RIQUEZA NATURAL 918 CAJAS.</t>
  </si>
  <si>
    <t>RKX 2E66</t>
  </si>
  <si>
    <t>QIU 3363</t>
  </si>
  <si>
    <t>174/</t>
  </si>
  <si>
    <t>FG 14/08 : DESCARGADO EN RIQUEZA NATURAL 1104 CAJAS DE MELICIA.</t>
  </si>
  <si>
    <t>144/21</t>
  </si>
  <si>
    <t>IWC 6500</t>
  </si>
  <si>
    <t>IWA 0042</t>
  </si>
  <si>
    <t>MM 14/08 : DESCARGADO EN RIQUEZA NATURAL 1008 CAJAS.</t>
  </si>
  <si>
    <t>175/</t>
  </si>
  <si>
    <t>817/</t>
  </si>
  <si>
    <t>MM 16/08 : DESCARGADO EN RIQUEZA NATURAL 991 CAJAS (STATUS : CARGADO).</t>
  </si>
  <si>
    <t>QTM 0050</t>
  </si>
  <si>
    <t>AVL 2H97</t>
  </si>
  <si>
    <t>Etimex: Camion con 20ºC+. // MM 18/08 : descargado en Riqueza Natural 919 cajas.</t>
  </si>
  <si>
    <t>Etimex: Camion con 20ºC+. // MM 17/08 : descargado en Riqueza Natural 919 cajas.</t>
  </si>
  <si>
    <t xml:space="preserve"> FXT 1518</t>
  </si>
  <si>
    <t>MHW 9086</t>
  </si>
  <si>
    <t>Etimex: Camion con 20ºC+. // MM 17/08 : descargado en Riqueza Natural 918 cajas.</t>
  </si>
  <si>
    <t>JV088</t>
  </si>
  <si>
    <t>160/</t>
  </si>
  <si>
    <t>MM 17/08 : descargado en Riqueza Natural 1104 cajas de Melicia.</t>
  </si>
  <si>
    <t>ITS 4609</t>
  </si>
  <si>
    <t>IUG 4117</t>
  </si>
  <si>
    <t>MM 18/08 : descargado en Riqueza Natural 1008 cajas.</t>
  </si>
  <si>
    <t>187/21</t>
  </si>
  <si>
    <t>57692/57693</t>
  </si>
  <si>
    <t>RLG 8I12</t>
  </si>
  <si>
    <t>NWO 8B79</t>
  </si>
  <si>
    <t xml:space="preserve">IG: Melon Amarillo  y Sandía. // MM 19/08 : descargado en Riqueza Natural 1488 cajas (720 de melon amarillo + 768 de sandia).</t>
  </si>
  <si>
    <t>MM 19/08 : descargado en Riqueza Natural 919 cajas.</t>
  </si>
  <si>
    <t>146/21</t>
  </si>
  <si>
    <t>MM 20/08 : descargado en Riqueza Natural 918 cajas.</t>
  </si>
  <si>
    <t>MM 20/08 : descargado en Riqueza Natural 919 cajas.</t>
  </si>
  <si>
    <t>JV089</t>
  </si>
  <si>
    <t>FCT 4125</t>
  </si>
  <si>
    <t>QJM 8782</t>
  </si>
  <si>
    <t>819/</t>
  </si>
  <si>
    <t>MM 20/08 : descargado en Riqueza Natural 990 cajas.</t>
  </si>
  <si>
    <t>179/</t>
  </si>
  <si>
    <t>MM 20/08 : descargado en Riqueza Natural 1104 cajas de Melicia.</t>
  </si>
  <si>
    <t>186/</t>
  </si>
  <si>
    <t>JV090</t>
  </si>
  <si>
    <t>MM 21/08 : descargado en Riqueza Natural 918 cajas.</t>
  </si>
  <si>
    <t>147/21</t>
  </si>
  <si>
    <t>FMN 1092</t>
  </si>
  <si>
    <t>MJQ 2197</t>
  </si>
  <si>
    <t>MM 21/08 : descargado en Riqueza Natural 919 cajas.</t>
  </si>
  <si>
    <t>IVN 2884</t>
  </si>
  <si>
    <t>MM 21/08 : descargado en Riqueza Natural 1008 cajas.</t>
  </si>
  <si>
    <t>148/21</t>
  </si>
  <si>
    <t>188/</t>
  </si>
  <si>
    <t>MM 24/08 : descargado en Riqueza Natural 1104 cajas de Melicia.</t>
  </si>
  <si>
    <t>MM 24/08 : descargado en Riqueza Natural 919 cajas.</t>
  </si>
  <si>
    <t>MM 24/08 : descargado en Riqueza Natural 918 cajas.</t>
  </si>
  <si>
    <t>QJK 5205</t>
  </si>
  <si>
    <t>MBQ 3867</t>
  </si>
  <si>
    <t>198/</t>
  </si>
  <si>
    <t>RAE 7239</t>
  </si>
  <si>
    <t>QIW 6743</t>
  </si>
  <si>
    <t>IG: 600 cj Melón Amarillo / 980 cj Melón Cantaloupe /308 cj Melón Galia</t>
  </si>
  <si>
    <t>IG: Equipo a + 20°C. // MM 27/08 : descargado en Riqueza Natural 918 cajas.</t>
  </si>
  <si>
    <t>TRB064/2021/152/21</t>
  </si>
  <si>
    <t>JV092</t>
  </si>
  <si>
    <t>IG: 250 Cj Jengibre / 100 cj Lima / 140 cj Papaya Havai / 300 cj Papaya Fomrosa / 125 cj Pitaya / 384 cj Mango Tomy / 384 cj Mango Palmer / 288 Banana Jonny</t>
  </si>
  <si>
    <t>MM 27/08A: descargado en Riqueza Natural 919 cajas.</t>
  </si>
  <si>
    <t>192/</t>
  </si>
  <si>
    <t>MM 27/08A: descargado en Riqueza Natural 1104 cajas de Melicia.</t>
  </si>
  <si>
    <t>150/21</t>
  </si>
  <si>
    <t>JV093</t>
  </si>
  <si>
    <t>MM 28/08 : descargado en Riqueza Natural 918 cajas.</t>
  </si>
  <si>
    <t>RLL 9B65</t>
  </si>
  <si>
    <t>MKM 6837</t>
  </si>
  <si>
    <t>IG: Equipo a + 20°C. // MM 27/08 : descargado en Riqueza Natural 919 cajas.</t>
  </si>
  <si>
    <t>JV091</t>
  </si>
  <si>
    <t>205/</t>
  </si>
  <si>
    <t>202/</t>
  </si>
  <si>
    <t>MLZ 8B68</t>
  </si>
  <si>
    <t>MKP 7E63</t>
  </si>
  <si>
    <t>MM 28/08 : descargado en Riqueza Natural 1104 cajas de Melicia.</t>
  </si>
  <si>
    <t>MM 28/08 : descargado en Riqueza Natural 919 cajas.</t>
  </si>
  <si>
    <t>IUR 4084</t>
  </si>
  <si>
    <t>MCL 3883</t>
  </si>
  <si>
    <t>151/21</t>
  </si>
  <si>
    <t>IVM 7968</t>
  </si>
  <si>
    <t>ITH 3696</t>
  </si>
  <si>
    <t>MM 31/08 : DESCARGADO EN RIQUEZA NATURAL 1009 CAJAS.</t>
  </si>
  <si>
    <t>MIC 5840</t>
  </si>
  <si>
    <t>JBL 7812</t>
  </si>
  <si>
    <t>MM 31/08 : DESCARGADO EN RIQUEZA NATURAL 918 CAJAS (NO VINO ACLARADO EN PLANILLA QUE VENIA A +20ªC).</t>
  </si>
  <si>
    <t>155/21</t>
  </si>
  <si>
    <t>IFG 6737</t>
  </si>
  <si>
    <t>MDW 7C57</t>
  </si>
  <si>
    <t>MM 31/08 : DESCARGADO EN RIQUEZA NATURAL 919 CAJAS.</t>
  </si>
  <si>
    <t>243/</t>
  </si>
  <si>
    <t>MM 02/09 : descargado en Riqueza Natural 1104 cajas de Melicia.</t>
  </si>
  <si>
    <t>154/21</t>
  </si>
  <si>
    <t>MKO 1196</t>
  </si>
  <si>
    <t>MKS 1367</t>
  </si>
  <si>
    <t>MM 03/09 : descargado en Riqueza Natural 919 cajas.</t>
  </si>
  <si>
    <t>RLF 6G72</t>
  </si>
  <si>
    <t>RLG 3I52</t>
  </si>
  <si>
    <t>MM 02/09 : descargado en Riqueza Natural 918 cajas.</t>
  </si>
  <si>
    <t>TRB073/2021/156/21</t>
  </si>
  <si>
    <t>JV094</t>
  </si>
  <si>
    <t>IG: Jengibre, Lima, Papaya, Pitaya Banana / SE DESCARGA EN ZAC CU 02/09 DESCARGO EN RIQUEZA NATURAL 433 CAJAS DE BANANA</t>
  </si>
  <si>
    <t>MLF 7413</t>
  </si>
  <si>
    <t>FPT 2368</t>
  </si>
  <si>
    <t>MM 03/09 : descargado en Riqueza Natural 1010 cajas.</t>
  </si>
  <si>
    <t>JV095</t>
  </si>
  <si>
    <t>MM 04/09 : descargado en Riqueza Natural 919 cajas.</t>
  </si>
  <si>
    <t>157/21</t>
  </si>
  <si>
    <t>IUO 0058</t>
  </si>
  <si>
    <t>IWT 3919</t>
  </si>
  <si>
    <t>MM 04/09 : descargado en Riqueza Natural 1009 cajas.</t>
  </si>
  <si>
    <t>MM 07/09 : DESCARGADO EN RIQUEZA NATURAL 918 CAJAS.</t>
  </si>
  <si>
    <t>Etimex - Camion con +20ºC. // MM 07/09 : DESCARGADO EN RIQUEZA NATURAL 919 CAJAS.</t>
  </si>
  <si>
    <t>JV096</t>
  </si>
  <si>
    <t>MM 07/09 : DESCARGADO EN RIQUEZA NATURAL 919 CAJAS.</t>
  </si>
  <si>
    <t>161/21</t>
  </si>
  <si>
    <t>MM 07/09 : DESCARGADO EN RIQUEZA NATURAL 1009 CAJAS.</t>
  </si>
  <si>
    <t>RLE 6A93</t>
  </si>
  <si>
    <t>RLF 1E61</t>
  </si>
  <si>
    <t>MM 09/09 : DESCARGADO EN RIQUEZA NATURAL 918 CAJAS.</t>
  </si>
  <si>
    <t>JV097</t>
  </si>
  <si>
    <t>RLJ 5F15</t>
  </si>
  <si>
    <t>MM 09/09 : DESCARGADO EN RIQUEZA NATURAL 919 CAJAS.</t>
  </si>
  <si>
    <t>RLI 2E34</t>
  </si>
  <si>
    <t>RKY 0F54</t>
  </si>
  <si>
    <t>250/</t>
  </si>
  <si>
    <t>QJD 8051</t>
  </si>
  <si>
    <t>GIZ 4B37</t>
  </si>
  <si>
    <t>MM 11/09 : DESCARGADO EN RIQUEZA NATURAL 1104 CAJAS DE MELICIA.</t>
  </si>
  <si>
    <t>373/</t>
  </si>
  <si>
    <t>468/</t>
  </si>
  <si>
    <t>471/</t>
  </si>
  <si>
    <t>528/</t>
  </si>
  <si>
    <t>MLP 5000</t>
  </si>
  <si>
    <t>TRB-074/2021/165/21</t>
  </si>
  <si>
    <t>JV099</t>
  </si>
  <si>
    <t>IG: Jengibre, Lima, Papaya, Banana Jony. // MM 11/09 : SE DESCARGA EN RIQUEZA NATURAL (DE UAM) 360 CAJAS DE BANANA.</t>
  </si>
  <si>
    <t>163/21</t>
  </si>
  <si>
    <t>JV098</t>
  </si>
  <si>
    <t>MM 11/09 : DESCARGADO EN RIQUEZA NATURAL 919 CAJAS.</t>
  </si>
  <si>
    <t>467/</t>
  </si>
  <si>
    <t>QJU 5504</t>
  </si>
  <si>
    <t>QJU 9989</t>
  </si>
  <si>
    <t>IG: Melón Amarillo / Sandía.// MM 14/09 : DESCARGADO EN RIQUEZA NATURAL 1200 CAJAS DE MELON AMARILLO + 336 CAJAS DE SANDIA.</t>
  </si>
  <si>
    <t>162/21</t>
  </si>
  <si>
    <t>MM 14/09 : DESCARGADO EN RIQUEZA NATURAL 919 CAJAS DE BANANA.</t>
  </si>
  <si>
    <t>MM 14/09 : DESCARGADO EN RIQUEZA NATURAL 1010 CAJAS DE BANANA.</t>
  </si>
  <si>
    <t>164/21</t>
  </si>
  <si>
    <t>VH061</t>
  </si>
  <si>
    <t>FCH 1573</t>
  </si>
  <si>
    <t>RAE 6167</t>
  </si>
  <si>
    <t>FZP 3522</t>
  </si>
  <si>
    <t>MM 14/09 : DESCARGADO EN RIQUEZA NATURAL 918 CAJAS DE BANANA.</t>
  </si>
  <si>
    <t>166/21</t>
  </si>
  <si>
    <t>VH062</t>
  </si>
  <si>
    <t>BER 4256</t>
  </si>
  <si>
    <t>MDO 0053</t>
  </si>
  <si>
    <t>JV100</t>
  </si>
  <si>
    <t>IG: Camión con problemas mecanicos. // MM 15/09 : DESCARGADO EN RIQUEZA NATURAL 919 CAJAS DE BANANA.</t>
  </si>
  <si>
    <t>530/21</t>
  </si>
  <si>
    <t>TRB-075/2021/169/21</t>
  </si>
  <si>
    <t>JV102</t>
  </si>
  <si>
    <t>IG: Papaya/Mango/Banana Jhony</t>
  </si>
  <si>
    <t>828/</t>
  </si>
  <si>
    <t>JV101</t>
  </si>
  <si>
    <t>RLC 3I16</t>
  </si>
  <si>
    <t>RLI 6J04</t>
  </si>
  <si>
    <t>ALTA DE TEMPERATUTA Y QUEMADA</t>
  </si>
  <si>
    <t>598/21</t>
  </si>
  <si>
    <t>RLF6G72</t>
  </si>
  <si>
    <t>RLG3152</t>
  </si>
  <si>
    <t>CU 17/09 DESCARGO MEN RIQUEZA NATURAL 1104 CAJAS DE MELICIA</t>
  </si>
  <si>
    <t>829/</t>
  </si>
  <si>
    <t>PY039G</t>
  </si>
  <si>
    <t>CU 17/09 DESCARGO EN RIQUEZA NATURAL 949 CAJAS BANANA PEPE Y 48 CAJAS DE MENDIOCA</t>
  </si>
  <si>
    <t>599/</t>
  </si>
  <si>
    <t xml:space="preserve">IG: Melón Cantaloupe/Amarillo/Galia 18/09 DESCARGO EN RIQUEZA NATURAL </t>
  </si>
  <si>
    <t>FGA 7753</t>
  </si>
  <si>
    <t>GAD 3699</t>
  </si>
  <si>
    <t>WS 18/09 DESCARGO EN RIQUEZA NATURAL 919</t>
  </si>
  <si>
    <t>172/21</t>
  </si>
  <si>
    <t>GIS 0632</t>
  </si>
  <si>
    <t>MFO 8388</t>
  </si>
  <si>
    <t>WS 18/09 DESCARGO EN RIQUEZA NATURAL 918</t>
  </si>
  <si>
    <t>JV103</t>
  </si>
  <si>
    <t>VS 18/09 DESCARGO EN RIQUEZA NATURAL 919 CAJAS</t>
  </si>
  <si>
    <t>170/21</t>
  </si>
  <si>
    <t>600/21</t>
  </si>
  <si>
    <t>CU 17/09 DESCARGO EN RIQUEZA NATURAL 1104 CAJAS DE MELICIA</t>
  </si>
  <si>
    <t>CU 22/09 DESCARGO EN RIQUEZA NATURAL 918 CAJAS</t>
  </si>
  <si>
    <t>171/21</t>
  </si>
  <si>
    <t>CU 22/09 DESCARGO EN RIQUEZA NATURAL 919 CAJAS</t>
  </si>
  <si>
    <t>IYB 8191</t>
  </si>
  <si>
    <t>IYC 5298</t>
  </si>
  <si>
    <t>CU 23/09 DESCARGO EN RIQUEZA NATURAL 1008 CAJAS</t>
  </si>
  <si>
    <t>CU 23/09 DESCARGO EN RIQUEZA NATURAL 918 CAJAS</t>
  </si>
  <si>
    <t xml:space="preserve">CH109 </t>
  </si>
  <si>
    <t>833/</t>
  </si>
  <si>
    <t>HBP313</t>
  </si>
  <si>
    <t>CU 25/09 DESCARGO EN RIQUEZA NATRUAL 990 CAJAS</t>
  </si>
  <si>
    <t>077/174</t>
  </si>
  <si>
    <t xml:space="preserve">IG 200 Cj Jengibre /  210 Cj Papaya  Havai / 450 Cj Papaya Formosa / 100 Bolsas Coco /  432 Cj Banana Jhony CU 24/09 DESCARGO EN RIQUEZA NATURAL </t>
  </si>
  <si>
    <t>JV104</t>
  </si>
  <si>
    <t>CU 24/09 DESCARGO EN RIQUEZA NATURAL 918 CAJAS</t>
  </si>
  <si>
    <t>173/21</t>
  </si>
  <si>
    <t>IZZ 6C39</t>
  </si>
  <si>
    <t>INA 0I31</t>
  </si>
  <si>
    <t>MA 24/09 DESCARGO EN RIQUEZA NATURAL 1008 CAJAS</t>
  </si>
  <si>
    <t>749/21</t>
  </si>
  <si>
    <t>CU 25/09 DESCARGO EN RIQUEZA NATURAL 1104 CAJAS MELICIA</t>
  </si>
  <si>
    <t>CU 25/09 DESCARGO EN RIQUEZA NATRUAL 918 CAJAS</t>
  </si>
  <si>
    <t>Etimex: En aduana.</t>
  </si>
  <si>
    <t>834/</t>
  </si>
  <si>
    <t>IG: Carga 2 Plt de Mandioca CU 25/09 DESCARGO EN RIQUEZA NATURAL 906 CAJAS BANANA PEPE Y 96 CAJAS DE MADIOCA</t>
  </si>
  <si>
    <t>RLJ 4F72</t>
  </si>
  <si>
    <t xml:space="preserve">M.A 25/09 DESCARGO EN RIQUEZA NATURAL 918 CAJAS </t>
  </si>
  <si>
    <t>750/21</t>
  </si>
  <si>
    <t>745/21</t>
  </si>
  <si>
    <t>738/</t>
  </si>
  <si>
    <t>FHS 5B91</t>
  </si>
  <si>
    <t>IG: Melón Cantaloupe/Amarillo/Galia / Etimex: En aduana.CU 28/09 DESCARGO EN RIQUEZA NATURAL 2004 CAJAS DE MELON</t>
  </si>
  <si>
    <t>746/21</t>
  </si>
  <si>
    <t>CU 28/09 DESCARGO EN RIQUEZA NATURAL 1104 CAJAS DE MELICIA</t>
  </si>
  <si>
    <t>Etimex: En aduana. M.A DESCARGO 28/09 DESCARGO EN RIQUEZA NATURAL 918 CAJAS</t>
  </si>
  <si>
    <t xml:space="preserve">Etimex: En aduana. M.A DESCARGO 28/09 RIQUEZA NATURAL 918 CAJAS DE BRASIL </t>
  </si>
  <si>
    <t>JV106</t>
  </si>
  <si>
    <t xml:space="preserve">Etimex: En aduana. M.A DESCARGO 28/09 RIQUEZA NATURAL 918 CAJAS DE BRASIL  FRUTA COCINADA SE SACO FOTO CORRESPONDIENTE Y SE INFORMO AL SUPERVISOR. MATRICULA NO COINCIDE CON EL MIX OKD 3060</t>
  </si>
  <si>
    <t>QJV 1686</t>
  </si>
  <si>
    <t>FQX 6014</t>
  </si>
  <si>
    <t>Etimex: En aduana.CU 28/09 DESCARGO EN RIQUEZA NATURAL 918 CAJAS</t>
  </si>
  <si>
    <t>Etimex: En aduana.MA 28/ 09 DESCARGO EN RIQUEZA NATURAL 918 CAJAS</t>
  </si>
  <si>
    <t>566/21</t>
  </si>
  <si>
    <t xml:space="preserve">IG: Uvas SE DESCARGO EN LA UAM </t>
  </si>
  <si>
    <t>178/21</t>
  </si>
  <si>
    <t xml:space="preserve">M.A  DESCARGO EN RIQUEZA NATURAL VINIERON 918 CAJAS DE BRASIL 29/09 FRUTA COCINADA </t>
  </si>
  <si>
    <t>RLJ 1J06</t>
  </si>
  <si>
    <t>RDW 3I51</t>
  </si>
  <si>
    <t xml:space="preserve">M.A  DESCARGO EN RIQUEZA NATURAL VINIERON 919 CAJAS DE BRASIL (VH) 29/09</t>
  </si>
  <si>
    <t xml:space="preserve">M.A  DESCARGO EN RIQUEZA NATURAL VINIERON 918 CAJAS DE BRASIL 29/09  </t>
  </si>
  <si>
    <t>179/21</t>
  </si>
  <si>
    <t>RAF 4497</t>
  </si>
  <si>
    <t xml:space="preserve">Etimex: En Aduana./ M.A DESCARGO EN RIQUEZA NATURAL 1/10 919 CAJAS </t>
  </si>
  <si>
    <t xml:space="preserve">Etimex: En Aduana./ M.A DESCARGO EN RIQUEZA NATURAL 1/10 918 CAJAS </t>
  </si>
  <si>
    <t>JV107</t>
  </si>
  <si>
    <t>078/2021</t>
  </si>
  <si>
    <t>IG: Jngibre/Lima/Mango/Papaya/Pitaya/Coco // Etimex: En Aduana. //</t>
  </si>
  <si>
    <t>836/</t>
  </si>
  <si>
    <t xml:space="preserve">M.A DESCARGO EN RIQUEZA NATURAL 1/10 CAJAS 991 </t>
  </si>
  <si>
    <t>IG: Carga 2 Plt Mandioca</t>
  </si>
  <si>
    <t xml:space="preserve">Etimex: En Aduana./ M.A DESCARGO EN RIQUEZA NATURAL 919 CAJAS 1/10 2 PALLETS CON FRUTA SENTIDA  PERO 2 PENCAS EN PERTICULAR SE SACO FOTO CORRESPONDIENTE </t>
  </si>
  <si>
    <t>180/21</t>
  </si>
  <si>
    <t>VD DESCAGADO EN RIQUEZA NATURAL 918 CAJAS 2/10</t>
  </si>
  <si>
    <t>881/21</t>
  </si>
  <si>
    <t>VD DESCAGADO EN RIQUEZA NATURAL 1104 CAJAS 2/10</t>
  </si>
  <si>
    <t>JV108</t>
  </si>
  <si>
    <t>Etimex: En Aduana./ D.A. DESCARGO EN R.NATURAL 919 CAJAS 2/10</t>
  </si>
  <si>
    <t>QJJ 7I49</t>
  </si>
  <si>
    <t>FZN 3716</t>
  </si>
  <si>
    <t>IVQ 9598</t>
  </si>
  <si>
    <t>IXH 0798</t>
  </si>
  <si>
    <t xml:space="preserve">Etimex: En Aduana./  D.A. DESCARGO R.NATURAL 1009 CAJAS 2/10</t>
  </si>
  <si>
    <t>GHA 8266</t>
  </si>
  <si>
    <t>MBP 5157</t>
  </si>
  <si>
    <t xml:space="preserve">Etimex: En Aduana./ M.A SE DESCARGO EN RIQUEZA NATURAL 919 CAJAS DE BRASIL UN PALLET CON CAJAS MADURAS PERO UNA CAJA EN PARTICULAR SE SACO FOTO CORRESPONDIENTE </t>
  </si>
  <si>
    <t>805/21</t>
  </si>
  <si>
    <t xml:space="preserve">Etimex: En Aduana./ M.A SE DESCARGO EN RIQUEZA NATURAL 5/10 VINIERON 1104 CAJAS ULTIMO PALLETS CON FRUTA MADURA SE SACO FOTO CORRESPONDIENTE  Y SE ENVIO AL GRUPO </t>
  </si>
  <si>
    <t>883/21</t>
  </si>
  <si>
    <t xml:space="preserve">IG: Sandía / Melón Amarillo // Etimex: En Aduana./ </t>
  </si>
  <si>
    <t>882/21</t>
  </si>
  <si>
    <t xml:space="preserve">Etimex: En Aduana - Camion con equipo apagado./ </t>
  </si>
  <si>
    <t xml:space="preserve">Etimex: En Aduana - Camion en 18ºC+./ </t>
  </si>
  <si>
    <t>JV110</t>
  </si>
  <si>
    <t xml:space="preserve">Etimex: En Aduana./ </t>
  </si>
  <si>
    <t>958/21</t>
  </si>
  <si>
    <t>FIM 6491</t>
  </si>
  <si>
    <t>CH 114</t>
  </si>
  <si>
    <t>RLG 1L98</t>
  </si>
  <si>
    <t>1076/21</t>
  </si>
  <si>
    <t>183/21</t>
  </si>
  <si>
    <t>JV 109</t>
  </si>
  <si>
    <t>1012/21</t>
  </si>
  <si>
    <t>838/</t>
  </si>
  <si>
    <t>PY 043</t>
  </si>
  <si>
    <t>1077/21</t>
  </si>
  <si>
    <t>IVN 2389</t>
  </si>
  <si>
    <t>IUQ 9268</t>
  </si>
  <si>
    <t xml:space="preserve">Etimex: En Aduana./ CU 09/10 DESCARGO EN RIQUEZA NATURAL 1109  CAJAS</t>
  </si>
  <si>
    <t>081/2021</t>
  </si>
  <si>
    <t xml:space="preserve">IG: Jengibre/Papaya/Mango/Lima/Pitaya. // Etimex: En Aduana./ </t>
  </si>
  <si>
    <t>CP 048</t>
  </si>
  <si>
    <t>FBI 4123</t>
  </si>
  <si>
    <t>FUD 0753</t>
  </si>
  <si>
    <t>CU 09/10 DESCARGO EN RIQUEZA NATURAL 919 CAJAS</t>
  </si>
  <si>
    <t>1078/21</t>
  </si>
  <si>
    <t>Etimex: En Aduana./ CU 09/10 DESCARGO EN RIQUEZA NATURAL 1104V CAJAS</t>
  </si>
  <si>
    <t>JV111</t>
  </si>
  <si>
    <t>RLL 2A97</t>
  </si>
  <si>
    <t xml:space="preserve">Etimex: En Aduana./  CU 09/10 DESCARGO EN RIQUEZA NATURAL 919 CAJAS</t>
  </si>
  <si>
    <t>1015/21</t>
  </si>
  <si>
    <t>IG: Melon Galia/Cantaloupe/amarillp</t>
  </si>
  <si>
    <t>QJO 0136</t>
  </si>
  <si>
    <t>MFJ 2705</t>
  </si>
  <si>
    <t>Etimex: Vá con equipo apagado. // MM 14/10 : DESCARGADO EN RIQUEZA NATURAL 919 CAJAS.</t>
  </si>
  <si>
    <t>185/21</t>
  </si>
  <si>
    <t>IXM 4297</t>
  </si>
  <si>
    <t>MM 14/10 : DESCARGADO EN RIQUEZA NATURAL 1008 CAJAS.</t>
  </si>
  <si>
    <t>MM 14/10 : DESCARGADO EN RIQUEZA NATURAL 919 CAJAS.</t>
  </si>
  <si>
    <t>187/21/</t>
  </si>
  <si>
    <t>RLI 7D58</t>
  </si>
  <si>
    <t>RLB 4H48</t>
  </si>
  <si>
    <t>Etimex: Vá con equipo apagado. // MM 14/10 : DESCARGADO EN RIQUEZA NATURAL 918 CAJAS.</t>
  </si>
  <si>
    <t>ESS 8316</t>
  </si>
  <si>
    <t>QIH 5555</t>
  </si>
  <si>
    <t>MM 15/10 : DESCARGADO EN RIQUEZA NATURAL 918 CAJAS.</t>
  </si>
  <si>
    <t>FYG 5658</t>
  </si>
  <si>
    <t>MGQ 3367</t>
  </si>
  <si>
    <t>842/</t>
  </si>
  <si>
    <t>PY044</t>
  </si>
  <si>
    <t>BEN 283</t>
  </si>
  <si>
    <t>MM 14/10 : DESCARGADO EN RIQUEZA NATURAL 990 CAJAS.</t>
  </si>
  <si>
    <t>1189/21</t>
  </si>
  <si>
    <t>MM 14/10 : DESCARGADO EN RIQUEZA NATURAL 1104 CAJAS DE MELICIA. (STATUS:FRONTERA).</t>
  </si>
  <si>
    <t>JV112</t>
  </si>
  <si>
    <t>188/21</t>
  </si>
  <si>
    <t>BWA 1559</t>
  </si>
  <si>
    <t>AKT 0433</t>
  </si>
  <si>
    <t>191/21</t>
  </si>
  <si>
    <t>MM 16/10 : DESCARGADO EN RIQUEZA NATURAL 918 CAJAS.</t>
  </si>
  <si>
    <t>RAB 5866</t>
  </si>
  <si>
    <t>RAE 2G12</t>
  </si>
  <si>
    <t>190/21</t>
  </si>
  <si>
    <t>JV113</t>
  </si>
  <si>
    <t>843/</t>
  </si>
  <si>
    <t>PY045</t>
  </si>
  <si>
    <t>AAAK 129</t>
  </si>
  <si>
    <t>GAH 234</t>
  </si>
  <si>
    <t>IG Trae 1 Plt de Mandioca. // MM 16/10 . DESCARGADO EN RIQUEZA NATURAL 942 CAJAS DE BANANA Y 48 CAJAS DE MANDIOCA.</t>
  </si>
  <si>
    <t>1190/21</t>
  </si>
  <si>
    <t>IG: Sandía</t>
  </si>
  <si>
    <t>82/2021/192/21</t>
  </si>
  <si>
    <t>JV114</t>
  </si>
  <si>
    <t>IG: Jengibre/Lima/Papaya/Banana.// MM 16/10 : DESCARGADO EN RIQUEZA NATURAL 432 CAJAS DE BANANA.</t>
  </si>
  <si>
    <t>MKS 3E75</t>
  </si>
  <si>
    <t>MKZ 1115</t>
  </si>
  <si>
    <t>MM 19/10 : DESCARGADO EN RIQUEZA NATURAL 918 CAJAS.</t>
  </si>
  <si>
    <t>IXC 9195</t>
  </si>
  <si>
    <t>CU 19/10 DESCARGO EN RIQUEZA NATURAL 1008 CAJAS</t>
  </si>
  <si>
    <t>JV115</t>
  </si>
  <si>
    <t>CU19/10 CU DESCARGO EN RIQUEZA NATURAL 918 CAJAS</t>
  </si>
  <si>
    <t>LYP 2322</t>
  </si>
  <si>
    <t>IUB 5718</t>
  </si>
  <si>
    <t>MM 19/10 : DESCARGADO EN RIQUEZA NATURAL 1008 CAJAS.</t>
  </si>
  <si>
    <t>1262/21</t>
  </si>
  <si>
    <t>CU 19/10DESCARGO EN RIQUEZA NATURAL1104 CAJAS DE MELICIA</t>
  </si>
  <si>
    <t>1264/21</t>
  </si>
  <si>
    <t>MIM 9554</t>
  </si>
  <si>
    <t>MLK 2628</t>
  </si>
  <si>
    <t>MM 20/10 : DESCARGADO EN RIQUEZA NATURAL 1104 CAJAS DE MELICIA.</t>
  </si>
  <si>
    <t>1195/21</t>
  </si>
  <si>
    <t xml:space="preserve">IG: Mix de Melones/ Camión con SUCTA vencido / 19/10/21 DESCARGO EN LA ZAC </t>
  </si>
  <si>
    <t>1263/21</t>
  </si>
  <si>
    <t>MM 21/10 DESCARGO EN RIQUEZA NATURAL 918 CAJAS</t>
  </si>
  <si>
    <t>194/21</t>
  </si>
  <si>
    <t>1355/</t>
  </si>
  <si>
    <t>MKI 2H71</t>
  </si>
  <si>
    <t>CU 21/10 : DESCARGADO EN RIQUEZA NATURAL 1104 CAJAS DE MELICIA.</t>
  </si>
  <si>
    <t>MIT 3857</t>
  </si>
  <si>
    <t>MHI 3512</t>
  </si>
  <si>
    <t>MM 22/10 : DESCARGADO EN RIQUEZA NATURAL 919 CAJAS.</t>
  </si>
  <si>
    <t>196/21</t>
  </si>
  <si>
    <t>JV116</t>
  </si>
  <si>
    <t>MM 22/10 : FIGURA EN PLANILLA PRODUCTOR CLAUDIA PERO ES PRODUCTOR JHONY VIERA.// MM 22/10 : DESCARGADO EN RIQUEZA NATURAL 918 CAJAS.</t>
  </si>
  <si>
    <t>RLI 2C94</t>
  </si>
  <si>
    <t>RLD 9B93</t>
  </si>
  <si>
    <t>845/</t>
  </si>
  <si>
    <t>PY046</t>
  </si>
  <si>
    <t>MM 23/10 : DESCARGADO EN RIQUEZA NATURAL 990 CAJAS.</t>
  </si>
  <si>
    <t>Etimex - Pasado de kilos./Trae 27 cajas menos./DA 23/10 : DESCARGADO EN RIQUEZA NATURAL 893 CAJAS.</t>
  </si>
  <si>
    <t>817/21</t>
  </si>
  <si>
    <t>IG: Uvas// MM 23/10 : DESCARGADO EN RIQUEZA NATURAL 2472 CAJAS DE UVA.</t>
  </si>
  <si>
    <t>JV117</t>
  </si>
  <si>
    <t>QTM7270</t>
  </si>
  <si>
    <t>RAB3968</t>
  </si>
  <si>
    <t>DA 23/10 : DESCARGADO EN RIQUEZA NATURAL 918 CAJAS.</t>
  </si>
  <si>
    <t>197/21</t>
  </si>
  <si>
    <t>IWU 8538</t>
  </si>
  <si>
    <t>IXK 9019</t>
  </si>
  <si>
    <t>MM 23/10 : DESCARGADO EN RIQUEZA NATURAL 1008 CAJAS.</t>
  </si>
  <si>
    <t>84/2021/198/21</t>
  </si>
  <si>
    <t>JV118</t>
  </si>
  <si>
    <t>IG: Jengibre, Papaya/Mango/D.A. 360 CAJAS BRASIL C.R.</t>
  </si>
  <si>
    <t>MM 23/10 : DESCARGADO EN RIQUEZA NATURAL 917 CAJAS.</t>
  </si>
  <si>
    <t>IOW 1748</t>
  </si>
  <si>
    <t>ILN 2H93</t>
  </si>
  <si>
    <t>MM 26/10 : DESCARGADO EN RIQUEZA NATURAL 1008 CAJAS.</t>
  </si>
  <si>
    <t>ITP 3679</t>
  </si>
  <si>
    <t>MTP 3565</t>
  </si>
  <si>
    <t>CH124</t>
  </si>
  <si>
    <t>MM 26/10 : DESCARGADO EN RIQUEZA NATURAL 919 CAJAS.</t>
  </si>
  <si>
    <t>MM 26/10 : DESCARGADO EN RIQUEZA NATURAL 918 CAJAS.</t>
  </si>
  <si>
    <t>MM 26/10 : DESCARGADO EN RIQUEZA NATURAL 946 CAJAS.</t>
  </si>
  <si>
    <t>1377/</t>
  </si>
  <si>
    <t>QIZ 6I38</t>
  </si>
  <si>
    <t>MM 26/10 : DESCARGADO EN RIQUEZA NATURAL 1104 CAJAS DE MELICIA.</t>
  </si>
  <si>
    <t>1356/</t>
  </si>
  <si>
    <t>1358/</t>
  </si>
  <si>
    <t>83/2021</t>
  </si>
  <si>
    <t>QIX 1705</t>
  </si>
  <si>
    <t>MGI 3197</t>
  </si>
  <si>
    <t>IG: 25000kg de Sandía a Granel</t>
  </si>
  <si>
    <t>205/21</t>
  </si>
  <si>
    <t>MM 28/10 : DESCARGADO EN RIQUEZA NATURAL 918 CAJAS.</t>
  </si>
  <si>
    <t>MM 28/10 : DESCARGADO EN RIQUEZA NATURAL 920 CAJAS.</t>
  </si>
  <si>
    <t>JV119</t>
  </si>
  <si>
    <t>MM 28/10 : DESCARGADO EN RIQUEZA NATURAL 919 CAJAS.</t>
  </si>
  <si>
    <t>CH125</t>
  </si>
  <si>
    <t>IHO 8538</t>
  </si>
  <si>
    <t>IGJ-4265</t>
  </si>
  <si>
    <t>MM 28/10 : DESCARGADO EN RIQUEZA NATURAL 1008 CAJAS.</t>
  </si>
  <si>
    <t>1540/</t>
  </si>
  <si>
    <t>IG: Mix de Melones // NORDESTE MELICIA./ MM 28/10 : DESCARGADO EN RIQUEZA NATURAL 1104 CAJAS DE MELICIA.</t>
  </si>
  <si>
    <t>1539/</t>
  </si>
  <si>
    <t xml:space="preserve">MIX DE MELONES </t>
  </si>
  <si>
    <t>207/21</t>
  </si>
  <si>
    <t>JM052</t>
  </si>
  <si>
    <t>IJS 8833</t>
  </si>
  <si>
    <t>ISA 4904</t>
  </si>
  <si>
    <t>CU 29/10 DESCARGO EN RIQUEZA NATURAL 1008 CAJAS</t>
  </si>
  <si>
    <t>206/21</t>
  </si>
  <si>
    <t>MHW 3434</t>
  </si>
  <si>
    <t>MDZ 0526</t>
  </si>
  <si>
    <t>cU 29/10 DESCARGO EN RIQUEZA NATURAL 919 CAJAS</t>
  </si>
  <si>
    <t>208/21</t>
  </si>
  <si>
    <t>JV120</t>
  </si>
  <si>
    <t xml:space="preserve">IG: Trae 82 cajas de Lima  CU29/10 DESCARGO EN RIQUEZA NATURAL828 CAJAS DE BANANA</t>
  </si>
  <si>
    <t>FST 6398</t>
  </si>
  <si>
    <t>MDW 6211</t>
  </si>
  <si>
    <t>MM 30/10 : DESCARGADO EN RIQUEZA NATURAL 919 CAJAS.</t>
  </si>
  <si>
    <t>FGU 8783</t>
  </si>
  <si>
    <t>MIB 2053</t>
  </si>
  <si>
    <t>204/21</t>
  </si>
  <si>
    <t>CH126</t>
  </si>
  <si>
    <t>MM 30/10 : DESCARGADO EN RIQUEZA NATURAL 918 CAJAS.</t>
  </si>
  <si>
    <t>847/</t>
  </si>
  <si>
    <t>PY047</t>
  </si>
  <si>
    <t>MM 30/10 : DESCARGADO EN RIQUEZA NATURAL 990 CAJAS.</t>
  </si>
  <si>
    <t>1644/</t>
  </si>
  <si>
    <t>MM 30/10 : DESCARGADO EN RIQUEZA NATURAL 1104 CAJAS DE MELICIA.</t>
  </si>
  <si>
    <t>JV121</t>
  </si>
  <si>
    <t>CU 04/11 DESCARGO EN RIQUEZA NATURAL 918 CAJAS</t>
  </si>
  <si>
    <t>JM053</t>
  </si>
  <si>
    <t>FPK 6857</t>
  </si>
  <si>
    <t>MHL 5772</t>
  </si>
  <si>
    <t>MM 04/11 :STATUS FRONTERA (MAT. CAMION FXO5960 REMOLQUE QIW4736). // MM 04/11: DESCARGADO EN RIQUEZA NATURAL 919 CAJAS.</t>
  </si>
  <si>
    <t>MM 05/11 : DESCARGADO EN RIQUEZA NATURAL 918 CAJAS.</t>
  </si>
  <si>
    <t>1543/</t>
  </si>
  <si>
    <t>MM 05/11 : DESCARGADO EN RIQUEZA NATURAL 1104 CAJAS DE MELICIA.</t>
  </si>
  <si>
    <t>85/21</t>
  </si>
  <si>
    <t>BER 4258</t>
  </si>
  <si>
    <t>BER 4232</t>
  </si>
  <si>
    <t>JV122</t>
  </si>
  <si>
    <t>1689/21</t>
  </si>
  <si>
    <t>Chuy</t>
  </si>
  <si>
    <t>57443/57444</t>
  </si>
  <si>
    <t>RLN 3E26</t>
  </si>
  <si>
    <t>Melón Galia/Cantaloupe.// MM 05/11 : DESCARGADO EN RIQUEZA NATURAL 700 CAJAS DE MELON CANTALOUPE Y 1386 CAJAS DE MELON GALIA.</t>
  </si>
  <si>
    <t>1688/</t>
  </si>
  <si>
    <t>86/21</t>
  </si>
  <si>
    <t xml:space="preserve">IG: Abacaxi  DESCARGO EN ZAC 1400 CAJAS DE ABACAXI 6/11/21 M.A </t>
  </si>
  <si>
    <t>1542/</t>
  </si>
  <si>
    <t>MM 05/11 STATUS FRONTERA./DESCARGADO EN RIQUEZA NATURAL 1104 CAJAS DE MELICIA.</t>
  </si>
  <si>
    <t>850/</t>
  </si>
  <si>
    <t>PY048</t>
  </si>
  <si>
    <t>MM 05/11 : DESCARGADO EN RIQUEZA NATURAL 990 CAJAS.</t>
  </si>
  <si>
    <t>1690/21</t>
  </si>
  <si>
    <t>EVH 8087</t>
  </si>
  <si>
    <t xml:space="preserve">Sandía Baby DESCARGO EN ZAC SANDIA BABY 1344 CAJAS 6/11/21 M.A </t>
  </si>
  <si>
    <t>CU 06/11 DESCARGO EN RIQUEZA NATURAL 919 CAJAS</t>
  </si>
  <si>
    <t>CH127</t>
  </si>
  <si>
    <t>MM 06/11 : DESCARGO EN RIQUEZA NATURAL 919 CAJAS.</t>
  </si>
  <si>
    <t>JV123</t>
  </si>
  <si>
    <t>RLI 6F14</t>
  </si>
  <si>
    <t>CU 06/11 DESCARGO EN RIQUEZA NATURAL 918 CAJAS</t>
  </si>
  <si>
    <t>1691/</t>
  </si>
  <si>
    <t>MKT 3555</t>
  </si>
  <si>
    <t>MM 06/11 : DESCARGO EN RIQUEZA NATURAL 1104 CAJAS DE MELICIA.</t>
  </si>
  <si>
    <t>CH128</t>
  </si>
  <si>
    <t>MM 09/11 : DESCARGADO EN RIQUEZA NATURAL 919 CAJAS.</t>
  </si>
  <si>
    <t>213/21</t>
  </si>
  <si>
    <t>JM054</t>
  </si>
  <si>
    <t>GFG 0257</t>
  </si>
  <si>
    <t>GEH 1683</t>
  </si>
  <si>
    <t>IIW 7166</t>
  </si>
  <si>
    <t>IHF 2321</t>
  </si>
  <si>
    <t>MM 09/11 : DESCARGADO EN RIQUEZA NATURAL 1007 CAJAS.</t>
  </si>
  <si>
    <t>87/21</t>
  </si>
  <si>
    <t>IG: Jengibre, Lima/Papaya/Mango / Pitaya</t>
  </si>
  <si>
    <t>215/21</t>
  </si>
  <si>
    <t>QJU 2555</t>
  </si>
  <si>
    <t>141.50.66</t>
  </si>
  <si>
    <t>MAV 3E30</t>
  </si>
  <si>
    <t>MM 09/11 : DESCARGADO EN RIQUEZA NATURAL 1008 CAJAS.</t>
  </si>
  <si>
    <t>1804/</t>
  </si>
  <si>
    <t>CU 09/11 DESCARGO EN RIQUEZA NATURAL 1104 CAJAS DE MELICIA</t>
  </si>
  <si>
    <t>MM 10/11 : DESCARGADO EN RIQUEZA NATURAL 919 CAJAS.</t>
  </si>
  <si>
    <t>217/21</t>
  </si>
  <si>
    <t>JQH 5148</t>
  </si>
  <si>
    <t>MM 11/11 : DESCARGADO EN RIQUEZA NATURAL 1008 CAJAS.</t>
  </si>
  <si>
    <t>214/21</t>
  </si>
  <si>
    <t>JV124</t>
  </si>
  <si>
    <t>MM 11/11 : DESCARGADO EN RIQUEZA NATURAL 918 CAJAS.</t>
  </si>
  <si>
    <t>CH129</t>
  </si>
  <si>
    <t xml:space="preserve">MLP 8427 </t>
  </si>
  <si>
    <t>MM 11/11 : DESCARGADO EN RIQUEZA NATURAL 919 CAJAS.</t>
  </si>
  <si>
    <t>ACK 8A07</t>
  </si>
  <si>
    <t>IER 9D23</t>
  </si>
  <si>
    <t>MM 12/11 : DESCARGADO EN RIQUEZA NATURAL 1010 CAJAS.</t>
  </si>
  <si>
    <t>FII 3880</t>
  </si>
  <si>
    <t>MDZ 0446</t>
  </si>
  <si>
    <t>MM 12/11 : DESCARGADO EN RIQUEZA NATURAL 919 CAJAS.</t>
  </si>
  <si>
    <t>216/21</t>
  </si>
  <si>
    <t>JM055</t>
  </si>
  <si>
    <t>IEW 1E59</t>
  </si>
  <si>
    <t>ADM 6887</t>
  </si>
  <si>
    <t>MM 12/11 : DESCARGADO EN RIQUEZA NATURAL 1007 CAJAS.</t>
  </si>
  <si>
    <t>CH130</t>
  </si>
  <si>
    <t>MM 13/11 : DESCARGADO EN RIQUEZA NATURAL 919 CAJAS.</t>
  </si>
  <si>
    <t>1884/</t>
  </si>
  <si>
    <t>MM 12/11 : DESCARGADO EN RIQUEZA NATURAL 1104 CAJAS DE MELICIA.</t>
  </si>
  <si>
    <t>1883/</t>
  </si>
  <si>
    <t>MM 13/11 : DESCARGADO EN RIQUEZA NATURAL 1104 CAJAS DE MELICIA.</t>
  </si>
  <si>
    <t>CU 13/11 DESCARGO EN RIQUEZA NATURAL 919 CAJAS</t>
  </si>
  <si>
    <t>JM056</t>
  </si>
  <si>
    <t>CU 13/11 DESCARGO EN RIQUEZA NATURAL 1008 CAJAS</t>
  </si>
  <si>
    <t>JV125</t>
  </si>
  <si>
    <t>MM 13/11 DESCARGO EN RIQUEZA NATURAL 919 CAJAS</t>
  </si>
  <si>
    <t>MIF 6134</t>
  </si>
  <si>
    <t>QIW 4876</t>
  </si>
  <si>
    <t>CH131</t>
  </si>
  <si>
    <t>CU 13/11 DESCARGO EN RIQUEZA NATURAL 918 CAJAS</t>
  </si>
  <si>
    <t>MM 17/11 : DESCARGADO EN RIQUEZA NATURAL 919 CAJAS.</t>
  </si>
  <si>
    <t>JV126</t>
  </si>
  <si>
    <t>D.A-DESCARGO EN R.NATURAL 919 CAJAS</t>
  </si>
  <si>
    <t>2072/</t>
  </si>
  <si>
    <t>RKX 8J55</t>
  </si>
  <si>
    <t>RKZ 2H15</t>
  </si>
  <si>
    <t>Mix de Melones</t>
  </si>
  <si>
    <t>1885/</t>
  </si>
  <si>
    <t>MM 18/11 : DESCARGADO EN RIQUEZA NATURAL 1104 CAJAS DE MELICIA.</t>
  </si>
  <si>
    <t>MM 18/11 : DESCARGADO EN RIQUEZA NATURAL 1008 CAJAS.</t>
  </si>
  <si>
    <t>IG: Camión con problemas mecanicos.// MM 19/11 : DESCARGADO EN RIQUEZA NATURAL 918 CAJAS.</t>
  </si>
  <si>
    <t>224/21</t>
  </si>
  <si>
    <t>CH132</t>
  </si>
  <si>
    <t>MM 19/11 : DESCARGADO EN RIQUEZA NATURAL 919 CAJAS.</t>
  </si>
  <si>
    <t>223/21</t>
  </si>
  <si>
    <t>JV128</t>
  </si>
  <si>
    <t>MM 19/11 : DESCARGADO EN RIQUEZA NATURAL 918 CAJAS.</t>
  </si>
  <si>
    <t>MHP 0455</t>
  </si>
  <si>
    <t>MIG 0455</t>
  </si>
  <si>
    <t>2074/</t>
  </si>
  <si>
    <t>RLD 2D84</t>
  </si>
  <si>
    <t>MKT 0D01</t>
  </si>
  <si>
    <t>MM 19/11 : DESCARGADO EN RIQUEZA NATURAL 1104 CAJAS DE MELICIA.</t>
  </si>
  <si>
    <t>2075/</t>
  </si>
  <si>
    <t>JV127</t>
  </si>
  <si>
    <t>JM057</t>
  </si>
  <si>
    <t>IIC 3722</t>
  </si>
  <si>
    <t>IDN 5405</t>
  </si>
  <si>
    <t>MM 20/11 : DESCARGADO EN RIQUEZA NATURAL 1008 CAJAS.</t>
  </si>
  <si>
    <t>2073/</t>
  </si>
  <si>
    <t>MM 20/11 : DESCARGADO EN RIQUEZA NATURAL 1104 CAJAS DE MELICIA.</t>
  </si>
  <si>
    <t>FPY 8498</t>
  </si>
  <si>
    <t>IPT 2750</t>
  </si>
  <si>
    <t>MM 20/11 : DESCARGADO EN RIQUEZA NATURAL 919 CAJAS.</t>
  </si>
  <si>
    <t>JM058</t>
  </si>
  <si>
    <t>FFL-9D69</t>
  </si>
  <si>
    <t>ICI 4E15</t>
  </si>
  <si>
    <t>089/2021</t>
  </si>
  <si>
    <t>RKX 3G85</t>
  </si>
  <si>
    <t>RKZ 2I85</t>
  </si>
  <si>
    <t>IG: Jengibre/Lima/Papaya Havai/Pitaya</t>
  </si>
  <si>
    <t>2076/</t>
  </si>
  <si>
    <t>CH133</t>
  </si>
  <si>
    <t>MM 20/11 : DESCARGADO EN RIQUEZA NATURAL 918 CAJAS.</t>
  </si>
  <si>
    <t>225/21</t>
  </si>
  <si>
    <t>MM 25/11 : DESCARGADO EN RIQUEZA NATURAL 1008 CAJAS (PRODUCTOR : VALDEMAR).</t>
  </si>
  <si>
    <t>MM 23/11 : DESCARGADO EN RIQUEZA NATURAL 918 CAJAS.</t>
  </si>
  <si>
    <t>JV129</t>
  </si>
  <si>
    <t>MM 23/11 : DESCARGADO EN RIQUEZA NATURAL 919 CAJAS.</t>
  </si>
  <si>
    <t>090/2021</t>
  </si>
  <si>
    <t>IG: Abacaxi DESCARGADO EN ZAC 25/11</t>
  </si>
  <si>
    <t>ITB 3H41</t>
  </si>
  <si>
    <t>ILN 1780</t>
  </si>
  <si>
    <t>MM 25/11 : DESCARGADO EN RIQUEZA NATURAL 1008 CAJAS (PRODUCTOR : SERGIO).</t>
  </si>
  <si>
    <t>2077/</t>
  </si>
  <si>
    <t>MM 23/11 : DESCARGADO EN RIQUEZA NATURAL 1104 CAJAS DE MELICIA.</t>
  </si>
  <si>
    <t>JV130</t>
  </si>
  <si>
    <t xml:space="preserve">CU 25/11 DESCARGO EN RIQUEZA NATURAL 919 CAJAS </t>
  </si>
  <si>
    <t>RLB 6J52</t>
  </si>
  <si>
    <t>RLE 7E61</t>
  </si>
  <si>
    <t>MM 25/11 : DESCARGADO EN RIQUEZA NATURAL 918 CAJAS.</t>
  </si>
  <si>
    <t>JM060</t>
  </si>
  <si>
    <t>KTE 1470</t>
  </si>
  <si>
    <t>ITH 3875</t>
  </si>
  <si>
    <t>MM 27/11 : DESCARGADO EN RIQUEZA NATURAL 1008 CAJAS.</t>
  </si>
  <si>
    <t>CH134</t>
  </si>
  <si>
    <t>MM 26/11 : DESCARGADO EN RIQUEZA NATURAL 919 CAJAS.</t>
  </si>
  <si>
    <t>2257/</t>
  </si>
  <si>
    <t>MM 26/11 : DESCARGADO EN RIQUEZA NATURAL 1104 CAJAS DE MELICIA (STATUS : FRONTERA).</t>
  </si>
  <si>
    <t>JM059</t>
  </si>
  <si>
    <t>IVY 8H59</t>
  </si>
  <si>
    <t>IQR 1C76</t>
  </si>
  <si>
    <t>230/21</t>
  </si>
  <si>
    <t>JV131</t>
  </si>
  <si>
    <t>MM 27/11 : DESCARGADO EN RIQUEZA NATURAL 918 CAJAS.</t>
  </si>
  <si>
    <t>CH135</t>
  </si>
  <si>
    <t>MM 27/11 : DESCARGADO EN RIQUEZA NATURAL 919 CAJAS.</t>
  </si>
  <si>
    <t>MIF 5994</t>
  </si>
  <si>
    <t>231/21</t>
  </si>
  <si>
    <t>FKZ 0300</t>
  </si>
  <si>
    <t>MM 30/11 : DESCARGADO EN RIQUEZA NATURAL 918 CAJAS.</t>
  </si>
  <si>
    <t>2258/</t>
  </si>
  <si>
    <t>MM 30/11 : DESCARGADO EN RIQUEZA NATURAL 1103 CAJAS DE MELICIA.</t>
  </si>
  <si>
    <t>JV132</t>
  </si>
  <si>
    <t>RLC 7D16</t>
  </si>
  <si>
    <t>MBN 5204</t>
  </si>
  <si>
    <t>2384/</t>
  </si>
  <si>
    <t>MM 30/11 : DESCARGADO EN RIQUEZA NATURAL 1104 CAJAS DE MELICIA.</t>
  </si>
  <si>
    <t>JV133</t>
  </si>
  <si>
    <t>MM 02/12 : DESCARGADO EN RIQUEZA NATURAL 919 CAJAS.</t>
  </si>
  <si>
    <t>CH136</t>
  </si>
  <si>
    <t>2430/</t>
  </si>
  <si>
    <t>MM 03/12 : DESCARGADO EN RIQUEZA NATURAL 1104 CAJAS DE MELICIA.</t>
  </si>
  <si>
    <t>2431/</t>
  </si>
  <si>
    <t>D.A/VINIERON 918 CAJAS SE DESCARGO EN RIQUEZA NATURAL</t>
  </si>
  <si>
    <t>JV134</t>
  </si>
  <si>
    <t>D.A/VINIERON 919 CAJAS SE DESCARGO EN RIQUEZA NATURAL</t>
  </si>
  <si>
    <t>RLI 9F26</t>
  </si>
  <si>
    <t>QHG 7640</t>
  </si>
  <si>
    <t>MM 04/12 : DESCARGADO EN RIQUEZA NATURAL 919 CAJAS.</t>
  </si>
  <si>
    <t>226/21</t>
  </si>
  <si>
    <t>IXC9195</t>
  </si>
  <si>
    <t>IXK9019</t>
  </si>
  <si>
    <t>MM 08/12 : DESCARGADO EN RIQUEZA NATURAL 918 CAJAS (STATUS : FRONTERA).</t>
  </si>
  <si>
    <t>232/21</t>
  </si>
  <si>
    <t>MM 07/12 : DESCARGADO EN RIQUEZA NATURAL 919 CAJAS.</t>
  </si>
  <si>
    <t>JM061</t>
  </si>
  <si>
    <t>MM 07/12 : DESCARGADO EN RIQUEZA NATURAL 918 CAJAS.</t>
  </si>
  <si>
    <t>237/21</t>
  </si>
  <si>
    <t>JV135</t>
  </si>
  <si>
    <t>CH137</t>
  </si>
  <si>
    <t>2432/</t>
  </si>
  <si>
    <t>MM 07/12 : DESCARGADO EN RIQUEZA NATURAL 1104 CAJAS DE MELICIA.</t>
  </si>
  <si>
    <t>2617/</t>
  </si>
  <si>
    <t>2618/</t>
  </si>
  <si>
    <t>RLO 0I76</t>
  </si>
  <si>
    <t>QHJ 1J99</t>
  </si>
  <si>
    <t>MM 09/12 : DESCARGADO EN RIQUEZA NATURAL 1104 CAJAS DE MELICIA.</t>
  </si>
  <si>
    <t>JV136</t>
  </si>
  <si>
    <t>MM 09/12 : DESCARGADO EN RIQUEZA NATURAL 919 CAJAS.</t>
  </si>
  <si>
    <t>JV137</t>
  </si>
  <si>
    <t>MM 10/12 : DESCARGADO EN RIQUEZA NATURAL 919 CAJAS.</t>
  </si>
  <si>
    <t>243/21</t>
  </si>
  <si>
    <t>MCX 2J39</t>
  </si>
  <si>
    <t>IQU 6J36</t>
  </si>
  <si>
    <t>MM 11/12 : DESCARGADO EN RIQUEZA NATURAL 1008 CAJAS (EN PLANILLA FIGURA 918 CAJAS).</t>
  </si>
  <si>
    <t>2619/</t>
  </si>
  <si>
    <t>MEP4J66</t>
  </si>
  <si>
    <t>MM 11/12 : DESCARGADO EN RIQUEZA NATURAL 1104 CAJAS DE MELICIA.</t>
  </si>
  <si>
    <t>RAB 5826</t>
  </si>
  <si>
    <t>RAE 6207</t>
  </si>
  <si>
    <t>MM 11/12 : DESCARGADO EN RIQUEZA NATURAL 919 CAJAS.</t>
  </si>
  <si>
    <t>1363/</t>
  </si>
  <si>
    <t>IG: Uvas</t>
  </si>
  <si>
    <t>RLM 6E16</t>
  </si>
  <si>
    <t>QIG 6D00</t>
  </si>
  <si>
    <t>JM062</t>
  </si>
  <si>
    <t>MM 15/12 : DESCARGADO EN RIQUEZA NATURAL 919 CAJAS.</t>
  </si>
  <si>
    <t>092/2021</t>
  </si>
  <si>
    <t>IG: Jengibre/Papaya/Lima/Pitaya/Mango/coco/Abacaxi</t>
  </si>
  <si>
    <t>AWY 9138</t>
  </si>
  <si>
    <t>MM 14/12 : DESCARGADO EN RIQUEZA NATURAL 919 CAJAS.</t>
  </si>
  <si>
    <t>244/21</t>
  </si>
  <si>
    <t>JV138</t>
  </si>
  <si>
    <t>MM 14/12 : DESCARGADO EN RIQUEZA NATURAL 918 CAJAS.</t>
  </si>
  <si>
    <t>245/21</t>
  </si>
  <si>
    <t>FNY 6545</t>
  </si>
  <si>
    <t>RAC 1E72</t>
  </si>
  <si>
    <t>2621/</t>
  </si>
  <si>
    <t>MM 14/12 : DESCARGADO EN RIQUEZA NATURAL 1104 CAJAS DE MELICIA.</t>
  </si>
  <si>
    <t>JV139</t>
  </si>
  <si>
    <t>RXR 3I57</t>
  </si>
  <si>
    <t>MM 16/12 : DESCARGADO EN RIQUEZA NATURAL 919 CAJAS.</t>
  </si>
  <si>
    <t>JV140</t>
  </si>
  <si>
    <t>CH138</t>
  </si>
  <si>
    <t>MM 17/12 : DESCARGADO EN RIQUEZA NATURAL 918 CAJAS.</t>
  </si>
  <si>
    <t>2795/</t>
  </si>
  <si>
    <t>RLF6G52</t>
  </si>
  <si>
    <t>RLG3H62</t>
  </si>
  <si>
    <t>MM 18/12 : DESCARGADO EN RIQUEZA NATURAL 1104 CAJAS DE BANANA MELICIA.</t>
  </si>
  <si>
    <t>JV141</t>
  </si>
  <si>
    <t>FEY 9753</t>
  </si>
  <si>
    <t>MCO 5D86</t>
  </si>
  <si>
    <t>MM 17/12 : DESCARGADO EN RIQUEZA NATURAL 919 CAJAS.</t>
  </si>
  <si>
    <t>MM 18/12 : DESCARGADO EN RIQUEZA NATURAL 918 CAJAS.</t>
  </si>
  <si>
    <t>ENU 6669</t>
  </si>
  <si>
    <t>QIG 4900</t>
  </si>
  <si>
    <t>2793/</t>
  </si>
  <si>
    <t>250/21</t>
  </si>
  <si>
    <t>JM063</t>
  </si>
  <si>
    <t>AUL 4634</t>
  </si>
  <si>
    <t>MM 21/12 : DESCARGADO EN RIQUEZA NATURAL 918 CAJAS.</t>
  </si>
  <si>
    <t>RLI 5F45</t>
  </si>
  <si>
    <t>RLL 6F45</t>
  </si>
  <si>
    <t>MM 21/12 : DESCARGADO EN RIQUEZA NATURAL 919 CAJAS.</t>
  </si>
  <si>
    <t>2967/</t>
  </si>
  <si>
    <t>MM 22/12 : DESCARGADO EN RIQUEZA NATURAL 1104 CAJAS DE BANANA MELICIA (MATRICULA CAMION MEP4J66 MATRICULA REMOLQUE MDB4019).</t>
  </si>
  <si>
    <t>093/2021</t>
  </si>
  <si>
    <t>JV142</t>
  </si>
  <si>
    <t>MM 22/12 : DESCARGADO EN RIQUEZA NATURAL 919 CAJAS.</t>
  </si>
  <si>
    <t>249/21</t>
  </si>
  <si>
    <t>CH139</t>
  </si>
  <si>
    <t>MM 23/12 : DESCARGADO EN RIQUEZA NATURAL 918 CAJAS.</t>
  </si>
  <si>
    <t>JV143</t>
  </si>
  <si>
    <t>2968/</t>
  </si>
  <si>
    <t>MM 24/12 : DESCARGADO EN RIQUEZA NATURAL 1104 CAJAS DE MELICIA.</t>
  </si>
  <si>
    <t>2971/</t>
  </si>
  <si>
    <t>MHI 7529</t>
  </si>
  <si>
    <t>MGN 7750</t>
  </si>
  <si>
    <t>MM 24/12 : DESCARGADO EN RIQUEZA NATURAL 919 CAJAS.</t>
  </si>
  <si>
    <t>JM064</t>
  </si>
  <si>
    <t xml:space="preserve">IDI 0G70 </t>
  </si>
  <si>
    <t>IHK 9C07</t>
  </si>
  <si>
    <t>CU 24/12 DESCARGO EN RIQUEZA NATURAL 10008 CAJAS</t>
  </si>
  <si>
    <t>MM 28/12 : DESCARGADO EN RIQUEZA NATURAL 919 CAJAS.</t>
  </si>
  <si>
    <t>2972/</t>
  </si>
  <si>
    <t>(STATUS FRONTERA). CU 29/12 DESCARGO EN RIQUEZA NATURAL 1104 CAJAS DE MELICIA</t>
  </si>
  <si>
    <t>3122/</t>
  </si>
  <si>
    <t>JV144</t>
  </si>
  <si>
    <t>MM 29/12 : DESCARGADO EN RIQUEZA NATURAL 919 CAJAS (STATUS FRONTERA).</t>
  </si>
  <si>
    <t>JV145</t>
  </si>
  <si>
    <t>MM 30/12 : DESCARGADO EN RIQUEZA NATURAL 918 CAJAS.</t>
  </si>
  <si>
    <t>3125/</t>
  </si>
  <si>
    <t>MM 30/12 : DESCARGADO EN RIQUEZA NATURAL 1104 CAJAS DE MELICIA.</t>
  </si>
  <si>
    <t>JM065</t>
  </si>
  <si>
    <t>MM 30/12 : DESCARGADO EN RIQUEZA NATURAL 1008 CAJAS.</t>
  </si>
  <si>
    <t>MM 31/12 : DESCARGADO EN RIQUEZA NATURAL 918 CAJAS (STATUS : FRONTERA).</t>
  </si>
  <si>
    <t>MM 31/12 : DESCARGADO EN RIQUEZA NATURAL 919 CAJAS (STATUS : FRONTERA).</t>
  </si>
  <si>
    <t>JV146</t>
  </si>
  <si>
    <t>3123/21</t>
  </si>
  <si>
    <t>IG: Melón Amarillo</t>
  </si>
  <si>
    <t>256/21</t>
  </si>
  <si>
    <t xml:space="preserve">CU 04/01 DESCARGO EN RIQUEZA NATURAL 918 CAJAS </t>
  </si>
  <si>
    <t>3126/</t>
  </si>
  <si>
    <t>RLB 8C37</t>
  </si>
  <si>
    <t>CU 04/01 DESCARGO EN RIQUEZA NATURAL 1104 CAJAS DE MELICIA</t>
  </si>
  <si>
    <t>095/2021</t>
  </si>
  <si>
    <t>IG: Jengibre/Lima/Mamao/Abacaxi</t>
  </si>
  <si>
    <t>MM 05/01 : DESCARGADO EN RIQUEZA NATURAL 919 CAJAS.</t>
  </si>
  <si>
    <t>3273/</t>
  </si>
  <si>
    <t>MM 06/01 : DESCARGADO EN RIQUEZA NATURAL 1104 CAJAS DE MELICIA.</t>
  </si>
  <si>
    <t>001/22</t>
  </si>
  <si>
    <t>MM 06/01 : DESCARGADO EN RIQUEZA NATURAL 919 CAJAS.</t>
  </si>
  <si>
    <t>MM 07/01 : DESCARGADO EN RIQUEZA NATURAL 918 CAJAS.</t>
  </si>
  <si>
    <t>MM 07/01 : DESCARGADO EN RIQUEZA NATURAL 919 CAJAS.</t>
  </si>
  <si>
    <t>001/2022-002/22</t>
  </si>
  <si>
    <t>IG: Jengibre/Lima/Banana Jhony. // MM 08/01 : DESCARGADO EN RIQUEZA NATURAL 504 CAJAS DE BANANA.</t>
  </si>
  <si>
    <t>MM 08/01 : DESCARGADO EN RIQUEZA NATURAL 919 CAJAS.</t>
  </si>
  <si>
    <t>MM 08/01 : DESCARGADO EN RIQUEZA NATURAL 918 CAJAS.</t>
  </si>
  <si>
    <t>IG : intervenido./ MM 08/01 : DESCARGADO EN RIQUEZA NATURAL 919 CAJAS.</t>
  </si>
  <si>
    <t>003/22</t>
  </si>
  <si>
    <t>FUR 5H84</t>
  </si>
  <si>
    <t>MFK 6525</t>
  </si>
  <si>
    <t>3402/</t>
  </si>
  <si>
    <t>MM 11/01 : DESCARGADO EN RIQUEZA NATURAL 1104 CAJAS DE MELICIA.</t>
  </si>
  <si>
    <t>3272/</t>
  </si>
  <si>
    <t>MM 11/01 : DESCARGADO EN RIQUEZA NATURAL 919 CAJAS.</t>
  </si>
  <si>
    <t>006/22</t>
  </si>
  <si>
    <t>MM 11/01 : DESCARGADO EN RIQUEZA NATURAL 918 CAJAS.</t>
  </si>
  <si>
    <t>004/22</t>
  </si>
  <si>
    <t>IUM 6467</t>
  </si>
  <si>
    <t>IVC 8937</t>
  </si>
  <si>
    <t>MM 12/01 : DESCARGADO EN RIQUEZA NATURAL 1008 CAJAS.</t>
  </si>
  <si>
    <t>MM 12/01 : DESCARGADO EN RIQUEZA NATURAL 918 CAJAS.</t>
  </si>
  <si>
    <t>3410/</t>
  </si>
  <si>
    <t>IG: Camión Accidentado. // MM 15/01 : DESCARGADO EN RIQUEZA NATURAL 1104 CAJAS DE MELICIA.</t>
  </si>
  <si>
    <t>CU 13/01 DESCARGO EN RIQUEZA NATURAL 918 CAJAS</t>
  </si>
  <si>
    <t>002/2022</t>
  </si>
  <si>
    <t xml:space="preserve">IG:  Jengibre / Lima / Papaya / Pitaya</t>
  </si>
  <si>
    <t>QTK 6596</t>
  </si>
  <si>
    <t>MM 14/01 : DESCARGADO EN RIQUEZA NATURAL 919 CAJAS.</t>
  </si>
  <si>
    <t>MM 14/01 : DESCARGADO EN RIQUEZA NATURAL 1008 CAJAS.</t>
  </si>
  <si>
    <t>005/22</t>
  </si>
  <si>
    <t>003/2022</t>
  </si>
  <si>
    <t>IG: Abacaxi</t>
  </si>
  <si>
    <t>MM 15/01 : DESCARGADO EN RIQUEZA NATURAL 918 CAJAS.</t>
  </si>
  <si>
    <t>RLN 8D17</t>
  </si>
  <si>
    <t>RLK 0J06</t>
  </si>
  <si>
    <t>MM 15/01 : DESCARGADO EN RIQUEZA NATURAL 919 CAJAS.</t>
  </si>
  <si>
    <t>MM 18/01 : DESCARGADO EN RIQUEZA NATURAL 918 CAJAS.</t>
  </si>
  <si>
    <t>MM 18/01 : DESCARGADO EN RIQUEZA NATURAL 919 CAJAS.</t>
  </si>
  <si>
    <t>RLB 1C80</t>
  </si>
  <si>
    <t>RLB 4G98</t>
  </si>
  <si>
    <t>MM 19/01 : DESCARGADO EN RIQUEZA NATURAL 918 CAJAS.</t>
  </si>
  <si>
    <t>IG: Camión con problemas en los frenos. // CU 20/01 : DESCARGADO EN RIQUEZA NATURAL919 CAJAS.</t>
  </si>
  <si>
    <t>3543/</t>
  </si>
  <si>
    <t>IZN 0C41</t>
  </si>
  <si>
    <t>IZO 1G31</t>
  </si>
  <si>
    <t>MM 20/01 : DESCARGADO EN RIQUEZA NATURAL 1009 CAJAS.</t>
  </si>
  <si>
    <t>010/22</t>
  </si>
  <si>
    <t>CU 20/01 DESCARGO EN RIQUEZA NATURAL 918 CAJAS</t>
  </si>
  <si>
    <t>Equipo Apagado. // CU 20/01 : DESCARGADO EN RIQUEZA NATURAL 918 CAJAS.</t>
  </si>
  <si>
    <t>//CU 20/01 DESCARGO EN RIQUEZA NATURAL 918 CAJAS</t>
  </si>
  <si>
    <t>MM 20/01 : DESCARGADO EN RIQUEZA NATURAL 918 CAJAS.</t>
  </si>
  <si>
    <t>004/2022</t>
  </si>
  <si>
    <t>009/22</t>
  </si>
  <si>
    <t>RLC 7C46</t>
  </si>
  <si>
    <t>MFV 5926</t>
  </si>
  <si>
    <t>MM 21/01 : DESCARGADO EN RIQUEZA NATURAL 918 CAJAS.</t>
  </si>
  <si>
    <t>3545/</t>
  </si>
  <si>
    <t>MM 21/01 : DESCARGADO EN RIQUEZA NATURAL 1104 CAJAS DE MELICIA. SENTIDA</t>
  </si>
  <si>
    <t>JAA 7A59</t>
  </si>
  <si>
    <t>JAI 1C02</t>
  </si>
  <si>
    <t>MM 21/01 : DESCARGADO EN RIQUEZA NATURAL 1008 CAJAS.</t>
  </si>
  <si>
    <t>MIT 3967</t>
  </si>
  <si>
    <t>MEU 1845</t>
  </si>
  <si>
    <t>MM 22/01 : DESCARGADO EN RIQUEZA NATURAL 919 CAJAS.</t>
  </si>
  <si>
    <t>3542/</t>
  </si>
  <si>
    <t>MM 22/01 : DESCARGADO EN RIQUEZA NATURAL 1104 CAJAS DE MELICIA. SENTIDA</t>
  </si>
  <si>
    <t>014/22</t>
  </si>
  <si>
    <t>REA 3A52</t>
  </si>
  <si>
    <t>RKW 0F11</t>
  </si>
  <si>
    <t>011/22</t>
  </si>
  <si>
    <t>MM 22/01 : DESCARGADO EN RIQUEZA NATURAL 918 CAJAS.</t>
  </si>
  <si>
    <t>860/</t>
  </si>
  <si>
    <t>GAH 324</t>
  </si>
  <si>
    <t>MM 22/01 : DESCARGADO EN RIQUEZA NATURAL 990 CAJAS.</t>
  </si>
  <si>
    <t>MM 25/01 : DESCARGADO EN RIQUEZA NATURAL 918 CAJAS.</t>
  </si>
  <si>
    <t>013/22</t>
  </si>
  <si>
    <t>DPE 4I85</t>
  </si>
  <si>
    <t>MM 25/01 : DESCARGADO EN RIQUEZA NATURAL 1009 CAJAS.</t>
  </si>
  <si>
    <t>MM 26/01 : DESCARGADO EN RIQUEZA NATURAL 918 CAJAS.</t>
  </si>
  <si>
    <t>3626/</t>
  </si>
  <si>
    <t>MM 26/01 : DESCARGADO EN RIQUEZA NATURAL 1104 CAJAS DE MELICIA.</t>
  </si>
  <si>
    <t>RDU 4J31</t>
  </si>
  <si>
    <t>QTL 9I32</t>
  </si>
  <si>
    <t>CU 26/01 DESCARGO EN RIQUEZA NATURAL 919 CAJAS</t>
  </si>
  <si>
    <t>RLE 7H46</t>
  </si>
  <si>
    <t>MFV 8116</t>
  </si>
  <si>
    <t>CU 27-01 DESCARGO EN RIQUEZA NATURAL 918 CAJAS</t>
  </si>
  <si>
    <t>IUI 6C86</t>
  </si>
  <si>
    <t>IWB 6795</t>
  </si>
  <si>
    <t>CU 27-01 DESCARGO EN RIQUEZA NATURAL 1009 CAJAS</t>
  </si>
  <si>
    <t>IVQ 6517</t>
  </si>
  <si>
    <t>CU 27-01 DESCARGO EN RIQUEZA NATURAL 1008 CAJAS</t>
  </si>
  <si>
    <t>3629</t>
  </si>
  <si>
    <t>MM 28/01 : DESCARGADO EN RIQUEZA NATURAL 1104 CAJAS DE MELICIA.</t>
  </si>
  <si>
    <t>017/22</t>
  </si>
  <si>
    <t>CFZ 9279</t>
  </si>
  <si>
    <t>VS 29-01 DESCARGO EN RIQUEZA NATURAL 918 CAJAS</t>
  </si>
  <si>
    <t>MM 28/01 : DESCARGADO EN RIQUEZA NATURAL 919 CAJAS.</t>
  </si>
  <si>
    <t>MM 29/01 : DESCARGADO EN RIQUEZA NATURAL 918 CAJAS.</t>
  </si>
  <si>
    <t>VS 29-01 DESCARGO EN RIQUEZA NATURAL 919 CAJAS</t>
  </si>
  <si>
    <t>MM 29/01 : DESCARGADO EN RIQUEZA NATURAL 1009 CAJAS.</t>
  </si>
  <si>
    <t>IXM 4298</t>
  </si>
  <si>
    <t>MM 29/01 : DESCARGADO EN RIQUEZA NATURAL 1008 CAJAS.</t>
  </si>
  <si>
    <t>005/2022</t>
  </si>
  <si>
    <t>018/22</t>
  </si>
  <si>
    <t>MM 01/02 : descargado en Riqueza Natural 918 cajas ok.</t>
  </si>
  <si>
    <t>MM 01/02 : descargado en Riqueza Natural 919 cajas ok.</t>
  </si>
  <si>
    <t>019/22</t>
  </si>
  <si>
    <t>MMD 1053</t>
  </si>
  <si>
    <t>MFK 9457</t>
  </si>
  <si>
    <t>MM 01/02 : descargado en Riqueza Natural 920 cajas ok.</t>
  </si>
  <si>
    <t>MM 03/02 : descargado en Riqueza Natural 918 cajas ok (STATUS : FRONTERA)</t>
  </si>
  <si>
    <t>022/22</t>
  </si>
  <si>
    <t>IZY 9E78</t>
  </si>
  <si>
    <t>CU 04/02 : DESCARGADO EN RIQUEZA NATURAL 1009 CAJAS.</t>
  </si>
  <si>
    <t>CU 04/02 : DESCARGADO EN RIQUEZA NATURAL 919 CAJAS.</t>
  </si>
  <si>
    <t>3775/</t>
  </si>
  <si>
    <t>CU 04/02 : DESCARGADO EN RIQUEZA NATURAL 1104 CAJAS DE MELICIA.</t>
  </si>
  <si>
    <t>021/22</t>
  </si>
  <si>
    <t>MM 05/02 : DESCRAGADO EN RIQUEZA NATURAL 918 CAJAS OK.</t>
  </si>
  <si>
    <t>MM 07/02 DESCARGO EN RIQUEZA NATURAL 919 CAJAS</t>
  </si>
  <si>
    <t>mM 05/02 : DESCRAGADO EN RIQUEZA NATURAL 919 CAJAS OK.</t>
  </si>
  <si>
    <t>BDU 7G55</t>
  </si>
  <si>
    <t>MJC 7E94</t>
  </si>
  <si>
    <t xml:space="preserve">CU 08/02 DESCARGO EN RIQUEZA NATURAL 919 CAJAS </t>
  </si>
  <si>
    <t>3765/</t>
  </si>
  <si>
    <t>RLA 8F17</t>
  </si>
  <si>
    <t>MIO 6F77</t>
  </si>
  <si>
    <t>CU 08/02 DESCARGO EN RIQUEZA NATURAL 1104 CAJAS MELICIA</t>
  </si>
  <si>
    <t xml:space="preserve">CU 08/02 DESCARGO EN RIQUEZA NATURAL 918 CAJAS </t>
  </si>
  <si>
    <t>IFY 2F05</t>
  </si>
  <si>
    <t>IGC 2G98</t>
  </si>
  <si>
    <t xml:space="preserve">CU 08/02 DESCARGO EN RIQUEZA NATURAL 1009 CAJAS </t>
  </si>
  <si>
    <t>FCR 4408</t>
  </si>
  <si>
    <t>MFV 6036</t>
  </si>
  <si>
    <t>3908/</t>
  </si>
  <si>
    <t>CU 09/02 : DESCARGADO EN RIQUEZA NATURAL 1104 CAJAS DE MELICIA.</t>
  </si>
  <si>
    <t>MM 09/02 : DESCARGADO EN RIQUEZA NATURAL 919 CAJAS OK.</t>
  </si>
  <si>
    <t>026/22</t>
  </si>
  <si>
    <t>MM 10/02 : DESCARGADO EN RIQUEZA NATURAL 919 CAJAS OK.</t>
  </si>
  <si>
    <t>006/2022</t>
  </si>
  <si>
    <t>AZ01</t>
  </si>
  <si>
    <t>IG: Jengibre, Lima, Papaya, Banana. // MM 11/02 : DESCARGADO EN RIQUEZA NATIRAL 630 CAJAS DE BANANA.</t>
  </si>
  <si>
    <t>3910/</t>
  </si>
  <si>
    <t>MM 11/2 : DESCARGADO EN RIQUEZA NATURAL 1104 CAJAS DE BANANA MELICIA.</t>
  </si>
  <si>
    <t>CU 11/02 : DESCARGADO EN RIQUEZA NATURAL 919 CAJAS OK.</t>
  </si>
  <si>
    <t>IXL 1307</t>
  </si>
  <si>
    <t>MM 11/2 : DESCARGADO EN RIQUEZA NATURAL 1008 CAJAS OK.</t>
  </si>
  <si>
    <t>MM 11/02 : DESCARGADO EN RIQUEZA NATURAL 918 CAJAS OK.</t>
  </si>
  <si>
    <t>CU 12/02 DESCARGO EN RIQUEZA NATURAL 918 CAJAS</t>
  </si>
  <si>
    <t>FTX 9122</t>
  </si>
  <si>
    <t>FCX 8835</t>
  </si>
  <si>
    <t>MM 15/02 : DESCARGADO EN RIQUEZA NATURAL 919 CAJAS OK.</t>
  </si>
  <si>
    <t>MM 15/02 : DESCARGADO EN RIQUEZA NATURAL 918 CAJAS OK.</t>
  </si>
  <si>
    <t>MM 16/02 : DESCARGADO EN RIQUEZA NATURAL 1008 CAJAS JM.</t>
  </si>
  <si>
    <t>028/22</t>
  </si>
  <si>
    <t>MM 17/02 : DESCARGADO EN RIQUEZA NATURAL 918 CAJAS OK.</t>
  </si>
  <si>
    <t>4081/</t>
  </si>
  <si>
    <t>MM 17/02 : DESCARGADO EN RIQUEZA NATURAL 1104 CAJAS DE MELICIA.</t>
  </si>
  <si>
    <t>029/22</t>
  </si>
  <si>
    <t>CU 18/02 : DESCARGADO EN RIQUEZA NATURAL 918 CAJAS OK.</t>
  </si>
  <si>
    <t>CU 18/02 : DESCARGADO EN RIQUEZA NATURAL 919 CAJAS OK.</t>
  </si>
  <si>
    <t>Aldo Junior</t>
  </si>
  <si>
    <t>AJ001</t>
  </si>
  <si>
    <t>CU 19/02 DESCARGO EN RIQUEZA NATURAL 918 CAJAS</t>
  </si>
  <si>
    <t>FVR 7164</t>
  </si>
  <si>
    <t>MBH 7091</t>
  </si>
  <si>
    <t xml:space="preserve">CU  21/02 CU DESCARGO EN RIQUEZA NATURAL 919 CAJAS</t>
  </si>
  <si>
    <t>MME 4544</t>
  </si>
  <si>
    <t>MHQ 5189</t>
  </si>
  <si>
    <t>CU 19/02 DESCARGO EN RIQUEZA NATURAL 919 CAJAS</t>
  </si>
  <si>
    <t>MM 23/02 : DESCARGADO EN RIQUEZA NATURAL 918 CAJAS OK.</t>
  </si>
  <si>
    <t>AJ002</t>
  </si>
  <si>
    <t>MM 22/02 : DESCARGADO EN RIQUEZA NATURAL 918 CAJAS OK.</t>
  </si>
  <si>
    <t>4198/</t>
  </si>
  <si>
    <t>MM 22/02 : DESCARGADO EN RIQUEZA NATURAL 1104 CAJAS DE MELICIA.</t>
  </si>
  <si>
    <t>JAY 3J02</t>
  </si>
  <si>
    <t>IG: Camión con problemas mecanicos. // MM 23/02 : DESCARGADO EN RIQUEZA NATURAL 918 CAJAS OK.</t>
  </si>
  <si>
    <t>007/2022</t>
  </si>
  <si>
    <t>56854/55</t>
  </si>
  <si>
    <t>IG: Jengibre/Lima/Papaya/Pitaya/Banana.// MM 24/02 : DESCARGADO EN RIQUEZA NATURAL 200 LIMA / 200 JENGIBRE / 307 PITAYA / 450 PAPAYA FORMOSA / 210 PAPAYA HAVAI / 504 BANANA COSTA AGRO.</t>
  </si>
  <si>
    <t>008/2022</t>
  </si>
  <si>
    <t>IG: Tomate</t>
  </si>
  <si>
    <t>MM 24/02 : DESCARGADO EN RIQUEZA NATURAL 919 CAJAS OK.</t>
  </si>
  <si>
    <t>4199/</t>
  </si>
  <si>
    <t>MM 24/02 : DESCARGADO EN RIQUEZA NATURAL 1104 CAJAS DE MELICIA.</t>
  </si>
  <si>
    <t>034/22</t>
  </si>
  <si>
    <t>MM 25/02 : DESCARGADO EN RIQUEZA NATURAL 919 CAJAS OK.</t>
  </si>
  <si>
    <t>4201/</t>
  </si>
  <si>
    <t>QJG 9H91</t>
  </si>
  <si>
    <t>MM 25/02 : DESCARGADO EN RIQUEZA NATURAL 1104 CAJAS DE MELICIA.</t>
  </si>
  <si>
    <t>AJ003</t>
  </si>
  <si>
    <t>QJD 6890</t>
  </si>
  <si>
    <t>MKI 3835</t>
  </si>
  <si>
    <t>MM 26/02 : DESCARGADO EN RIQUEZA NATURAL 918 CAJAS OK.</t>
  </si>
  <si>
    <t>FDB 8A35</t>
  </si>
  <si>
    <t>IFZ 3I73</t>
  </si>
  <si>
    <t>IEW 8157</t>
  </si>
  <si>
    <t>MM 26/02 : DESCARGADO EN RIQUEZA NATURAL 1008 CAJAS DE JM.</t>
  </si>
  <si>
    <t>MM 26/02 : DESCARGADO EN RIQUEZA NATURAL 919 CAJAS OK.</t>
  </si>
  <si>
    <t>MM 26/02 : DESCARGADO EN RIQUEZA NATURAL 919 CAJAS DE OK.</t>
  </si>
  <si>
    <t>009/2022</t>
  </si>
  <si>
    <t>IG : Mix de Exoticos / Tomate.// MM 26/02 : DESCARGADO EN RIQUEZA NATURAL 1976 CAJAS DE EXOTICOS.</t>
  </si>
  <si>
    <t>Gerardo P. 919 cajas con fruta sentida</t>
  </si>
  <si>
    <t>Gerardo P. 919 cajas</t>
  </si>
  <si>
    <t>030/22</t>
  </si>
  <si>
    <t>RLD 8J56</t>
  </si>
  <si>
    <t>QHI 3540</t>
  </si>
  <si>
    <t>GERARDO P. 919 CAJAS con fruta quemada y sentida</t>
  </si>
  <si>
    <t>AJ004</t>
  </si>
  <si>
    <t>RXO 9E18</t>
  </si>
  <si>
    <t>MKM 3I14</t>
  </si>
  <si>
    <t>MM 03/03 : DESCARGADO EN RIQUEZA NATURAL 918 CAJAS OK.</t>
  </si>
  <si>
    <t>GJJ 2321</t>
  </si>
  <si>
    <t>MDO 3513</t>
  </si>
  <si>
    <t xml:space="preserve">Gerardo P. 918 Cajas </t>
  </si>
  <si>
    <t>010/2022</t>
  </si>
  <si>
    <t>RKZ 2H16</t>
  </si>
  <si>
    <t>MLL 8468</t>
  </si>
  <si>
    <t>IG: Tomate.// MM 03/03 : DESCARGADO EN RIQUEZA NATURAL 1176 CAJAS DE TOMATE.</t>
  </si>
  <si>
    <t>035/22</t>
  </si>
  <si>
    <t>RHL 1A06</t>
  </si>
  <si>
    <t>RHL 1A07</t>
  </si>
  <si>
    <t xml:space="preserve">G. Peirano 07/03  Descargado en Riqueza natural 920 cajas OK , FRUTA QUEMADA .</t>
  </si>
  <si>
    <t>4328/</t>
  </si>
  <si>
    <t xml:space="preserve">G. Peirano 05/03  Descargado en Riqueza natural 1104 cajas melicia .</t>
  </si>
  <si>
    <t>RHL 1A16</t>
  </si>
  <si>
    <t>RHL 1A17</t>
  </si>
  <si>
    <t xml:space="preserve">G. Peirano 07/03  Descargado en Riqueza natural 919 cajas OK .FRUTA SENTIDA Y CON COLOR.</t>
  </si>
  <si>
    <t>AJ005</t>
  </si>
  <si>
    <t xml:space="preserve">G. Peirano 05/03  Descargado en Riqueza natural 918 cajas OK .</t>
  </si>
  <si>
    <t>037/22</t>
  </si>
  <si>
    <t xml:space="preserve">G. Peirano 05/03  Descargado en Riqueza natural 919 cajas OK .</t>
  </si>
  <si>
    <t>M.A. 05/03 DESCARGADO RIQUEZA NATURAL 918 CAJAS OK</t>
  </si>
  <si>
    <t>038/22</t>
  </si>
  <si>
    <t xml:space="preserve">G. Peirano 08/03  Descargado en Riqueza natural 1009 cajas JM SENTIDO</t>
  </si>
  <si>
    <t>REA 1I71</t>
  </si>
  <si>
    <t xml:space="preserve">G. Peirano 08/03  Descargado en Riqueza natural 918 cajas OK .</t>
  </si>
  <si>
    <t>FGF 3091</t>
  </si>
  <si>
    <t>QIW 4716</t>
  </si>
  <si>
    <t>G.PEIRANO 08/03 Descargado en Riqueza natural 919 cajas ok</t>
  </si>
  <si>
    <t>GBC 7213</t>
  </si>
  <si>
    <t>FWF 0197</t>
  </si>
  <si>
    <t xml:space="preserve">G.PEIRANO 918 CAJAS OK SE DESCARGO EN RIQUEZA NATURAL </t>
  </si>
  <si>
    <t>UR001</t>
  </si>
  <si>
    <t>BR SP</t>
  </si>
  <si>
    <t>SP001</t>
  </si>
  <si>
    <t>IG: 888 cajas de Banana y 140 cajas de Papaya</t>
  </si>
  <si>
    <t>º</t>
  </si>
  <si>
    <t>G.PEIRANO DESCARGADO EN RIQUEZA NATURAL 918 CAJAS OK</t>
  </si>
  <si>
    <t>AJ 006</t>
  </si>
  <si>
    <t xml:space="preserve">G. PEIRANO SE DESCARGO EN RIQUEZA NATURAL 918 CAJAS  . PALLETS CON COLOR TODA LA FRUTA REVENTADA </t>
  </si>
  <si>
    <t>KBE 7E86</t>
  </si>
  <si>
    <t xml:space="preserve">	IGX 9D07</t>
  </si>
  <si>
    <t>G. PEI SE DESCARGO EN RIQUEZA NATURAL 1008 CAJAS JM</t>
  </si>
  <si>
    <t>AJ 007</t>
  </si>
  <si>
    <t xml:space="preserve">G. PEI SE DESCARGO EN RIQUEZA NATURAL 918 CAJAS (OK) TODO EL CAMION VINO CON PALLETS ROTOS Y CAJAS ROTAS , TAMBIEN ACLARAR QUE LA FRUTA LLEGO ENTRE COLOR 3 Y 7 !!! </t>
  </si>
  <si>
    <t>011/2022</t>
  </si>
  <si>
    <t>G.PEI SE DESCARGO EN RIQUEZA NATURAL</t>
  </si>
  <si>
    <t>043/22</t>
  </si>
  <si>
    <t>G.PEI SE DESCAGO EN RIQUEZA NATURAL 918 CAJAS OK</t>
  </si>
  <si>
    <t>4412/</t>
  </si>
  <si>
    <t>G.PEI SE DESCARGO EN RIQUEZA NATURAL 1104 CAJAS MELICIA</t>
  </si>
  <si>
    <t>FEJ 8C47</t>
  </si>
  <si>
    <t xml:space="preserve">G.PEI 15/3 SE DESCARGO EN RIQUEZA NATURA 919 CAJAS BANANA OK </t>
  </si>
  <si>
    <t>042/22</t>
  </si>
  <si>
    <t>AJ 008</t>
  </si>
  <si>
    <t>G.PEI 15/3 SE DESCARGO EN RIQUEZA NATURA 918 CAJAS OK CON FRUTA ALGO SENTIDA .</t>
  </si>
  <si>
    <t xml:space="preserve">G.PEI 15/3 SE DESCARGO EN RIQUEZA NATURA 918 CAJAS BANANA OK </t>
  </si>
  <si>
    <t>QTL 8320</t>
  </si>
  <si>
    <t>RXQ 3F77</t>
  </si>
  <si>
    <t xml:space="preserve">G.PEI 15/03 SE DESCARGO EN RIQUEZA NATURAL 919 CAJAS OK </t>
  </si>
  <si>
    <t>JAA 7D94</t>
  </si>
  <si>
    <t>G.PEI 15/03 SE DESCARGO EN RIQUEZA NATURAL 1008 CAJAS JM</t>
  </si>
  <si>
    <t>044/22</t>
  </si>
  <si>
    <t>MIR 9657</t>
  </si>
  <si>
    <t>MKC 3678</t>
  </si>
  <si>
    <t>CU 17/03 DESCARGO EN RIQUEZA NATURAL 919 CAJAS</t>
  </si>
  <si>
    <t>G.PEI 21/03 SE DESCARGO EN RIQUEZA NATURAL 918 CAJAS OK</t>
  </si>
  <si>
    <t>G.PEI 21/03 SE DESCARGO EN RIQUEZA NATURAL 920 CAJAS OK</t>
  </si>
  <si>
    <t>045/22</t>
  </si>
  <si>
    <t xml:space="preserve">G.PEI 19/03 SE DESCARGO EN RIQUEZA NATURAL 1008 CAJAS JM </t>
  </si>
  <si>
    <t>FSV 3214</t>
  </si>
  <si>
    <t>MFV 8156</t>
  </si>
  <si>
    <t xml:space="preserve"> FJX 1823</t>
  </si>
  <si>
    <t>G.PEI 22/03 SE DESCARGO EN RIQUEZA NATURAL 919 CAJAS OK</t>
  </si>
  <si>
    <t xml:space="preserve">G.PEI 22/03 SE DESCARGO EN RIQUEZA NATURAL 1008 CAJAS JM </t>
  </si>
  <si>
    <t>SR005 SG018</t>
  </si>
  <si>
    <t>G.PEI 22/03 SE DESCARGO EN RIQUEZA NATURAL 918 CAJAS OK</t>
  </si>
  <si>
    <t>4474/</t>
  </si>
  <si>
    <t>EWU 8950</t>
  </si>
  <si>
    <t xml:space="preserve">G.PEI 24/03 SE DESCARGO EN RIQUEZA NATURAL 1104 MELICIA </t>
  </si>
  <si>
    <t>012/2022</t>
  </si>
  <si>
    <t>IG: 250 Lima/300 Jengibre/864 Mango Tommy/150 Pitaya/552Tomate.// MM 23/03 : descargado en zac 2116 cajas de exoticos.</t>
  </si>
  <si>
    <t>G PEI 248/03 DESCARGO EN RIQUEZA NATURAL 919 CAJAS</t>
  </si>
  <si>
    <t>G PEI 26/03 DESCARGO EN RIQUEZA NATURAL 919 CAJAS</t>
  </si>
  <si>
    <t>vh 019</t>
  </si>
  <si>
    <t>QJV 3416</t>
  </si>
  <si>
    <t>MKT 8138</t>
  </si>
  <si>
    <t>R.M. SE DESCARGO EN RIQUEZA NATURAL 919 CAJAS OK</t>
  </si>
  <si>
    <t>4510/</t>
  </si>
  <si>
    <t xml:space="preserve">CU 26/03 DESCARGO EN RIQUEZA NATURAL 1104 CAJAS VI NO CON PECAS AMAILLA </t>
  </si>
  <si>
    <t>13/2022</t>
  </si>
  <si>
    <t>26/03/22</t>
  </si>
  <si>
    <t>G.PEI SE DESCARGO EN RIQUEZA NATURAL 250 LIMA - 248 JENGIBRE -731 TOMATE -132 PAPAYA</t>
  </si>
  <si>
    <t xml:space="preserve">G.PEI  SE DESCARGO EN RIQUEZA NATURAL OK 920 CAJAS 29/03</t>
  </si>
  <si>
    <t>049/22</t>
  </si>
  <si>
    <t>G.PEI 29/03 SE DESCARGO EN RIQUEZA NATURAL 918 CAJAS OK</t>
  </si>
  <si>
    <t xml:space="preserve">G.PEI 29/03 SE DESCARGO EN RIQUEZA NATURAL 1008 JM </t>
  </si>
  <si>
    <t>G.PEI 29/03SE DESCARGO EN RIQUEZA NATURAL 918 OK</t>
  </si>
  <si>
    <t>LZB 8I68</t>
  </si>
  <si>
    <t>IDK 2F11</t>
  </si>
  <si>
    <t xml:space="preserve">G.PEI  SE DESCARGO EN RIQUEZA NATURAL JM 1008 CAJAS 29/03</t>
  </si>
  <si>
    <t>UR002</t>
  </si>
  <si>
    <t>SP 002</t>
  </si>
  <si>
    <t>G.PEI 30/03 SE DESCARGO EN RIQUEZA NATURAL 954 CAJAS BANANA SAN PABLO</t>
  </si>
  <si>
    <t>4552/</t>
  </si>
  <si>
    <t>g.pei 2/04/22 se descargo en riqueza natural 1104 melicia</t>
  </si>
  <si>
    <t>CU 05/04 DESCARGO EN RIQUEZA NATURAL 918 CAJS</t>
  </si>
  <si>
    <t>EPU 7G34</t>
  </si>
  <si>
    <t>MBP 1101</t>
  </si>
  <si>
    <t xml:space="preserve">CU 05/04 DESCARGO EN RIQUEZA NATURAL 1008  CAJS</t>
  </si>
  <si>
    <t>053/22</t>
  </si>
  <si>
    <t>CU 05/04 DESCARGO EN RIQUEZA NATURAL 919 CAJS</t>
  </si>
  <si>
    <t>051/22</t>
  </si>
  <si>
    <t>QJQ 1C76</t>
  </si>
  <si>
    <t>MFT 5C95</t>
  </si>
  <si>
    <t>CU 05/04 DESCARGO EN RIQUEZA NATURAL 920 CAJS</t>
  </si>
  <si>
    <t>CU 07/04 DESCARGO EN RIQUEZA NATURAL918 CAJAS</t>
  </si>
  <si>
    <t>052/22</t>
  </si>
  <si>
    <t>JAC 6C26</t>
  </si>
  <si>
    <t>CU 07/04 DESCARGO EN RIQUEZA NATURAL 1008 CAJAS</t>
  </si>
  <si>
    <t>CU 07/04 DESCARGO EN RIQUEZA NATURAL919 CAJAS</t>
  </si>
  <si>
    <t>FUR 3366</t>
  </si>
  <si>
    <t>RS, 08/04, ECARGO EN RIQUEZA NATURAL 920</t>
  </si>
  <si>
    <t>AWR 6I62</t>
  </si>
  <si>
    <t>MFZ 9B32</t>
  </si>
  <si>
    <t>CU 08/04 DESCARGO EN RIQUEZA NATURAL 919 CAJAS</t>
  </si>
  <si>
    <t>4586/</t>
  </si>
  <si>
    <t>CU 09/04 DESCARGO EN RIQUEZAZ NATURAL 1104 CAJAS MELICIA</t>
  </si>
  <si>
    <t>AJ009</t>
  </si>
  <si>
    <t>QOH 7772</t>
  </si>
  <si>
    <t>FZK 9C78</t>
  </si>
  <si>
    <t>CU 09/04 DESCARGO EN RIQUEZAZ NATURAL 918 CAJAS</t>
  </si>
  <si>
    <t>Muller</t>
  </si>
  <si>
    <t>ML001</t>
  </si>
  <si>
    <t>GHQ 9680</t>
  </si>
  <si>
    <t>RXP 8I57</t>
  </si>
  <si>
    <t>RS 12/04 DESCARGO EN RIQUEZA NATURAL 918 CAJAS</t>
  </si>
  <si>
    <t>G.PEI SE DESCARGO EN RIQUEZA NATURAL 1009 CAJAS JM</t>
  </si>
  <si>
    <t xml:space="preserve">CU 12/04 DESCARGO EN RIQUEZA NATURAL 918 CAJAS </t>
  </si>
  <si>
    <t>014/2022-055/22</t>
  </si>
  <si>
    <t xml:space="preserve">CU 12/04 DESCARGO EN RIQUEZA NATURAL 289 CAJAS </t>
  </si>
  <si>
    <t>CU 13/04 DESCARGO EN RIQUEZA NATURAL 919 CAJAS</t>
  </si>
  <si>
    <t xml:space="preserve">G.PEI 14/04 SE DESCARGO EN RIQUEZA  NATURAL 919</t>
  </si>
  <si>
    <t>G.PEI S14/04 SE DESCARGO EN RIQUEZA NATURAL 918 CAJAS BANANA BRASIL</t>
  </si>
  <si>
    <t>PGP 5B01</t>
  </si>
  <si>
    <t>G.PEI 14/04 SE DESCARGO EN RIQUEZA NATURAL 918 CAJAS CURUPA</t>
  </si>
  <si>
    <t>GFJ 6267</t>
  </si>
  <si>
    <t>MFV 8176</t>
  </si>
  <si>
    <t>G.PEI 14/04 SE DESCARGO EN RIQUEZA NATURAL 918 CAJAS SEGIO</t>
  </si>
  <si>
    <t>056/22</t>
  </si>
  <si>
    <t>g.pei 20/04 se descargo en riqueza natural 918 cajas ok</t>
  </si>
  <si>
    <t xml:space="preserve">CU 21/04 DESCARGO EN RIQUEZA NATURAL 919 CAJAS </t>
  </si>
  <si>
    <t>ML 002</t>
  </si>
  <si>
    <t>G.PEI 20/04 SE DESCARGO EN CR 918 CAJAS OK</t>
  </si>
  <si>
    <t>4621/</t>
  </si>
  <si>
    <t>G.PEI 20/04 SE DESCARGO EN CR 1104 CAJAS MELICIA</t>
  </si>
  <si>
    <t>g.pei 20/04 se descargo en riqueza natural 919 cajas ok</t>
  </si>
  <si>
    <t>CU 21/04 descargo en riqueza natural919 cajas</t>
  </si>
  <si>
    <t xml:space="preserve">CU 21/04 DESCARGO EN RIQUEZA NATURAL 918 CAJAS </t>
  </si>
  <si>
    <t>CU 21/04 descargo en riqueza natural918 cajas</t>
  </si>
  <si>
    <t xml:space="preserve">CU 21/04 DESCARGO EN RIQUEZA NATURAL 1009 CAJAS </t>
  </si>
  <si>
    <t>URU003</t>
  </si>
  <si>
    <t>SP003</t>
  </si>
  <si>
    <t>QJV 7046</t>
  </si>
  <si>
    <t>MGI 2535</t>
  </si>
  <si>
    <t>CU 21/04 DESCARGO EN RIQUEZA NATURAL 954 CAJAS VINO CON FRUTA SENTIDA Y MADURAS</t>
  </si>
  <si>
    <t>CU 27/04 DESCARGO EN RIQUEZA NATURAL 919 CAJAS</t>
  </si>
  <si>
    <t>4671/</t>
  </si>
  <si>
    <t xml:space="preserve">26/04 G.PEI SE DESCARGO EN RIQUEZA NATURAL 1104 CAJAS MELICIA </t>
  </si>
  <si>
    <t>ML 003</t>
  </si>
  <si>
    <t>26/04 G.PEI SE DESCARGO 918 CAJAS OK EN RIQUEZA NATURAL</t>
  </si>
  <si>
    <t>058/22</t>
  </si>
  <si>
    <t>SG 020</t>
  </si>
  <si>
    <t xml:space="preserve">26/04 G.PEI SE DESCARGO EN RIQUEZA NATURAL  918 OK</t>
  </si>
  <si>
    <t>SE DESCARGO EN RIQUEZA NATURAL 918 CAJAS</t>
  </si>
  <si>
    <t xml:space="preserve">27/07 SE DESCARGO EN RIQUEZA NATURAL 920 CAJAS </t>
  </si>
  <si>
    <t>IXH 9066</t>
  </si>
  <si>
    <t xml:space="preserve">28/04 SE DESCARGO EN RIQUEZA NATURAL 1008CAJAS </t>
  </si>
  <si>
    <t>060/22</t>
  </si>
  <si>
    <t>ML004</t>
  </si>
  <si>
    <t>CU 28/04 DESCARGO EN RIQUEZA NATURAL 918 CAJAS</t>
  </si>
  <si>
    <t xml:space="preserve">28/04 SE DESCARGO EN RIQUEZA NATURAL 919 CAJAS </t>
  </si>
  <si>
    <t>CU 29/04 DESCARGO EN RIQUEZA NATURAL 918 CAJAS</t>
  </si>
  <si>
    <t>062/22</t>
  </si>
  <si>
    <t>CU 29/04 DESCARGO EN RIQUEZA NATURAL 1009 CAJAS</t>
  </si>
  <si>
    <t>061/22</t>
  </si>
  <si>
    <t>sg021</t>
  </si>
  <si>
    <t>RLG 4B36</t>
  </si>
  <si>
    <t>RKY 5G86</t>
  </si>
  <si>
    <t xml:space="preserve">30/04 SE DESCARGO  EN RIQUEZA NATURAL 919 CAJAS </t>
  </si>
  <si>
    <t>MKV 6046</t>
  </si>
  <si>
    <t>MKY 7207</t>
  </si>
  <si>
    <t>30/04 se descargo en riqueza natural 918 cajas</t>
  </si>
  <si>
    <t>4684/</t>
  </si>
  <si>
    <t>RHU 1A06</t>
  </si>
  <si>
    <t>30/4/2022 SE DESCARGO EN RIQUEZA NATURAL 1104 CAJAS</t>
  </si>
  <si>
    <t>4685/</t>
  </si>
  <si>
    <t>30/04 se descaRGO EN RIQUEZA NATURAL 1104 CAJAS</t>
  </si>
  <si>
    <t>IWT 2I33</t>
  </si>
  <si>
    <t>MMJ 6D91</t>
  </si>
  <si>
    <t>30/04 se descargo en riqueza natural 919 cajas ok</t>
  </si>
  <si>
    <t>015/22</t>
  </si>
  <si>
    <t>30/04 SE DESCARGO EN UAM 1470 BULTOS (200 LIMA-70 PAPAYA HANAI-150 PAPAYA FORMOSA-200 JENGIBRE -850 BOLSAS DE MANI)</t>
  </si>
  <si>
    <t>03/05 SE DESCARGO EN RIQUEZA NATURAL 918 CAJAS BANANA JV046</t>
  </si>
  <si>
    <t>03/05 SE DESCAGO EN RIQUEZA NATURAL LA FRUTA VINO CON LA MAYORIA DE PALLET SENTIDOS Y CON FRUTA CON COLOR</t>
  </si>
  <si>
    <t>EGK 5H54</t>
  </si>
  <si>
    <t>IZH 6H26</t>
  </si>
  <si>
    <t>03/05 SE DESCARGO EN RIQUEZA NATURAL 919 CAJAS BANANA OK</t>
  </si>
  <si>
    <t>03/05 SE DESCARGO EN RIQUEZA NATURAL 918 CAJAS BANANA OK</t>
  </si>
  <si>
    <t>SE DESCARGO EN RIQUEZA NATURAL 882 CAJAS DE BANAN BRASIL CH039</t>
  </si>
  <si>
    <t xml:space="preserve">04-05 SE DESCARGO EN RIQUEZA NATURAL 882 CAJAS </t>
  </si>
  <si>
    <t>UR004</t>
  </si>
  <si>
    <t>SP004</t>
  </si>
  <si>
    <t>4/5/2022 SE DESCARGO EN RIQUEZA NATURAL 954 BANANAS</t>
  </si>
  <si>
    <t>4687/</t>
  </si>
  <si>
    <t>BAK 7A01</t>
  </si>
  <si>
    <t>05/05/ SE DESCARGO EN RIQUEZA NATURAL 1104 MELICIA</t>
  </si>
  <si>
    <t xml:space="preserve">05/05 se descargo en riqueza natural 918 cajas de br madera productor ch 040 </t>
  </si>
  <si>
    <t>07/05/22 SE DESCARGO EN RIQUEZA NATURAL 919 CAJAS OK</t>
  </si>
  <si>
    <t>4688/</t>
  </si>
  <si>
    <t>MJN 5D85</t>
  </si>
  <si>
    <t>MLT 3D75</t>
  </si>
  <si>
    <t xml:space="preserve">06/05 SE DESCARGO EN RIQUEZA NATURAL 1104 CAJAS DE MELICIA </t>
  </si>
  <si>
    <t>ML 005</t>
  </si>
  <si>
    <t>07/05/2022 SE DESCARGO EN RIQUEZA NATURAL 918 CAJAS OK</t>
  </si>
  <si>
    <t>EOF 6372</t>
  </si>
  <si>
    <t>EOF 6373</t>
  </si>
  <si>
    <t>CU 10/05 DESCARGO EN RIQUEZA NATURAL 919 CAJAS</t>
  </si>
  <si>
    <t>069/22</t>
  </si>
  <si>
    <t>IKR 8H15</t>
  </si>
  <si>
    <t>CU 10/05 DESCARGO EN RIQUEZA NATURAL 918 CAJAS</t>
  </si>
  <si>
    <t>10/05 SE DESCARGO EN RIQUEZA NATURAL 1009 CAJAS DE PRODUCTOR JM024</t>
  </si>
  <si>
    <t>G.P 11/05 SE DESCARGO EN RIQUEZA NATURAL 919 CAJAS DE BANANA OK</t>
  </si>
  <si>
    <t>068/22</t>
  </si>
  <si>
    <t>G.P 11/05 SE DESCARGO EN RIQUEZA NATURAL 920 CAJAS DE BANANA OK</t>
  </si>
  <si>
    <t>G.P 11/05 SE DESCARGO EN RIQUEZA NATURAL 918 CAJAS DE BANANA OK</t>
  </si>
  <si>
    <t>JM 025</t>
  </si>
  <si>
    <t>G.P 12/05 SE DESCARGO EN RIQUEZA NATURAL 1009 CAJAS JM</t>
  </si>
  <si>
    <t>ML 006</t>
  </si>
  <si>
    <t xml:space="preserve">G.P 12/05 SE DESCARGO EN RIQUEZA NATURAL 918 CAJAS OK </t>
  </si>
  <si>
    <t>CU 13/05 DESCARGO EN RIQUEZA NATURAL 919 CAJAS</t>
  </si>
  <si>
    <t>4712/</t>
  </si>
  <si>
    <t>G.P 13/05 SE DESCARGO 1104 CAJAS DE MELICIA EN RIQUEZA NATURAL</t>
  </si>
  <si>
    <t>016/22</t>
  </si>
  <si>
    <t xml:space="preserve">13/05 G.P SE DESCARGO EN RIQUEZA NATURAL  2518 BULTOS DE EXOTICOS</t>
  </si>
  <si>
    <t>SG 023</t>
  </si>
  <si>
    <t>FIQ 0B46</t>
  </si>
  <si>
    <t>MHW 9286</t>
  </si>
  <si>
    <t>14/05 SE DESCARGO EN RIQUEZA NATURAL 918 CAJAS OK</t>
  </si>
  <si>
    <t>14/05 SE DESCARGO EN RIQUEZA NATURAL 919 CAJAS OK</t>
  </si>
  <si>
    <t>17/05 G.P SE DESCARGO EN RIQUEZA NATURAL 919 CAJAS OK ( CAMION CON MUCHO OLOR A PESCADO )</t>
  </si>
  <si>
    <t>17/05 SE DESCARGO EN RIQUEZA NATURAL 919 CAJAS BANANA BRASIL OK</t>
  </si>
  <si>
    <t>4714/</t>
  </si>
  <si>
    <t>RHX 1D13</t>
  </si>
  <si>
    <t>18/05 SE DESCARGO EN RIQUEZA NATURAL 1104 CAJAS DE MELICIA</t>
  </si>
  <si>
    <t>ch044</t>
  </si>
  <si>
    <t xml:space="preserve">18/05 gp . se descargo en riqueza natural 918 cajas melicia </t>
  </si>
  <si>
    <t>UR005</t>
  </si>
  <si>
    <t>SP005</t>
  </si>
  <si>
    <t>SE DESCARGO EN RIQUEZA NATURAL 954 CAJS DE BANANA SAN PABLO SP005 20/05/2022</t>
  </si>
  <si>
    <t>GP 19/05 DESCARGO EN RIQUEZA NATURAL 919 CAJAS</t>
  </si>
  <si>
    <t>GP 19/05 DESCARGO EN RIQUEZA NATURAL 1008 CAJAS</t>
  </si>
  <si>
    <t>RLD 7C36</t>
  </si>
  <si>
    <t>RLB 4I28</t>
  </si>
  <si>
    <t>GP 19/05 DESCARGO EN RIQUEZA NATURAL 918 CAJAS</t>
  </si>
  <si>
    <t>ITF3H37</t>
  </si>
  <si>
    <t>SE DESCARGO EN RIQUEZA NATURAL 920 CAJS DE BANANA BRASIL SR 012 20/05/2022</t>
  </si>
  <si>
    <t>ML007</t>
  </si>
  <si>
    <t>SE DESCARGO EN RIQUEZA NATURAL 918 CAJS DE BANANA BRASIL ML 007 20/05/2022</t>
  </si>
  <si>
    <t>4732/</t>
  </si>
  <si>
    <t xml:space="preserve">J.G 21/05 SE DESCARGO EN RIQUEZA NATURAL 1104 DE M,ELICIA </t>
  </si>
  <si>
    <t>017//22</t>
  </si>
  <si>
    <t xml:space="preserve">21/05 gp se descargo en riqueza natural </t>
  </si>
  <si>
    <t>SG 025</t>
  </si>
  <si>
    <t>MLK 2G28</t>
  </si>
  <si>
    <t>G.P 21/05 SE DESCARGO EN RIQUEZA NATURAL 918 CAJAS OK</t>
  </si>
  <si>
    <t>G.P 21/05 SE DESCARGO EN RIQUEZA NATURAL 918 CAJAS DE BANANA OK</t>
  </si>
  <si>
    <t>J.G 24/05/22 SE DESCARGO EN RIQUEZA NATURAL UN TOTAL DE 918 CAJAS DE MELICIAS GUARDADA EN CAMARA 5</t>
  </si>
  <si>
    <t>4734/</t>
  </si>
  <si>
    <t>RLJ 4G19</t>
  </si>
  <si>
    <t>RXR 0I17</t>
  </si>
  <si>
    <t>J.G 24/05/22 SE DESCARGO EN RIQUEZA NATURAL UN TOTAL DE 1104 CAJAS DE MELICIAS GUARDADA EN CAMARA 12</t>
  </si>
  <si>
    <t>G.P 24/05/22 SE DESCARGO EN RIQUEZA NATURAL UN TOTAL DE 918 CAJAS DE MELICIAS GUARDADA CAMARA 1</t>
  </si>
  <si>
    <t>JAW 6J07</t>
  </si>
  <si>
    <t>MJO 7C64</t>
  </si>
  <si>
    <t xml:space="preserve">J.G 24/05/22 SE DESCARGO EN RIQUEZA NATURAL UN TOTAL DE 918 CAJAS DE MELICIAS GUARDADA  LA MITAD EN CAMARA 5 Y LA OTRA EN CAMARA 1</t>
  </si>
  <si>
    <t>25/05/22 SE DESCARGO EN RIQUEZA NATURAL 918 CAJAS OK G.P</t>
  </si>
  <si>
    <t>073/22</t>
  </si>
  <si>
    <t>26/05 J.G SE DESCARGO EN RIQUEZA NATURAL 1009 JM</t>
  </si>
  <si>
    <t>074/22</t>
  </si>
  <si>
    <t>ML008</t>
  </si>
  <si>
    <t>27/05 J.G SE DESCARGO EN RIQUEZA NATURAL 918 ML</t>
  </si>
  <si>
    <t>CU 28/05 DESCARGO ENRIQUEZA NATURAL 919 CAJAS</t>
  </si>
  <si>
    <t>CU 28/05 DESCARGO ENRIQUEZA NATURAL 918 CAJAS</t>
  </si>
  <si>
    <t>-018/22</t>
  </si>
  <si>
    <t>J.G 31/05 SE DESCARGO EN RIQUEZA NATURAL 1954</t>
  </si>
  <si>
    <t>4754/</t>
  </si>
  <si>
    <t xml:space="preserve">J.G 31/05/22SE DECARGO EN RIQUEZA NATURAL UN TOTAL 1104 CAJAS DE MELICIAS </t>
  </si>
  <si>
    <t>IPR 4023</t>
  </si>
  <si>
    <t>EOF 6824</t>
  </si>
  <si>
    <t>J.G 31/05 SE DESCARGO EN RIQUEZA NATURAL 919</t>
  </si>
  <si>
    <t>J.G 2/06 SE DESCARGO EN RIQUEZA NATURAL 919 CAJAS DE BRASIL</t>
  </si>
  <si>
    <t>J.G 2/06 SE DESCARGO EN RIQUEZA NATURAL 1009 CAJAS DE BRASIL</t>
  </si>
  <si>
    <t>J.G 2/06 SE DESCARGO EN RIQUEZA NATURAL 918 CAJAS DE BRASIL</t>
  </si>
  <si>
    <t>RAC 1E42</t>
  </si>
  <si>
    <t>03/06 J.G SE DESCARGO ERN RIQUEZA NATURAL 919 CAJAS OK</t>
  </si>
  <si>
    <t>ML009</t>
  </si>
  <si>
    <t>03/06 J.G SE DESCARGO ERN RIQUEZA NATURAL 918CAJAS OK</t>
  </si>
  <si>
    <t>4778/</t>
  </si>
  <si>
    <t xml:space="preserve">03/06/J.G SE DESCARGO EN RIQUEZA NATURAL 1104 CAJAS DE MELICIA </t>
  </si>
  <si>
    <t>4781/</t>
  </si>
  <si>
    <t>04/05 DESCARGO EN RIQUEZA NATURAL 918 CAJAS</t>
  </si>
  <si>
    <t>077/22</t>
  </si>
  <si>
    <t xml:space="preserve">J.G 07/06/22 SE DESCARGO EN RIQUEZA NATURAL UN TOTAL DE 919 CAJAS DE BANANA BRASIL </t>
  </si>
  <si>
    <t>08/06 SE DESCARGO EN RIQUEZA NATURAL 918 CAJAS DE BANANA BRASIL</t>
  </si>
  <si>
    <t xml:space="preserve">08/06DESCARGO EN RIQUEZA NATURAL 918 CAJAS DE BANANA BRASIL </t>
  </si>
  <si>
    <t>REB 9I85</t>
  </si>
  <si>
    <t>QHF 0298</t>
  </si>
  <si>
    <t>09/06 SE DESCAGO EN RIQUEZA NATURAL 919 CAJAS DE BANANAS BRASIL</t>
  </si>
  <si>
    <t>4786/</t>
  </si>
  <si>
    <t xml:space="preserve">J.G SE DESCARGO ES RIQUEZA NATUIRAL UN TOTAL DE 1104 CAJAS DE MELICIA </t>
  </si>
  <si>
    <t>ML010</t>
  </si>
  <si>
    <t xml:space="preserve">CU 10/06 DESCARGO EN RIQUEZA NATURAL 918  CAJAS</t>
  </si>
  <si>
    <t xml:space="preserve">10/6 J.G SE DESCARGO EN RIQUEZA NATURAL UN TOTAL DE 919 CAJAS DE BANANA BRASIL </t>
  </si>
  <si>
    <t>JAI1C02</t>
  </si>
  <si>
    <t>CU 10/06 DESCARGO EN RIQUEZA NATURAL 1009 CAJAS</t>
  </si>
  <si>
    <t>AOD 6F98</t>
  </si>
  <si>
    <t xml:space="preserve">11/06 G.P SE DESCARGO EN RIQUEZA NATURAL 918 CAJAS DE BANANA </t>
  </si>
  <si>
    <t>079/22</t>
  </si>
  <si>
    <t xml:space="preserve">11/06 G.P SE DESCARGO EN RIQUEZA NATURAL 919 CAJAS DE BANANA </t>
  </si>
  <si>
    <t xml:space="preserve">14/06/J.G SE DESCARGO E RIQUEZA NATURAL UN CAMION DE BRASIL CON UN TOTAL DE 919 CAJAS </t>
  </si>
  <si>
    <t>ISA 1080</t>
  </si>
  <si>
    <t>JBL 8713</t>
  </si>
  <si>
    <t>14/06/ GP SE DESCARGO EN RIQUEZA NATURAL UN TOTAL DE 1009 CAJAS DE BANANA VINO EN CAMION ABIERTO</t>
  </si>
  <si>
    <t>4789/</t>
  </si>
  <si>
    <t>CU 14/06 DESCARGO EN RIQUEZA NATURAL 1104 CAJAS DE MELICIA</t>
  </si>
  <si>
    <t xml:space="preserve">15/06 G.P Se descargo en Riqueza natural 919 cajas </t>
  </si>
  <si>
    <t>J.G16/6SE DESCARGO EN RIQUEZA NATURAL 919 CAJAS DE BANANAS BRASIL</t>
  </si>
  <si>
    <t>G.P16/6 SE DESCARGO EN RIQUESA NATURL 918 CAJAS DE BRASIL</t>
  </si>
  <si>
    <t>TRB 019/22</t>
  </si>
  <si>
    <t xml:space="preserve">G.P16/6 SE DESCARGO EN RIQUESA NATURL UN CAMION MIXTO CON BANANA Y EXOTICOS </t>
  </si>
  <si>
    <t xml:space="preserve">J.G 21/06 SE DESCARGO EN RIQUEZA NARTURAL 920 CAJAS DE BANANA BRASIL </t>
  </si>
  <si>
    <t>ML011</t>
  </si>
  <si>
    <t>21/06 SE DESCARGO EN RIQUEZA NATURAL 918 CAJAS BRASIL G.P</t>
  </si>
  <si>
    <t>IZI 5F94</t>
  </si>
  <si>
    <t>IVM 6653</t>
  </si>
  <si>
    <t xml:space="preserve">21/06 SE DESCARGO 1008 CAJAS DE BANANAS EN RIQUEZA NATURAL G.P </t>
  </si>
  <si>
    <t>0009/</t>
  </si>
  <si>
    <t>Se descargo en riqueza natural 1104 cajas de banana carton, el dia 22/06/2022.</t>
  </si>
  <si>
    <t>0026/</t>
  </si>
  <si>
    <t>RLN 2B90</t>
  </si>
  <si>
    <t>RXL 9J89</t>
  </si>
  <si>
    <t>UR006</t>
  </si>
  <si>
    <t>QTM 6400</t>
  </si>
  <si>
    <t>MMF 8261</t>
  </si>
  <si>
    <t xml:space="preserve">C.P23/06SE DSESCARGO EN RIQUEZA NATURAL 919 CAJAS DE BRASIL </t>
  </si>
  <si>
    <t>084/22</t>
  </si>
  <si>
    <t>IGX 9D07</t>
  </si>
  <si>
    <t>N.O23/06SE DESCARGO EN RIQUEZA NATUIRAL 918 CAJAS DE BRASIL</t>
  </si>
  <si>
    <t>ML012</t>
  </si>
  <si>
    <t>0031/</t>
  </si>
  <si>
    <t>24/06/ se descargo en riqueza natural 918 cajas ok</t>
  </si>
  <si>
    <t>MEA 9B24</t>
  </si>
  <si>
    <t>25/06 G.P SE DESCARGO EN RIQUEZA NATURAL 920 CAJAS BRASIL</t>
  </si>
  <si>
    <t>CH054-JV062</t>
  </si>
  <si>
    <t>088/22</t>
  </si>
  <si>
    <t>25/06 G.P SE DESCARGO EN RIQUEZA NATURAL 919 CAJAS BRASIL</t>
  </si>
  <si>
    <t>JV063-CH54</t>
  </si>
  <si>
    <t>28/06 SE DESCARGO EN RIQUEZA NATURAL 919 CAJAS</t>
  </si>
  <si>
    <t xml:space="preserve">JV064- </t>
  </si>
  <si>
    <t>29/06 g.p se escargo en riqueza natural ok con 919 cajas</t>
  </si>
  <si>
    <t>049/</t>
  </si>
  <si>
    <t>29/06 SE DESCARGO EN RIQUEZA NATURAL 1104 CAJAS DE MELICIA</t>
  </si>
  <si>
    <t>ch055</t>
  </si>
  <si>
    <t>MLO 2A00</t>
  </si>
  <si>
    <t>EOF 4I21</t>
  </si>
  <si>
    <t>29/06 g.p se escargo en riqueza natural ok con 918 cajas</t>
  </si>
  <si>
    <t>JM 35</t>
  </si>
  <si>
    <t>IGJ 4265</t>
  </si>
  <si>
    <t xml:space="preserve">30/06 SE DESCARGO EN RIQUEZA NATURAL 1008 CAJAS </t>
  </si>
  <si>
    <t>TRB 020/22</t>
  </si>
  <si>
    <t>MP:DESCARGO EN ZAC: 68 CAJAS DE PAPAYA 150 CAJAS DE PAPAYA FORMOSA 360 CAJAS DE BANANA JV 200 CAJAS DE LIMA 400 CAJAS DE JENGIBRE</t>
  </si>
  <si>
    <t>053/</t>
  </si>
  <si>
    <t>30/06/22 se descargo en riqueza natural 1104 cajas de melicia</t>
  </si>
  <si>
    <t>ML 013</t>
  </si>
  <si>
    <t xml:space="preserve">01/07 SE DESCARGO EN RIQUEZA NATURAL 918 CAJAS DE BANANA </t>
  </si>
  <si>
    <t>CH 055</t>
  </si>
  <si>
    <t>01/07 SE DESCARGO EN RIQUEZA NATURAL 919 CAJAS DE BANANA</t>
  </si>
  <si>
    <t>PXD 0G96</t>
  </si>
  <si>
    <t>02/07 SE DESCARGO EN RIQUEZA NATURAL 919 CAJAS DE OK</t>
  </si>
  <si>
    <t>089/22</t>
  </si>
  <si>
    <t>SR17</t>
  </si>
  <si>
    <t>SE DESCARGARON 920 CAJAS DE BRASIL EN RIQUEZA NATURAL ,CAMION QUE LA TRANSPORTABA DETECTAMOS TENIA OLOR A PESCADO</t>
  </si>
  <si>
    <t>SE DESCARGO EN RIQUEZA NATURAL 919 CAJAS DE BRASIL</t>
  </si>
  <si>
    <t>059//</t>
  </si>
  <si>
    <t>QJA 4440</t>
  </si>
  <si>
    <t>CU05/07 descargo en riqueza natural 1104 cajas de melicia</t>
  </si>
  <si>
    <t>0070/</t>
  </si>
  <si>
    <t>se descargaron en riqueza natyural 1104 cajas de melicia</t>
  </si>
  <si>
    <t>JV066</t>
  </si>
  <si>
    <t>RXR 3B02</t>
  </si>
  <si>
    <t>RLP 1I81</t>
  </si>
  <si>
    <t>se descargo en riqueza natural 919 cajas de brasil</t>
  </si>
  <si>
    <t>SE DESCARGO EN RIQUEZA NATURAL 1008 CAJAS DE BRASIL</t>
  </si>
  <si>
    <t>ch057</t>
  </si>
  <si>
    <t xml:space="preserve">08/07 se descargo en reiqueza natural 919 cajas  de brasil</t>
  </si>
  <si>
    <t>0090/</t>
  </si>
  <si>
    <t>se descargo en riqueza natural 1104cajas de melicia,vino en este viaje palett volcado al fondo del camion</t>
  </si>
  <si>
    <t>091/22</t>
  </si>
  <si>
    <t>ch058</t>
  </si>
  <si>
    <t>se descargo en riqueza natural 918 cajas de brasil</t>
  </si>
  <si>
    <t>cp034</t>
  </si>
  <si>
    <t xml:space="preserve"> 919 cajas dfe brasil</t>
  </si>
  <si>
    <t>NM</t>
  </si>
  <si>
    <t>12/07 SE DESCARGO EN RIQUEZA NATURAL 920 CAJAS BRASIL DE BANANA G.P</t>
  </si>
  <si>
    <t>RXR 3B32</t>
  </si>
  <si>
    <t>RLP 1J61</t>
  </si>
  <si>
    <t>12/07 SE DESCARGO EN RIQUEZA NATURAL 919 CAJAS DE BRASIL JV</t>
  </si>
  <si>
    <t>jm037</t>
  </si>
  <si>
    <t>IWC 6530</t>
  </si>
  <si>
    <t>IUS 9674</t>
  </si>
  <si>
    <t xml:space="preserve">12/07 se descargo en riqueza natural 1009 cajas de banana </t>
  </si>
  <si>
    <t>UR007</t>
  </si>
  <si>
    <t>SP007</t>
  </si>
  <si>
    <t>L 954 CAJAS DE SAO PABLO 13/07/22</t>
  </si>
  <si>
    <t>TRB 021/22</t>
  </si>
  <si>
    <t>101/</t>
  </si>
  <si>
    <t>IG: Melón Cantaloupe y Melón Galia</t>
  </si>
  <si>
    <t>JV 069</t>
  </si>
  <si>
    <t>13/07 SE DESCARGO EN RIQUEZA NATURAL 918 CAJAS DE BANANA</t>
  </si>
  <si>
    <t>BRB045</t>
  </si>
  <si>
    <t>jm038</t>
  </si>
  <si>
    <t>se descargo en riqueza natural 1009 cajas de brasil</t>
  </si>
  <si>
    <t>SE DESCARGO EN RIQUEZA NATURAL 919 DE BRASIL</t>
  </si>
  <si>
    <t>100/</t>
  </si>
  <si>
    <t>14/07 se descrago en riqueza natural 1104 cajas de melicia</t>
  </si>
  <si>
    <t>SE DESCARGO EN RIQUEZA NATURAL 918 CAJAS DE OK</t>
  </si>
  <si>
    <t>102/</t>
  </si>
  <si>
    <t>BER 4240</t>
  </si>
  <si>
    <t>BER 4234</t>
  </si>
  <si>
    <t xml:space="preserve">IG : Melón Amarillo y Sandía </t>
  </si>
  <si>
    <t>106/</t>
  </si>
  <si>
    <t>MIR 3226</t>
  </si>
  <si>
    <t>QJO 3614</t>
  </si>
  <si>
    <t>se descargo en riqueza natural 1104 cajas de melicia</t>
  </si>
  <si>
    <t>SE DESCARGO EN RIQUEZA NATURAL 918 CAJAS CDXE BRASIL</t>
  </si>
  <si>
    <t>SE DESCARGO EN RIQUEZA NATURAL 1009 CAJAS DER BRASIUL</t>
  </si>
  <si>
    <t>SE DESCARGO EN RIQUEZA NATURAL 919 CAJAS OK</t>
  </si>
  <si>
    <t xml:space="preserve">SE DESCARGO  EN RIQUEZA NATURAL 919 CAJAS DE BRASIL SE ENCONTRARON DOS PALLIET CON CAJAS SENTIDAS </t>
  </si>
  <si>
    <t>093/22</t>
  </si>
  <si>
    <t>JBI 9J54</t>
  </si>
  <si>
    <t>SE DESCARGO EN R4IQUEZA NATURTAL 1008 CAJAS DE JMÇ</t>
  </si>
  <si>
    <t>SE DESCARGO EN RIQUEZA NATURAL 918 CAJAS DE CH</t>
  </si>
  <si>
    <t>SE DESCARGO EN R4IQUEZA NATURTAL 920 cajas de brasil</t>
  </si>
  <si>
    <t>114/22</t>
  </si>
  <si>
    <t>MMD 4I20</t>
  </si>
  <si>
    <t>MHW 9B72</t>
  </si>
  <si>
    <t>121/22</t>
  </si>
  <si>
    <t>SE DESCARGO EN RIQUEZA NATUIRAL 1104 CAJAS DE MELICIA</t>
  </si>
  <si>
    <t>JV72</t>
  </si>
  <si>
    <t xml:space="preserve">22/07 SE DESCARGO EN RIQUEZA NATURAL 918 CAJAS OK </t>
  </si>
  <si>
    <t>096/22</t>
  </si>
  <si>
    <t>ML 014</t>
  </si>
  <si>
    <t>23/07 SE DESCARGO EN RIQUEZA NATURAL 918 CAJAS OK</t>
  </si>
  <si>
    <t xml:space="preserve">26/07 SE DESCARGO EN RIQUEZA NATURAL 918 CAJAS OK </t>
  </si>
  <si>
    <t xml:space="preserve">26/07 SE DESCARGO EN RIQUEZA NATURAL 919 CAJAS OK </t>
  </si>
  <si>
    <t>RDY 5I03</t>
  </si>
  <si>
    <t xml:space="preserve">26/07SE DESCARGO EN RIQUEZA NATURAL 918 CAJAS OK </t>
  </si>
  <si>
    <t>UR008</t>
  </si>
  <si>
    <t>se descargo de un palets una caja vacia</t>
  </si>
  <si>
    <t>130/22</t>
  </si>
  <si>
    <t>RHX 1E14</t>
  </si>
  <si>
    <t>jv074</t>
  </si>
  <si>
    <t>ch062</t>
  </si>
  <si>
    <t>RXO 9D88</t>
  </si>
  <si>
    <t>se descargo en riqueza natural 919 cajas de brasil la carga vino volcada toda hacia adelante por frenada pallets en malas condiciones cajas torcidas y descalzadas</t>
  </si>
  <si>
    <t>SE DESCARGO EN RIQUEZA NATURAL 920 CAJAS DE BRASIL</t>
  </si>
  <si>
    <t>se descargo en riqueza natural 919 cajas de brasil:</t>
  </si>
  <si>
    <t>098/22</t>
  </si>
  <si>
    <t>SE DESCARGARON EN RIQUEZA NATURAL 918 CAJAS DE BRASIL DOS PALLIETS VINIERON DISFRAZADOS CON PENCAS EVENTUALES</t>
  </si>
  <si>
    <t>SE DESCARGO EN RIQUEZA NATURAL 919 CAJA DE BRASIL</t>
  </si>
  <si>
    <t>TRB 023/22</t>
  </si>
  <si>
    <t>IZR 1F22</t>
  </si>
  <si>
    <t>IYC 5297</t>
  </si>
  <si>
    <t>VARIOS PALLETS ROTOS Y CAJAS TORCIDAS.</t>
  </si>
  <si>
    <t>CU 04/08 DESCARGO EN RIQUEZA NATURAL 918 CAJAS</t>
  </si>
  <si>
    <t>153/22</t>
  </si>
  <si>
    <t>EXP22000153/2022</t>
  </si>
  <si>
    <t>06/08/22 SE DESCARGARON 1104 CAJAS MELICIA</t>
  </si>
  <si>
    <t>CU 04/08 DESCARGO EN RIQUEZA NATURAL 919 CAJAS</t>
  </si>
  <si>
    <t>09/08/22 SE DESDCARGARON 920 BVANANAS BRASIL.</t>
  </si>
  <si>
    <t>172/22</t>
  </si>
  <si>
    <t>CU 09/08 DESCARGO EN RIQUEZA NATURAL 1104 CAJAS DE MELICIA</t>
  </si>
  <si>
    <t>IOG 0B32</t>
  </si>
  <si>
    <t>IHE 8602</t>
  </si>
  <si>
    <t>IG: Camión con problemas mecanicos, llega mañana 10/08. 10/08/22(SE DESCARGARON 1008 CXAJAS DE BANANA BRASIL JM)</t>
  </si>
  <si>
    <t>UR009</t>
  </si>
  <si>
    <t>SP009</t>
  </si>
  <si>
    <t>10/08/22 SE DESCARGARON 954 CAJAS BRASIOL S.P. EN C. RAIZ.</t>
  </si>
  <si>
    <t>IWA 0043</t>
  </si>
  <si>
    <t>10/08/22SE DESCARGARON 1009 CAJAS BANANA BRASIL JM</t>
  </si>
  <si>
    <t>101/22</t>
  </si>
  <si>
    <t>10/08/22. SE DESCARGARON EN RIQUEZA NATURAL 919 CAJAS DE BRASIL OK.</t>
  </si>
  <si>
    <t>11/08/22 SE DESCARGARON 918 CAJAS B. BRASIL . (TODO OK)</t>
  </si>
  <si>
    <t>1690/22</t>
  </si>
  <si>
    <t>IG: Camión con UVA</t>
  </si>
  <si>
    <t>12/08/22 SE DESCARGARON 920 CAJAS BRASIL OK.</t>
  </si>
  <si>
    <t>173/</t>
  </si>
  <si>
    <t>IG: Camión con Melón Cantaloupe</t>
  </si>
  <si>
    <t>ML</t>
  </si>
  <si>
    <t>ML016</t>
  </si>
  <si>
    <t>13/08/22 SE DESCARGARON 918 CAJAS B. BRASIL OK</t>
  </si>
  <si>
    <t>JV079</t>
  </si>
  <si>
    <t>13/08/22 SE DESCARGARON 919 CAJAS B. BRASIL OK</t>
  </si>
  <si>
    <t>RHU 1A07</t>
  </si>
  <si>
    <t>16/8/22, SE Descargaron 919 cajas de brasil</t>
  </si>
  <si>
    <t>16/8/2022 SE DESCARGAN 919 CAJAS D BANANA OK EN C. RAIZ.</t>
  </si>
  <si>
    <t>16/08/22 SE DESCARGARON 920 CAJAS BRASIL. 10 CAJAS SIN IMPRESION.</t>
  </si>
  <si>
    <t>TRB 025/22</t>
  </si>
  <si>
    <t>16/8/2022 SE DESCARGO 201 CAJAS DE LIMA, 301 CAJAS DE FORMOSA, 140 CAJAS DE PAPAYA, 300 CAJAS DE JENGIBRE Y 398 CAJAS DE BANANA OK</t>
  </si>
  <si>
    <t>ITT 2645</t>
  </si>
  <si>
    <t xml:space="preserve">CU  16/08 DESCARGO EN RIQUEZA NATURAL 1009 CAJAS</t>
  </si>
  <si>
    <t>UR010</t>
  </si>
  <si>
    <t>SP010</t>
  </si>
  <si>
    <t>17/08/22, SE DESCARGARON 954 CAJAS BANANAS S.P EN C.RAIZ.</t>
  </si>
  <si>
    <t>17/08/22 SE DESCARGARON 919 CAJAS BV. BRASIL OK</t>
  </si>
  <si>
    <t>193/22</t>
  </si>
  <si>
    <t xml:space="preserve">17/08/22 SE DESCARGARON 1104 CAJAS MELICIA. </t>
  </si>
  <si>
    <t>110/22</t>
  </si>
  <si>
    <t>18/08/22 SE DESCARAGAN 1008 CAJAS B. BRASIL JM.</t>
  </si>
  <si>
    <t>JV082</t>
  </si>
  <si>
    <t>18/08/22 SE DESCARGARON 919 CAJAS DE B. BRASIL OK.</t>
  </si>
  <si>
    <t>199/22</t>
  </si>
  <si>
    <t>IG: se detectó fruta madura en frontera, Agronomo no permite el ingreso al país</t>
  </si>
  <si>
    <t>SE DESCARGARON 919 CAJAS BRASIL OK, EN C. RAIZ</t>
  </si>
  <si>
    <t xml:space="preserve"> CP 039</t>
  </si>
  <si>
    <t>Transporte Solciita Prioridad en la descarga</t>
  </si>
  <si>
    <t>24/08/22 SE DESCARGARON 918 CAJAS B. BRASIL EN C.RAIZ. TODO OK</t>
  </si>
  <si>
    <t>119/22</t>
  </si>
  <si>
    <t>24/08/22SE DESCARGARON 919 CAJAS B. BRASIL</t>
  </si>
  <si>
    <t>UR011</t>
  </si>
  <si>
    <t>SP011</t>
  </si>
  <si>
    <t>24/08/22 SE DESCARGARON 954 CAJAS B. BRASIL</t>
  </si>
  <si>
    <t>JV 083</t>
  </si>
  <si>
    <t>24/08/22, SE DESCARGARON 918 CAJAS DE BANANA</t>
  </si>
  <si>
    <t>IQA 2J27</t>
  </si>
  <si>
    <t>IZZ 8J69</t>
  </si>
  <si>
    <t>24/08/22 SE DESCARGARON 1009 CAJAS BANANA BRASIL</t>
  </si>
  <si>
    <t>203/22</t>
  </si>
  <si>
    <t>26/08/22 SE DESCARGARON 1104 CAJA MELICIA. SE OBSERVAN DOS CAJAS CON ALGUNAS BANANAS C/ COLOR,</t>
  </si>
  <si>
    <t>204/22</t>
  </si>
  <si>
    <t>RHU 1H07</t>
  </si>
  <si>
    <t>27/08 SE DESCARGO EN RIQUEZA NATURAL 1104 CAJAS BANANA</t>
  </si>
  <si>
    <t>SE DESCARGARON 919 CAJAS B. BRASIL OK</t>
  </si>
  <si>
    <t>30/08/22 SE DESCARGARON 919 CAJAS DE BANANA OK. EN C.RAIZ,</t>
  </si>
  <si>
    <t>125/22</t>
  </si>
  <si>
    <t>JV0858</t>
  </si>
  <si>
    <t>31/08/22 SE DESCARGARON 919 CAJAS DE BANANA BRASIL OK</t>
  </si>
  <si>
    <t>UR012</t>
  </si>
  <si>
    <t>RQN 2G53</t>
  </si>
  <si>
    <t>RBJ 0G22</t>
  </si>
  <si>
    <t xml:space="preserve">31/08/22 SE DESCARGARON 954 CAJAS DE BANANA BRASIL SP </t>
  </si>
  <si>
    <t>UR013</t>
  </si>
  <si>
    <t>SP 13</t>
  </si>
  <si>
    <t>IG: Trae Banana SP-Jengibre-Lima-Papaya</t>
  </si>
  <si>
    <t>31/08 SE DESCARGARON 919 CAJAS DE BANANA OK</t>
  </si>
  <si>
    <t>MHH 8A77</t>
  </si>
  <si>
    <t>IWD 5B34</t>
  </si>
  <si>
    <t>01/09 G.P SE DESCARGO EN RIQUEZA NATURAL 1009 CAJAS DE BANANA BRASIL .</t>
  </si>
  <si>
    <t>ML018</t>
  </si>
  <si>
    <t xml:space="preserve">SE DESCARGO EN RIQUEZA NATURAL </t>
  </si>
  <si>
    <t>302/22</t>
  </si>
  <si>
    <t>301/22</t>
  </si>
  <si>
    <t>IZV 5C77</t>
  </si>
  <si>
    <t>SE DESCARGO EN CR 919 CAJAS DE BRASDIL CP EL DIA 6/09/22</t>
  </si>
  <si>
    <t>IUB 5715</t>
  </si>
  <si>
    <t>SE DESCARGO EN CR 1009 CAJAS DE BRASIL EL DIA 07/09+/22</t>
  </si>
  <si>
    <t>JV88</t>
  </si>
  <si>
    <t>SE DESCARGO EN RIQUEZA NATURAL 918 CAJAS DE BRASIL EL DIA 07/09/22</t>
  </si>
  <si>
    <t>UR014</t>
  </si>
  <si>
    <t>RBE 5B23</t>
  </si>
  <si>
    <t>RBE 1J01</t>
  </si>
  <si>
    <t xml:space="preserve">Br Sp con 12 Plt de Mango ( 6 tommy  / 6 Palmer)-  324 cajas de Banana Madera y 252 de Cartón ( 20kg)</t>
  </si>
  <si>
    <t>SE DESCARGO EN CR 1009 CAJAS DE BRASIL EL DIA 9/9/22</t>
  </si>
  <si>
    <t>128/22</t>
  </si>
  <si>
    <t>ML019</t>
  </si>
  <si>
    <t>SE DESCARGO EN RIQUEZA NATURAL 918 CAJAS DE BRASIL EL DIA 10/9</t>
  </si>
  <si>
    <t>ch071</t>
  </si>
  <si>
    <t>SE DESCARGO EN RIQUEZA NATURAL 919 CAJAS DE BRASIL EL DIA 10/9</t>
  </si>
  <si>
    <t>jv089</t>
  </si>
  <si>
    <t>RXM 8I54</t>
  </si>
  <si>
    <t>RLO 7E44</t>
  </si>
  <si>
    <t>455/</t>
  </si>
  <si>
    <t>10/09 G.P SE DESCARGO EN RIQUEZA NATURAL 1104 CAJAS DE MELICIA</t>
  </si>
  <si>
    <t>914/</t>
  </si>
  <si>
    <t>22PY540201R</t>
  </si>
  <si>
    <t>11/09 G.P SE DESCARGO EN RIQUEZA NATURAL 990 CAJAS DE BANANA</t>
  </si>
  <si>
    <t>376//</t>
  </si>
  <si>
    <t xml:space="preserve">SE DESCARGO EN RIQUEZA NATURAL 1104 CAJAS MELICIA </t>
  </si>
  <si>
    <t>+18°C SE DESCARGO EN RIQUEZA NATURAL 919 CAJAS DE BRASIL OK</t>
  </si>
  <si>
    <t>SE DESCARGO EN RIQUEZA NATURAL 918 CAJAS BANANA OK</t>
  </si>
  <si>
    <t>GT14</t>
  </si>
  <si>
    <t>MKW 0G69</t>
  </si>
  <si>
    <t>+18°C 13/09 G.P SE DESCARGO EN RIQUEZA NATURAL 919 CAJAS DE BRASIL OK</t>
  </si>
  <si>
    <t>CAMBIO DE MATRICULA POR MMK8790/ SE DESCARGO EN RIQUEZA NATURAL 919 CAJAS BANANA OK</t>
  </si>
  <si>
    <t>MCR 9B24</t>
  </si>
  <si>
    <t>SE DESCARGO EN RIQUEZA NATURAL 920 CAJAS BANANA OK</t>
  </si>
  <si>
    <t>UR015</t>
  </si>
  <si>
    <t>RQP 8A44</t>
  </si>
  <si>
    <t>RQP 8J68</t>
  </si>
  <si>
    <t>16/09 SE DESCARGO EN RIQUEZA NATURAL 10560 CAJAS DE BONITA</t>
  </si>
  <si>
    <t>SE DESCARGO EN RIQUEZA NATURAL 919 CAJAS DE BANANA OK</t>
  </si>
  <si>
    <t>TRB 031/22</t>
  </si>
  <si>
    <t>IG: Banana jhony con Papaya - SE DESCARGO EN RIQUEZA NATURAL CAMION CON 720 CAJAS DE BANANA, 140 PAPAYA HAVAI Y 300 PAPAYA FORMOSA 15/09</t>
  </si>
  <si>
    <t>474/22</t>
  </si>
  <si>
    <t xml:space="preserve">IG: Melón Cantaloupe Galia y Dino.// MM 16/09 : DESCARGADO EN ZAC 1890 CAJAS DE MELON </t>
  </si>
  <si>
    <t>SE DESCARGO EN RIQUEZA NAURAL 918 CAJAS DE BANANA OK 16/09</t>
  </si>
  <si>
    <t>RLP 4A34</t>
  </si>
  <si>
    <t>PRS 9J28</t>
  </si>
  <si>
    <t>SE DESCARGO EN RIQUEZA NATURAL 918 CAJAS DE BANANA OK 17/09</t>
  </si>
  <si>
    <t>916/</t>
  </si>
  <si>
    <t>SE DESCARGO 977 CAJAS DE BANANA PY EN RIQUEZA NATURAL 20/09</t>
  </si>
  <si>
    <t>SE DESCARGO EN EN RIOQUEZA NATURAL 919 CAJAS DE BRASILK EL DIA 20/09</t>
  </si>
  <si>
    <t>SE DESCARGO EN RIQUEZA NATURAL 1009 CAJAS DE BANANA JM 20/09</t>
  </si>
  <si>
    <t>ML021</t>
  </si>
  <si>
    <t>SE DESCARGO 918 CAJAS DE BANANA OK EN RIQUEZA NATURAL 20/09</t>
  </si>
  <si>
    <t>SE DESCARGO EN RIQUEZA NAURAL 919 CAJAS DE BANANA OK 22/09</t>
  </si>
  <si>
    <t>504/</t>
  </si>
  <si>
    <t>AUF 9I06</t>
  </si>
  <si>
    <t>SE DECARGARON 1104 CAJAS DE BANANA MELICIA EN RIQUEZA NATURAL. CAMION CON OLOR, BANANAS MADURAS TEMPERATURA PULPA ENTRE 19º A 45º 23/09</t>
  </si>
  <si>
    <t>SE DESCARGARON EN RIQUEZA NATURAL 919 CAJAS DE BANANA OK 23/09</t>
  </si>
  <si>
    <t>SE DESCARGO EN RIQUEZA NATURAL 918 CAJAS DE BANANA OK 22/09</t>
  </si>
  <si>
    <t>921/</t>
  </si>
  <si>
    <t>AAK 129</t>
  </si>
  <si>
    <t>SE DESCARGARON EN RIQUEZA NATURAL 990 CAJAS DE BANANA PARAGUAY 23/09</t>
  </si>
  <si>
    <t>137/22</t>
  </si>
  <si>
    <t>ML022</t>
  </si>
  <si>
    <t>SE DESCARARON EN RIQUEZA NATURAL 918 CAJAS DE BANANA OK 24/09</t>
  </si>
  <si>
    <t>596/</t>
  </si>
  <si>
    <t>SE DESCARARON EN RIQUEZA NATURAL 1104 CAJAS DE BANANA MELICIA 24/09</t>
  </si>
  <si>
    <t>1848/22</t>
  </si>
  <si>
    <t xml:space="preserve">IG: Uvas UVA ARRA 900 CAJAS  Y VITORIA 1620 CAJAS  </t>
  </si>
  <si>
    <t>922/</t>
  </si>
  <si>
    <t>SE DESCARGARON EN RIQUEZA NATURAL 918 CAJAS DE BANANA OK 27/09</t>
  </si>
  <si>
    <t>SE DESCARGARON 918 CAJAS DE BANANA OK 27/09</t>
  </si>
  <si>
    <t>ML023</t>
  </si>
  <si>
    <t>SE DESCARGARON EN RIQUEZA NATURAL 1009 CAJAS DE BANANA OK 27/09</t>
  </si>
  <si>
    <t>628/</t>
  </si>
  <si>
    <t>FMM 7J80</t>
  </si>
  <si>
    <t>MMK 9H73</t>
  </si>
  <si>
    <t>SE DESCARGARON EN RIQUEZA NATURAL 1104 CAJAS DE BANANA MELICIA 29/09</t>
  </si>
  <si>
    <t>UR016</t>
  </si>
  <si>
    <t>RQM 0B72</t>
  </si>
  <si>
    <t>RQM 6F48</t>
  </si>
  <si>
    <t xml:space="preserve">+SE DESCARGO EN RIQUEZA NATURAL  756 CAJAS DE SAO PABLO.156 PAPAYA NHAVAI.198 CAJAS DE BPAPAYA FORMOSA EL DIa 28/09+/22</t>
  </si>
  <si>
    <t>762/</t>
  </si>
  <si>
    <t>SE DESCARGO EN RIQUIEZA NATURAL 1104</t>
  </si>
  <si>
    <t>SE DESCARGO EN RIQUEZA NATURAL 919 CAJAS DE BRASIL EL DIA 29/09/22</t>
  </si>
  <si>
    <t>768/</t>
  </si>
  <si>
    <t xml:space="preserve">IG: Melón Cantalupe 1543 cajas  / Galia 308 cajas.En zac</t>
  </si>
  <si>
    <t>SE DESCARGO EN RIQUEZA NATURAL 918 CAJAS DE BRASIL EL DIA 29/09/22</t>
  </si>
  <si>
    <t>924/</t>
  </si>
  <si>
    <t>SE DESCARGARON EN RIQUEZA NATURAL 990 CAJAS DE BANANAS OK 01/10</t>
  </si>
  <si>
    <t>SE DESCARGARON EN RIQUEZA NATURAL 919 CAJAS DE BANANAS OK 01/10</t>
  </si>
  <si>
    <t>773/</t>
  </si>
  <si>
    <t>IUG 0B20</t>
  </si>
  <si>
    <t xml:space="preserve">SE DESCARGGO EN RIOQUEZA NATURAL 420CAJAS  DE MELON DINO Y 1080 CAJAS DE MELON AMARILLO EL DIA 1/10/22</t>
  </si>
  <si>
    <t>774/</t>
  </si>
  <si>
    <t>SE DESCARGARON EN RIQUEZA NATURAL 1104 CAJAS DE BANANAS MELICIA 01/10</t>
  </si>
  <si>
    <t>ch077</t>
  </si>
  <si>
    <r xmlns="http://schemas.openxmlformats.org/spreadsheetml/2006/main">
      <rPr>
        <sz val="11"/>
        <color rgb="FF000000"/>
        <rFont val="Calibri"/>
      </rPr>
      <t>se descargo nen riqueza natural 918 cajas de brasil el dia 1/10/22.l</t>
    </r>
    <r xmlns="http://schemas.openxmlformats.org/spreadsheetml/2006/main">
      <rPr>
        <sz val="11"/>
        <color rgb="FFFF0000"/>
        <rFont val="Calibri"/>
      </rPr>
      <t>legaron 4 cajas revueltas</t>
    </r>
    <r xmlns="http://schemas.openxmlformats.org/spreadsheetml/2006/main">
      <rPr>
        <sz val="11"/>
        <color rgb="FF000000"/>
        <rFont val="Calibri"/>
      </rPr>
      <t xml:space="preserve"> </t>
    </r>
  </si>
  <si>
    <t>141/22</t>
  </si>
  <si>
    <t>SE DESCARGO EN RIQUEZA NATURAL 918 CAJAS 04/10</t>
  </si>
  <si>
    <t>SE DESCARGO EN RIQUEZA NATURAL 919 CAJAS 04/10</t>
  </si>
  <si>
    <t>ML025</t>
  </si>
  <si>
    <t>SE DESCARGO EN RIQUEZA NATURAL 918 CAJAS DE BANANA OK 04/10</t>
  </si>
  <si>
    <t>UR017</t>
  </si>
  <si>
    <t>SP017</t>
  </si>
  <si>
    <t>SE DESCARGO EN RIQUEZA NATURAL 954 CAJAS DE BANANA SP 05/10</t>
  </si>
  <si>
    <t>142/22</t>
  </si>
  <si>
    <t>CAMBIO DE EMPRESA: VINO ZANINI. SE DESCARGARON EN RIQUEZA NATURAL 919 CAJAS DE BANANA OK 05/10</t>
  </si>
  <si>
    <t>SE DESCARGARON EN RIQUEZA NATURAL 919 CAJAS DE BANANA OK 06/10</t>
  </si>
  <si>
    <t>TRB 037/22</t>
  </si>
  <si>
    <t>SE DESCARGARON EN RIQUEZA NATURAL 433 CAJAS DE BANANA OK, 250 CAJAS DE JENGIBRE, 200 CAJAS DE LIMA Y 100 BOLSAS DE COCO</t>
  </si>
  <si>
    <t>ML026</t>
  </si>
  <si>
    <t>SE DESCARGARON EN RIQUEZA NATURAL 918CAJAS DE BANANA OK 07/10</t>
  </si>
  <si>
    <t>919/</t>
  </si>
  <si>
    <t>GIK 3C27</t>
  </si>
  <si>
    <t>GHL 5G75</t>
  </si>
  <si>
    <t>CU 08/10 DESCARGO EN RIQUEZA NATURAL 1103 CAJAS DE MELICIA</t>
  </si>
  <si>
    <t>SE DESCARGARON EN RIQUEZA NATURAL 919 CAJAS DE BANANA OK, ALGUNOS PALLET NO VINIERON CON EL PACKING CORRECTO 08/10</t>
  </si>
  <si>
    <t>RHU1A06</t>
  </si>
  <si>
    <t>RHU1A07</t>
  </si>
  <si>
    <t>SE DESCARGO EN RIQUEZA NATURAL 919 CAJAS DE BRASIL EL DIA 11/10/22</t>
  </si>
  <si>
    <t>ML027</t>
  </si>
  <si>
    <t>SE DESCARGO EN RIQUEZA NATURAL 918 CAJAS DE BRASIL EL DIA 11/10/22</t>
  </si>
  <si>
    <t>1064/22</t>
  </si>
  <si>
    <t>SE DESCARGO EN RIQUEZA NATURAL 1104 CAJAS DE MELICIA EL DIA 12/10</t>
  </si>
  <si>
    <t>jm58492</t>
  </si>
  <si>
    <t>mcx2j39</t>
  </si>
  <si>
    <t>se descargo en RIQUEZA NATURAL 1008 CAJAS DE brasil EL DIA 12/10</t>
  </si>
  <si>
    <t>UR018</t>
  </si>
  <si>
    <t>SP018</t>
  </si>
  <si>
    <t>SE DESCARGO EN RIQUEZA NATURAL 954 CAJAS DE SAO PABLO EL DIA 14/10</t>
  </si>
  <si>
    <t>jv103</t>
  </si>
  <si>
    <t>SE DESCARGO EN RIQUEZA NATURAL 919 CAJAS DE BRASIL EL DIA 14/10</t>
  </si>
  <si>
    <t>ML028</t>
  </si>
  <si>
    <t>SAE DESCARGO EN RIQUEZA NATURAL 918 CAJAS DE BRASIL EL DIA 14/10</t>
  </si>
  <si>
    <t>1069/</t>
  </si>
  <si>
    <t>se descargo en riqueza natural 1104 cajas de melicia el dia 15/10/22</t>
  </si>
  <si>
    <t>se descargop en rioqueza natural 918</t>
  </si>
  <si>
    <t>UR019</t>
  </si>
  <si>
    <t>sp019</t>
  </si>
  <si>
    <t>RBA 8C77</t>
  </si>
  <si>
    <t>RBA 8C72</t>
  </si>
  <si>
    <t xml:space="preserve"> cajas de brasil el dia 15/1022</t>
  </si>
  <si>
    <t>930/</t>
  </si>
  <si>
    <t>py</t>
  </si>
  <si>
    <t>aacz181</t>
  </si>
  <si>
    <t>ayz125</t>
  </si>
  <si>
    <t>se descargo en riqueza natural 990 cajas de paraguay el dia 17/10</t>
  </si>
  <si>
    <t>1210/22</t>
  </si>
  <si>
    <t>IG: Melon Cantaloupe / Galia / Sandía</t>
  </si>
  <si>
    <t>UR020</t>
  </si>
  <si>
    <t>sp020</t>
  </si>
  <si>
    <t>se descargo en riqueza 954 cajas de sao pablo el dia 19/10</t>
  </si>
  <si>
    <t>156/22</t>
  </si>
  <si>
    <t>SE DESCARGO EN RIQUEZA NATURAL 1008 CAJAS DE BRASIL EL DIA 20/10</t>
  </si>
  <si>
    <t>cp050</t>
  </si>
  <si>
    <t>se descargo en riqueza natURAL 919 CAJAS DE BRASIL EL DIA 20/10</t>
  </si>
  <si>
    <t>1211/</t>
  </si>
  <si>
    <t>SE DESCARGO EN RIQUEZA NATURAL 1104 CAJAS DE BANANA MELICIA 21/10</t>
  </si>
  <si>
    <t>1212/</t>
  </si>
  <si>
    <t>se decargo en riqueza natural 1104 cajas de melicia el dia 22/10/22</t>
  </si>
  <si>
    <t>2117/22</t>
  </si>
  <si>
    <t>933/</t>
  </si>
  <si>
    <t>SE DESCARGARON EN RIQUEZA NATURAL 989 CAJAS DE BANANA PARAGUAY 24/10</t>
  </si>
  <si>
    <t>ML029</t>
  </si>
  <si>
    <t>SE DESCAGARON EN RIQUEZA NATURAL 918 CAJAS DE BANANA OK 25/10</t>
  </si>
  <si>
    <t>158/22</t>
  </si>
  <si>
    <t>SE DESCARGARON EN RIQUEZA NATURAL 919 CAJAS DE BANANA OK 25/10</t>
  </si>
  <si>
    <t>UR021</t>
  </si>
  <si>
    <t>sp20</t>
  </si>
  <si>
    <t>SFP 2A79</t>
  </si>
  <si>
    <t>SFP 2A69</t>
  </si>
  <si>
    <t>se descargo en riqueza natural 953 cajas de sao pablo</t>
  </si>
  <si>
    <t>1357/</t>
  </si>
  <si>
    <t>SE DESCARGARON EN RIQUEZA NATURAL 1104 CAJAS DE BANANA MELICIA 26/10</t>
  </si>
  <si>
    <t>1356//</t>
  </si>
  <si>
    <t>Melón</t>
  </si>
  <si>
    <t>ML030</t>
  </si>
  <si>
    <t>SE BDESCARGO EN RIQUEZA NATURAL 918 CAJAS DE BRASIL EL DIA 27/10</t>
  </si>
  <si>
    <t>UR022</t>
  </si>
  <si>
    <t>varios</t>
  </si>
  <si>
    <t>SP021</t>
  </si>
  <si>
    <t xml:space="preserve">SE DESCARGO EN RIQUEZA NATURAL 504 SAO PABLO .155 PAYAS HAVAI 13 FORMOSA 324 GENJIBRES .192LIMAS.LA  PAPYA FORMOSA VINIERON CON FALTANTES DE CAJAS VERSUS MIC.</t>
  </si>
  <si>
    <t>SE DESCARGO EN RIQUEZA NATUIRAL 919 CAJAS DE BRASIL EL 28/10</t>
  </si>
  <si>
    <t>935/</t>
  </si>
  <si>
    <t>py006</t>
  </si>
  <si>
    <t>AAAK129</t>
  </si>
  <si>
    <t>SE DESCARGO EL RIQUEZA NATUARL 990 CAJAS DE BANANA PARAGUAY</t>
  </si>
  <si>
    <t>JV105</t>
  </si>
  <si>
    <t>SE DESCARGARON EN RIQUEZA NATURAL 918 CAJAS DE BANANA</t>
  </si>
  <si>
    <t>SE DESCARGARON EN RIQUEZA NATURAL 919 CAJAS DE BANANA</t>
  </si>
  <si>
    <t>DAJ 2B09</t>
  </si>
  <si>
    <t>SE DESCARGARON EN RIQUEZA NATURAL 1009 CAJAS DE BANANA</t>
  </si>
  <si>
    <t>1359/</t>
  </si>
  <si>
    <t>SE DESCARGO EN RIQUEZA NATURAL 1104 CAJAS DE MELICIA EL DIA 01/11/22</t>
  </si>
  <si>
    <t>UR023</t>
  </si>
  <si>
    <t>SE DESCARGARON EN RIQUEZA NATURAL 600 CAJAS DE BANANA SP, 600 CAJAS DE MANGO, 156 CAJAS DE PAPAYA Y 132 CAJAS DE FORMOSA</t>
  </si>
  <si>
    <t>UR024</t>
  </si>
  <si>
    <t>SP022</t>
  </si>
  <si>
    <t>RQR 1D26</t>
  </si>
  <si>
    <t xml:space="preserve">	RQT9J62</t>
  </si>
  <si>
    <t>SE DESCARGARON EN RIQUEZA NATURAL 900 CAJAS DE BANANA SP</t>
  </si>
  <si>
    <t>938/</t>
  </si>
  <si>
    <t>PY2002</t>
  </si>
  <si>
    <t>TCJC005</t>
  </si>
  <si>
    <t>TCJC006</t>
  </si>
  <si>
    <t>CAT 2 SE DESCARGARON EN RIQUEZA NATURAL 992 CAJAS DE BANANA PARAGUAY 05/11</t>
  </si>
  <si>
    <t>PY2001</t>
  </si>
  <si>
    <t>TCJC003</t>
  </si>
  <si>
    <t>TCJC002</t>
  </si>
  <si>
    <t xml:space="preserve">CAT 2 EN RIQUEZA NATUREAL SE DECARGO 991 CAJAS PARAGUAYA  EL DIA 5/11/22</t>
  </si>
  <si>
    <t>939/</t>
  </si>
  <si>
    <t>CBR 526</t>
  </si>
  <si>
    <t>BHG616</t>
  </si>
  <si>
    <t>CAT 2</t>
  </si>
  <si>
    <t>940/</t>
  </si>
  <si>
    <t>CAT 1 SE DESCARGARON EN RIQUEZA NATURAL 991 CAJAS DE BANANA PARAGUAY 05/11</t>
  </si>
  <si>
    <t>AAAK121</t>
  </si>
  <si>
    <t>CAT 1</t>
  </si>
  <si>
    <t>1496/</t>
  </si>
  <si>
    <t xml:space="preserve">SE DESCARGARON EN RIQUEZA NATURAL 1104 CAJAS DE BANANA MELICIA  08/11</t>
  </si>
  <si>
    <t>1494/</t>
  </si>
  <si>
    <t>PBN 1A04</t>
  </si>
  <si>
    <t>PY2004</t>
  </si>
  <si>
    <t>CAT 2 SE DESCARGARON EN RIQUEZA NATURAL 989 CAJAS DE BANANA 08/11</t>
  </si>
  <si>
    <t>PY2005</t>
  </si>
  <si>
    <t>CAT 2 SE DESCARGARON EN RIQUEZA NATURAL 990 CAJAS DE BANANA PARAGUAY 08/11. PALLETS TORCIDOS, CAJAS ROTAS, PENCAS MADURAS</t>
  </si>
  <si>
    <t>SE DESCARGARON EN RIQUEZA NATURAL 919 CAJAS DE BANANA OK 08/11</t>
  </si>
  <si>
    <t>UR025</t>
  </si>
  <si>
    <t>SP024</t>
  </si>
  <si>
    <t>SE DECARGARON EN RIQUEZA NATURAL 900 CAJAS DE SAO PABLO EL DIA 09/11/22</t>
  </si>
  <si>
    <t>UR026</t>
  </si>
  <si>
    <t>SFP 2A85</t>
  </si>
  <si>
    <t>SFP 2A75</t>
  </si>
  <si>
    <t>SE DESCARGARON 2207 CAJAS DE PALTA CAL 60-70Y84 EN RIQUEZA NATURAL 11/11</t>
  </si>
  <si>
    <t>SE DECARGO EN RIQUEZA NATURAL 918 CAJAS DE BRASIL EL DIA 10/11/22</t>
  </si>
  <si>
    <t>RBM 2E36</t>
  </si>
  <si>
    <t>SE DESCARGARON 919 CAJAS DE BANANA OK 11/11</t>
  </si>
  <si>
    <t>941/</t>
  </si>
  <si>
    <t>PY2006</t>
  </si>
  <si>
    <t>CAT 2 SE DESCARGARON EN RIQUEZA NATURAL 990 CAJAS DE BANANA CATEGORIA 2</t>
  </si>
  <si>
    <t>PY2007</t>
  </si>
  <si>
    <t>CAT2 SE DESCARGARON EN RIQUEZA NATURAL 992 CAJAS DE BANANA CATEGORIA 2</t>
  </si>
  <si>
    <t>942/</t>
  </si>
  <si>
    <t>CAT1- Camión Camara SE DESCARGARON EN RIQUEZA NATURAL 992 CAJAS DE BANANA CATEGORIA 1</t>
  </si>
  <si>
    <t>1630//</t>
  </si>
  <si>
    <t>SE DESCARGARON EN RIQUEZA NATURAL 1104 CAJAS DE MELICIA 12/11</t>
  </si>
  <si>
    <t>943/</t>
  </si>
  <si>
    <t>PY2008</t>
  </si>
  <si>
    <t>CAT 2 SE DESCARGARON EN RIQUEZA NATURAL 980 CAJAS DE BANANA PY 2, VINIERON PALLETS DISFRAZADOS CON FRUTA MADURA, PULPA ENTRE 24 Y 31 GRADOS</t>
  </si>
  <si>
    <t>PY2009</t>
  </si>
  <si>
    <t>CAT 2 SE DESCARGARON EN RIQUEZA NATURAL 990 CAJAS DE BANANA PY 2, VINIERON PALLETS DISFRAZADOS CON FRUTA MADURA, PULPA ENTRE 21.9 Y 29.9 GRADOS</t>
  </si>
  <si>
    <t xml:space="preserve">SE DECARGO EN RIQUEZA NATURAL 990 CAJAS DE BANANA PY EXTRA  EL DIA 16/11/2022</t>
  </si>
  <si>
    <t>944/</t>
  </si>
  <si>
    <t>144.50.93</t>
  </si>
  <si>
    <t>PY2010</t>
  </si>
  <si>
    <t>OAN926</t>
  </si>
  <si>
    <t>CAT 2 camión Camara- SE DESCARGARON EN RIQUEZA NATURAL 992 CAJAS DE BANANA PARAGUAY, LA MAYORIA DE LOS PALLETS, CON FRUTA SENTIDA CON TEMPERATURA DE PUPLA 21º</t>
  </si>
  <si>
    <t>ITS4609</t>
  </si>
  <si>
    <t>SE DESCARGARON EN RIQUEZA NATURAL 1008 CAJAS DE BANANA, ALGUNOS PALLETS VINIERON FEOS Y HUBO QUE PASARLOS</t>
  </si>
  <si>
    <t>UR028</t>
  </si>
  <si>
    <t>SE DESCARGO EN RIQUEZA NATURAL 612 CAJAS DE SP 132 CAJAS DE PAPAYA FORMOSA 200 CAJAS DE LIMA Y 156 CAJAS DE PAPAYA EL DIA 18/11</t>
  </si>
  <si>
    <t>1759/</t>
  </si>
  <si>
    <t>UR027</t>
  </si>
  <si>
    <t>SP026</t>
  </si>
  <si>
    <t>SE DESCARGARON EN RIQUEZA NATURAL 900 CAJAS DE BANANA SP 18/11</t>
  </si>
  <si>
    <t>946/</t>
  </si>
  <si>
    <t xml:space="preserve">CAT 2 SE DESCARGO EN RIQUEZA NATURAL 990 CAJAS PY2  EL DIA 18/11/2022</t>
  </si>
  <si>
    <t>SE DESCARGO EN RIQUEZA NATURAL 990 CAJAS DE PY2 EL DIA 18/11/22</t>
  </si>
  <si>
    <t>947/</t>
  </si>
  <si>
    <t>144.57.13</t>
  </si>
  <si>
    <t>PY2011</t>
  </si>
  <si>
    <t>HEY189</t>
  </si>
  <si>
    <t>CAT 2 SE DESCARGARON EN RIQUEZA NATURAL 990 CAJAS DE BANANA PARAGUAY 18/11</t>
  </si>
  <si>
    <t>SE DESCARGARON EN RIQUEZA NATURAL 919 CAJAS DE BANANA OK 22/11</t>
  </si>
  <si>
    <t>144,57,12</t>
  </si>
  <si>
    <t>AAG911</t>
  </si>
  <si>
    <t>CAT 1 SE DESCARGARON 990 CAJAS DE BANANA, VINIERON BASTANTES CAJAS CON QUEMADAS 19/11</t>
  </si>
  <si>
    <t>171/22</t>
  </si>
  <si>
    <t>MDI4739</t>
  </si>
  <si>
    <t xml:space="preserve">SE DESCARGARON EN RIQUEZA NATURAL 919 CAJAS DE BANANA  19/11</t>
  </si>
  <si>
    <t>PY2014</t>
  </si>
  <si>
    <t>BGN714</t>
  </si>
  <si>
    <t xml:space="preserve">CAT 2  SE DESCARGARON EN RIQUEZA NATURAL 991 CAJAS DE BANANA 19/11</t>
  </si>
  <si>
    <t>ML031</t>
  </si>
  <si>
    <t>SE DESCARGARON EN RIQUEZA NATURAL 918 CAJAS DE BANANA OK 22/11</t>
  </si>
  <si>
    <t>SE DESCARGARON EN RIQUEZA NATURAL 1008 CAJAS DE BANANA BRASIL 23/11</t>
  </si>
  <si>
    <t>1763/</t>
  </si>
  <si>
    <t>QII8690</t>
  </si>
  <si>
    <t>SE DESCARGARON EN RIQUEZA NATURAL 1104 CAJAS DE BANANA MELICIA 23/11</t>
  </si>
  <si>
    <t>UR029</t>
  </si>
  <si>
    <t>1445878/1445880/1445887/1445881</t>
  </si>
  <si>
    <t>BR SP con Exoticos SE DESCARGARON EN RIQUEZA NATURAL BANANA SP, JENGIBRE, PAPAYA, PAPAYA FORMOSA Y LIMA 23/11</t>
  </si>
  <si>
    <t>TRB 041/22</t>
  </si>
  <si>
    <t>Abacaxi se descargo el dia 23/11/2022: 92 cajas cal.8 de abacaxi-790 cajas cal.10- 418 cajas cal.12 en uam zac</t>
  </si>
  <si>
    <t>948/</t>
  </si>
  <si>
    <t>144.57.14</t>
  </si>
  <si>
    <t xml:space="preserve">CAT 1  SE DESCARGARON EN RIQUEZA NATURAL 990 CAJAS DE BANANA PARAGUAY</t>
  </si>
  <si>
    <t>SE DESCARGARON EN RIQUEZA NATURAL 919 CAJAS DE BANANA BRASIL 23/11</t>
  </si>
  <si>
    <t>952/</t>
  </si>
  <si>
    <t>144.63.26</t>
  </si>
  <si>
    <t>HBC465</t>
  </si>
  <si>
    <t>CAT 2 SE DESCARGARON EN RIQUEZA NATURAL 991 CAJAS DE BANANA 25/11</t>
  </si>
  <si>
    <t>2427/22</t>
  </si>
  <si>
    <t>UVA</t>
  </si>
  <si>
    <t>1878/</t>
  </si>
  <si>
    <t>26/11 SE DESCARGO EN RIQUEZA NATURAL 1104 CAJAS MELICIA.</t>
  </si>
  <si>
    <t>1879/</t>
  </si>
  <si>
    <t>SE DESCARGO EN RIQUEZA NATURAL 1103 CAJAS DE MELICIA EL DIA 26/11/2022</t>
  </si>
  <si>
    <t>951/</t>
  </si>
  <si>
    <t>PY2016</t>
  </si>
  <si>
    <t>BDH096</t>
  </si>
  <si>
    <t>KAK947</t>
  </si>
  <si>
    <t>SE DESCARGO EN RIQUEZA NATURAL 990 CJAS DE PY2 EL DIA 26/11/22</t>
  </si>
  <si>
    <t>BGC119</t>
  </si>
  <si>
    <t>DE DESCARGO EN RIQUEZA NATURAL 990 CAJAS DE PY1 EL DIA 28/11/22</t>
  </si>
  <si>
    <t>PY2017</t>
  </si>
  <si>
    <t>AAK129</t>
  </si>
  <si>
    <t>AYZ125</t>
  </si>
  <si>
    <t>CAT2 SE DESCARGARON EN RIQUEZA NATURAL 991 CAJAS DE BANANA PARAGUAY</t>
  </si>
  <si>
    <t>954/</t>
  </si>
  <si>
    <t>HBN962</t>
  </si>
  <si>
    <t>HDL577</t>
  </si>
  <si>
    <t>CAT1 SE DESCARGARON EN RIQUEZA NATURAL 991 CAJAS DE BANANA 29/11</t>
  </si>
  <si>
    <t>PY2018</t>
  </si>
  <si>
    <t>TCJC009</t>
  </si>
  <si>
    <t>TCJC010</t>
  </si>
  <si>
    <t>CAT 2 SE DESCARGARON EN RIQUEZA NATURAL 993 CAJAS DE BANANA 29/11</t>
  </si>
  <si>
    <t>BNX 726</t>
  </si>
  <si>
    <t>OAO590</t>
  </si>
  <si>
    <t>CAT 1 SE DESCARGARON EN RIQUEZA NATURAL 990 CAJAS DE BANANA 29/11</t>
  </si>
  <si>
    <t>SE DESCARGARON EN RIQUEZA NATURAL 919 CAJAS DE BANANA OK 01/12</t>
  </si>
  <si>
    <t>UR030</t>
  </si>
  <si>
    <t>SP028</t>
  </si>
  <si>
    <t>SE DESCARGARON EN RIQUEZA NATURAL 900 CAJAS DE BANANA SP 01/12</t>
  </si>
  <si>
    <t xml:space="preserve">SE DESCARGARON EN RIQUEZA NATURAL 919 CAJAS DE BANANA  01/12</t>
  </si>
  <si>
    <t>UR031</t>
  </si>
  <si>
    <t>BR SP con Exoticos SE DESCARGARON EN RIQUEZA NATURAL 200 CAJAS DE LIMA, 162 CAJAS DE JENGIBRE, 588 CAJAS DE BANANA, 78 CAJAS DE PAPAYA Y 132 CAJAS DE FORMOSA 02/12</t>
  </si>
  <si>
    <t>SE DESCARGARON EN RIQUEZA NATURAL 918 CAJAS DE BANANA OK 02/12</t>
  </si>
  <si>
    <t>956/</t>
  </si>
  <si>
    <t>SE DESCARGARON EN RIQUEZA NATURAL 990 CAJA DE BANANAS PY1. 03/12.</t>
  </si>
  <si>
    <t>2015/</t>
  </si>
  <si>
    <t>SE DESCARGARON EN RIQUEZA NATURAL 1104 CAJA DE BANANAS MELICIA. 03/12.</t>
  </si>
  <si>
    <t>175/22</t>
  </si>
  <si>
    <t>JV109</t>
  </si>
  <si>
    <t>SE DESCARGARON EN RIQUEZA NATURAL 919 CAJA DE BANANAS OK 07/12.</t>
  </si>
  <si>
    <t>2017/</t>
  </si>
  <si>
    <t>SE DESCARGARON EN RIQUEZA NATURAL 1104 CAJA DE BANANAS MELICIA. 07/12.</t>
  </si>
  <si>
    <t>EQW 2G22</t>
  </si>
  <si>
    <t>AHG 5B00</t>
  </si>
  <si>
    <t>SE DESCARGARON EN RIQUEZA NATURAL 919 CAJAS DE BANANA OK 07/12</t>
  </si>
  <si>
    <t>UR032</t>
  </si>
  <si>
    <t>RQT 9J62</t>
  </si>
  <si>
    <t>SE DESCARGARON EN RIQUEZA NATURAL 900 CAJAS DE SP EL DIA 07/12/22</t>
  </si>
  <si>
    <t>SE DESCARGARON EN RIQUEZA NATURAL 919 CAJAS DE BANANA JM EL DIA 07/12/22</t>
  </si>
  <si>
    <t>TRB043/22</t>
  </si>
  <si>
    <t>RKZ6 H15</t>
  </si>
  <si>
    <t>Abacaxi con Coco</t>
  </si>
  <si>
    <t>UR033</t>
  </si>
  <si>
    <t>SP031</t>
  </si>
  <si>
    <t>SE DECARGARON EN RIQUEZA NATURAL 900 CAJAS DE SAO PABLO EL DIA 07/12/22</t>
  </si>
  <si>
    <t>SE DESCARGO EN RIQUEZA NATURAL 919 CAJAS JV. 08/12</t>
  </si>
  <si>
    <t>2185/</t>
  </si>
  <si>
    <t>CU 09/12 DESCARGO EN RIQUEZA NATURAL 1104 CAJAS DE MELICIA</t>
  </si>
  <si>
    <t>SE DESCARGO EN RIQUEZA NATURAL 919 CAJAS DE BANANAS JV. 9/12/22.</t>
  </si>
  <si>
    <t>2183/</t>
  </si>
  <si>
    <t>2186/</t>
  </si>
  <si>
    <t>IPA 0C32</t>
  </si>
  <si>
    <t>AUA 0G47</t>
  </si>
  <si>
    <t xml:space="preserve">RS 09/12 DESCARGO ENRIQUEZA NATURAL 919 CAJAS DE BANANA BRASIL </t>
  </si>
  <si>
    <t>960/</t>
  </si>
  <si>
    <t>AHK129</t>
  </si>
  <si>
    <t>SE DESCARGO EN RIQUEZA NATURAL 990 CAJAS DE PY1 EL DIA 10/12/2022</t>
  </si>
  <si>
    <t>BDZ332</t>
  </si>
  <si>
    <t>SE DESCARGO EN RIQUEZA NATURAL 918 CAJAS DE BRASIL EL DIA 15/12/2022</t>
  </si>
  <si>
    <t>SE DESCARGO EN RIQUEZA NATURAL 919 CAJAS DE BRASIL EL DIA 13/12/2022</t>
  </si>
  <si>
    <t>SE DESCARGO EN RIQUEZA NATURAL 918 CAJAS DE BRASIL EL DIA 13/12/2022</t>
  </si>
  <si>
    <t>UR034</t>
  </si>
  <si>
    <t xml:space="preserve">SE DESCARGO EN RIQUEZA NATURAL 900 CAJAS DE SP EL DIA  13/12/22</t>
  </si>
  <si>
    <t>TRB046/22</t>
  </si>
  <si>
    <t xml:space="preserve">Abacaxi </t>
  </si>
  <si>
    <t>2324/</t>
  </si>
  <si>
    <t>se descargan en riqueza natural 1104 cajas el dia 15/12</t>
  </si>
  <si>
    <t>SE DESCARGO EN RIQUEZA NATURAL 919 CAJAS DE BRASIL EL DIA 15/12/2022</t>
  </si>
  <si>
    <t>964/</t>
  </si>
  <si>
    <t>SE DESCARGO EN RIQUEZA NATURAL 990 CAJAS DE PY1 EL DIA 15/12/22</t>
  </si>
  <si>
    <t>265/</t>
  </si>
  <si>
    <t>PYH002</t>
  </si>
  <si>
    <t>AKD519</t>
  </si>
  <si>
    <t>SE DESCARGO EN RIUEZA NATURAL 994 CAJAS DE PY1 EL DIA 15/12/22</t>
  </si>
  <si>
    <t>SE DESCARGO EN RIQUEZA NATURAL 918 CAJAS DE BRASIL EL DIA 19/12/2022</t>
  </si>
  <si>
    <t>261/</t>
  </si>
  <si>
    <t>PYH001</t>
  </si>
  <si>
    <t>SE DESCARGO EN RIQUEZA NATURAL 994 CAJAS DE PYH1 EL DIA 16/12/2022</t>
  </si>
  <si>
    <t>266/</t>
  </si>
  <si>
    <t>PYH003</t>
  </si>
  <si>
    <t>XAN339</t>
  </si>
  <si>
    <t>SE DESCARGO EN RIQUEZA NATURAL 923CAJAS DE PYH1 EL DIA 16/12/2022</t>
  </si>
  <si>
    <t>SE DESCARGO EN RIQUEZA NATURAL 990 CAJAS DE PY1 EL DIA 16/12/2022</t>
  </si>
  <si>
    <t>2327/</t>
  </si>
  <si>
    <t>SE DESCARGO EN RIQUEZA NATURAL 1103 CAJAS DE MELICIA EL DIA 16/12/2022</t>
  </si>
  <si>
    <t xml:space="preserve">  AAHC 194</t>
  </si>
  <si>
    <t>SE DESCARGO EN RIQUEZA NATURAL 993 CAJAS DE PY1 EL DIA 16/12/2022</t>
  </si>
  <si>
    <t>178/22</t>
  </si>
  <si>
    <t>SE DESCARGO EN RIQUEZA NATURAL 919 CAJAS DE BRASIL EL DIA 19/12/2022</t>
  </si>
  <si>
    <t>RLP 3H22</t>
  </si>
  <si>
    <t>RXK 6A29</t>
  </si>
  <si>
    <t>SE DESCARGO EN RIQUEZA NATURAL 918 CAJAS DE BRASIL EL DIA 17/11/2022</t>
  </si>
  <si>
    <t>PGP5B01</t>
  </si>
  <si>
    <t>QHK3F69</t>
  </si>
  <si>
    <t>SE DESCARGO EN RIQUEZA NATURAL 919 CAJAS DE BRASIL EL DIA 20/12/2022.</t>
  </si>
  <si>
    <t>ML032</t>
  </si>
  <si>
    <t>RKX1F29</t>
  </si>
  <si>
    <t>REA1H91</t>
  </si>
  <si>
    <t>SE DESCARGO EN RIQUEZA NATURAL 994 CAJAS DE PARAGUAY EL DIA 20/12/2022.</t>
  </si>
  <si>
    <t>270/</t>
  </si>
  <si>
    <t>Paraguay H</t>
  </si>
  <si>
    <t>PYH004</t>
  </si>
  <si>
    <t>GAD362</t>
  </si>
  <si>
    <t>BCR185</t>
  </si>
  <si>
    <t>SE DESCARGO EN RIQUEZA NATURAL 994 CAJAS DE PARAGUAY EL DIA 20/12/2022</t>
  </si>
  <si>
    <t>271/</t>
  </si>
  <si>
    <t>PYH005</t>
  </si>
  <si>
    <t>BFK528</t>
  </si>
  <si>
    <t>BEF740</t>
  </si>
  <si>
    <t>TRB048/22</t>
  </si>
  <si>
    <t>Abacaxi con Mango</t>
  </si>
  <si>
    <t>966/</t>
  </si>
  <si>
    <t>AADH798</t>
  </si>
  <si>
    <t>SE DESCARGO EN RIQUEZA NATURAL 990 CAJAS DE PY1 EL DIA 21/12/2022</t>
  </si>
  <si>
    <t>BNK159</t>
  </si>
  <si>
    <t>BEL591</t>
  </si>
  <si>
    <t>SE DESCARGO EN RIQUEZA NATURAL 990 CAJAS DE BRASIL EL DIA 22/12/2022</t>
  </si>
  <si>
    <t>272/</t>
  </si>
  <si>
    <t>AAHT322</t>
  </si>
  <si>
    <t>NBB024</t>
  </si>
  <si>
    <t>SE DESCARGO EN RIQUEZA NATURAL 994 CAJAS DE PARAGUAY EL DIA 22/12/2022</t>
  </si>
  <si>
    <t>2453/</t>
  </si>
  <si>
    <t>SE DESCARGO EN RIQUEZA NATURAL 1104 CAJAS DE MELICIA EL DIA 23/12/2022</t>
  </si>
  <si>
    <t>CP#058</t>
  </si>
  <si>
    <t>IXD 8I08</t>
  </si>
  <si>
    <t>SE DESCARGO EN RIQUEZA NATURAL 919 CAJAS DE BR CP#058 EL DIA 23/12/2022</t>
  </si>
  <si>
    <t>JV#115</t>
  </si>
  <si>
    <t>SE DESCARGO EN RIQUEZA NATURAL 919 CAJAS DE BR JV#115 EL DIA 23/12/2022</t>
  </si>
  <si>
    <t>275/</t>
  </si>
  <si>
    <t>PYH007</t>
  </si>
  <si>
    <t>SE DESCARGO EN RIQUEZA NATURAL 990 CAJAS DE PYH1 EL DIA 23/12/2022</t>
  </si>
  <si>
    <t>UR035</t>
  </si>
  <si>
    <t>RBA8C77</t>
  </si>
  <si>
    <t>RBA8C72</t>
  </si>
  <si>
    <t>SE DESCARGO EN RIQUEZA NATURAL 605 CAJAS DE SP. 155 CAJAS DE PAPAYA HAVAI. 131 PAPAYA FORMOSA. 200 CAJAS DE LIMA EL DIA 24/12/2022</t>
  </si>
  <si>
    <t>SE DESCARGO EN RIQUEZA NATURAL 919 CAJAS DE BRASIL EL DIA 27/12/2022</t>
  </si>
  <si>
    <t>2455/</t>
  </si>
  <si>
    <t>MFR 9636</t>
  </si>
  <si>
    <t>JUU 5E89</t>
  </si>
  <si>
    <t>SE DESCARGO EN RIQUEZA NATURAL 1104 CAJAS DE MELICIA EL DIA 27/12/2022</t>
  </si>
  <si>
    <t>2456/</t>
  </si>
  <si>
    <t>cancelado</t>
  </si>
  <si>
    <t>2563/</t>
  </si>
  <si>
    <t>GAY 8C88</t>
  </si>
  <si>
    <t>MKJ 6B27</t>
  </si>
  <si>
    <t>SE DESCARGO EN RIQUEZA NATURAL 990 CAJAS DE BANANAS MELICIA1104 EL DIA 2/12/2022.</t>
  </si>
  <si>
    <t>2565/</t>
  </si>
  <si>
    <t>SE DESCARGO EN RIQUEZA NATURAL 1104 CAJAS DE MELICIA EL DIA 28/12/2022</t>
  </si>
  <si>
    <t>969/</t>
  </si>
  <si>
    <t>SE DESCARGO EN RIQUEZA NATURAL 990 CAJAS DE BANANA PARAGUAY (PY) EL DIA 28/12/2022.</t>
  </si>
  <si>
    <t>PY1027</t>
  </si>
  <si>
    <t>AAIR278</t>
  </si>
  <si>
    <t>AAJU696</t>
  </si>
  <si>
    <t>SE DESCARGO EN RIQUEZA 990 CAJAS DE PY1 EL DIA 30/12/22</t>
  </si>
  <si>
    <t>UR036</t>
  </si>
  <si>
    <t>SP025</t>
  </si>
  <si>
    <t>SE DESCARGO EN RIQUEZA NATURAL 900 CAJAS DE SAO PABLO EL DIA 19/12/2022</t>
  </si>
  <si>
    <t>SE DESCARGO EN RIQUEZA NATURAL 990 CAJAS DE BRASIL EL DIA 30/12/2022</t>
  </si>
  <si>
    <t>278/</t>
  </si>
  <si>
    <t>PYH008</t>
  </si>
  <si>
    <t>HAH441</t>
  </si>
  <si>
    <t>AAJU160</t>
  </si>
  <si>
    <t>SE DESCARGO EN RIQUEZA NATURAL 994 CAJAS DE PYH EL DIA 30/12/2022</t>
  </si>
  <si>
    <t>2568/</t>
  </si>
  <si>
    <t>SE DESCARGO EN RIQUEZA NATURAL 1104 CAJAS DE MELICIA EL DIA 30/12/2022</t>
  </si>
  <si>
    <t>2587/</t>
  </si>
  <si>
    <t>RLK 3E62</t>
  </si>
  <si>
    <t>SE DESCARGO EN RIQUEZA NATURAL 1104 CAJAS DE MELICIA EL 31/12/2022</t>
  </si>
  <si>
    <t>279/</t>
  </si>
  <si>
    <t>PYH010</t>
  </si>
  <si>
    <t>SE DESCARGO EN RIQUEZA NATURAL 994 CAJAS DE PYH EL DIA 31/12/2022.</t>
  </si>
  <si>
    <t>280/</t>
  </si>
  <si>
    <t>PYH009</t>
  </si>
  <si>
    <t>AAKO340</t>
  </si>
  <si>
    <t>AAJZ580</t>
  </si>
  <si>
    <t>UR037</t>
  </si>
  <si>
    <t>SE DESCARGO EN RIQUEZA NATURAL 828 CAJAS DE SAO PABLO Y 132 CAJAS DE PAPAYA FORMOSA EL DIA 06/01/2023</t>
  </si>
  <si>
    <t>2667/</t>
  </si>
  <si>
    <t>Melón Amarillo</t>
  </si>
  <si>
    <t>973/</t>
  </si>
  <si>
    <t>AADH872</t>
  </si>
  <si>
    <t>SE DESCARGO EN RIQUEZA NATURAL 990 CAJAS DE PY1 EL DIA 06/01/2023</t>
  </si>
  <si>
    <t>ZAE495</t>
  </si>
  <si>
    <t>002/23</t>
  </si>
  <si>
    <t>SE DESCARGO EN RIQUEZA NATURAL 919 CAJAS DE BRASIL EL DIA 7/1/2023</t>
  </si>
  <si>
    <t>2665/</t>
  </si>
  <si>
    <t>SE DESCARGO EN RIQUEZA NATURAL 1104 CAJAS DE MELICIA EL DIA 07/01/2023</t>
  </si>
  <si>
    <t>283/</t>
  </si>
  <si>
    <t>BJP453</t>
  </si>
  <si>
    <t>BDJ977</t>
  </si>
  <si>
    <t>SE DESCARGO EN RIQUEZA NATURAL 984 C AJAS DE PYH1 EL DIA 9/1/2023</t>
  </si>
  <si>
    <t>284/</t>
  </si>
  <si>
    <t>UR001/23</t>
  </si>
  <si>
    <t xml:space="preserve">Lima, Papaya, Banana SP.  SE DECARGO EN UAM (ZAC) 348 CAJAS DE BANANAS, 132 CAJAS DE FORMOSA Y 700 CAJAS DE LIMA. EL DIA 10/01/2023</t>
  </si>
  <si>
    <t>SE DESCARGO EN RIQUEZA NATURAL 918 CAJAS DE BRASIL EL DIA 10/01/2023</t>
  </si>
  <si>
    <t>UR002/23</t>
  </si>
  <si>
    <t>SP002</t>
  </si>
  <si>
    <t>SE DESCARGO EN RIQUEZA NATURAL 900 CAJAS DE SP EL DIA 10/01/2023</t>
  </si>
  <si>
    <t>2729/</t>
  </si>
  <si>
    <t>FQM 9F03</t>
  </si>
  <si>
    <t>se descargo en riqueza natural 1104 cajas de melicia el dia 11/01/2023</t>
  </si>
  <si>
    <t>TRB001/23</t>
  </si>
  <si>
    <t>El chofer trae un repuesto, debe ser enviado a la UAM</t>
  </si>
  <si>
    <t>SE DESCARGO EN RIQUEZA NATURAL 919 CAJAS DE BRASIL EL DIA 12/1/2023</t>
  </si>
  <si>
    <t>SE DESCARGO EN RIQUEZA NATURAL 919 CAJAS DE BRASIL EL DIA 13/1/2023</t>
  </si>
  <si>
    <t>SE DESCARGO EN RIQUEZA NATURAL 919 CAJAS DE BRASIL EL DIA 14/01/2023</t>
  </si>
  <si>
    <t>SE DESCARGO EN RIQUEZA NATURAL 918 CAJAS DE BRASIL EL DIA 14/01/2023</t>
  </si>
  <si>
    <t>SE DESCARGO 919 CAJAS BANANAS BRASIL, EN RIQUEZA NATURAL EL 17/01/23.</t>
  </si>
  <si>
    <t>SE DESCARGO EN RIQUEZA NATURAL 20 CAJAS DE BRASIL EL DIA 17/01/2023</t>
  </si>
  <si>
    <t>SE DESCARGO 918 CAJAS BANANAS BRASIL, EN RIQUEZA NATURAL EL 17/01/23.</t>
  </si>
  <si>
    <t>UR003/23</t>
  </si>
  <si>
    <t>RQMOB72</t>
  </si>
  <si>
    <t>RQM6F48</t>
  </si>
  <si>
    <t xml:space="preserve">SE DESCARGO EN RIQUEZA NATURAL 654 CAJAS DE SP, 243 CAJAS DE JEMGIBRE ,132 CAJAS DE FORMOSAY 150 CAJAS DE HAVAI  EL DIA 18/1/2023</t>
  </si>
  <si>
    <t>2846/</t>
  </si>
  <si>
    <t>SE DESCARGO EN RIQUEZA NATURAL 1104 CAJAS DE MELICIA EL DIA 19/1/2023</t>
  </si>
  <si>
    <t>SE DESCARGO EN RIQUEZA NATURAL 919 CAJAS DE BRASIL EL DIA 18/1/2023</t>
  </si>
  <si>
    <t>Cobalchini</t>
  </si>
  <si>
    <t>SE DESCARGO EN RIQUEZA NATURAL 918 CAJAS DE BRASIL EL DIA 20/01/2023</t>
  </si>
  <si>
    <t>2858/</t>
  </si>
  <si>
    <t>SE DESCRAGO EN RIQUEZA NATURAL 1104 CAJAS DE MELICIA EL DIA 24/1/2023</t>
  </si>
  <si>
    <t>005/23</t>
  </si>
  <si>
    <t>MJY 0D02</t>
  </si>
  <si>
    <t>SE DESCARGO EN RIQUEZA NATURAL 919 CAJAS DE BRASIL EL DIA 19/1/2023</t>
  </si>
  <si>
    <t>SE DESCARGO EN RIQUEZA NATURAL 920 CAJAS DE BRASIL EL DIA 20/01/2023</t>
  </si>
  <si>
    <t>979/</t>
  </si>
  <si>
    <t>HEX561</t>
  </si>
  <si>
    <t xml:space="preserve">SE DESCRAGO EN RIQUEZA NATURAL 991 CAJAS DE paraguay  EL DIA 24/1/2023</t>
  </si>
  <si>
    <t>ML002</t>
  </si>
  <si>
    <t>SE DESCRAGO EN RIQUEZA NATURAL 919 CAJAS DE BRASIL EL DIA 24/1/2023</t>
  </si>
  <si>
    <t>004/23</t>
  </si>
  <si>
    <t>SE DESCARGO EN RIQUEZA NATURAL 918 CAJAS BANANAS BRASIL, EL 26/01/23.</t>
  </si>
  <si>
    <t>SE DESCARGO EN RIQUEZA NATURAL 918 CAJAS DE BRASIL EL DIA 26/1/2023</t>
  </si>
  <si>
    <t>SE DESCARGO EN RIQUEZA NATURAL 918 CAJAS DE BANANA BRASIL EL DIA 27/01.</t>
  </si>
  <si>
    <t>TRB002/23</t>
  </si>
  <si>
    <t>RLB 1A23</t>
  </si>
  <si>
    <t>MME 3477</t>
  </si>
  <si>
    <t>SE DECARGO EN RIQUEZA NATURAL 100 COCO, 154 PITAYA Y 756 CAJAS DE BR EL DIA 27/1/2023</t>
  </si>
  <si>
    <t>SE DESCARGO EN RIQUEZA NATURAL 919 CAJAS DE BRASIL EL DIA 25/01/2023</t>
  </si>
  <si>
    <t>UR005/23</t>
  </si>
  <si>
    <t>Registro</t>
  </si>
  <si>
    <t>SP006</t>
  </si>
  <si>
    <t>SE DESCARGO ENM RIQUEZA NATURAL 900 CAJAS DE SAO PABLO EL DIA 28/1/2023</t>
  </si>
  <si>
    <t>2936/</t>
  </si>
  <si>
    <t>SE DESCARGO EN RIQUEZA NATURAL 1104 CAJAS DE MELICIA EL DIA 28/1/2023</t>
  </si>
  <si>
    <t>2935/</t>
  </si>
  <si>
    <t xml:space="preserve">Melón amarillo </t>
  </si>
  <si>
    <t>UR004/23</t>
  </si>
  <si>
    <t>BIANVIRC</t>
  </si>
  <si>
    <t>RQR1D26</t>
  </si>
  <si>
    <t>RQT9J62</t>
  </si>
  <si>
    <t xml:space="preserve">SE DESCARGO EN RIQUEZA NATURAL 900 CAJAS DE BRASIL  (SP)EL DIA 26/1/2023.</t>
  </si>
  <si>
    <t>RLL2A97</t>
  </si>
  <si>
    <t>QHK7710</t>
  </si>
  <si>
    <t>SE DESCARGO ENRIQUEZA NATURAL 919 CAJAS DE BANAN EL DIA 28/1/2023</t>
  </si>
  <si>
    <t>2950/</t>
  </si>
  <si>
    <t>SE DESCARGO EN RIQUEZA NATURAL 1104 CAJAS DE MELICIA EL DIA 31/1/2023</t>
  </si>
  <si>
    <t>SE DESCARGO EN RIQUEZA NATURAL 919 CAJAS DE BRASIL EL DIA 31/1/2023</t>
  </si>
  <si>
    <t>SE DESCARGO EN RIQUEZA NATURAL 918 CAJAS DE BRASIL EL DIA 31/1/2023</t>
  </si>
  <si>
    <t>FFW3459</t>
  </si>
  <si>
    <t>MKM3904</t>
  </si>
  <si>
    <t>ML003</t>
  </si>
  <si>
    <t>SE DESCARGO EN RIQUEZA 918 CAJAS DE BRASILE EL DIA 31/1/2023</t>
  </si>
  <si>
    <t>AOM7460</t>
  </si>
  <si>
    <t>UR006/23</t>
  </si>
  <si>
    <t>BR-R-002</t>
  </si>
  <si>
    <t>RQP8A44</t>
  </si>
  <si>
    <t>RQP8J68</t>
  </si>
  <si>
    <t>SE DESCARGO EN RIQUEZA NATURAL 900 CAJAS DE SP EL DIA 1/2/2023</t>
  </si>
  <si>
    <t>UR007/23</t>
  </si>
  <si>
    <t>SFP2A79</t>
  </si>
  <si>
    <t>SFP2A69</t>
  </si>
  <si>
    <t>SE DESCARGO EN RIQUEZA NATURAL 100 CAJAS DE LIMA,243 CAJAS DE JENGIBRE, 132 CAJAS DE FORMOSA,156 CAJAS DE HAVAI Y 588 CAJAS DE SP EL DIA 2/2/2023</t>
  </si>
  <si>
    <t>3029/</t>
  </si>
  <si>
    <t>FZP 3F22</t>
  </si>
  <si>
    <t>SE DESCARGO EN RIQUEZA NATURAL 1104 CAJAS DE MELICIA EL DIA 04/2/2023</t>
  </si>
  <si>
    <t>SE DESCARGO EN RIQUEZA NATURAL 919 CAJAS DE BRASIL EL DIA N4/2/2023</t>
  </si>
  <si>
    <t>SE DESCARGO EN RIQUEZA NATURAL 919 CAJAS DE BRASIL 04/2/2023</t>
  </si>
  <si>
    <t>SE DESCARGO EN RIQUEZA NATURAL 918 CAJAS DE BRASIL EL DIA 4/2/2023</t>
  </si>
  <si>
    <t>295//</t>
  </si>
  <si>
    <t>145.10.81</t>
  </si>
  <si>
    <t>4905C</t>
  </si>
  <si>
    <t>BKU774</t>
  </si>
  <si>
    <t>BAY702</t>
  </si>
  <si>
    <t>SE DESCARGO EN RIQUEZA NATURAL 984 CAJAS DE PYH EL DIA 04/01/2023</t>
  </si>
  <si>
    <t>EZU 9C25</t>
  </si>
  <si>
    <t>MDP 2G74</t>
  </si>
  <si>
    <t>SE DESCARGO EN RIQUEZA NATURAL 919 CAJAS DE BRASIL EL DIA 4/2/2023</t>
  </si>
  <si>
    <t>007/23</t>
  </si>
  <si>
    <t>JV 009</t>
  </si>
  <si>
    <t>SE DESCARGO EN RIQUEZA NATURAL 918CAJAS DE BRASIL 4/2/23</t>
  </si>
  <si>
    <t>008/23</t>
  </si>
  <si>
    <t>EGK 5E63</t>
  </si>
  <si>
    <t>983/</t>
  </si>
  <si>
    <t>SE DESCARGO EN RIQUEZA NATURAL 990 CAJAS DE PY1 EL DIA 6/2/2023</t>
  </si>
  <si>
    <t>E DESCARGO EN RIQUEZA NATURAL 918 CAJAS DE BRASIL EL DIA 7/2/2023</t>
  </si>
  <si>
    <t>MMK 2D91</t>
  </si>
  <si>
    <t>SE DESCARGO EN RIQUEZA NATURAL 919 CAJAS DE BRASIL EL DIA 7/2/2023</t>
  </si>
  <si>
    <t>3126//</t>
  </si>
  <si>
    <t>SE DESCARGO EN RIQUEZA NATURAL 1104 CAJAS DE MELICIA EL DIA 8/2/2023</t>
  </si>
  <si>
    <t>UR008/23</t>
  </si>
  <si>
    <t>BR-R003</t>
  </si>
  <si>
    <t>RQM0B72</t>
  </si>
  <si>
    <t>SE DESCARGOEN RIQUEZA NATURAL 900 CAJAS DE BANANAS BRASIL (SP) EL DIA 9/2/2023.</t>
  </si>
  <si>
    <t>RXZ 2J78</t>
  </si>
  <si>
    <t>RYF 7H56</t>
  </si>
  <si>
    <t>SE DESCARGOEN RIQUEZA NATURAL 919 CAJAS DE BRASIL EL DIA 9/2/2023</t>
  </si>
  <si>
    <t>UR010/23</t>
  </si>
  <si>
    <t>SP008</t>
  </si>
  <si>
    <t>RQN2G53</t>
  </si>
  <si>
    <t>RBJ0G22</t>
  </si>
  <si>
    <t>SE DESCARGO EN RIQUEZA NATURAL 243 CAJAS DE JENGIBRE, 100 CAJAS DE LIMA,156 CAJAS DE HAVAI, 144 CAJAS DE FORMOSA Y 588 CAJAS DE SP EL DIA 9/2/2023</t>
  </si>
  <si>
    <t>984/</t>
  </si>
  <si>
    <t>AAAA288</t>
  </si>
  <si>
    <t>AAAA294</t>
  </si>
  <si>
    <t>SE DESCARGOEN RIQUEZA NATURAL 990 CAJAS DE BANANAS PARAGUAY (PY) EL DIA 9/2/2023.</t>
  </si>
  <si>
    <t>UR009/23</t>
  </si>
  <si>
    <t>BR-SP004</t>
  </si>
  <si>
    <t>SFP2A85</t>
  </si>
  <si>
    <t>SFPA75</t>
  </si>
  <si>
    <t>SE DESCARGO EN RIQUEZA NATURAL 900 CAJAS DE SAO PABLO EL DIA 10/2/2023</t>
  </si>
  <si>
    <t>3130/</t>
  </si>
  <si>
    <t>MELICIA</t>
  </si>
  <si>
    <t>SE DESCARGO EN RIQUEZA NATURAL 1104 CAJAS BANANAS BRASIL, MELICIA EL DIA 10/2/2023</t>
  </si>
  <si>
    <t>ML005</t>
  </si>
  <si>
    <t xml:space="preserve">SE DESCARGO EN RIQUEZA NATURAL 918 CAJAS DE  BRASIL EL DIA 10/2/2023</t>
  </si>
  <si>
    <t>TRB005</t>
  </si>
  <si>
    <t>Mixto</t>
  </si>
  <si>
    <t>SE DESCARGO EN RIQUEZA NATURAL 919 CAJAS DE BRASIL EL DIA 11/2/2023</t>
  </si>
  <si>
    <t>SE DESCARGO EN RIQUEZA NATURAL 919 CAJAS DE BRASIL EL DIA 14/2/2023</t>
  </si>
  <si>
    <t>TRB006</t>
  </si>
  <si>
    <t xml:space="preserve">Naranja </t>
  </si>
  <si>
    <t>UR011/23</t>
  </si>
  <si>
    <t>BR-R005</t>
  </si>
  <si>
    <t>SE DESCARGO EN RIQUEZA NATURAL 900 CAJAS DE SP EL DIA 16/2/2023</t>
  </si>
  <si>
    <t>SE DESCARGO ENRIQUEZA NATURAL 919 CAJAS DE BRASIL EL DIA 16/2/2023</t>
  </si>
  <si>
    <t>se descargo en riqueza natural 919 cajas de brasil el dia 16/2/2023</t>
  </si>
  <si>
    <t>SE DESCARGO EN RIQUEZA NATURAL919 CAJAS DE BRASIUL EL DIA 17/2/2023</t>
  </si>
  <si>
    <t>SE DESCARGARON919 CAJAS DE BANAN BRASIL(BR) EN RIQUEZA NATURAL EL17/02/23,</t>
  </si>
  <si>
    <t>987/</t>
  </si>
  <si>
    <t>BCE720</t>
  </si>
  <si>
    <t>BFN049</t>
  </si>
  <si>
    <t>SE DESCARGO EN RIQUEZA NATURAL 990 CAJAS DE PY1 EL DIA 18/2/2023</t>
  </si>
  <si>
    <t>TRB007</t>
  </si>
  <si>
    <t>Limón</t>
  </si>
  <si>
    <t>se descarcaron918 cajas de banana brasil en riqueza natural el dia,18/02/23.</t>
  </si>
  <si>
    <t>SE DESCARGO EN RIOQUEZA NATURAL 919 CAJAS DE BRASILE EL DIA 18/2/2023</t>
  </si>
  <si>
    <t>TRB009</t>
  </si>
  <si>
    <t>RXR6I47</t>
  </si>
  <si>
    <t>RAJ9C35</t>
  </si>
  <si>
    <t>Naranja</t>
  </si>
  <si>
    <t xml:space="preserve">se descargo en riqeuza natural 918 cajas de br madera  el dia 18/2/2023</t>
  </si>
  <si>
    <t>012/23</t>
  </si>
  <si>
    <t xml:space="preserve">se descargo en riqueza natural el dia18/2/2023 918 cajas de br madera </t>
  </si>
  <si>
    <t>3257/</t>
  </si>
  <si>
    <t>se descargaron 1104 cajas de bananas brasil (MELICIA) en RIQUEZA NATURAL, EL DIA 18/02/23,</t>
  </si>
  <si>
    <t>MC004</t>
  </si>
  <si>
    <t>SE DESCARGO EN RIQUEZA NATURAL919 CAJAS DE BRASIL EL DIA 23/2/2023</t>
  </si>
  <si>
    <t>SE DESCARGO EN RIQUEZA NATURAL 919 CAJAS DE BRASIL EL DIA 23/2/2023</t>
  </si>
  <si>
    <t>SE DESCARGO EN RIQUEZA NATURAL 919 CAJAS DE BRASIL EL DIA 24/02/2023</t>
  </si>
  <si>
    <t>MMK8790</t>
  </si>
  <si>
    <t>SE DESCARGO EN RIQUEZA NATURAL 919 CAJAS DE BRASIL EL DIA 24/2/2023</t>
  </si>
  <si>
    <t>MML8F43</t>
  </si>
  <si>
    <t>MML8H53</t>
  </si>
  <si>
    <t>SE DESCARGO EN RIQUEZA NATURAL 918 CAJAS DE BRASIL EL DIA 24/2/2023</t>
  </si>
  <si>
    <t>TRB011</t>
  </si>
  <si>
    <t>300/</t>
  </si>
  <si>
    <t>OBZ513</t>
  </si>
  <si>
    <t>BYE296</t>
  </si>
  <si>
    <t>Se descargo 994 cajas de bananas de Paraguay (PY) en Riqueza Natural el dia 24/02/23.</t>
  </si>
  <si>
    <t>019/23</t>
  </si>
  <si>
    <t>SE DESCARGOE EN RIQUEZA NATURAL 919 CAJAS DE BRASIL EL DIA 25/2/2023</t>
  </si>
  <si>
    <t>SE DESCARGO EN RIQUEZA NATURAL 919 CAJAS DE BRASIL EL DIA 28/2/2023</t>
  </si>
  <si>
    <t>018/23</t>
  </si>
  <si>
    <t>SE DESCARGO EN RIQUEZA NATURAL 920 CAJAS DE BRASIL EL DIA 28/2/2023</t>
  </si>
  <si>
    <t>TRB012</t>
  </si>
  <si>
    <t>SE DESCARGO ENB RIQUEZA NATURAL 918 CAJAS DE BRASIL EL DIA 2/3/2023</t>
  </si>
  <si>
    <t>SE DESCARGO EN RIQUEZA NATURAL 919 CAJAS DE BRASIL EL DIA 3/3/2023</t>
  </si>
  <si>
    <t>021/23</t>
  </si>
  <si>
    <t>SE DESCARGO EN RIQUEZA NATURAL 1008 CAJAS DE BRASIL EL DIA 3/3/2023</t>
  </si>
  <si>
    <t>TRB013</t>
  </si>
  <si>
    <t>994/</t>
  </si>
  <si>
    <t>SE DESCARGO EN RIQUEZA NATURAL 991 CAJAS DE PY1 EL DIA 06/3/2023</t>
  </si>
  <si>
    <t>SE DESCRAGO EN RIQUEZA NATURAL 919 CAJAS DE BRASIL EL DIA 4/3/2023</t>
  </si>
  <si>
    <t>SE DESCARGO EN RIQUEZA NATURAL 918 CAJAS DE BRASIL EL DIA 7/3/2023</t>
  </si>
  <si>
    <t>TRB016</t>
  </si>
  <si>
    <t>Limòn</t>
  </si>
  <si>
    <t>SE DESCARGO EN RIQUEZA NATURAL 919 CAJAS DE BRASIL EL DIA 7/3/2023</t>
  </si>
  <si>
    <t>Junkes</t>
  </si>
  <si>
    <t>JS001</t>
  </si>
  <si>
    <t>RXS 2C99</t>
  </si>
  <si>
    <t>RXS 6I79</t>
  </si>
  <si>
    <t>TRB017</t>
  </si>
  <si>
    <t>mixto</t>
  </si>
  <si>
    <t>025/23</t>
  </si>
  <si>
    <t>SE DESCARGO EN RIQUEZA NATURAL 919 CAJAS DE BRASIL EL DIA 8/3/2023</t>
  </si>
  <si>
    <t>TRB018</t>
  </si>
  <si>
    <t>SE DESCARGO EN RIQUEZA NATURAL 919 CAJAS DE BRASIL EL DIA 10/3/2023</t>
  </si>
  <si>
    <t>SE DESCARGO EN RIQUEZA NATURAL 920 CAJAS DE BRASIL EL DIA 10/3/2023</t>
  </si>
  <si>
    <t>TRB020</t>
  </si>
  <si>
    <t>SE DESSCARGO EN RIQUEZA NATURAL 919 CAJAS DE BRASIL EL DIA 11/03/2023</t>
  </si>
  <si>
    <t>996/</t>
  </si>
  <si>
    <t>SE DESCARGO EN RIQUEZA NATURAL 992 CAJAS DE PY EL DIA 14/3/2023</t>
  </si>
  <si>
    <t>SE DESCARGO EN RIQUEZA NATURAL 990 CAJAS DE ´PY EL DIA 14/3/2023</t>
  </si>
  <si>
    <t>TRB021</t>
  </si>
  <si>
    <t>APV 8E63</t>
  </si>
  <si>
    <t>QHK 3F69</t>
  </si>
  <si>
    <t>Naranja de jugo</t>
  </si>
  <si>
    <t>029/23</t>
  </si>
  <si>
    <t>SE DESCARGO EN RIQUEZA NATURAL 919 CAJAS DE BRASIL EL DIA 14/3/2023</t>
  </si>
  <si>
    <t>JS002</t>
  </si>
  <si>
    <t>SE DESCARGO EN RIQUEZA NATURAL 1008 CAJAS DE BRASIL EL DIA 14/3/2023</t>
  </si>
  <si>
    <t>Naranja de consumo</t>
  </si>
  <si>
    <t>SE DESCARGO EN RIQUEZA NATURAL 919 CAJAS DE BRASIL EL DIA 16/3/2023</t>
  </si>
  <si>
    <t>SEDESCARGO EN RIQUEZA NATURAL 1008 CAJAS DE BRASIL EL DIA 17/3/2023</t>
  </si>
  <si>
    <t>353/</t>
  </si>
  <si>
    <t>BHE504</t>
  </si>
  <si>
    <t>SE DESCARGO EN RIQUEZA NATURAL 994 CAJAS DE PARAGUAY EL DIA 17/3/2023</t>
  </si>
  <si>
    <t>TRB022/23</t>
  </si>
  <si>
    <t>RXO 5C42</t>
  </si>
  <si>
    <t>RXO 5C82</t>
  </si>
  <si>
    <t>SE DESCARGO EN RIQUEZA NATURAL 919 CAJAS DE BRASIL EL DIA 18/3/2023.</t>
  </si>
  <si>
    <t>SE DESCARGO EN RIQUEZA NATURAL 920 CAJAS DE BRASIL EL DIA 18/3/2023</t>
  </si>
  <si>
    <t>SE DESCARGO EN RIQUEZA NATURAL 918 CAJAS DE BRASIL EL DIA 18/3/2023.</t>
  </si>
  <si>
    <t>SE DESCARGO EN RIQUEZA NATURAL 996 CAJAS DE PARAGUAY EL DIA 18/3/2023.</t>
  </si>
  <si>
    <t>TRB024/23</t>
  </si>
  <si>
    <t>QJR 4555</t>
  </si>
  <si>
    <t>SE DESCARGO EN RIQUEZA NATURAL 504 CAJAS DE NARANJA Y 800 CAJAS DE LIMON EL DIA 20/3/2023</t>
  </si>
  <si>
    <t>SE DESCARGO EN RIQUEZA NATURAL 918 CAJAS DE BRASIL EL DIA 21/3/2023</t>
  </si>
  <si>
    <t>SE DESCARGO EN RIQUEZA NATURAL 919 CAJAS DE BRASIL EL DIA 21/3/2023</t>
  </si>
  <si>
    <t>JS003</t>
  </si>
  <si>
    <t>3594/</t>
  </si>
  <si>
    <t>SE DESCARGO EN RIQUEZA NATURAL 1104 CAJAS DE BANANA MELICIA EL DIA 22/03/2023</t>
  </si>
  <si>
    <t>2203578/23</t>
  </si>
  <si>
    <t>SE DESCARGO EN RIQUEZA NATURAL 1512 CAJAS DE MELON AMARILLO EL DIA 22/03/2023</t>
  </si>
  <si>
    <t>SE DESCARGO EN RIQUEZA NATURAL 918 CAJAS DE BRASIL MADERA EL DIA 23/03/2023</t>
  </si>
  <si>
    <t>SE DESCARGO EN RIQUEZA NATURAL 1008 CAJAS DE BRASIL MADERA EL DIA 24/03/2023</t>
  </si>
  <si>
    <t>354/</t>
  </si>
  <si>
    <t>TCJC019</t>
  </si>
  <si>
    <t>TCJC014</t>
  </si>
  <si>
    <t xml:space="preserve">SE DESCARGO EN RIQUEZA NATURAL 994 CAJAS DE PARAGUAY  EL DIA 24/03/2023</t>
  </si>
  <si>
    <t>HEY139</t>
  </si>
  <si>
    <t>1000/</t>
  </si>
  <si>
    <t>PY 011</t>
  </si>
  <si>
    <t>SE DESCARGO EN RIQUEZA NATURAL 990 CAJAS DE BANANA PARAGUAY EL DIA 25/03/2023.</t>
  </si>
  <si>
    <t>SE DESCARGO EN RIQUEZA NATURAL 919 CAJAS DE BRASIL MADERA EL DIA 25/03/2023.</t>
  </si>
  <si>
    <t>039/23</t>
  </si>
  <si>
    <t>SE DESCARGO EN RIQUEZA NATURAL 918 CAJAS DE BRASIL MADERA EL DIA 25/03/2023</t>
  </si>
  <si>
    <t>JC016</t>
  </si>
  <si>
    <t>3670/</t>
  </si>
  <si>
    <t>SE DESCARGO EN RIQUEZA NATURAL 1104CAJAS DE BRASIL (MELICIA) EL DIA 28/03/2023,</t>
  </si>
  <si>
    <t>038/23</t>
  </si>
  <si>
    <t>SE DESCARGO EN RIQUEZA NATURAL 919 CAJAS DE BANANA BRASIL EL DIA 28/03/2023</t>
  </si>
  <si>
    <t>JS004</t>
  </si>
  <si>
    <t>SE DESCARGO EN RIQUEZA NATURAL 918 CAJAS DE BRASIL MADERA EL DIA 28/03/2023</t>
  </si>
  <si>
    <t>3671/</t>
  </si>
  <si>
    <t>SE DESCARGO EN RIQUEZA NATURAL 1103 CAJAS DE MELICIA EL DIA 28/03/2023</t>
  </si>
  <si>
    <t>TRB025/23</t>
  </si>
  <si>
    <t>049/23</t>
  </si>
  <si>
    <t>SE DESCARGO EN RIQUEZA NATURAL, 919 CAJAS DE BANANAS BRASIL. (BR). EL DIA 29/03/23.</t>
  </si>
  <si>
    <t>JBQ 2C55</t>
  </si>
  <si>
    <t>IYV 2196</t>
  </si>
  <si>
    <t>SE DESCARGO EN RIQUEZA NATURAL, 1008 CAJAS DE BANANAS BRASIL. (BR). EL DIA 30/03/23.</t>
  </si>
  <si>
    <t>SE DESCARGO EN RIQUEZA NATURAL 918 CAJAS DE BRASIL MADERA EL DIA 31/03.</t>
  </si>
  <si>
    <t>356/</t>
  </si>
  <si>
    <t>TCJC004</t>
  </si>
  <si>
    <t>SE DESCARGO EN RIQUEZA NATURAL, 995 CAJAS DE BANANAS PARAGUAY. (PY). EL DIA 31/03/23.</t>
  </si>
  <si>
    <t>PYH006</t>
  </si>
  <si>
    <t>AAHA905</t>
  </si>
  <si>
    <t>AAGF310</t>
  </si>
  <si>
    <t>SE DESCARGO EN RIQUEZA NATURAL, 994 CAJAS DE BANANAS PARAGUAY. (PY). EL DIA 31/03/23.</t>
  </si>
  <si>
    <t>3728/</t>
  </si>
  <si>
    <t>SE DESCARGO EN RIQUEZA NATURAL 1104 CAJAS DE BRASIL MELICIA EL DIA 31/03/23.</t>
  </si>
  <si>
    <t>1003/</t>
  </si>
  <si>
    <t>HEX562</t>
  </si>
  <si>
    <t>SE DESCARGARON 990 CAJAS DE BANANA PARAGUAY , EN RIQUEZA NATURAL, EL DIA 1/04/23.</t>
  </si>
  <si>
    <t>RXT 0A10</t>
  </si>
  <si>
    <t>SE DESCARGO EN RIQEUZA NATURAL 918 CAJAS DE BRASIL MADERA EL DIA 01/04</t>
  </si>
  <si>
    <t>SE DESCARGO EN RIQEUZA NATURAL 918 CAJAS DE BRASIL MADERA "FIBRA"EL DIA 01/04</t>
  </si>
  <si>
    <t>357/</t>
  </si>
  <si>
    <t>SE DESCARGARON 995 CAJAS DE BANANA PARAGUAY (PY), EN RIQUEZA NATURAL, EL DIA 1/04/23.</t>
  </si>
  <si>
    <t>BGE809</t>
  </si>
  <si>
    <t>SE DESCARGO EN RIQUEZA NATURAL ,990 CAJAS DE BANANAS PARAGUY, EL DIA 4/04/23.</t>
  </si>
  <si>
    <t>JS005</t>
  </si>
  <si>
    <t>SE DESCARGO EN RIQUEZA NATURAL ,918 CAJAS DE BANANAS BRASIL, EL DIA 4/04/23,</t>
  </si>
  <si>
    <t>SE DESCARGO EN RIQUEZA NATURAL ,919 CAJAS DE BANANAS BRASIL, EL DIA 4/04/23,</t>
  </si>
  <si>
    <t>059/23</t>
  </si>
  <si>
    <t>JS006</t>
  </si>
  <si>
    <t>NUF 0B55</t>
  </si>
  <si>
    <t>MLN 7E91</t>
  </si>
  <si>
    <t>SE DESCARGO EN RIQUEZA NATURAL 918 CAJAS DE BRASIL MADERA EL DIA 05/04</t>
  </si>
  <si>
    <t>SE DESCARGO EN RIQUEZA NATURAL 919 CAJAS DE BRASIL MADERA EL DIA 05/04</t>
  </si>
  <si>
    <t>3834/</t>
  </si>
  <si>
    <t>se deSCRAGO EN RIQUEZA NATRUAL EL DIA 12/04 1104 CAJAS DE MELICIA.</t>
  </si>
  <si>
    <t>065/23</t>
  </si>
  <si>
    <t>JBQ 0H73</t>
  </si>
  <si>
    <t>SE DESCRAGO EN RIQUEZA NATRUAL EL DIA 12/04 1008 CAJAS DE BRASIL MADERA.</t>
  </si>
  <si>
    <t>064/23</t>
  </si>
  <si>
    <t>SE DESCRAGO EN RIQUEZA NATRUAL EL DIA 13/04 918 CAJAS DE BRASIL MADERA.</t>
  </si>
  <si>
    <t>ML006</t>
  </si>
  <si>
    <t>SE DESCARGO EN RIQUEZA NATURAL 918 CAJAS DE BRASIL MADERA EL DIA 13/04.</t>
  </si>
  <si>
    <t xml:space="preserve">15/03 DESCARGO EN RIQUEZA NATURAL 919 CAJAS </t>
  </si>
  <si>
    <t>3835/</t>
  </si>
  <si>
    <t xml:space="preserve">SE DESCARGO EN RIQUEZA NATURAL EL DIA 15/04 1104 CAJAS DE BANANA MELICIA </t>
  </si>
  <si>
    <t xml:space="preserve">SE DESCARGO EN RIQUEZA NATURAL EL DIA 15/04 918 CAJAS DE BRASIL MADERA </t>
  </si>
  <si>
    <t>RAA 1G97</t>
  </si>
  <si>
    <t>RKY 2A29</t>
  </si>
  <si>
    <t>SE DESCARGO EN RIQUEZA NATURAL 919 CAJAS DE BRASIL EL DIA 18/4/2023</t>
  </si>
  <si>
    <t>JS007</t>
  </si>
  <si>
    <t>SE DESCARGO EN RIQUEZA NATURAL 919CAJAS DE BRASIL EL DIA 19/4/2023</t>
  </si>
  <si>
    <t>1009/</t>
  </si>
  <si>
    <t>AAAA283</t>
  </si>
  <si>
    <t>SE DESCARGO EN RIQEUZA NATURAL 990 CAJAS DE PARAGUAY EL DIA 20/04</t>
  </si>
  <si>
    <t>358/</t>
  </si>
  <si>
    <t>SE DESCARGO EN RIQUEZA NATURAL 994 CAJAS DE PHY2 EL DIA 21/4/2023</t>
  </si>
  <si>
    <t>359/</t>
  </si>
  <si>
    <t>TCJC007</t>
  </si>
  <si>
    <t>TCJC008</t>
  </si>
  <si>
    <t>SE DESCARGO EN RIQUEZA NATURAL 919 CAJAS DE BRASIL EL DIA 20/4/2023</t>
  </si>
  <si>
    <t xml:space="preserve">SE DESCARGO EN RIQEUZA NATURAL 919 CAJAS DE BRASIL  EL DIA 20/04</t>
  </si>
  <si>
    <t>TRB031/23</t>
  </si>
  <si>
    <t>SE DESCARGO EN RIQUEZA NATURAL 919 CAJAS DE BRASIL MADERA EL DIA 21/04</t>
  </si>
  <si>
    <t>SE DESCARGO EN RIQUEZA NATURAL EL DIA 24/04 990 CAJAS DE PARAGUAY DE PRIMERA</t>
  </si>
  <si>
    <t xml:space="preserve">SE DESCARGO EN RIQUEZA NATURAL 918 CAJAS DE BRASIL MADERA EL DIA 25/04 </t>
  </si>
  <si>
    <t>JAI 8A98</t>
  </si>
  <si>
    <t>JAP 7D62</t>
  </si>
  <si>
    <t xml:space="preserve">SE DESCARGO EN RIQUEZA NATURAL 1008 CAJAS DE BRASIL MADERA EL DIA 25/04 </t>
  </si>
  <si>
    <t>117/23</t>
  </si>
  <si>
    <t>SE DESCARGO EN RIQUEZA NATURAL 901 CAJAS DE BRASIL FIBRA EL DIA 25/7/2023</t>
  </si>
  <si>
    <t>3916/</t>
  </si>
  <si>
    <t>145,92,19</t>
  </si>
  <si>
    <t>SE DESCARGO EN RIQUEZA NATURAL 1104 CAJAS DE MELCIA EL DIA 27/04</t>
  </si>
  <si>
    <t>076/23</t>
  </si>
  <si>
    <t>SE DESCARGO EN RIQUEZA NATURAL 919 CAJAS DE BRASIL EL DIA 27/4/2023</t>
  </si>
  <si>
    <t>2715/23</t>
  </si>
  <si>
    <t>075/23</t>
  </si>
  <si>
    <t>SE DESCARGO EN RIQUEZA NATURAL 919 CAJAS DE BRASIL EL DIA 28/4/2023</t>
  </si>
  <si>
    <t>SE DESCARGO EN RIQUEZA NATURAL 918 CAJAS DE BRASIL EL DIA 28/4/2023</t>
  </si>
  <si>
    <t>362/</t>
  </si>
  <si>
    <t>SE DESCARGO EN RIQUEZA NATURAL 996 CAJAS DE PARAGUAY DE SEGUNDA EL DIA 29/04</t>
  </si>
  <si>
    <t>AAAA304</t>
  </si>
  <si>
    <t>SE DESCARGO EN RQIUEZA NATURAL 992 CAJAS DE PY EL DIA 29/4/2023</t>
  </si>
  <si>
    <t>077/23</t>
  </si>
  <si>
    <t>SE DESCARGO EN RIQUEZA NATURAL 918 CAJAS DE BRASIL EL DIA 29/4/2023</t>
  </si>
  <si>
    <t>SE DESCARGO EN RIQUEZA NATURAL 918 CAJAS DE BRASIL EL DIA 3/5/2023</t>
  </si>
  <si>
    <t>ICF 7D38</t>
  </si>
  <si>
    <t>IND 4G99</t>
  </si>
  <si>
    <t xml:space="preserve"> SE DESCARGO EN RIQUEZA NATURAL 1009 CAJAS DE BRASIL EL DIA 4/5/2023</t>
  </si>
  <si>
    <t>SE DESCARGO EN RIQUEZA NATURAL 919 CAJAS DE BRASIL EL DIA 4/5/2023</t>
  </si>
  <si>
    <t>001/23</t>
  </si>
  <si>
    <t>RHB1B14</t>
  </si>
  <si>
    <t>RHB1B15</t>
  </si>
  <si>
    <t>JS008</t>
  </si>
  <si>
    <t>SE DESCARGO EN RIQUEZA NATURAL 919 CAJAS DE BRASIL EL DIA 5/5/2023</t>
  </si>
  <si>
    <t>IWT 6996</t>
  </si>
  <si>
    <t>MKA 1J84</t>
  </si>
  <si>
    <t>SE DESCARGO EN RIQUEZA NATURAL 1009 CAJAS DE BRASIL EL DIA 5/5/2023</t>
  </si>
  <si>
    <t>363/</t>
  </si>
  <si>
    <t>PYH011</t>
  </si>
  <si>
    <t>SE DESCARGO EN RIQUEZA NATURAL 996 CAJAS DE PY2 EL DIA 5/5/2023</t>
  </si>
  <si>
    <t>SE DESCARGO EN RIQUEZA NATURAL 919CAJAS DE BRASIL EL DIA 6/5/2023</t>
  </si>
  <si>
    <t>1019/</t>
  </si>
  <si>
    <t>SE DESCARGO EN RIQUEZA NATURAL 991 CAJAS DE PY EL DIA 9/5/2023</t>
  </si>
  <si>
    <t>AAIR281</t>
  </si>
  <si>
    <t>SE DESCARGO EN RIQUEZA NATURAL 918 CAJAS DE BRASIL MADERA EL DIA 09/05</t>
  </si>
  <si>
    <t>JS009</t>
  </si>
  <si>
    <t>RXM 6A71</t>
  </si>
  <si>
    <t>083/23</t>
  </si>
  <si>
    <t>JN015</t>
  </si>
  <si>
    <t>SE DESCARGO EN RIQUEZA NATURAL 1009 CAJAS DE BRASIL EL DIA 10/5/2023</t>
  </si>
  <si>
    <t>085/23</t>
  </si>
  <si>
    <t>SE DESCARGO EN RIQUEZA NATURAL 900 CAJAS DE BRASIL EL DIA 11/5/2023</t>
  </si>
  <si>
    <t>SE DESCARGO EN RIQUEZA NATURAL 901 CAJAS DE BRASIL EL DIA 11/5/2023</t>
  </si>
  <si>
    <t>SE DESCARGO EN RIQUEZA NATURAL 919 CAJAS DE BRASIL EL DIA 11/5/2023</t>
  </si>
  <si>
    <t>1020/</t>
  </si>
  <si>
    <t>AAHG850</t>
  </si>
  <si>
    <t>AAHG813</t>
  </si>
  <si>
    <t>SE DESCARGO EN RIQUEZA NATURAL 992 CAJAS PY1 EL DIA 12/5/2023</t>
  </si>
  <si>
    <t>364/</t>
  </si>
  <si>
    <t>PYH012</t>
  </si>
  <si>
    <t>SE DESCARGO EN RIQUEZA NATURAL 996 CAJAS DE PARAGUAY EL DIA 12/5/2023</t>
  </si>
  <si>
    <t>087/23</t>
  </si>
  <si>
    <t>JS010</t>
  </si>
  <si>
    <t>SE DESCARGO EN RIQUEZA NATURAL 919 CAJAS DE BRASIL EL DIA 12/5/2023</t>
  </si>
  <si>
    <t>AUE 5D35</t>
  </si>
  <si>
    <t>SE DESCARGO EN RIQUEZA NATURAL 920 CAJAS DE BRASIL EL DIA 12/5/2023</t>
  </si>
  <si>
    <t>SE DESCARGO EN RIQUEZA NATURAL 901 CAJAS BRASIL MADERAEL DIA 12/5/2023</t>
  </si>
  <si>
    <t>JS011</t>
  </si>
  <si>
    <t>SE DESCARGO EN RIQUEZA NATURAL 919 CAJAS DE BRASIL MADERA EL DIA 16/05</t>
  </si>
  <si>
    <t>IUL 9490</t>
  </si>
  <si>
    <t>SE DESCARGO EN RIQUEZA NATURAL 1009 CAJAS DE BRASIL EL DIA 17/5/2023</t>
  </si>
  <si>
    <t>SE DECARGO EN RIQUEZA NATURAL 900 CAJAS DE BRASIL MADERA EL DIA 18/05</t>
  </si>
  <si>
    <t>093/23</t>
  </si>
  <si>
    <t>2761/23</t>
  </si>
  <si>
    <t>Uva</t>
  </si>
  <si>
    <t>367/</t>
  </si>
  <si>
    <t>SE DECARGO EN RIQUEZA NATURAL 996 CAJAS DE PARAGUAY DE SEGUNDA MADERA EL DIA 18/05</t>
  </si>
  <si>
    <t>SE DESCARGO EN RIQEUZA NATURAL 918 CAJAS DE BRASIL MADERA EL DIA 20/05</t>
  </si>
  <si>
    <t>SE DESCARGO EN RIQEUZA NATURAL 900 CAJAS DE BRASIL MADERA EL DIA 20/05</t>
  </si>
  <si>
    <t>JS012</t>
  </si>
  <si>
    <t>sr 010</t>
  </si>
  <si>
    <t>SE DESCARGO EN RIQEUZA NATURAL 920 CAJAS DE BRASIL MADERA EL DIA 20/05</t>
  </si>
  <si>
    <t>1024/</t>
  </si>
  <si>
    <t>BLG841</t>
  </si>
  <si>
    <t>SE DESCARGO EN RIQUEZA NATURAL 991 CAJAS DE PARAGUAY EXTRA EL DIA 22/05</t>
  </si>
  <si>
    <t>4018/23</t>
  </si>
  <si>
    <t>MGJ 2478</t>
  </si>
  <si>
    <t>IYO 6037</t>
  </si>
  <si>
    <t>SE DESCARGO EN RIQUEZA NATURAL 1009 CAJAS DE BANANAS BRASIL, EL DIA 23/05,</t>
  </si>
  <si>
    <t>096/23</t>
  </si>
  <si>
    <t xml:space="preserve">SE DESCARGO EN RIQUEZA NATURAL 900 CAJAS DE BRASIL </t>
  </si>
  <si>
    <t>SE DESCARGO EN RIQUEZA NATURAL 900 CAJAS DE BRASIL MADERA EL DIA 25/05</t>
  </si>
  <si>
    <t>098/23</t>
  </si>
  <si>
    <t>SE DESCARGO EN RIQUEZA NATURAL 918 CAJAS DE BRASIL MADERA EL DIA 25/05</t>
  </si>
  <si>
    <t>JBH 0C85</t>
  </si>
  <si>
    <t>SE DECARGO EN RIQUEZA NATURAL 1008 CAJAS DE BRASIL MADERA EL DIA 26/05</t>
  </si>
  <si>
    <t>002//23</t>
  </si>
  <si>
    <t>RHB 5A09</t>
  </si>
  <si>
    <t>RHB 5A10</t>
  </si>
  <si>
    <t>099/23</t>
  </si>
  <si>
    <t>SE DESCARGO EN RIQEUZA NATURAL 920 CAJAS DE BRASIL MADERA EL DIA 26/05</t>
  </si>
  <si>
    <t>SE DECARGO EN RIQUEZA NATURAL 901 CAJAS DE BRASIL MADERA EL DIA 26/05</t>
  </si>
  <si>
    <t>SE DESCARGO EN RIQUEZA NATURAL 901 CAJAS DE BRASIL MADERA EL DIA 30/05</t>
  </si>
  <si>
    <t>JS013</t>
  </si>
  <si>
    <t>SE DESCARGO EN RIQUEZA NATURAL 919 CAJAS DE BRASIL MADERA EL DIA 30/05</t>
  </si>
  <si>
    <t>SE DESCARGO EN RIQUEZA NATURAL 901 CAJAS DE BRASIL MADERA EL DIA 31/05</t>
  </si>
  <si>
    <t>SE DECARGO EN RIQUEZA NATURAL 1009 CAJAS DE BRASIL MADERA EL DIA 01/06</t>
  </si>
  <si>
    <t xml:space="preserve">SE DESCARGO EN RIQEUZA NATURAL 919 CAJAS DE BRASIL  EL DIA 02/6</t>
  </si>
  <si>
    <t>SE DECARGO EN RIQUEZA NATURAL 900 CAJAS DE BRASIL MADERA EL DIA 02/06</t>
  </si>
  <si>
    <t>1027/</t>
  </si>
  <si>
    <t>BGE6074</t>
  </si>
  <si>
    <t>SE DESCARGARON 991 CAJAS DE BANANA PARAGUAY , EN RIQUEZA NATURAL, EL DIA 3/06/23.</t>
  </si>
  <si>
    <t>SE DECARGO EN RIQUEZA NATURAL 919 CAJAS DE BRASIL MADERA EL DIA 03/06.</t>
  </si>
  <si>
    <t>SE DECARGO EN RIQUEZA NATURAL 918 CAJAS DE BRASIL MADERA EL DIA 03/06,</t>
  </si>
  <si>
    <t>SE DESCARGO EN RIQUEZA NATURAL 918 CAJAS DE BRASIL MADERA EL DIA 06/06.</t>
  </si>
  <si>
    <t>102/23</t>
  </si>
  <si>
    <t>SE DESCARGO EN RIQUEZA NATURAL 900 CAJAS DE BRASIL MADERA EL DIA 06/06/23</t>
  </si>
  <si>
    <t>JS014</t>
  </si>
  <si>
    <t>SE DESCARGO EN RIQUEZA NATURAL 919 CAJAS DE BRASIL MADERA EL DIA 06/06</t>
  </si>
  <si>
    <t>105/23</t>
  </si>
  <si>
    <t>JAP7D62</t>
  </si>
  <si>
    <t>SE DESCARGO EN RIQUEZA NATURAL 1009 CAJAS DE BRASIL MADERA EL DIA 07/06</t>
  </si>
  <si>
    <t>SE DESCARGO EN RIQUEZA NATURAL 920 CAJAS DE BRASIL MADERA EL DIA 07/06</t>
  </si>
  <si>
    <t>104/23</t>
  </si>
  <si>
    <t>JS015</t>
  </si>
  <si>
    <t>SE DESCARGO EN RIQUEZA NATURAL 919 CAJAS DE BRASIL MADERA EL DIA 08/06</t>
  </si>
  <si>
    <t>SE DESCARGO EN RIQUEZA NATURAL 900 CAJAS DE BRASIL MADERA EL DIA 08/06</t>
  </si>
  <si>
    <t>1028/</t>
  </si>
  <si>
    <t>SE DESCARGO EN RIQUEZA NATURAL 990 CAJAS DE PARA GUAY EL DIA 10/06</t>
  </si>
  <si>
    <t>se descargo en riqueza natural 901 cajas de brasil el dia 13/6/2023</t>
  </si>
  <si>
    <t xml:space="preserve">   JS016</t>
  </si>
  <si>
    <t>SE DESCARGO EN RIQUEZA NATURAL 919 CAJAS DE BANANA EL DIA 13/6/2023</t>
  </si>
  <si>
    <t>SE DESCARGO EN RIQUEZA NATURAL 1009 CAJAS DE BRASIL EL DIA 13/6/2023</t>
  </si>
  <si>
    <t>SE DESCARGO EN RIQEUZA NATURAL 901 CAJAS DE BRASIL MADERA EL DIA 14/06</t>
  </si>
  <si>
    <t>AWR 6J63</t>
  </si>
  <si>
    <t>106/23</t>
  </si>
  <si>
    <t xml:space="preserve"> SE DESCARGO EN RIQUEZA NATURAL 900 CAJAS DE BANANA BRASIL EL DIA 15/06.</t>
  </si>
  <si>
    <t>1031/</t>
  </si>
  <si>
    <t>SE DESCARGO EN RIQUEZA NATURAL 971 CAJAS DE PARAGUAY EL DIA 16/06</t>
  </si>
  <si>
    <t>2814/23</t>
  </si>
  <si>
    <t>003/23</t>
  </si>
  <si>
    <t xml:space="preserve">Varios </t>
  </si>
  <si>
    <t>JS017</t>
  </si>
  <si>
    <t>MIY 3F53</t>
  </si>
  <si>
    <t>SE DESCARGO EN RIQUEZA NATURAL 919 CAJAS DE BRASIL MADERA EL DIA 16/06</t>
  </si>
  <si>
    <t>103/23</t>
  </si>
  <si>
    <t>RYA 2J98</t>
  </si>
  <si>
    <t>RYF 7H46</t>
  </si>
  <si>
    <t>SE DESCARGO EN RIQUEZA NATURAL 919 CAJAS DE BRASIL MADERA EL DIA 16/6</t>
  </si>
  <si>
    <t>SE DESCARGO EN RIQUEZA NATURAL 900 CAJAS DE BRASIL MADERA EL DIA 16/06</t>
  </si>
  <si>
    <t>1032/</t>
  </si>
  <si>
    <t xml:space="preserve">SE DESCARGO EN RIQUEZA NATURAL,  1052 CAJAS DE BANANAS DE PARAGUAY, EL DIA 17/06.</t>
  </si>
  <si>
    <t>1033/</t>
  </si>
  <si>
    <t>AAH6849</t>
  </si>
  <si>
    <t>22004098 / 2023</t>
  </si>
  <si>
    <t xml:space="preserve">Melòn </t>
  </si>
  <si>
    <t>SE DESCARGO EN RIQUEZA NATURAL 901 CAJAS DE BRASIL MADERA EL DIA 20/06</t>
  </si>
  <si>
    <t>108/23</t>
  </si>
  <si>
    <t>JS018</t>
  </si>
  <si>
    <t>SE DESCARGO EN RIQUEZA NATURAL 918 CAJAS DE BRASIL MADERA EL DIA 21/06</t>
  </si>
  <si>
    <t>004//23</t>
  </si>
  <si>
    <t>Benini</t>
  </si>
  <si>
    <t>BN001</t>
  </si>
  <si>
    <t>RYE 1C26</t>
  </si>
  <si>
    <t>RXV 8J97</t>
  </si>
  <si>
    <t>SE DESCARGO EN RIQUEZA NATURAL 900 CAJAS DE BRASIL MADERA EL DIA 22/06</t>
  </si>
  <si>
    <t>SE DESCARGO EN RIQUEZA NATURAL 901 CAJAS DE BRASIL MADERA EL DIA 22/06</t>
  </si>
  <si>
    <t>JS019</t>
  </si>
  <si>
    <t>RHL 1D36</t>
  </si>
  <si>
    <t>RHL 1D37</t>
  </si>
  <si>
    <t>SE DESCARGO EN RIQUEZA NATURAL 919 CAJAS DE BRASIL MADERA EL DIA 23/06</t>
  </si>
  <si>
    <t>109/23</t>
  </si>
  <si>
    <t>SE DESCARGO EN RIQUEZA NATURAL 900 CAJAS DE BRASIL MADERA EL DIA 23/06</t>
  </si>
  <si>
    <t>SE DESCARGO EN RIQUEZA NATURAL 901 CAJAS DE BRASIL MADERA EL DIA 23/06</t>
  </si>
  <si>
    <t>1036/</t>
  </si>
  <si>
    <t>AAHG848</t>
  </si>
  <si>
    <t>AAIY729</t>
  </si>
  <si>
    <t>SE DESCARGO EN RIQUEZA NATURAL 992 CAJAS DE PY EL DIA 26/6/2023</t>
  </si>
  <si>
    <t>1037/</t>
  </si>
  <si>
    <t>HDO273</t>
  </si>
  <si>
    <t>BSO155</t>
  </si>
  <si>
    <t>SE DESCARGO EN RIQUEZA NATURAL 992 CAJAS DE PARAGUAY EL DIA 27/6/2023</t>
  </si>
  <si>
    <t>JS020</t>
  </si>
  <si>
    <t>se descargo en riqueza natural 920 cajas de brasil madera el dia 24/06</t>
  </si>
  <si>
    <t>SE DESCARGO EN RIQUEZA NATURAL 900 CAJAS DE BRASIL FIBRA EL DIA 27/6/2023</t>
  </si>
  <si>
    <t>SE DESCARGO EN RIQUEZA NATURAL 919 CAJAS DE BRASIL FIBRA EL DIA 27/6/2023</t>
  </si>
  <si>
    <t>SE DESCARGO EN RIQUEZA NATURAL 901 CAJAS DE BRASIL FIBRA EL DIA 28/6/2023</t>
  </si>
  <si>
    <t>005//23</t>
  </si>
  <si>
    <t>BES 9D44</t>
  </si>
  <si>
    <t>ASD 0F60</t>
  </si>
  <si>
    <t>SE DESCARGO EN RIQUEZA NATURAL 901 CAJAS DE BR- FIBRA EL DIA 01/07/23</t>
  </si>
  <si>
    <t>110/23</t>
  </si>
  <si>
    <t>SE DESCARGO EN RIQUEZA NATURAL 920 CAJAS DE BRASIL FIBRA EL DIA 01/07/2023</t>
  </si>
  <si>
    <t>SE DESCARGO EN RIQUEZA NATURAL 919 CAJAS DE BRASIL FIBRA EL DIA 01/7/2023</t>
  </si>
  <si>
    <t>SE DESCARGO EN RIQUEZA NATURAL 918 CAJAS DE FIBRA EL DIA 04/7/2023</t>
  </si>
  <si>
    <t>JS021</t>
  </si>
  <si>
    <t>UR013/23</t>
  </si>
  <si>
    <t>AgroBianvirc</t>
  </si>
  <si>
    <t>SC001</t>
  </si>
  <si>
    <t>SE DESCARGO EN RIQUEZA NATURAL 899 CAJAS DE SP EL DIA 5/7/2023</t>
  </si>
  <si>
    <t>113/23</t>
  </si>
  <si>
    <t>SE DESCARGO EN RIQUEZA NATURAL 918 CAJAS DE BRASIL MADERA 05/07</t>
  </si>
  <si>
    <t>1040/</t>
  </si>
  <si>
    <t>AAHG849</t>
  </si>
  <si>
    <t>AAHG814</t>
  </si>
  <si>
    <t>SE DESCARGO EN RIQUEZA NATURAL 992 CAJAS DE PARAGUAY EL DIA 4/7/2023</t>
  </si>
  <si>
    <t>112/23</t>
  </si>
  <si>
    <t>SE DESCARGO EN RIQUEZA NATURAL 900 CAJAS DE BRASIL FIBRA EL DIA 5/7/2023</t>
  </si>
  <si>
    <t>SE DESCARGO EN RIQUEZA NATURAL 1009 CAJAS DE BRASIL EL DIA6/7/2023</t>
  </si>
  <si>
    <t>RAC 1E40</t>
  </si>
  <si>
    <t>RAA 5H91</t>
  </si>
  <si>
    <t>SE DESCARGO EN RIQUEZA NATURAL 920 CAJAS DE FIBRA EL DIA 6/7/2023</t>
  </si>
  <si>
    <t>SE DESCARGO EN RIQUEZA NATURAL 900 CAJAS DE BRASIL FIBRA EL DIA 6/7/2023</t>
  </si>
  <si>
    <t>JS022</t>
  </si>
  <si>
    <t>SE DESCARGO EN RIQUEZA NATURAL 919 CAJAS DE BRASIL FIBRA EL DIA 7/7/2023</t>
  </si>
  <si>
    <t>115/23</t>
  </si>
  <si>
    <t>SE DESCARGO EN RIQUEZA NATURAL 919 CAJAS DE BRASIL EL DIA 7/7/2023</t>
  </si>
  <si>
    <t>1042/</t>
  </si>
  <si>
    <t>OAY182</t>
  </si>
  <si>
    <t>GAA901</t>
  </si>
  <si>
    <t>SE DESCARGO EN RIQUEZA NATURAL 991 CAJAS DE PY EL DIA 7/7/2023</t>
  </si>
  <si>
    <t>1041/</t>
  </si>
  <si>
    <t>SE DESCARGO EN RIQUEZA NATURAL 992 CAJAS DE PY EL DIA 8/7/2023</t>
  </si>
  <si>
    <t>RXT 0A05</t>
  </si>
  <si>
    <t>RXT 0A04</t>
  </si>
  <si>
    <t>SE DESCARGO EN RIQUEZA NATURAL 920 CAJAS DE BRASIL MADERA EL DIA 8/7/2023</t>
  </si>
  <si>
    <t>SE DESCARGO EN RIQUEZA NATURAL 901 CAJAS DE FIBRA EL DIA 8/7/2023</t>
  </si>
  <si>
    <t>JS023</t>
  </si>
  <si>
    <t>SE DESCARGO EN RIQUEZA NATURAL 919 CAJAS DE BRASIL FIBRA EL DIA 11/7/2023</t>
  </si>
  <si>
    <t>RYK 0G12</t>
  </si>
  <si>
    <t>FCE 5549</t>
  </si>
  <si>
    <t xml:space="preserve">SE DESCARGO EN RIQUEZA NATURAL 919 CAJAS DE BRASIL  EL DIA 11/7/2023</t>
  </si>
  <si>
    <t>IXE 3635</t>
  </si>
  <si>
    <t>SE DESCARGO EN RIQUEZA NATURAL 1009 CAJAS DE BRASIL EL DIA 11/7/2023</t>
  </si>
  <si>
    <t>SE DESCARGO EN RIQUEZA NATURAL 901 CAJAS DE BRASIL EL DIA 11/7/2023</t>
  </si>
  <si>
    <t>SE DESCARGO EN RIQUEZA NATURAL 901 CAJAS DE BRASIL FIBRA EL DIA 12/7/2023</t>
  </si>
  <si>
    <t>SE DESCARGO EN RIQUEZA NATURAL 919 CAJAS DE BRASIL FIBRA EL DIA 13/7/2023</t>
  </si>
  <si>
    <t>RHL 2D32</t>
  </si>
  <si>
    <t>RHL 2D33</t>
  </si>
  <si>
    <t>SE DESCARGO EN RIQUEZA NATURAL 901 CAJAS DE BRASIL FIBRA EL DIA 13/7/2023</t>
  </si>
  <si>
    <t>118/23</t>
  </si>
  <si>
    <t>JS024</t>
  </si>
  <si>
    <t>SE DESCARGO EN RIQUEZA NATURAL 919 CAJAS DE BRASIL EL DIA 14/7/2023</t>
  </si>
  <si>
    <t>SE DESCARGO EN RIQUEZA NATURAL 901 CAJAS DE BRASIL FIBRA EL DIA 14/7/2023</t>
  </si>
  <si>
    <t>1047/</t>
  </si>
  <si>
    <t>942/50</t>
  </si>
  <si>
    <t>AAFJ511</t>
  </si>
  <si>
    <t>AAFG535</t>
  </si>
  <si>
    <t xml:space="preserve">SE DESCARGO EN RIQUEZA NATURAL 955 CAJAS DE PY  Y TAMBIEN SE DESCARGO 50 CAJAS DE MANDIOCA EL DIA 19/7/2023</t>
  </si>
  <si>
    <t>1048/</t>
  </si>
  <si>
    <t>AAHG828</t>
  </si>
  <si>
    <t>SE DESCARGO EN RIQUEZA NATURAL 991 CAJAS DE PY EL DIA 19/7/2023</t>
  </si>
  <si>
    <t>JS025</t>
  </si>
  <si>
    <t>SE DESCARGO EN RIQUEZA NATURAL 918 CAJAS DE BRASIL FIBRA EL DIA19/7/2023</t>
  </si>
  <si>
    <t>SE DESCARGO EN RIQUEZA NATURAL 900 CAJAS DE BRASIL FIBRA EL DIA 19/7/2023</t>
  </si>
  <si>
    <t>SE DESCARGO EN RIQUEZA NATURAL 917 CAJAS DE BRASIL FIBRA EL DIA 19/7/2023</t>
  </si>
  <si>
    <t>119/23</t>
  </si>
  <si>
    <t>SE DESCARGO EN RIQUEZA NATURAL 1009 CAJAS DE BRASIL FIBRA EL DIA 19/7/2023</t>
  </si>
  <si>
    <t>se descargo en riqueza natural 919 cajas de brasil fibra el dia 20/7/2023</t>
  </si>
  <si>
    <t>se descargo en riqueza natural 901 cajas de brasil fibra el dia 20/7/2023</t>
  </si>
  <si>
    <t>120/23</t>
  </si>
  <si>
    <t>SE DESCARGO EN RIQUEZA NATURAL 919 CAJAS DE BRASIL COMUN EL DIA 20/7/2023</t>
  </si>
  <si>
    <t>JAI8A98</t>
  </si>
  <si>
    <t>SE DESCARGO EN RIQUEZA NATURAL 1008 CAJAS DE BRASIL FIBRA EL DIA 20/7/2023</t>
  </si>
  <si>
    <t>JS026</t>
  </si>
  <si>
    <t>SE DESCARGO EN RIQUEZA NATURAL 918 CAJAS DE BRASIL FIBRA EL DIA 21/7/2023</t>
  </si>
  <si>
    <t>121/23</t>
  </si>
  <si>
    <t>SE DESCARGO EN RIQUEZA NATURAL 919 CAJAS DE BRASIL EL DIA 21/7/2023</t>
  </si>
  <si>
    <t>SE DESCARGO EN RIQUEZA NATURAL 901 CAJAS DE BRASIL FIBRA EL DIA 21/7/2023</t>
  </si>
  <si>
    <t>1050/</t>
  </si>
  <si>
    <t>SE DESCARGO EN RIQUEZA NATURAL 991 CAJAS DE PY EL DIA 25/7/2023</t>
  </si>
  <si>
    <t>JS027</t>
  </si>
  <si>
    <t>SE DESCARGO EN RIQUEZA NATURAL 919 CAJAS DE BRASIL FIBRA EL DIA 25/7/2023</t>
  </si>
  <si>
    <t>001.23/</t>
  </si>
  <si>
    <t xml:space="preserve">Carga con melones </t>
  </si>
  <si>
    <t>MKG 8J16</t>
  </si>
  <si>
    <t>SE DESCARGO EN RIQUEZA NATURAL 920 CAJAS DE BRASIL FIBRA EL DIA 27/7/2023</t>
  </si>
  <si>
    <t xml:space="preserve">SE DESCARGO EN RIQUEZA NATURAL 919 CAJAS DE BRASIL MADERA  EL DIA 27/7/2023</t>
  </si>
  <si>
    <t>SE DESCARGO EN RIQUEZA NATURAL 901 CAJAS DE BRASIL FIBRA EL DIA 28/7/2023</t>
  </si>
  <si>
    <t>006/23</t>
  </si>
  <si>
    <t xml:space="preserve">Carga con Mix de Exoticos </t>
  </si>
  <si>
    <t>SE DESCARGO EN RIQUEZA NATURAL 919 CAJAS DE BRASIL COMUN EL DIA 29/7/2023</t>
  </si>
  <si>
    <t>124/23</t>
  </si>
  <si>
    <t>SE DESCARGO EN RIQUEZA NATURAL 901 CAJAS DE BRASIL FIBRA EL DIA 29/7/2023</t>
  </si>
  <si>
    <t>JS028</t>
  </si>
  <si>
    <t>SE DESCARGO EN RIQUEZA NATURAL 919 CAJAS DE BRASIL FIBRA EL DIA 01/8/2023</t>
  </si>
  <si>
    <t>jm029</t>
  </si>
  <si>
    <t>IJJ 5277</t>
  </si>
  <si>
    <t xml:space="preserve">se descargo en riqueza natural 1009 cajas de brasil madera el dia 01/08 </t>
  </si>
  <si>
    <t>SE DESCARGO EN RIQUEZA NATURAL 900 CAJAS DE BRASIL FIBRA EL DIA 2/8/2023</t>
  </si>
  <si>
    <t>1055/</t>
  </si>
  <si>
    <t xml:space="preserve">SE DESCARGO EN RIQUEZA NATURAL 991 CAJAS DE PY  EL DIA 2/8/2023</t>
  </si>
  <si>
    <t xml:space="preserve">SE DESCARGO EN RIQUEZA NATURAL 900 CAJAS DE BRASIL MADERA FIBRA  EL DIA 04/08</t>
  </si>
  <si>
    <t>2953/23</t>
  </si>
  <si>
    <t>FSA 5A04</t>
  </si>
  <si>
    <t>ATB 0H85</t>
  </si>
  <si>
    <t>Uvas</t>
  </si>
  <si>
    <t>1059/</t>
  </si>
  <si>
    <t>SE DESCARGO EN RIQUEZA NATURAL 992 CAJAS DE PARAGUAY EL DIA 07/08</t>
  </si>
  <si>
    <t>1060/</t>
  </si>
  <si>
    <t>yab398</t>
  </si>
  <si>
    <t>OAOO58</t>
  </si>
  <si>
    <t xml:space="preserve">SE DESCARGO  EN RIQUEZA NATURAL 992 CAJAS DE PY EL DIA 5/8/2023</t>
  </si>
  <si>
    <t>SE DESCARGO EN RIQUEZA NATURAL 920 CAJAS DE BRASIL FIBRA 8/8/2023</t>
  </si>
  <si>
    <t>1061/</t>
  </si>
  <si>
    <t xml:space="preserve">SE DESCARGO EN RIQUEZA NATURAL 992 CAJAS DE PARAGUAY EL DIA  9/8/2023</t>
  </si>
  <si>
    <t>SE DESCARGO EN RIQUEZA NATURAL 901 CAJAS DE BRASIL FIBRA EL DIA 10/8/2023</t>
  </si>
  <si>
    <t>1062/</t>
  </si>
  <si>
    <t>AAG1419</t>
  </si>
  <si>
    <t>AAHJ309</t>
  </si>
  <si>
    <t>SE DESCARGO EN RIQUEZA NATURAL 981 CAJAS DE PY EL DIA 11/8/2023</t>
  </si>
  <si>
    <t>SE DESCARGO EN RIQEUZA NATURAL 918 CAJAS DE BRASIL MADERA EL DIA 11/08</t>
  </si>
  <si>
    <t>SE DESCARGO EN RIQUEZA NATURAL 900 CAJAS DE BRASIL FIBRA EL DIA 11/8/2023</t>
  </si>
  <si>
    <t>1065/</t>
  </si>
  <si>
    <t>SE DESCARGO EN RIQUEZA NATURAL 982 CAJAS DE PY EL DIA 15/8/2023</t>
  </si>
  <si>
    <t>1066/</t>
  </si>
  <si>
    <t>SE DESCARGO EN RIQUEZA NATURAL 980 CAJAS DE PY EL DIA 15/8/2023</t>
  </si>
  <si>
    <t>SE DESCARGO EN RIQUEZA NATURAL 919 CAJAS DE BRASIL FIBRA EL DIA 15/8/2023</t>
  </si>
  <si>
    <t>SE DESCARGO EN RIQUEZA NATURAL 1009 CAJAS DE BRASIL FIBRA EL DIA 15/8/2023</t>
  </si>
  <si>
    <t>128/23</t>
  </si>
  <si>
    <t>SE DESCARGO EN RIQUEZA NATURAL 919 CAJAS DE BRASIL FIBRA EL DIA 17/8/2023</t>
  </si>
  <si>
    <t>1068/</t>
  </si>
  <si>
    <t>SE DESCARGO EN RIQUEZA NATURAL 982 CAJAS DE PY EL DIA 17/8/2023</t>
  </si>
  <si>
    <t>JS029</t>
  </si>
  <si>
    <t>129/23</t>
  </si>
  <si>
    <t xml:space="preserve">17/08 SE DESCARGO EN RIQUEZA NATURAL 901 CAJAS DE BRSIL FIBRA </t>
  </si>
  <si>
    <t>SE DESCARGO EN RIQUEZA NATURAL 360 CAJAS DE BRASIL COMUN Y 541 CAJAS DE BRASIL FIBRA EL DIA 18/8/2023</t>
  </si>
  <si>
    <t xml:space="preserve">SE DESCARGO EN RIQUEZA NATURAL 919 CAJAS DE BRASIL  EL DIA 18/8/2023</t>
  </si>
  <si>
    <t>RYD 4C08</t>
  </si>
  <si>
    <t>RYF 7H36</t>
  </si>
  <si>
    <t>SE DESCARGO EN RIQUEZA NATURAL 901 CAJAS DE BRASIL FIBRA EL DIA 18/8/2023</t>
  </si>
  <si>
    <t>1070/</t>
  </si>
  <si>
    <t>PY042</t>
  </si>
  <si>
    <t xml:space="preserve">SE DESCARGO EN RIQUEZA NATURAL 980 CAJAS DE PARAGUAY  EL DIA 19/8/2023</t>
  </si>
  <si>
    <t>1069//</t>
  </si>
  <si>
    <t>PY043</t>
  </si>
  <si>
    <t xml:space="preserve">22/08 SE DESCARGO EN RIQUEZA NATURAL 982 CAJAS PARAGUAYAS, FRUTA A TEMPERATURA MAYOR QUE SETEO , SE DA AVISO A COORDINADOR Y PERSONAL DE MADURACION </t>
  </si>
  <si>
    <t>SE DESCARGO EN RIQUEZA NATURAL 900 CAJAS DE BRASIL FIBRA EL DIA 22/8/2023</t>
  </si>
  <si>
    <t>1071/</t>
  </si>
  <si>
    <t>HGB081</t>
  </si>
  <si>
    <t>AAGJ539</t>
  </si>
  <si>
    <t>SE DESCARGO EN RIQUEZA NATURAL 982 CAJAS DE PY EL DIA 23/8/2023</t>
  </si>
  <si>
    <t>007//23</t>
  </si>
  <si>
    <t>LYO 5483</t>
  </si>
  <si>
    <t>ANO 0647</t>
  </si>
  <si>
    <t>Exoticos + Banana JV</t>
  </si>
  <si>
    <t>008//23</t>
  </si>
  <si>
    <t>BEN 2B58</t>
  </si>
  <si>
    <t>BEN 2B59</t>
  </si>
  <si>
    <t>Mango + Banana JV</t>
  </si>
  <si>
    <t>1073/</t>
  </si>
  <si>
    <t>MM 26/08: ya se descargo en Riqueza Natural 990 cajas de banana Paraguay,</t>
  </si>
  <si>
    <t>1074/</t>
  </si>
  <si>
    <t>BGV212</t>
  </si>
  <si>
    <t>MM 28/08 SE DESCARGARON EN RIQUEZA NATURAL 990 CAJAS DE BANANAS DE PARAGUAY</t>
  </si>
  <si>
    <t>MM 29/08 : SE DESCARGARON 901 CAJAS BRASIL FIBRA EN RIQUEZA NATURAL</t>
  </si>
  <si>
    <t>NN 29/08 : SE DESCARGO EN RIQUEZA NATURAL 919 CAJAS DE BRASIL COMUN</t>
  </si>
  <si>
    <t>1076/</t>
  </si>
  <si>
    <t>NN 30/08/23 DESCARGUE 931 CAJAS DE PARAGUAY EN RIQUEZA NATURAL</t>
  </si>
  <si>
    <t>1077/</t>
  </si>
  <si>
    <t>JLVV75</t>
  </si>
  <si>
    <t>JN8673</t>
  </si>
  <si>
    <t xml:space="preserve">VR29/08 SE DESCARGARON EN RIQUEZA NATURAL 919 CAJAS DE BRASIL FIBRA </t>
  </si>
  <si>
    <t>227/23</t>
  </si>
  <si>
    <t>Melòn</t>
  </si>
  <si>
    <t>1078/</t>
  </si>
  <si>
    <t>PY049</t>
  </si>
  <si>
    <t>MM 02/09 : DESCARGADO EN RIQUEZA NATURAL 932 CAJAS DE PARAGUAY,</t>
  </si>
  <si>
    <t>133/23</t>
  </si>
  <si>
    <t>MM 02/09 : DESCARGADO EN RIQUEZA NATURAL 919 CAJAS DE BRASIL COMUN</t>
  </si>
  <si>
    <t>SR 023</t>
  </si>
  <si>
    <t>MM 02/09 : DESCARGADO EN RIQUEZA NATURAL 866 CAJAS DE BRASIL FIBRA Y 54 CAJAS DE BRASIL COMUN,</t>
  </si>
  <si>
    <t>1082/</t>
  </si>
  <si>
    <t>PY050</t>
  </si>
  <si>
    <t>AYU645</t>
  </si>
  <si>
    <t>MM 02/09 : DESCARGADO EN RIQUEZA NATURAL 981 CAJAS DE PARAGUAY,</t>
  </si>
  <si>
    <t>1081/</t>
  </si>
  <si>
    <t>PY052</t>
  </si>
  <si>
    <t>BSO0155</t>
  </si>
  <si>
    <t>NN 04/09/2023 : SE DESCARGO EN RIQUEZA NATURAL 931 CAJAS DE PARAGUAY</t>
  </si>
  <si>
    <t>1079/</t>
  </si>
  <si>
    <t>PY051</t>
  </si>
  <si>
    <t>NN 04/09 : DESCARGARON EN RIQUEZA NATURAL 930 CAJAS DE PARAGUAY</t>
  </si>
  <si>
    <t>1084/</t>
  </si>
  <si>
    <t>PY053</t>
  </si>
  <si>
    <t>CAT II, NN 04/09 : DESCARGADO EN RIQUEZA NATURAL 931 CAJAS DE PARAGUAY (LA BUENA) ,</t>
  </si>
  <si>
    <t>PY054</t>
  </si>
  <si>
    <t>BHE730</t>
  </si>
  <si>
    <t>BHG384</t>
  </si>
  <si>
    <t>CAT II NN 04/09 : DESCARGADO EN RIQUEZA NATURAL 931 CAJAS DE PARAGUAY (LA BUENA).</t>
  </si>
  <si>
    <t>134/23</t>
  </si>
  <si>
    <t>MJW8790</t>
  </si>
  <si>
    <t>MFM4827</t>
  </si>
  <si>
    <t>MM 05/09 : DESCARGADO EN RIQUEZA NATURAL 900 CAJAS DE BRASIL COMUN,</t>
  </si>
  <si>
    <t>RAB2900</t>
  </si>
  <si>
    <t>QTM6394</t>
  </si>
  <si>
    <t>MM 05/09 : DESCARGADO EN RIQUEZA NATURAL 901 CAJAS DE BRASIL FIBRA,</t>
  </si>
  <si>
    <t>PY055</t>
  </si>
  <si>
    <t>HFX129</t>
  </si>
  <si>
    <t>BKS256</t>
  </si>
  <si>
    <t>MM 06/09: DESCARGADO EN RIQUEZA NATURAL 930 CAJAS DE PARAGUAY PEPE.</t>
  </si>
  <si>
    <t>PY056</t>
  </si>
  <si>
    <t>NN 07/09:SE DESCARGO EN RIQUEZA NATURAL 900 CAJAS DE BRASIL FIBRA</t>
  </si>
  <si>
    <t>NN 07/09:SE DESCARGO EN RIQUEZA NATURAL 900 CAJAS DE BRASIL FIBRA(EXTRA)</t>
  </si>
  <si>
    <t>1085/</t>
  </si>
  <si>
    <t>PY057</t>
  </si>
  <si>
    <t>MM 08/09 : DESCARGADO EN RIQUEZA NATURAL 931 CAJAS DE PARAGUAY (PEPE),</t>
  </si>
  <si>
    <t>PY058</t>
  </si>
  <si>
    <t>NN 11/09: SE DESCARGO EN RIQUEZA NATURAL 931 CAJAS DE PARAGUAY</t>
  </si>
  <si>
    <t>1087/</t>
  </si>
  <si>
    <t>PY060</t>
  </si>
  <si>
    <t>MM 12/09 : DESCARGADO EN RIQUEZA NATURAL 932 CAJAS DE PARAGUAY (PEPE),</t>
  </si>
  <si>
    <t>002/23ALM</t>
  </si>
  <si>
    <t>009/23</t>
  </si>
  <si>
    <t>Sandía a Granel</t>
  </si>
  <si>
    <t>PY059</t>
  </si>
  <si>
    <t>NN 13/09 : SE DESCARGO EN RIQUEZA NATURAL 931 CAJAS DE PARAGUAY</t>
  </si>
  <si>
    <t>1088/</t>
  </si>
  <si>
    <t>NN 14/09 SE DESCARGO EN RIQUEZA NATURAL 931 CAJAS DE PARAGUAY</t>
  </si>
  <si>
    <t>NN 14/09/2023 :SE DESCARGO EN RIQUEZA NATURAL 901 CAJAS DE BRASIL(EXTRA)</t>
  </si>
  <si>
    <t>10/23</t>
  </si>
  <si>
    <t>RHB 6A02</t>
  </si>
  <si>
    <t>RHB 2A02</t>
  </si>
  <si>
    <t>Exoticos</t>
  </si>
  <si>
    <t>1090/</t>
  </si>
  <si>
    <t>PY063</t>
  </si>
  <si>
    <t>MM 15/09 : DESCARGADO EN RIQUEZA NATURAL 931 CAJAS DE PARAGUAY EXTRA.</t>
  </si>
  <si>
    <t>MM 15/09 : DESCARGADO EN RIQUEZA NATURAL 919 CAJAS DE BRASIL COMUN.</t>
  </si>
  <si>
    <t>3079/23</t>
  </si>
  <si>
    <t>1091/</t>
  </si>
  <si>
    <t>PY064</t>
  </si>
  <si>
    <t>MM 16/09 : DESCARGADO EN RIQUEZA NATURAL 930 CAJAS DE PARAGUAY EXTRA.</t>
  </si>
  <si>
    <t>PY065</t>
  </si>
  <si>
    <t>BOT019</t>
  </si>
  <si>
    <t>GAG114</t>
  </si>
  <si>
    <t>MM 16/09 : DESCARGADO EN RIQUEZA NATURAL 931 CAJAS DE PARAGUAY EXTRA.</t>
  </si>
  <si>
    <t>PY066</t>
  </si>
  <si>
    <t>MM 18/09 : DESCARGADO EN RIQUEZA NATURAL 932 CAJAS DE PARAGUAY EXTRA.</t>
  </si>
  <si>
    <t>136/23</t>
  </si>
  <si>
    <t>MM 19/09 : DESCARGADO EN RIQUEZA NATURAL 900 CAJAS DE BRASIL FIBRA.</t>
  </si>
  <si>
    <t>PY067</t>
  </si>
  <si>
    <t>MM 19/09 : DESACARGADO EN RIQUEZA NATURAL 930 CAJAS DE PARAGUAY EXTRA.</t>
  </si>
  <si>
    <t>PY068</t>
  </si>
  <si>
    <t>MM 20/09 : DESCARFGADO EN RIQUEZA NATURAL 920 CAJAS DE BRASIL FIBRA,</t>
  </si>
  <si>
    <t>001.23ALM/</t>
  </si>
  <si>
    <t>NN 22/09/23 : SE DESCARGO EN RIQUEZA NATURAL 900 CAJAS DE BRASIL</t>
  </si>
  <si>
    <t xml:space="preserve">NN 22/09/23 : SE DESCARGO EN RIQUEZA NATURAL 918 CAJAS DE BRASIL </t>
  </si>
  <si>
    <t>1093/</t>
  </si>
  <si>
    <t>PY069</t>
  </si>
  <si>
    <t>MM 23/09 : DESCARGADO EN RIQUEZA NATURAL 933 CAJAS DE PARAGUAY EXTRA.</t>
  </si>
  <si>
    <t>011/23</t>
  </si>
  <si>
    <t>RHB 1E44</t>
  </si>
  <si>
    <t>RHB 2E44</t>
  </si>
  <si>
    <t>Sandía</t>
  </si>
  <si>
    <t>138/23</t>
  </si>
  <si>
    <t>JS030</t>
  </si>
  <si>
    <t>MM 23/09 : DESCARGADO EN RIQUEZA NATURAL 919 CAJAS DE BRASIL FIBRA.</t>
  </si>
  <si>
    <t>1095/</t>
  </si>
  <si>
    <t>PY070</t>
  </si>
  <si>
    <t>MM 23/09 : DESCARGADO EN RIQUEZA NATURAL 932 CAJAS DE PARAGUAY EXTRA.</t>
  </si>
  <si>
    <t>MM 26/09 : DESCARGADO EN RIQUEZA NATURAL 900 CAJAS DE BRASIL FIBRA EXTRA.</t>
  </si>
  <si>
    <t>MM 29/09 : DESCARGADO EN RIQUEZA NATURAL 919 CAJAS DE BRASIL COMUN.</t>
  </si>
  <si>
    <t>140/23</t>
  </si>
  <si>
    <t>MM 30/09 : DESCARGADO EN RIQUEZA NATURAL 900 CAJAS DE BRASIL FIBRA.</t>
  </si>
  <si>
    <t>AL01/2023</t>
  </si>
  <si>
    <t>NN 30/09 : DESCARGADO EN RIQUEZA NATURAL 1103 CAJAS DE BRASIL CARTON PURA VIDA.</t>
  </si>
  <si>
    <t>PY071</t>
  </si>
  <si>
    <t>MM 30/09 : DESCARGADO EN RIQUEZA NATURAL 932 CAJAS DE PARAGUAY.</t>
  </si>
  <si>
    <t>PY072</t>
  </si>
  <si>
    <t>MM 30/09 : DESCARGADO EN RIQUEZA NATURAL 931 CAJAS DE PARAGUAY.</t>
  </si>
  <si>
    <t>154/23</t>
  </si>
  <si>
    <t>JS031</t>
  </si>
  <si>
    <t>MM 03/10 : DESCARGADO EN RIQUEZA NATURAL 919 CAJAS DE BRASIL FIBRA.</t>
  </si>
  <si>
    <t>1098/</t>
  </si>
  <si>
    <t>PY073</t>
  </si>
  <si>
    <t>MM 03/10 : DESCARGADO EN RIQUEZA NATURAL 930 CAJAS DE PARAGUAY EXTRA.</t>
  </si>
  <si>
    <t>PY074</t>
  </si>
  <si>
    <t>MM 03/10 : DESCARGADO EN RIQUEZA NATURAL 980 CAJAS DE PARAGUAY EXTRA.</t>
  </si>
  <si>
    <t>012//23</t>
  </si>
  <si>
    <t>RHB 6A08</t>
  </si>
  <si>
    <t>RHB 6A09</t>
  </si>
  <si>
    <t>Sandia</t>
  </si>
  <si>
    <t xml:space="preserve">CU 05/10 SE DESCARGO EN RIQUEZA NATURAL 900  FIBRA EXTRA</t>
  </si>
  <si>
    <t>143/23</t>
  </si>
  <si>
    <t>MM 06/10 : DESCARGADO EN RIQUEZA NATURAL 919 CAJAS DE BRASIL COMUN,</t>
  </si>
  <si>
    <t>MM 07/10 : DESCARGADO EN RIQUEZA NATURAL 900 CAJAS DE BRASIL EXTRA.</t>
  </si>
  <si>
    <t>NN 07/10/2023 : SE DESCARGO EN RIQUEZA NATURAL 919 CAJAS DE BRASIL</t>
  </si>
  <si>
    <t>013/23</t>
  </si>
  <si>
    <t>RHB 6A00</t>
  </si>
  <si>
    <t>RHB 7A01</t>
  </si>
  <si>
    <t>1101/</t>
  </si>
  <si>
    <t>PY075</t>
  </si>
  <si>
    <t>RM 08/10 : DESCARGADO EN RIQUEZA NATURAL 980 CAJAS DE PARAGUAY,</t>
  </si>
  <si>
    <t>JS032</t>
  </si>
  <si>
    <t>MM 10/10 : DESCARGADO EN RIQUEZA NATURAL 919 CAJAS DE BRASIL FIBRA.</t>
  </si>
  <si>
    <t>147/23</t>
  </si>
  <si>
    <t>MM 10/10 : DESCARGADO EN RIQUEZA NATURAL 901 CAJAS DE BRASIL FIBRA EXTRA.</t>
  </si>
  <si>
    <t>PY076</t>
  </si>
  <si>
    <t>MM 10/10 : DESCARGADO EN RIQUEZA NATURAL 931 CAJAS DE PARAGUAY EXTRA.</t>
  </si>
  <si>
    <t>AL02/2023</t>
  </si>
  <si>
    <t>RHL1A06</t>
  </si>
  <si>
    <t>RHL1A07</t>
  </si>
  <si>
    <t>MM 12/10 : DESCARGADO EN RIQUEZA NATURAL 1104 CAJAS DE BRASIL PURA VIDA.</t>
  </si>
  <si>
    <t>1103/</t>
  </si>
  <si>
    <t>PY078</t>
  </si>
  <si>
    <t>MM 11/10 : DESCARGADO EN RIQUEZA NATURAL 933 CAJAS DE PARAGUAY EXTRA,</t>
  </si>
  <si>
    <t>1104/</t>
  </si>
  <si>
    <t>PY077</t>
  </si>
  <si>
    <t>MM 11/10 : DESCARGADO EN RIQUEZA NATURAL 932 CAJAS DE PARAGUAY EXTRA,</t>
  </si>
  <si>
    <t>PY079</t>
  </si>
  <si>
    <t>014/23</t>
  </si>
  <si>
    <t>003.23ALM</t>
  </si>
  <si>
    <t>MM 12/10 : DESCARGADO EN RIQUEZA NATURAL 901 CAJAS DE BRASIL FIBRA EXTRA.</t>
  </si>
  <si>
    <t>GFT 2C24</t>
  </si>
  <si>
    <t>MM 12/10 : DESCARGADO EN RIQUEZA NATURAL 918 CAJAS DE BRASIL COMUN.</t>
  </si>
  <si>
    <t>MM 12/10 : DESCARGADO EN RIQUEZA NATURAL 900 CAJAS DE BRASIL FIBRA.</t>
  </si>
  <si>
    <t>148/23</t>
  </si>
  <si>
    <t>JS033</t>
  </si>
  <si>
    <t>RLK 1D40</t>
  </si>
  <si>
    <t>QJD 0084</t>
  </si>
  <si>
    <t>NN 12/10: SE DESCARGO EN RIQUEZA NATURAL 919 CAJAS DE BRASIL</t>
  </si>
  <si>
    <t>1105/</t>
  </si>
  <si>
    <t>PY080</t>
  </si>
  <si>
    <t>MM 12/10 : DESCARGADO EN RIQUEZA NATURAL 933 CAJAS DE PARAGUAY EXTRA.</t>
  </si>
  <si>
    <t>PY081</t>
  </si>
  <si>
    <t>MM 13/10 : DESCARGADO EN RIQUEZA NATURAL 933 CAJAS DE PARAGUAY EXTRA.</t>
  </si>
  <si>
    <t>MM 17/10 : DESCARGADO EN RIQUEZA NATURAL 901 CAJAS DE BRASIL FIBRA EXTRA.</t>
  </si>
  <si>
    <t>MM 17/10 : DESCARGADO EN RIQUEZA NATURAL 919 CAJAS DE BRASIL COMUN.</t>
  </si>
  <si>
    <t>MM 18/10 : DESCARGADO EN RIQUEZA NATURAL 920 CAJAS DE BRASIL FIBRA.</t>
  </si>
  <si>
    <t>1108/</t>
  </si>
  <si>
    <t>PY083</t>
  </si>
  <si>
    <t>AAIP629</t>
  </si>
  <si>
    <t>YAU269</t>
  </si>
  <si>
    <t>NN 18/10 SE DESCARGO EN RIQUEZA NATURAL 931 CAJAS DE PARAGUAY</t>
  </si>
  <si>
    <t>AAIP626</t>
  </si>
  <si>
    <t>YAU266</t>
  </si>
  <si>
    <t>NN 18/10 : SE DESCARGO EN RIQUEZA NATURAL 931 CAJAS DE PARAGUAY</t>
  </si>
  <si>
    <t>1110/</t>
  </si>
  <si>
    <t>PY085</t>
  </si>
  <si>
    <t>NN 18/10 SE DESCARGO EN RIQUEZA NATURAL 933 CAJAS DE PARAGUAY</t>
  </si>
  <si>
    <t>1111/</t>
  </si>
  <si>
    <t>PY082</t>
  </si>
  <si>
    <t>NN 18/10 : SE DESCARGO EN RIQUEZA NATURAL 930 CAJAS DE PARAGUAY</t>
  </si>
  <si>
    <t>1107/</t>
  </si>
  <si>
    <t>PY087</t>
  </si>
  <si>
    <t>AAIR280</t>
  </si>
  <si>
    <t>NN 20/10 : DESCARGADO EN RIQUEZA NATURAL 932 CAJAS DE PARAGUAY EXTRA.</t>
  </si>
  <si>
    <t>015/23</t>
  </si>
  <si>
    <t>RHB 2H00</t>
  </si>
  <si>
    <t>BEN 1526</t>
  </si>
  <si>
    <t xml:space="preserve">Exoticos </t>
  </si>
  <si>
    <t>153/23</t>
  </si>
  <si>
    <t>MMH8790</t>
  </si>
  <si>
    <t>FFW3337</t>
  </si>
  <si>
    <t>MM 20/10 : DESCARGADO EN RIQUEZA NATURAL 900 CAJAS DE BRASIL FIBRA EXTRA.</t>
  </si>
  <si>
    <t>MLG1B57</t>
  </si>
  <si>
    <t>NN 20/10/2023: SE DESCARGO EN RIQUEZA NATURAL 919 CAJAS DE BRASIL</t>
  </si>
  <si>
    <t>1113/</t>
  </si>
  <si>
    <t>PY086</t>
  </si>
  <si>
    <t>AADJ009</t>
  </si>
  <si>
    <t>AADI467</t>
  </si>
  <si>
    <t>MM 20/10 : DESCARGADO EN RIQUEZA NATURAL 930 CAJAS DE PARAGUAY EXTRA.</t>
  </si>
  <si>
    <t>1112/</t>
  </si>
  <si>
    <t>PY088</t>
  </si>
  <si>
    <t>HFV203</t>
  </si>
  <si>
    <t>MM 21/10 : DESCARGADO EN RIQUEZA NATURAL 932 CAJAS DE PARAGUAY EXTRA.</t>
  </si>
  <si>
    <t>Al03/2023</t>
  </si>
  <si>
    <t>RXS 7D01</t>
  </si>
  <si>
    <t>RXQ 8E64</t>
  </si>
  <si>
    <t>MM 21/10 : DESCARGADO EN RIQUEZA NATURAL 1104 CAJAS DE BRASIL CARTON PURA VIDA.</t>
  </si>
  <si>
    <t>AL04/2023</t>
  </si>
  <si>
    <t>QJK 4C08</t>
  </si>
  <si>
    <t>MKO 2255</t>
  </si>
  <si>
    <t>MM 21/10 : DESCARGADO EN RIQUEZA NATURAL 1103 CAJAS DE BRASIL CARTON PURA VIDA.</t>
  </si>
  <si>
    <t>004.23 ALM</t>
  </si>
  <si>
    <t>MM 21/10 : DESCARGADO EN RIQUEZA NATURAL 900 CAJAS DE BRASIL FIBRA EXTRA.</t>
  </si>
  <si>
    <t>PY089</t>
  </si>
  <si>
    <t>WNBL537</t>
  </si>
  <si>
    <t>OAL740</t>
  </si>
  <si>
    <t>NN 23/10 : DESCARGADO EN RIQUEZA NATURAL 930 CAJAS DE PARAGUAY EXTRA.</t>
  </si>
  <si>
    <t>PY090</t>
  </si>
  <si>
    <t>MM 25/10 : DESCARGADO EN RIQUEZA NATURAL 933 CAJAS DE PARAGUAY EXTRA.</t>
  </si>
  <si>
    <t>PY092</t>
  </si>
  <si>
    <t>DBA789</t>
  </si>
  <si>
    <t>AAAU464</t>
  </si>
  <si>
    <t>1115/</t>
  </si>
  <si>
    <t>PY091</t>
  </si>
  <si>
    <t>BDH098</t>
  </si>
  <si>
    <t>BDK536</t>
  </si>
  <si>
    <t>1116/</t>
  </si>
  <si>
    <t>PY093</t>
  </si>
  <si>
    <t>MM 25/10 : DESCARGADO EN RIQUEZA NATURAL 932 CAJAS DE PARAGUAY EXTRA.</t>
  </si>
  <si>
    <t>002.23/ ALM</t>
  </si>
  <si>
    <t>MGK 2E04</t>
  </si>
  <si>
    <t>1119/</t>
  </si>
  <si>
    <t>PY094</t>
  </si>
  <si>
    <t>MM 26/10 : DESCARGADO EN RIQUEZA NATURAL 932 CAJAS DE PARAGUAY EXTRA.</t>
  </si>
  <si>
    <t>AL05/2023</t>
  </si>
  <si>
    <t>QTL 1706</t>
  </si>
  <si>
    <t>MLG 3813</t>
  </si>
  <si>
    <t>MM 26/10 : DESCARGADO EN RIQUEZA NATURAL 1104 CAJAS DE BRASIL PURA VIDA.</t>
  </si>
  <si>
    <t>MM 27/10 : DESCARGADO EN RIQUEZA NATURAL 901 CAJAS DE BRASIL FIBRA EXTRA.</t>
  </si>
  <si>
    <t>MM 27/10 : DESCARGADO EN RIQUEZA NATURAL 919 CAJAS DE BRASIL COMUN.</t>
  </si>
  <si>
    <t>MM 27/10 : DESCARGADO EN RIQUEZA NATURAL 932 CAJAS DE PARAGUAY EXTRA.</t>
  </si>
  <si>
    <t>AL06/2023</t>
  </si>
  <si>
    <t>QIJ6I47</t>
  </si>
  <si>
    <t>MM 28/10 : DESCARGADO EN RIQUEZA NATURAL 1104 CAJAS DE PURA VIDA.</t>
  </si>
  <si>
    <t>URGCAPP01/2023/URG002/2023</t>
  </si>
  <si>
    <t>PY096</t>
  </si>
  <si>
    <t>AANF290</t>
  </si>
  <si>
    <t>AANN138</t>
  </si>
  <si>
    <t>MM 28/10 : DESCARGADO EN RIQUEZA NATURAL 933 CAJAS DE PARAGUAY EXTRA.</t>
  </si>
  <si>
    <t>JS034</t>
  </si>
  <si>
    <t>MM 31/10: SE DESCARGO EN RIQUEZA NATURAL 900 CAJAS DE BRASIL FIBRA.</t>
  </si>
  <si>
    <t>NN 31/10: SE DESCARGO EN RIQUEZA NATURAL 918 CAJAS DE BRASIL</t>
  </si>
  <si>
    <t>1121/</t>
  </si>
  <si>
    <t>PY097</t>
  </si>
  <si>
    <t>NN 31/10: SE DESCARGO EN RIQUEZA NATURAL 933 CAJAS DE PARAGUAY</t>
  </si>
  <si>
    <t>PY098</t>
  </si>
  <si>
    <t>NN 31/10: SE DESCARGO EN RIQUEZA NATURAL 930 CAJAS DE PARAGUAY</t>
  </si>
  <si>
    <t>AL07/2023</t>
  </si>
  <si>
    <t>RKZ2H16</t>
  </si>
  <si>
    <t>MLI6098</t>
  </si>
  <si>
    <t>MM 04/11 : DESCARGADO EN RIQUEZA NATURAL 1103 CAJAS DE BRASIL CARTON PURA VIDA.</t>
  </si>
  <si>
    <t>003.23 ALM</t>
  </si>
  <si>
    <t>1123/</t>
  </si>
  <si>
    <t>PY099</t>
  </si>
  <si>
    <t>AAIS133</t>
  </si>
  <si>
    <t>MM 03/11 : DESCARGADO EN RIQUEZA NATURAL 931 CAJAS DE PARAGUAY EXTRA.</t>
  </si>
  <si>
    <t>MM 04/11 : DESCARGADO EN RIQUEZA NATURAL 919 CAJAS DE BRASIL COMUN.</t>
  </si>
  <si>
    <t>PY103</t>
  </si>
  <si>
    <t>MM 07/11 : DESCARGADO EN RIQUEZA NATURAL 931 CAJAS DE PARAGUAY EXTRA.</t>
  </si>
  <si>
    <t>1122/</t>
  </si>
  <si>
    <t>PY100</t>
  </si>
  <si>
    <t>OBZ296</t>
  </si>
  <si>
    <t>MM 06/11 : DESCARGADO EN RIQUEZA NATURAL 932 CAJAS DE PARAGUAY EXTRA.</t>
  </si>
  <si>
    <t>PY101</t>
  </si>
  <si>
    <t>BCZ441</t>
  </si>
  <si>
    <t>BCV370</t>
  </si>
  <si>
    <t>MM 06/11 : DESCARGADO EN RIQUEZA NATURAL 930 CAJAS DE PARAGUAY EXTRA.</t>
  </si>
  <si>
    <t>157/23</t>
  </si>
  <si>
    <t>JS035</t>
  </si>
  <si>
    <t>NN 07/11 : DESCARGADO EN RIQUEZA NATURAL 900 CAJAS DE BRASIL FIBRA.</t>
  </si>
  <si>
    <t>PY104</t>
  </si>
  <si>
    <t>MM 07/11 : DESCARGADO EN RIQUEZA NATURAL 933 CAJAS DE PARAGUAY EXTRA.</t>
  </si>
  <si>
    <t>MM 07/11 : DESCARGADO EN RIQUEZA NATURAL 900 CAJAS DE BRASIL FIBRA.</t>
  </si>
  <si>
    <t>PY102</t>
  </si>
  <si>
    <t>MM 07/11 : DESCARGADO EN RIQUEZA NATURAL 930 CAJAS DE PARAGUAY EXTRA.</t>
  </si>
  <si>
    <t>AL08/2023</t>
  </si>
  <si>
    <t>MM 07/11 : DESCARGADO EN RIQUEZA NATURAL 1140 CAJAS DE BRASIL CARTON</t>
  </si>
  <si>
    <t>016/23</t>
  </si>
  <si>
    <t>RHB4A01</t>
  </si>
  <si>
    <t>RHB4A02</t>
  </si>
  <si>
    <t>AL09/2023</t>
  </si>
  <si>
    <t>RDS 5J39</t>
  </si>
  <si>
    <t>MM 08/11 : DESCARGADO EN RIQUEZA NATURAL 1103 CAJAS DE BRASIL PURA VIDA.</t>
  </si>
  <si>
    <t>NN 10/11 : DESCARGADO EN RIQUEZA NATURAL 919 CAJAS DE BRASIL.</t>
  </si>
  <si>
    <t>AL10/2023</t>
  </si>
  <si>
    <t>MM 10/11 : DESCARGADO EN RIQUEZA NATURAL 1104 CAJAS DE BRASIL CARTON PURA VIDA.</t>
  </si>
  <si>
    <t>387/</t>
  </si>
  <si>
    <t>PY105</t>
  </si>
  <si>
    <t>BHE 504</t>
  </si>
  <si>
    <t>BGV 212</t>
  </si>
  <si>
    <t>MM 10/11 : DESCARGADO EN RIQUEZA NATURAL 973 CAJAS DE PARAGUAY EXTRA.</t>
  </si>
  <si>
    <t>163/2023</t>
  </si>
  <si>
    <t>RXT 2J97</t>
  </si>
  <si>
    <t>166/2023</t>
  </si>
  <si>
    <t>EOF 4E37</t>
  </si>
  <si>
    <t>EGK 9F02</t>
  </si>
  <si>
    <t>1125/</t>
  </si>
  <si>
    <t>PY106</t>
  </si>
  <si>
    <t>NN 11/11: SE DESCARGO EN RIQUEZ NATURAL 932 CAJAS DE PARAGUAY</t>
  </si>
  <si>
    <t>PY107</t>
  </si>
  <si>
    <t>NN11/11: SE DESCARGO EN RIQUEZA NATURAL 932 CAJAS DE PARAGUAY</t>
  </si>
  <si>
    <t>1126/</t>
  </si>
  <si>
    <t>PY108</t>
  </si>
  <si>
    <t>NN 11/11: SE DESCARGO EN RIQUEZA NATURAL 932 CAJAS DE PARAGUAY</t>
  </si>
  <si>
    <t>PY109</t>
  </si>
  <si>
    <t>AAMI730</t>
  </si>
  <si>
    <t>BLY882</t>
  </si>
  <si>
    <t>MM 11/11: SE DESCARGO EN RIQUEZ NATURAL 973 CAJAS DE PARAGUAY</t>
  </si>
  <si>
    <t>PY110</t>
  </si>
  <si>
    <t>BGE 133</t>
  </si>
  <si>
    <t>AAEL 090</t>
  </si>
  <si>
    <t>MM 13/11: DESCARGADO EN RIQUEZA NATURAL 973 CAJAS DE PARAGUAY EXTRA.</t>
  </si>
  <si>
    <t>Al11/2023</t>
  </si>
  <si>
    <t>RXQ 2D51</t>
  </si>
  <si>
    <t>RXS 0J61</t>
  </si>
  <si>
    <t>NN 11/11: SE DESCARGO EN RIQUEZ NATURAL 1104 CAJAS DE PURA VIDA</t>
  </si>
  <si>
    <t>PY114</t>
  </si>
  <si>
    <t>NN 14/11: SE DESCARGO EN RIQUEZA NATURAL 933 CAJAS DE PARAGUAY</t>
  </si>
  <si>
    <t>PY113</t>
  </si>
  <si>
    <t>1130/</t>
  </si>
  <si>
    <t>PY111</t>
  </si>
  <si>
    <t>GAD 362</t>
  </si>
  <si>
    <t>BCR 185</t>
  </si>
  <si>
    <t>MM 14/11 : DESCARGADO EN RIQUEZA NATURAL 930 CAJAS DE PARAGUAY EXTRA.</t>
  </si>
  <si>
    <t>1129/</t>
  </si>
  <si>
    <t>PY115</t>
  </si>
  <si>
    <t>NN 14/11: SE DESCARGO EN RIQUEZA NATURAL 932 CAJAS DE PARAGUAY</t>
  </si>
  <si>
    <t>PY116</t>
  </si>
  <si>
    <t>DBA 789</t>
  </si>
  <si>
    <t>AAAU 464</t>
  </si>
  <si>
    <t>PY112</t>
  </si>
  <si>
    <t>OBZ 513</t>
  </si>
  <si>
    <t>BYE 296</t>
  </si>
  <si>
    <t>NN 14/11: SE DESCARGO EN RIQUEZA NATURAL 931 CAJAS DE PARAGUAY</t>
  </si>
  <si>
    <t>285/</t>
  </si>
  <si>
    <t>Paraguay MS</t>
  </si>
  <si>
    <t>PYMS117</t>
  </si>
  <si>
    <t>BFG 797</t>
  </si>
  <si>
    <t>BFO 431</t>
  </si>
  <si>
    <t>MM 15/11 : DESCARGADO EN RIQUEZA NATURAL 980 CAJAS DE PARAGUAY NUTRI BANA.</t>
  </si>
  <si>
    <t>1131/</t>
  </si>
  <si>
    <t>Paraguay EC</t>
  </si>
  <si>
    <t>PYEC128</t>
  </si>
  <si>
    <t>MM 22/11 : DESCARGADO EN RIQUEZA NATURAL 930 CAJAS DE PARAGUAY EXTRA.</t>
  </si>
  <si>
    <t>PYEC129</t>
  </si>
  <si>
    <t xml:space="preserve">1133/ </t>
  </si>
  <si>
    <t>PYEC122</t>
  </si>
  <si>
    <t>MM 21/11 : DESCARGADO EN RIQUEZA NATURAL 930 CAJAS DE PARAGUAY EXTRA.</t>
  </si>
  <si>
    <t>PYEC123</t>
  </si>
  <si>
    <t>AAIP625</t>
  </si>
  <si>
    <t>YAU267</t>
  </si>
  <si>
    <t>MM 21/11 : DESCARGADO EN RIQUEZA NATURAL 931 CAJAS DE PARAGUAY EXTRA.</t>
  </si>
  <si>
    <t>AL12/2023</t>
  </si>
  <si>
    <t>MM 20/11 : DESCARGADO EN RIQUEZA NATURAL 1104 CAJAS DE BRASIL CARTON PURA VIDA.</t>
  </si>
  <si>
    <t>389/</t>
  </si>
  <si>
    <t>Paraguay OP</t>
  </si>
  <si>
    <t>PYOP118</t>
  </si>
  <si>
    <t>YAB 628</t>
  </si>
  <si>
    <t>MM 18/11 : DESCARGADO EN RIQUEZA NATURAL 972 CAJAS DE PARAGUAY.</t>
  </si>
  <si>
    <t>PY OP 120</t>
  </si>
  <si>
    <t>AAGJ 429</t>
  </si>
  <si>
    <t>AAHJ 309</t>
  </si>
  <si>
    <t>OP 19/11 : DESCARGADO EN RIQUEZA NATURAL 972 CAJAS DE BANANA PARAGUAY</t>
  </si>
  <si>
    <t>AL13/2023</t>
  </si>
  <si>
    <t>RDW1H65</t>
  </si>
  <si>
    <t>QIC8300</t>
  </si>
  <si>
    <t>NN 18/11: SE DESCARGO EN RIQUEZA NATURAL 1104 CAJAS DE PURA VIDA</t>
  </si>
  <si>
    <t>AL14/2023</t>
  </si>
  <si>
    <t>RXZ 0J04</t>
  </si>
  <si>
    <t>RXL 1G85</t>
  </si>
  <si>
    <t>MM 18/11 : DESCARGADO EN RIQUEZA NATURAL 1104 CAJAS DE BRASIL CARTON PURA VIDA.</t>
  </si>
  <si>
    <t>PY MS 119</t>
  </si>
  <si>
    <t>BDZ322</t>
  </si>
  <si>
    <t>BDP175</t>
  </si>
  <si>
    <t>MS 19/11 DESCARGADO EN RIQUEZA NATURAL 981 CAJAS DE BANAN PARAGUAY</t>
  </si>
  <si>
    <t>PYEC131</t>
  </si>
  <si>
    <t>HFD454</t>
  </si>
  <si>
    <t>MM 23/11 : DESCARGADO EN RIQUEZA NATURAL 930 CAJAS DE PARAGUAY EXTRA.</t>
  </si>
  <si>
    <t>1132/</t>
  </si>
  <si>
    <t>PYEC121</t>
  </si>
  <si>
    <t>PYEC126</t>
  </si>
  <si>
    <t>PYEC127</t>
  </si>
  <si>
    <t>BKV542</t>
  </si>
  <si>
    <t>HCB885</t>
  </si>
  <si>
    <t>NN 21/11 : DESCARGADO EN RIQUEZA NATURAL 930 CAJAS DE PARAGUAY EXTRA.</t>
  </si>
  <si>
    <t>1134/</t>
  </si>
  <si>
    <t>PYEC124</t>
  </si>
  <si>
    <t>PYEC125</t>
  </si>
  <si>
    <t>NN 21/11 : DESCARGADO EN RIQUEZA NATURAL 930 CAJASD DE PARAGUAY EXTRA</t>
  </si>
  <si>
    <t>390/</t>
  </si>
  <si>
    <t>PYOP130</t>
  </si>
  <si>
    <t>KAO996</t>
  </si>
  <si>
    <t>ZAR552</t>
  </si>
  <si>
    <t>NN 22/11 : DESCARGADO 972 CAJAS DE PARAGUAY EN RIQUEZA NATURAL</t>
  </si>
  <si>
    <t>286/</t>
  </si>
  <si>
    <t>PYMS132</t>
  </si>
  <si>
    <t>KBB917</t>
  </si>
  <si>
    <t>AAP178</t>
  </si>
  <si>
    <t>MM 23/11 : DESCARGADO EN RIQUEZA NATURAL 980 CAJAS DE PARAGUAY EXTRA.</t>
  </si>
  <si>
    <t>PYMS133</t>
  </si>
  <si>
    <t>BAH842</t>
  </si>
  <si>
    <t>AAHC120</t>
  </si>
  <si>
    <t>MM 23/11 : DESCARGADO EN RIQUEZA NATURAL 981 CAJAS DE PARAGUAY EXTRA.</t>
  </si>
  <si>
    <t>PYMS134</t>
  </si>
  <si>
    <t>SOSA002</t>
  </si>
  <si>
    <t>SOSA003</t>
  </si>
  <si>
    <t>NN 24/11 : DESCARGADO 980 CAJAS DE PARAGUAY EN RIQUEZA NATURAL</t>
  </si>
  <si>
    <t>PYOP135</t>
  </si>
  <si>
    <t>OAZ823</t>
  </si>
  <si>
    <t>AADX338</t>
  </si>
  <si>
    <t>NN 24/11 : DESCARGADO 976 CAJAS DE PARAGUAY EN RIQUEZA NATURAL</t>
  </si>
  <si>
    <t>1137/</t>
  </si>
  <si>
    <t>PYEC136</t>
  </si>
  <si>
    <t>BJY909</t>
  </si>
  <si>
    <t>BFO440</t>
  </si>
  <si>
    <t>NN 25/11: DESCARGADO EN RIQUEZA NATURAL 933 CAJAS DE PARAGUAY</t>
  </si>
  <si>
    <t>AL015/2023</t>
  </si>
  <si>
    <t>BER 4A66</t>
  </si>
  <si>
    <t>BER 4220</t>
  </si>
  <si>
    <t>MM 25/11 : DESCARGADO EN RIQUEZA NATURAL 1103 CAJAS DE BANANA BRASIL CARTON PURA VIDA.</t>
  </si>
  <si>
    <t>1136/</t>
  </si>
  <si>
    <t>PYEC138</t>
  </si>
  <si>
    <t>NN 25/11 DESCARGADO EN RIQUEZA NATURAL 933 CAJAS DE PARAGUAY</t>
  </si>
  <si>
    <t>PYEC137</t>
  </si>
  <si>
    <t>MM 25/11 : DESCARGADO EN RIQUEZA NATURAL 932 CAJAS DE PARAGUAY EXTRA.</t>
  </si>
  <si>
    <t>AL016/2023</t>
  </si>
  <si>
    <t>MGN 6F63</t>
  </si>
  <si>
    <t>MLH 1A84</t>
  </si>
  <si>
    <t>NN 25/11 : DESCARGADO EN RIQUEZA NATURAL 1104 PURA VIDA</t>
  </si>
  <si>
    <t>392/</t>
  </si>
  <si>
    <t>PYOP141</t>
  </si>
  <si>
    <t>BGE133</t>
  </si>
  <si>
    <t>AAEL090</t>
  </si>
  <si>
    <t>MM 27/11 : DESCARGADO EN RIQUEZA NATURAL 972 CAJAS DE PARAGUAY EXTRA.</t>
  </si>
  <si>
    <t>descargado</t>
  </si>
  <si>
    <t>017/23</t>
  </si>
  <si>
    <t>287/</t>
  </si>
  <si>
    <t>PYMS140</t>
  </si>
  <si>
    <t>BHH113</t>
  </si>
  <si>
    <t>OBA516</t>
  </si>
  <si>
    <t>MM 25/11 : DESCARGADO EN RIQUEZA NATURAL 981 CAJAS DE PARAGUAY EXTRA (NUTRIBANA).</t>
  </si>
  <si>
    <t>PYMS139</t>
  </si>
  <si>
    <t>AAEB480</t>
  </si>
  <si>
    <t>AAEE561</t>
  </si>
  <si>
    <t>MM 25/11 : DESCARGADO EN RIQUEZA NATURAL 980 CAJAS DE PARAGUAY EXTRA (NUTRIBANA).</t>
  </si>
  <si>
    <t>PYEC143</t>
  </si>
  <si>
    <t>MM - NN 28/11 : SE DESCARGO EN RIQUEZA NATURAL 933 CAJAS DE PARAGUAY</t>
  </si>
  <si>
    <t>PYEC142</t>
  </si>
  <si>
    <t>MM 28/11 : DESCARGADO EN RIQUEZA NATURAL 933 CAJAS DE PARAGUAY EXTRA.</t>
  </si>
  <si>
    <t>PYOP145</t>
  </si>
  <si>
    <t>NN 28/11 : SE DESCARGO EN RIQUEZA NATURAL 974 CAJAS DE PARAGUAY</t>
  </si>
  <si>
    <t>PYMS146</t>
  </si>
  <si>
    <t>AAIR364</t>
  </si>
  <si>
    <t>AAAP975</t>
  </si>
  <si>
    <t>NN 28/11 : SE DESCARGO EN RIQUEZA NATURAL 982 CAJAS DE PARAGUAY</t>
  </si>
  <si>
    <t>1143/</t>
  </si>
  <si>
    <t>PYEC144</t>
  </si>
  <si>
    <t>AAIC318</t>
  </si>
  <si>
    <t>AAIN007</t>
  </si>
  <si>
    <t>NN 28/11 : SE DESCARGO EN RIQUEZA NATURAL 931 CAJAS DE PARAGUAY</t>
  </si>
  <si>
    <t>RYM 1F00</t>
  </si>
  <si>
    <t>RYF 1D43</t>
  </si>
  <si>
    <t>MM 30/11 : DESCARGADO EN RIQUEZA NATURAL 900 CAJAS DE BRASIL MADERA.</t>
  </si>
  <si>
    <t>1146/</t>
  </si>
  <si>
    <t>PYEC148</t>
  </si>
  <si>
    <t>NN 01/12 : DESCARGADO EN RIQUEZA NATURAL 933 CAJAS DE PARAGUAY.</t>
  </si>
  <si>
    <t>290/</t>
  </si>
  <si>
    <t>PYMS147</t>
  </si>
  <si>
    <t>BJK929</t>
  </si>
  <si>
    <t>AADI962</t>
  </si>
  <si>
    <t>NN 01/12 : DESCARGADO EN RIQUEZA NATURAL 980 CAJAS DE PARAGUAY.</t>
  </si>
  <si>
    <t>1147/</t>
  </si>
  <si>
    <t>PYEC149</t>
  </si>
  <si>
    <t>MM 02/12 : DESCARGADO EN RIQUEZA NATURAL 930 CAJAS DE PARAGUAY EXTRA,</t>
  </si>
  <si>
    <t>AL017/2023</t>
  </si>
  <si>
    <t>QIT 7481</t>
  </si>
  <si>
    <t>QIM 9278</t>
  </si>
  <si>
    <t>MM 02/12 : DESCARGADO EN RIQUEZA NATURAL 1104 CAJAS DE BRASIL CARTON PURA VIDA.</t>
  </si>
  <si>
    <t>AL018/2023</t>
  </si>
  <si>
    <t>PYEC150</t>
  </si>
  <si>
    <t>MM 04/12 : DESCARGADO EN RIQUEZA NATURAL 930 CAJAS DE PARAGUAY EXTRA,</t>
  </si>
  <si>
    <t>PYMS152</t>
  </si>
  <si>
    <t>NBP318</t>
  </si>
  <si>
    <t>BFD841</t>
  </si>
  <si>
    <t>NN 04/12 : DESCARGADO EN RIQUEZA NATURAL 980 CAJAS DE PARAGUAY.</t>
  </si>
  <si>
    <t>PYMS151</t>
  </si>
  <si>
    <t>BNR568</t>
  </si>
  <si>
    <t>CAY879</t>
  </si>
  <si>
    <t>MM 04/12 : DESCARGADO EN RIQUEZA NATURAL 980 CAJAS DE PARAGUAY EXTRA (NUTRIBANA).</t>
  </si>
  <si>
    <t>PYMS154</t>
  </si>
  <si>
    <t>MM 05/12 : DESCARGADO EN RIQUEZA NATURAL 930 CAJAS DE PARAGUAY NUTRIBANA.</t>
  </si>
  <si>
    <t>PYEC153</t>
  </si>
  <si>
    <t>MM 05/12 : DESCARGADO EN RIQUEZA NATURAL 930 CAJAS DE PARAGUAY.</t>
  </si>
  <si>
    <t>AL019/2023</t>
  </si>
  <si>
    <t>RHL2D32</t>
  </si>
  <si>
    <t>RHL2D33</t>
  </si>
  <si>
    <t>MM 05/12 : DESCARGADO EN RIQUEZA NATURAL 1104 CAJAS DE BRASIL CARTON PURA VIDA.</t>
  </si>
  <si>
    <t>1149/</t>
  </si>
  <si>
    <t>PYEC156</t>
  </si>
  <si>
    <t>MM 05/12 : DESCARGADO EN RIQUEZA NATURAL 931 CAJAS DE PARAGUAY.</t>
  </si>
  <si>
    <t>PYEC157</t>
  </si>
  <si>
    <t>MM 05/12 : DESCARGADO EN RIQUEZA NATURAL 932 CAJAS DE PARAGUAY.</t>
  </si>
  <si>
    <t>1150/</t>
  </si>
  <si>
    <t>PYEC155</t>
  </si>
  <si>
    <t>GAH234</t>
  </si>
  <si>
    <t>PYEC159</t>
  </si>
  <si>
    <t>MM 06/12 : DESCARGADO EN RIQUEZA NATURAL 933 CAJAS DE PARAGUAY EXTRA.</t>
  </si>
  <si>
    <t>1151/</t>
  </si>
  <si>
    <t>PYEC160</t>
  </si>
  <si>
    <t>HCU405</t>
  </si>
  <si>
    <t>CCN552</t>
  </si>
  <si>
    <t>1152/</t>
  </si>
  <si>
    <t>Piña de Paraguay</t>
  </si>
  <si>
    <t>292/</t>
  </si>
  <si>
    <t>PYMS161</t>
  </si>
  <si>
    <t>MM 07/12 : DESCARGADO EN RIQUEZA NATURAL 981 CAJAS DE PARAGUAY EXTRA.</t>
  </si>
  <si>
    <t>1154/</t>
  </si>
  <si>
    <t>PYEC163</t>
  </si>
  <si>
    <t>HGH743</t>
  </si>
  <si>
    <t>AAFH542</t>
  </si>
  <si>
    <t>MM 07/12 : DESCARGADO EN RIQUEZA NATURAL 931 CAJAS DE PARAGUAY EXTRA.</t>
  </si>
  <si>
    <t>PYEC162</t>
  </si>
  <si>
    <t>MM 07/12 : DESCARGADO EN RIQUEZA NATURAL 930 CAJAS DE PARAGUAY EXTRA.</t>
  </si>
  <si>
    <t>PYMS158</t>
  </si>
  <si>
    <t>AYU145</t>
  </si>
  <si>
    <t>MM 06/12 : DESCARGADO EN RIQUEZA NATURAL 981 CAJAS DE PARAGUAY.</t>
  </si>
  <si>
    <t>PYMS164</t>
  </si>
  <si>
    <t>MM 08/12 : DESCARGADO EN RIQUEZA NATURAL 981 CAJAS DE PARAGUAY EXTRA.</t>
  </si>
  <si>
    <t>AL020/2023</t>
  </si>
  <si>
    <t>RYG7H82</t>
  </si>
  <si>
    <t>QTK1246</t>
  </si>
  <si>
    <t>MM 08/12 : DESCARGADO EN RIQUEZA NATURAL 1103 CAJAS DE BRASIL CARTON PURA VIDA.</t>
  </si>
  <si>
    <t>1158/</t>
  </si>
  <si>
    <t>PYEC165</t>
  </si>
  <si>
    <t>BFG797</t>
  </si>
  <si>
    <t>BFO431</t>
  </si>
  <si>
    <t>MM 08/12 : DESCARGADO EN RIQUEZA NATURAL 931 CAJAS DE PARAGUAY EXTRA.</t>
  </si>
  <si>
    <t>PYEC166</t>
  </si>
  <si>
    <t>MM 08/12 : DESCARGADO EN RIQUEZA NATURAL 933 CAJAS DE PARAGUAY EXTRA.</t>
  </si>
  <si>
    <t>004,23ALM/</t>
  </si>
  <si>
    <t>Melòn Amarillo</t>
  </si>
  <si>
    <t>018//23</t>
  </si>
  <si>
    <t>PYMS167</t>
  </si>
  <si>
    <t>MM 09/12 : DESCARGADO EN RIQUEZA NATURAL 981 CAJAS DE PARAGUAY EXTRA.</t>
  </si>
  <si>
    <t>RYA2J98</t>
  </si>
  <si>
    <t>RYF7H46</t>
  </si>
  <si>
    <t>SE DESCARGO EN RIQUEZA NATURALÑ 901 CAJAS DE BRASIL EL DIA 9/12/2023</t>
  </si>
  <si>
    <t>PYMS169</t>
  </si>
  <si>
    <t>BZF483</t>
  </si>
  <si>
    <t>BHX180</t>
  </si>
  <si>
    <t>MM 09/12 : DESCARGADO EN RIQUEZA NATURAL 980 CAJAS DE PARAGUAY EXTRA.</t>
  </si>
  <si>
    <t>PYMS168</t>
  </si>
  <si>
    <t>AAIR363</t>
  </si>
  <si>
    <t>AAAP838</t>
  </si>
  <si>
    <t>IL 09/12 : DESCARGADO EN RIQUEZA NATURAL 980 CAJAS DE PARAGUAY EXTRA.</t>
  </si>
  <si>
    <t>1157/</t>
  </si>
  <si>
    <t>PYEC172</t>
  </si>
  <si>
    <t>PYEC171</t>
  </si>
  <si>
    <t>AAHD798</t>
  </si>
  <si>
    <t>MM 12/12 : DESCARGADO EN RIQUEZA NATURAL 930 CAJAS DE PARAGUAY EXTRA.</t>
  </si>
  <si>
    <t>AL021/2023</t>
  </si>
  <si>
    <t>148,01,01</t>
  </si>
  <si>
    <t>EGK4H56</t>
  </si>
  <si>
    <t>MHP0D82</t>
  </si>
  <si>
    <t>MM 12/12 : DESCARGADO EN RIQUEZA NATURAL 1104 CAJAS DE BRASIL CARTON PURA VIDA.</t>
  </si>
  <si>
    <t>PYEC170</t>
  </si>
  <si>
    <t>BEB467</t>
  </si>
  <si>
    <t>1161/</t>
  </si>
  <si>
    <t>AL022/2023</t>
  </si>
  <si>
    <t>MM 15/12 : DESCARGADO EN RIQUEZA NATURAL 1104 CAJAS DE BRASIL CARTON PURA VIDA.</t>
  </si>
  <si>
    <t>PYEC176</t>
  </si>
  <si>
    <t>BFN749</t>
  </si>
  <si>
    <t>MM 14/12 : DESCARGADO EN RIQUEZA NATURAL 931 CAJAS DE PARAGUAY EXTRA.</t>
  </si>
  <si>
    <t>183/23</t>
  </si>
  <si>
    <t>MM 14/12 : DESCARGADO EN RIQUEZA NATURAL 900 CAJAS DE BRASIL FIBRA EXTRA.</t>
  </si>
  <si>
    <t>295/</t>
  </si>
  <si>
    <t>PYMS175</t>
  </si>
  <si>
    <t>MM 14/12 : DESCARGADO EN RIQUEZA NATURAL 981 CAJAS DE PARAGUAY EXTRA.</t>
  </si>
  <si>
    <t>184/23</t>
  </si>
  <si>
    <t>EOE 2D13</t>
  </si>
  <si>
    <t>MM 15/12 : DESCARGADO EN RIQUEZA NATURAL 920 CAJAS DE BRASIL FIBRA.</t>
  </si>
  <si>
    <t>PYMS177</t>
  </si>
  <si>
    <t>MM 15/12 : DESCARGADO EN RIQUEZA NATURAL 980 CAJAS DE PARAGUAY EXTRA.</t>
  </si>
  <si>
    <t>AL023/2023</t>
  </si>
  <si>
    <t>MM 16/12 : DESCARGADO EN RIQUEZA NATURAL 1104 CAJAS DE BRASIL CARTON PURA VIDA.</t>
  </si>
  <si>
    <t>001-001-007/</t>
  </si>
  <si>
    <t>Paraguay GM</t>
  </si>
  <si>
    <t>PYGM180</t>
  </si>
  <si>
    <t>RIRT420</t>
  </si>
  <si>
    <t>BYS306</t>
  </si>
  <si>
    <t>MM 16/12 : DESCARGADO EN RIQUEZA NATURAL 980 CAJAS DE PARAGUAY EXTRA.</t>
  </si>
  <si>
    <t>1164/</t>
  </si>
  <si>
    <t>294/</t>
  </si>
  <si>
    <t>PYMS181</t>
  </si>
  <si>
    <t>UAF456</t>
  </si>
  <si>
    <t>BAJ954</t>
  </si>
  <si>
    <t>MM 16/12 : DESCARGADO EN RIQUEZA NATURAL 981 CAJAS DE PARAGUAY EXTRA.</t>
  </si>
  <si>
    <t>1163/</t>
  </si>
  <si>
    <t>PYEC178</t>
  </si>
  <si>
    <t>MM 16/12 : DESCARGADO EN RIQUEZA NATURAL 932 CAJAS DE PARAGUAY EXTRA.</t>
  </si>
  <si>
    <t>NL 16/12 : DESCARGADO EN RIQUEZA NATURAL 919 CAJAS DE BRASIL COMUN.</t>
  </si>
  <si>
    <t>PYEC179</t>
  </si>
  <si>
    <t>AAIS110</t>
  </si>
  <si>
    <t>OCG216</t>
  </si>
  <si>
    <t>PYEC182</t>
  </si>
  <si>
    <t>CDP119</t>
  </si>
  <si>
    <t>MM 18/12 : DESCARGADO EN RQIUEZA NATURAL 933 CAJAS DE PARAGUAY EXTRA.</t>
  </si>
  <si>
    <t>1165/</t>
  </si>
  <si>
    <t>PYEC183</t>
  </si>
  <si>
    <t>MM 18/12 : DESCARGADO EN RQIUEZA NATURAL 932 CAJAS DE PARAGUAY EXTRA.</t>
  </si>
  <si>
    <t>MM 19/12 : DESCARGADO EN RIQUEZA NATURAL 900 CAJAS DE BRASIL FIBRA EXTRA.</t>
  </si>
  <si>
    <t>MM 19/12 : DESCARGADO EN RIQUEZA NATURAL 919 CAJAS DE BRASIL COMUN.</t>
  </si>
  <si>
    <t>AL024/2023</t>
  </si>
  <si>
    <t>RXS2C99</t>
  </si>
  <si>
    <t>RXS6I79</t>
  </si>
  <si>
    <t>MM 20/12 : DESCARGADO EN RIQUEZA NATURAL 1103 CAJAS DE BRASIL CARTON PURA VIDA.</t>
  </si>
  <si>
    <t>148,02,19</t>
  </si>
  <si>
    <t>PYMS184</t>
  </si>
  <si>
    <t>AAHK845</t>
  </si>
  <si>
    <t>KAC611</t>
  </si>
  <si>
    <t>MM 21/12 : DESCARGADO EN RIQUEZA NATURAL 981 CAJAS DE PARAGUAY EXTRA.</t>
  </si>
  <si>
    <t>AL025/2023</t>
  </si>
  <si>
    <t>MIY5I50</t>
  </si>
  <si>
    <t>MKQ7E64</t>
  </si>
  <si>
    <t>MM 21/12 : DESCARGADO EN RIQUEZA NATURAL 1104 CAJAS DE BRASIL CARTON PURA VIDA,</t>
  </si>
  <si>
    <t>186/23</t>
  </si>
  <si>
    <t>MM 21/12 : DESCARGADO EN RIQUEZA NATURAL 901 CAJAS DE BRASIL FIBRA EXTRA.</t>
  </si>
  <si>
    <t>297/</t>
  </si>
  <si>
    <t>PYMS185</t>
  </si>
  <si>
    <t>MM 22/12 : DESCARGADO EN RIQUEZA NATURAL 981 CAJAS DE PARAGUAY EXTRA.</t>
  </si>
  <si>
    <t>PYMS186</t>
  </si>
  <si>
    <t>MM 22/12 : DESCARGADO EN RIQUEZA NATURAL 980 CAJAS DE PARAGUAY EXTRA.</t>
  </si>
  <si>
    <t>187/23</t>
  </si>
  <si>
    <t>IQK 7J95</t>
  </si>
  <si>
    <t>MM 22/12 : DESCARGADO EN RIQUEZA NATURAL 919 CAJAS DE BRASIL-</t>
  </si>
  <si>
    <t>1168/</t>
  </si>
  <si>
    <t>PYEC189</t>
  </si>
  <si>
    <t>GAGH234</t>
  </si>
  <si>
    <t>MM 23/12 : DESCARGADO EN RIQUEZA NATURAL 932 CAJAS DE PARAGUAY EXTRA.</t>
  </si>
  <si>
    <t>MM 23/12 : DESCARGADO EN RIQUEZA NATURAL 920 CAJAS DE BRASIL FIBRA,</t>
  </si>
  <si>
    <t>AL026/2023</t>
  </si>
  <si>
    <t>MLP 4I88</t>
  </si>
  <si>
    <t>MM 23/12 : DESCARGADO EN RIQUEZA NATURAL 1104 CAJAS DE PURA VIDA.</t>
  </si>
  <si>
    <t>PYMS187</t>
  </si>
  <si>
    <t>MM 23/12 : DESCARGADO EN RIQUEZA NATURAL 981 CAJAS DE PARAGUAY EXTRA.</t>
  </si>
  <si>
    <t>1170/</t>
  </si>
  <si>
    <t>PYEC188</t>
  </si>
  <si>
    <t>BTV793</t>
  </si>
  <si>
    <t>KAJ721</t>
  </si>
  <si>
    <t>MM 23/12 : DESCARGADO EN RIQUEZA NATURAL 930 CAJAS DE PARAGUAY EXTRA.</t>
  </si>
  <si>
    <t>1171/</t>
  </si>
  <si>
    <t>PYEC190</t>
  </si>
  <si>
    <t>AAEH166</t>
  </si>
  <si>
    <t>AADU451</t>
  </si>
  <si>
    <t>MM 23/12 : DESCARGADO EN RIQUEZA NATURAL 933 CAJAS DE PARAGUAY EXTRA.</t>
  </si>
  <si>
    <t>PYEC191</t>
  </si>
  <si>
    <t>MM 26/12 : DESCARGADO EN RIQUEZA NATURAL 930 CAJAS DE PARAGUAY EXTRA.</t>
  </si>
  <si>
    <t>PYEC192</t>
  </si>
  <si>
    <t>MM 27/12 : DESCARGADO EN RIQUEZA NATURAL 930 CAJAS DE PARAGUAY EXTRA.</t>
  </si>
  <si>
    <t>1172/</t>
  </si>
  <si>
    <t>PYEC193</t>
  </si>
  <si>
    <t>HBP3I3</t>
  </si>
  <si>
    <t>IL 28/12 : DESCARGADO EN RIQUEZA NATURAL 930 CAJAS DE PARAGUAY</t>
  </si>
  <si>
    <t>PYEC194</t>
  </si>
  <si>
    <t>019//23</t>
  </si>
  <si>
    <t>1173/</t>
  </si>
  <si>
    <t>PYEC195</t>
  </si>
  <si>
    <t>IL 29/12 : SE DESCARGO EN RIQUEZA NATURAL 932 CAJAS DE PARAGUAY.</t>
  </si>
  <si>
    <t>001-001-008/</t>
  </si>
  <si>
    <t>PYGM001</t>
  </si>
  <si>
    <t>AAAU489</t>
  </si>
  <si>
    <t>AAHK685</t>
  </si>
  <si>
    <t>MM 02/01 : DESCARGADO EN RIQUEZA NATURAL 972 CAJAS DE PARAGUAY SEGUNDA.</t>
  </si>
  <si>
    <t>300//</t>
  </si>
  <si>
    <t>PYMS001</t>
  </si>
  <si>
    <t>AAGP514</t>
  </si>
  <si>
    <t>AAEN139</t>
  </si>
  <si>
    <t>MM 02/01 : DESCARGADO EN RIQUEZA NATURAL 937 CAJAS DE PARAGUAY EXTRA.</t>
  </si>
  <si>
    <t>MM 02/01 : DESCARGADO EN RIQUEZA NATURAL 900 CAJAS DE BRASIL FIBRA EXTRA,</t>
  </si>
  <si>
    <t>1177/</t>
  </si>
  <si>
    <t>PYEC001</t>
  </si>
  <si>
    <t>BFB392</t>
  </si>
  <si>
    <t>BCN330</t>
  </si>
  <si>
    <t>MM 02/01 : DESCARGADO EN RIQUEZA NATURAL 930 CAJAS DE PARAGUAY EXTRA.</t>
  </si>
  <si>
    <t xml:space="preserve">SE DESCARGO EN RIQUEZA NATURAL 918 CAJAS DE BRASIL EL  DIA 3/1/2024</t>
  </si>
  <si>
    <t>005.23ALM</t>
  </si>
  <si>
    <t>020/23</t>
  </si>
  <si>
    <t>QJC 0084</t>
  </si>
  <si>
    <t>RKW 7B10</t>
  </si>
  <si>
    <t>Arandanos</t>
  </si>
  <si>
    <t>1179/</t>
  </si>
  <si>
    <t>PYEC002</t>
  </si>
  <si>
    <t>MM 005/01 : DESCARGADO EN RIQUEZA NATURAL 932 CAJAS DE PARAGUAY EXTRA.</t>
  </si>
  <si>
    <t>AL027/2023</t>
  </si>
  <si>
    <t>MM 09/01 : DESCARGADO EN RIQUEZA NATURAL 1104 CAJAS DE BRASIL CARTON PURA VIDA.</t>
  </si>
  <si>
    <t>AL030/2023</t>
  </si>
  <si>
    <t>BDV8C29</t>
  </si>
  <si>
    <t>JCF5C25</t>
  </si>
  <si>
    <t>MM 10/01 : DESCARGADO EN RIQUEZA NATURAL 1104 CAJAS DE BRASIL CARTON PURA VIDA.</t>
  </si>
  <si>
    <t>009//</t>
  </si>
  <si>
    <t>PYGM002</t>
  </si>
  <si>
    <t>AAIF811</t>
  </si>
  <si>
    <t>AAIF819</t>
  </si>
  <si>
    <t>MM 06/01 : DESCARGADO EN RIQUEZA NATURAL 972 CAJAS DE PARAGUAY SEGUNDA.</t>
  </si>
  <si>
    <t>302/</t>
  </si>
  <si>
    <t>PYMS003</t>
  </si>
  <si>
    <t>NBS354</t>
  </si>
  <si>
    <t>NBS592</t>
  </si>
  <si>
    <t>MM 06/01 : DESCARGADO EN RIQUEZA NATURAL 981 CAJAS DE PARAGUAY EXTRA.</t>
  </si>
  <si>
    <t>303/</t>
  </si>
  <si>
    <t>PYMS002</t>
  </si>
  <si>
    <t>MM 06/01 : DESCARGADO EN RIQUEZA NATURAL 980 CAJAS DE PARAGUAY EXTRA.</t>
  </si>
  <si>
    <t>PYEC003</t>
  </si>
  <si>
    <t>MM 09/01 : DESCARGADO EN RIQUEZA NQTURQL 936 CAJAS DE PARAGUAY EXTRA.</t>
  </si>
  <si>
    <t>AL028/2023</t>
  </si>
  <si>
    <t>RXW8B64</t>
  </si>
  <si>
    <t>RXY1I46</t>
  </si>
  <si>
    <t>AL029/2023</t>
  </si>
  <si>
    <t>MKW8297</t>
  </si>
  <si>
    <t>001/24</t>
  </si>
  <si>
    <t>MM 11/01 : DESCARGADO EN RIQUEZA NATURAL 919 CAJAS DE BRASIL FIBRA.</t>
  </si>
  <si>
    <t>021//24</t>
  </si>
  <si>
    <t>RHB3A77</t>
  </si>
  <si>
    <t>BEN2E70</t>
  </si>
  <si>
    <t>010/</t>
  </si>
  <si>
    <t>PY GM 003</t>
  </si>
  <si>
    <t>AAGJ923</t>
  </si>
  <si>
    <t>AADL399</t>
  </si>
  <si>
    <t>se descargo en riqueza natural 972 cajas de py2 el dia 13/1/2024</t>
  </si>
  <si>
    <t>1183/</t>
  </si>
  <si>
    <t>PYEC006</t>
  </si>
  <si>
    <t>MM 15/01 : DESCARGADO EN RIQUEZA NATURAL 930 CAJAS DE PARAGUAY EXTRA.</t>
  </si>
  <si>
    <t>1182/</t>
  </si>
  <si>
    <t>PY EC 004</t>
  </si>
  <si>
    <t>SE DESCARGO EN RIQUEZA NATURAL 930 CAJAS DE PY EL DIA 12/1/2024</t>
  </si>
  <si>
    <t>RYK 8E00</t>
  </si>
  <si>
    <t>RYF 1D53</t>
  </si>
  <si>
    <t>MM 16/01 : DESCARGADO EN RIQUEZA NATURAL 918 CAJAS DE BRASIL FBRA.</t>
  </si>
  <si>
    <t>PYEC005</t>
  </si>
  <si>
    <t>MM 15/01 : DESCARGADO EN RIQUEZA NATURAL 932 CAJAS DE PARAGUAY EXTRA.</t>
  </si>
  <si>
    <t>AL001/2024</t>
  </si>
  <si>
    <t xml:space="preserve">SE DESCARGO EN RIQUEZA NATURAL 1103 CAJAS DE PURA VIDA EL DIA 16/1/2024. VINO EL CAMION CON FRUTA SENTIDA Y ALGUNOS PALLETS SIN FLEJES </t>
  </si>
  <si>
    <t>1185/</t>
  </si>
  <si>
    <t>PYEC007</t>
  </si>
  <si>
    <t>MM 16/01 : DESCARGADO EN RIQUEZA NATURAL 933 CAJAS DE PARAGUAY EXTRA.</t>
  </si>
  <si>
    <t>002/24</t>
  </si>
  <si>
    <t>MM 19/01 : DESCARGADO EN RIQUEZA NATURAL 900 CAJAS DE BRASIL FIBRA EXTRA.</t>
  </si>
  <si>
    <t>MM 19/01 : DESCARGADO EN RIQUEZA NATURAL 919 CAJAS DE BRASIL FIBRA EXTRA.</t>
  </si>
  <si>
    <t>RYH 3A87</t>
  </si>
  <si>
    <t>RYH 2A07</t>
  </si>
  <si>
    <t>se descargo en riqueza natural 918 cajas de brasil fibra el dia 19/1/2024</t>
  </si>
  <si>
    <t>MM 20/01 : DESCARGADO EN RIQUEZA NATURAL 900 CAJAS DE BRASIL FIBRA EXTRA.</t>
  </si>
  <si>
    <t>MM 20/01 : DESCARGADO EN RIQUEZA NATURAL 919 CAJAS DE BRASIL COMUN.</t>
  </si>
  <si>
    <t>1187/</t>
  </si>
  <si>
    <t>PYEC009</t>
  </si>
  <si>
    <t>MM 22/01 : DESCARGADO EN RIQUEZA NATURAL 930 CAJAS DE PARAGUAY EXTRA.</t>
  </si>
  <si>
    <t>PYEC008</t>
  </si>
  <si>
    <t>MM 20/01: DESCARGADO EN RIQUEZA NATURAL 932 CAJAS DE PARAGUAY EXTRA,</t>
  </si>
  <si>
    <t>011/</t>
  </si>
  <si>
    <t>PYGM004</t>
  </si>
  <si>
    <t>NBR357</t>
  </si>
  <si>
    <t>NBR474</t>
  </si>
  <si>
    <t>AL 23/01 : SE DESCARGARON EN RIQUEZA NATURAL 972 CAJAS DE PARAGUAY 2ª.</t>
  </si>
  <si>
    <t>307/</t>
  </si>
  <si>
    <t>AACG469</t>
  </si>
  <si>
    <t>20/01: DESCARGADO EN RIQUEZA NATURAL 980 CAJAS DE PARAGUAY EXTRA.</t>
  </si>
  <si>
    <t>PYMS004</t>
  </si>
  <si>
    <t>AAGO344</t>
  </si>
  <si>
    <t>AAGX855</t>
  </si>
  <si>
    <t>MM 20/01: DESCARGADO EN RIQUEZA NATURAL 980 CAJAS DE PARAGUAY EXTRA,</t>
  </si>
  <si>
    <t>097/</t>
  </si>
  <si>
    <t>Paraguay DF</t>
  </si>
  <si>
    <t>PYDF001</t>
  </si>
  <si>
    <t>KAZ602</t>
  </si>
  <si>
    <t>HBA800</t>
  </si>
  <si>
    <t>MM 20/01 : DESCARGADO EN RIQUEZA NATURAL 982 CAJAS DE PARAGUAY SEGUNDA.</t>
  </si>
  <si>
    <t>AL002/2024</t>
  </si>
  <si>
    <t>MM 25/01 : DESCARGADO EN RIQUEZA NATURAL 1104 CAJAS DE BRASIL CARTON.</t>
  </si>
  <si>
    <t>AL 24/01 : DESCARGADO EN RIQUEZA NATURAL 919 CAJAS DE BRASIL FIBRA.</t>
  </si>
  <si>
    <t>1188/</t>
  </si>
  <si>
    <t>PYEC010</t>
  </si>
  <si>
    <t>AL 23/01 : SE DESCARGARON EN RIQUEZA NATURAL 933 CAJAS DE PARAGUAY EXTRA.</t>
  </si>
  <si>
    <t>003/24</t>
  </si>
  <si>
    <t>MM 27/01 : DESCARGADO EN RIQUEZA NATURAL 919 CAJAS DE BRASIL FIBRA.</t>
  </si>
  <si>
    <t>AL 27/01: DESCARGADO EN ROQUEZA NATURAL 901CAJAS DE BRASIL FIBRA EXTRA..</t>
  </si>
  <si>
    <t>012/</t>
  </si>
  <si>
    <t>PYGM005</t>
  </si>
  <si>
    <t>MM 25/01 : DESCARGADO EN RIQUEZA NATURAL 974 CAJAS DE PARAGUAY COMUN.</t>
  </si>
  <si>
    <t>311/</t>
  </si>
  <si>
    <t>PYMS005</t>
  </si>
  <si>
    <t>AL 27/01: DESCARGADO EN ROQUEZA NATURAL 980 CAJAS DE PY PEPE</t>
  </si>
  <si>
    <t>004/24</t>
  </si>
  <si>
    <t>MM 27/01 : DESCARGADO EN RIQUEZA NATURAL 918 CAJAS DE BRASIL FIBRA.</t>
  </si>
  <si>
    <t>1190/</t>
  </si>
  <si>
    <t>PYEC011</t>
  </si>
  <si>
    <t>SE DESCARGO EN RIQUEZA 933 CAJAS DE PY EXTRA EL DIA 27/1/2024</t>
  </si>
  <si>
    <t>PYGM006</t>
  </si>
  <si>
    <t>BFK 528</t>
  </si>
  <si>
    <t>BEF 740</t>
  </si>
  <si>
    <t>MM 27/01 : DESCARGADO EN RIQUEZA NATURAL 972 CAJAS DE PARAGUAY,</t>
  </si>
  <si>
    <t>PYEC012</t>
  </si>
  <si>
    <t>MBP313</t>
  </si>
  <si>
    <t>AL 27/01: DESCARGADO EN ROQUEZA NATURAL 930 CAJAS DE PY PEPE EXTRA.</t>
  </si>
  <si>
    <t>2280/</t>
  </si>
  <si>
    <t>Paraguay HF</t>
  </si>
  <si>
    <t>PYHF001</t>
  </si>
  <si>
    <t>KAO 996</t>
  </si>
  <si>
    <t>ZAR 552</t>
  </si>
  <si>
    <t>MM 27/01 : DESCARGADO EN RIQUEZA NATURAL 980 CAJAS DE PARAGUAY,</t>
  </si>
  <si>
    <t>AL003/2024</t>
  </si>
  <si>
    <t>RXP 2F83</t>
  </si>
  <si>
    <t>MAQ 7E23</t>
  </si>
  <si>
    <t>MM 30/01 : DESCARGADO EN RIQUEZA NATURAL 1104 CAJAS DE BRASIL CARTON.</t>
  </si>
  <si>
    <t>MM 27/01 : DESCARGADO EN RIQUEZA NATURAL 901 CAJAS DE BRASIL FIBRA EXTRA.</t>
  </si>
  <si>
    <t>312/</t>
  </si>
  <si>
    <t>PYMS006</t>
  </si>
  <si>
    <t>AAJE676</t>
  </si>
  <si>
    <t>AAJE638</t>
  </si>
  <si>
    <t>SE DESCARGO EN RIQUEZA NATURAL 980 CAJAS DE PY EL DIA 29/1/2024</t>
  </si>
  <si>
    <t>101//</t>
  </si>
  <si>
    <t>DF001</t>
  </si>
  <si>
    <t>AAFL 470</t>
  </si>
  <si>
    <t>BCC 343</t>
  </si>
  <si>
    <t>RXT0A05</t>
  </si>
  <si>
    <t>AL 01/02: DESCARGADO EN RIQUEZANATURAL 919 CAJAS DE BRASIL MADERA FIBRA.</t>
  </si>
  <si>
    <t>se descargo en riqueza natural 919 cajas de brasil fibra el dia 1/2/2024</t>
  </si>
  <si>
    <t>GAT 3F49</t>
  </si>
  <si>
    <t>MGG 2B72</t>
  </si>
  <si>
    <t>AL 02/02 : SE DESCARGARON EN RIQUEZA NATURAL 919 CAJA DE BANANA BR FIBRA.</t>
  </si>
  <si>
    <t>007/24</t>
  </si>
  <si>
    <t>SE DESCARGO EN RIQUEZA NATURAL 901 CAJAS DE BR FIBRA.</t>
  </si>
  <si>
    <t>103//</t>
  </si>
  <si>
    <t>PYDF003</t>
  </si>
  <si>
    <t>AAGJ760</t>
  </si>
  <si>
    <t>AAGJ649</t>
  </si>
  <si>
    <t>AL 02/02: DE DESCARGARON EN RIQUEZA NATURAL 981 CAJAS DE PARAGUAY MADERA PEPE.</t>
  </si>
  <si>
    <t>PYDF002</t>
  </si>
  <si>
    <t>AL 02/02: DE DESCARGARON EN RIQUEZA NATURAL 980 CAJAS DE PARAGUAY MADERA PEPE.</t>
  </si>
  <si>
    <t>1191/</t>
  </si>
  <si>
    <t>AADH998</t>
  </si>
  <si>
    <t>AL 02/02 : SE DESCARGARON EN RIQUEZA NATURAL 930 CAJAS DE PY PEPE EXTRA.</t>
  </si>
  <si>
    <t>013/</t>
  </si>
  <si>
    <t>PYMG007</t>
  </si>
  <si>
    <t>AAG0344</t>
  </si>
  <si>
    <t>SE DESCARGO EN RIQUEZA NATURAL 972 CAJAS DE PY COMUN EL DIA 2/2/2024</t>
  </si>
  <si>
    <t>315/</t>
  </si>
  <si>
    <t>PYMS007</t>
  </si>
  <si>
    <t>SE DESCARGO EN RIQUEZA NATURAL 980 CAJAS DE PY EL DIA 3/2/2024</t>
  </si>
  <si>
    <t>PYEC014</t>
  </si>
  <si>
    <t>SE DESCARGO EN RIQUEZA NATURAL 934 CAJAS PEPE EXTRA 04/02</t>
  </si>
  <si>
    <t>PYGM008</t>
  </si>
  <si>
    <t>UAJ870</t>
  </si>
  <si>
    <t>NBR286</t>
  </si>
  <si>
    <t>AL 03/02 : SE RECIBIERON EN RIQUEZA NATURAL 976 CAJAS DE BANANA PARAGUAY COMÚN (CAJA NEGRA).</t>
  </si>
  <si>
    <t>008/24</t>
  </si>
  <si>
    <t>08/02: SE DESCARGO EN RIQUEZA NATURAL 919 CAJAS DE BRASIL MADERA.</t>
  </si>
  <si>
    <t>001/24ALM</t>
  </si>
  <si>
    <t>EGK 4H56</t>
  </si>
  <si>
    <t>MHP 0D82</t>
  </si>
  <si>
    <t>08/02: SE DESCARGARON EN RIQUEZA NATURAL 919 CAJAS DE BANANA BRASIL MADERA</t>
  </si>
  <si>
    <t>claudia</t>
  </si>
  <si>
    <t>08/02: SE DESCARGO EN RIQUEZA NATURAL 901 CAJAS DE BRASIL MADERA FIBRA EXTRA.</t>
  </si>
  <si>
    <t>AL004/2024</t>
  </si>
  <si>
    <t>PURA VIDA</t>
  </si>
  <si>
    <t>08/02: SE DESCARGARON EN RIQUEZA NATURAL 1104 CAJAS DE BANANA BRASIL CARTON (PURA VIDA).</t>
  </si>
  <si>
    <t>104/</t>
  </si>
  <si>
    <t>PYDF004</t>
  </si>
  <si>
    <t>AAGJ 938</t>
  </si>
  <si>
    <t>AAIF650</t>
  </si>
  <si>
    <t>07/02 AL: SE RECIBIERON EN RIQUEZA NATURAL 983 CAJAS DE BANANA PARAGUAY PEPE.</t>
  </si>
  <si>
    <t>AL005/2024</t>
  </si>
  <si>
    <t>SEB 0B64</t>
  </si>
  <si>
    <t>MLA 8D93</t>
  </si>
  <si>
    <t>10/02: SE DESCARGARON EN RIQUEZA NATURAL 1103 CAJAS DE BANANA PURAVIDA,</t>
  </si>
  <si>
    <t>317/</t>
  </si>
  <si>
    <t xml:space="preserve">09/02: SE DESCARGARON EN RIQUEZA NATURAL 980 CAJAS DE  PY PEPE( -3 QUEMADAS). 977.</t>
  </si>
  <si>
    <t xml:space="preserve">10/02:  DESCARGAN EN RIQUEZA NATURAL 919 CAJAS DE BANANA BRASIL FIBRA.</t>
  </si>
  <si>
    <t>AL006/2024</t>
  </si>
  <si>
    <t xml:space="preserve">10/02:SE DESCARGO ENRIQUEZA NATURAL 1104 CAJAS DE PURA VIDA </t>
  </si>
  <si>
    <t>PY*MS008</t>
  </si>
  <si>
    <t>SE DESCARGO EN RIQUEZA NATURAL 981 CAJAS DE PY EL DIA 10/2/2024</t>
  </si>
  <si>
    <t>CH*008</t>
  </si>
  <si>
    <t>SE DESCARGO EN RIQUEZA NATURAL 901 CAJAS DE BRASIL FIBRA EL DIA 10/2/2024</t>
  </si>
  <si>
    <t>318/</t>
  </si>
  <si>
    <t>PY*MS009</t>
  </si>
  <si>
    <t>BHH13</t>
  </si>
  <si>
    <t>014/</t>
  </si>
  <si>
    <t>SE DESCARGO EN RIQUEZA NATURAL 974 CAJAS DE PY COMUN EL DIA 11/02/2024</t>
  </si>
  <si>
    <t>015//</t>
  </si>
  <si>
    <t>l</t>
  </si>
  <si>
    <t>SE DESCARGO EN RIQUEZA NATURAL 972 CAJAS DE PY EL DIA 14/2/2024</t>
  </si>
  <si>
    <t>1194/</t>
  </si>
  <si>
    <t>SE DESCARGO EN RIQUEZA NATURAL 930 CAJAS DE PY EL DIA 11/02/2024</t>
  </si>
  <si>
    <t>SE DESCARGO EN RIQUEZA NATURAL 931 CAJAS DE PY EL DIA 11/02/2024</t>
  </si>
  <si>
    <t>17/02: SE DESCARGARON EN RIQUEZA NATURAL 901 CAJAS DE BANANA BR_FIBRA EXTRA.</t>
  </si>
  <si>
    <t>17/02: SE RECIBIERON EN RIQUEZA NATURAL 919 CAJAS DE BANANA BRASIL MADERA.</t>
  </si>
  <si>
    <t>001-AMR-2024</t>
  </si>
  <si>
    <t>RHVOG74</t>
  </si>
  <si>
    <t>SE DESCARGO EN RIQUEZA NATURAL 919 CAJAS DE BRASIL EL DIA 17/2/2024. VINO CON FRUTA SENTIDA</t>
  </si>
  <si>
    <t>AL009/2024</t>
  </si>
  <si>
    <t>BEZ 3B58</t>
  </si>
  <si>
    <t>BEZ 3B59</t>
  </si>
  <si>
    <t>17/02: SE DESCARGARON EN RIQUEZA NATURAL 1104 CAJAS DE BANANA PURA VIDA.</t>
  </si>
  <si>
    <t>107//</t>
  </si>
  <si>
    <t>PYDF005</t>
  </si>
  <si>
    <t>16/02: SE RECIBIERON EN RIQUEZA NATURAL 981 CAJAS DE BANANA PARAGUAY PEPE.</t>
  </si>
  <si>
    <t>2288/</t>
  </si>
  <si>
    <t>C&amp;E</t>
  </si>
  <si>
    <t>PYHF002</t>
  </si>
  <si>
    <t>BGX855</t>
  </si>
  <si>
    <t>UAB514</t>
  </si>
  <si>
    <t>16/02: SE DESCARGARON EN RIQUEZA NATURAL 982 CAJAS DE BANANA PARAGUAY PEPE.</t>
  </si>
  <si>
    <t>PYGM010</t>
  </si>
  <si>
    <t xml:space="preserve">AAIF811 </t>
  </si>
  <si>
    <t>16/02: SE DESCARGARON EN RIQUEZA NATURAL 972 CAJAS DE BANANA PARAGUAY COMUN (CAJA NEGRA).</t>
  </si>
  <si>
    <t>AL007/2024</t>
  </si>
  <si>
    <t>SE DESCARGO EN RIQUEZA NATURAL 1104 CAJAS DE PURA VIDA EL DIA 17/2/2024</t>
  </si>
  <si>
    <t>AL008/2024</t>
  </si>
  <si>
    <t>MLR 9979</t>
  </si>
  <si>
    <t>MEY 0446</t>
  </si>
  <si>
    <t>1195/</t>
  </si>
  <si>
    <t>PYEC017</t>
  </si>
  <si>
    <t>19/02: SE RECIBIERON EN RIQUEZA NATURAL 931 CAJAS DE BANANA PY PEPE.</t>
  </si>
  <si>
    <t>321/</t>
  </si>
  <si>
    <t>PYMS011</t>
  </si>
  <si>
    <t>SE DESCARGO EN RIQUEZA NATURAL 980 CAJAS DE PARAGUAY EL DIA 17/2/2024</t>
  </si>
  <si>
    <t>PYMS010</t>
  </si>
  <si>
    <t>BFH182</t>
  </si>
  <si>
    <t>SE DESCARGO EN RIQUEZA NATURAL 918 CAJAS DE BRASIL EL DIA 17/2/2024</t>
  </si>
  <si>
    <t>016/</t>
  </si>
  <si>
    <t>PYGM011</t>
  </si>
  <si>
    <t>17/02: SE RECIBIERON EN RIQUEZA NATURAL 972 CAJAS DE BANANA PY COMUN (CAJA NEGRA).</t>
  </si>
  <si>
    <t>022//24</t>
  </si>
  <si>
    <t>RHB 4E47</t>
  </si>
  <si>
    <t>RHB 4E46</t>
  </si>
  <si>
    <t>PYEC018</t>
  </si>
  <si>
    <t>20/02: SE RECIBIERON EN RIQUEZA NATURAL 930 CAJAS DE BANANA PY PEPE.</t>
  </si>
  <si>
    <t>Bolivia Tuli</t>
  </si>
  <si>
    <t xml:space="preserve">se descargo en riqueza natural 919 cajas de brasil  el dia 22/2/2024</t>
  </si>
  <si>
    <t>010/24</t>
  </si>
  <si>
    <t>23/02: SE DESCARGARON EN RIQUEZA NATURAL 900 CAJAS DE BANANA BR. FIBRA EXTRA.</t>
  </si>
  <si>
    <t>1010/</t>
  </si>
  <si>
    <t>PY HF 004</t>
  </si>
  <si>
    <t>AAMG947</t>
  </si>
  <si>
    <t>AAOE593</t>
  </si>
  <si>
    <t>SE DESCARGO EN RIQUEZA NATURAL 980 CAJAS DE PARAGAUY EL DIA 23/2/2024</t>
  </si>
  <si>
    <t>2292/</t>
  </si>
  <si>
    <t>PY HF 003</t>
  </si>
  <si>
    <t>AAAH194</t>
  </si>
  <si>
    <t>AOZ214</t>
  </si>
  <si>
    <t>SE DESCARGO EN RIQUEZA NATURAL 982 CAJAS DE PARAGUAY EL DIA 23/2/2024</t>
  </si>
  <si>
    <t>SE DESCARGO EN RIQUEZA NATURAL 900 CAJAS DE BRASIL FIBRA EXTRA EL DIA 24/2/2024</t>
  </si>
  <si>
    <t>111/</t>
  </si>
  <si>
    <t>PY DF 006</t>
  </si>
  <si>
    <t xml:space="preserve">BZF483 </t>
  </si>
  <si>
    <t>SE DESCARGO ENR IQUEZA NATURAL 982 CAJAS DE PARAGUAY COMUN EL DIA 23/2/2024</t>
  </si>
  <si>
    <t>322/</t>
  </si>
  <si>
    <t>PY MS 012</t>
  </si>
  <si>
    <t>AACG315</t>
  </si>
  <si>
    <t>AAIF902</t>
  </si>
  <si>
    <t>23/02: E RECIBIERON EN RIQUEZA NATURAL 982 CAJAS DE BANANA PY PEPE.</t>
  </si>
  <si>
    <t>012/24</t>
  </si>
  <si>
    <t>24/02: SE DESCARGARON EN RIQUEZA NATURAL 919 CAJAS DE BANANA BRASIL MADERA.</t>
  </si>
  <si>
    <t>1197/</t>
  </si>
  <si>
    <t>PYEC019</t>
  </si>
  <si>
    <t>24/02: SE DESCARGARON EN RIQUEZA NATURAL 930 CAJAS DE BANANA PY PEPE.</t>
  </si>
  <si>
    <t>CHO13</t>
  </si>
  <si>
    <t>SE DESCARGO EN RIQUEZA NATURAL 901 CAJAS DE BRASIL FIBRA EXTRA EL DIA 24/2/2024</t>
  </si>
  <si>
    <t>PYMS13</t>
  </si>
  <si>
    <t>24/02: SE DESCARGARON EN RIQUEZA NATURAL 982 CAJAS DE BANANA PY PEPE.</t>
  </si>
  <si>
    <t>017/</t>
  </si>
  <si>
    <t>PY GM 012</t>
  </si>
  <si>
    <t>SAD119</t>
  </si>
  <si>
    <t>SE DESCARGO EN RIQUEZA NATURAL 973 CAJAS DE PARAGUAY COMUN EL DIA 24/2/2024</t>
  </si>
  <si>
    <t>AL012/2024</t>
  </si>
  <si>
    <t>SE DESCARGO EN RIQUEZA NATURAL 1103 CAJAS DE PURA VIDA EL DIA 29/2/2024</t>
  </si>
  <si>
    <t>AL010/2024</t>
  </si>
  <si>
    <t>SE DESCARGO EN RIQUEZA NATURAL 1104 CAJAS DE PURA VIDA EL DIA 01/3/2024</t>
  </si>
  <si>
    <t>AL011/2024</t>
  </si>
  <si>
    <t>EOF 6I79</t>
  </si>
  <si>
    <t>QJS 8B82</t>
  </si>
  <si>
    <t>SE DESCARGO EN RIQUEZA NATURAL 919 CAJAS DE BRASIL FIBRA EL DIA 1/3/2024</t>
  </si>
  <si>
    <t>AAGO346</t>
  </si>
  <si>
    <t>AAGO343</t>
  </si>
  <si>
    <t xml:space="preserve">29/02: SE RECIBIERON EN RIQUEZA NATURAL 972 CAJAS DE BANANA PY COMUN (CAJA NEGRA) </t>
  </si>
  <si>
    <t>2295/</t>
  </si>
  <si>
    <t>PYHF005</t>
  </si>
  <si>
    <t>AAJB656</t>
  </si>
  <si>
    <t>AAIJ099</t>
  </si>
  <si>
    <t>SE DESCARGO EN RIQUEZA NATURAL 982 CAJAS DE BANANA PY PEPE EL DIA 01/3/2024</t>
  </si>
  <si>
    <t>324/</t>
  </si>
  <si>
    <t>PYMS014</t>
  </si>
  <si>
    <t xml:space="preserve">SE DESCARGO EN RIQUEZA NATURAL 980 CAJAS DE  PY EL DIA 1/3/2024</t>
  </si>
  <si>
    <t>256/</t>
  </si>
  <si>
    <t>Paraguay SF</t>
  </si>
  <si>
    <t>PYSF001</t>
  </si>
  <si>
    <t>SE DESCARGO EN RIQUEZA NATURAL 981 CAJAS DE BANANA PARAGUAY COMUN EL DIA 01/3/2024</t>
  </si>
  <si>
    <t>PYHF006</t>
  </si>
  <si>
    <t>BCU372</t>
  </si>
  <si>
    <t>KAK211</t>
  </si>
  <si>
    <t>SE DESCARGO EN RIQUEZA NATURAL 981 CAJAS DE BANANA PY PEPE EL DIA 01/3/2024</t>
  </si>
  <si>
    <t>SE DESCARGO EN RIQUEZA NATURAL 918 CAJAS DE BRASIL 2/3/2024</t>
  </si>
  <si>
    <t>SE DESCARGO EN RIQUEZA NATURAL 901 CAJAS DE BRASIL FIBRA EXTRA EL DIA 2/3/2024</t>
  </si>
  <si>
    <t>AL013/2024</t>
  </si>
  <si>
    <t>QHX 6J28</t>
  </si>
  <si>
    <t>MJZ 7I39</t>
  </si>
  <si>
    <t>SE DESCARGO EN RIQUEZA NATURAL 1104 CAJAS DE PURA VIDA EL DIA 5/3/2024</t>
  </si>
  <si>
    <t>AL015/2024</t>
  </si>
  <si>
    <t>FTC 9G37</t>
  </si>
  <si>
    <t>MJS 3J23</t>
  </si>
  <si>
    <t>018/</t>
  </si>
  <si>
    <t>AAGJ938</t>
  </si>
  <si>
    <t>SE DESCARGO EN RIQUEZA NATURAL 972 CAJAS DE BANANA PARAGUAY COMUN (CAJA NEGRA).</t>
  </si>
  <si>
    <t>1200/</t>
  </si>
  <si>
    <t>PYEC020</t>
  </si>
  <si>
    <t>SE DESCARGO EN RIQUEZA NATURAL 930 CAJAS DE PY PEPE EL DIA 2/3/2024</t>
  </si>
  <si>
    <t>PYEC021</t>
  </si>
  <si>
    <t>SE DESCARGO EN RIQUEZA NATURAL 933 CAJAS DE PY PEPE EL DIA 4/3/2024</t>
  </si>
  <si>
    <t>AL014/2024</t>
  </si>
  <si>
    <t>002-AMR-2024</t>
  </si>
  <si>
    <t>2297/</t>
  </si>
  <si>
    <t>PYHF007</t>
  </si>
  <si>
    <t>AAKV676</t>
  </si>
  <si>
    <t>AALB634</t>
  </si>
  <si>
    <t>SE DESCARGO EN RIQUEZA NATURAL 982 CAJAS DE PY PEPE EL DIA 7/3/2024</t>
  </si>
  <si>
    <t>SE DESCARGO EN RIQUEZA NATURAL 919 CAJAS DE BRASIL FIBRA EL DIA 9/3/2024</t>
  </si>
  <si>
    <t>013/24</t>
  </si>
  <si>
    <t>SE DESCARGO EN RIQUEZA NATURAL 918 CAJAS DE BRASIL FIBRA EL DIA 9/3/2024</t>
  </si>
  <si>
    <t>327/</t>
  </si>
  <si>
    <t>PYMS015</t>
  </si>
  <si>
    <t>AAAK260</t>
  </si>
  <si>
    <t>EMMA025</t>
  </si>
  <si>
    <t>SE DESCARGO EN RIQUEZA NATURAL 982 CAJAS DE PY PEPE EL DIA 8/3/2024</t>
  </si>
  <si>
    <t>PYMS016</t>
  </si>
  <si>
    <t>PYHF008</t>
  </si>
  <si>
    <t>019/</t>
  </si>
  <si>
    <t xml:space="preserve">AAIF811	</t>
  </si>
  <si>
    <t>08/03:</t>
  </si>
  <si>
    <t>014/24</t>
  </si>
  <si>
    <t xml:space="preserve">SE DESCARGO EN RIQUEZA NATURAL 900 CAJAS DE BRASIL FIBRA  EXTRA EL DIA 9/3/2024</t>
  </si>
  <si>
    <t>PYMG015</t>
  </si>
  <si>
    <t xml:space="preserve">SAD119	</t>
  </si>
  <si>
    <t>NBR285</t>
  </si>
  <si>
    <t>SE DESCARGO EN RIQUEZA NATURAL 972 CAJAS DE PY COMUN EL DIA 9/3/2024</t>
  </si>
  <si>
    <t>329/</t>
  </si>
  <si>
    <t>PYMS017</t>
  </si>
  <si>
    <t>09/03: SE DESCARGO EN RIQUEZA NATURAL 980 CAJAS DE BANANA PY PEPE.</t>
  </si>
  <si>
    <t>1203/</t>
  </si>
  <si>
    <t>PYEC022</t>
  </si>
  <si>
    <t>SE DESCARGO EN RIQUEZA NATURAL 930 CAJAS DE PY PEPE EL DIA 9/3/2024</t>
  </si>
  <si>
    <t>PYEC023</t>
  </si>
  <si>
    <t>09/03: SE DESCARGO EN RIQUEZA NATURAL 933 CAJAS DE BANANA PY PEPE.</t>
  </si>
  <si>
    <t>ch016</t>
  </si>
  <si>
    <t>se descargo en riqueza natural 900 cajas de brasil fibra extra el dia 12/3/2024</t>
  </si>
  <si>
    <t>2301/</t>
  </si>
  <si>
    <t>PYHF009</t>
  </si>
  <si>
    <t>AAGN724</t>
  </si>
  <si>
    <t>ZAF516</t>
  </si>
  <si>
    <t xml:space="preserve">se descargo en riqueza natural 980 cajas py pepe  el dia 13/3/2024</t>
  </si>
  <si>
    <t>117/</t>
  </si>
  <si>
    <t>PYDF007</t>
  </si>
  <si>
    <t>AALM702</t>
  </si>
  <si>
    <t>AAMR803</t>
  </si>
  <si>
    <t>SE DESCARGO EN RIQUEZA 981 DE PY COMUN EL DIA 14/3/2024</t>
  </si>
  <si>
    <t>330/</t>
  </si>
  <si>
    <t>PYMS018</t>
  </si>
  <si>
    <t xml:space="preserve">14/03:SE DESCARGO EN RIQUEZA NATURAL 981 CAJAS DE PY PEPE </t>
  </si>
  <si>
    <t>118/</t>
  </si>
  <si>
    <t>PYDF008</t>
  </si>
  <si>
    <t>ASX126</t>
  </si>
  <si>
    <t>BSX762</t>
  </si>
  <si>
    <t>14/03: SE DESCARGARON EN RIQUEZA NATURAL 982 CAJAS DE BANANA PY COMUN(CAJA BLANCA)</t>
  </si>
  <si>
    <t>PYHF010</t>
  </si>
  <si>
    <t>AAIJ656</t>
  </si>
  <si>
    <t>14/03:SE RECIBIERON EN RIQUEZA NATURAL 982 CAJAS DE BANANA PY PEPE.</t>
  </si>
  <si>
    <t>PYHF011</t>
  </si>
  <si>
    <t>AAGS773</t>
  </si>
  <si>
    <t>AADJ829</t>
  </si>
  <si>
    <t>SE DESCARGO EN RIQUEZA 982 DE PY PEPE EL DIA 15/3/2024</t>
  </si>
  <si>
    <t>PYMS019</t>
  </si>
  <si>
    <t xml:space="preserve">SE DESCARGO EN RIQUEZA NATURAL   DE PY PEPE EL DIA 15/3/2024</t>
  </si>
  <si>
    <t>SE DESCARGO EN RIQUEZA NATURAL 919 CAJAS DE BRASIL FIBRA EL DIA 16/3/2024</t>
  </si>
  <si>
    <t>SE DESCARGO EN RIQUEZA NATURAL 901 CAJAS DE BRASIL FIBRA EXTRA EL DIA 16/3/2024</t>
  </si>
  <si>
    <t>020/</t>
  </si>
  <si>
    <t>PYGM016</t>
  </si>
  <si>
    <t>16/03: SE DESCARGÓ EN RIQUEZA NATURAL 972 CAJAS DE BANANA PY COMUN (CAJA NEGRA).</t>
  </si>
  <si>
    <t>1206/</t>
  </si>
  <si>
    <t>PYEC024</t>
  </si>
  <si>
    <t>16/03: SE DESCARGÓ EN RIQUEZA NATURAL 931 CAJAS DE BANANA PY PEPE.</t>
  </si>
  <si>
    <t>PYEC025</t>
  </si>
  <si>
    <t xml:space="preserve">SE DESCARGO EN RIQUEZA NATURAL  933  DE PY PEPE EL DIA  16/3/2024</t>
  </si>
  <si>
    <t>2302/</t>
  </si>
  <si>
    <t>PYHF012</t>
  </si>
  <si>
    <t>BEF631</t>
  </si>
  <si>
    <t>KAH321</t>
  </si>
  <si>
    <t>18/03: SE DESCARGO EN RIQUEZA NATURAL 982 CAJAS DE BANANA PARAGUAY PEPE.</t>
  </si>
  <si>
    <t>19/03:QUEZA NATURAL 919 CAJAS DE BANANA BRASIL MADERA.</t>
  </si>
  <si>
    <t>19/03: SE RECIBIERON EN RIQUEZA NATURAL 901 CAJAS DE BANANA BRASIL FIBRA EXTRA.</t>
  </si>
  <si>
    <t>AL016/2024</t>
  </si>
  <si>
    <t>MIA7G10</t>
  </si>
  <si>
    <t>FVA8439</t>
  </si>
  <si>
    <t>21/03 Se recibieron en Riqueza Natural 1103 cajas de banana Brasil cartón PURA VIDA.</t>
  </si>
  <si>
    <t>1208/</t>
  </si>
  <si>
    <t>PYEC026</t>
  </si>
  <si>
    <t>SE DESCARGOE EN RIQUEZA NATURAL 932 CAJAS DE PY PEPE EL DIA 19/3/2024</t>
  </si>
  <si>
    <t>2305/</t>
  </si>
  <si>
    <t>PYHF13</t>
  </si>
  <si>
    <t>AADC067</t>
  </si>
  <si>
    <t>AALC346</t>
  </si>
  <si>
    <t>21/03: Se descargó en Riqueza Natural 980 cajas de banana Paraguay Pepe.</t>
  </si>
  <si>
    <t>120/</t>
  </si>
  <si>
    <t>PYDF010</t>
  </si>
  <si>
    <t>AAIF606</t>
  </si>
  <si>
    <t>22/03: SE DECARGO EN RIQUEZA NATURAL 987 CAJA DE PY COMUN EL DIA 22/3/24</t>
  </si>
  <si>
    <t>023//24</t>
  </si>
  <si>
    <t>PYDF009</t>
  </si>
  <si>
    <t>AAGJ932</t>
  </si>
  <si>
    <t>SE DESCARGO EN RIQUEZA NATURAL 980 CAJAS DE PY COMUN EL DIA 22/3/2024</t>
  </si>
  <si>
    <t>333/</t>
  </si>
  <si>
    <t>PYMS20</t>
  </si>
  <si>
    <t>22/03: SE RECIBIERON EN RIQUEZA NATURAL 981 CAJAS DE BANANA PARAGUAY PEPE.</t>
  </si>
  <si>
    <t>PYHF015</t>
  </si>
  <si>
    <t>DAX251</t>
  </si>
  <si>
    <t>AUP780</t>
  </si>
  <si>
    <t xml:space="preserve">25/03:SE DESCARGO EN RIQUEZA NATURAL 980 CAJAS DE PY PEPE </t>
  </si>
  <si>
    <t>PYMS21</t>
  </si>
  <si>
    <t>SE DESCARGO EN RIQUEZA NATURAL 981 CAJAS DE PY PEPE EL DIA 22/3/2024</t>
  </si>
  <si>
    <t>002.24/</t>
  </si>
  <si>
    <t>RXP 5I66</t>
  </si>
  <si>
    <t>MLA 3725</t>
  </si>
  <si>
    <t>017/24</t>
  </si>
  <si>
    <t>ch019</t>
  </si>
  <si>
    <t xml:space="preserve">SE DESCARGO EN RIQUEZA NATURAL 901 CAJAS DE BRASIL FIBRA EXTRA  EL DIA 23/3</t>
  </si>
  <si>
    <t>024/24</t>
  </si>
  <si>
    <t>RAI 5G90</t>
  </si>
  <si>
    <t>Mango</t>
  </si>
  <si>
    <t>SE DESCARGO EN RIQUEZA NATURAL 901 CAJAS DE BRASIL FIBRA EXTRA EL DIA 26/3/2024</t>
  </si>
  <si>
    <t>PYHF014</t>
  </si>
  <si>
    <t>HEI189</t>
  </si>
  <si>
    <t>SE DESCARGO EN RIQUEZA NATURAL 981 CAJAS DE PY PEPE EL DIA 23/3</t>
  </si>
  <si>
    <t>PYMS022</t>
  </si>
  <si>
    <t>25/03: SE DESCARGARON EN RIQUEZA NATURAL 980 CAJAS DE BANANA PY PEPE.</t>
  </si>
  <si>
    <t>018/24</t>
  </si>
  <si>
    <t>26/03: SE RECIBEN EN RIQUEZA NATURAL 918 CAJAS DE BANANA BRASIL.</t>
  </si>
  <si>
    <t>IXY 9B86</t>
  </si>
  <si>
    <t>RYD 0B46</t>
  </si>
  <si>
    <t>26/03: SE DESCARGA EN RIQUEZA NATURAL 919 CAJAS DE BANANA BRASIL MADERA.</t>
  </si>
  <si>
    <t>1211//</t>
  </si>
  <si>
    <t>pyec027</t>
  </si>
  <si>
    <t>bce720</t>
  </si>
  <si>
    <t>se descargo en riqueza natural 936 cajas de py pepe el dia 23/3/2024</t>
  </si>
  <si>
    <t>1212//</t>
  </si>
  <si>
    <t>PYEC029</t>
  </si>
  <si>
    <t>SE DESCARGO EN RIQUEZA NATURAL 933 CAJAS DE PY PEPE EL DIA 26/3/2024</t>
  </si>
  <si>
    <t>1213/</t>
  </si>
  <si>
    <t>PYEC028</t>
  </si>
  <si>
    <t>hea985</t>
  </si>
  <si>
    <t>se descargo en riqueza natural 936 cajas de py pepe el dia 25/3/2024</t>
  </si>
  <si>
    <t>SE DESCARGO EN RIQUEZA NATURAL 919 CAJAS DE BRASIL EL DIA 28/3/2024</t>
  </si>
  <si>
    <t>AL017/2024</t>
  </si>
  <si>
    <t>pura vida</t>
  </si>
  <si>
    <t>SE DESCARGO EN RIQUEZA NATURAL 1080 CAJAS DE PURA VIDA EL DIA 28/3/2024</t>
  </si>
  <si>
    <t>ch024</t>
  </si>
  <si>
    <t>se descargo en riqueza natural 901 cajas de brasil fibra extra eld dia 30/3/2024</t>
  </si>
  <si>
    <t>30/03: SE RECIBE EN RIQUEZA NATURAL 901 CAJAS DE BANANA BRASIL FIBRA EXTRA.</t>
  </si>
  <si>
    <t>28/03: SE DESCARGARGA EN RIQUEZA NATURAL 918 CAJAS DE BANANA BRASIL FIBRA.</t>
  </si>
  <si>
    <t>335/</t>
  </si>
  <si>
    <t>PYMS023</t>
  </si>
  <si>
    <t xml:space="preserve">27/03: SE RECIBE EN RIQUEZA NATURAL  982CAJAS DE BANANA PARAGUAY PEPE.</t>
  </si>
  <si>
    <t>2307/</t>
  </si>
  <si>
    <t>PYHF016</t>
  </si>
  <si>
    <t>AAHE664</t>
  </si>
  <si>
    <t>AAID171</t>
  </si>
  <si>
    <t>SE DESCARGO EN RIQUEZA NATURAL 979 CAJAS DE PY PEPE EL DIA 27/3/2024</t>
  </si>
  <si>
    <t>122/</t>
  </si>
  <si>
    <t>PYHF018</t>
  </si>
  <si>
    <t>RRA320</t>
  </si>
  <si>
    <t>SE DESCARGO ENRIQUEZA NATURAL 980 CAJAS DE PY PEPE EL DIA 28/3/2024</t>
  </si>
  <si>
    <t>019/24</t>
  </si>
  <si>
    <t>SE DESCARGO EN RIQUEZA NATURAL 901 CAJAS DE BRASIL FIBRA EXTRA EL DIA 28/3/2024</t>
  </si>
  <si>
    <t>PYMS024</t>
  </si>
  <si>
    <t>SE DESCARGO EN RIQUEZA NATURAL 981 CAJAS DE PY PEPE EL DIA 28/3/2024</t>
  </si>
  <si>
    <t>021//</t>
  </si>
  <si>
    <t>PYGM017</t>
  </si>
  <si>
    <t>SE DESCARGO EN RIQUEZA NATURAL 975 PY COMUN EL DIA 28/3/2024</t>
  </si>
  <si>
    <t>PYHF017</t>
  </si>
  <si>
    <t>28/03: SE DESCARGA EN RIQUEZA NATURAL 980 CAJAS DE BANANA PARAGUAY PEPE.</t>
  </si>
  <si>
    <t>PYHF019</t>
  </si>
  <si>
    <t>aagn724</t>
  </si>
  <si>
    <t>28/03: se DESCARGA EN RIQUEZA NATURAL 9801CAJAS DE BANANA PARAGUAY PEPE.</t>
  </si>
  <si>
    <t>1214/</t>
  </si>
  <si>
    <t>PYEC030</t>
  </si>
  <si>
    <t>AAHJ849</t>
  </si>
  <si>
    <t>SE DESCARGO EN RIQUEZA NATURAL 931 CAJAS DE PY PEPE EL DIA 28/3/2024</t>
  </si>
  <si>
    <t>AL018/2024</t>
  </si>
  <si>
    <t>PYEC031</t>
  </si>
  <si>
    <t xml:space="preserve">30/03: SE RECIBIERON EN RIQUEZA NATURAL 933 CAJAS DE BANANAS PY PEPE. </t>
  </si>
  <si>
    <t>04/04: Se descargaron en Riqueza Natural 918 cajas de banana brasil fibra.</t>
  </si>
  <si>
    <t>SE DESCARGO EN RIQUEZA NATURAL 900 CAJAS DE BRASIL FIBRA EXTRA EL DIA 6/4/2024</t>
  </si>
  <si>
    <t xml:space="preserve">021/24 </t>
  </si>
  <si>
    <t>06/04: SE DESCARGARON 918 CAJAS DE BANANA BRASIL FIBRA.</t>
  </si>
  <si>
    <t>2309/</t>
  </si>
  <si>
    <t>PYHF020</t>
  </si>
  <si>
    <t>AAFL660</t>
  </si>
  <si>
    <t>AAHC608</t>
  </si>
  <si>
    <t>05/04: Se descargaron en Riqueza Natural 980 cajas de banana Py Pepe.</t>
  </si>
  <si>
    <t>124/</t>
  </si>
  <si>
    <t>PYDF012</t>
  </si>
  <si>
    <t>05/04: SE DESCARGARON EN RIQUEZA NATURAL 993 CAJAS DE BANANA PY PEPE.</t>
  </si>
  <si>
    <t>PYHF021</t>
  </si>
  <si>
    <t>JDVF222</t>
  </si>
  <si>
    <t>AANV301</t>
  </si>
  <si>
    <t>05/04: SE RECIBE EN RIQUEZA NATURAL 982 CAJAS DE BANANA PY PEPE.</t>
  </si>
  <si>
    <t>338/</t>
  </si>
  <si>
    <t>PYMS025</t>
  </si>
  <si>
    <t>05/04: Se descargaron en Riqueza Natural 981 cajas de banana Py Pepe.</t>
  </si>
  <si>
    <t>SE DESCARGO ENR IQUEZA NATURAL 918 CAJAS DE BRASIL EL DIA 6/4/2024</t>
  </si>
  <si>
    <t>AL019/2024</t>
  </si>
  <si>
    <t>QIJ 8F00</t>
  </si>
  <si>
    <t>06/04: SE DESCARGARON 1104 CAJAS DE BANANA BRASIL PURA VIDA</t>
  </si>
  <si>
    <t>CHO027</t>
  </si>
  <si>
    <t>06/4: SE DESCARGO EN RIQUEZA NATURAL 900 CAJAS DE BANANA FRIBRA EXTRA.</t>
  </si>
  <si>
    <t>PYHF022</t>
  </si>
  <si>
    <t>06/04: SE DESCARGARON EN RIQUEZA NATURAL 982 CAJAS DE BANANA PY PEPE.</t>
  </si>
  <si>
    <t>1217/</t>
  </si>
  <si>
    <t>08/04:</t>
  </si>
  <si>
    <t>09/04: SE RECIBIERON EN RIQUEZA NATURAL 919 CAJAS DE BANANA BRASIL FIBRA.</t>
  </si>
  <si>
    <t>SE DESCARGO EN RIQUEZA NATURAL 919 CAJAS DE BRASIL FIBRA EL DIA 11/4/2024</t>
  </si>
  <si>
    <t>SE DESCARGO EN RIQUEZA NATURAL 919 CAJAS DE BRASIL EL DIA 11/4/2024</t>
  </si>
  <si>
    <t>022/24</t>
  </si>
  <si>
    <t>Vitor</t>
  </si>
  <si>
    <t>VT001</t>
  </si>
  <si>
    <t>SE DESCARGO EN RIQUEZA NATURAL 900 CAJAS DE BRASIL EL DIA 11/4/2024</t>
  </si>
  <si>
    <t>SE DESCARGO EN RIQUEZA NATURAL 901 CAJAS DE BRASIL FIBRA EXTRA EL DIA 11/4/2024</t>
  </si>
  <si>
    <t>CHO29</t>
  </si>
  <si>
    <t>126/</t>
  </si>
  <si>
    <t>PY DF013</t>
  </si>
  <si>
    <t>NBS 354</t>
  </si>
  <si>
    <t>NBS 592</t>
  </si>
  <si>
    <t>10/04: SE DESCARGO EN RIQUEZA NATURAL 980 CAJAS DE BANANA PY PEPE</t>
  </si>
  <si>
    <t>022/</t>
  </si>
  <si>
    <t>PYGM018</t>
  </si>
  <si>
    <t xml:space="preserve">12/04: DESCARGA RIQUEZA NATURAL 972 CAJAS DE BANANA  PY COMUN CAJA NEGRA.</t>
  </si>
  <si>
    <t>SE DESCARGO EN RIQUEZA NATURAL 900 CAJAS DE BRASIL FIBRA EXTRA 13/4/2024</t>
  </si>
  <si>
    <t>SE DESCARGO EN RIQUEZA NATURAL 919 CAJAS DE BRASIL EL DIA 13/4/2024</t>
  </si>
  <si>
    <t>339/</t>
  </si>
  <si>
    <t>PYMS026</t>
  </si>
  <si>
    <t>BH</t>
  </si>
  <si>
    <t>SE DESCARGO EN RIQUEZA NATURAL 981 CAJAS DE PY PEPE EL DIA 12/4/2024</t>
  </si>
  <si>
    <t>PYMS027</t>
  </si>
  <si>
    <t>12/4: DESCARGA EN RIQUEZA NATURAL 980 CAJAS DE BANANA PY PEPE</t>
  </si>
  <si>
    <t>1219/</t>
  </si>
  <si>
    <t>PYEC034</t>
  </si>
  <si>
    <t>12/04:DESCARGA EN RIQUEZA NATURAL 931 CAJAS DE PY PEPE.</t>
  </si>
  <si>
    <t>PYEC035</t>
  </si>
  <si>
    <t xml:space="preserve">12/04: DESCARGA EN RIQUEZA NATURAL  931 CAJAS DE BANANA PEPE EXTRA.</t>
  </si>
  <si>
    <t>AL020/2024</t>
  </si>
  <si>
    <t>13/04: SE DESCARGARON EN RIQUEZA NATURAL 1103 CAJAS DE BANANA BRASIL CARTON PURA VIDA.</t>
  </si>
  <si>
    <t>025/24</t>
  </si>
  <si>
    <t>SE DESCARGO EN RIQUEZA NATURAL 901 CAJAS DE BRASIL FIBRA EXTRA EL DIA 13/4/2024</t>
  </si>
  <si>
    <t>024//24</t>
  </si>
  <si>
    <t>VT002</t>
  </si>
  <si>
    <t>SE DESCARGO EN RIQUEZA NATURAL 918 CAJAS DE BRASIL EL DIA 16/4/2024</t>
  </si>
  <si>
    <t>SE DESCARGO EN RIQUEZA NATURAL 919 CAJAS DE BRASIL FIBRA EL DIA 16/4/2024</t>
  </si>
  <si>
    <t>VR001</t>
  </si>
  <si>
    <t>16/04: DESCARGA RIQUEZA NATURAL 918 CAJAS DE BANANA BRASIL MADERA.</t>
  </si>
  <si>
    <t>SE DESCARGO EN RIQUEZA NATURAL 919 CAJAS DE BRASIL COMUN EL DIA 18/4/2024</t>
  </si>
  <si>
    <t>RXT 2J87</t>
  </si>
  <si>
    <t>18/04: DESCARGA EN RIQUEZA NATURAL 919 CAJAS DE BANANA BRASIL FIBRA.</t>
  </si>
  <si>
    <t>SE DESCARGO ENR IQUEZA NATURAL 901 CAJAS DE BRASIL FIBRA EXTRA EL DIA 18/4/2024</t>
  </si>
  <si>
    <t>18/04: DESCARGA EN RIQUEZA NATURAL 900 CAJAS DE BANANA BRASIL FIBRA EXTRA.</t>
  </si>
  <si>
    <t>026/24</t>
  </si>
  <si>
    <t>VT003</t>
  </si>
  <si>
    <t>ISY 1752</t>
  </si>
  <si>
    <t>17/04: DESCARGA EN RIQUEZA NATURAL 1008 CAJAS DE BANANA BRASIL MADERA.</t>
  </si>
  <si>
    <t>JAA 8H06</t>
  </si>
  <si>
    <t>JAA 8G99</t>
  </si>
  <si>
    <t>17/04: DESCARGA EN RIQUEZA NATURAL 1008 CAJAS DE BANANA BRASIL FIBRA.</t>
  </si>
  <si>
    <t>MDH 2761</t>
  </si>
  <si>
    <t>20/04: DESCARGA RIQUEZA NATURAL 901 CAJAS DE BANANA BRASIL MADERA</t>
  </si>
  <si>
    <t>20/04: DESCARGA RIQUEZA NATURAL 901 CAJAS DE BANANA BRASIL FIBRA EXTRA.</t>
  </si>
  <si>
    <t>1221/</t>
  </si>
  <si>
    <t>PYEC036</t>
  </si>
  <si>
    <t>19/04:</t>
  </si>
  <si>
    <t>20/04: DESCARGA RIQUEZA NATURAL 1009 CAJAS DE BANANA BRASIL FIBRA .</t>
  </si>
  <si>
    <t>028//24</t>
  </si>
  <si>
    <t>STP 7975</t>
  </si>
  <si>
    <t>STP 8072</t>
  </si>
  <si>
    <t>20/04: DESCARGA RIQUEZA NATURAL 1008 CAJAS DE BANANA BRASIL FIBRA EXTRA.</t>
  </si>
  <si>
    <t>029/24</t>
  </si>
  <si>
    <t>IXN 6C57</t>
  </si>
  <si>
    <t>23/04: DESCARGA EN ROIQUEZA NATURAL 900 CAJAS DE BANANA BRASIL FRIBRA.</t>
  </si>
  <si>
    <t>341/</t>
  </si>
  <si>
    <t>PYMS028</t>
  </si>
  <si>
    <t>20/04: DESCARGA RIQUEZA NATURAL 980 CAJAS DE BANANA PY PEPE</t>
  </si>
  <si>
    <t>PYMS029</t>
  </si>
  <si>
    <t>VT004</t>
  </si>
  <si>
    <t>JCC 3C87</t>
  </si>
  <si>
    <t>JCC 4I03</t>
  </si>
  <si>
    <t>SE DESCARGO EN RIQUEZA NATURAL 919 CAJAS DE BRASIL EL DIA 23/4/2024</t>
  </si>
  <si>
    <t>25/04: DESCARGA EN RIQUEZA NATURAL 900 CAJAS DE BANANA BRASIL FIBRA EXTRA.</t>
  </si>
  <si>
    <t>AXH 9J94</t>
  </si>
  <si>
    <t>AHX 1C27</t>
  </si>
  <si>
    <t>24/04: DESCARGA EN RIQUEZA NATURAL 1008 CAJAS DE BANANA BRASIL FIBRA.</t>
  </si>
  <si>
    <t>Valdemar Ita</t>
  </si>
  <si>
    <t>VA001</t>
  </si>
  <si>
    <t>AXH 4E47</t>
  </si>
  <si>
    <t>AHX 5A11</t>
  </si>
  <si>
    <t>24/04: DESCARGA EN RIQUEZA NATURAL 1008 CAJAS DE BANANA BRASIL MADERA EXTRA.</t>
  </si>
  <si>
    <t>25/04: DESCARGA EN RIQUEZA NATURAL 918 CAJAS DE BANANA BRASIL FIBRA.</t>
  </si>
  <si>
    <t>030/24</t>
  </si>
  <si>
    <t>SE DESCARGO EN RIQUEZA NATURAL 901 CAJAS DE BRASIL FIBRA EXTRA 25/4/2024</t>
  </si>
  <si>
    <t>033/24</t>
  </si>
  <si>
    <t>VT005</t>
  </si>
  <si>
    <t>ISA 1090</t>
  </si>
  <si>
    <t>MIB 3E78</t>
  </si>
  <si>
    <t>SE DESCARGO EN RIQUEZA NATURAL 1008 CAJAS DE BRASIL EL DIA 24/4/2024</t>
  </si>
  <si>
    <t>128//</t>
  </si>
  <si>
    <t>PYDF013</t>
  </si>
  <si>
    <t>AADH600</t>
  </si>
  <si>
    <t>SE DESCARGO EN RIQUEZA NATURAL 980 CAJAS DE PY PEPE EL DIA 24/4/2024</t>
  </si>
  <si>
    <t>342/</t>
  </si>
  <si>
    <t>PYMS030</t>
  </si>
  <si>
    <t>SE DESCARGO EN RIQUEZA NATURAL 981 CAJAS DE PY PEPE EL DIA 25/4/2024</t>
  </si>
  <si>
    <t>SE DESCARGO EN RIQUEZA NATURAL 900 CAJAS DE FIBRA EXTRA EL DIA 27/4/2024</t>
  </si>
  <si>
    <t>VT006</t>
  </si>
  <si>
    <t>MHH8A77</t>
  </si>
  <si>
    <t>IWD5B34</t>
  </si>
  <si>
    <t>27/04: DESCARGA EN RIQUEZA NATURAL 1008 CAJAS DE BANANA BRASIL FIBRA.</t>
  </si>
  <si>
    <t>1223/</t>
  </si>
  <si>
    <t>PYEC037</t>
  </si>
  <si>
    <t>se descargo en riqueza natural 931 cajas de py pepe el dia 26/4/2024</t>
  </si>
  <si>
    <t>SE DESCARGO EN RIQUEZA NATURAL 919 CAJAS DE BRASIL EL DIA 27/4/2024</t>
  </si>
  <si>
    <t>SE DESCARGO EN RIQUEZA NATURAL 901 CAJAS DE FIBRA EXTRA EL DIA 27/4/2024</t>
  </si>
  <si>
    <t>IZI 9J68</t>
  </si>
  <si>
    <t>SE DESCARGO EN RIQUEZA NATURAL 1009 CAJAS DE BRASIL FIBRA EL DIA 26/4/2024</t>
  </si>
  <si>
    <t>VA002</t>
  </si>
  <si>
    <t>EQU 3E90</t>
  </si>
  <si>
    <t>JBL 8714</t>
  </si>
  <si>
    <t>27/04:</t>
  </si>
  <si>
    <t>2316/</t>
  </si>
  <si>
    <t>PYHF023</t>
  </si>
  <si>
    <t>27/04: DESCARGA EN RIQUEZA NATURAL 982 CAJAS DE BANANA PARAGUAY PEPE.</t>
  </si>
  <si>
    <t>30/04: DESCARGA EN RIQUEZA NATURAL 901 CAJAS DE BANANA BRASIL FIBRA EXTRA.</t>
  </si>
  <si>
    <t>AXH 4E11</t>
  </si>
  <si>
    <t>AHX 9J08</t>
  </si>
  <si>
    <t>29/04: DESCARGA EN RIQUEZA NATURAL 1008 CAJAS DE BANNANA BRASIL FIBRA.</t>
  </si>
  <si>
    <t>PYMS031</t>
  </si>
  <si>
    <t>29/04: DESCARGA EN RIQUEZA NATURAL 980 CAJAS DE BANANA PY PEPE.</t>
  </si>
  <si>
    <t>03/05: DESCARGA EN RIQUEZA NATURAL 919 CAJAS DE BANANA BRASIL FIBRA.</t>
  </si>
  <si>
    <t>PYEC038</t>
  </si>
  <si>
    <t>30/04: DESCARGA EN RIQUEZA NATURAL 931 CAJAS DE BANANA PY PEPE.</t>
  </si>
  <si>
    <t>se descargo en riqueza natural 901 cajas de br madera el dia 03/05 FIBRA EXTRA.</t>
  </si>
  <si>
    <t>02/05: DESCARGA EN RIQUEZA NATURAL 1009 CAJAS DE BANANA BRASIL FIBRA.</t>
  </si>
  <si>
    <t>IZG 3B21</t>
  </si>
  <si>
    <t>03/05: DESCARGA EN RIQUEZA NATURAL 918 CAJAS DE BANANA BRASIL MADERA.</t>
  </si>
  <si>
    <t>023/</t>
  </si>
  <si>
    <t>PYGM019</t>
  </si>
  <si>
    <t>02/05: DESCARGA EN RIQUEZA NATURAL ### CAJAS DE BANANA PY COMUN (CAJA NEGRA).</t>
  </si>
  <si>
    <t>344/</t>
  </si>
  <si>
    <t>AAAU137</t>
  </si>
  <si>
    <t>KAO465</t>
  </si>
  <si>
    <t>04/05: DESCARGA EN RIQUEZA NATURAL 980 CAJAS DE BANANA PY PEPE.</t>
  </si>
  <si>
    <t>1227/</t>
  </si>
  <si>
    <t>PYEC039</t>
  </si>
  <si>
    <t>07/05:</t>
  </si>
  <si>
    <t>ISY 1452</t>
  </si>
  <si>
    <t>04/05: DESCAREGA EN RIQUEZA NATURAL 972 CAJAS DE BANANA BRASIL FIBRA.</t>
  </si>
  <si>
    <t>036/24</t>
  </si>
  <si>
    <t>04/05: DESCARGA EN RIQUEZA NATURAL 901 CAJAS DE BANANA BR FIBRA EXTRA.</t>
  </si>
  <si>
    <t>037/24</t>
  </si>
  <si>
    <t>VA003</t>
  </si>
  <si>
    <t>04/05: DESCARGA EN RIQUEZA NATURAL 990 CAJAS DE BANANA BR MADERA.</t>
  </si>
  <si>
    <t>JBL 8712</t>
  </si>
  <si>
    <t>04/05: DESCARGA EN RIQUEZA NATURAL 973 CAJAS DE BANANA BR FIBRA.</t>
  </si>
  <si>
    <t>VT007</t>
  </si>
  <si>
    <t>04/05:DESCARGA EN RIQUEZA NATURAL 990 CAJAS DE BANANA BRASIL FIBRA.</t>
  </si>
  <si>
    <t>003.24ALM</t>
  </si>
  <si>
    <t>038/24</t>
  </si>
  <si>
    <t>IPJ 1A64</t>
  </si>
  <si>
    <t>08/05: DESCARGA EN RIQUEZA NATURAL 991 CAJAS DE BANANA BRASIL FIBRA EXTRA.</t>
  </si>
  <si>
    <t>IUG4117</t>
  </si>
  <si>
    <t>09/05:DESCARGA EN RIQUEZA NATURAL 972 CAJAS DE BANANA BR FIBRA.</t>
  </si>
  <si>
    <t>09/05:DESCARGA EN RIQUEZA NATURAL 1009 CAJAS DE BANANA BR FIBRA EXTRA.</t>
  </si>
  <si>
    <t>040/24</t>
  </si>
  <si>
    <t>11/05:DESCARGA EN RIQUEZA NATURAL 918 CAJAS DE BANANA BR FIBRA.</t>
  </si>
  <si>
    <t>346/</t>
  </si>
  <si>
    <t>08/05: DESCARGA ENRIQUEZA NATURAL 981 CAJAS DE BANANA PY PEPE.</t>
  </si>
  <si>
    <t>IJK 2I63</t>
  </si>
  <si>
    <t>LYS 4J03</t>
  </si>
  <si>
    <t>08/05: DESCARGA EN RIQUEZA NATURAL 990 CAJAS DE BANANA BRASIL MADERA.</t>
  </si>
  <si>
    <t>MS032</t>
  </si>
  <si>
    <t>AAJS110</t>
  </si>
  <si>
    <t xml:space="preserve">09/05 SE DESCARGO EN RIQUEZA NATURAL 1 CAMION CON  980 CAJAS DE BANANAS PARAGUAY PEPE</t>
  </si>
  <si>
    <t>129//</t>
  </si>
  <si>
    <t>PYDF014</t>
  </si>
  <si>
    <t>10/05: DESCARGA EN RIQUEZA NATURAL 982 CAJAS DE BANANA PARAGUAY PÈPE.</t>
  </si>
  <si>
    <t>2322/</t>
  </si>
  <si>
    <t>PYHF024</t>
  </si>
  <si>
    <t>10/05: DESCARGA EN RIQUEZA NATURAL 982 CAJAS DE BANANA PARAGUAY PEPE.</t>
  </si>
  <si>
    <t>1228/</t>
  </si>
  <si>
    <t>PYEC040</t>
  </si>
  <si>
    <t>KAK028</t>
  </si>
  <si>
    <t>11/05:DESCARGA EN RIQUEZA NATURAL 931 CAJAS DE BANANA PY PEPE.</t>
  </si>
  <si>
    <t>PYHF025</t>
  </si>
  <si>
    <t>YAB628</t>
  </si>
  <si>
    <t>OAY241</t>
  </si>
  <si>
    <t>11/05:DESCARGA EN RIQUEZA NATURAL 981 CAJAS DE BANANA PY PEPE.</t>
  </si>
  <si>
    <t>349//</t>
  </si>
  <si>
    <t>PYMS033</t>
  </si>
  <si>
    <t>11/05:DESCARGA EN RIQUEZA NATURAL 980 CAJAS DE BANANA PY PEPE.</t>
  </si>
  <si>
    <t>11/05:DESCARGA EN RIQUEZA NATURAL 919 CAJAS DE BANANA BR FIBRA.</t>
  </si>
  <si>
    <t>MG J2478</t>
  </si>
  <si>
    <t>SE DESCARGO EN RIQUEZA NATURAL 990 CAJAS DE BRASIL FIBRA EL DIA 14/5/2024</t>
  </si>
  <si>
    <t>VA004</t>
  </si>
  <si>
    <t>SE DESCARGO EN RIQUEZA NATURAL 919 CAAJAS DE BRASIL COMUN EL DIA 15/5/2024</t>
  </si>
  <si>
    <t>SE DESCARGO EN RIQUEZA NATURAL 901 CAJAS DE BRASIL FIBRA EL DIA 15/5/2024</t>
  </si>
  <si>
    <t xml:space="preserve">REB 5D33 </t>
  </si>
  <si>
    <t>VT008</t>
  </si>
  <si>
    <t>041/24</t>
  </si>
  <si>
    <t>MIC5840</t>
  </si>
  <si>
    <t>14/05: DESCARGA EN RIQUEZA NATURAL 972 CAJAS DE BANANA BRASIL FIBRA.</t>
  </si>
  <si>
    <t>IXC 9B95</t>
  </si>
  <si>
    <t>INP 9A05</t>
  </si>
  <si>
    <t>JBD 6G16</t>
  </si>
  <si>
    <t>131/</t>
  </si>
  <si>
    <t>PYDF015</t>
  </si>
  <si>
    <t>SE DESCARGO EN RIQUEZA NATURAL 986 CAJAS DE PY PEPE EL DIA 15/5/2024</t>
  </si>
  <si>
    <t>350/</t>
  </si>
  <si>
    <t>PYMS034</t>
  </si>
  <si>
    <t>OAB516</t>
  </si>
  <si>
    <t>15/05: DESCARGA EN RIQUEZA NATURAL 981 CAJAS DE BANANA PY PEPE.</t>
  </si>
  <si>
    <t>1231/</t>
  </si>
  <si>
    <t>PYEC046</t>
  </si>
  <si>
    <t>SE DESCARGO EN RIQUEZA NATURAL 930 CAJAS DE PY PEPE EL DIA 16/5/2024</t>
  </si>
  <si>
    <t>2324//</t>
  </si>
  <si>
    <t>PYHF026</t>
  </si>
  <si>
    <t>cbr526</t>
  </si>
  <si>
    <t>bhg616</t>
  </si>
  <si>
    <t>se descargo en riqueza natural 980 cajas de py pepe el dia 17/5/2024</t>
  </si>
  <si>
    <t>PYHF027</t>
  </si>
  <si>
    <t>CFF921</t>
  </si>
  <si>
    <t>CCA970</t>
  </si>
  <si>
    <t>JCP 3H19</t>
  </si>
  <si>
    <t>18/05: DESCARGA EN RIQUEZA NATURAL 990 CAJAS DE BANANA BRASIL MADERA COMUN,</t>
  </si>
  <si>
    <t>PYEC043</t>
  </si>
  <si>
    <t>se descargo en riqueza natural 933 cajas de py pepe el dia 17/5/2024</t>
  </si>
  <si>
    <t>VH010A</t>
  </si>
  <si>
    <t>18/05:DESCARGA EN RIQUEZA NATURAL #### CAJAS DE BANANA BRASIL FIBRA. (CAJONES A PISO)</t>
  </si>
  <si>
    <t>132/</t>
  </si>
  <si>
    <t>PYHF028</t>
  </si>
  <si>
    <t>AAFD245</t>
  </si>
  <si>
    <t>AADJ825</t>
  </si>
  <si>
    <t>20/05: DESCARGA EN RIQUEZA NATURAL 980 CAJAS DE BANANA PY PEPE.</t>
  </si>
  <si>
    <t>PYMS035</t>
  </si>
  <si>
    <t>AAAV137</t>
  </si>
  <si>
    <t>SE DESCARGO EN RIQUEZA NATURAL 980 CAJAS DE PY PEPE EL DIA 18/5/2024</t>
  </si>
  <si>
    <t>PYMS036</t>
  </si>
  <si>
    <t>SE DESCARGO EN RIQUEZA NATURAL 918 CAJAS DE BRASIL FIBRA EL DIA18/5/2024</t>
  </si>
  <si>
    <t>026/</t>
  </si>
  <si>
    <t>PYGM020</t>
  </si>
  <si>
    <t>20/05: DESCARGAEN RIQUEZA NATURAL 972 CAJAS DE BANANA PY COMUN CAJA NEGRA</t>
  </si>
  <si>
    <t>VA005</t>
  </si>
  <si>
    <t>21/05:DESCARGA EN RIQUEZA NATURAL 900 CAJAS DE BANANA BRASIL MADERA.</t>
  </si>
  <si>
    <t>VT009</t>
  </si>
  <si>
    <t>22/05: DESCARGA EN RIQUEZA NATURAL 990 CAJAS DE BANANA BRASILA FIBRA.</t>
  </si>
  <si>
    <t>IZF 5G95</t>
  </si>
  <si>
    <t>IZL 5G70</t>
  </si>
  <si>
    <t>24/05 SEDESCARGO EN RIQUEZA NATURAL 1 CAMOIN CON 991 CAJAS DE BANANAS BRASIL MADERA.</t>
  </si>
  <si>
    <t>PYDF017</t>
  </si>
  <si>
    <t>22/05:DESCARGA EN RIQUEZA NATURAL 987 CAJAS DE BANANA PY PEPE.</t>
  </si>
  <si>
    <t>353//</t>
  </si>
  <si>
    <t>pyms037</t>
  </si>
  <si>
    <t>bgn714</t>
  </si>
  <si>
    <t>23/05: DESCARGA EN RIQUEZA NATURAL 981 CAJAS DE BANANA py pepe</t>
  </si>
  <si>
    <t>044/24</t>
  </si>
  <si>
    <t>23/05: DESCARGA EN RIQUEZA NATURAL 918 CAJAS DE BANANA BRASIL MADERA.</t>
  </si>
  <si>
    <t>MIJ 4930</t>
  </si>
  <si>
    <t>MJW 9J03</t>
  </si>
  <si>
    <t xml:space="preserve">SE DESCARGO EN  RIQUEZA NATURAL 992 CAJAS DE BRASIL COMUN EL DIA 24/5/2024</t>
  </si>
  <si>
    <t>SE DESCARGO EN RIQUEZA NATURAL 990 CAJAS DE BRASIL FIBRA EL DIA 24/5/2024</t>
  </si>
  <si>
    <t>PYMS038</t>
  </si>
  <si>
    <t>24/05: descarga en riqueza natural 980 cajas de banana py pepe</t>
  </si>
  <si>
    <t>2328/</t>
  </si>
  <si>
    <t>AAND795</t>
  </si>
  <si>
    <t>HCT503</t>
  </si>
  <si>
    <t>25/05: DESCARGA EN RIQUEZA NATURAL 980 CAJAS DE BANANA PY PEPE.</t>
  </si>
  <si>
    <t>23003939/</t>
  </si>
  <si>
    <t>SXH 1E33</t>
  </si>
  <si>
    <t>Melón Cantaloupe</t>
  </si>
  <si>
    <t>AL021/2024</t>
  </si>
  <si>
    <t>RYX 1G91</t>
  </si>
  <si>
    <t>25/05: DESCARGA EN RIQUEZA NATURAL 1103 CAJAS DE BANANA BRASIL CARTON PURA VIDA.</t>
  </si>
  <si>
    <t>045/24</t>
  </si>
  <si>
    <t>VA006</t>
  </si>
  <si>
    <t>SE DECARGO EN RIQUEZA NATURAL 990 CAJAS DE BRASIL EL DI 25/5/2024</t>
  </si>
  <si>
    <t xml:space="preserve"> SE DESCARGO EN RIQUEZA NATURAL  990 CAJAS DE BANANAS BRASIL FIBRA EL DIA 25/05</t>
  </si>
  <si>
    <t>sergio</t>
  </si>
  <si>
    <t>MLH 6B00</t>
  </si>
  <si>
    <t>ASH 0J51</t>
  </si>
  <si>
    <t>SE DECARGO EN RIQUEZA NATURAL 990 CAJAS DE BRASIL EL DIA 28/5/2024</t>
  </si>
  <si>
    <t>IXJ 2690</t>
  </si>
  <si>
    <t>IML 0970</t>
  </si>
  <si>
    <t>SE DESCARGO EN RIQUEZA NATURAL 990 CAJAS DE BRASIL FIBRA EXTRA EL DIA 28/5/2024</t>
  </si>
  <si>
    <t>VT011</t>
  </si>
  <si>
    <t>AUV 0E38</t>
  </si>
  <si>
    <t>RLH 2A80</t>
  </si>
  <si>
    <t>SE DESCARGO EN RIQUEZA NATURAL 990 CAJAS DE BRASIL FIBRA EL DIA 28/5/2024</t>
  </si>
  <si>
    <t>VT010</t>
  </si>
  <si>
    <t>048/24</t>
  </si>
  <si>
    <t>IQS 9E28</t>
  </si>
  <si>
    <t>JBL 8711</t>
  </si>
  <si>
    <t>049/24</t>
  </si>
  <si>
    <t>SE DECARGO EN RIQUEZA NATURAL 990 CAJAS DE BRASIL MADERA 28/5/2024</t>
  </si>
  <si>
    <t>003/AMR/2024</t>
  </si>
  <si>
    <t>Mix</t>
  </si>
  <si>
    <t>VT012</t>
  </si>
  <si>
    <t>SE DESCARGO EN RIQUEZA NATURAL 9900000 CAJAS DE BANANAS BRSE DETECTO POCA FRUTA SENTIDA EL DIA 30//05/24</t>
  </si>
  <si>
    <t>MIC 5955</t>
  </si>
  <si>
    <t>INA 1F68</t>
  </si>
  <si>
    <t>SE DECARGO EN RIQUEZA NATURAL 990 CAJAS DE BRASIL FIBRA 30/5/2024</t>
  </si>
  <si>
    <t>354//</t>
  </si>
  <si>
    <t>PYMS39</t>
  </si>
  <si>
    <t>31/05: DESCARGA EN RIQUEZA NATURAL 981 CAJAS DE BANANA PY PEPE.</t>
  </si>
  <si>
    <t>133/</t>
  </si>
  <si>
    <t>YDF018</t>
  </si>
  <si>
    <t>HBJ557</t>
  </si>
  <si>
    <t>HBN819</t>
  </si>
  <si>
    <t>SE DECARGO EN RIQUEZA NATURAL83 CAJAS DE PY PEPE 230/5/2024</t>
  </si>
  <si>
    <t>050/24</t>
  </si>
  <si>
    <t>IMC 9687</t>
  </si>
  <si>
    <t>JBN 4E59</t>
  </si>
  <si>
    <t>SE DECARGO EN RIQUEZA NATURAL 991 CAJAS DE BRASIL FIBRA 30/5/2024</t>
  </si>
  <si>
    <t>1237/</t>
  </si>
  <si>
    <t>EC044</t>
  </si>
  <si>
    <t xml:space="preserve">SE DESCARGARON EN RIQUEZA NATURAL  1 CAMION CON 931 CAJAS DE PARAGUAY PEPE EL DIA 01/06/24</t>
  </si>
  <si>
    <t>EC045</t>
  </si>
  <si>
    <t xml:space="preserve">SE DESCARGARON EN RIQUEZA NATURAL  1 CAMION CON 930 CAJAS DE PARAGUAY PEPE EL DIA 01/06/24</t>
  </si>
  <si>
    <t>MS040</t>
  </si>
  <si>
    <t>AAHD373</t>
  </si>
  <si>
    <t>BRS171</t>
  </si>
  <si>
    <t>SE DESCARGO EN RIQUEZA NATURAL 980 CAJAS DE BANANAS PARAGUAY PEPE EL DIA 01/06/24 ( FRUTA QUEMADA)</t>
  </si>
  <si>
    <t>04/06: DESCARGA EN RIQUEZA NATURAL 990 CAJAS DE BANANA BR FIBRA.</t>
  </si>
  <si>
    <t>VT013</t>
  </si>
  <si>
    <t>04/06: DESCARGA EN RIQUEZA NATURAL 990 CAJAS DE BANANA BR MADERA.</t>
  </si>
  <si>
    <t>2329/</t>
  </si>
  <si>
    <t>HF029</t>
  </si>
  <si>
    <t>XAK593</t>
  </si>
  <si>
    <t>ADT503</t>
  </si>
  <si>
    <t xml:space="preserve">SE DESCARGO EN RIQUEZA NATURAL 1 CAMION CON 982 CAJAS DE BANANAS PARAGUAY PEPE EL DIA 05/06/24 </t>
  </si>
  <si>
    <t>SE DESCARGO EN RIQUEZA NATURAL 919 CAJAS DE BRASIL COMUN EL DIA 4/6/2024</t>
  </si>
  <si>
    <t>06/06: DESCARGA EN RIQUEZA NATURAL 882 CAJAS DE BANANA BR FIBRA.</t>
  </si>
  <si>
    <t>047/24</t>
  </si>
  <si>
    <t>05/06: DESCARGA EN RIQUEZA NATURAL 901 CAJAS DE BANANA BRASIL FIBRA EXTRA.</t>
  </si>
  <si>
    <t>SE DESCARGO EN RIQUEZA NATURAL 990 CAJAS DE BRASIL COMUN EL DDIA 4/6/2024</t>
  </si>
  <si>
    <t>134/</t>
  </si>
  <si>
    <t>PYDF019</t>
  </si>
  <si>
    <t>05/06: DESCARGA EN RIQUEZA NATURAL 984 CAJAS DE BANANA PY PEPE.</t>
  </si>
  <si>
    <t>355/</t>
  </si>
  <si>
    <t>PYMS041</t>
  </si>
  <si>
    <t>06/06: DESCARGA EN RIQUEZA NATURAL 981 CAJAS DE BANANA PY PEPE.</t>
  </si>
  <si>
    <t>053/24</t>
  </si>
  <si>
    <t>06/06: DESCARGA EN RIQUEZA NATURAL 990 CAJAS DE BANANA BRASIL MADERA. *(FRUTA QUEMADA).</t>
  </si>
  <si>
    <t>VA007</t>
  </si>
  <si>
    <t>JBP 3J06</t>
  </si>
  <si>
    <t>07/06: DESCARGA EN RIQUEZA NATURAL 990 CAJAS DE BANANA BRASIL MADERA.</t>
  </si>
  <si>
    <t>SE DESCARGO 1 CAMION EN RIQUEZA NATURAL 901 CAJAS DE BANANAS BRASIL FIBRA EXTRA EL DIA 07/06/24</t>
  </si>
  <si>
    <t>VT014</t>
  </si>
  <si>
    <t>07/06: DESCARGA EN RIQUEZA NATURAL 990 CAJAS DE BANANA BRASIL FIBRA.</t>
  </si>
  <si>
    <t>1239/</t>
  </si>
  <si>
    <t>08/06: DESCARGA EN RIQUEZA NATURAL 931 CAJAS DE BANANA</t>
  </si>
  <si>
    <t>EJZ 2F42</t>
  </si>
  <si>
    <t xml:space="preserve">IFE 8G02 </t>
  </si>
  <si>
    <t>SE DESCARGO EN RIQUEZA NATURAL 991 CAJAS DE BRASIL FIBRA EL DIA 8/6/2024</t>
  </si>
  <si>
    <t>08/06: DESCARGA EN RIQUEZA NATURAL 919 CAJAS DE BANANA BRASIL MADERA.</t>
  </si>
  <si>
    <t>SE DESCARGO EN RIQUEZA NATURAL 990 CAJAS DE BRASIL FIBRA EL DIA 8/6/2024</t>
  </si>
  <si>
    <t>VA008</t>
  </si>
  <si>
    <t>JBZ 7F19</t>
  </si>
  <si>
    <t>JAB 8B42</t>
  </si>
  <si>
    <t>SE DESCARGO 1 CAMION EN RIQUEZA NATURAL CON 990 CAJAS DE BANANAS BRASIL MADERA ( CON FRUTA QUEMADA POR FRIO) EL DIA 08/06/2024</t>
  </si>
  <si>
    <t>SE DESCARGO EN RIQUEZA NATURAL 901 CAJAS DE FIBRA EXTRA EL DIA 11/6/2024</t>
  </si>
  <si>
    <t>055/24</t>
  </si>
  <si>
    <t>11/06: DESCARGA EN RIQUEZA NATURAL 918 CAJAS DE BANANA BRASIL MADERA.</t>
  </si>
  <si>
    <t>AXN 1G60</t>
  </si>
  <si>
    <t>OBS 6J54</t>
  </si>
  <si>
    <t>SE DESCARGO 1 CAMION CON 918 CAJAS DE BANANAS BRASIL MADERA OK EL DIA 11/06/24</t>
  </si>
  <si>
    <t>VT015</t>
  </si>
  <si>
    <t>11/06: DESCARGA EN RIQUEZA NATURAL 990 CAJAS DE BANANA BRASIL FIBRA.</t>
  </si>
  <si>
    <t>VA009</t>
  </si>
  <si>
    <t>SE DESCARGO EN RIQUEZA NATURAL 1 CAMION CON 990 CAJAS DE BANANAS BRASIL MADERA CON ALGUN PALLET CON FRUTA SENTIDA CON COLOR ( SON POCAS , SE ADJUNTAN FOTOS) EL DIA 11/06/24</t>
  </si>
  <si>
    <t>11/06: DESCARGA EN RIQUEZA NATURAL 990 CAJAS DE BANANA BRASIL MADERA.</t>
  </si>
  <si>
    <t>FYH 5B59</t>
  </si>
  <si>
    <t>IWC 1784</t>
  </si>
  <si>
    <t>AL022/2024</t>
  </si>
  <si>
    <t>12/06: DESCARGA EN RIQUEZA NATURAL 1104 CAJAS DE BANANA BRASIL CARTON PURA VIDA.</t>
  </si>
  <si>
    <t>357//</t>
  </si>
  <si>
    <t>MS042</t>
  </si>
  <si>
    <t>SE DESCARGO EN RIQUEZA NATURAL 1 CAMION COMN 980 CAJAS DE BANANAS PARAGUAY PEPE EL DIA 12/06/24</t>
  </si>
  <si>
    <t>025//24</t>
  </si>
  <si>
    <t>RHB 1B17</t>
  </si>
  <si>
    <t>RHB 1B18</t>
  </si>
  <si>
    <t>2332/</t>
  </si>
  <si>
    <t>pyhf030</t>
  </si>
  <si>
    <t>se descrago en riqueza natural 980 cajas de py pepe el dia 13/6/2024</t>
  </si>
  <si>
    <t>RYK 5A10</t>
  </si>
  <si>
    <t>RYJ 8I66</t>
  </si>
  <si>
    <t>13/02: DESCARGA EN RIQUEZA NATURAL 901 CAJAS DE BANANA BRASIL FIBRA.</t>
  </si>
  <si>
    <t>057/24</t>
  </si>
  <si>
    <t>Morrón y Banana ( SE DESCARGO EN RIQUEZA NATURAL 361 CAJAS DE BANANAS BRASIL FIBRA EL DIA 13/06/24</t>
  </si>
  <si>
    <t>056/24</t>
  </si>
  <si>
    <t>14/06: DESCARGA EN RIQUEZA NATURAL 990 CAJAS DE BRASIL MADERA.</t>
  </si>
  <si>
    <t>RHD 7A04</t>
  </si>
  <si>
    <t>RHD 7A05</t>
  </si>
  <si>
    <t>14/06: DESCARGA EN RIQUEZA NATURAL 919 CAJAS DE BANANA BRASIL MADERA.</t>
  </si>
  <si>
    <t>14/06: DESCARGA EN RIQUEZA NATURAL 990 CAJAS DE BANANA BRASIL MADERA.</t>
  </si>
  <si>
    <t>058/24</t>
  </si>
  <si>
    <t>SE DESCARGO EN RIQUEZA NATURAL 918 CAJAS DE BRASIL EL DIA 14/6/2024</t>
  </si>
  <si>
    <t xml:space="preserve">14/06: DESCARGA EN RIQUEZA NATURAL 991 CAJAS DE BRASIL FIBRA </t>
  </si>
  <si>
    <t>VA010</t>
  </si>
  <si>
    <t>14/06: DESCARGA EN RIQUEZA NATURAL 918 CAJAS DE BANANA BRASIL MADERA.</t>
  </si>
  <si>
    <t>135/</t>
  </si>
  <si>
    <t>PYDF020</t>
  </si>
  <si>
    <t>NBN050</t>
  </si>
  <si>
    <t>HDR256</t>
  </si>
  <si>
    <t>15/06: DESCARGA EN RIQUEZA NATURAL 981 CAJAS DE BANANA PY PEPE.</t>
  </si>
  <si>
    <t>1241/</t>
  </si>
  <si>
    <t>PYEC047</t>
  </si>
  <si>
    <t>15/06: DESCARGA EN RIQUEZA NATURAL 931 CAJAS DE BANANA PY PEPE EXTRA.</t>
  </si>
  <si>
    <t>PYEC048</t>
  </si>
  <si>
    <t>15/06: DESCARGA EN RIQUEZA NATURAL 931 CAJAS DE BANANA PY PEPE.</t>
  </si>
  <si>
    <t>MHW 5517</t>
  </si>
  <si>
    <t>MJN 9B42</t>
  </si>
  <si>
    <t>SE DESCARGO EN RIQUEZA NATURAL 990 CAJAS DE BRASIL COMUN EL DIA 15/6/2024</t>
  </si>
  <si>
    <t>PYEC049</t>
  </si>
  <si>
    <t>15/06: DESCARGA EN RIQUEZA NATURAL 933 CAJAS DE BANANA PY PEPE.</t>
  </si>
  <si>
    <t>PYMS043</t>
  </si>
  <si>
    <t>VT016</t>
  </si>
  <si>
    <t>15/06: DESCARGA EN RIQUEZA NATURAL 990 CAJAS DE BANANA BR FIBRA.</t>
  </si>
  <si>
    <t>030/</t>
  </si>
  <si>
    <t>PYGM021</t>
  </si>
  <si>
    <t>18/06: DESCARGA EN RIQUEZA NATURAL 972 CAJAS DE BANANA PY COMUN CAJA NEGRA.</t>
  </si>
  <si>
    <t>SE DESCARGO EN RIQUEZA NATURAL 991 CAJAS DE FIBRA EXTRA EL DIA 15/6/2024</t>
  </si>
  <si>
    <t>18/06:DESCARGA EN RIQUEZA NATURAL 990 CAJAS DE BANANA BRASIL MADERA.</t>
  </si>
  <si>
    <t>18/06: DESCARGA EN RIQUEZA NATURAL 990 CAJAS DE BANANA BR MADERA.</t>
  </si>
  <si>
    <t>060/24</t>
  </si>
  <si>
    <t>VT017</t>
  </si>
  <si>
    <t>SE DESCARGO EN RIQUEZA NATURAL 990 CAJAS DE BRASIL FIBRA EL DIA 18/6/2024</t>
  </si>
  <si>
    <t>18/06: DESCARGA EN RIQUEZA NATURAL 918 CAJAS DE BANANA BR MADERA.</t>
  </si>
  <si>
    <t>PYDF021</t>
  </si>
  <si>
    <t>19/06: DESCARGA EN RIQUEZA NATURAL983 CAJAS DE BANANA PY PEPE.</t>
  </si>
  <si>
    <t>JCA 2E15</t>
  </si>
  <si>
    <t>19/06: DESCARGA EN RIQUEZA NATURAL 990 CAJAS DE BANANA BR FIBRA.</t>
  </si>
  <si>
    <t>1244/</t>
  </si>
  <si>
    <t>PYEC050</t>
  </si>
  <si>
    <t>20/06: DESCARGA EN RIQUEZA NATURAL 930 CAJAS DE BANANA PY PEPE.</t>
  </si>
  <si>
    <t>20/06: DESCARGA EN RIQUEZA NATURAL 919 CAJAS DE BANANA BR FIBRA.</t>
  </si>
  <si>
    <t>359//</t>
  </si>
  <si>
    <t>PYMS044</t>
  </si>
  <si>
    <t>21/06: DESCARGA EN RIQUEZA NATURAL 980 CAJAS DE BANANA PY PEPE.</t>
  </si>
  <si>
    <t>061/24</t>
  </si>
  <si>
    <t>SG 010</t>
  </si>
  <si>
    <t>SE DESCARGO EN RIQUEZA NATURAL 1 CAMION CON 919 CAJAS DE BANANAS BRASIL PEPE EL DIA 21/06/24</t>
  </si>
  <si>
    <t>INE 5G17</t>
  </si>
  <si>
    <t>HJI 3E80</t>
  </si>
  <si>
    <t xml:space="preserve">SE DESCARGO EN RIQUEZA NATURAL 1 CAMION CON 990 CAJAS DE BANANAS BRASIL  MADERA EL DIA 21/06/24</t>
  </si>
  <si>
    <t>MTN 2D37</t>
  </si>
  <si>
    <t>21/06: DESCARGA EN RIQUEZA NATURAL 990 CAJAS DE BANANA BR MADERA.</t>
  </si>
  <si>
    <t>JBT 9J54</t>
  </si>
  <si>
    <t>JCC 4H81</t>
  </si>
  <si>
    <t>VT018</t>
  </si>
  <si>
    <t>21/06: DESCARGA EN RIQUEZA NATURAL 918 CAJAS DE BANANA BR FIBRA, Y 72 COMUN.</t>
  </si>
  <si>
    <t>062/24</t>
  </si>
  <si>
    <t>IEH 8J26</t>
  </si>
  <si>
    <t>CZX 6C95</t>
  </si>
  <si>
    <t>22/06: DESCARGA ENRIQUEZA NATURAL 991 CAJAS DE BANANA BR FIBRA EXTRA.</t>
  </si>
  <si>
    <t>PYEC051</t>
  </si>
  <si>
    <t>BEN283</t>
  </si>
  <si>
    <t>22/06: DESCARGA ENRIQUEZA NATURAL 930 CAJAS DE BANANA PY PEPE.</t>
  </si>
  <si>
    <t>004/AMR/2024</t>
  </si>
  <si>
    <t>VA 011</t>
  </si>
  <si>
    <t>SE DESCARGO 1 CAMION EN RIQUEZA NATURAL CON 918 CAJAS DE BANANAS BRASIL MADERA EL 22/06/24</t>
  </si>
  <si>
    <t xml:space="preserve">SE DESCARGO 1 CAMION EN RIQUEZA NATURAL 991 CAJAS DE BABANANAS BRASIL FIBRA EXTRA  EL DIA 22/06/24</t>
  </si>
  <si>
    <t>PYMS045</t>
  </si>
  <si>
    <t>ACD226</t>
  </si>
  <si>
    <t>UAG449</t>
  </si>
  <si>
    <t>25/06: DESCARGA EN RIQUEZA NATURAL 981 CAJAS DE BANANA PY PEPE.</t>
  </si>
  <si>
    <t xml:space="preserve"> EQU 3E90</t>
  </si>
  <si>
    <t>25/06: DESCARGA EN RIQUEZA NATURAL 990 CAJAS DE BANANA BRASIL MADERA.</t>
  </si>
  <si>
    <t>VA012</t>
  </si>
  <si>
    <t>SE DESCARGO 1 CAMION EM RIQUEZA NATURAL CON 918 CAJAS DE BANANAS BRASIL MADERA EL DIA 25/06/24</t>
  </si>
  <si>
    <t>SE DESCARGO EN RIQUEZA NATURAL 919 CAJAS DE BRASIL FIBRA EL DIA 26/6/2024</t>
  </si>
  <si>
    <t>VT019</t>
  </si>
  <si>
    <t>25/06: DESCARGA EN RIQUEZA NATURAL 990 CAJAS DE BANANA BRASIL FIBRA.</t>
  </si>
  <si>
    <t>SE DESCARGO EN RIQUEZA NATURAL 990 CAJAS DE BRASIL EL DIA 26/6/2024</t>
  </si>
  <si>
    <t>SE DESCARGO EN RIQUEZA NATURAL 918 CAJAS DE BRASIL FIBRA EL DIA 26/6/2024</t>
  </si>
  <si>
    <t>SE DESCARGO EN RIQUEZA NATURAL 919 CAJAS DE BRASIL COMUN EL DIA 26/6/2024</t>
  </si>
  <si>
    <t>JV 015</t>
  </si>
  <si>
    <t>SE DESCARGO EN RIQUEZA NATURAL 1 CAMIONCON 991 CAJAS DE BANANAS BRASIL FIBRA EL DIA 26/06/24</t>
  </si>
  <si>
    <t>361/</t>
  </si>
  <si>
    <t>MS 046</t>
  </si>
  <si>
    <t xml:space="preserve">SE DESCARGO EN RIQUEZA NATURAL 1 CAMION CON 980 CAJAS DE BANANAS PARAGUAY PEPE  EL DIA 27/06/24 </t>
  </si>
  <si>
    <t>24000044/2024</t>
  </si>
  <si>
    <t>063/24</t>
  </si>
  <si>
    <t>JAA8H06</t>
  </si>
  <si>
    <t>SE DESCARGO EN RIQUEZA NATURAL 990 CAJAS DE BRASIL FIBRA EXTRA EL DIA 28/6/2024</t>
  </si>
  <si>
    <t>VT 020</t>
  </si>
  <si>
    <t>EZU8J03</t>
  </si>
  <si>
    <t>MHO9G52</t>
  </si>
  <si>
    <t>SE DESCARGO EN RIQUEZA NATURAL 918 CAJAS DE BRASIL EL DIA 28/6/2024</t>
  </si>
  <si>
    <t>SE DESCARGO EN RIQUEZA NATURAL 919 CAJAS DE BRASIL EL DIA 28/06/2024</t>
  </si>
  <si>
    <t>064/24</t>
  </si>
  <si>
    <t>se descargo en riqueza natural 918 cajas de brasil el dia 29/6/2024</t>
  </si>
  <si>
    <t>SE DESCARGO EN RIQUEZA NATURAL 1 CAMION CON 991 CAJAS DE BANANAS BRASIL FIBRA EL DIA 29/06/24</t>
  </si>
  <si>
    <t>AL23/2024</t>
  </si>
  <si>
    <r xmlns="http://schemas.openxmlformats.org/spreadsheetml/2006/main">
      <rPr>
        <sz val="11"/>
        <color rgb="FF000000"/>
        <rFont val="Calibri"/>
        <scheme val="minor"/>
      </rPr>
      <t xml:space="preserve">SE DESCARGO 1 CAMION EN RIQUEZA NATURAL CON 1104 CAJAS DE BANANAS PURA VIDA ( </t>
    </r>
    <r xmlns="http://schemas.openxmlformats.org/spreadsheetml/2006/main">
      <rPr>
        <b/>
        <sz val="11"/>
        <color rgb="FF000000"/>
        <rFont val="Calibri"/>
        <scheme val="minor"/>
      </rPr>
      <t xml:space="preserve">FRUTA SENTIDA EN TODOS LOS PALLET)  </t>
    </r>
    <r xmlns="http://schemas.openxmlformats.org/spreadsheetml/2006/main">
      <rPr>
        <sz val="11"/>
        <color rgb="FF000000"/>
        <rFont val="Calibri"/>
        <scheme val="minor"/>
      </rPr>
      <t>EL DIA 29/06/24</t>
    </r>
  </si>
  <si>
    <t>AL24/2024</t>
  </si>
  <si>
    <t xml:space="preserve">SE DESCARGO 1 CAMION EN RIQUEZA NATURAL CON 1103 CAJAS DE BANANAS PURA VIDA ( FRUTA SENTIDA EN TODOS LOS PALLET)  EL DIA 29/06/24</t>
  </si>
  <si>
    <t>MS047</t>
  </si>
  <si>
    <t>SE DESCARGO 1 CAMION EN RIQUEZA NATURAL CON 981 CAJAS DE BANANAS PARAGUAY PEPE EL DIA 01/07/24</t>
  </si>
  <si>
    <t>1248/</t>
  </si>
  <si>
    <t>EC052</t>
  </si>
  <si>
    <t>SE DESCARGO EN RIQUEZA NATURAL 1 CAMION CON 930 CAJAS DE BANANAS PARAGUAY PEPE EL DIA 01/07/24</t>
  </si>
  <si>
    <t>SE DESCARGO 1 CAMION EN RIQUEZA NATURAL CON 990 CAJAS DE BRASIL MADERA EL DIA 29/06/24</t>
  </si>
  <si>
    <r xmlns="http://schemas.openxmlformats.org/spreadsheetml/2006/main">
      <rPr>
        <sz val="11"/>
        <color rgb="FF000000"/>
        <rFont val="Calibri"/>
        <scheme val="minor"/>
      </rPr>
      <t xml:space="preserve">SE DESCARGO 1 CAMION EN RIQUEZA NATURAL CON 990 CAJAS DE BANANAS BRASIL OK EL DIA 02/07/24  ( </t>
    </r>
    <r xmlns="http://schemas.openxmlformats.org/spreadsheetml/2006/main">
      <rPr>
        <b/>
        <sz val="11"/>
        <color rgb="FF000000"/>
        <rFont val="Calibri"/>
        <scheme val="minor"/>
      </rPr>
      <t>FRUTA SENTIDA EN TODOS LOS PALLETS)</t>
    </r>
  </si>
  <si>
    <r xmlns="http://schemas.openxmlformats.org/spreadsheetml/2006/main">
      <rPr>
        <sz val="11"/>
        <color rgb="FF000000"/>
        <rFont val="Calibri"/>
        <scheme val="minor"/>
      </rPr>
      <t>SE DESCARGO 1 CAMION EN RIQUEZA NATURAL CON 990 CAJAS DE BANANAS BRASIL FIBRA EL DIA 02/07/24 (</t>
    </r>
    <r xmlns="http://schemas.openxmlformats.org/spreadsheetml/2006/main">
      <rPr>
        <b/>
        <sz val="11"/>
        <color rgb="FF000000"/>
        <rFont val="Calibri"/>
        <scheme val="minor"/>
      </rPr>
      <t xml:space="preserve"> 5 PALLET VINIERON CON MADERA COMUN ENTREVERADOS</t>
    </r>
    <r xmlns="http://schemas.openxmlformats.org/spreadsheetml/2006/main">
      <rPr>
        <sz val="11"/>
        <color rgb="FF000000"/>
        <rFont val="Calibri"/>
        <scheme val="minor"/>
      </rPr>
      <t>)</t>
    </r>
  </si>
  <si>
    <t>VT021</t>
  </si>
  <si>
    <t>SE DESCARGO EN RIQUEZA NATURAL 1 CAMION CON 990 CAJAS DE BANANAS BRASIL FIBRA EL DIA 02/07/24</t>
  </si>
  <si>
    <t>066/24</t>
  </si>
  <si>
    <t>SE DESCARGO EN RIQUEZA NATURAL919 CAJAS DE BRASIL OK EL DIA 02/07/2024</t>
  </si>
  <si>
    <r xmlns="http://schemas.openxmlformats.org/spreadsheetml/2006/main">
      <rPr>
        <sz val="11"/>
        <color rgb="FF000000"/>
        <rFont val="Calibri"/>
        <scheme val="minor"/>
      </rPr>
      <t>SE DESCARGO  CAMION EN RIQUEZA NATURAL CON 919 CAJAS DE BRASIL FIBRA (</t>
    </r>
    <r xmlns="http://schemas.openxmlformats.org/spreadsheetml/2006/main">
      <rPr>
        <b/>
        <sz val="11"/>
        <color rgb="FF000000"/>
        <rFont val="Calibri"/>
        <scheme val="minor"/>
      </rPr>
      <t>FRUTA SENTIDA EN LA MAYORIA DE LOS PALLET)</t>
    </r>
  </si>
  <si>
    <t>JBW 7B00</t>
  </si>
  <si>
    <t>JCJ 3I68</t>
  </si>
  <si>
    <r xmlns="http://schemas.openxmlformats.org/spreadsheetml/2006/main">
      <rPr>
        <sz val="11"/>
        <color rgb="FF000000"/>
        <rFont val="Calibri"/>
        <scheme val="minor"/>
      </rPr>
      <t xml:space="preserve">SE DESCARGO 1 CAMION EN RIQUEZA NATURAL CON 990 CAJAS DE BANANAS BRASIL OK ( </t>
    </r>
    <r xmlns="http://schemas.openxmlformats.org/spreadsheetml/2006/main">
      <rPr>
        <b/>
        <sz val="11"/>
        <color rgb="FF000000"/>
        <rFont val="Calibri"/>
        <scheme val="minor"/>
      </rPr>
      <t>CON POCA FRUTA SENTIDA</t>
    </r>
    <r xmlns="http://schemas.openxmlformats.org/spreadsheetml/2006/main">
      <rPr>
        <sz val="11"/>
        <color rgb="FF000000"/>
        <rFont val="Calibri"/>
        <scheme val="minor"/>
      </rPr>
      <t>) EL DIA 02/07/24</t>
    </r>
  </si>
  <si>
    <t>005/AMR/2024</t>
  </si>
  <si>
    <t>363//</t>
  </si>
  <si>
    <t>PYMS048</t>
  </si>
  <si>
    <t>SE DESCARGO EN RIQUEZA NATURAL 980 CAJAS DE PY PEPE EL DIA 4/7/2024</t>
  </si>
  <si>
    <t>2400073/2024</t>
  </si>
  <si>
    <t>jv018</t>
  </si>
  <si>
    <t>se descargo en riqueza natural 991 cajas de brasil fibra el dia 5/7/2024</t>
  </si>
  <si>
    <t>BKZ395</t>
  </si>
  <si>
    <t>OAA844</t>
  </si>
  <si>
    <r xmlns="http://schemas.openxmlformats.org/spreadsheetml/2006/main">
      <rPr>
        <b/>
        <sz val="11"/>
        <color rgb="FF000000"/>
        <rFont val="Calibri"/>
        <scheme val="minor"/>
      </rPr>
      <t xml:space="preserve"> VR</t>
    </r>
    <r xmlns="http://schemas.openxmlformats.org/spreadsheetml/2006/main">
      <rPr>
        <sz val="11"/>
        <color rgb="FF000000"/>
        <rFont val="Calibri"/>
        <scheme val="minor"/>
      </rPr>
      <t xml:space="preserve"> SE DESCARGO 1 CAMION EN RIQUEZA NATURAL CON 981 CAJAS  DE BANANAS PARAGUAY PEPE </t>
    </r>
    <r xmlns="http://schemas.openxmlformats.org/spreadsheetml/2006/main">
      <rPr>
        <b/>
        <sz val="11"/>
        <color rgb="FF000000"/>
        <rFont val="Calibri"/>
        <scheme val="minor"/>
      </rPr>
      <t>(FRUTA QUEMADA POR FRIO) EL DIA 05/07/24</t>
    </r>
  </si>
  <si>
    <t>1250/</t>
  </si>
  <si>
    <t>EC053</t>
  </si>
  <si>
    <t>se descargo en riqueza natural 1 camion con 930 cajas de bananas paraguay pepe el dia 06/07/24</t>
  </si>
  <si>
    <t>Se descargo en riqueza natural 1 camion con 919 cajas de bananas brasil ok el dia 06/07/24</t>
  </si>
  <si>
    <r xmlns="http://schemas.openxmlformats.org/spreadsheetml/2006/main">
      <rPr>
        <b/>
        <sz val="11"/>
        <color rgb="FF000000"/>
        <rFont val="Calibri"/>
        <scheme val="minor"/>
      </rPr>
      <t>VR</t>
    </r>
    <r xmlns="http://schemas.openxmlformats.org/spreadsheetml/2006/main">
      <rPr>
        <sz val="11"/>
        <color rgb="FF000000"/>
        <rFont val="Calibri"/>
        <scheme val="minor"/>
      </rPr>
      <t xml:space="preserve"> SE DESCARGO 1 CAMION EN RIQUEZA NATURAL CON 918 CAJAS DE BANANAS BRASIL MADERA</t>
    </r>
    <r xmlns="http://schemas.openxmlformats.org/spreadsheetml/2006/main">
      <rPr>
        <b/>
        <sz val="11"/>
        <color rgb="FF000000"/>
        <rFont val="Calibri"/>
        <scheme val="minor"/>
      </rPr>
      <t xml:space="preserve"> ( FRUTA QUEMADA POR FRIO)</t>
    </r>
    <r xmlns="http://schemas.openxmlformats.org/spreadsheetml/2006/main">
      <rPr>
        <sz val="11"/>
        <color rgb="FF000000"/>
        <rFont val="Calibri"/>
        <scheme val="minor"/>
      </rPr>
      <t xml:space="preserve"> el dia 05/07/24</t>
    </r>
  </si>
  <si>
    <t>JBY 1D77</t>
  </si>
  <si>
    <t>09/07: DESCARGA EN RIQUEZA NATURAL 990 CAJAS DE BANANA BR MADERA.</t>
  </si>
  <si>
    <t>09/07: DESCARGA EN RIQUEZA NATURAL 919 CAJAS DE BANANA BR 847 FIBRA , 72 madera</t>
  </si>
  <si>
    <t>09/07: DESCARGA EN RIQUEZA NATURAL 919 CAJAS DE BANANA BR FIBRA.</t>
  </si>
  <si>
    <t>VT022</t>
  </si>
  <si>
    <t>09/07: DESCARGA EN RIQUEZA NATURAL 990 CAJAS DE BANANA BR FIBRA.</t>
  </si>
  <si>
    <t>071/24</t>
  </si>
  <si>
    <t>VT023</t>
  </si>
  <si>
    <t>ILP 6G97</t>
  </si>
  <si>
    <t>MLT 5E40</t>
  </si>
  <si>
    <t>09/07: DESCARGA EN RIQUEZA NATURAL 991 CAJAS DE BANANA BR FIBRA.</t>
  </si>
  <si>
    <t>JBL8714</t>
  </si>
  <si>
    <t>IZF 9A34</t>
  </si>
  <si>
    <t>09/07: DESCARGA EN RIQUEZA NATURAL 991 CAJAS DE BANANA BR MADERA.</t>
  </si>
  <si>
    <t>11/07: DESCARGA EN RIQUEZA NATURAL 918 CAJAS DE BANANA BR MADERA.</t>
  </si>
  <si>
    <t>JQH 5150</t>
  </si>
  <si>
    <t>11/07: DESCARGA EN RIQUEZA NATURAL 991 CAJAS DE BANANA BR FIBRA.</t>
  </si>
  <si>
    <t>AL25/2024</t>
  </si>
  <si>
    <t>RLJ0D32</t>
  </si>
  <si>
    <t>12/07: DESCARGA EN RIQUEZA NATURAL 1104 CAJAS DE BANANA BR CARTON.</t>
  </si>
  <si>
    <t>026//24</t>
  </si>
  <si>
    <t>RYV 9I44</t>
  </si>
  <si>
    <t>SXA 5J44</t>
  </si>
  <si>
    <t>VT024</t>
  </si>
  <si>
    <t>12/07: DESCARGA EN RIQUEZA NATURAL 990 CAJAS DE BANANA BR FIBRA.</t>
  </si>
  <si>
    <t>AL26/2024</t>
  </si>
  <si>
    <t>RXM9H15</t>
  </si>
  <si>
    <t>RXP9D05</t>
  </si>
  <si>
    <t>13/07: DESCARGA EN RIQUEZA NATURAL 1103 CAJAS DE BANANA BR CARTON PURA VIDA.</t>
  </si>
  <si>
    <t>1254/</t>
  </si>
  <si>
    <t>PYEC054</t>
  </si>
  <si>
    <t>12/07: DESCARGA EN RIQUEZA NATURAL 932 CAJAS DE BANANA PY PEPE.</t>
  </si>
  <si>
    <t>365//</t>
  </si>
  <si>
    <t>PYMS050</t>
  </si>
  <si>
    <t>13/07: DESCARGA EN RIQUEZA NATURAL 980 CAJAS DE BANANA PY PEPE.</t>
  </si>
  <si>
    <t>BEG 7D15</t>
  </si>
  <si>
    <t>AIL 7D16</t>
  </si>
  <si>
    <t>12/07: DESCARGA EN RIQUEZA NATURAL 919 CAJAS DE BANANA BR MADERA.</t>
  </si>
  <si>
    <t>13/07: DESCARGA EN RIQUEZA NATURAL 991 CAJAS DE BANANA BR FIBRA.</t>
  </si>
  <si>
    <t>12/07: DESCARGA EN RIQUEZA NATURAL 918 CAJAS DE BANANA BR MADERA.</t>
  </si>
  <si>
    <t>VA015</t>
  </si>
  <si>
    <t>13/07: DESCARGA EN RIQUEZA NATURAL 918 CAJAS DE BANANA BR MADERA.</t>
  </si>
  <si>
    <t>073/24</t>
  </si>
  <si>
    <t>16/07: DESCARGA EN RIQUEZA NATURAL 991 CAJAS DE BANANA BRASIL FIBRA.</t>
  </si>
  <si>
    <t>SE DESCARGO EN RIQUEZA NATURAL 991 CAJAS DE BR ASIL FIBRA EL DIA 16/7/2024</t>
  </si>
  <si>
    <t>16/07: DESCARGA EN RIQUEZA NATURAL 991 CAJAS DE BANANA BRASIL MADERA.</t>
  </si>
  <si>
    <t>VT025</t>
  </si>
  <si>
    <t>16/07: DESCARGA EN RIQUEZA NATURAL 990 CAJAS DE BANANA BRASIL FIBRA.</t>
  </si>
  <si>
    <t>16/07: DESCARGA EN RIQUEZA NATURAL 918 CAJAS DE BANANA BRASIL MADERA.</t>
  </si>
  <si>
    <t>16/07: DESCARGA EN RIQUEZA NATURAL 990 CAJAS DE BANANA BRASIL MADERA.</t>
  </si>
  <si>
    <t>006/AMR/2024</t>
  </si>
  <si>
    <t>151/</t>
  </si>
  <si>
    <t>PYDF022</t>
  </si>
  <si>
    <t>19/07: DESCARGA EN RIQUEZ NATURAL 982 CAJAS DE BANANA PY PEPE.</t>
  </si>
  <si>
    <t>076/24</t>
  </si>
  <si>
    <t>FIM 6E91</t>
  </si>
  <si>
    <t>19/07: DESCARGA EN RIQUEZA NATURAL 918 CAJAS DE BANANA BR MADERA.</t>
  </si>
  <si>
    <t>17/07: DESCARGA EN RIQUEZA NATURAL 955 CAJAS DE BANANA BRASIL FIBRA.</t>
  </si>
  <si>
    <t>PYDF023</t>
  </si>
  <si>
    <t>NAN496</t>
  </si>
  <si>
    <t>AAHE360</t>
  </si>
  <si>
    <t>367//</t>
  </si>
  <si>
    <t>PYMS053</t>
  </si>
  <si>
    <t>20/07: DESCARGA EN RIQUEZA NATURAL 981 CAJAS DE BANANA PY PEPE.</t>
  </si>
  <si>
    <t>1258/</t>
  </si>
  <si>
    <t>PYEC055</t>
  </si>
  <si>
    <t>20/07: DESCARGA EN RIQUEZA NATURAL 930 CAJAS DE BANANA PY PEPE.</t>
  </si>
  <si>
    <t>PYMS052</t>
  </si>
  <si>
    <t>20/07: DESCARGA EN RIQUEZA NATURAL 980 CAJAS DE BANANA PY PEPE.</t>
  </si>
  <si>
    <t>078/24</t>
  </si>
  <si>
    <t xml:space="preserve">20/07. DESCARGA EN RIQUEZA NATURAL 918 CAJAS DE OK </t>
  </si>
  <si>
    <t>077/24</t>
  </si>
  <si>
    <t>VT026</t>
  </si>
  <si>
    <t>IQA2J27</t>
  </si>
  <si>
    <t>IZZ8J69</t>
  </si>
  <si>
    <t>20/07: DESCARGA EN RIQUEZA NATURAL 990 CAJAS DE BANANA BR MADERA. Y 36 BR FIBRA CORRESPONDIENTES A DESCARGA DEL 17/07 DE JHONY VIERA.</t>
  </si>
  <si>
    <t>JBL8712</t>
  </si>
  <si>
    <t>20/07:SE DESCARGO EN RIQUEZA NATURAL 1008 CAJAS DE BRASIL FIBRA EL DIA 20/7/2024</t>
  </si>
  <si>
    <t>JBT9J54</t>
  </si>
  <si>
    <t>JCC4H81</t>
  </si>
  <si>
    <t>20/07: DESCARGA EN RIQUEZA NATURAL 972 CAJAS DE BANANA BR MADERA.</t>
  </si>
  <si>
    <t>AL27/2024</t>
  </si>
  <si>
    <t>SXA 6B64</t>
  </si>
  <si>
    <t>24/07: DESCARGA EN RIQUEZA NATURAL 1104 CAJAS DE BANANA PURA VIDA EN MAL ESTADO.</t>
  </si>
  <si>
    <t>EQU3E90</t>
  </si>
  <si>
    <t>JBL8711</t>
  </si>
  <si>
    <t xml:space="preserve">23/07: #1 SE DESCARGO EN RIQUEZA NATURAL 990 CAJAS DE BRASIL FIBRA </t>
  </si>
  <si>
    <t>23/07: #6 DESCARGA EN RIQUEZA NATURAL 919 CAJAS DE BANANA (775 FIBRA Y 144 MADERA "OK")</t>
  </si>
  <si>
    <t>VT027</t>
  </si>
  <si>
    <t>IXC9B95</t>
  </si>
  <si>
    <t>JBL8713</t>
  </si>
  <si>
    <t>23/07: #2 DESCARGA EN RIQUEZA NATURAL 990 CAJAS DE BANANA BRASIL FIBRA.</t>
  </si>
  <si>
    <t>MGJ2478</t>
  </si>
  <si>
    <t>YO6037</t>
  </si>
  <si>
    <t>24/04: DESCARGA EN RIQUEZA NATURAL 991 CAJAS DE BANANA BR FIBRA.</t>
  </si>
  <si>
    <t>VA016</t>
  </si>
  <si>
    <t>23/07: #3 DESCARGA EN RIQUEZA NATURAL 918 CAJAS DE BANANA BRASIL MADERA.</t>
  </si>
  <si>
    <t>IQS9E28</t>
  </si>
  <si>
    <t>IZI9J68</t>
  </si>
  <si>
    <t xml:space="preserve">23/07: #5  DESCARGA EN RIQUEZA NATURAL 918 CAJAS DE BANANA BRASIL MADERA.</t>
  </si>
  <si>
    <t>INP9A05</t>
  </si>
  <si>
    <t>JBD6G16</t>
  </si>
  <si>
    <t>23/07 #4 DESCARGA EN RIQUEZA NATURAL 990 CAJAS DE BANANA BRASIL MADERA.</t>
  </si>
  <si>
    <t>MME 9C55</t>
  </si>
  <si>
    <t>25/07: DESCARGA EN RIQUEZA NATURAL 918 CAJAS DE BANANA BR "OK"</t>
  </si>
  <si>
    <t>152/</t>
  </si>
  <si>
    <t>PYDF024</t>
  </si>
  <si>
    <t>25/07: DESCARGA EN RIQUEZA NATURAL 982 CAJAS DE BANANA PY PEPE.</t>
  </si>
  <si>
    <t>25/07: DESCARGA EN RIQUEZA NATURAL 919 CAJAS DE BANANA BR FIBRA.</t>
  </si>
  <si>
    <t>JAA8G99</t>
  </si>
  <si>
    <t>26/07:</t>
  </si>
  <si>
    <t>370/</t>
  </si>
  <si>
    <t>PYMS054</t>
  </si>
  <si>
    <t>26/07: DESCARGA EN RIQUEZA NATURAL 981 CAJAS DE BANANA PY PEPE.</t>
  </si>
  <si>
    <t>26/07: DESCARGA EN RIQUEZA NATURAL 90 CAJAS DE BANANA BR FIBRA.</t>
  </si>
  <si>
    <t>26/07: DESCARGA EN RIQUEZA NATURAL 990 CAJAS DE BANANA BR MADERA</t>
  </si>
  <si>
    <t>008/AMR2024</t>
  </si>
  <si>
    <t>VT028</t>
  </si>
  <si>
    <t>ISY1752</t>
  </si>
  <si>
    <t>MKA1J84</t>
  </si>
  <si>
    <t>27/07: DESCARGA EN RIQUEZA NATURAL 990 CAJAS DE BANANA BR MADERA(43 SON FIBRA).</t>
  </si>
  <si>
    <t>RYP8G28</t>
  </si>
  <si>
    <t>27/07: DESCARGA EN RIQUEZA NATURAL 918 CAJAS DE BANANA BR MADERA.</t>
  </si>
  <si>
    <t>PYDF025</t>
  </si>
  <si>
    <t>27/07: DESCARGA EN RIQUEZA NATURAL 982 CAJAS DE BANANA PY PEPE.</t>
  </si>
  <si>
    <t>VA017</t>
  </si>
  <si>
    <t>RYK8E00</t>
  </si>
  <si>
    <t>093/24</t>
  </si>
  <si>
    <t>30/07: DESCARGA EN RIQUEZA NTURAL 990 CAJAS DE BANANA BR FIBRA.</t>
  </si>
  <si>
    <t>vitor</t>
  </si>
  <si>
    <t>VT029</t>
  </si>
  <si>
    <t>099/24</t>
  </si>
  <si>
    <t>AWR6I62</t>
  </si>
  <si>
    <t>IPJ0H41</t>
  </si>
  <si>
    <t>31/07: DESCARGA EN RIQUEZA NATURAL 901 CAJAS DE BANANA BR MADERA.</t>
  </si>
  <si>
    <t>IVM7968</t>
  </si>
  <si>
    <t>IXM4297</t>
  </si>
  <si>
    <t>31/07: DESCARGA EN RIQUEZA NATURAL 991 CAJAS DE BANANA BR FIBRA.</t>
  </si>
  <si>
    <t xml:space="preserve">01/08: DESCARGA EN RIQUEZA NATURAL  919 CAJAS DE BANANA BRASIL FIBRA.</t>
  </si>
  <si>
    <t>371/</t>
  </si>
  <si>
    <t>MS055</t>
  </si>
  <si>
    <t>OBAA516</t>
  </si>
  <si>
    <t>SE DESCARGO EN RIQUEZA NATURAL 981 CAJAS DE BANANAS PARAGUAY PEPE EL DIA 02/08/24</t>
  </si>
  <si>
    <t>VA018</t>
  </si>
  <si>
    <t>02/08: DESCARGA EN RIQUEZA NATURAL 918 CAJAS DE BANANA BRASIL MADERA.</t>
  </si>
  <si>
    <t xml:space="preserve"> DESCARGA EN RIQUEZA NATURAL 990 CAJAS DE BANANA BRASIL MADERA "OK". EL DIA 02/08/24</t>
  </si>
  <si>
    <t>007/AMR/2024</t>
  </si>
  <si>
    <t>1263/</t>
  </si>
  <si>
    <t>PYEC056</t>
  </si>
  <si>
    <t>06/08: DESCARGA EN RIQUEZA NATURAL 930 CAJAS DE BANANA PY PEPE.</t>
  </si>
  <si>
    <t>PYEC057</t>
  </si>
  <si>
    <t>ISA1090</t>
  </si>
  <si>
    <t>MIB3E78</t>
  </si>
  <si>
    <t>02/08: DESCARGA EN RIQUEZA NATURAL 991 CAJAS DE BANANA BRASIL MADERA.</t>
  </si>
  <si>
    <t>EXP24000161/</t>
  </si>
  <si>
    <t>06/08: DESCARGA EN RIQUEZA NATURAL 990 CAJAS DE BANANA BRASIL MADERA.</t>
  </si>
  <si>
    <t>QIX 5E72</t>
  </si>
  <si>
    <t>RYZ 7D83</t>
  </si>
  <si>
    <t>06/08:</t>
  </si>
  <si>
    <t>IXJ2690</t>
  </si>
  <si>
    <t>IML0970</t>
  </si>
  <si>
    <t>06/08: DESCARGA EN RIQUEZA NATURAL 991 CAJAS DE BANANA BRASIL FIBRA.</t>
  </si>
  <si>
    <t>VT030</t>
  </si>
  <si>
    <t>IWT6996</t>
  </si>
  <si>
    <t>06/08: DESCARGA EN RIQUEZA NATURAL 990 CAJAS DE BANANA BRASIL FIBRA.</t>
  </si>
  <si>
    <t>102/24</t>
  </si>
  <si>
    <t>RBS3J15</t>
  </si>
  <si>
    <t>SXF1I05</t>
  </si>
  <si>
    <t>06/08: DESCARGA EN RIQUEZA NATURAL 919 CAJAS DE BANANA BRASIL FIBRA.</t>
  </si>
  <si>
    <t>06/08: DESCARGA EN RIQUEZA NATURAL 918 CAJAS DE BANANA BRASIL MADERA.</t>
  </si>
  <si>
    <t>06/08: DESCARGA EN RIQUEZA NATURAL 990 CAJAS DE BANANA BR MADERA "OK".</t>
  </si>
  <si>
    <t>027/24</t>
  </si>
  <si>
    <t>RHB3E43</t>
  </si>
  <si>
    <t>RHB3E44</t>
  </si>
  <si>
    <t>1264/</t>
  </si>
  <si>
    <t>PYEC059</t>
  </si>
  <si>
    <t>07/08: DESCARGA EN RIQUEZA NATURAL 930 CAJAS DE BANANA PY PEPE.</t>
  </si>
  <si>
    <t>PYEC058</t>
  </si>
  <si>
    <t>07/08: DESCARGA EN RIQUEZA NATURAL 930 CAJAS DE BANANA PARAGUAY PEPE.</t>
  </si>
  <si>
    <t>098/24</t>
  </si>
  <si>
    <t>BAHIA</t>
  </si>
  <si>
    <t>8/08:</t>
  </si>
  <si>
    <t>SE DESCARGO EN RIQUEZA NATURAL 1 CAMION CON 919 CAJAS DE BANANAS BRASIL FIBRA EL DIA 07/08/24</t>
  </si>
  <si>
    <t>09/08: DESCARGA EN RIQUEZA NATURAL 990 CAJAS DE BANANA BR MADERA.</t>
  </si>
  <si>
    <t>09/08: DESCARGA EN RIQUEZA NATURAL 990 CAJAS DE BANANA BR FIBRA.</t>
  </si>
  <si>
    <t>373//</t>
  </si>
  <si>
    <t>PYMS056</t>
  </si>
  <si>
    <t>09/08: DESCARGA EN RIQUEZA NATURAL 981 CAJAS DE BANANA PARAGUAY PEPE.</t>
  </si>
  <si>
    <t>100/24</t>
  </si>
  <si>
    <t>BH002</t>
  </si>
  <si>
    <t>RDU 8H05</t>
  </si>
  <si>
    <t>RDW 7J25</t>
  </si>
  <si>
    <t>SE DESCARGO 1 CAMIO CON 938 CAJAS DE BANANAS BRASIL BAHIA EN RIQUEZA NATURAL EL DIA 10/08/24</t>
  </si>
  <si>
    <t>104/24</t>
  </si>
  <si>
    <t>VA019</t>
  </si>
  <si>
    <t xml:space="preserve">SE DESCARGARON EN RIQUEZA NATURAL 1 CAMION CON 918 CAJAS DE BANANAS BRASIL PEPE EL DIA 10/08/24 </t>
  </si>
  <si>
    <t xml:space="preserve">SE DESCARGO EN RIQUEZA NATURAL 1 CAMION CON 990 CAJAS DE BANANAS BRASIL OK EL DIA 10/08/24 </t>
  </si>
  <si>
    <t>153/</t>
  </si>
  <si>
    <t>DF026</t>
  </si>
  <si>
    <t>SE DESCARGO EN RIQUEZA NATURAL 1 CAMION CON 983 CAJAS DE BANANAS PARAGUAY PEPE ( CON PENCAS CHICAS) EL DIA 10/08/24 VR</t>
  </si>
  <si>
    <t>PXD0G96</t>
  </si>
  <si>
    <t>MHP0E22</t>
  </si>
  <si>
    <t>SE DESCARGO EN RIQUEZA NATURAL 1 CAMION CON 918 CAJAS DE BANANAS BR PEPE Y BR OK EL DIA 13/08/24.( fruta sentida en varios pallet) VR</t>
  </si>
  <si>
    <t>GT18</t>
  </si>
  <si>
    <t>SE DESCARGO EN RIQUEZA NATURAL 1 CAMION CON 918 CAJAS DE BANANAS BRASIL EN EL CUAL VINIERON 846 CAJAS DE BRASIL FIBRA Y 72 CAJAS DE BRASIL OK EL DIA 13/08/24 vr</t>
  </si>
  <si>
    <t>13/08: DESCARGE EN RIQUEZA NATURAL 919 CAJAS DE BANANA BR FIBRA.</t>
  </si>
  <si>
    <t>13/08: DESCARGA EN RIQUEZA NATURAL 990 CAJAS DE BANANA BR : 450 "OK" Y 540 "PEPE".</t>
  </si>
  <si>
    <t>VT031</t>
  </si>
  <si>
    <t>13/08:DESCAEGA EN RIQUEZA NATURAL 990 CAJAS DE BANANA BR FIBRA.</t>
  </si>
  <si>
    <t>IZR1F22</t>
  </si>
  <si>
    <t>IYC5297</t>
  </si>
  <si>
    <t>SE DESCARGO 1 CAMION CON 990 CAJAS DE BANANAS BRASIL FIBRA EL DIA 14/08/24</t>
  </si>
  <si>
    <t>154/</t>
  </si>
  <si>
    <t>PYDF027</t>
  </si>
  <si>
    <t>AACX335</t>
  </si>
  <si>
    <t>AAIF096</t>
  </si>
  <si>
    <t xml:space="preserve">14/08:SE DESCARGO EN RIQUEZA NATURAL 982 CAJAS DE PY </t>
  </si>
  <si>
    <t xml:space="preserve">VR 14/08/24: SE DESCARGO EN RIQUEZA NATURAL 1 CAMION CON 919 CAJAS DE BANANAS BRASIL FIBRA </t>
  </si>
  <si>
    <t>374/</t>
  </si>
  <si>
    <t>MS057</t>
  </si>
  <si>
    <r xmlns="http://schemas.openxmlformats.org/spreadsheetml/2006/main">
      <rPr>
        <sz val="11"/>
        <color rgb="FF000000"/>
        <rFont val="Calibri"/>
        <scheme val="minor"/>
      </rPr>
      <t>CU 15/08/24 SE DESCARGO EN RIQUEZA NATURAL 1 CAMION CON 982 CAJAS DE BANANAS PY PEPE EN BUEN ESTADO (</t>
    </r>
    <r xmlns="http://schemas.openxmlformats.org/spreadsheetml/2006/main">
      <rPr>
        <b/>
        <sz val="11"/>
        <color rgb="FFFF0000"/>
        <rFont val="Calibri"/>
        <scheme val="minor"/>
      </rPr>
      <t xml:space="preserve"> 2 CAJAS DE MAS)</t>
    </r>
  </si>
  <si>
    <t>108/24</t>
  </si>
  <si>
    <t>IYO6037</t>
  </si>
  <si>
    <r xmlns="http://schemas.openxmlformats.org/spreadsheetml/2006/main">
      <rPr>
        <sz val="11"/>
        <color rgb="FF000000"/>
        <rFont val="Calibri"/>
        <scheme val="minor"/>
      </rPr>
      <t xml:space="preserve">VR 15/08/24 SE DESCARGO EN RIQUEZ NATURAL 1 CAMION CON 918 CAJAS DE BANANAS BRASIL MADERA OK ( </t>
    </r>
    <r xmlns="http://schemas.openxmlformats.org/spreadsheetml/2006/main">
      <rPr>
        <b/>
        <sz val="11"/>
        <color rgb="FFFF0000"/>
        <rFont val="Calibri"/>
        <scheme val="minor"/>
      </rPr>
      <t>FALTARON 72 CAJAS</t>
    </r>
    <r xmlns="http://schemas.openxmlformats.org/spreadsheetml/2006/main">
      <rPr>
        <sz val="11"/>
        <color rgb="FF000000"/>
        <rFont val="Calibri"/>
        <scheme val="minor"/>
      </rPr>
      <t>)</t>
    </r>
  </si>
  <si>
    <t>107/24</t>
  </si>
  <si>
    <r xmlns="http://schemas.openxmlformats.org/spreadsheetml/2006/main">
      <rPr>
        <sz val="11"/>
        <color rgb="FF000000"/>
        <rFont val="Calibri"/>
        <scheme val="minor"/>
      </rPr>
      <t xml:space="preserve">VR 16/08/24: SE DESCARGO 1 CAMION EN RIQUEZA NATURAL CON 919 CAJAS DE BANANAS BRASIL MADERA </t>
    </r>
    <r xmlns="http://schemas.openxmlformats.org/spreadsheetml/2006/main">
      <rPr>
        <sz val="11"/>
        <color rgb="FFFF0000"/>
        <rFont val="Calibri"/>
        <scheme val="minor"/>
      </rPr>
      <t>( FRUTA QUEMADA POR FRIO)</t>
    </r>
  </si>
  <si>
    <t>106/24</t>
  </si>
  <si>
    <t>BH003</t>
  </si>
  <si>
    <t>SXH 2J65</t>
  </si>
  <si>
    <t>RYW 3H55</t>
  </si>
  <si>
    <r xmlns="http://schemas.openxmlformats.org/spreadsheetml/2006/main">
      <rPr>
        <sz val="11"/>
        <color rgb="FF000000"/>
        <rFont val="Calibri"/>
        <scheme val="minor"/>
      </rPr>
      <t xml:space="preserve">VR 16/08/24 : SE DESCARGO EN RIQUEZA NATURAL 1 CAMION CON 936 CAJAS DE BANANAS BRASIL BAHIA </t>
    </r>
    <r xmlns="http://schemas.openxmlformats.org/spreadsheetml/2006/main">
      <rPr>
        <sz val="11"/>
        <color rgb="FFFF0000"/>
        <rFont val="Calibri"/>
        <scheme val="minor"/>
      </rPr>
      <t>( FRUTA SENTIDA EN LA MAYORIA DE LOS PALLET Y 1 PALLET CON FRUTA QUEMADA )</t>
    </r>
  </si>
  <si>
    <t>1267/</t>
  </si>
  <si>
    <t>EC060</t>
  </si>
  <si>
    <t>VR 16/08/24 : SE DESCARGO EN RIQUEZA NATURAL 1 CAMION CON 930 CAJAS DE BANANAS PARAGUAY PEPE, CAMION ABIERTO CON LONA ( FRUTA QUEMADA POR FRIO )</t>
  </si>
  <si>
    <t>105/24</t>
  </si>
  <si>
    <r xmlns="http://schemas.openxmlformats.org/spreadsheetml/2006/main">
      <rPr>
        <sz val="11"/>
        <color rgb="FF000000"/>
        <rFont val="Calibri"/>
        <scheme val="minor"/>
      </rPr>
      <t>VR 16/08/24 : SE DESCARGO  EN RIQUEZA NATURAL1 CAMION CON 990 CAJAS DE BRASIL MADERA PEPE (</t>
    </r>
    <r xmlns="http://schemas.openxmlformats.org/spreadsheetml/2006/main">
      <rPr>
        <sz val="11"/>
        <color rgb="FFFF0000"/>
        <rFont val="Calibri"/>
        <scheme val="minor"/>
      </rPr>
      <t>FRUTA QUEMADA POR FRIO)</t>
    </r>
  </si>
  <si>
    <t>MS058</t>
  </si>
  <si>
    <r xmlns="http://schemas.openxmlformats.org/spreadsheetml/2006/main">
      <rPr>
        <sz val="11"/>
        <color rgb="FF000000"/>
        <rFont val="Calibri"/>
        <scheme val="minor"/>
      </rPr>
      <t>VR 16/08/24: SE DESCARGO 1 CAMION EN RIQUEZA NATURAL CON 981 CAJAS DE BANANAS PARAGUAY PEPE  FRUTA EN BUEN ESTADO(</t>
    </r>
    <r xmlns="http://schemas.openxmlformats.org/spreadsheetml/2006/main">
      <rPr>
        <b/>
        <sz val="11"/>
        <color rgb="FFFF0000"/>
        <rFont val="Calibri"/>
        <scheme val="minor"/>
      </rPr>
      <t xml:space="preserve"> 1 CAJA DE MAS)</t>
    </r>
  </si>
  <si>
    <t>009/AMR2024</t>
  </si>
  <si>
    <t>VT032</t>
  </si>
  <si>
    <r xmlns="http://schemas.openxmlformats.org/spreadsheetml/2006/main">
      <rPr>
        <sz val="11"/>
        <color rgb="FF000000"/>
        <rFont val="Calibri"/>
        <scheme val="minor"/>
      </rPr>
      <t>VR 17/08/24: SE DESCARGO EN RIQUEZA NATURAL 1 CAMION CON 990 CAJAS DE BANANAS BRASIL FIBRA (</t>
    </r>
    <r xmlns="http://schemas.openxmlformats.org/spreadsheetml/2006/main">
      <rPr>
        <sz val="11"/>
        <color rgb="FFFF0000"/>
        <rFont val="Calibri"/>
        <scheme val="minor"/>
      </rPr>
      <t xml:space="preserve"> FRUTA QUEMADA POR FRIO)</t>
    </r>
  </si>
  <si>
    <t>VA020</t>
  </si>
  <si>
    <t>SE DESCARGO EN RIQUEZA NATURAL 918 CAJAS DE BRASIL PEPE EL DIA 17/8/2024</t>
  </si>
  <si>
    <r xmlns="http://schemas.openxmlformats.org/spreadsheetml/2006/main">
      <rPr>
        <sz val="11"/>
        <color rgb="FF000000"/>
        <rFont val="Calibri"/>
        <scheme val="minor"/>
      </rPr>
      <t xml:space="preserve">VR 17/08/24: SE DESCARGO EN RIQUEZA NATURAL 1 CAMION CON 919 CAJAS DE BANANAS BRASIL PEPE( </t>
    </r>
    <r xmlns="http://schemas.openxmlformats.org/spreadsheetml/2006/main">
      <rPr>
        <sz val="11"/>
        <color rgb="FFFF0000"/>
        <rFont val="Calibri"/>
        <scheme val="minor"/>
      </rPr>
      <t>FRUTA QUEMADA POR FRIO)</t>
    </r>
  </si>
  <si>
    <t>VH 053</t>
  </si>
  <si>
    <t xml:space="preserve">CU 20/08 SE DESCARGO 1 CAMION DE BRASIL  VINIERON 990 CAJAS  VINO QUEMADA  Y CAJAS BAJO PESO DE 24 KILOS</t>
  </si>
  <si>
    <t>RYP 8G28</t>
  </si>
  <si>
    <t>OMI 4G44</t>
  </si>
  <si>
    <t xml:space="preserve">CU 21/08 SE DESACARGO EN RIQUEZA NATURAL 919 CAJAS PEPE  VINO QUEMADA POR EL FRIO</t>
  </si>
  <si>
    <t>VT033</t>
  </si>
  <si>
    <t xml:space="preserve">CU 21/08 SE DESCARGO EN RIQUEZA NATURAL 990 CAJAS  FIBRA  VINO QUEMADA POR EL FRIO </t>
  </si>
  <si>
    <t>SG25</t>
  </si>
  <si>
    <t>JAV2A69</t>
  </si>
  <si>
    <t>IXM4298</t>
  </si>
  <si>
    <t xml:space="preserve">CU 21/08 SE DESCARGO EN RIQUEZA NATURAL 990 CAJAS  FIBRA  VINO QUEMADA POR EL FRIO  VINIERON PALLET CON FRUTA SENTIDAS Y COLOR</t>
  </si>
  <si>
    <t>jhony Viera</t>
  </si>
  <si>
    <t>IRB1H18</t>
  </si>
  <si>
    <t>IZC8E59</t>
  </si>
  <si>
    <t>CU 22/08 SE DESCARGO 991 CAJAS DE BRASIL VINO QUEMADA YUNAS PENCAS SENTIDAS</t>
  </si>
  <si>
    <t>375/</t>
  </si>
  <si>
    <t>010/AMR/2024</t>
  </si>
  <si>
    <t xml:space="preserve">VR 23/08/24 : SE DESCARGO EN RIQUEZA NATURAL 1 CAMION CON 979 CAJAS DE BANANAS BRASIL PEPE  ( 4PALLET EN EL FONDO DE BRASIL OK )Y 12 CAJAS DE BRASIL PEPE CORRESPONDIENTES VINIERON EN EL CAMION CON CODIGO DE VIAJE CH 067. VINO CON ALGUNAS PENCAS SENTIDAS Y QUEMADA POR FRIO, EN EL FONDO LOS ULTIMOS 2 PALLET VOLCADOS POR TENER DEMACIADA SEPARACION ENTRE EL PALLET Y EL FRENTE DEL CAMION , SE PASAN FOTOS </t>
  </si>
  <si>
    <t>Arribado</t>
  </si>
  <si>
    <t>IUG0A52</t>
  </si>
  <si>
    <t>IUS3G13</t>
  </si>
  <si>
    <t>CH067/CP038</t>
  </si>
  <si>
    <t>991/12</t>
  </si>
  <si>
    <t>JAA8H06/IQA2J27</t>
  </si>
  <si>
    <r xmlns="http://schemas.openxmlformats.org/spreadsheetml/2006/main">
      <rPr>
        <sz val="11"/>
        <color rgb="FF000000"/>
        <rFont val="Calibri"/>
        <scheme val="minor"/>
      </rPr>
      <t>VR 23/08/24 : SE DESCARGO EN RIQUEZA NATURAL 1 CAMION CON 991 CAJAS DE BANANAS BRASIL FIBRA Y</t>
    </r>
    <r xmlns="http://schemas.openxmlformats.org/spreadsheetml/2006/main">
      <rPr>
        <sz val="11"/>
        <color rgb="FFFF0000"/>
        <rFont val="Calibri"/>
        <scheme val="minor"/>
      </rPr>
      <t xml:space="preserve"> 12 CAJAS DE BRASIL PEPE CORRESPONDIENTES A OTRO CAMION ( FRUTA EN BUEN ESTADO , QUEMADA POR FRIO)</t>
    </r>
  </si>
  <si>
    <t>Confirmado</t>
  </si>
  <si>
    <t>029//24</t>
  </si>
  <si>
    <t xml:space="preserve">Sandias </t>
  </si>
  <si>
    <t>Solicitado</t>
  </si>
  <si>
    <t>CARPETAS DE IMPORTACIÓN - CONTROL DE CARGAS y SALDOS</t>
  </si>
  <si>
    <t>Fecha</t>
  </si>
  <si>
    <t>Fatura</t>
  </si>
  <si>
    <t>Carpeta</t>
  </si>
  <si>
    <t>Export</t>
  </si>
  <si>
    <t>Transp.</t>
  </si>
  <si>
    <t>Qtde</t>
  </si>
  <si>
    <t>Cargado</t>
  </si>
  <si>
    <t>Saldo</t>
  </si>
  <si>
    <t>Afidi</t>
  </si>
  <si>
    <t>DUA</t>
  </si>
  <si>
    <t>BRB004</t>
  </si>
  <si>
    <t>Etimex</t>
  </si>
  <si>
    <t>136.37.80</t>
  </si>
  <si>
    <t>BRB007</t>
  </si>
  <si>
    <t>136.42.77</t>
  </si>
  <si>
    <t>136.51.05</t>
  </si>
  <si>
    <t>BRB001</t>
  </si>
  <si>
    <t>Joana</t>
  </si>
  <si>
    <t>Rivera</t>
  </si>
  <si>
    <t>Transzanini</t>
  </si>
  <si>
    <t>134.03.89</t>
  </si>
  <si>
    <t>BRB002</t>
  </si>
  <si>
    <t>134.03.90</t>
  </si>
  <si>
    <t>BRB003</t>
  </si>
  <si>
    <t>134.06.39</t>
  </si>
  <si>
    <t>134.08.44</t>
  </si>
  <si>
    <t>BRB005</t>
  </si>
  <si>
    <t>134.08.43</t>
  </si>
  <si>
    <t>134.10.38</t>
  </si>
  <si>
    <t>134.16.99</t>
  </si>
  <si>
    <t>BRB008</t>
  </si>
  <si>
    <t>134.18.85</t>
  </si>
  <si>
    <t>BRB009</t>
  </si>
  <si>
    <t>CMCN</t>
  </si>
  <si>
    <t>134.18.86</t>
  </si>
  <si>
    <t>BRB010</t>
  </si>
  <si>
    <t>134.21.41</t>
  </si>
  <si>
    <t>Osveli</t>
  </si>
  <si>
    <t>134.21.42</t>
  </si>
  <si>
    <t>BRB012</t>
  </si>
  <si>
    <t>134.21.43</t>
  </si>
  <si>
    <t>BRB013</t>
  </si>
  <si>
    <t>134.21.01</t>
  </si>
  <si>
    <t>BRB014</t>
  </si>
  <si>
    <t>134.21.02</t>
  </si>
  <si>
    <t>BRB015</t>
  </si>
  <si>
    <t>134.21.03</t>
  </si>
  <si>
    <t>BRB016</t>
  </si>
  <si>
    <t>134.28.37</t>
  </si>
  <si>
    <t>BRB017</t>
  </si>
  <si>
    <t>134.35.05</t>
  </si>
  <si>
    <t>BRB018</t>
  </si>
  <si>
    <t>134.36.24</t>
  </si>
  <si>
    <t>BRB019</t>
  </si>
  <si>
    <t>134.37.96</t>
  </si>
  <si>
    <t>BRB020</t>
  </si>
  <si>
    <t>134.38.22</t>
  </si>
  <si>
    <t>BRB021</t>
  </si>
  <si>
    <t>134.38.21</t>
  </si>
  <si>
    <t>BRB022</t>
  </si>
  <si>
    <t>134.41.57</t>
  </si>
  <si>
    <t>BRB023</t>
  </si>
  <si>
    <t>134.41.58</t>
  </si>
  <si>
    <t>BRB024</t>
  </si>
  <si>
    <t>134.41.96</t>
  </si>
  <si>
    <t>BRB025</t>
  </si>
  <si>
    <t>134.45.13</t>
  </si>
  <si>
    <t>BRB026</t>
  </si>
  <si>
    <t>134.48.75</t>
  </si>
  <si>
    <t>BRB027</t>
  </si>
  <si>
    <t>134.48.74</t>
  </si>
  <si>
    <t>BRB028</t>
  </si>
  <si>
    <t>134.52.38</t>
  </si>
  <si>
    <t>BRB029</t>
  </si>
  <si>
    <t>134.52.39</t>
  </si>
  <si>
    <t>BRB030</t>
  </si>
  <si>
    <t>134.57.22</t>
  </si>
  <si>
    <t>BRB031</t>
  </si>
  <si>
    <t>134.57.23</t>
  </si>
  <si>
    <t>BRB032</t>
  </si>
  <si>
    <t>Osvelii</t>
  </si>
  <si>
    <t>134.57.24</t>
  </si>
  <si>
    <t>BRB034</t>
  </si>
  <si>
    <t>134.62.80</t>
  </si>
  <si>
    <t>BRB035</t>
  </si>
  <si>
    <t>134.62.81</t>
  </si>
  <si>
    <t>BRB036</t>
  </si>
  <si>
    <t>134.65.02</t>
  </si>
  <si>
    <t>BRB037</t>
  </si>
  <si>
    <t>134.65.05</t>
  </si>
  <si>
    <t>BRB038</t>
  </si>
  <si>
    <t>134.69.66</t>
  </si>
  <si>
    <t>BRB039</t>
  </si>
  <si>
    <t>134.70.57</t>
  </si>
  <si>
    <t>BRB040</t>
  </si>
  <si>
    <t>134.76.94</t>
  </si>
  <si>
    <t>BRB041</t>
  </si>
  <si>
    <t>134.76.95</t>
  </si>
  <si>
    <t>BRB042</t>
  </si>
  <si>
    <t>134.80.22</t>
  </si>
  <si>
    <t>BRB043</t>
  </si>
  <si>
    <t>134.80.23</t>
  </si>
  <si>
    <t>BRB044</t>
  </si>
  <si>
    <t>134.85.78</t>
  </si>
  <si>
    <t>134.91.39</t>
  </si>
  <si>
    <t>BRB046</t>
  </si>
  <si>
    <t>134.91.40</t>
  </si>
  <si>
    <t>BRB047</t>
  </si>
  <si>
    <t>134.93.32</t>
  </si>
  <si>
    <t>BRB048</t>
  </si>
  <si>
    <t>134.96.77</t>
  </si>
  <si>
    <t>BRB049</t>
  </si>
  <si>
    <t>134.96.78</t>
  </si>
  <si>
    <t>BRB050</t>
  </si>
  <si>
    <t>134.99.73</t>
  </si>
  <si>
    <t>BRB051</t>
  </si>
  <si>
    <t>135.03.02</t>
  </si>
  <si>
    <t>BRB052</t>
  </si>
  <si>
    <t>135.04.12</t>
  </si>
  <si>
    <t>BRB053</t>
  </si>
  <si>
    <t>135.05.35</t>
  </si>
  <si>
    <t>BRB054</t>
  </si>
  <si>
    <t>135.05.36</t>
  </si>
  <si>
    <t>BRB055</t>
  </si>
  <si>
    <t>135.05.37</t>
  </si>
  <si>
    <t>BRB056</t>
  </si>
  <si>
    <t>Sergio Nava</t>
  </si>
  <si>
    <t>135.10.02</t>
  </si>
  <si>
    <t>BRB057</t>
  </si>
  <si>
    <t>135.14.63</t>
  </si>
  <si>
    <t>BRB058</t>
  </si>
  <si>
    <t>135.14.62</t>
  </si>
  <si>
    <t>BRB059</t>
  </si>
  <si>
    <t>135.20.20</t>
  </si>
  <si>
    <t>BRB060</t>
  </si>
  <si>
    <t>135.23.15</t>
  </si>
  <si>
    <t>BRB061</t>
  </si>
  <si>
    <t>135.23.16</t>
  </si>
  <si>
    <t>BRB062</t>
  </si>
  <si>
    <t>135.22.68</t>
  </si>
  <si>
    <t xml:space="preserve">              </t>
  </si>
  <si>
    <t>BRB063</t>
  </si>
  <si>
    <t>Osvelli</t>
  </si>
  <si>
    <t>135.23.67</t>
  </si>
  <si>
    <t>BRB064</t>
  </si>
  <si>
    <t>135.25.33</t>
  </si>
  <si>
    <t>BRB065</t>
  </si>
  <si>
    <t>135.30.53</t>
  </si>
  <si>
    <t>BRB066</t>
  </si>
  <si>
    <t>135.50.97</t>
  </si>
  <si>
    <t>BRB067</t>
  </si>
  <si>
    <t>135.58.40</t>
  </si>
  <si>
    <t>BRB068</t>
  </si>
  <si>
    <t>135.58.41</t>
  </si>
  <si>
    <t>BRB069</t>
  </si>
  <si>
    <t>135.60.83</t>
  </si>
  <si>
    <t>BRB070</t>
  </si>
  <si>
    <t>135.67.28</t>
  </si>
  <si>
    <t>BRB071</t>
  </si>
  <si>
    <t>135.67.29</t>
  </si>
  <si>
    <t>136.59.99</t>
  </si>
  <si>
    <t>BRP002</t>
  </si>
  <si>
    <t>136.37.65</t>
  </si>
  <si>
    <t>136.71.43</t>
  </si>
  <si>
    <t>BRP006</t>
  </si>
  <si>
    <t>136.63.02</t>
  </si>
  <si>
    <t>BRB072</t>
  </si>
  <si>
    <t>135.74.72</t>
  </si>
  <si>
    <t>BRB073</t>
  </si>
  <si>
    <t>135.75.29</t>
  </si>
  <si>
    <t>BRB074</t>
  </si>
  <si>
    <t>135.81.91</t>
  </si>
  <si>
    <t>BRB075</t>
  </si>
  <si>
    <t>135.81.92</t>
  </si>
  <si>
    <t>BRB076</t>
  </si>
  <si>
    <t>135.91.56</t>
  </si>
  <si>
    <t>BRB077</t>
  </si>
  <si>
    <t>135.91.89</t>
  </si>
  <si>
    <t>BRB078</t>
  </si>
  <si>
    <t>135.96.44</t>
  </si>
  <si>
    <t>BRB079</t>
  </si>
  <si>
    <t>135.96.45</t>
  </si>
  <si>
    <t>BRB080</t>
  </si>
  <si>
    <t>136.00.67</t>
  </si>
  <si>
    <t>BRB081</t>
  </si>
  <si>
    <t>136.00.68</t>
  </si>
  <si>
    <t>BRB082</t>
  </si>
  <si>
    <t>136.07.41</t>
  </si>
  <si>
    <t>BRB083</t>
  </si>
  <si>
    <t>136.11.28</t>
  </si>
  <si>
    <t>BRB084</t>
  </si>
  <si>
    <t>136.11.27</t>
  </si>
  <si>
    <t>BRB085</t>
  </si>
  <si>
    <t>136.13.78</t>
  </si>
  <si>
    <t>BRB086</t>
  </si>
  <si>
    <t>136.13.79</t>
  </si>
  <si>
    <t>BRB087</t>
  </si>
  <si>
    <t>136.21.00</t>
  </si>
  <si>
    <t>BRB088</t>
  </si>
  <si>
    <t>136.23.96</t>
  </si>
  <si>
    <t>BRB089</t>
  </si>
  <si>
    <t>136.23.97</t>
  </si>
  <si>
    <t>BRB090</t>
  </si>
  <si>
    <t>136.29.14</t>
  </si>
  <si>
    <t>BRB091</t>
  </si>
  <si>
    <t>136.30.65</t>
  </si>
  <si>
    <t>BRE001</t>
  </si>
  <si>
    <t>135.95.77</t>
  </si>
  <si>
    <t>BRE002</t>
  </si>
  <si>
    <t>135.92.62</t>
  </si>
  <si>
    <t>BRP007</t>
  </si>
  <si>
    <t>136.62.83</t>
  </si>
  <si>
    <t>136.80.95</t>
  </si>
  <si>
    <t>136.80.96</t>
  </si>
  <si>
    <t>BRP008</t>
  </si>
  <si>
    <t>BRP009</t>
  </si>
  <si>
    <t>136.54.60</t>
  </si>
  <si>
    <t>136.85.90</t>
  </si>
  <si>
    <t>136.85.91</t>
  </si>
  <si>
    <t>BRP010</t>
  </si>
  <si>
    <t>136.78.87</t>
  </si>
  <si>
    <t>136.87.60</t>
  </si>
  <si>
    <t>BRP011</t>
  </si>
  <si>
    <t>136.75.81</t>
  </si>
  <si>
    <t>BRP012</t>
  </si>
  <si>
    <t>136.78.88</t>
  </si>
  <si>
    <t>136.89.74</t>
  </si>
  <si>
    <t>Agricola Famosa</t>
  </si>
  <si>
    <t>137.80.10</t>
  </si>
  <si>
    <t>BRP014</t>
  </si>
  <si>
    <t>136.86.99</t>
  </si>
  <si>
    <t>136.95.65</t>
  </si>
  <si>
    <t>136.95.66</t>
  </si>
  <si>
    <t>BRP015</t>
  </si>
  <si>
    <t>139.96.27</t>
  </si>
  <si>
    <t>ATX</t>
  </si>
  <si>
    <t>136.95.67</t>
  </si>
  <si>
    <t>BRP016</t>
  </si>
  <si>
    <t>137.01.81</t>
  </si>
  <si>
    <t>137.02.11</t>
  </si>
  <si>
    <t>137.02.12</t>
  </si>
  <si>
    <t>137.86.68</t>
  </si>
  <si>
    <t>138.34.66</t>
  </si>
  <si>
    <t>137.89.55</t>
  </si>
  <si>
    <t>137.08.55</t>
  </si>
  <si>
    <t>137.12.52</t>
  </si>
  <si>
    <t>137.12.53</t>
  </si>
  <si>
    <t>138.44.66</t>
  </si>
  <si>
    <t>138.44.67</t>
  </si>
  <si>
    <t>137.18.47</t>
  </si>
  <si>
    <t>137.23.14</t>
  </si>
  <si>
    <t>137.23.15</t>
  </si>
  <si>
    <t>137.33.37</t>
  </si>
  <si>
    <t>137.33.38</t>
  </si>
  <si>
    <t>137.36.82</t>
  </si>
  <si>
    <t>137.36.83</t>
  </si>
  <si>
    <t>138.88.85</t>
  </si>
  <si>
    <t>138.44.84</t>
  </si>
  <si>
    <t>137.45.19</t>
  </si>
  <si>
    <t>137.45.20</t>
  </si>
  <si>
    <t>137.51.28</t>
  </si>
  <si>
    <t>137.51.29</t>
  </si>
  <si>
    <t>Misionero</t>
  </si>
  <si>
    <t>Salto</t>
  </si>
  <si>
    <t>Aotrans</t>
  </si>
  <si>
    <t>137.65.65</t>
  </si>
  <si>
    <t>PYB004</t>
  </si>
  <si>
    <t>Transur</t>
  </si>
  <si>
    <t>137.80.74</t>
  </si>
  <si>
    <t>PYB003</t>
  </si>
  <si>
    <t>137.77.37</t>
  </si>
  <si>
    <t>PYB002</t>
  </si>
  <si>
    <t>137.75.18</t>
  </si>
  <si>
    <t>PYB005</t>
  </si>
  <si>
    <t>Agrologistica</t>
  </si>
  <si>
    <t>137.80.56</t>
  </si>
  <si>
    <t>137.56.99</t>
  </si>
  <si>
    <t>138.52.31</t>
  </si>
  <si>
    <t>137.57.00</t>
  </si>
  <si>
    <t>137.60.77</t>
  </si>
  <si>
    <t>137.60.76</t>
  </si>
  <si>
    <t>Gral</t>
  </si>
  <si>
    <t>137.93.95</t>
  </si>
  <si>
    <t>138.52.32</t>
  </si>
  <si>
    <t>138.51.08</t>
  </si>
  <si>
    <t>137.69.44</t>
  </si>
  <si>
    <t>138.51.07</t>
  </si>
  <si>
    <t>137.67.08</t>
  </si>
  <si>
    <t>137.61.18</t>
  </si>
  <si>
    <t>137.93.96</t>
  </si>
  <si>
    <t>137.79.28</t>
  </si>
  <si>
    <t>137.70.96</t>
  </si>
  <si>
    <t>137.84.32</t>
  </si>
  <si>
    <t>137.84.33</t>
  </si>
  <si>
    <t>138.56.98</t>
  </si>
  <si>
    <t>138.59.35</t>
  </si>
  <si>
    <t>BRE003</t>
  </si>
  <si>
    <t>137.54.45</t>
  </si>
  <si>
    <t>137.93.33</t>
  </si>
  <si>
    <t>137.96.17</t>
  </si>
  <si>
    <t>137.96.18</t>
  </si>
  <si>
    <t>137.96.19</t>
  </si>
  <si>
    <t>BRE004</t>
  </si>
  <si>
    <t>137.42.30/137.42.31</t>
  </si>
  <si>
    <t>BRE005</t>
  </si>
  <si>
    <t>1375761/1375766</t>
  </si>
  <si>
    <t>138.07.84</t>
  </si>
  <si>
    <t>138.07.85</t>
  </si>
  <si>
    <t>138.07.86</t>
  </si>
  <si>
    <t>138.65.05</t>
  </si>
  <si>
    <t>138.16.52</t>
  </si>
  <si>
    <t>138.65.06</t>
  </si>
  <si>
    <t>BRB092</t>
  </si>
  <si>
    <t>138.69.97</t>
  </si>
  <si>
    <t>138.16.53</t>
  </si>
  <si>
    <t>BRB093</t>
  </si>
  <si>
    <t>138.69.99</t>
  </si>
  <si>
    <t>BRA001</t>
  </si>
  <si>
    <t>139.16.59</t>
  </si>
  <si>
    <t>BRE006</t>
  </si>
  <si>
    <t>138.15.87</t>
  </si>
  <si>
    <t>BRE007</t>
  </si>
  <si>
    <t>138.16.09</t>
  </si>
  <si>
    <t>138.02.00</t>
  </si>
  <si>
    <t>BRB094</t>
  </si>
  <si>
    <t>138.71.40</t>
  </si>
  <si>
    <t>138.71.41</t>
  </si>
  <si>
    <t>138.71.42</t>
  </si>
  <si>
    <t>138.24.37</t>
  </si>
  <si>
    <t>BRE008</t>
  </si>
  <si>
    <t>138.24.99</t>
  </si>
  <si>
    <t>138.29.02</t>
  </si>
  <si>
    <t>BRE009</t>
  </si>
  <si>
    <t>138.23.20</t>
  </si>
  <si>
    <t>138.34.16</t>
  </si>
  <si>
    <t>138.34.17</t>
  </si>
  <si>
    <t>138.02.01</t>
  </si>
  <si>
    <t>BRB095</t>
  </si>
  <si>
    <t>138.77.45</t>
  </si>
  <si>
    <t>138.77.43</t>
  </si>
  <si>
    <t>138.77.44</t>
  </si>
  <si>
    <t>BRB096</t>
  </si>
  <si>
    <t>138.77.74</t>
  </si>
  <si>
    <t>BRB097</t>
  </si>
  <si>
    <t>138.83.31</t>
  </si>
  <si>
    <t>BRB098</t>
  </si>
  <si>
    <t>138.83.32</t>
  </si>
  <si>
    <t>BRB099</t>
  </si>
  <si>
    <t>138.84.06</t>
  </si>
  <si>
    <t>138.84.10</t>
  </si>
  <si>
    <t>138.84.12</t>
  </si>
  <si>
    <t>BRB100</t>
  </si>
  <si>
    <t>138.89.77</t>
  </si>
  <si>
    <t>138.89.78</t>
  </si>
  <si>
    <t>138.89.79</t>
  </si>
  <si>
    <t>BRB101</t>
  </si>
  <si>
    <t>138.91.53</t>
  </si>
  <si>
    <t>BRP004</t>
  </si>
  <si>
    <t>136.36.64</t>
  </si>
  <si>
    <t>BRE027</t>
  </si>
  <si>
    <t>139.04.66</t>
  </si>
  <si>
    <t>BRB102</t>
  </si>
  <si>
    <t>138.95.52</t>
  </si>
  <si>
    <t>138.95.53</t>
  </si>
  <si>
    <t>138.95.54</t>
  </si>
  <si>
    <t>BRB103</t>
  </si>
  <si>
    <t>138.95.64</t>
  </si>
  <si>
    <t>BRE010</t>
  </si>
  <si>
    <t>138.31.62</t>
  </si>
  <si>
    <t>BRE011</t>
  </si>
  <si>
    <t>138.24.96</t>
  </si>
  <si>
    <t>BRE012</t>
  </si>
  <si>
    <t>138.24.97</t>
  </si>
  <si>
    <t>BRP005</t>
  </si>
  <si>
    <t>136.36.34</t>
  </si>
  <si>
    <t>BRE013</t>
  </si>
  <si>
    <t>Miro</t>
  </si>
  <si>
    <t>138.35.88</t>
  </si>
  <si>
    <t>BRE014</t>
  </si>
  <si>
    <t>1382497/1383543/1383542</t>
  </si>
  <si>
    <t>BRE015</t>
  </si>
  <si>
    <t>Garzon</t>
  </si>
  <si>
    <t>138.24.98</t>
  </si>
  <si>
    <t>BRE016</t>
  </si>
  <si>
    <t>138.48.44</t>
  </si>
  <si>
    <t>BRE017</t>
  </si>
  <si>
    <t>138.60.87</t>
  </si>
  <si>
    <t>BRB104</t>
  </si>
  <si>
    <t>139.01.36</t>
  </si>
  <si>
    <t>139.01.37</t>
  </si>
  <si>
    <t>139.01.38</t>
  </si>
  <si>
    <t>BRB105</t>
  </si>
  <si>
    <t>139.01.08</t>
  </si>
  <si>
    <t>BRB106</t>
  </si>
  <si>
    <t>139.02.30</t>
  </si>
  <si>
    <t>BRB107</t>
  </si>
  <si>
    <t>138.03.23</t>
  </si>
  <si>
    <t>BRB108</t>
  </si>
  <si>
    <t>139.03.30</t>
  </si>
  <si>
    <t>BRE018</t>
  </si>
  <si>
    <t>138.68.36</t>
  </si>
  <si>
    <t>BRE019</t>
  </si>
  <si>
    <t>138.68.37</t>
  </si>
  <si>
    <t>BRE020</t>
  </si>
  <si>
    <t>138.68.38</t>
  </si>
  <si>
    <t>BRE021</t>
  </si>
  <si>
    <t>138.68.39</t>
  </si>
  <si>
    <t>BRE022</t>
  </si>
  <si>
    <t>138.68.41</t>
  </si>
  <si>
    <t>BRE023</t>
  </si>
  <si>
    <t>138.74.91</t>
  </si>
  <si>
    <t>BRE024</t>
  </si>
  <si>
    <t>138.74.92</t>
  </si>
  <si>
    <t>BRE025</t>
  </si>
  <si>
    <t>1388060/59/04</t>
  </si>
  <si>
    <t>BRB109</t>
  </si>
  <si>
    <t>139.07.76</t>
  </si>
  <si>
    <t>139.07.77</t>
  </si>
  <si>
    <t>139.07.78</t>
  </si>
  <si>
    <t>BRB111</t>
  </si>
  <si>
    <t>139.09.31</t>
  </si>
  <si>
    <t>BRB110</t>
  </si>
  <si>
    <t>139.09.30</t>
  </si>
  <si>
    <t>BRB112</t>
  </si>
  <si>
    <t>139.09.33</t>
  </si>
  <si>
    <t>139.09.34</t>
  </si>
  <si>
    <t>139.16.58</t>
  </si>
  <si>
    <t>139.16.57</t>
  </si>
  <si>
    <t>BRA002</t>
  </si>
  <si>
    <t>139.20.23</t>
  </si>
  <si>
    <t>BRA003</t>
  </si>
  <si>
    <t>139.20.24</t>
  </si>
  <si>
    <t>BRA004</t>
  </si>
  <si>
    <t>139.25.59</t>
  </si>
  <si>
    <t>139.25.60</t>
  </si>
  <si>
    <t>BRA005</t>
  </si>
  <si>
    <t>139.28.29</t>
  </si>
  <si>
    <t>BRA006</t>
  </si>
  <si>
    <t>139.31.58</t>
  </si>
  <si>
    <t>BRE026</t>
  </si>
  <si>
    <t>1359530/1389531</t>
  </si>
  <si>
    <t>BRP017</t>
  </si>
  <si>
    <t>Kaipper</t>
  </si>
  <si>
    <t>138.40.36</t>
  </si>
  <si>
    <t>BRP018</t>
  </si>
  <si>
    <t>138.42.87</t>
  </si>
  <si>
    <t>BRP019</t>
  </si>
  <si>
    <t>138.42.15</t>
  </si>
  <si>
    <t>BRP020</t>
  </si>
  <si>
    <t>138.41.89</t>
  </si>
  <si>
    <t>BRP021</t>
  </si>
  <si>
    <t>BRP022</t>
  </si>
  <si>
    <t>138.68.58</t>
  </si>
  <si>
    <t>BRP023</t>
  </si>
  <si>
    <t>138.77.57</t>
  </si>
  <si>
    <t>BRP024</t>
  </si>
  <si>
    <t>138.77.58</t>
  </si>
  <si>
    <t>BRP025</t>
  </si>
  <si>
    <t>138.77.59</t>
  </si>
  <si>
    <t>BRP026</t>
  </si>
  <si>
    <t>1387968/69</t>
  </si>
  <si>
    <t>BRP027</t>
  </si>
  <si>
    <t>138.79.70</t>
  </si>
  <si>
    <t>BRP028</t>
  </si>
  <si>
    <t>138.18.56</t>
  </si>
  <si>
    <t>BRP029</t>
  </si>
  <si>
    <t>138.18.57</t>
  </si>
  <si>
    <t>BRP030</t>
  </si>
  <si>
    <t>138.18.58</t>
  </si>
  <si>
    <t>BRP031</t>
  </si>
  <si>
    <t>138.18.59</t>
  </si>
  <si>
    <t>BRP032</t>
  </si>
  <si>
    <t>138.84.18</t>
  </si>
  <si>
    <t>138.07.78</t>
  </si>
  <si>
    <t>BRP033</t>
  </si>
  <si>
    <t>138.81.55</t>
  </si>
  <si>
    <t>BRP034</t>
  </si>
  <si>
    <t>1388421/22</t>
  </si>
  <si>
    <t>BRP035</t>
  </si>
  <si>
    <t>1388780/81</t>
  </si>
  <si>
    <t>BRP036</t>
  </si>
  <si>
    <t>138.87.82</t>
  </si>
  <si>
    <t>BRP037</t>
  </si>
  <si>
    <t>1388783/84</t>
  </si>
  <si>
    <t>BRP038</t>
  </si>
  <si>
    <t>138.87.85</t>
  </si>
  <si>
    <t>BRP039</t>
  </si>
  <si>
    <t>138.87.81</t>
  </si>
  <si>
    <t>BRP040</t>
  </si>
  <si>
    <t>1388419/20</t>
  </si>
  <si>
    <t>138.07.79</t>
  </si>
  <si>
    <t>138.16.55</t>
  </si>
  <si>
    <t>136.35.24</t>
  </si>
  <si>
    <t>136.35.25</t>
  </si>
  <si>
    <t>136.36.31</t>
  </si>
  <si>
    <t>BRP001</t>
  </si>
  <si>
    <t>136,36,64</t>
  </si>
  <si>
    <t>136.38.50</t>
  </si>
  <si>
    <t>136.38.47</t>
  </si>
  <si>
    <t>136.46.92</t>
  </si>
  <si>
    <t>138.16.56</t>
  </si>
  <si>
    <t>136.50.08</t>
  </si>
  <si>
    <t>136.50.09</t>
  </si>
  <si>
    <t>136.53.88</t>
  </si>
  <si>
    <t>136.59.96</t>
  </si>
  <si>
    <t>136.59.97</t>
  </si>
  <si>
    <t>BRP003</t>
  </si>
  <si>
    <t>136.35.98</t>
  </si>
  <si>
    <t>136.63.59</t>
  </si>
  <si>
    <t>136.63.60</t>
  </si>
  <si>
    <t>136.66.24</t>
  </si>
  <si>
    <t>Roberdan</t>
  </si>
  <si>
    <t>136.66.26</t>
  </si>
  <si>
    <t>136.87.59</t>
  </si>
  <si>
    <t>138.23.81</t>
  </si>
  <si>
    <t>PYB006</t>
  </si>
  <si>
    <t>Ecotierra</t>
  </si>
  <si>
    <t>137.86.72</t>
  </si>
  <si>
    <t>137.74.98</t>
  </si>
  <si>
    <t>PYB007</t>
  </si>
  <si>
    <t>Ectotierra</t>
  </si>
  <si>
    <t>Alto Paraguay</t>
  </si>
  <si>
    <t>137.89.34</t>
  </si>
  <si>
    <t>PYB008</t>
  </si>
  <si>
    <t>137.96.05</t>
  </si>
  <si>
    <t>PYB009</t>
  </si>
  <si>
    <t>138.04.08</t>
  </si>
  <si>
    <t>PYB010</t>
  </si>
  <si>
    <t>138.07.92</t>
  </si>
  <si>
    <t>PYB011</t>
  </si>
  <si>
    <t>138.14.77</t>
  </si>
  <si>
    <t>PYB012</t>
  </si>
  <si>
    <t>138.19.11</t>
  </si>
  <si>
    <t>PYB013</t>
  </si>
  <si>
    <t>138.22.59</t>
  </si>
  <si>
    <t>PYB014</t>
  </si>
  <si>
    <t>138.24.45</t>
  </si>
  <si>
    <t>PYB015</t>
  </si>
  <si>
    <t>138.42.49</t>
  </si>
  <si>
    <t>PYB016</t>
  </si>
  <si>
    <t>138.49.40</t>
  </si>
  <si>
    <t>PYB017</t>
  </si>
  <si>
    <t>138.56.97</t>
  </si>
  <si>
    <t>PYB018</t>
  </si>
  <si>
    <t>138.63.94</t>
  </si>
  <si>
    <t>PYB019</t>
  </si>
  <si>
    <t>138.69.96</t>
  </si>
  <si>
    <t>PYB020</t>
  </si>
  <si>
    <t>138.73.82</t>
  </si>
  <si>
    <t>PYB021</t>
  </si>
  <si>
    <t>138.81.32</t>
  </si>
  <si>
    <t>PYB022</t>
  </si>
  <si>
    <t>138.88.47</t>
  </si>
  <si>
    <t>PYB023</t>
  </si>
  <si>
    <t>138.93.08</t>
  </si>
  <si>
    <t>PYB024</t>
  </si>
  <si>
    <t>138.98.04</t>
  </si>
  <si>
    <t>PYB025</t>
  </si>
  <si>
    <t>139.03.15</t>
  </si>
  <si>
    <t>PYB026</t>
  </si>
  <si>
    <t>139.11.79</t>
  </si>
  <si>
    <t>BRA007</t>
  </si>
  <si>
    <t>139.31.59</t>
  </si>
  <si>
    <t>BRA008</t>
  </si>
  <si>
    <t>139.31.60</t>
  </si>
  <si>
    <t>BRA009</t>
  </si>
  <si>
    <t>139.42.43</t>
  </si>
  <si>
    <t>BRA010</t>
  </si>
  <si>
    <t>139.42.42</t>
  </si>
  <si>
    <t>BRA011</t>
  </si>
  <si>
    <t>139.48.43</t>
  </si>
  <si>
    <t>BRA012</t>
  </si>
  <si>
    <t>139.51.75</t>
  </si>
  <si>
    <t>BRA013</t>
  </si>
  <si>
    <t>139.51.76</t>
  </si>
  <si>
    <t>BRA014</t>
  </si>
  <si>
    <t>139.57.32</t>
  </si>
  <si>
    <t>BRA015</t>
  </si>
  <si>
    <t>139.62.30</t>
  </si>
  <si>
    <t>BRA016</t>
  </si>
  <si>
    <t>139.62.31</t>
  </si>
  <si>
    <t>BRA017</t>
  </si>
  <si>
    <t>139.66.97</t>
  </si>
  <si>
    <t>BRA018</t>
  </si>
  <si>
    <t>139.66.98</t>
  </si>
  <si>
    <t>BRA019</t>
  </si>
  <si>
    <t>silvio</t>
  </si>
  <si>
    <t>BRA020</t>
  </si>
  <si>
    <t>BRA021</t>
  </si>
  <si>
    <t>139.76.37</t>
  </si>
  <si>
    <t>BRA022</t>
  </si>
  <si>
    <t>139.81.67</t>
  </si>
  <si>
    <t>141.95.81</t>
  </si>
  <si>
    <t>BRA023</t>
  </si>
  <si>
    <t>139.85.73</t>
  </si>
  <si>
    <t>BRA024</t>
  </si>
  <si>
    <t>139.91.47</t>
  </si>
  <si>
    <t>BRA025</t>
  </si>
  <si>
    <t>139.97.69</t>
  </si>
  <si>
    <t>BRA026</t>
  </si>
  <si>
    <t>140.06.22</t>
  </si>
  <si>
    <t>BRA027</t>
  </si>
  <si>
    <t>140.10.03</t>
  </si>
  <si>
    <t>BRA028</t>
  </si>
  <si>
    <t>140.16.58</t>
  </si>
  <si>
    <t>BRA029</t>
  </si>
  <si>
    <t>140.21.28</t>
  </si>
  <si>
    <t>BRA030</t>
  </si>
  <si>
    <t>140.24.25</t>
  </si>
  <si>
    <t>BRA031</t>
  </si>
  <si>
    <t>140.29.23</t>
  </si>
  <si>
    <t>BRA032</t>
  </si>
  <si>
    <t>140.32.28</t>
  </si>
  <si>
    <t>BRA033</t>
  </si>
  <si>
    <t>1403132/1403133/1403134</t>
  </si>
  <si>
    <t>BRA034</t>
  </si>
  <si>
    <t>140.40.68</t>
  </si>
  <si>
    <t>BRA035</t>
  </si>
  <si>
    <t>140.47.92</t>
  </si>
  <si>
    <t>BRA036</t>
  </si>
  <si>
    <t>140.48.71</t>
  </si>
  <si>
    <t>138.23.82</t>
  </si>
  <si>
    <t>138.26.17</t>
  </si>
  <si>
    <t>138.26.18</t>
  </si>
  <si>
    <t>138.34.64</t>
  </si>
  <si>
    <t>Latour</t>
  </si>
  <si>
    <t>BRA037</t>
  </si>
  <si>
    <t>140.54.39</t>
  </si>
  <si>
    <t>BRA038</t>
  </si>
  <si>
    <t>140.58.89</t>
  </si>
  <si>
    <t>BRA039</t>
  </si>
  <si>
    <t>140.66.66</t>
  </si>
  <si>
    <t>BRA040</t>
  </si>
  <si>
    <t>140.71.19</t>
  </si>
  <si>
    <t>BRA041</t>
  </si>
  <si>
    <t>140.79.84</t>
  </si>
  <si>
    <t>BRA042</t>
  </si>
  <si>
    <t>140.86.14</t>
  </si>
  <si>
    <t>BRA043</t>
  </si>
  <si>
    <t>140.89.55</t>
  </si>
  <si>
    <t>BRA044</t>
  </si>
  <si>
    <t>140.94.57</t>
  </si>
  <si>
    <t>BRA045</t>
  </si>
  <si>
    <t>140.98.21</t>
  </si>
  <si>
    <t>BRA046</t>
  </si>
  <si>
    <t>141.03.76</t>
  </si>
  <si>
    <t>BRA047</t>
  </si>
  <si>
    <t>141.10.09</t>
  </si>
  <si>
    <t>BRA048</t>
  </si>
  <si>
    <t>141.17.83</t>
  </si>
  <si>
    <t>BRA049</t>
  </si>
  <si>
    <t>141.23.01</t>
  </si>
  <si>
    <t>BRA050</t>
  </si>
  <si>
    <t>141.31.21</t>
  </si>
  <si>
    <t>BRA051</t>
  </si>
  <si>
    <t>141.38.04</t>
  </si>
  <si>
    <t>BRA052</t>
  </si>
  <si>
    <t>141.46.27</t>
  </si>
  <si>
    <t>BRA053</t>
  </si>
  <si>
    <t>141.50.81</t>
  </si>
  <si>
    <t>BRA054</t>
  </si>
  <si>
    <t>141.56.48</t>
  </si>
  <si>
    <t>BRA055</t>
  </si>
  <si>
    <t>141.63.07</t>
  </si>
  <si>
    <t>144.99.50</t>
  </si>
  <si>
    <t>141.99.89</t>
  </si>
  <si>
    <t>145.06.30</t>
  </si>
  <si>
    <t>142.05.31</t>
  </si>
  <si>
    <t>145.06.32</t>
  </si>
  <si>
    <t>142.08.41</t>
  </si>
  <si>
    <t>145.13.38</t>
  </si>
  <si>
    <t>142.13.98</t>
  </si>
  <si>
    <t>145,20,04</t>
  </si>
  <si>
    <t>142.21.60</t>
  </si>
  <si>
    <t>142.23.89</t>
  </si>
  <si>
    <t>142.30.35</t>
  </si>
  <si>
    <t>142.39.83</t>
  </si>
  <si>
    <t>142.33.76</t>
  </si>
  <si>
    <t>142.44.10</t>
  </si>
  <si>
    <t>142.50.28</t>
  </si>
  <si>
    <t>142.58.18</t>
  </si>
  <si>
    <t>142.59.00</t>
  </si>
  <si>
    <t>142.66.34</t>
  </si>
  <si>
    <t>142.71.27</t>
  </si>
  <si>
    <t>142.78.33</t>
  </si>
  <si>
    <t>139.16.55</t>
  </si>
  <si>
    <t>139.16.56</t>
  </si>
  <si>
    <t>139.22.92</t>
  </si>
  <si>
    <t>142.82.17</t>
  </si>
  <si>
    <t>139.23.16</t>
  </si>
  <si>
    <t>139.27.78</t>
  </si>
  <si>
    <t>142.86.71</t>
  </si>
  <si>
    <t>139.27.79</t>
  </si>
  <si>
    <t>139.35.06</t>
  </si>
  <si>
    <t>139.35.07</t>
  </si>
  <si>
    <t>142.95.88</t>
  </si>
  <si>
    <t>RIO Branco</t>
  </si>
  <si>
    <t>139.40.69</t>
  </si>
  <si>
    <t>143.01.54</t>
  </si>
  <si>
    <t>139.40.70</t>
  </si>
  <si>
    <t>139.43.43</t>
  </si>
  <si>
    <t>143,04,78</t>
  </si>
  <si>
    <t>139.43.75</t>
  </si>
  <si>
    <t>139.46.87</t>
  </si>
  <si>
    <t>BRA056</t>
  </si>
  <si>
    <t>141.69.42</t>
  </si>
  <si>
    <t>zanini</t>
  </si>
  <si>
    <t>139.47.00</t>
  </si>
  <si>
    <t>139.52.04</t>
  </si>
  <si>
    <t>139.52.05</t>
  </si>
  <si>
    <t>BRA057</t>
  </si>
  <si>
    <t>141.79.89</t>
  </si>
  <si>
    <t>139.57.01</t>
  </si>
  <si>
    <t>139.58.02</t>
  </si>
  <si>
    <t>139.61.23</t>
  </si>
  <si>
    <t>139.62.03</t>
  </si>
  <si>
    <t>139.65.30</t>
  </si>
  <si>
    <t>139.65.54</t>
  </si>
  <si>
    <t>139.73.19</t>
  </si>
  <si>
    <t>139.73.20</t>
  </si>
  <si>
    <t>139.74.32</t>
  </si>
  <si>
    <t>139.77.05</t>
  </si>
  <si>
    <t>139.77.23</t>
  </si>
  <si>
    <t>139.77.24</t>
  </si>
  <si>
    <t>139.83.01</t>
  </si>
  <si>
    <t>139.88.71</t>
  </si>
  <si>
    <t>13994.41</t>
  </si>
  <si>
    <t>139.96.11</t>
  </si>
  <si>
    <t>139.96.14</t>
  </si>
  <si>
    <t>139.99.60</t>
  </si>
  <si>
    <t>140.04.06</t>
  </si>
  <si>
    <t>gral</t>
  </si>
  <si>
    <t>140.04.05</t>
  </si>
  <si>
    <t>140.05.29</t>
  </si>
  <si>
    <t>140.09.57</t>
  </si>
  <si>
    <t>140.09.58</t>
  </si>
  <si>
    <t>140.16.60</t>
  </si>
  <si>
    <t>140.20.88</t>
  </si>
  <si>
    <t>140.25.54</t>
  </si>
  <si>
    <t>140.25.55</t>
  </si>
  <si>
    <t>140.29.86</t>
  </si>
  <si>
    <t>140.29.87</t>
  </si>
  <si>
    <t>140.32.67</t>
  </si>
  <si>
    <t>140.32.69</t>
  </si>
  <si>
    <t>140.32.70</t>
  </si>
  <si>
    <t>140.38.73</t>
  </si>
  <si>
    <t>140.38.74</t>
  </si>
  <si>
    <t>140.41.97</t>
  </si>
  <si>
    <t>140.43.22</t>
  </si>
  <si>
    <t>140.44.72</t>
  </si>
  <si>
    <t>140.47.80</t>
  </si>
  <si>
    <t>140.47.81</t>
  </si>
  <si>
    <t>140.50.33</t>
  </si>
  <si>
    <t>140.50.34</t>
  </si>
  <si>
    <t>14050.32</t>
  </si>
  <si>
    <t>Amaro</t>
  </si>
  <si>
    <t>140.54.64</t>
  </si>
  <si>
    <t>140.57.12</t>
  </si>
  <si>
    <t>140.57.11</t>
  </si>
  <si>
    <t>140.62.48</t>
  </si>
  <si>
    <t>140.62.49</t>
  </si>
  <si>
    <t>140.69.42</t>
  </si>
  <si>
    <t>140.69.43</t>
  </si>
  <si>
    <t>14069.44</t>
  </si>
  <si>
    <t>140.69.46</t>
  </si>
  <si>
    <t>140.77.50</t>
  </si>
  <si>
    <t>140.77.52</t>
  </si>
  <si>
    <t>140.77.47</t>
  </si>
  <si>
    <t>140.83.84</t>
  </si>
  <si>
    <t>140.83.91</t>
  </si>
  <si>
    <t>140.83.87</t>
  </si>
  <si>
    <t>140.87.97</t>
  </si>
  <si>
    <t>140.91.03</t>
  </si>
  <si>
    <t>140.92.99</t>
  </si>
  <si>
    <t>140.92.97</t>
  </si>
  <si>
    <t>140.92.96</t>
  </si>
  <si>
    <t>140.92.98</t>
  </si>
  <si>
    <t>Fartura</t>
  </si>
  <si>
    <t>140.97.98</t>
  </si>
  <si>
    <t>141.03.71</t>
  </si>
  <si>
    <t>141.03.72</t>
  </si>
  <si>
    <t>141.03.73</t>
  </si>
  <si>
    <t>141.03.74</t>
  </si>
  <si>
    <t>141.10.87</t>
  </si>
  <si>
    <t>141.11.92</t>
  </si>
  <si>
    <t>141.11.91</t>
  </si>
  <si>
    <t>141.20.50</t>
  </si>
  <si>
    <t>141.23.85</t>
  </si>
  <si>
    <t>141.23.87</t>
  </si>
  <si>
    <t>Chabat</t>
  </si>
  <si>
    <t>141.23.88</t>
  </si>
  <si>
    <t>141.29.98</t>
  </si>
  <si>
    <t>BRB113</t>
  </si>
  <si>
    <t>139.13.79</t>
  </si>
  <si>
    <t>139.13.78</t>
  </si>
  <si>
    <t>139.13.77</t>
  </si>
  <si>
    <t>141.29.99</t>
  </si>
  <si>
    <t>141.32.99</t>
  </si>
  <si>
    <t>141.35.72</t>
  </si>
  <si>
    <t>141.35.71</t>
  </si>
  <si>
    <t>141.14.35</t>
  </si>
  <si>
    <t>141.40.36</t>
  </si>
  <si>
    <t>141.40.38</t>
  </si>
  <si>
    <t>141.40.39</t>
  </si>
  <si>
    <t>1414041/1413929</t>
  </si>
  <si>
    <t>BRB114</t>
  </si>
  <si>
    <t>141.50.64</t>
  </si>
  <si>
    <t>BRB115</t>
  </si>
  <si>
    <t>141.50.65</t>
  </si>
  <si>
    <t>BRB116</t>
  </si>
  <si>
    <t>141.50.19</t>
  </si>
  <si>
    <t>BRB117</t>
  </si>
  <si>
    <t>BRB118</t>
  </si>
  <si>
    <t>141.50.67</t>
  </si>
  <si>
    <t>BRB119</t>
  </si>
  <si>
    <t>141.60.56</t>
  </si>
  <si>
    <t>BRB120</t>
  </si>
  <si>
    <t>141.58.07</t>
  </si>
  <si>
    <t>BRB121</t>
  </si>
  <si>
    <t>141.60.57</t>
  </si>
  <si>
    <t>BRB122</t>
  </si>
  <si>
    <t>141.60.58</t>
  </si>
  <si>
    <t>BRB123</t>
  </si>
  <si>
    <t>141.68.45</t>
  </si>
  <si>
    <t>BRB124</t>
  </si>
  <si>
    <t>141.69.2</t>
  </si>
  <si>
    <t>BRB125</t>
  </si>
  <si>
    <t>141.69.24</t>
  </si>
  <si>
    <t>BRA058</t>
  </si>
  <si>
    <t>141.83.42</t>
  </si>
  <si>
    <t>BRA059</t>
  </si>
  <si>
    <t>141.83.46</t>
  </si>
  <si>
    <t>139.13.73/74/75</t>
  </si>
  <si>
    <t>BRA060</t>
  </si>
  <si>
    <t>141.95.99</t>
  </si>
  <si>
    <t>1392486/1392487/1392484</t>
  </si>
  <si>
    <t>139.30.76</t>
  </si>
  <si>
    <t>139.41.83</t>
  </si>
  <si>
    <t>1395379/1395380/1395378/1395381</t>
  </si>
  <si>
    <t>1395892/1395887/1395888/1395890/1395891</t>
  </si>
  <si>
    <t>1396227/1396226/1396228/1396225/1395987</t>
  </si>
  <si>
    <t>1396874/1397592/1396876/1396877</t>
  </si>
  <si>
    <t>1397911/1397910/1398147/1398148</t>
  </si>
  <si>
    <t>1398472/1398471/1398473/1396875/1398469</t>
  </si>
  <si>
    <t>143.07.81</t>
  </si>
  <si>
    <t>143.17.29</t>
  </si>
  <si>
    <t>143.19.09</t>
  </si>
  <si>
    <t>143.27.09</t>
  </si>
  <si>
    <t>143.29.80</t>
  </si>
  <si>
    <t>143.36.51</t>
  </si>
  <si>
    <t>143.39.66</t>
  </si>
  <si>
    <t>143.47.28</t>
  </si>
  <si>
    <t>143.52.53</t>
  </si>
  <si>
    <t>Trebol</t>
  </si>
  <si>
    <t>1399188/1399190/1399186/1399186/1399191/1393231</t>
  </si>
  <si>
    <t>Trebol/Etimex</t>
  </si>
  <si>
    <t>1400247/1400246/1399708/1400245/1400695</t>
  </si>
  <si>
    <t>080783/080781</t>
  </si>
  <si>
    <t xml:space="preserve">Trebol </t>
  </si>
  <si>
    <t>1400834/1400843./14008351401289/1401289./1400837/1399187</t>
  </si>
  <si>
    <t>1401988/1401989/1401992/1401664</t>
  </si>
  <si>
    <t>1402540./1402445./1402542./1402542./1402541./1402009.</t>
  </si>
  <si>
    <t>BRE017 - BRB047</t>
  </si>
  <si>
    <t>1403015/1403013/1403011/1402275/1403014</t>
  </si>
  <si>
    <t>104362/104363</t>
  </si>
  <si>
    <t>BRE018 - BRB051</t>
  </si>
  <si>
    <t>1403942/1403542/1403541/1403545/1403544</t>
  </si>
  <si>
    <t>108807-108808</t>
  </si>
  <si>
    <t>BRE019-BRB055</t>
  </si>
  <si>
    <t>1403891/1404126/1404124/1404198</t>
  </si>
  <si>
    <t>113184/113253</t>
  </si>
  <si>
    <t>1404291/1404292</t>
  </si>
  <si>
    <t>1404437/1404434/1404438/1404436/1404435/1404476</t>
  </si>
  <si>
    <t>1405306/07</t>
  </si>
  <si>
    <t>BRE023/BRB066</t>
  </si>
  <si>
    <t>1405873/1405632/1405631/1405630/</t>
  </si>
  <si>
    <t>128622/21</t>
  </si>
  <si>
    <t>1405838/1405839/1405840/1407069/1405441</t>
  </si>
  <si>
    <t>1406952/1406951</t>
  </si>
  <si>
    <t>140.72.42</t>
  </si>
  <si>
    <t>BRE027/BRB078</t>
  </si>
  <si>
    <t>Trebol-Etimex</t>
  </si>
  <si>
    <t>1407797/1407798/1407799/1408304/1407235</t>
  </si>
  <si>
    <t>146747/146746</t>
  </si>
  <si>
    <t>BRE028</t>
  </si>
  <si>
    <t>1408938/1408939</t>
  </si>
  <si>
    <t>BRE029 / BRB081</t>
  </si>
  <si>
    <t>1408970/1408380/1408382/1408377/1408388</t>
  </si>
  <si>
    <t>151329/151330</t>
  </si>
  <si>
    <t>BRE030/BRB087</t>
  </si>
  <si>
    <t>1409406/1408381/1408385/1408378</t>
  </si>
  <si>
    <t>156686/156684</t>
  </si>
  <si>
    <t>BRE031/BRB089</t>
  </si>
  <si>
    <t>1410157/1409634/1408375</t>
  </si>
  <si>
    <t>159669/159670</t>
  </si>
  <si>
    <t>BRE032</t>
  </si>
  <si>
    <t>140.98.20</t>
  </si>
  <si>
    <t>BRE033</t>
  </si>
  <si>
    <t>Special Fruit</t>
  </si>
  <si>
    <t>140.98.66</t>
  </si>
  <si>
    <t>BRE034/BRB094</t>
  </si>
  <si>
    <t>141.05.38/14105.37/1410536</t>
  </si>
  <si>
    <t>165472/165471</t>
  </si>
  <si>
    <t>BRE035</t>
  </si>
  <si>
    <t>BRE036</t>
  </si>
  <si>
    <t>1410743/1410744/1410748/1410752/1410279/1410750</t>
  </si>
  <si>
    <t>BRE037</t>
  </si>
  <si>
    <t>1409993/1410501</t>
  </si>
  <si>
    <t>BRE038</t>
  </si>
  <si>
    <t>141.07.97</t>
  </si>
  <si>
    <t>BRE039</t>
  </si>
  <si>
    <t>TRB</t>
  </si>
  <si>
    <t>1411812/1411811/1411810/1411813/1410447</t>
  </si>
  <si>
    <t>BRE040</t>
  </si>
  <si>
    <t>141.18.14</t>
  </si>
  <si>
    <t>BRE041</t>
  </si>
  <si>
    <t>141.14.53</t>
  </si>
  <si>
    <t>BRE042</t>
  </si>
  <si>
    <t>141.17.85</t>
  </si>
  <si>
    <t>BRE043/BRB103</t>
  </si>
  <si>
    <t>TRebol-Etimex</t>
  </si>
  <si>
    <t>1412780/1412713/1412714/1412192/1412193</t>
  </si>
  <si>
    <t>181758/181759</t>
  </si>
  <si>
    <t>BRE044</t>
  </si>
  <si>
    <t>141.29.73</t>
  </si>
  <si>
    <t>BRE045/BRB108</t>
  </si>
  <si>
    <t>1413181/1413183/1410446</t>
  </si>
  <si>
    <t>187129/187128</t>
  </si>
  <si>
    <t>BRE046</t>
  </si>
  <si>
    <t>141.14.54</t>
  </si>
  <si>
    <t>BRE047</t>
  </si>
  <si>
    <t>141.37.34</t>
  </si>
  <si>
    <t>BRE048</t>
  </si>
  <si>
    <t>141.44.06</t>
  </si>
  <si>
    <t>BRE049</t>
  </si>
  <si>
    <t xml:space="preserve">141.37.54 </t>
  </si>
  <si>
    <t>BRE050</t>
  </si>
  <si>
    <t>chuy</t>
  </si>
  <si>
    <t>141.37.33</t>
  </si>
  <si>
    <t>BRE051</t>
  </si>
  <si>
    <t>141.44.58/1414459/1414461/1414460/1413861</t>
  </si>
  <si>
    <t>BRE052</t>
  </si>
  <si>
    <t>141.14.55</t>
  </si>
  <si>
    <t>BRE053</t>
  </si>
  <si>
    <t>141.56.34/1415633/1415655/14159/0</t>
  </si>
  <si>
    <t>BRE054</t>
  </si>
  <si>
    <t>141.61.29</t>
  </si>
  <si>
    <t>143.60.38</t>
  </si>
  <si>
    <t>143.67.63</t>
  </si>
  <si>
    <t>143.76.10</t>
  </si>
  <si>
    <t>141.96.39</t>
  </si>
  <si>
    <t>141.99.45</t>
  </si>
  <si>
    <t>141.99.46</t>
  </si>
  <si>
    <t>141.99.47</t>
  </si>
  <si>
    <t>141.99.48</t>
  </si>
  <si>
    <t>142.04.55</t>
  </si>
  <si>
    <t>142.04.57</t>
  </si>
  <si>
    <t>142.04.56</t>
  </si>
  <si>
    <t>142.06.36</t>
  </si>
  <si>
    <t>Dallog</t>
  </si>
  <si>
    <t>142.06.37</t>
  </si>
  <si>
    <t>142.19.79</t>
  </si>
  <si>
    <t>142.21.70</t>
  </si>
  <si>
    <t>142.21.72</t>
  </si>
  <si>
    <t>142.21.73</t>
  </si>
  <si>
    <t>142.31.66</t>
  </si>
  <si>
    <t>142.34.95</t>
  </si>
  <si>
    <t>142.34.96</t>
  </si>
  <si>
    <t>142.34.97</t>
  </si>
  <si>
    <t>142.41.38</t>
  </si>
  <si>
    <t>142.41.39</t>
  </si>
  <si>
    <t>142.41.40</t>
  </si>
  <si>
    <t>142.46.80</t>
  </si>
  <si>
    <t>142.53.39</t>
  </si>
  <si>
    <t>142.59.47</t>
  </si>
  <si>
    <t>142.59.48</t>
  </si>
  <si>
    <t>142.59.51</t>
  </si>
  <si>
    <t>142.66.35</t>
  </si>
  <si>
    <t>142.70.92</t>
  </si>
  <si>
    <t>142.75.70</t>
  </si>
  <si>
    <t>142.75.71</t>
  </si>
  <si>
    <t>142.75.73</t>
  </si>
  <si>
    <t>142.85.05</t>
  </si>
  <si>
    <t>142.85.06</t>
  </si>
  <si>
    <t>142.93.65</t>
  </si>
  <si>
    <t>142.99.76</t>
  </si>
  <si>
    <t>143.85.18</t>
  </si>
  <si>
    <t>144.99.42</t>
  </si>
  <si>
    <t>143.07.22</t>
  </si>
  <si>
    <t>143.88.61</t>
  </si>
  <si>
    <t>143.98.26</t>
  </si>
  <si>
    <t>BRB126</t>
  </si>
  <si>
    <t>141.78.04</t>
  </si>
  <si>
    <t>BRB127</t>
  </si>
  <si>
    <t>141.81.57</t>
  </si>
  <si>
    <t>BRB128</t>
  </si>
  <si>
    <t>141.84.05</t>
  </si>
  <si>
    <t>BRB129</t>
  </si>
  <si>
    <t>141.84.06</t>
  </si>
  <si>
    <t>BRB130</t>
  </si>
  <si>
    <t>141.87.27</t>
  </si>
  <si>
    <t>BRB131</t>
  </si>
  <si>
    <t>141.87.28</t>
  </si>
  <si>
    <t>BRB132</t>
  </si>
  <si>
    <t>141.96.38</t>
  </si>
  <si>
    <t>144.04.39</t>
  </si>
  <si>
    <t>143.12.48</t>
  </si>
  <si>
    <t>143.20.76</t>
  </si>
  <si>
    <t>144.11.37</t>
  </si>
  <si>
    <t>142.09.48</t>
  </si>
  <si>
    <t>142.09.59</t>
  </si>
  <si>
    <t>142.09.60</t>
  </si>
  <si>
    <t>143.29.04</t>
  </si>
  <si>
    <t>143.32.68</t>
  </si>
  <si>
    <t>143.38.61</t>
  </si>
  <si>
    <t>143,23,53</t>
  </si>
  <si>
    <t>143,44,33</t>
  </si>
  <si>
    <t>143.48.43</t>
  </si>
  <si>
    <t>143.59.45</t>
  </si>
  <si>
    <t>143.59.48</t>
  </si>
  <si>
    <t>143.71.95</t>
  </si>
  <si>
    <t>143.80.12</t>
  </si>
  <si>
    <t>142.13.64</t>
  </si>
  <si>
    <t>142.13.65</t>
  </si>
  <si>
    <t>144.19.95</t>
  </si>
  <si>
    <t>144.27.44</t>
  </si>
  <si>
    <t>144.31.83</t>
  </si>
  <si>
    <t>144.43.49</t>
  </si>
  <si>
    <t>144.49.70</t>
  </si>
  <si>
    <t>144,54,83</t>
  </si>
  <si>
    <t>144.62.77</t>
  </si>
  <si>
    <t>144.68.82</t>
  </si>
  <si>
    <t>144.73.10</t>
  </si>
  <si>
    <t>144,78,76</t>
  </si>
  <si>
    <t>BRE055</t>
  </si>
  <si>
    <t>Franco</t>
  </si>
  <si>
    <t>BRE056</t>
  </si>
  <si>
    <t>1416628/1416626/1416629/1416632/1416631/1416630/1416627</t>
  </si>
  <si>
    <t>BRE057</t>
  </si>
  <si>
    <t>BRE058</t>
  </si>
  <si>
    <t>BRE059</t>
  </si>
  <si>
    <t>1412990/1219288/1419291/1419292</t>
  </si>
  <si>
    <t>144.83.37</t>
  </si>
  <si>
    <t>143,89,40</t>
  </si>
  <si>
    <t>144.05.68</t>
  </si>
  <si>
    <t>144.13.46</t>
  </si>
  <si>
    <t>144.89.18</t>
  </si>
  <si>
    <t>144.89.19</t>
  </si>
  <si>
    <t>139.15.54</t>
  </si>
  <si>
    <t>139.19.09</t>
  </si>
  <si>
    <t>139.30.00</t>
  </si>
  <si>
    <t>139.30.02</t>
  </si>
  <si>
    <t>139.30.03</t>
  </si>
  <si>
    <t>139.44.95</t>
  </si>
  <si>
    <t>139.56.47</t>
  </si>
  <si>
    <t>139.61.24</t>
  </si>
  <si>
    <t>139.66.03</t>
  </si>
  <si>
    <t>139.74.31</t>
  </si>
  <si>
    <t>139.79.31</t>
  </si>
  <si>
    <t>139.84.60</t>
  </si>
  <si>
    <t>139.90.41</t>
  </si>
  <si>
    <t>139.96.10</t>
  </si>
  <si>
    <t>140.01.67</t>
  </si>
  <si>
    <t>140.08.72</t>
  </si>
  <si>
    <t>140.19.54</t>
  </si>
  <si>
    <t>140.46.52</t>
  </si>
  <si>
    <t>140.50.35</t>
  </si>
  <si>
    <t>140.56.62</t>
  </si>
  <si>
    <t>140.68.95</t>
  </si>
  <si>
    <t>140.77.22</t>
  </si>
  <si>
    <t>140.98.06</t>
  </si>
  <si>
    <t>PYB027</t>
  </si>
  <si>
    <t>1409805/1409492</t>
  </si>
  <si>
    <t>PYB028</t>
  </si>
  <si>
    <t>141.05.97</t>
  </si>
  <si>
    <t>PYB029</t>
  </si>
  <si>
    <t>141.05.98/1410628</t>
  </si>
  <si>
    <t>PYB030</t>
  </si>
  <si>
    <t>141.09.75</t>
  </si>
  <si>
    <t>PYB031</t>
  </si>
  <si>
    <t>141.09.76</t>
  </si>
  <si>
    <t>PYB032</t>
  </si>
  <si>
    <t>141.26.88</t>
  </si>
  <si>
    <t>PYB033</t>
  </si>
  <si>
    <t>1412690/1410973</t>
  </si>
  <si>
    <t>PYB034</t>
  </si>
  <si>
    <t>141.32.96</t>
  </si>
  <si>
    <t>PYB035</t>
  </si>
  <si>
    <t>141.39.85</t>
  </si>
  <si>
    <t>PYB036</t>
  </si>
  <si>
    <t>141.47.33</t>
  </si>
  <si>
    <t>143.48.68</t>
  </si>
  <si>
    <t>145.43.31</t>
  </si>
  <si>
    <t>BRE001-BRB002</t>
  </si>
  <si>
    <t>TRB-Etimex</t>
  </si>
  <si>
    <t>141.95.94-1419595-1419949</t>
  </si>
  <si>
    <t>2658/2656</t>
  </si>
  <si>
    <t>145,49,35</t>
  </si>
  <si>
    <t xml:space="preserve">BRE002 </t>
  </si>
  <si>
    <t xml:space="preserve">TRB </t>
  </si>
  <si>
    <t>1419905-1419906-1419940-1419909</t>
  </si>
  <si>
    <t>145,57,05</t>
  </si>
  <si>
    <t>1420325/1420323/1420327/1420328/1420322/1400326</t>
  </si>
  <si>
    <t>145.62.83</t>
  </si>
  <si>
    <t>1420639/1420642/1420641/1420644</t>
  </si>
  <si>
    <t>145.71.24</t>
  </si>
  <si>
    <t>1421597/1421598/1421600/1421599</t>
  </si>
  <si>
    <t>145,82,36</t>
  </si>
  <si>
    <t>1422271/1422272/1422274/1422273/1422380</t>
  </si>
  <si>
    <t>145.33.11</t>
  </si>
  <si>
    <t>145,97,92</t>
  </si>
  <si>
    <t>142.27.28</t>
  </si>
  <si>
    <t>BRS008</t>
  </si>
  <si>
    <t>Agrobianvirc</t>
  </si>
  <si>
    <t>1422865/1422868/14228/67/1422866/1422730</t>
  </si>
  <si>
    <t>Agrovianbirc</t>
  </si>
  <si>
    <t>1450197/1450199/1450200/1450208</t>
  </si>
  <si>
    <t>1451290/1451292/1451289/1451291/1448974</t>
  </si>
  <si>
    <t>BRS004</t>
  </si>
  <si>
    <t>145.02.30</t>
  </si>
  <si>
    <t>BRS005</t>
  </si>
  <si>
    <t>145,10,52</t>
  </si>
  <si>
    <t>BRS006</t>
  </si>
  <si>
    <t>145,02,33</t>
  </si>
  <si>
    <t>1449441/1449440/1449442</t>
  </si>
  <si>
    <t>1449778/1449779/1449780</t>
  </si>
  <si>
    <t>BRS001</t>
  </si>
  <si>
    <t>144.94.47</t>
  </si>
  <si>
    <t>BRS007</t>
  </si>
  <si>
    <t>145,17,76</t>
  </si>
  <si>
    <t>BRS002</t>
  </si>
  <si>
    <t>145.02.46</t>
  </si>
  <si>
    <t>BRS003</t>
  </si>
  <si>
    <t>145.02.47</t>
  </si>
  <si>
    <t>1459089/1459086/1459088/1459087</t>
  </si>
  <si>
    <t>BRE029</t>
  </si>
  <si>
    <t>1460805/1460803/1460802</t>
  </si>
  <si>
    <t>142.27.29</t>
  </si>
  <si>
    <t>144.13.47</t>
  </si>
  <si>
    <t>144.29.57</t>
  </si>
  <si>
    <t>144.35.40</t>
  </si>
  <si>
    <t>BRE031</t>
  </si>
  <si>
    <t>1423086/1423089/1423091/1423093/1423034/1423082</t>
  </si>
  <si>
    <t>1424288/1424290/1424291/1424289/1424352</t>
  </si>
  <si>
    <t>1424978/1424980/1424979/1424353</t>
  </si>
  <si>
    <t>BRE015-BRB033</t>
  </si>
  <si>
    <t>TRB-ETIMEX</t>
  </si>
  <si>
    <t>1426974/1426975/1426976/1426978</t>
  </si>
  <si>
    <t>1429688/1429687/1429685/1429677/1429684/1429686</t>
  </si>
  <si>
    <t>144.17.23</t>
  </si>
  <si>
    <t>1431361/1431362/1431363/1431364</t>
  </si>
  <si>
    <t>1432456/1432455/142457/1432457/1432459</t>
  </si>
  <si>
    <t>1433088/1433090/1433264/1433089/1432889</t>
  </si>
  <si>
    <t>1432970/1432971</t>
  </si>
  <si>
    <t>143.29.69</t>
  </si>
  <si>
    <t>1434693/1434697/1434694/1434696/1434535</t>
  </si>
  <si>
    <t>143.50.60</t>
  </si>
  <si>
    <t>1435955/1435957/1435956/1435958</t>
  </si>
  <si>
    <t>143.72.67/143.72.68/143.72.69/143.72.70</t>
  </si>
  <si>
    <t>BRE030</t>
  </si>
  <si>
    <t>1439158/1439511</t>
  </si>
  <si>
    <t>143.85.16</t>
  </si>
  <si>
    <t>BRE034</t>
  </si>
  <si>
    <t>144.58.37</t>
  </si>
  <si>
    <t>143.98.31</t>
  </si>
  <si>
    <t>148.98.54</t>
  </si>
  <si>
    <t>1445116/1441518/1441517/1441515</t>
  </si>
  <si>
    <t>144.21.06/07</t>
  </si>
  <si>
    <t>1442370/1442371/1442372/1442377/1442378</t>
  </si>
  <si>
    <t>144.30.64</t>
  </si>
  <si>
    <t>144.73.31</t>
  </si>
  <si>
    <t>144,33,69/144.23.78/144.32.24</t>
  </si>
  <si>
    <t>BRE043</t>
  </si>
  <si>
    <t>1444255/1444253/1444256/1444254</t>
  </si>
  <si>
    <t>1445264/1446263/1445265</t>
  </si>
  <si>
    <t>BRE045</t>
  </si>
  <si>
    <t>1463357/1463354/1463355</t>
  </si>
  <si>
    <t>146,77,03/146,77,05/146,77,04/146,58,69</t>
  </si>
  <si>
    <t>1469691/1467706</t>
  </si>
  <si>
    <t>144,83,36</t>
  </si>
  <si>
    <t>147,10,86</t>
  </si>
  <si>
    <t>144.47.89</t>
  </si>
  <si>
    <t>144.58.21</t>
  </si>
  <si>
    <t>1446300/1446299/1446303/1446298</t>
  </si>
  <si>
    <t>1447115/1447293</t>
  </si>
  <si>
    <t>144,73,24</t>
  </si>
  <si>
    <t>1445081-1445082-1445083</t>
  </si>
  <si>
    <t>1447323/1448095</t>
  </si>
  <si>
    <t xml:space="preserve">UR037 </t>
  </si>
  <si>
    <t>144.91.69</t>
  </si>
  <si>
    <t>141.99.90</t>
  </si>
  <si>
    <t>144.86.74</t>
  </si>
  <si>
    <t>Ecotierra srl</t>
  </si>
  <si>
    <t>143.89.72</t>
  </si>
  <si>
    <t>143.96.77</t>
  </si>
  <si>
    <t>144.04.15</t>
  </si>
  <si>
    <t>144.04.16</t>
  </si>
  <si>
    <t>144.10.20</t>
  </si>
  <si>
    <t>1422504/1422503</t>
  </si>
  <si>
    <t>142.54.09</t>
  </si>
  <si>
    <t>147.26.67</t>
  </si>
  <si>
    <t>142.78.48</t>
  </si>
  <si>
    <t>147,42,44</t>
  </si>
  <si>
    <t>1474350/1474353/1474351/1474355</t>
  </si>
  <si>
    <t>142.92.75</t>
  </si>
  <si>
    <t>1478033/1478034/1478032</t>
  </si>
  <si>
    <t>144.21.82</t>
  </si>
  <si>
    <t>144.41.32</t>
  </si>
  <si>
    <t>144.36.91</t>
  </si>
  <si>
    <t>JC Transporte</t>
  </si>
  <si>
    <t>144.43.98</t>
  </si>
  <si>
    <t>Uniòn Sur</t>
  </si>
  <si>
    <t>144.44.00</t>
  </si>
  <si>
    <t>144.43.99</t>
  </si>
  <si>
    <t>143.16.12</t>
  </si>
  <si>
    <t>Brok</t>
  </si>
  <si>
    <t>147,76,57</t>
  </si>
  <si>
    <t>143.29.40</t>
  </si>
  <si>
    <t>BRN001</t>
  </si>
  <si>
    <t>146.27.29</t>
  </si>
  <si>
    <t>147.23.01</t>
  </si>
  <si>
    <t>147,35,82</t>
  </si>
  <si>
    <t>AL03/2023</t>
  </si>
  <si>
    <t>147.44.65</t>
  </si>
  <si>
    <t>147.52.15</t>
  </si>
  <si>
    <t>147.60.49</t>
  </si>
  <si>
    <t>147,64,27</t>
  </si>
  <si>
    <t>143.42.76</t>
  </si>
  <si>
    <t>BRS009</t>
  </si>
  <si>
    <t>143,52,55</t>
  </si>
  <si>
    <t>AL11/2023</t>
  </si>
  <si>
    <t>BRS010</t>
  </si>
  <si>
    <t>143.61.23</t>
  </si>
  <si>
    <t>BRS011</t>
  </si>
  <si>
    <t>143.68.47</t>
  </si>
  <si>
    <t>BRS012</t>
  </si>
  <si>
    <t>143.74.84</t>
  </si>
  <si>
    <t>BRS013</t>
  </si>
  <si>
    <t>143.92.61</t>
  </si>
  <si>
    <t>BRS014</t>
  </si>
  <si>
    <t>144.13.33</t>
  </si>
  <si>
    <t>BRS015</t>
  </si>
  <si>
    <t>144.15.68</t>
  </si>
  <si>
    <t>BRS016</t>
  </si>
  <si>
    <t>144.20.71</t>
  </si>
  <si>
    <t>BRS017</t>
  </si>
  <si>
    <t>144,27,45</t>
  </si>
  <si>
    <t>BRS018</t>
  </si>
  <si>
    <t>144,27,46</t>
  </si>
  <si>
    <t>BRS019</t>
  </si>
  <si>
    <t>144.35.21</t>
  </si>
  <si>
    <t>BRS020</t>
  </si>
  <si>
    <t>144.44.98</t>
  </si>
  <si>
    <t>144.50.92</t>
  </si>
  <si>
    <t>144.50.90</t>
  </si>
  <si>
    <t>144.50.88</t>
  </si>
  <si>
    <t>144.57.12</t>
  </si>
  <si>
    <t>144.63.25</t>
  </si>
  <si>
    <t>144.63.27</t>
  </si>
  <si>
    <t>144.70.62</t>
  </si>
  <si>
    <t>BRS021</t>
  </si>
  <si>
    <t>144.52.62</t>
  </si>
  <si>
    <t>BRS022</t>
  </si>
  <si>
    <t>144.67.23</t>
  </si>
  <si>
    <t>BRS023</t>
  </si>
  <si>
    <t>144,72,62</t>
  </si>
  <si>
    <t>BRS024</t>
  </si>
  <si>
    <t>144.72.64</t>
  </si>
  <si>
    <t>BRS025</t>
  </si>
  <si>
    <t>144.76.03</t>
  </si>
  <si>
    <t>BRS026</t>
  </si>
  <si>
    <t>144.88.65</t>
  </si>
  <si>
    <t>147.70.05</t>
  </si>
  <si>
    <t>147,85,58</t>
  </si>
  <si>
    <t>148,05,00</t>
  </si>
  <si>
    <t>148,36,69</t>
  </si>
  <si>
    <t>Capellaro</t>
  </si>
  <si>
    <t>Dina</t>
  </si>
  <si>
    <t>146.56.91</t>
  </si>
  <si>
    <t>1465647/1465645/1465646/1465648</t>
  </si>
  <si>
    <t>147,02,77</t>
  </si>
  <si>
    <t>147,41,55</t>
  </si>
  <si>
    <t>144.91.74</t>
  </si>
  <si>
    <t>145.04.89</t>
  </si>
  <si>
    <t>145,12,05</t>
  </si>
  <si>
    <t>145,15,01</t>
  </si>
  <si>
    <t>145,22,03</t>
  </si>
  <si>
    <t>145.30.02</t>
  </si>
  <si>
    <t>1453822/1454197</t>
  </si>
  <si>
    <t>145.54.34</t>
  </si>
  <si>
    <t>145.63.15</t>
  </si>
  <si>
    <t>145.78.73</t>
  </si>
  <si>
    <t>145.95.86</t>
  </si>
  <si>
    <t>145.98.51</t>
  </si>
  <si>
    <t>146.15.65</t>
  </si>
  <si>
    <t>146.24.59</t>
  </si>
  <si>
    <t>146.24.89</t>
  </si>
  <si>
    <t>146.24.91</t>
  </si>
  <si>
    <t>146.29.90</t>
  </si>
  <si>
    <t>146,32,87</t>
  </si>
  <si>
    <t>146,32,88</t>
  </si>
  <si>
    <t>146,42,77</t>
  </si>
  <si>
    <t>146,42,78</t>
  </si>
  <si>
    <t>PYB037</t>
  </si>
  <si>
    <t>146,44,99</t>
  </si>
  <si>
    <t>PYB038</t>
  </si>
  <si>
    <t>146,51,13</t>
  </si>
  <si>
    <t>PYB039</t>
  </si>
  <si>
    <t>146,51,14</t>
  </si>
  <si>
    <t>PYB040</t>
  </si>
  <si>
    <t>146.60.79</t>
  </si>
  <si>
    <t>PYB041</t>
  </si>
  <si>
    <t>146.68.25</t>
  </si>
  <si>
    <t>PYB042</t>
  </si>
  <si>
    <t>146,68,26</t>
  </si>
  <si>
    <t>PYB043</t>
  </si>
  <si>
    <t>146,72,99</t>
  </si>
  <si>
    <t>PYB044</t>
  </si>
  <si>
    <t>146.76.11</t>
  </si>
  <si>
    <t>PYB045</t>
  </si>
  <si>
    <t>146,76,10</t>
  </si>
  <si>
    <t>PYB046</t>
  </si>
  <si>
    <t>146,76,13</t>
  </si>
  <si>
    <t>PYB047</t>
  </si>
  <si>
    <t>146.76.15</t>
  </si>
  <si>
    <t>PYB048</t>
  </si>
  <si>
    <t>146,83,30</t>
  </si>
  <si>
    <t>PYB049</t>
  </si>
  <si>
    <t>146.83.29</t>
  </si>
  <si>
    <t>BRB</t>
  </si>
  <si>
    <t>PYB050</t>
  </si>
  <si>
    <t>146.83.31</t>
  </si>
  <si>
    <t>PYB051</t>
  </si>
  <si>
    <t>146,83,33</t>
  </si>
  <si>
    <t>PYB052</t>
  </si>
  <si>
    <t>146.94.11</t>
  </si>
  <si>
    <t>PYB053</t>
  </si>
  <si>
    <t>146,94,10</t>
  </si>
  <si>
    <t>PYB054</t>
  </si>
  <si>
    <t>146,94,23</t>
  </si>
  <si>
    <t>PYB055</t>
  </si>
  <si>
    <t>146,94,19</t>
  </si>
  <si>
    <t>PYB056</t>
  </si>
  <si>
    <t>147,03,33</t>
  </si>
  <si>
    <t>PYB057</t>
  </si>
  <si>
    <t>147.03.34</t>
  </si>
  <si>
    <t>PYB058</t>
  </si>
  <si>
    <t>1470338/14703371470336</t>
  </si>
  <si>
    <t>PYB059</t>
  </si>
  <si>
    <t>1470335/</t>
  </si>
  <si>
    <t>PYB060</t>
  </si>
  <si>
    <t>1470339/</t>
  </si>
  <si>
    <t>PYB061</t>
  </si>
  <si>
    <t>1471106/1471111/</t>
  </si>
  <si>
    <t>PYB062</t>
  </si>
  <si>
    <t>1471108/1471109</t>
  </si>
  <si>
    <t>PYB063</t>
  </si>
  <si>
    <t>1471110/</t>
  </si>
  <si>
    <t>PYB064</t>
  </si>
  <si>
    <t>147,15,90</t>
  </si>
  <si>
    <t>PYB065</t>
  </si>
  <si>
    <t>147,15,92</t>
  </si>
  <si>
    <t>PYB066</t>
  </si>
  <si>
    <t>147.16.33</t>
  </si>
  <si>
    <t>PYB067</t>
  </si>
  <si>
    <t>147.24.10</t>
  </si>
  <si>
    <t>PYB068</t>
  </si>
  <si>
    <t>PYB069</t>
  </si>
  <si>
    <t>147,28,47</t>
  </si>
  <si>
    <t>PYB070</t>
  </si>
  <si>
    <t>147,40,65</t>
  </si>
  <si>
    <t>PYB071</t>
  </si>
  <si>
    <t>147.40.67</t>
  </si>
  <si>
    <t>PYB072</t>
  </si>
  <si>
    <t>147.43.98</t>
  </si>
  <si>
    <t>PYB073</t>
  </si>
  <si>
    <t>147.44.01</t>
  </si>
  <si>
    <t>PYB074</t>
  </si>
  <si>
    <t>147,43,99</t>
  </si>
  <si>
    <t>PYB075</t>
  </si>
  <si>
    <t>147.47.91</t>
  </si>
  <si>
    <t>PYB076</t>
  </si>
  <si>
    <t>147.47.92</t>
  </si>
  <si>
    <t>PYB077</t>
  </si>
  <si>
    <t>147.51.44</t>
  </si>
  <si>
    <t>PYB078</t>
  </si>
  <si>
    <t>147,51,41</t>
  </si>
  <si>
    <t>PYB079</t>
  </si>
  <si>
    <t>147,52,71</t>
  </si>
  <si>
    <t>PYB080</t>
  </si>
  <si>
    <t>147,52,72</t>
  </si>
  <si>
    <t>PYB081</t>
  </si>
  <si>
    <t>147.57.53</t>
  </si>
  <si>
    <t>PYB082</t>
  </si>
  <si>
    <t>147.57.56/57</t>
  </si>
  <si>
    <t>PYB083</t>
  </si>
  <si>
    <t>PYB084</t>
  </si>
  <si>
    <t>1476371/1476373/1476372</t>
  </si>
  <si>
    <t>PYB086</t>
  </si>
  <si>
    <t>PYB087</t>
  </si>
  <si>
    <t>PYB088</t>
  </si>
  <si>
    <t>PYB089</t>
  </si>
  <si>
    <t>PYB091</t>
  </si>
  <si>
    <t>1477864/1477865/1477866/1477867/1477997</t>
  </si>
  <si>
    <t>PYB093</t>
  </si>
  <si>
    <t>1477994 /</t>
  </si>
  <si>
    <t>PYB094</t>
  </si>
  <si>
    <t>1477995/1477999</t>
  </si>
  <si>
    <t>PYB095</t>
  </si>
  <si>
    <t>PYB097</t>
  </si>
  <si>
    <t xml:space="preserve">1478469/1478473 /1478474 </t>
  </si>
  <si>
    <t>PYB099</t>
  </si>
  <si>
    <t>1478470/1478472</t>
  </si>
  <si>
    <t>PYB102</t>
  </si>
  <si>
    <t>147.84.75</t>
  </si>
  <si>
    <t>PYB103</t>
  </si>
  <si>
    <t>147.91.35</t>
  </si>
  <si>
    <t>PYB104</t>
  </si>
  <si>
    <t>147.91.32</t>
  </si>
  <si>
    <t>PYB105</t>
  </si>
  <si>
    <t>147,91,33</t>
  </si>
  <si>
    <t>PYB107</t>
  </si>
  <si>
    <t>147,95,01</t>
  </si>
  <si>
    <t>PYB108</t>
  </si>
  <si>
    <t>147.91.34</t>
  </si>
  <si>
    <t>148,40,49</t>
  </si>
  <si>
    <t>148,45,98</t>
  </si>
  <si>
    <t>148,52,05</t>
  </si>
  <si>
    <t>148.66.76</t>
  </si>
  <si>
    <t>PYP001</t>
  </si>
  <si>
    <t>147.93.83</t>
  </si>
  <si>
    <t>145.44.64</t>
  </si>
  <si>
    <t>145,56,51</t>
  </si>
  <si>
    <t>145,01,47</t>
  </si>
  <si>
    <t>145,25,89</t>
  </si>
  <si>
    <t>145,69,54</t>
  </si>
  <si>
    <t>145,86,07</t>
  </si>
  <si>
    <t>145.01.45</t>
  </si>
  <si>
    <t>146.01.98</t>
  </si>
  <si>
    <t>146,10,05</t>
  </si>
  <si>
    <t>146.19.85</t>
  </si>
  <si>
    <t>146.32.71</t>
  </si>
  <si>
    <t>146,43,29</t>
  </si>
  <si>
    <t>146,46,12</t>
  </si>
  <si>
    <t>146,53,41</t>
  </si>
  <si>
    <t>146,57,93</t>
  </si>
  <si>
    <t>146,84,79</t>
  </si>
  <si>
    <t>147,08,92</t>
  </si>
  <si>
    <t>147,26,82</t>
  </si>
  <si>
    <t>147,35,20</t>
  </si>
  <si>
    <t>147,44,52</t>
  </si>
  <si>
    <t>147,62,81</t>
  </si>
  <si>
    <t>147,69,50</t>
  </si>
  <si>
    <t>147,74,28</t>
  </si>
  <si>
    <t>145,01,46</t>
  </si>
  <si>
    <t>145,25,90</t>
  </si>
  <si>
    <t>145,62,82</t>
  </si>
  <si>
    <t>144.96.42</t>
  </si>
  <si>
    <t>145.01.44</t>
  </si>
  <si>
    <t>145,86,08</t>
  </si>
  <si>
    <t>146,10,04</t>
  </si>
  <si>
    <t>146,19,82</t>
  </si>
  <si>
    <t>146,46,11</t>
  </si>
  <si>
    <t>146,57,88</t>
  </si>
  <si>
    <t>147,22,69</t>
  </si>
  <si>
    <t>146,84,81</t>
  </si>
  <si>
    <t>145,98,82</t>
  </si>
  <si>
    <t>147,08,93</t>
  </si>
  <si>
    <t>147,30,51</t>
  </si>
  <si>
    <t>147,44,08</t>
  </si>
  <si>
    <t>147.52.67</t>
  </si>
  <si>
    <t>147.65.74</t>
  </si>
  <si>
    <t>149,35,52</t>
  </si>
  <si>
    <t>149,51,70</t>
  </si>
  <si>
    <t>Etimex - Claudia</t>
  </si>
  <si>
    <t>145,38,85</t>
  </si>
  <si>
    <t>145,56,53</t>
  </si>
  <si>
    <t>145,69,57</t>
  </si>
  <si>
    <t>145,25,88</t>
  </si>
  <si>
    <t>145,86,04</t>
  </si>
  <si>
    <t>149,57,86</t>
  </si>
  <si>
    <t>149,57,16</t>
  </si>
  <si>
    <t xml:space="preserve">Silvio </t>
  </si>
  <si>
    <t>147.98.61</t>
  </si>
  <si>
    <t>146,00,45</t>
  </si>
  <si>
    <t>146,19,80</t>
  </si>
  <si>
    <t>146.28.03</t>
  </si>
  <si>
    <t>148,10,52</t>
  </si>
  <si>
    <t>148,16,71</t>
  </si>
  <si>
    <t>148,22,17</t>
  </si>
  <si>
    <t>148,25,12</t>
  </si>
  <si>
    <t>146,33,05</t>
  </si>
  <si>
    <t>146,46,09</t>
  </si>
  <si>
    <t>146,53,40</t>
  </si>
  <si>
    <t>Etimex - Jaime</t>
  </si>
  <si>
    <t>145,69,56</t>
  </si>
  <si>
    <t>145,34,67</t>
  </si>
  <si>
    <t>146.19.86</t>
  </si>
  <si>
    <t>146,53,42</t>
  </si>
  <si>
    <t>Etimex-Claudia</t>
  </si>
  <si>
    <t>146,10,00</t>
  </si>
  <si>
    <t>148,30,62</t>
  </si>
  <si>
    <t>Norfruit</t>
  </si>
  <si>
    <t>Nortifruit</t>
  </si>
  <si>
    <t>Oscar Paniagua</t>
  </si>
  <si>
    <t>145.22.04</t>
  </si>
  <si>
    <t>1454512/1454799</t>
  </si>
  <si>
    <t>145.54.33</t>
  </si>
  <si>
    <t>145,58,12</t>
  </si>
  <si>
    <t>145,58,13</t>
  </si>
  <si>
    <t>145,80,36</t>
  </si>
  <si>
    <t>145,80,46</t>
  </si>
  <si>
    <t>145.86.02</t>
  </si>
  <si>
    <t>148,30,63</t>
  </si>
  <si>
    <t>148.35.36</t>
  </si>
  <si>
    <t>148,38,32</t>
  </si>
  <si>
    <t>148.48.32</t>
  </si>
  <si>
    <t>148,51,58</t>
  </si>
  <si>
    <t>148,63,71</t>
  </si>
  <si>
    <t>148,63,72</t>
  </si>
  <si>
    <t>148,74,91</t>
  </si>
  <si>
    <t>148,75,26</t>
  </si>
  <si>
    <t>148,78,66</t>
  </si>
  <si>
    <t>148,82,44</t>
  </si>
  <si>
    <t>148,84,13</t>
  </si>
  <si>
    <t>148,89,74</t>
  </si>
  <si>
    <t>146.05.48</t>
  </si>
  <si>
    <t>PYB085</t>
  </si>
  <si>
    <t>PYB092</t>
  </si>
  <si>
    <t>1477860 /1477861</t>
  </si>
  <si>
    <t>PYB098</t>
  </si>
  <si>
    <t>147,78,63</t>
  </si>
  <si>
    <t>PYB101</t>
  </si>
  <si>
    <t>147.84.53</t>
  </si>
  <si>
    <t>PYB090</t>
  </si>
  <si>
    <t>Santa Lucia</t>
  </si>
  <si>
    <t>PYB096</t>
  </si>
  <si>
    <t>147.86.29</t>
  </si>
  <si>
    <t>PYB100</t>
  </si>
  <si>
    <t>147.82.05</t>
  </si>
  <si>
    <t>PYB106</t>
  </si>
  <si>
    <t>147,91,36</t>
  </si>
  <si>
    <t>148,91,83</t>
  </si>
  <si>
    <t>FG</t>
  </si>
  <si>
    <t>148,91,91</t>
  </si>
  <si>
    <t>Silvio Abierto</t>
  </si>
  <si>
    <t>148,96,18</t>
  </si>
  <si>
    <t>148,96,19</t>
  </si>
  <si>
    <t>148,96,20</t>
  </si>
  <si>
    <t>148,99,53</t>
  </si>
  <si>
    <t>149,08,28</t>
  </si>
  <si>
    <t>145,79,84</t>
  </si>
  <si>
    <t>145.97.94</t>
  </si>
  <si>
    <t>149,08,74</t>
  </si>
  <si>
    <t>148,08,76</t>
  </si>
  <si>
    <t>149,12,48</t>
  </si>
  <si>
    <t>149,21,06</t>
  </si>
  <si>
    <t>149,21,04</t>
  </si>
  <si>
    <t>149,32,83</t>
  </si>
  <si>
    <t>149,32,84</t>
  </si>
  <si>
    <t>149,32,85</t>
  </si>
  <si>
    <t>Brod</t>
  </si>
  <si>
    <t>149,32,86</t>
  </si>
  <si>
    <t>149,39,16</t>
  </si>
  <si>
    <t>149,39,17</t>
  </si>
  <si>
    <t>149,42,02</t>
  </si>
  <si>
    <t>149,45,77</t>
  </si>
  <si>
    <t>149,48,54</t>
  </si>
  <si>
    <t>149,50,28</t>
  </si>
  <si>
    <t>149,50,94</t>
  </si>
  <si>
    <t>149,56,99</t>
  </si>
  <si>
    <t>149,56,97</t>
  </si>
  <si>
    <t>149,60,67</t>
  </si>
  <si>
    <t>149,66,97</t>
  </si>
  <si>
    <t>149,71,45</t>
  </si>
  <si>
    <t>149,72,02</t>
  </si>
  <si>
    <t>149,75,58</t>
  </si>
  <si>
    <t>149,75,56</t>
  </si>
  <si>
    <t>Pendiente de pago</t>
  </si>
  <si>
    <t>149.87.05</t>
  </si>
  <si>
    <t>149.88.97</t>
  </si>
  <si>
    <t>149,88,87</t>
  </si>
  <si>
    <t>Sergio Navas</t>
  </si>
  <si>
    <t>149,90,07</t>
  </si>
  <si>
    <t>149,92,49</t>
  </si>
  <si>
    <t>149,96,96</t>
  </si>
  <si>
    <t>149,97,86</t>
  </si>
  <si>
    <t>149,98,15</t>
  </si>
  <si>
    <t>148,03,85</t>
  </si>
  <si>
    <t>150,01,65</t>
  </si>
  <si>
    <t>148,03,87</t>
  </si>
  <si>
    <t>150,01,69</t>
  </si>
  <si>
    <t>148,08,85</t>
  </si>
  <si>
    <t>148,08,86</t>
  </si>
  <si>
    <t>BRC001</t>
  </si>
  <si>
    <t>Alianca</t>
  </si>
  <si>
    <t>149,85,27</t>
  </si>
  <si>
    <t>BRC002</t>
  </si>
  <si>
    <t>150,01,61</t>
  </si>
  <si>
    <t>1481758/1411756/1411757/1471759</t>
  </si>
  <si>
    <t>1483959-1483960-1483907</t>
  </si>
  <si>
    <t>1484483/1484482</t>
  </si>
  <si>
    <t>1485292/1485306</t>
  </si>
  <si>
    <t>1487143/1487141/1487139</t>
  </si>
  <si>
    <t>148.52.18</t>
  </si>
  <si>
    <t>148.82.38</t>
  </si>
  <si>
    <t>1491766)</t>
  </si>
  <si>
    <t>1492867/1492868/1492870/1492869</t>
  </si>
  <si>
    <t>149,35,57</t>
  </si>
  <si>
    <t>1494116/1494504</t>
  </si>
  <si>
    <t>150,07,56</t>
  </si>
  <si>
    <t>B2</t>
  </si>
  <si>
    <t>BRE060</t>
  </si>
  <si>
    <t>1480774/1480771/1480769/1480767</t>
  </si>
  <si>
    <t>148.18.28</t>
  </si>
  <si>
    <t>Servi-Fel E.A.S</t>
  </si>
  <si>
    <t>148,15,15</t>
  </si>
  <si>
    <t>148,17,37</t>
  </si>
  <si>
    <t>148,17,38</t>
  </si>
  <si>
    <t>148,17,39</t>
  </si>
  <si>
    <t>148.21.71</t>
  </si>
  <si>
    <t>148.21.72</t>
  </si>
  <si>
    <t>148.22.46</t>
  </si>
  <si>
    <t>148.22.30</t>
  </si>
  <si>
    <t>Diego Fernandez</t>
  </si>
  <si>
    <t>148.22.93</t>
  </si>
  <si>
    <t>148,22,92</t>
  </si>
  <si>
    <t>148.26.79</t>
  </si>
  <si>
    <t>148.26.81</t>
  </si>
  <si>
    <t>Hugo Franco</t>
  </si>
  <si>
    <t>148.27.09</t>
  </si>
  <si>
    <t>148,29,77</t>
  </si>
  <si>
    <t>148,29,76</t>
  </si>
  <si>
    <t>148,32,71</t>
  </si>
  <si>
    <t>148.32.37</t>
  </si>
  <si>
    <t>148.35.32</t>
  </si>
  <si>
    <t>148,35,31</t>
  </si>
  <si>
    <t>Jauser</t>
  </si>
  <si>
    <t>148,37,94</t>
  </si>
  <si>
    <t>148,38,94</t>
  </si>
  <si>
    <t>148,38,93</t>
  </si>
  <si>
    <t>148,39,83</t>
  </si>
  <si>
    <t>148,40,48</t>
  </si>
  <si>
    <t>Tahan</t>
  </si>
  <si>
    <t>148,42,59</t>
  </si>
  <si>
    <t>145,45,55</t>
  </si>
  <si>
    <t>148.45.31</t>
  </si>
  <si>
    <t>148,45,62</t>
  </si>
  <si>
    <t>148.45.61</t>
  </si>
  <si>
    <t>148.49.41</t>
  </si>
  <si>
    <t>148,49,40</t>
  </si>
  <si>
    <t>148,51,09</t>
  </si>
  <si>
    <t>148.49.09</t>
  </si>
  <si>
    <t>148,55,27</t>
  </si>
  <si>
    <t>Cargo Net</t>
  </si>
  <si>
    <t>148,55,19</t>
  </si>
  <si>
    <t>Fruticultura</t>
  </si>
  <si>
    <t>148,55,33</t>
  </si>
  <si>
    <t>148,55,25</t>
  </si>
  <si>
    <t>148,62,08</t>
  </si>
  <si>
    <t>148,61,02</t>
  </si>
  <si>
    <t>148,60,72</t>
  </si>
  <si>
    <t>148,61,03</t>
  </si>
  <si>
    <t>148,63,18</t>
  </si>
  <si>
    <t>148.64.24</t>
  </si>
  <si>
    <t>148,66,78</t>
  </si>
  <si>
    <t>148.67,07</t>
  </si>
  <si>
    <t>148,67,19</t>
  </si>
  <si>
    <t>148,70,06</t>
  </si>
  <si>
    <t>148,71,45</t>
  </si>
  <si>
    <t>148,68,91</t>
  </si>
  <si>
    <t>148.73.49</t>
  </si>
  <si>
    <t>148,73,50</t>
  </si>
  <si>
    <t>148,73,48</t>
  </si>
  <si>
    <t>148.77.17</t>
  </si>
  <si>
    <t>148,76,29</t>
  </si>
  <si>
    <t>148,78,40</t>
  </si>
  <si>
    <t>148,78,34</t>
  </si>
  <si>
    <t>148,75,95</t>
  </si>
  <si>
    <t>148,78,84</t>
  </si>
  <si>
    <t>148,80,79</t>
  </si>
  <si>
    <t>148,80,78</t>
  </si>
  <si>
    <t>148,79,48</t>
  </si>
  <si>
    <t>148,86,95</t>
  </si>
  <si>
    <t>148,86,92</t>
  </si>
  <si>
    <t>Milciades</t>
  </si>
  <si>
    <t>148,99,38</t>
  </si>
  <si>
    <t xml:space="preserve">PYB080 </t>
  </si>
  <si>
    <t>149,01,22</t>
  </si>
  <si>
    <t>149,00,62</t>
  </si>
  <si>
    <t>149,01,23</t>
  </si>
  <si>
    <t>149,07,34</t>
  </si>
  <si>
    <t>149,07,33</t>
  </si>
  <si>
    <t>149,13,38</t>
  </si>
  <si>
    <t>149,15,06</t>
  </si>
  <si>
    <t>149,14,37</t>
  </si>
  <si>
    <t>149.13.96</t>
  </si>
  <si>
    <t>PYB109</t>
  </si>
  <si>
    <t>147,95,72</t>
  </si>
  <si>
    <t>PYB110</t>
  </si>
  <si>
    <t>147,97,13</t>
  </si>
  <si>
    <t>PYB111</t>
  </si>
  <si>
    <t>147,98,59</t>
  </si>
  <si>
    <t>PYB112</t>
  </si>
  <si>
    <t>147,98,60</t>
  </si>
  <si>
    <t>PYB113</t>
  </si>
  <si>
    <t>147,95,71</t>
  </si>
  <si>
    <t>PYB114</t>
  </si>
  <si>
    <t>148.02.32</t>
  </si>
  <si>
    <t>PYB115</t>
  </si>
  <si>
    <t>148.02.33</t>
  </si>
  <si>
    <t>PYB116</t>
  </si>
  <si>
    <t>PYB117</t>
  </si>
  <si>
    <t>148,04,11</t>
  </si>
  <si>
    <t>PYB118</t>
  </si>
  <si>
    <t>148.01.08</t>
  </si>
  <si>
    <t>PYB119</t>
  </si>
  <si>
    <t>148,07,03</t>
  </si>
  <si>
    <t>PYB120</t>
  </si>
  <si>
    <t>148,07,66</t>
  </si>
  <si>
    <t>PYB121</t>
  </si>
  <si>
    <t>148,07,65</t>
  </si>
  <si>
    <t>PYB122</t>
  </si>
  <si>
    <t>148.11.43</t>
  </si>
  <si>
    <t>Milciades Sosa</t>
  </si>
  <si>
    <t>PYB123</t>
  </si>
  <si>
    <t>PYB124</t>
  </si>
  <si>
    <t>148,12,11</t>
  </si>
  <si>
    <t>PYB125</t>
  </si>
  <si>
    <t>148.14.84</t>
  </si>
  <si>
    <t>PYB126</t>
  </si>
  <si>
    <t>PYB127</t>
  </si>
  <si>
    <t>148,15,16</t>
  </si>
  <si>
    <t>PYB128</t>
  </si>
  <si>
    <t>149,99,78</t>
  </si>
  <si>
    <t>PYB129</t>
  </si>
  <si>
    <t>149,99,76</t>
  </si>
  <si>
    <t>PYB130</t>
  </si>
  <si>
    <t>149,99,92</t>
  </si>
  <si>
    <t>PYB131</t>
  </si>
  <si>
    <t>150,07,88</t>
  </si>
  <si>
    <t>PYP002</t>
  </si>
  <si>
    <t>148.02.20</t>
  </si>
  <si>
    <t>146.16.28</t>
  </si>
  <si>
    <t>147.13.95</t>
  </si>
  <si>
    <t>1450761/1450760/1450762</t>
  </si>
  <si>
    <t>145,26,26</t>
  </si>
  <si>
    <t>1454258/1454261/1454259/1453960/1454260</t>
  </si>
  <si>
    <t>1458071/1458072/1458073/1458074/1457317</t>
  </si>
  <si>
    <t>145.23.15</t>
  </si>
  <si>
    <t>145,43,73</t>
  </si>
  <si>
    <t>1454375/1454371</t>
  </si>
  <si>
    <t>145,34,87</t>
  </si>
  <si>
    <t>1452932/1452931/1452930/1452937/1453834</t>
  </si>
  <si>
    <t>144.95.10</t>
  </si>
  <si>
    <t>145,13,76</t>
  </si>
  <si>
    <t>145,18,87</t>
  </si>
  <si>
    <t>145,29,34</t>
  </si>
  <si>
    <t>1452624/1452628/1452623/1452301/1450203</t>
  </si>
  <si>
    <t>1455558/1455560/1455556/1455356</t>
  </si>
  <si>
    <t>144.74.61</t>
  </si>
  <si>
    <t>144,73,77</t>
  </si>
  <si>
    <t>144,73,78</t>
  </si>
  <si>
    <t>144.80.83</t>
  </si>
  <si>
    <t>144,80,96</t>
  </si>
  <si>
    <t>144.80.94</t>
  </si>
  <si>
    <t>144.81.95</t>
  </si>
  <si>
    <t>144,85,93</t>
  </si>
  <si>
    <t>144.81.96</t>
  </si>
  <si>
    <t>144.81.97</t>
  </si>
  <si>
    <t>144.88.86</t>
  </si>
  <si>
    <t>144.87.52</t>
  </si>
  <si>
    <t>144.88.87</t>
  </si>
  <si>
    <t>144.88.88</t>
  </si>
  <si>
    <t>Favor no eliminar la carpeta BRB xx</t>
  </si>
  <si>
    <t xml:space="preserve">                            </t>
  </si>
  <si>
    <t>Listas para validación de datos</t>
  </si>
  <si>
    <t>Status List</t>
  </si>
  <si>
    <t>Transporte</t>
  </si>
  <si>
    <t>Cajas x Viaje</t>
  </si>
  <si>
    <t>INCOTERMS</t>
  </si>
  <si>
    <t>Fronteras</t>
  </si>
  <si>
    <t>Productores</t>
  </si>
  <si>
    <t>Iniciales</t>
  </si>
  <si>
    <t>HG</t>
  </si>
  <si>
    <t>DAP</t>
  </si>
  <si>
    <t>Montevideo</t>
  </si>
  <si>
    <t>SR</t>
  </si>
  <si>
    <t>CH</t>
  </si>
  <si>
    <t>Balbiani</t>
  </si>
  <si>
    <t>FCA</t>
  </si>
  <si>
    <t>GT</t>
  </si>
  <si>
    <t>Cigliuti</t>
  </si>
  <si>
    <t>Río Branco</t>
  </si>
  <si>
    <t>JM</t>
  </si>
  <si>
    <t>Cordenonsi</t>
  </si>
  <si>
    <t>PA</t>
  </si>
  <si>
    <t>Liberado</t>
  </si>
  <si>
    <t>El Palomar</t>
  </si>
  <si>
    <t>BO</t>
  </si>
  <si>
    <t>Pradera</t>
  </si>
  <si>
    <t>Puerto</t>
  </si>
  <si>
    <t>BN</t>
  </si>
  <si>
    <t>VH</t>
  </si>
  <si>
    <t>VA</t>
  </si>
  <si>
    <t>ND</t>
  </si>
  <si>
    <t>K2</t>
  </si>
  <si>
    <t>CP</t>
  </si>
  <si>
    <t>Costa Rica</t>
  </si>
  <si>
    <t>JV</t>
  </si>
  <si>
    <t>Schwanck</t>
  </si>
  <si>
    <t>MU</t>
  </si>
  <si>
    <t>SG</t>
  </si>
  <si>
    <t>VM</t>
  </si>
  <si>
    <t>PY</t>
  </si>
  <si>
    <t>PYE</t>
  </si>
  <si>
    <t>PYO</t>
  </si>
  <si>
    <t>PYM</t>
  </si>
  <si>
    <t>GM</t>
  </si>
  <si>
    <t>DF</t>
  </si>
  <si>
    <t>Tottal Brasil</t>
  </si>
  <si>
    <t>HF</t>
  </si>
  <si>
    <t>SF</t>
  </si>
  <si>
    <t>Trans America</t>
  </si>
  <si>
    <t>BT</t>
  </si>
  <si>
    <t>CE</t>
  </si>
  <si>
    <t>AB</t>
  </si>
  <si>
    <t>BRSP</t>
  </si>
  <si>
    <t>Transitex</t>
  </si>
  <si>
    <t>Ruiz</t>
  </si>
  <si>
    <t>CB</t>
  </si>
  <si>
    <t>Viana</t>
  </si>
  <si>
    <t>JS</t>
  </si>
  <si>
    <t>Realeza</t>
  </si>
  <si>
    <t>BA</t>
  </si>
  <si>
    <t>Azzolini</t>
  </si>
  <si>
    <t>VI-MA</t>
  </si>
  <si>
    <t>Coopecarga</t>
  </si>
  <si>
    <t>Transporte Carneiro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</si>
</sst>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dd/mm/yy;@"/>
    <numFmt numFmtId="167" formatCode="#,##0;[Red]#,##0"/>
    <numFmt numFmtId="168" formatCode="dd\-mm\-yy;@"/>
  </numFmts>
  <fonts count="4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Arial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i/>
      <sz val="11"/>
      <color rgb="FF002060"/>
      <name val="Calibri"/>
      <family val="2"/>
      <scheme val="minor"/>
    </font>
    <font>
      <sz val="11"/>
      <color rgb="FF0D0D0D"/>
      <name val="Calibri"/>
      <family val="2"/>
      <scheme val="minor"/>
    </font>
    <font>
      <b/>
      <sz val="11"/>
      <color rgb="FF0D0D0D"/>
      <name val="Calibri"/>
      <family val="2"/>
      <scheme val="minor"/>
    </font>
    <font>
      <i/>
      <sz val="11"/>
      <color rgb="FF0D0D0D"/>
      <name val="Calibri"/>
      <family val="2"/>
      <scheme val="minor"/>
    </font>
    <font>
      <sz val="11"/>
      <color rgb="FFFF0000"/>
      <name val="Calibri"/>
    </font>
    <font>
      <sz val="11"/>
      <color rgb="FF00B050"/>
      <name val="Calibri"/>
      <family val="2"/>
      <scheme val="minor"/>
    </font>
    <font>
      <sz val="11"/>
      <color rgb="FF70AD47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2F75B5"/>
      <name val="Calibri"/>
      <family val="2"/>
      <scheme val="minor"/>
    </font>
    <font>
      <sz val="11"/>
      <color rgb="FF2F75B5"/>
      <name val="Calibri"/>
      <family val="2"/>
      <scheme val="minor"/>
    </font>
    <font>
      <i/>
      <sz val="11"/>
      <color rgb="FF2F75B5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0"/>
      <color rgb="FF000000"/>
      <name val="Arial"/>
    </font>
    <font>
      <sz val="14"/>
      <color rgb="FF000000"/>
      <name val="Calibri"/>
    </font>
    <font>
      <sz val="11"/>
      <color rgb="FFAEAAAA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4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BFBFBF"/>
      </patternFill>
    </fill>
    <fill>
      <patternFill patternType="solid">
        <fgColor rgb="FFD7E3BC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theme="0" tint="-0.24994659260841701"/>
      </bottom>
      <diagonal/>
    </border>
  </borders>
  <cellStyleXfs count="3">
    <xf numFmtId="0" fontId="0" fillId="0" borderId="0"/>
    <xf numFmtId="0" fontId="6" fillId="0" borderId="0"/>
    <xf numFmtId="164" fontId="2" fillId="0" borderId="0"/>
  </cellStyleXfs>
  <cellXfs count="299">
    <xf numFmtId="0" applyNumberFormat="1" fontId="0" applyFont="1" fillId="0" applyFill="1" borderId="0" applyBorder="1" xfId="0" applyProtection="1"/>
    <xf numFmtId="0" applyNumberFormat="1" fontId="6" applyFont="1" fillId="0" applyFill="1" borderId="0" applyBorder="1" xfId="1" applyProtection="1"/>
    <xf numFmtId="164" applyNumberFormat="1" fontId="2" applyFont="1" fillId="0" applyFill="1" borderId="0" applyBorder="1" xfId="2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3" applyFont="1" fillId="0" applyFill="1" borderId="4" applyBorder="1" xfId="0" applyProtection="1" applyAlignment="1">
      <alignment horizontal="left"/>
    </xf>
    <xf numFmtId="165" applyNumberFormat="1" fontId="3" applyFont="1" fillId="0" applyFill="1" borderId="4" applyBorder="1" xfId="2" applyProtection="1" applyAlignment="1">
      <alignment horizontal="left"/>
    </xf>
    <xf numFmtId="165" applyNumberFormat="1" fontId="3" applyFont="1" fillId="0" applyFill="1" borderId="3" applyBorder="1" xfId="2" applyProtection="1" applyAlignment="1">
      <alignment horizontal="left"/>
    </xf>
    <xf numFmtId="166" applyNumberFormat="1" fontId="3" applyFont="1" fillId="0" applyFill="1" borderId="4" applyBorder="1" xfId="0" applyProtection="1" applyAlignment="1">
      <alignment horizontal="center"/>
    </xf>
    <xf numFmtId="49" applyNumberFormat="1" fontId="3" applyFont="1" fillId="0" applyFill="1" borderId="4" applyBorder="1" xfId="0" applyProtection="1" applyAlignment="1">
      <alignment horizontal="center"/>
    </xf>
    <xf numFmtId="0" applyNumberFormat="1" fontId="4" applyFont="1" fillId="3" applyFill="1" borderId="7" applyBorder="1" xfId="0" applyProtection="1" applyAlignment="1">
      <alignment horizontal="center"/>
    </xf>
    <xf numFmtId="0" applyNumberFormat="1" fontId="0" applyFont="1" fillId="2" applyFill="1" borderId="9" applyBorder="1" xfId="0" applyProtection="1"/>
    <xf numFmtId="0" applyNumberFormat="1" fontId="0" applyFont="1" fillId="2" applyFill="1" borderId="8" applyBorder="1" xfId="0" applyProtection="1"/>
    <xf numFmtId="0" applyNumberFormat="1" fontId="5" applyFont="1" fillId="0" applyFill="1" borderId="0" applyBorder="1" xfId="0" applyProtection="1"/>
    <xf numFmtId="0" applyNumberFormat="1" fontId="0" applyFont="1" fillId="2" applyFill="1" borderId="2" applyBorder="1" xfId="0" applyProtection="1"/>
    <xf numFmtId="0" applyNumberFormat="1" fontId="0" applyFont="1" fillId="0" applyFill="1" borderId="13" applyBorder="1" xfId="0" applyProtection="1"/>
    <xf numFmtId="0" applyNumberFormat="1" fontId="0" applyFont="1" fillId="0" applyFill="1" borderId="13" applyBorder="1" xfId="0" applyProtection="1" applyAlignment="1">
      <alignment horizontal="left"/>
    </xf>
    <xf numFmtId="0" applyNumberFormat="1" fontId="0" applyFont="1" fillId="0" applyFill="1" borderId="14" applyBorder="1" xfId="0" applyProtection="1" applyAlignment="1">
      <alignment horizontal="left"/>
    </xf>
    <xf numFmtId="0" applyNumberFormat="1" fontId="0" applyFont="1" fillId="0" applyFill="1" borderId="14" applyBorder="1" xfId="0" applyProtection="1"/>
    <xf numFmtId="0" applyNumberFormat="1" fontId="7" applyFont="1" fillId="0" applyFill="1" borderId="0" applyBorder="1" xfId="0" applyProtection="1"/>
    <xf numFmtId="0" applyNumberFormat="1" fontId="0" applyFont="1" fillId="0" applyFill="1" borderId="13" applyBorder="1" xfId="0" applyProtection="1" applyAlignment="1">
      <alignment horizontal="center"/>
    </xf>
    <xf numFmtId="0" applyNumberFormat="1" fontId="0" applyFont="1" fillId="0" applyFill="1" borderId="14" applyBorder="1" xfId="0" applyProtection="1" applyAlignment="1">
      <alignment horizontal="center"/>
    </xf>
    <xf numFmtId="167" applyNumberFormat="1" fontId="3" applyFont="1" fillId="0" applyFill="1" borderId="3" applyBorder="1" xfId="2" applyProtection="1" applyAlignment="1">
      <alignment horizontal="right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2" applyBorder="1" xfId="0" applyProtection="1"/>
    <xf numFmtId="0" applyNumberFormat="1" fontId="0" applyFont="1" fillId="0" applyFill="1" borderId="15" applyBorder="1" xfId="0" applyProtection="1"/>
    <xf numFmtId="0" applyNumberFormat="1" fontId="0" applyFont="1" fillId="0" applyFill="1" borderId="15" applyBorder="1" xfId="0" applyProtection="1" applyAlignment="1">
      <alignment horizontal="center"/>
    </xf>
    <xf numFmtId="0" applyNumberFormat="1" fontId="11" applyFont="1" fillId="0" applyFill="1" borderId="5" applyBorder="1" xfId="0" applyProtection="1" applyAlignment="1">
      <alignment horizontal="center" vertical="center"/>
    </xf>
    <xf numFmtId="0" applyNumberFormat="1" fontId="11" applyFont="1" fillId="0" applyFill="1" borderId="5" applyBorder="1" xfId="0" applyAlignment="1">
      <alignment horizontal="left" vertical="center"/>
      <protection locked="0"/>
    </xf>
    <xf numFmtId="16" applyNumberFormat="1" fontId="11" applyFont="1" fillId="0" applyFill="1" borderId="5" applyBorder="1" xfId="0" applyProtection="1" applyAlignment="1">
      <alignment horizontal="left" vertical="center"/>
    </xf>
    <xf numFmtId="1" applyNumberFormat="1" fontId="12" applyFont="1" fillId="0" applyFill="1" borderId="5" applyBorder="1" xfId="0" applyProtection="1" applyAlignment="1">
      <alignment horizontal="center" vertical="center"/>
    </xf>
    <xf numFmtId="0" applyNumberFormat="1" fontId="11" applyFont="1" fillId="0" applyFill="1" borderId="5" applyBorder="1" xfId="0" applyAlignment="1">
      <alignment horizontal="center" vertical="center"/>
      <protection locked="0"/>
    </xf>
    <xf numFmtId="0" applyNumberFormat="1" fontId="0" applyFont="1" fillId="5" applyFill="1" borderId="2" applyBorder="1" xfId="0" applyProtection="1"/>
    <xf numFmtId="0" applyNumberFormat="1" fontId="0" applyFont="1" fillId="0" applyFill="1" borderId="16" applyBorder="1" xfId="0" applyProtection="1" applyAlignment="1">
      <alignment horizontal="left"/>
    </xf>
    <xf numFmtId="0" applyNumberFormat="1" fontId="0" applyFont="1" fillId="0" applyFill="1" borderId="16" applyBorder="1" xfId="0" applyProtection="1" applyAlignment="1">
      <alignment horizontal="center"/>
    </xf>
    <xf numFmtId="0" applyNumberFormat="1" fontId="0" applyFont="1" fillId="0" applyFill="1" borderId="16" applyBorder="1" xfId="0" applyProtection="1"/>
    <xf numFmtId="16" applyNumberFormat="1" fontId="9" applyFont="1" fillId="0" applyFill="1" borderId="5" applyBorder="1" xfId="0" applyAlignment="1">
      <alignment horizontal="left" vertical="center" wrapText="1"/>
      <protection locked="0"/>
    </xf>
    <xf numFmtId="0" applyNumberFormat="1" fontId="11" applyFont="1" fillId="0" applyFill="1" borderId="10" applyBorder="1" xfId="0" applyProtection="1" applyAlignment="1">
      <alignment horizontal="center" vertical="center"/>
    </xf>
    <xf numFmtId="1" applyNumberFormat="1" fontId="11" applyFont="1" fillId="0" applyFill="1" borderId="5" applyBorder="1" xfId="0" applyProtection="1" applyAlignment="1">
      <alignment horizontal="center" vertical="center"/>
    </xf>
    <xf numFmtId="0" applyNumberFormat="1" fontId="10" applyFont="1" fillId="0" applyFill="1" borderId="17" applyBorder="1" xfId="0" applyAlignment="1">
      <alignment horizontal="center" vertical="center"/>
      <protection locked="0"/>
    </xf>
    <xf numFmtId="16" applyNumberFormat="1" fontId="11" applyFont="1" fillId="0" applyFill="1" borderId="5" applyBorder="1" xfId="0" applyAlignment="1">
      <alignment horizontal="left" vertical="center" wrapText="1"/>
      <protection locked="0"/>
    </xf>
    <xf numFmtId="0" applyNumberFormat="1" fontId="9" applyFont="1" fillId="0" applyFill="1" borderId="10" applyBorder="1" xfId="0" applyProtection="1" applyAlignment="1">
      <alignment horizontal="center" vertical="center"/>
    </xf>
    <xf numFmtId="0" applyNumberFormat="1" fontId="9" applyFont="1" fillId="0" applyFill="1" borderId="5" applyBorder="1" xfId="0" applyProtection="1" applyAlignment="1">
      <alignment horizontal="center" vertical="center"/>
    </xf>
    <xf numFmtId="0" applyNumberFormat="1" fontId="9" applyFont="1" fillId="0" applyFill="1" borderId="5" applyBorder="1" xfId="0" applyAlignment="1">
      <alignment horizontal="left" vertical="center"/>
      <protection locked="0"/>
    </xf>
    <xf numFmtId="16" applyNumberFormat="1" fontId="9" applyFont="1" fillId="0" applyFill="1" borderId="5" applyBorder="1" xfId="0" applyProtection="1" applyAlignment="1">
      <alignment horizontal="left" vertical="center"/>
    </xf>
    <xf numFmtId="1" applyNumberFormat="1" fontId="9" applyFont="1" fillId="0" applyFill="1" borderId="5" applyBorder="1" xfId="0" applyProtection="1" applyAlignment="1">
      <alignment horizontal="center" vertical="center"/>
    </xf>
    <xf numFmtId="1" applyNumberFormat="1" fontId="13" applyFont="1" fillId="0" applyFill="1" borderId="5" applyBorder="1" xfId="0" applyProtection="1" applyAlignment="1">
      <alignment horizontal="center" vertical="center"/>
    </xf>
    <xf numFmtId="0" applyNumberFormat="1" fontId="9" applyFont="1" fillId="0" applyFill="1" borderId="5" applyBorder="1" xfId="0" applyAlignment="1">
      <alignment horizontal="center" vertical="center"/>
      <protection locked="0"/>
    </xf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8" applyFont="1" fillId="0" applyFill="1" borderId="17" applyBorder="1" xfId="0" applyAlignment="1">
      <alignment horizontal="center" vertical="center"/>
      <protection locked="0"/>
    </xf>
    <xf numFmtId="0" applyNumberFormat="1" fontId="0" applyFont="1" fillId="0" applyFill="1" borderId="18" applyBorder="1" xfId="0" applyProtection="1"/>
    <xf numFmtId="0" applyNumberFormat="1" fontId="0" applyFont="1" fillId="0" applyFill="1" borderId="19" applyBorder="1" xfId="0" applyProtection="1"/>
    <xf numFmtId="0" applyNumberFormat="1" fontId="3" applyFont="1" fillId="0" applyFill="1" borderId="4" applyBorder="1" xfId="0" applyProtection="1" applyAlignment="1">
      <alignment horizontal="center"/>
    </xf>
    <xf numFmtId="0" applyNumberFormat="1" fontId="11" applyFont="1" fillId="9" applyFill="1" borderId="11" applyBorder="1" xfId="0" applyAlignment="1">
      <alignment vertical="center"/>
      <protection locked="0"/>
    </xf>
    <xf numFmtId="49" applyNumberFormat="1" fontId="11" applyFont="1" fillId="9" applyFill="1" borderId="5" applyBorder="1" xfId="0" applyAlignment="1">
      <alignment horizontal="center" vertical="center"/>
      <protection locked="0"/>
    </xf>
    <xf numFmtId="0" applyNumberFormat="1" fontId="10" applyFont="1" fillId="9" applyFill="1" borderId="5" applyBorder="1" xfId="0" applyAlignment="1">
      <alignment vertical="center"/>
      <protection locked="0"/>
    </xf>
    <xf numFmtId="0" applyNumberFormat="1" fontId="9" applyFont="1" fillId="9" applyFill="1" borderId="11" applyBorder="1" xfId="0" applyAlignment="1">
      <alignment vertical="center"/>
      <protection locked="0"/>
    </xf>
    <xf numFmtId="49" applyNumberFormat="1" fontId="9" applyFont="1" fillId="9" applyFill="1" borderId="5" applyBorder="1" xfId="0" applyAlignment="1">
      <alignment horizontal="center" vertical="center"/>
      <protection locked="0"/>
    </xf>
    <xf numFmtId="0" applyNumberFormat="1" fontId="8" applyFont="1" fillId="9" applyFill="1" borderId="5" applyBorder="1" xfId="0" applyAlignment="1">
      <alignment vertical="center"/>
      <protection locked="0"/>
    </xf>
    <xf numFmtId="165" applyNumberFormat="1" fontId="0" applyFont="1" fillId="0" applyFill="1" borderId="0" applyBorder="1" xfId="0" applyProtection="1"/>
    <xf numFmtId="0" applyNumberFormat="1" fontId="0" applyFont="1" fillId="0" applyFill="1" borderId="20" applyBorder="1" xfId="0" applyProtection="1"/>
    <xf numFmtId="0" applyNumberFormat="1" fontId="10" applyFont="1" fillId="0" applyFill="1" borderId="0" applyBorder="1" xfId="0" applyProtection="1"/>
    <xf numFmtId="0" applyNumberFormat="1" fontId="14" applyFont="1" fillId="10" applyFill="1" borderId="2" applyBorder="1" xfId="0" applyProtection="1" applyAlignment="1">
      <alignment horizontal="left" vertical="center" wrapText="1"/>
    </xf>
    <xf numFmtId="0" applyNumberFormat="1" fontId="14" applyFont="1" fillId="4" applyFill="1" borderId="2" applyBorder="1" xfId="0" applyProtection="1" applyAlignment="1">
      <alignment horizontal="left" vertical="center"/>
    </xf>
    <xf numFmtId="0" applyNumberFormat="1" fontId="14" applyFont="1" fillId="4" applyFill="1" borderId="2" applyBorder="1" xfId="0" applyProtection="1" applyAlignment="1">
      <alignment horizontal="left" vertical="center" wrapText="1"/>
    </xf>
    <xf numFmtId="0" applyNumberFormat="1" fontId="14" applyFont="1" fillId="10" applyFill="1" borderId="2" applyBorder="1" xfId="0" applyProtection="1" applyAlignment="1">
      <alignment horizontal="left" vertical="center"/>
    </xf>
    <xf numFmtId="0" applyNumberFormat="1" fontId="14" applyFont="1" fillId="6" applyFill="1" borderId="2" applyBorder="1" xfId="0" applyProtection="1" applyAlignment="1">
      <alignment horizontal="left" vertical="center" wrapText="1"/>
    </xf>
    <xf numFmtId="0" applyNumberFormat="1" fontId="0" applyFont="1" fillId="0" applyFill="1" borderId="2" applyBorder="1" xfId="0" applyProtection="1" applyAlignment="1">
      <alignment horizontal="center"/>
    </xf>
    <xf numFmtId="14" applyNumberFormat="1" fontId="0" applyFont="1" fillId="0" applyFill="1" borderId="0" applyBorder="1" xfId="0" applyProtection="1"/>
    <xf numFmtId="14" applyNumberFormat="1" fontId="7" applyFont="1" fillId="0" applyFill="1" borderId="0" applyBorder="1" xfId="0" applyProtection="1"/>
    <xf numFmtId="14" applyNumberFormat="1" fontId="4" applyFont="1" fillId="3" applyFill="1" borderId="6" applyBorder="1" xfId="0" applyProtection="1" applyAlignment="1">
      <alignment horizontal="center"/>
    </xf>
    <xf numFmtId="14" applyNumberFormat="1" fontId="3" applyFont="1" fillId="0" applyFill="1" borderId="4" applyBorder="1" xfId="0" applyProtection="1" applyAlignment="1">
      <alignment horizontal="center"/>
    </xf>
    <xf numFmtId="14" applyNumberFormat="1" fontId="0" applyFont="1" fillId="5" applyFill="1" borderId="2" applyBorder="1" xfId="0" applyProtection="1"/>
    <xf numFmtId="14" applyNumberFormat="1" fontId="14" applyFont="1" fillId="4" applyFill="1" borderId="2" applyBorder="1" xfId="0" applyProtection="1" applyAlignment="1">
      <alignment horizontal="left" vertical="center" wrapText="1"/>
    </xf>
    <xf numFmtId="14" applyNumberFormat="1" fontId="14" applyFont="1" fillId="10" applyFill="1" borderId="2" applyBorder="1" xfId="0" applyProtection="1" applyAlignment="1">
      <alignment horizontal="left" vertical="center" wrapText="1"/>
    </xf>
    <xf numFmtId="0" applyNumberFormat="1" fontId="8" applyFont="1" fillId="7" applyFill="1" borderId="17" applyBorder="1" xfId="0" applyAlignment="1">
      <alignment horizontal="center" vertical="center"/>
      <protection locked="0"/>
    </xf>
    <xf numFmtId="0" applyNumberFormat="1" fontId="9" applyFont="1" fillId="7" applyFill="1" borderId="11" applyBorder="1" xfId="0" applyAlignment="1">
      <alignment vertical="center"/>
      <protection locked="0"/>
    </xf>
    <xf numFmtId="49" applyNumberFormat="1" fontId="9" applyFont="1" fillId="7" applyFill="1" borderId="5" applyBorder="1" xfId="0" applyAlignment="1">
      <alignment horizontal="center" vertical="center"/>
      <protection locked="0"/>
    </xf>
    <xf numFmtId="0" applyNumberFormat="1" fontId="8" applyFont="1" fillId="7" applyFill="1" borderId="5" applyBorder="1" xfId="0" applyAlignment="1">
      <alignment vertical="center"/>
      <protection locked="0"/>
    </xf>
    <xf numFmtId="0" applyNumberFormat="1" fontId="9" applyFont="1" fillId="7" applyFill="1" borderId="10" applyBorder="1" xfId="0" applyProtection="1" applyAlignment="1">
      <alignment horizontal="center" vertical="center"/>
    </xf>
    <xf numFmtId="0" applyNumberFormat="1" fontId="9" applyFont="1" fillId="7" applyFill="1" borderId="5" applyBorder="1" xfId="0" applyProtection="1" applyAlignment="1">
      <alignment horizontal="center" vertical="center"/>
    </xf>
    <xf numFmtId="0" applyNumberFormat="1" fontId="9" applyFont="1" fillId="7" applyFill="1" borderId="5" applyBorder="1" xfId="0" applyAlignment="1">
      <alignment horizontal="left" vertical="center"/>
      <protection locked="0"/>
    </xf>
    <xf numFmtId="16" applyNumberFormat="1" fontId="9" applyFont="1" fillId="7" applyFill="1" borderId="5" applyBorder="1" xfId="0" applyProtection="1" applyAlignment="1">
      <alignment horizontal="left" vertical="center"/>
    </xf>
    <xf numFmtId="1" applyNumberFormat="1" fontId="9" applyFont="1" fillId="7" applyFill="1" borderId="5" applyBorder="1" xfId="0" applyProtection="1" applyAlignment="1">
      <alignment horizontal="center" vertical="center"/>
    </xf>
    <xf numFmtId="1" applyNumberFormat="1" fontId="13" applyFont="1" fillId="7" applyFill="1" borderId="5" applyBorder="1" xfId="0" applyProtection="1" applyAlignment="1">
      <alignment horizontal="center" vertical="center"/>
    </xf>
    <xf numFmtId="0" applyNumberFormat="1" fontId="9" applyFont="1" fillId="7" applyFill="1" borderId="5" applyBorder="1" xfId="0" applyAlignment="1">
      <alignment horizontal="center" vertical="center"/>
      <protection locked="0"/>
    </xf>
    <xf numFmtId="16" applyNumberFormat="1" fontId="9" applyFont="1" fillId="7" applyFill="1" borderId="5" applyBorder="1" xfId="0" applyAlignment="1">
      <alignment horizontal="left" vertical="center" wrapText="1"/>
      <protection locked="0"/>
    </xf>
    <xf numFmtId="168" applyNumberFormat="1" fontId="11" applyFont="1" fillId="9" applyFill="1" borderId="12" applyBorder="1" xfId="0" applyAlignment="1">
      <alignment horizontal="center" vertical="center"/>
      <protection locked="0"/>
    </xf>
    <xf numFmtId="168" applyNumberFormat="1" fontId="9" applyFont="1" fillId="9" applyFill="1" borderId="12" applyBorder="1" xfId="0" applyAlignment="1">
      <alignment horizontal="center" vertical="center"/>
      <protection locked="0"/>
    </xf>
    <xf numFmtId="168" applyNumberFormat="1" fontId="9" applyFont="1" fillId="7" applyFill="1" borderId="12" applyBorder="1" xfId="0" applyAlignment="1">
      <alignment horizontal="center" vertical="center"/>
      <protection locked="0"/>
    </xf>
    <xf numFmtId="168" applyNumberFormat="1" fontId="11" applyFont="1" fillId="0" applyFill="1" borderId="5" applyBorder="1" xfId="1" applyAlignment="1">
      <alignment horizontal="center" vertical="center"/>
      <protection locked="0"/>
    </xf>
    <xf numFmtId="168" applyNumberFormat="1" fontId="9" applyFont="1" fillId="0" applyFill="1" borderId="5" applyBorder="1" xfId="1" applyAlignment="1">
      <alignment horizontal="center" vertical="center"/>
      <protection locked="0"/>
    </xf>
    <xf numFmtId="168" applyNumberFormat="1" fontId="11" applyFont="1" fillId="0" applyFill="1" borderId="5" applyBorder="1" xfId="0" applyAlignment="1">
      <alignment horizontal="center" vertical="center"/>
      <protection locked="0"/>
    </xf>
    <xf numFmtId="168" applyNumberFormat="1" fontId="9" applyFont="1" fillId="0" applyFill="1" borderId="5" applyBorder="1" xfId="0" applyAlignment="1">
      <alignment horizontal="center" vertical="center"/>
      <protection locked="0"/>
    </xf>
    <xf numFmtId="168" applyNumberFormat="1" fontId="9" applyFont="1" fillId="7" applyFill="1" borderId="5" applyBorder="1" xfId="0" applyAlignment="1">
      <alignment horizontal="center" vertical="center"/>
      <protection locked="0"/>
    </xf>
    <xf numFmtId="0" applyNumberFormat="1" fontId="9" applyFont="1" fillId="0" applyFill="1" borderId="5" applyBorder="1" xfId="0" applyProtection="1" applyAlignment="1">
      <alignment horizontal="center"/>
    </xf>
    <xf numFmtId="0" applyNumberFormat="1" fontId="9" applyFont="1" fillId="11" applyFill="1" borderId="5" applyBorder="1" xfId="0" applyAlignment="1">
      <alignment horizontal="center" vertical="center"/>
      <protection locked="0"/>
    </xf>
    <xf numFmtId="168" applyNumberFormat="1" fontId="11" applyFont="1" fillId="0" applyFill="1" borderId="12" applyBorder="1" xfId="0" applyAlignment="1">
      <alignment horizontal="center" vertical="center"/>
      <protection locked="0"/>
    </xf>
    <xf numFmtId="0" applyNumberFormat="1" fontId="11" applyFont="1" fillId="0" applyFill="1" borderId="5" applyBorder="1" xfId="0" quotePrefix="1" applyAlignment="1">
      <alignment horizontal="center" vertical="center"/>
      <protection locked="0"/>
    </xf>
    <xf numFmtId="14" applyNumberFormat="1" fontId="15" applyFont="1" fillId="0" applyFill="1" borderId="4" applyBorder="1" xfId="0" applyProtection="1" applyAlignment="1">
      <alignment horizontal="center"/>
    </xf>
    <xf numFmtId="49" applyNumberFormat="1" fontId="15" applyFont="1" fillId="0" applyFill="1" borderId="4" applyBorder="1" xfId="0" applyProtection="1" applyAlignment="1">
      <alignment horizontal="center"/>
    </xf>
    <xf numFmtId="0" applyNumberFormat="1" fontId="15" applyFont="1" fillId="0" applyFill="1" borderId="4" applyBorder="1" xfId="0" applyProtection="1" applyAlignment="1">
      <alignment horizontal="left"/>
    </xf>
    <xf numFmtId="165" applyNumberFormat="1" fontId="15" applyFont="1" fillId="0" applyFill="1" borderId="4" applyBorder="1" xfId="2" applyProtection="1" applyAlignment="1">
      <alignment horizontal="left"/>
    </xf>
    <xf numFmtId="165" applyNumberFormat="1" fontId="15" applyFont="1" fillId="0" applyFill="1" borderId="3" applyBorder="1" xfId="2" applyProtection="1" applyAlignment="1">
      <alignment horizontal="left"/>
    </xf>
    <xf numFmtId="167" applyNumberFormat="1" fontId="15" applyFont="1" fillId="0" applyFill="1" borderId="3" applyBorder="1" xfId="2" applyProtection="1" applyAlignment="1">
      <alignment horizontal="right"/>
    </xf>
    <xf numFmtId="166" applyNumberFormat="1" fontId="15" applyFont="1" fillId="0" applyFill="1" borderId="4" applyBorder="1" xfId="0" applyProtection="1" applyAlignment="1">
      <alignment horizontal="center"/>
    </xf>
    <xf numFmtId="0" applyNumberFormat="1" fontId="15" applyFont="1" fillId="0" applyFill="1" borderId="4" applyBorder="1" xfId="0" applyProtection="1" applyAlignment="1">
      <alignment horizontal="center"/>
    </xf>
    <xf numFmtId="0" applyNumberFormat="1" fontId="16" applyFont="1" fillId="0" applyFill="1" borderId="5" applyBorder="1" xfId="0" applyAlignment="1">
      <alignment horizontal="center" vertical="center"/>
      <protection locked="0"/>
    </xf>
    <xf numFmtId="0" applyNumberFormat="1" fontId="17" applyFont="1" fillId="0" applyFill="1" borderId="17" applyBorder="1" xfId="0" applyAlignment="1">
      <alignment horizontal="center" vertical="center"/>
      <protection locked="0"/>
    </xf>
    <xf numFmtId="0" applyNumberFormat="1" fontId="16" applyFont="1" fillId="9" applyFill="1" borderId="11" applyBorder="1" xfId="0" applyAlignment="1">
      <alignment vertical="center"/>
      <protection locked="0"/>
    </xf>
    <xf numFmtId="49" applyNumberFormat="1" fontId="16" applyFont="1" fillId="9" applyFill="1" borderId="5" applyBorder="1" xfId="0" applyAlignment="1">
      <alignment horizontal="center" vertical="center"/>
      <protection locked="0"/>
    </xf>
    <xf numFmtId="0" applyNumberFormat="1" fontId="17" applyFont="1" fillId="9" applyFill="1" borderId="5" applyBorder="1" xfId="0" applyAlignment="1">
      <alignment vertical="center"/>
      <protection locked="0"/>
    </xf>
    <xf numFmtId="168" applyNumberFormat="1" fontId="16" applyFont="1" fillId="9" applyFill="1" borderId="12" applyBorder="1" xfId="0" applyAlignment="1">
      <alignment horizontal="center" vertical="center"/>
      <protection locked="0"/>
    </xf>
    <xf numFmtId="0" applyNumberFormat="1" fontId="16" applyFont="1" fillId="0" applyFill="1" borderId="10" applyBorder="1" xfId="0" applyProtection="1" applyAlignment="1">
      <alignment horizontal="center" vertical="center"/>
    </xf>
    <xf numFmtId="0" applyNumberFormat="1" fontId="16" applyFont="1" fillId="0" applyFill="1" borderId="5" applyBorder="1" xfId="0" applyProtection="1" applyAlignment="1">
      <alignment horizontal="center" vertical="center"/>
    </xf>
    <xf numFmtId="0" applyNumberFormat="1" fontId="16" applyFont="1" fillId="0" applyFill="1" borderId="5" applyBorder="1" xfId="0" applyAlignment="1">
      <alignment horizontal="left" vertical="center"/>
      <protection locked="0"/>
    </xf>
    <xf numFmtId="16" applyNumberFormat="1" fontId="16" applyFont="1" fillId="0" applyFill="1" borderId="5" applyBorder="1" xfId="0" applyProtection="1" applyAlignment="1">
      <alignment horizontal="left" vertical="center"/>
    </xf>
    <xf numFmtId="1" applyNumberFormat="1" fontId="16" applyFont="1" fillId="0" applyFill="1" borderId="5" applyBorder="1" xfId="0" applyProtection="1" applyAlignment="1">
      <alignment horizontal="center" vertical="center"/>
    </xf>
    <xf numFmtId="168" applyNumberFormat="1" fontId="16" applyFont="1" fillId="0" applyFill="1" borderId="5" applyBorder="1" xfId="0" applyAlignment="1">
      <alignment horizontal="center" vertical="center"/>
      <protection locked="0"/>
    </xf>
    <xf numFmtId="1" applyNumberFormat="1" fontId="18" applyFont="1" fillId="0" applyFill="1" borderId="5" applyBorder="1" xfId="0" applyProtection="1" applyAlignment="1">
      <alignment horizontal="center" vertical="center"/>
    </xf>
    <xf numFmtId="16" applyNumberFormat="1" fontId="16" applyFont="1" fillId="0" applyFill="1" borderId="5" applyBorder="1" xfId="0" applyAlignment="1">
      <alignment horizontal="left" vertical="center" wrapText="1"/>
      <protection locked="0"/>
    </xf>
    <xf numFmtId="0" applyNumberFormat="1" fontId="14" applyFont="1" fillId="10" applyFill="1" borderId="2" applyBorder="1" xfId="0" applyProtection="1" applyAlignment="1">
      <alignment horizontal="center" vertical="center" wrapText="1"/>
    </xf>
    <xf numFmtId="0" applyNumberFormat="1" fontId="9" applyFont="1" fillId="0" applyFill="1" borderId="5" applyBorder="1" xfId="0" applyProtection="1"/>
    <xf numFmtId="0" applyNumberFormat="1" fontId="19" applyFont="1" fillId="0" applyFill="1" borderId="0" applyBorder="1" xfId="0" applyProtection="1"/>
    <xf numFmtId="0" applyNumberFormat="1" fontId="20" applyFont="1" fillId="0" applyFill="1" borderId="17" applyBorder="1" xfId="0" applyAlignment="1">
      <alignment horizontal="center" vertical="center"/>
      <protection locked="0"/>
    </xf>
    <xf numFmtId="0" applyNumberFormat="1" fontId="19" applyFont="1" fillId="9" applyFill="1" borderId="11" applyBorder="1" xfId="0" applyAlignment="1">
      <alignment vertical="center"/>
      <protection locked="0"/>
    </xf>
    <xf numFmtId="49" applyNumberFormat="1" fontId="19" applyFont="1" fillId="9" applyFill="1" borderId="5" applyBorder="1" xfId="0" applyAlignment="1">
      <alignment horizontal="center" vertical="center"/>
      <protection locked="0"/>
    </xf>
    <xf numFmtId="0" applyNumberFormat="1" fontId="20" applyFont="1" fillId="9" applyFill="1" borderId="5" applyBorder="1" xfId="0" applyAlignment="1">
      <alignment vertical="center"/>
      <protection locked="0"/>
    </xf>
    <xf numFmtId="168" applyNumberFormat="1" fontId="19" applyFont="1" fillId="9" applyFill="1" borderId="12" applyBorder="1" xfId="0" applyAlignment="1">
      <alignment horizontal="center" vertical="center"/>
      <protection locked="0"/>
    </xf>
    <xf numFmtId="0" applyNumberFormat="1" fontId="19" applyFont="1" fillId="0" applyFill="1" borderId="10" applyBorder="1" xfId="0" applyProtection="1" applyAlignment="1">
      <alignment horizontal="center" vertical="center"/>
    </xf>
    <xf numFmtId="0" applyNumberFormat="1" fontId="19" applyFont="1" fillId="0" applyFill="1" borderId="5" applyBorder="1" xfId="0" applyProtection="1" applyAlignment="1">
      <alignment horizontal="center" vertical="center"/>
    </xf>
    <xf numFmtId="0" applyNumberFormat="1" fontId="19" applyFont="1" fillId="0" applyFill="1" borderId="5" applyBorder="1" xfId="0" applyAlignment="1">
      <alignment horizontal="left" vertical="center"/>
      <protection locked="0"/>
    </xf>
    <xf numFmtId="16" applyNumberFormat="1" fontId="19" applyFont="1" fillId="0" applyFill="1" borderId="5" applyBorder="1" xfId="0" applyProtection="1" applyAlignment="1">
      <alignment horizontal="left" vertical="center"/>
    </xf>
    <xf numFmtId="1" applyNumberFormat="1" fontId="19" applyFont="1" fillId="0" applyFill="1" borderId="5" applyBorder="1" xfId="0" applyProtection="1" applyAlignment="1">
      <alignment horizontal="center" vertical="center"/>
    </xf>
    <xf numFmtId="168" applyNumberFormat="1" fontId="19" applyFont="1" fillId="0" applyFill="1" borderId="5" applyBorder="1" xfId="0" applyAlignment="1">
      <alignment horizontal="center" vertical="center"/>
      <protection locked="0"/>
    </xf>
    <xf numFmtId="1" applyNumberFormat="1" fontId="21" applyFont="1" fillId="0" applyFill="1" borderId="5" applyBorder="1" xfId="0" applyProtection="1" applyAlignment="1">
      <alignment horizontal="center" vertical="center"/>
    </xf>
    <xf numFmtId="0" applyNumberFormat="1" fontId="19" applyFont="1" fillId="0" applyFill="1" borderId="5" applyBorder="1" xfId="0" applyAlignment="1">
      <alignment horizontal="center" vertical="center"/>
      <protection locked="0"/>
    </xf>
    <xf numFmtId="16" applyNumberFormat="1" fontId="19" applyFont="1" fillId="0" applyFill="1" borderId="5" applyBorder="1" xfId="0" applyAlignment="1">
      <alignment horizontal="left" vertical="center" wrapText="1"/>
      <protection locked="0"/>
    </xf>
    <xf numFmtId="0" applyNumberFormat="1" fontId="20" applyFont="1" fillId="0" applyFill="1" borderId="0" applyBorder="1" xfId="0" applyProtection="1"/>
    <xf numFmtId="0" applyNumberFormat="1" fontId="10" applyFont="1" fillId="12" applyFill="1" borderId="5" applyBorder="1" xfId="0" applyProtection="1"/>
    <xf numFmtId="0" applyNumberFormat="1" fontId="10" applyFont="1" fillId="9" applyFill="1" borderId="5" applyBorder="1" xfId="0" applyAlignment="1">
      <alignment horizontal="center" vertical="center"/>
      <protection locked="0"/>
    </xf>
    <xf numFmtId="0" applyNumberFormat="1" fontId="8" applyFont="1" fillId="9" applyFill="1" borderId="5" applyBorder="1" xfId="0" applyAlignment="1">
      <alignment horizontal="center" vertical="center"/>
      <protection locked="0"/>
    </xf>
    <xf numFmtId="0" applyNumberFormat="1" fontId="8" applyFont="1" fillId="8" applyFill="1" borderId="17" applyBorder="1" xfId="0" applyAlignment="1">
      <alignment horizontal="center" vertical="center"/>
      <protection locked="0"/>
    </xf>
    <xf numFmtId="0" applyNumberFormat="1" fontId="9" applyFont="1" fillId="8" applyFill="1" borderId="11" applyBorder="1" xfId="0" applyAlignment="1">
      <alignment vertical="center"/>
      <protection locked="0"/>
    </xf>
    <xf numFmtId="49" applyNumberFormat="1" fontId="9" applyFont="1" fillId="8" applyFill="1" borderId="5" applyBorder="1" xfId="0" applyAlignment="1">
      <alignment horizontal="center" vertical="center"/>
      <protection locked="0"/>
    </xf>
    <xf numFmtId="0" applyNumberFormat="1" fontId="8" applyFont="1" fillId="8" applyFill="1" borderId="5" applyBorder="1" xfId="0" applyAlignment="1">
      <alignment horizontal="center" vertical="center"/>
      <protection locked="0"/>
    </xf>
    <xf numFmtId="168" applyNumberFormat="1" fontId="9" applyFont="1" fillId="8" applyFill="1" borderId="12" applyBorder="1" xfId="0" applyAlignment="1">
      <alignment horizontal="center" vertical="center"/>
      <protection locked="0"/>
    </xf>
    <xf numFmtId="0" applyNumberFormat="1" fontId="9" applyFont="1" fillId="8" applyFill="1" borderId="10" applyBorder="1" xfId="0" applyProtection="1" applyAlignment="1">
      <alignment horizontal="center" vertical="center"/>
    </xf>
    <xf numFmtId="0" applyNumberFormat="1" fontId="9" applyFont="1" fillId="8" applyFill="1" borderId="5" applyBorder="1" xfId="0" applyProtection="1" applyAlignment="1">
      <alignment horizontal="center" vertical="center"/>
    </xf>
    <xf numFmtId="0" applyNumberFormat="1" fontId="9" applyFont="1" fillId="8" applyFill="1" borderId="5" applyBorder="1" xfId="0" applyAlignment="1">
      <alignment horizontal="left" vertical="center"/>
      <protection locked="0"/>
    </xf>
    <xf numFmtId="16" applyNumberFormat="1" fontId="9" applyFont="1" fillId="8" applyFill="1" borderId="5" applyBorder="1" xfId="0" applyProtection="1" applyAlignment="1">
      <alignment horizontal="left" vertical="center"/>
    </xf>
    <xf numFmtId="1" applyNumberFormat="1" fontId="9" applyFont="1" fillId="8" applyFill="1" borderId="5" applyBorder="1" xfId="0" applyProtection="1" applyAlignment="1">
      <alignment horizontal="center" vertical="center"/>
    </xf>
    <xf numFmtId="168" applyNumberFormat="1" fontId="9" applyFont="1" fillId="8" applyFill="1" borderId="5" applyBorder="1" xfId="0" applyAlignment="1">
      <alignment horizontal="center" vertical="center"/>
      <protection locked="0"/>
    </xf>
    <xf numFmtId="1" applyNumberFormat="1" fontId="13" applyFont="1" fillId="8" applyFill="1" borderId="5" applyBorder="1" xfId="0" applyProtection="1" applyAlignment="1">
      <alignment horizontal="center" vertical="center"/>
    </xf>
    <xf numFmtId="0" applyNumberFormat="1" fontId="9" applyFont="1" fillId="8" applyFill="1" borderId="5" applyBorder="1" xfId="0" applyAlignment="1">
      <alignment horizontal="center" vertical="center"/>
      <protection locked="0"/>
    </xf>
    <xf numFmtId="2" applyNumberFormat="1" fontId="22" applyFont="1" fillId="0" applyFill="1" borderId="5" applyBorder="1" xfId="0" applyAlignment="1">
      <alignment horizontal="center" vertical="center"/>
      <protection locked="0"/>
    </xf>
    <xf numFmtId="0" applyNumberFormat="1" fontId="22" applyFont="1" fillId="0" applyFill="1" borderId="5" applyBorder="1" xfId="0" applyAlignment="1">
      <alignment horizontal="center" vertical="center"/>
      <protection locked="0"/>
    </xf>
    <xf numFmtId="0" applyNumberFormat="1" fontId="23" applyFont="1" fillId="0" applyFill="1" borderId="5" applyBorder="1" xfId="0" applyAlignment="1">
      <alignment horizontal="center" vertical="center"/>
      <protection locked="0"/>
    </xf>
    <xf numFmtId="0" applyNumberFormat="1" fontId="24" applyFont="1" fillId="0" applyFill="1" borderId="5" applyBorder="1" xfId="0" applyAlignment="1">
      <alignment horizontal="center" vertical="center"/>
      <protection locked="0"/>
    </xf>
    <xf numFmtId="0" applyNumberFormat="1" fontId="25" applyFont="1" fillId="0" applyFill="1" borderId="0" applyBorder="1" xfId="0" applyProtection="1"/>
    <xf numFmtId="0" applyNumberFormat="1" fontId="23" applyFont="1" fillId="0" applyFill="1" borderId="0" applyBorder="1" xfId="0" applyProtection="1"/>
    <xf numFmtId="0" applyNumberFormat="1" fontId="26" applyFont="1" fillId="0" applyFill="1" borderId="17" applyBorder="1" xfId="0" applyAlignment="1">
      <alignment horizontal="center" vertical="center"/>
      <protection locked="0"/>
    </xf>
    <xf numFmtId="0" applyNumberFormat="1" fontId="27" applyFont="1" fillId="9" applyFill="1" borderId="11" applyBorder="1" xfId="0" applyAlignment="1">
      <alignment vertical="center"/>
      <protection locked="0"/>
    </xf>
    <xf numFmtId="49" applyNumberFormat="1" fontId="27" applyFont="1" fillId="9" applyFill="1" borderId="5" applyBorder="1" xfId="0" applyAlignment="1">
      <alignment horizontal="center" vertical="center"/>
      <protection locked="0"/>
    </xf>
    <xf numFmtId="0" applyNumberFormat="1" fontId="26" applyFont="1" fillId="9" applyFill="1" borderId="5" applyBorder="1" xfId="0" applyAlignment="1">
      <alignment horizontal="center" vertical="center"/>
      <protection locked="0"/>
    </xf>
    <xf numFmtId="168" applyNumberFormat="1" fontId="27" applyFont="1" fillId="9" applyFill="1" borderId="12" applyBorder="1" xfId="0" applyAlignment="1">
      <alignment horizontal="center" vertical="center"/>
      <protection locked="0"/>
    </xf>
    <xf numFmtId="0" applyNumberFormat="1" fontId="27" applyFont="1" fillId="0" applyFill="1" borderId="10" applyBorder="1" xfId="0" applyProtection="1" applyAlignment="1">
      <alignment horizontal="center" vertical="center"/>
    </xf>
    <xf numFmtId="0" applyNumberFormat="1" fontId="27" applyFont="1" fillId="0" applyFill="1" borderId="5" applyBorder="1" xfId="0" applyProtection="1" applyAlignment="1">
      <alignment horizontal="center" vertical="center"/>
    </xf>
    <xf numFmtId="0" applyNumberFormat="1" fontId="27" applyFont="1" fillId="0" applyFill="1" borderId="5" applyBorder="1" xfId="0" applyAlignment="1">
      <alignment horizontal="left" vertical="center"/>
      <protection locked="0"/>
    </xf>
    <xf numFmtId="16" applyNumberFormat="1" fontId="27" applyFont="1" fillId="0" applyFill="1" borderId="5" applyBorder="1" xfId="0" applyProtection="1" applyAlignment="1">
      <alignment horizontal="left" vertical="center"/>
    </xf>
    <xf numFmtId="1" applyNumberFormat="1" fontId="27" applyFont="1" fillId="0" applyFill="1" borderId="5" applyBorder="1" xfId="0" applyProtection="1" applyAlignment="1">
      <alignment horizontal="center" vertical="center"/>
    </xf>
    <xf numFmtId="168" applyNumberFormat="1" fontId="27" applyFont="1" fillId="0" applyFill="1" borderId="5" applyBorder="1" xfId="0" applyAlignment="1">
      <alignment horizontal="center" vertical="center"/>
      <protection locked="0"/>
    </xf>
    <xf numFmtId="1" applyNumberFormat="1" fontId="28" applyFont="1" fillId="0" applyFill="1" borderId="5" applyBorder="1" xfId="0" applyProtection="1" applyAlignment="1">
      <alignment horizontal="center" vertical="center"/>
    </xf>
    <xf numFmtId="0" applyNumberFormat="1" fontId="27" applyFont="1" fillId="0" applyFill="1" borderId="5" applyBorder="1" xfId="0" applyAlignment="1">
      <alignment horizontal="center" vertical="center"/>
      <protection locked="0"/>
    </xf>
    <xf numFmtId="16" applyNumberFormat="1" fontId="27" applyFont="1" fillId="0" applyFill="1" borderId="5" applyBorder="1" xfId="0" applyAlignment="1">
      <alignment horizontal="left" vertical="center" wrapText="1"/>
      <protection locked="0"/>
    </xf>
    <xf numFmtId="0" applyNumberFormat="1" fontId="26" applyFont="1" fillId="0" applyFill="1" borderId="0" applyBorder="1" xfId="0" applyProtection="1"/>
    <xf numFmtId="0" applyNumberFormat="1" fontId="27" applyFont="1" fillId="0" applyFill="1" borderId="0" applyBorder="1" xfId="0" applyProtection="1"/>
    <xf numFmtId="0" applyNumberFormat="1" fontId="29" applyFont="1" fillId="0" applyFill="1" borderId="17" applyBorder="1" xfId="0" applyAlignment="1">
      <alignment horizontal="center" vertical="center"/>
      <protection locked="0"/>
    </xf>
    <xf numFmtId="0" applyNumberFormat="1" fontId="30" applyFont="1" fillId="9" applyFill="1" borderId="11" applyBorder="1" xfId="0" applyAlignment="1">
      <alignment vertical="center"/>
      <protection locked="0"/>
    </xf>
    <xf numFmtId="49" applyNumberFormat="1" fontId="30" applyFont="1" fillId="9" applyFill="1" borderId="5" applyBorder="1" xfId="0" applyAlignment="1">
      <alignment horizontal="center" vertical="center"/>
      <protection locked="0"/>
    </xf>
    <xf numFmtId="0" applyNumberFormat="1" fontId="29" applyFont="1" fillId="9" applyFill="1" borderId="5" applyBorder="1" xfId="0" applyAlignment="1">
      <alignment horizontal="center" vertical="center"/>
      <protection locked="0"/>
    </xf>
    <xf numFmtId="168" applyNumberFormat="1" fontId="30" applyFont="1" fillId="9" applyFill="1" borderId="12" applyBorder="1" xfId="0" applyAlignment="1">
      <alignment horizontal="center" vertical="center"/>
      <protection locked="0"/>
    </xf>
    <xf numFmtId="0" applyNumberFormat="1" fontId="30" applyFont="1" fillId="0" applyFill="1" borderId="10" applyBorder="1" xfId="0" applyProtection="1" applyAlignment="1">
      <alignment horizontal="center" vertical="center"/>
    </xf>
    <xf numFmtId="0" applyNumberFormat="1" fontId="30" applyFont="1" fillId="0" applyFill="1" borderId="5" applyBorder="1" xfId="0" applyProtection="1" applyAlignment="1">
      <alignment horizontal="center" vertical="center"/>
    </xf>
    <xf numFmtId="0" applyNumberFormat="1" fontId="30" applyFont="1" fillId="0" applyFill="1" borderId="5" applyBorder="1" xfId="0" applyAlignment="1">
      <alignment horizontal="left" vertical="center"/>
      <protection locked="0"/>
    </xf>
    <xf numFmtId="16" applyNumberFormat="1" fontId="30" applyFont="1" fillId="0" applyFill="1" borderId="5" applyBorder="1" xfId="0" applyProtection="1" applyAlignment="1">
      <alignment horizontal="left" vertical="center"/>
    </xf>
    <xf numFmtId="1" applyNumberFormat="1" fontId="30" applyFont="1" fillId="0" applyFill="1" borderId="5" applyBorder="1" xfId="0" applyProtection="1" applyAlignment="1">
      <alignment horizontal="center" vertical="center"/>
    </xf>
    <xf numFmtId="168" applyNumberFormat="1" fontId="30" applyFont="1" fillId="0" applyFill="1" borderId="5" applyBorder="1" xfId="0" applyAlignment="1">
      <alignment horizontal="center" vertical="center"/>
      <protection locked="0"/>
    </xf>
    <xf numFmtId="1" applyNumberFormat="1" fontId="31" applyFont="1" fillId="0" applyFill="1" borderId="5" applyBorder="1" xfId="0" applyProtection="1" applyAlignment="1">
      <alignment horizontal="center" vertical="center"/>
    </xf>
    <xf numFmtId="0" applyNumberFormat="1" fontId="30" applyFont="1" fillId="0" applyFill="1" borderId="5" applyBorder="1" xfId="0" applyAlignment="1">
      <alignment horizontal="center" vertical="center"/>
      <protection locked="0"/>
    </xf>
    <xf numFmtId="16" applyNumberFormat="1" fontId="30" applyFont="1" fillId="0" applyFill="1" borderId="5" applyBorder="1" xfId="0" applyAlignment="1">
      <alignment horizontal="left" vertical="center" wrapText="1"/>
      <protection locked="0"/>
    </xf>
    <xf numFmtId="2" applyNumberFormat="1" fontId="15" applyFont="1" fillId="0" applyFill="1" borderId="4" applyBorder="1" xfId="0" applyProtection="1" applyAlignment="1">
      <alignment horizontal="center"/>
    </xf>
    <xf numFmtId="16" applyNumberFormat="1" fontId="11" applyFont="1" fillId="0" applyFill="1" borderId="5" applyBorder="1" xfId="0" applyAlignment="1">
      <alignment horizontal="center" vertical="top" wrapText="1"/>
      <protection locked="0"/>
    </xf>
    <xf numFmtId="16" applyNumberFormat="1" fontId="11" applyFont="1" fillId="0" applyFill="1" borderId="5" applyBorder="1" xfId="0" applyAlignment="1">
      <alignment horizontal="left" vertical="top" wrapText="1"/>
      <protection locked="0"/>
    </xf>
    <xf numFmtId="0" applyNumberFormat="1" fontId="32" applyFont="1" fillId="0" applyFill="1" borderId="4" applyBorder="1" xfId="0" applyProtection="1"/>
    <xf numFmtId="166" applyNumberFormat="1" fontId="15" applyFont="1" fillId="0" applyFill="1" borderId="0" applyBorder="1" xfId="0" applyProtection="1" applyAlignment="1">
      <alignment horizontal="center"/>
    </xf>
    <xf numFmtId="0" applyNumberFormat="1" fontId="11" applyFont="1" fillId="0" applyFill="1" borderId="0" applyBorder="1" xfId="0" applyProtection="1"/>
    <xf numFmtId="0" applyNumberFormat="1" fontId="33" applyFont="1" fillId="9" applyFill="1" borderId="11" applyBorder="1" xfId="0" applyAlignment="1">
      <alignment vertical="center"/>
      <protection locked="0"/>
    </xf>
    <xf numFmtId="0" applyNumberFormat="1" fontId="34" applyFont="1" fillId="8" applyFill="1" borderId="11" applyBorder="1" xfId="0" applyAlignment="1">
      <alignment vertical="center"/>
      <protection locked="0"/>
    </xf>
    <xf numFmtId="0" applyNumberFormat="1" fontId="35" applyFont="1" fillId="0" applyFill="1" borderId="5" applyBorder="1" xfId="0" applyAlignment="1">
      <alignment horizontal="center" vertical="center"/>
      <protection locked="0"/>
    </xf>
    <xf numFmtId="16" applyNumberFormat="1" fontId="35" applyFont="1" fillId="0" applyFill="1" borderId="5" applyBorder="1" xfId="0" applyAlignment="1">
      <alignment horizontal="left" vertical="center" wrapText="1"/>
      <protection locked="0"/>
    </xf>
    <xf numFmtId="49" applyNumberFormat="1" fontId="36" applyFont="1" fillId="0" applyFill="1" borderId="4" applyBorder="1" xfId="0" applyProtection="1" applyAlignment="1">
      <alignment horizontal="center"/>
    </xf>
    <xf numFmtId="0" applyNumberFormat="1" fontId="36" applyFont="1" fillId="0" applyFill="1" borderId="4" applyBorder="1" xfId="0" applyProtection="1" applyAlignment="1">
      <alignment horizontal="left"/>
    </xf>
    <xf numFmtId="49" applyNumberFormat="1" fontId="35" applyFont="1" fillId="9" applyFill="1" borderId="5" applyBorder="1" xfId="0" applyAlignment="1">
      <alignment horizontal="center" vertical="center"/>
      <protection locked="0"/>
    </xf>
    <xf numFmtId="16" applyNumberFormat="1" fontId="37" applyFont="1" fillId="0" applyFill="1" borderId="5" applyBorder="1" xfId="0" applyAlignment="1">
      <alignment horizontal="left" vertical="center" wrapText="1"/>
      <protection locked="0"/>
    </xf>
    <xf numFmtId="16" applyNumberFormat="1" fontId="10" applyFont="1" fillId="0" applyFill="1" borderId="5" applyBorder="1" xfId="0" applyAlignment="1">
      <alignment horizontal="left" vertical="center" wrapText="1"/>
      <protection locked="0"/>
    </xf>
    <xf numFmtId="0" applyNumberFormat="1" fontId="11" applyFont="1" fillId="9" applyFill="1" borderId="5" applyBorder="1" xfId="0" applyAlignment="1">
      <alignment horizontal="center" vertical="center"/>
      <protection locked="0"/>
    </xf>
    <xf numFmtId="0" applyNumberFormat="1" fontId="38" applyFont="1" fillId="0" applyFill="1" borderId="17" applyBorder="1" xfId="0" applyAlignment="1">
      <alignment horizontal="center" vertical="center"/>
      <protection locked="0"/>
    </xf>
    <xf numFmtId="0" applyNumberFormat="1" fontId="39" applyFont="1" fillId="9" applyFill="1" borderId="11" applyBorder="1" xfId="0" applyAlignment="1">
      <alignment vertical="center"/>
      <protection locked="0"/>
    </xf>
    <xf numFmtId="49" applyNumberFormat="1" fontId="39" applyFont="1" fillId="9" applyFill="1" borderId="5" applyBorder="1" xfId="0" applyAlignment="1">
      <alignment horizontal="center" vertical="center"/>
      <protection locked="0"/>
    </xf>
    <xf numFmtId="0" applyNumberFormat="1" fontId="38" applyFont="1" fillId="9" applyFill="1" borderId="5" applyBorder="1" xfId="0" applyAlignment="1">
      <alignment horizontal="center" vertical="center"/>
      <protection locked="0"/>
    </xf>
    <xf numFmtId="168" applyNumberFormat="1" fontId="39" applyFont="1" fillId="9" applyFill="1" borderId="12" applyBorder="1" xfId="0" applyAlignment="1">
      <alignment horizontal="center" vertical="center"/>
      <protection locked="0"/>
    </xf>
    <xf numFmtId="0" applyNumberFormat="1" fontId="39" applyFont="1" fillId="0" applyFill="1" borderId="10" applyBorder="1" xfId="0" applyProtection="1" applyAlignment="1">
      <alignment horizontal="center" vertical="center"/>
    </xf>
    <xf numFmtId="0" applyNumberFormat="1" fontId="39" applyFont="1" fillId="0" applyFill="1" borderId="5" applyBorder="1" xfId="0" applyProtection="1" applyAlignment="1">
      <alignment horizontal="center" vertical="center"/>
    </xf>
    <xf numFmtId="0" applyNumberFormat="1" fontId="39" applyFont="1" fillId="0" applyFill="1" borderId="5" applyBorder="1" xfId="0" applyAlignment="1">
      <alignment horizontal="left" vertical="center"/>
      <protection locked="0"/>
    </xf>
    <xf numFmtId="16" applyNumberFormat="1" fontId="39" applyFont="1" fillId="0" applyFill="1" borderId="5" applyBorder="1" xfId="0" applyProtection="1" applyAlignment="1">
      <alignment horizontal="left" vertical="center"/>
    </xf>
    <xf numFmtId="1" applyNumberFormat="1" fontId="39" applyFont="1" fillId="0" applyFill="1" borderId="5" applyBorder="1" xfId="0" applyProtection="1" applyAlignment="1">
      <alignment horizontal="center" vertical="center"/>
    </xf>
    <xf numFmtId="168" applyNumberFormat="1" fontId="39" applyFont="1" fillId="0" applyFill="1" borderId="5" applyBorder="1" xfId="0" applyAlignment="1">
      <alignment horizontal="center" vertical="center"/>
      <protection locked="0"/>
    </xf>
    <xf numFmtId="1" applyNumberFormat="1" fontId="40" applyFont="1" fillId="0" applyFill="1" borderId="5" applyBorder="1" xfId="0" applyProtection="1" applyAlignment="1">
      <alignment horizontal="center" vertical="center"/>
    </xf>
    <xf numFmtId="0" applyNumberFormat="1" fontId="39" applyFont="1" fillId="0" applyFill="1" borderId="5" applyBorder="1" xfId="0" applyAlignment="1">
      <alignment horizontal="center" vertical="center"/>
      <protection locked="0"/>
    </xf>
    <xf numFmtId="16" applyNumberFormat="1" fontId="39" applyFont="1" fillId="0" applyFill="1" borderId="5" applyBorder="1" xfId="0" applyAlignment="1">
      <alignment horizontal="left" vertical="center" wrapText="1"/>
      <protection locked="0"/>
    </xf>
    <xf numFmtId="16" applyNumberFormat="1" fontId="11" applyFont="1" fillId="0" applyFill="1" borderId="0" applyBorder="1" xfId="0" applyAlignment="1">
      <alignment horizontal="left" vertical="center" wrapText="1"/>
      <protection locked="0"/>
    </xf>
    <xf numFmtId="16" applyNumberFormat="1" fontId="11" applyFont="1" fillId="0" applyFill="1" borderId="10" applyBorder="1" xfId="0" applyProtection="1" applyAlignment="1">
      <alignment horizontal="center" vertical="center"/>
    </xf>
    <xf numFmtId="0" applyNumberFormat="1" fontId="20" applyFont="1" fillId="9" applyFill="1" borderId="5" applyBorder="1" xfId="0" applyAlignment="1">
      <alignment horizontal="center" vertical="center"/>
      <protection locked="0"/>
    </xf>
    <xf numFmtId="14" applyNumberFormat="1" fontId="15" applyFont="1" fillId="0" applyFill="1" borderId="18" applyBorder="1" xfId="0" applyProtection="1" applyAlignment="1">
      <alignment horizontal="center"/>
    </xf>
    <xf numFmtId="49" applyNumberFormat="1" fontId="15" applyFont="1" fillId="0" applyFill="1" borderId="18" applyBorder="1" xfId="0" applyProtection="1" applyAlignment="1">
      <alignment horizontal="center"/>
    </xf>
    <xf numFmtId="0" applyNumberFormat="1" fontId="15" applyFont="1" fillId="0" applyFill="1" borderId="18" applyBorder="1" xfId="0" applyProtection="1" applyAlignment="1">
      <alignment horizontal="left"/>
    </xf>
    <xf numFmtId="165" applyNumberFormat="1" fontId="15" applyFont="1" fillId="0" applyFill="1" borderId="18" applyBorder="1" xfId="2" applyProtection="1" applyAlignment="1">
      <alignment horizontal="left"/>
    </xf>
    <xf numFmtId="166" applyNumberFormat="1" fontId="15" applyFont="1" fillId="0" applyFill="1" borderId="18" applyBorder="1" xfId="0" applyProtection="1" applyAlignment="1">
      <alignment horizontal="center"/>
    </xf>
    <xf numFmtId="0" applyNumberFormat="1" fontId="15" applyFont="1" fillId="0" applyFill="1" borderId="18" applyBorder="1" xfId="0" applyProtection="1" applyAlignment="1">
      <alignment horizontal="center"/>
    </xf>
    <xf numFmtId="0" applyNumberFormat="1" fontId="11" applyFont="1" fillId="0" applyFill="1" borderId="5" applyBorder="1" xfId="0" applyAlignment="1">
      <alignment horizontal="center" vertical="center" wrapText="1"/>
      <protection locked="0"/>
    </xf>
    <xf numFmtId="167" applyNumberFormat="1" fontId="15" applyFont="1" fillId="8" applyFill="1" borderId="3" applyBorder="1" xfId="2" applyProtection="1" applyAlignment="1">
      <alignment horizontal="right"/>
    </xf>
    <xf numFmtId="49" applyNumberFormat="1" fontId="11" applyFont="1" fillId="8" applyFill="1" borderId="5" applyBorder="1" xfId="0" applyAlignment="1">
      <alignment horizontal="center" vertical="center"/>
      <protection locked="0"/>
    </xf>
    <xf numFmtId="167" applyNumberFormat="1" fontId="15" applyFont="1" fillId="0" applyFill="1" borderId="3" applyBorder="1" xfId="2" applyProtection="1" applyAlignment="1">
      <alignment horizontal="right"/>
    </xf>
    <xf numFmtId="166" applyNumberFormat="1" fontId="15" applyFont="1" fillId="0" applyFill="1" borderId="3" applyBorder="1" xfId="0" applyProtection="1" applyAlignment="1">
      <alignment horizontal="center"/>
    </xf>
    <xf numFmtId="165" applyNumberFormat="1" fontId="15" applyFont="1" fillId="13" applyFill="1" borderId="3" applyBorder="1" xfId="2" applyProtection="1" applyAlignment="1">
      <alignment horizontal="left"/>
    </xf>
    <xf numFmtId="167" applyNumberFormat="1" fontId="15" applyFont="1" fillId="13" applyFill="1" borderId="3" applyBorder="1" xfId="2" applyProtection="1" applyAlignment="1">
      <alignment horizontal="right"/>
    </xf>
    <xf numFmtId="14" applyNumberFormat="1" fontId="15" applyFont="1" fillId="13" applyFill="1" borderId="4" applyBorder="1" xfId="0" applyProtection="1" applyAlignment="1">
      <alignment horizontal="center"/>
    </xf>
    <xf numFmtId="14" applyNumberFormat="1" fontId="15" applyFont="1" fillId="8" applyFill="1" borderId="4" applyBorder="1" xfId="0" applyProtection="1" applyAlignment="1">
      <alignment horizontal="center"/>
    </xf>
    <xf numFmtId="49" applyNumberFormat="1" fontId="15" applyFont="1" fillId="13" applyFill="1" borderId="4" applyBorder="1" xfId="0" applyProtection="1" applyAlignment="1">
      <alignment horizontal="center"/>
    </xf>
    <xf numFmtId="49" applyNumberFormat="1" fontId="15" applyFont="1" fillId="8" applyFill="1" borderId="4" applyBorder="1" xfId="0" applyProtection="1" applyAlignment="1">
      <alignment horizontal="center"/>
    </xf>
    <xf numFmtId="0" applyNumberFormat="1" fontId="15" applyFont="1" fillId="13" applyFill="1" borderId="4" applyBorder="1" xfId="0" applyProtection="1" applyAlignment="1">
      <alignment horizontal="left"/>
    </xf>
    <xf numFmtId="0" applyNumberFormat="1" fontId="15" applyFont="1" fillId="8" applyFill="1" borderId="4" applyBorder="1" xfId="0" applyProtection="1" applyAlignment="1">
      <alignment horizontal="left"/>
    </xf>
    <xf numFmtId="165" applyNumberFormat="1" fontId="15" applyFont="1" fillId="13" applyFill="1" borderId="4" applyBorder="1" xfId="2" applyProtection="1" applyAlignment="1">
      <alignment horizontal="left"/>
    </xf>
    <xf numFmtId="165" applyNumberFormat="1" fontId="15" applyFont="1" fillId="8" applyFill="1" borderId="4" applyBorder="1" xfId="2" applyProtection="1" applyAlignment="1">
      <alignment horizontal="left"/>
    </xf>
    <xf numFmtId="166" applyNumberFormat="1" fontId="15" applyFont="1" fillId="13" applyFill="1" borderId="4" applyBorder="1" xfId="0" applyProtection="1" applyAlignment="1">
      <alignment horizontal="center"/>
    </xf>
    <xf numFmtId="166" applyNumberFormat="1" fontId="15" applyFont="1" fillId="8" applyFill="1" borderId="4" applyBorder="1" xfId="0" applyProtection="1" applyAlignment="1">
      <alignment horizontal="center"/>
    </xf>
    <xf numFmtId="0" applyNumberFormat="1" fontId="15" applyFont="1" fillId="13" applyFill="1" borderId="4" applyBorder="1" xfId="0" applyProtection="1" applyAlignment="1">
      <alignment horizontal="center"/>
    </xf>
    <xf numFmtId="0" applyNumberFormat="1" fontId="15" applyFont="1" fillId="8" applyFill="1" borderId="4" applyBorder="1" xfId="0" applyProtection="1" applyAlignment="1">
      <alignment horizontal="center"/>
    </xf>
    <xf numFmtId="49" applyNumberFormat="1" fontId="11" applyFont="1" fillId="9" applyFill="1" borderId="5" applyBorder="1" xfId="0" applyAlignment="1">
      <alignment horizontal="center" vertical="center" wrapText="1"/>
      <protection locked="0"/>
    </xf>
    <xf numFmtId="0" applyNumberFormat="1" fontId="11" applyFont="1" fillId="0" applyFill="1" borderId="11" applyBorder="1" xfId="0" applyAlignment="1">
      <alignment vertical="center"/>
      <protection locked="0"/>
    </xf>
    <xf numFmtId="49" applyNumberFormat="1" fontId="11" applyFont="1" fillId="0" applyFill="1" borderId="5" applyBorder="1" xfId="0" applyAlignment="1">
      <alignment horizontal="center" vertical="center"/>
      <protection locked="0"/>
    </xf>
    <xf numFmtId="0" applyNumberFormat="1" fontId="10" applyFont="1" fillId="0" applyFill="1" borderId="5" applyBorder="1" xfId="0" applyAlignment="1">
      <alignment horizontal="center" vertical="center"/>
      <protection locked="0"/>
    </xf>
    <xf numFmtId="14" applyNumberFormat="1" fontId="3" applyFont="1" fillId="0" applyFill="1" borderId="18" applyBorder="1" xfId="0" applyProtection="1" applyAlignment="1">
      <alignment horizontal="center"/>
    </xf>
    <xf numFmtId="49" applyNumberFormat="1" fontId="3" applyFont="1" fillId="0" applyFill="1" borderId="18" applyBorder="1" xfId="0" applyProtection="1" applyAlignment="1">
      <alignment horizontal="center"/>
    </xf>
    <xf numFmtId="49" applyNumberFormat="1" fontId="3" applyFont="1" fillId="0" applyFill="1" borderId="18" applyBorder="1" xfId="0" applyProtection="1" applyAlignment="1">
      <alignment horizontal="left"/>
    </xf>
    <xf numFmtId="0" applyNumberFormat="1" fontId="3" applyFont="1" fillId="0" applyFill="1" borderId="18" applyBorder="1" xfId="0" applyProtection="1" applyAlignment="1">
      <alignment horizontal="left"/>
    </xf>
    <xf numFmtId="165" applyNumberFormat="1" fontId="3" applyFont="1" fillId="0" applyFill="1" borderId="18" applyBorder="1" xfId="2" applyProtection="1" applyAlignment="1">
      <alignment horizontal="left"/>
    </xf>
    <xf numFmtId="166" applyNumberFormat="1" fontId="3" applyFont="1" fillId="0" applyFill="1" borderId="18" applyBorder="1" xfId="0" applyProtection="1" applyAlignment="1">
      <alignment horizontal="center"/>
    </xf>
    <xf numFmtId="0" applyNumberFormat="1" fontId="3" applyFont="1" fillId="0" applyFill="1" borderId="18" applyBorder="1" xfId="0" applyProtection="1" applyAlignment="1">
      <alignment horizontal="center"/>
    </xf>
    <xf numFmtId="0" applyNumberFormat="1" fontId="1" applyFont="1" fillId="0" applyFill="1" borderId="17" applyBorder="1" xfId="0" applyAlignment="1">
      <alignment horizontal="center" vertical="center"/>
      <protection locked="0"/>
    </xf>
    <xf numFmtId="0" applyNumberFormat="1" fontId="0" applyFont="1" fillId="9" applyFill="1" borderId="11" applyBorder="1" xfId="0" applyAlignment="1">
      <alignment vertical="center"/>
      <protection locked="0"/>
    </xf>
    <xf numFmtId="49" applyNumberFormat="1" fontId="0" applyFont="1" fillId="9" applyFill="1" borderId="5" applyBorder="1" xfId="0" applyAlignment="1">
      <alignment horizontal="center" vertical="center"/>
      <protection locked="0"/>
    </xf>
    <xf numFmtId="0" applyNumberFormat="1" fontId="1" applyFont="1" fillId="9" applyFill="1" borderId="5" applyBorder="1" xfId="0" applyAlignment="1">
      <alignment horizontal="center" vertical="center"/>
      <protection locked="0"/>
    </xf>
    <xf numFmtId="168" applyNumberFormat="1" fontId="0" applyFont="1" fillId="9" applyFill="1" borderId="12" applyBorder="1" xfId="0" applyAlignment="1">
      <alignment horizontal="center" vertical="center"/>
      <protection locked="0"/>
    </xf>
    <xf numFmtId="0" applyNumberFormat="1" fontId="0" applyFont="1" fillId="0" applyFill="1" borderId="10" applyBorder="1" xfId="0" applyProtection="1" applyAlignment="1">
      <alignment horizontal="center" vertical="center"/>
    </xf>
    <xf numFmtId="0" applyNumberFormat="1" fontId="0" applyFont="1" fillId="0" applyFill="1" borderId="5" applyBorder="1" xfId="0" applyProtection="1" applyAlignment="1">
      <alignment horizontal="center" vertical="center"/>
    </xf>
    <xf numFmtId="0" applyNumberFormat="1" fontId="0" applyFont="1" fillId="0" applyFill="1" borderId="5" applyBorder="1" xfId="0" applyAlignment="1">
      <alignment horizontal="left" vertical="center"/>
      <protection locked="0"/>
    </xf>
    <xf numFmtId="16" applyNumberFormat="1" fontId="0" applyFont="1" fillId="0" applyFill="1" borderId="5" applyBorder="1" xfId="0" applyProtection="1" applyAlignment="1">
      <alignment horizontal="left" vertical="center"/>
    </xf>
    <xf numFmtId="1" applyNumberFormat="1" fontId="0" applyFont="1" fillId="0" applyFill="1" borderId="5" applyBorder="1" xfId="0" applyProtection="1" applyAlignment="1">
      <alignment horizontal="center" vertical="center"/>
    </xf>
    <xf numFmtId="168" applyNumberFormat="1" fontId="0" applyFont="1" fillId="0" applyFill="1" borderId="5" applyBorder="1" xfId="0" applyAlignment="1">
      <alignment horizontal="center" vertical="center"/>
      <protection locked="0"/>
    </xf>
    <xf numFmtId="1" applyNumberFormat="1" fontId="41" applyFont="1" fillId="0" applyFill="1" borderId="5" applyBorder="1" xfId="0" applyProtection="1" applyAlignment="1">
      <alignment horizontal="center" vertical="center"/>
    </xf>
    <xf numFmtId="0" applyNumberFormat="1" fontId="0" applyFont="1" fillId="0" applyFill="1" borderId="5" applyBorder="1" xfId="0" applyAlignment="1">
      <alignment horizontal="center" vertical="center"/>
      <protection locked="0"/>
    </xf>
    <xf numFmtId="16" applyNumberFormat="1" fontId="0" applyFont="1" fillId="0" applyFill="1" borderId="5" applyBorder="1" xfId="0" applyAlignment="1">
      <alignment horizontal="left" vertical="center" wrapText="1"/>
      <protection locked="0"/>
    </xf>
    <xf numFmtId="0" applyNumberFormat="1" fontId="11" applyFont="1" fillId="13" applyFill="1" borderId="11" applyBorder="1" xfId="0" applyAlignment="1">
      <alignment vertical="center"/>
      <protection locked="0"/>
    </xf>
    <xf numFmtId="0" applyNumberFormat="1" fontId="15" applyFont="1" fillId="14" applyFill="1" borderId="18" applyBorder="1" xfId="0" applyProtection="1" applyAlignment="1">
      <alignment horizontal="center"/>
    </xf>
    <xf numFmtId="165" applyNumberFormat="1" fontId="15" applyFont="1" fillId="0" applyFill="1" borderId="4" applyBorder="1" xfId="2" applyProtection="1" applyAlignment="1">
      <alignment horizontal="left"/>
    </xf>
    <xf numFmtId="167" applyNumberFormat="1" fontId="15" applyFont="1" fillId="0" applyFill="1" borderId="4" applyBorder="1" xfId="2" applyProtection="1" applyAlignment="1">
      <alignment horizontal="center"/>
    </xf>
    <xf numFmtId="167" applyNumberFormat="1" fontId="15" applyFont="1" fillId="0" applyFill="1" borderId="4" applyBorder="1" xfId="2" applyProtection="1" applyAlignment="1">
      <alignment horizontal="center"/>
    </xf>
    <xf numFmtId="20" applyNumberFormat="1" fontId="11" applyFont="1" fillId="0" applyFill="1" borderId="5" applyBorder="1" xfId="0" applyAlignment="1">
      <alignment horizontal="left" vertical="center" wrapText="1"/>
      <protection locked="0"/>
    </xf>
    <xf numFmtId="168" applyNumberFormat="1" fontId="11" applyFont="1" fillId="9" applyFill="1" borderId="5" applyBorder="1" xfId="0" applyAlignment="1">
      <alignment horizontal="center" vertical="center"/>
      <protection locked="0"/>
    </xf>
    <xf numFmtId="16" applyNumberFormat="1" fontId="42" applyFont="1" fillId="0" applyFill="1" borderId="5" applyBorder="1" xfId="0" applyAlignment="1">
      <alignment horizontal="left" vertical="center" wrapText="1"/>
      <protection locked="0"/>
    </xf>
    <xf numFmtId="0" applyNumberFormat="1" fontId="15" applyFont="1" fillId="13" applyFill="1" borderId="18" applyBorder="1" xfId="0" applyProtection="1" applyAlignment="1">
      <alignment horizontal="center"/>
    </xf>
    <xf numFmtId="16" applyNumberFormat="1" fontId="9" applyFont="1" fillId="0" applyFill="1" borderId="0" applyBorder="1" xfId="0" applyAlignment="1">
      <alignment horizontal="left" vertical="center" wrapText="1"/>
      <protection locked="0"/>
    </xf>
    <xf numFmtId="16" applyNumberFormat="1" fontId="9" applyFont="1" fillId="7" applyFill="1" borderId="0" applyBorder="1" xfId="0" applyAlignment="1">
      <alignment horizontal="left" vertical="center" wrapText="1"/>
      <protection locked="0"/>
    </xf>
    <xf numFmtId="16" applyNumberFormat="1" fontId="16" applyFont="1" fillId="0" applyFill="1" borderId="0" applyBorder="1" xfId="0" applyAlignment="1">
      <alignment horizontal="left" vertical="center" wrapText="1"/>
      <protection locked="0"/>
    </xf>
    <xf numFmtId="16" applyNumberFormat="1" fontId="19" applyFont="1" fillId="0" applyFill="1" borderId="0" applyBorder="1" xfId="0" applyAlignment="1">
      <alignment horizontal="left" vertical="center" wrapText="1"/>
      <protection locked="0"/>
    </xf>
    <xf numFmtId="16" applyNumberFormat="1" fontId="30" applyFont="1" fillId="0" applyFill="1" borderId="0" applyBorder="1" xfId="0" applyAlignment="1">
      <alignment horizontal="left" vertical="center" wrapText="1"/>
      <protection locked="0"/>
    </xf>
    <xf numFmtId="16" applyNumberFormat="1" fontId="27" applyFont="1" fillId="0" applyFill="1" borderId="0" applyBorder="1" xfId="0" applyAlignment="1">
      <alignment horizontal="left" vertical="center" wrapText="1"/>
      <protection locked="0"/>
    </xf>
    <xf numFmtId="16" applyNumberFormat="1" fontId="11" applyFont="1" fillId="0" applyFill="1" borderId="0" applyBorder="1" xfId="0" applyAlignment="1">
      <alignment horizontal="center" vertical="top" wrapText="1"/>
      <protection locked="0"/>
    </xf>
    <xf numFmtId="16" applyNumberFormat="1" fontId="11" applyFont="1" fillId="0" applyFill="1" borderId="0" applyBorder="1" xfId="0" applyAlignment="1">
      <alignment horizontal="left" vertical="top" wrapText="1"/>
      <protection locked="0"/>
    </xf>
    <xf numFmtId="16" applyNumberFormat="1" fontId="35" applyFont="1" fillId="0" applyFill="1" borderId="0" applyBorder="1" xfId="0" applyAlignment="1">
      <alignment horizontal="left" vertical="center" wrapText="1"/>
      <protection locked="0"/>
    </xf>
    <xf numFmtId="16" applyNumberFormat="1" fontId="37" applyFont="1" fillId="0" applyFill="1" borderId="0" applyBorder="1" xfId="0" applyAlignment="1">
      <alignment horizontal="left" vertical="center" wrapText="1"/>
      <protection locked="0"/>
    </xf>
    <xf numFmtId="16" applyNumberFormat="1" fontId="10" applyFont="1" fillId="0" applyFill="1" borderId="0" applyBorder="1" xfId="0" applyAlignment="1">
      <alignment horizontal="left" vertical="center" wrapText="1"/>
      <protection locked="0"/>
    </xf>
    <xf numFmtId="16" applyNumberFormat="1" fontId="39" applyFont="1" fillId="0" applyFill="1" borderId="0" applyBorder="1" xfId="0" applyAlignment="1">
      <alignment horizontal="left" vertical="center" wrapText="1"/>
      <protection locked="0"/>
    </xf>
    <xf numFmtId="14" applyNumberFormat="1" fontId="36" applyFont="1" fillId="0" applyFill="1" borderId="18" applyBorder="1" xfId="0" applyProtection="1" applyAlignment="1">
      <alignment horizontal="center"/>
    </xf>
    <xf numFmtId="49" applyNumberFormat="1" fontId="36" applyFont="1" fillId="0" applyFill="1" borderId="18" applyBorder="1" xfId="0" applyProtection="1" applyAlignment="1">
      <alignment horizontal="center"/>
    </xf>
    <xf numFmtId="0" applyNumberFormat="1" fontId="36" applyFont="1" fillId="0" applyFill="1" borderId="18" applyBorder="1" xfId="0" applyProtection="1" applyAlignment="1">
      <alignment horizontal="left"/>
    </xf>
  </cellXfs>
  <cellStyles count="3">
    <cellStyle name="Excel Built-in Normal" xfId="1"/>
    <cellStyle name="Millares" xfId="2" builtinId="3"/>
    <cellStyle name="Normal" xfId="0" builtinId="0"/>
  </cellStyles>
  <dxfs count="634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color rgb="FFFFFFFF"/>
      </font>
      <fill>
        <patternFill patternType="solid">
          <bgColor rgb="FFFFFFFF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ont>
        <strike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colors>
    <mruColors>
      <color rgb="FFFF3300"/>
      <color rgb="FFFF5050"/>
      <color rgb="FF0033CC"/>
      <color rgb="FFFFFFCC"/>
      <color rgb="FFFDD077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15E62B57-6680-40B1-8FF4-D162F58CC30C}"/>
  <namedSheetView name="Ver1" id="{7031B13A-5C22-4B6D-B246-454C19D5F229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Usuario invitado" id="{40698FB2-C3EB-4881-8D1C-D44A0387DFC5}" userId="48289e18036f0eff" providerId="Windows Live"/>
  <person displayName="Almar C.Exterior" id="{1E81331A-5582-4B95-824F-D0D82915EC6F}" userId="65c81eaa3cf040bd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315" dT="2022-03-31T15:20:41.76" personId="{1E81331A-5582-4B95-824F-D0D82915EC6F}" id="{568D64B1-826C-4832-9064-7B159031D167}">
    <text xml:space="preserve">se coloco por error SR005, debería ser SG018
</text>
  </threadedComment>
  <threadedComment ref="O2483" dT="2022-06-30T17:52:27.50" personId="{1E81331A-5582-4B95-824F-D0D82915EC6F}" id="{98853EC6-89E0-4B5E-95D7-06838450403A}">
    <text xml:space="preserve">Debe ser JV064
</text>
  </threadedComment>
  <threadedComment ref="O2575" dT="2022-08-17T11:48:56.08" personId="{40698FB2-C3EB-4881-8D1C-D44A0387DFC5}" id="{BF43E299-5BBF-438F-8990-12DEAFF352D2}">
    <text>EL CODIGO(JV#080) FUE UTILIZADO POR UAM</text>
  </threadedComment>
  <threadedComment ref="T2581" dT="2022-08-24T13:47:58.80" personId="{40698FB2-C3EB-4881-8D1C-D44A0387DFC5}" id="{A4AF5EBD-8040-41CD-AC68-6EF29C60CF35}">
    <text>24/08/22 SE DESCARGARON 919 CAJAS B.RASIL</text>
  </threadedComment>
  <threadedComment ref="T2582" dT="2022-08-24T14:24:04.28" personId="{40698FB2-C3EB-4881-8D1C-D44A0387DFC5}" id="{B83E89B9-22F3-429E-BA4B-F963DAA8FC38}">
    <text xml:space="preserve">24/08/22, SE DESCARGARON 920 CAJAS BANANA </text>
  </threadedComment>
</ThreadedComments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autoPageBreaks="0" fitToPage="1"/>
  </sheetPr>
  <dimension ref="A2:Y4118"/>
  <sheetViews>
    <sheetView showGridLines="0" tabSelected="1" workbookViewId="0">
      <pane xSplit="10" ySplit="4" topLeftCell="V1164" activePane="bottomRight" state="frozen"/>
      <selection pane="bottomRight" activeCell="T1165" sqref="T1165"/>
      <selection pane="bottomLeft" activeCell="A5" sqref="A5"/>
      <selection pane="topRight" activeCell="M1" sqref="M1"/>
    </sheetView>
  </sheetViews>
  <sheetFormatPr defaultColWidth="11.42578125" defaultRowHeight="14.25"/>
  <cols>
    <col min="1" max="1" width="7.42578125" customWidth="1"/>
    <col min="2" max="2" width="11.140625" customWidth="1"/>
    <col min="3" max="3" width="20.140625" customWidth="1"/>
    <col min="4" max="4" width="12.5703125" customWidth="1"/>
    <col min="5" max="5" width="11.42578125" customWidth="1" style="69"/>
    <col min="6" max="6" width="9.28515625" customWidth="1"/>
    <col min="7" max="7" width="33.7109375" customWidth="1"/>
    <col min="8" max="8" width="13.28515625" customWidth="1"/>
    <col min="9" max="9" bestFit="1" width="10.140625" customWidth="1" style="69"/>
    <col min="10" max="10" bestFit="1" width="10.85546875" customWidth="1"/>
    <col min="11" max="11" bestFit="1" width="7.5703125" customWidth="1"/>
    <col min="12" max="12" bestFit="1" width="10.28515625" customWidth="1" style="69"/>
    <col min="13" max="13" bestFit="1" width="8.7109375" customWidth="1"/>
    <col min="14" max="14" width="6.28515625" customWidth="1"/>
    <col min="15" max="15" width="13.42578125" customWidth="1"/>
    <col min="16" max="16" width="8.28515625" customWidth="1"/>
    <col min="17" max="17" width="7" customWidth="1"/>
    <col min="18" max="18" width="11.140625" customWidth="1"/>
    <col min="19" max="19" bestFit="1" width="10.85546875" customWidth="1"/>
    <col min="20" max="20" width="73.140625" customWidth="1"/>
    <col min="21" max="21" hidden="1" width="73.140625" customWidth="1"/>
    <col min="22" max="26" width="11" customWidth="1"/>
  </cols>
  <sheetData>
    <row r="1" ht="5.25" customHeight="1"/>
    <row r="2" ht="16.9">
      <c r="B2" s="13" t="s">
        <v>0</v>
      </c>
      <c r="G2" s="0" t="s">
        <v>1</v>
      </c>
    </row>
    <row r="3" ht="9.75" customHeight="1"/>
    <row r="4" ht="26.25" s="62" customFormat="1">
      <c r="A4" s="63" t="s">
        <v>2</v>
      </c>
      <c r="B4" s="64" t="s">
        <v>3</v>
      </c>
      <c r="C4" s="65" t="s">
        <v>4</v>
      </c>
      <c r="D4" s="64" t="s">
        <v>5</v>
      </c>
      <c r="E4" s="74" t="s">
        <v>6</v>
      </c>
      <c r="F4" s="63" t="s">
        <v>7</v>
      </c>
      <c r="G4" s="63" t="s">
        <v>8</v>
      </c>
      <c r="H4" s="66" t="s">
        <v>9</v>
      </c>
      <c r="I4" s="75" t="s">
        <v>10</v>
      </c>
      <c r="J4" s="63" t="s">
        <v>11</v>
      </c>
      <c r="K4" s="67" t="s">
        <v>12</v>
      </c>
      <c r="L4" s="75" t="s">
        <v>13</v>
      </c>
      <c r="M4" s="63" t="s">
        <v>14</v>
      </c>
      <c r="N4" s="63" t="s">
        <v>15</v>
      </c>
      <c r="O4" s="63" t="s">
        <v>16</v>
      </c>
      <c r="P4" s="63" t="s">
        <v>17</v>
      </c>
      <c r="Q4" s="66" t="s">
        <v>18</v>
      </c>
      <c r="R4" s="66" t="s">
        <v>19</v>
      </c>
      <c r="S4" s="66" t="s">
        <v>20</v>
      </c>
      <c r="T4" s="122" t="s">
        <v>21</v>
      </c>
      <c r="U4" s="122"/>
    </row>
    <row r="5" s="49" customFormat="1">
      <c r="A5" s="39">
        <v>14</v>
      </c>
      <c r="B5" s="54" t="s">
        <v>22</v>
      </c>
      <c r="C5" s="55" t="s">
        <v>23</v>
      </c>
      <c r="D5" s="141" t="s">
        <v>24</v>
      </c>
      <c r="E5" s="88"/>
      <c r="F5" s="37" t="str">
        <f>VLOOKUP($C5,CARPETAS!$C$5:$L$2388,2,FALSE)</f>
        <v>BRB</v>
      </c>
      <c r="G5" s="27" t="str">
        <f>VLOOKUP($C5,CARPETAS!$C$5:$L$2388,9,FALSE)</f>
        <v>xx</v>
      </c>
      <c r="H5" s="28" t="str">
        <f>VLOOKUP($C5,CARPETAS!$C$5:$L$2388,5,FALSE)</f>
        <v>xx</v>
      </c>
      <c r="I5" s="281">
        <f ref="I5:I13" t="shared" si="0">E5+2</f>
        <v>2</v>
      </c>
      <c r="J5" s="29" t="str">
        <f>VLOOKUP($C5,CARPETAS!$C$5:$L$2388,4,FALSE)</f>
        <v>xx</v>
      </c>
      <c r="K5" s="38"/>
      <c r="L5" s="93">
        <f ref="L5:L15" t="shared" si="1">I5+1</f>
        <v>3</v>
      </c>
      <c r="M5" s="30" t="str">
        <f ref="M5:M36" t="shared" si="2">IF(E5&lt;&gt;"",L5-E5,"-")</f>
        <v>-</v>
      </c>
      <c r="N5" s="31">
        <v>1000</v>
      </c>
      <c r="O5" s="31"/>
      <c r="P5" s="31"/>
      <c r="Q5" s="31"/>
      <c r="R5" s="31"/>
      <c r="S5" s="31"/>
      <c r="T5" s="40"/>
      <c r="U5" s="222"/>
      <c r="V5" s="48"/>
      <c r="W5" s="48"/>
    </row>
    <row r="6" s="49" customFormat="1">
      <c r="A6" s="39">
        <v>2</v>
      </c>
      <c r="B6" s="54" t="s">
        <v>22</v>
      </c>
      <c r="C6" s="55" t="s">
        <v>25</v>
      </c>
      <c r="D6" s="56" t="s">
        <v>26</v>
      </c>
      <c r="E6" s="88">
        <v>43112</v>
      </c>
      <c r="F6" s="37" t="str">
        <f>VLOOKUP($C6,CARPETAS!$C$5:$L$2388,2,FALSE)</f>
        <v>BRB</v>
      </c>
      <c r="G6" s="27" t="str">
        <f>VLOOKUP($C6,CARPETAS!$C$5:$L$2388,9,FALSE)</f>
        <v>xx</v>
      </c>
      <c r="H6" s="28" t="str">
        <f>VLOOKUP($C6,CARPETAS!$C$5:$L$2388,5,FALSE)</f>
        <v>xx</v>
      </c>
      <c r="I6" s="93">
        <f t="shared" si="0"/>
        <v>43114</v>
      </c>
      <c r="J6" s="29" t="str">
        <f>VLOOKUP($C6,CARPETAS!$C$5:$L$2388,4,FALSE)</f>
        <v>xx</v>
      </c>
      <c r="K6" s="38"/>
      <c r="L6" s="91">
        <f t="shared" si="1"/>
        <v>43115</v>
      </c>
      <c r="M6" s="30">
        <f t="shared" si="2"/>
        <v>3</v>
      </c>
      <c r="N6" s="31">
        <v>936</v>
      </c>
      <c r="O6" s="31"/>
      <c r="P6" s="31"/>
      <c r="Q6" s="31"/>
      <c r="R6" s="31"/>
      <c r="S6" s="31"/>
      <c r="T6" s="40"/>
      <c r="U6" s="222"/>
      <c r="V6" s="48"/>
      <c r="W6" s="48"/>
    </row>
    <row r="7" s="49" customFormat="1">
      <c r="A7" s="39">
        <v>7</v>
      </c>
      <c r="B7" s="54" t="s">
        <v>22</v>
      </c>
      <c r="C7" s="55" t="s">
        <v>23</v>
      </c>
      <c r="D7" s="56" t="s">
        <v>26</v>
      </c>
      <c r="E7" s="88">
        <v>43143</v>
      </c>
      <c r="F7" s="37" t="str">
        <f>VLOOKUP($C7,CARPETAS!$C$5:$L$2388,2,FALSE)</f>
        <v>BRB</v>
      </c>
      <c r="G7" s="27" t="str">
        <f>VLOOKUP($C7,CARPETAS!$C$5:$L$2388,9,FALSE)</f>
        <v>xx</v>
      </c>
      <c r="H7" s="28" t="str">
        <f>VLOOKUP($C7,CARPETAS!$C$5:$L$2388,5,FALSE)</f>
        <v>xx</v>
      </c>
      <c r="I7" s="93">
        <f t="shared" si="0"/>
        <v>43145</v>
      </c>
      <c r="J7" s="29" t="str">
        <f>VLOOKUP($C7,CARPETAS!$C$5:$L$2388,4,FALSE)</f>
        <v>xx</v>
      </c>
      <c r="K7" s="38"/>
      <c r="L7" s="91">
        <f t="shared" si="1"/>
        <v>43146</v>
      </c>
      <c r="M7" s="30">
        <f t="shared" si="2"/>
        <v>3</v>
      </c>
      <c r="N7" s="31">
        <v>936</v>
      </c>
      <c r="O7" s="31"/>
      <c r="P7" s="31"/>
      <c r="Q7" s="31"/>
      <c r="R7" s="31"/>
      <c r="S7" s="31"/>
      <c r="T7" s="40"/>
      <c r="U7" s="222"/>
      <c r="V7" s="48"/>
      <c r="W7" s="48"/>
    </row>
    <row r="8" s="49" customFormat="1">
      <c r="A8" s="39">
        <v>7</v>
      </c>
      <c r="B8" s="54" t="s">
        <v>22</v>
      </c>
      <c r="C8" s="55" t="s">
        <v>23</v>
      </c>
      <c r="D8" s="56" t="s">
        <v>27</v>
      </c>
      <c r="E8" s="88">
        <v>43147</v>
      </c>
      <c r="F8" s="37" t="str">
        <f>VLOOKUP($C8,CARPETAS!$C$5:$L$2388,2,FALSE)</f>
        <v>BRB</v>
      </c>
      <c r="G8" s="27" t="str">
        <f>VLOOKUP($C8,CARPETAS!$C$5:$L$2388,9,FALSE)</f>
        <v>xx</v>
      </c>
      <c r="H8" s="28" t="str">
        <f>VLOOKUP($C8,CARPETAS!$C$5:$L$2388,5,FALSE)</f>
        <v>xx</v>
      </c>
      <c r="I8" s="93">
        <f t="shared" si="0"/>
        <v>43149</v>
      </c>
      <c r="J8" s="29" t="str">
        <f>VLOOKUP($C8,CARPETAS!$C$5:$L$2388,4,FALSE)</f>
        <v>xx</v>
      </c>
      <c r="K8" s="38"/>
      <c r="L8" s="91">
        <f t="shared" si="1"/>
        <v>43150</v>
      </c>
      <c r="M8" s="30">
        <f t="shared" si="2"/>
        <v>3</v>
      </c>
      <c r="N8" s="31">
        <v>936</v>
      </c>
      <c r="O8" s="31"/>
      <c r="P8" s="31"/>
      <c r="Q8" s="31"/>
      <c r="R8" s="31"/>
      <c r="S8" s="31"/>
      <c r="T8" s="40"/>
      <c r="U8" s="222"/>
      <c r="V8" s="48"/>
      <c r="W8" s="48"/>
    </row>
    <row r="9" s="49" customFormat="1">
      <c r="A9" s="39">
        <v>7</v>
      </c>
      <c r="B9" s="54" t="s">
        <v>22</v>
      </c>
      <c r="C9" s="55" t="s">
        <v>23</v>
      </c>
      <c r="D9" s="56" t="s">
        <v>28</v>
      </c>
      <c r="E9" s="88">
        <v>43147</v>
      </c>
      <c r="F9" s="37" t="str">
        <f>VLOOKUP($C9,CARPETAS!$C$5:$L$2388,2,FALSE)</f>
        <v>BRB</v>
      </c>
      <c r="G9" s="27" t="str">
        <f>VLOOKUP($C9,CARPETAS!$C$5:$L$2388,9,FALSE)</f>
        <v>xx</v>
      </c>
      <c r="H9" s="28" t="str">
        <f>VLOOKUP($C9,CARPETAS!$C$5:$L$2388,5,FALSE)</f>
        <v>xx</v>
      </c>
      <c r="I9" s="93">
        <f t="shared" si="0"/>
        <v>43149</v>
      </c>
      <c r="J9" s="29" t="str">
        <f>VLOOKUP($C9,CARPETAS!$C$5:$L$2388,4,FALSE)</f>
        <v>xx</v>
      </c>
      <c r="K9" s="38"/>
      <c r="L9" s="91">
        <f t="shared" si="1"/>
        <v>43150</v>
      </c>
      <c r="M9" s="30">
        <f t="shared" si="2"/>
        <v>3</v>
      </c>
      <c r="N9" s="31">
        <v>936</v>
      </c>
      <c r="O9" s="31"/>
      <c r="P9" s="31"/>
      <c r="Q9" s="31"/>
      <c r="R9" s="31"/>
      <c r="S9" s="31"/>
      <c r="T9" s="40"/>
      <c r="U9" s="222"/>
      <c r="V9" s="48"/>
      <c r="W9" s="48"/>
    </row>
    <row r="10" s="49" customFormat="1">
      <c r="A10" s="39">
        <v>7</v>
      </c>
      <c r="B10" s="54" t="s">
        <v>22</v>
      </c>
      <c r="C10" s="55" t="s">
        <v>23</v>
      </c>
      <c r="D10" s="56" t="s">
        <v>28</v>
      </c>
      <c r="E10" s="88">
        <v>43147</v>
      </c>
      <c r="F10" s="37" t="str">
        <f>VLOOKUP($C10,CARPETAS!$C$5:$L$2388,2,FALSE)</f>
        <v>BRB</v>
      </c>
      <c r="G10" s="27" t="str">
        <f>VLOOKUP($C10,CARPETAS!$C$5:$L$2388,9,FALSE)</f>
        <v>xx</v>
      </c>
      <c r="H10" s="28" t="str">
        <f>VLOOKUP($C10,CARPETAS!$C$5:$L$2388,5,FALSE)</f>
        <v>xx</v>
      </c>
      <c r="I10" s="93">
        <f t="shared" si="0"/>
        <v>43149</v>
      </c>
      <c r="J10" s="29" t="str">
        <f>VLOOKUP($C10,CARPETAS!$C$5:$L$2388,4,FALSE)</f>
        <v>xx</v>
      </c>
      <c r="K10" s="38"/>
      <c r="L10" s="91">
        <f t="shared" si="1"/>
        <v>43150</v>
      </c>
      <c r="M10" s="30">
        <f t="shared" si="2"/>
        <v>3</v>
      </c>
      <c r="N10" s="31">
        <v>936</v>
      </c>
      <c r="O10" s="31"/>
      <c r="P10" s="31"/>
      <c r="Q10" s="31"/>
      <c r="R10" s="31"/>
      <c r="S10" s="31"/>
      <c r="T10" s="40"/>
      <c r="U10" s="222"/>
      <c r="V10" s="48"/>
      <c r="W10" s="48"/>
    </row>
    <row r="11" s="49" customFormat="1">
      <c r="A11" s="39">
        <v>7</v>
      </c>
      <c r="B11" s="54" t="s">
        <v>22</v>
      </c>
      <c r="C11" s="55" t="s">
        <v>23</v>
      </c>
      <c r="D11" s="56" t="s">
        <v>29</v>
      </c>
      <c r="E11" s="88">
        <v>43147</v>
      </c>
      <c r="F11" s="37" t="str">
        <f>VLOOKUP($C11,CARPETAS!$C$5:$L$2388,2,FALSE)</f>
        <v>BRB</v>
      </c>
      <c r="G11" s="27" t="str">
        <f>VLOOKUP($C11,CARPETAS!$C$5:$L$2388,9,FALSE)</f>
        <v>xx</v>
      </c>
      <c r="H11" s="28" t="str">
        <f>VLOOKUP($C11,CARPETAS!$C$5:$L$2388,5,FALSE)</f>
        <v>xx</v>
      </c>
      <c r="I11" s="93">
        <f t="shared" si="0"/>
        <v>43149</v>
      </c>
      <c r="J11" s="29" t="str">
        <f>VLOOKUP($C11,CARPETAS!$C$5:$L$2388,4,FALSE)</f>
        <v>xx</v>
      </c>
      <c r="K11" s="38"/>
      <c r="L11" s="91">
        <f t="shared" si="1"/>
        <v>43150</v>
      </c>
      <c r="M11" s="30">
        <f t="shared" si="2"/>
        <v>3</v>
      </c>
      <c r="N11" s="31">
        <v>936</v>
      </c>
      <c r="O11" s="31"/>
      <c r="P11" s="31"/>
      <c r="Q11" s="31"/>
      <c r="R11" s="31"/>
      <c r="S11" s="31"/>
      <c r="T11" s="40"/>
      <c r="U11" s="222"/>
      <c r="V11" s="48"/>
      <c r="W11" s="48"/>
    </row>
    <row r="12" ht="0.75" customHeight="1" s="49" customFormat="1">
      <c r="A12" s="39">
        <v>7</v>
      </c>
      <c r="B12" s="54" t="s">
        <v>22</v>
      </c>
      <c r="C12" s="55" t="s">
        <v>23</v>
      </c>
      <c r="D12" s="56" t="s">
        <v>26</v>
      </c>
      <c r="E12" s="88">
        <v>43147</v>
      </c>
      <c r="F12" s="37" t="str">
        <f>VLOOKUP($C12,CARPETAS!$C$5:$L$2388,2,FALSE)</f>
        <v>BRB</v>
      </c>
      <c r="G12" s="27" t="str">
        <f>VLOOKUP($C12,CARPETAS!$C$5:$L$2388,9,FALSE)</f>
        <v>xx</v>
      </c>
      <c r="H12" s="28" t="str">
        <f>VLOOKUP($C12,CARPETAS!$C$5:$L$2388,5,FALSE)</f>
        <v>xx</v>
      </c>
      <c r="I12" s="93">
        <f t="shared" si="0"/>
        <v>43149</v>
      </c>
      <c r="J12" s="29" t="str">
        <f>VLOOKUP($C12,CARPETAS!$C$5:$L$2388,4,FALSE)</f>
        <v>xx</v>
      </c>
      <c r="K12" s="38"/>
      <c r="L12" s="91">
        <f t="shared" si="1"/>
        <v>43150</v>
      </c>
      <c r="M12" s="30">
        <f t="shared" si="2"/>
        <v>3</v>
      </c>
      <c r="N12" s="31">
        <v>936</v>
      </c>
      <c r="O12" s="31"/>
      <c r="P12" s="31"/>
      <c r="Q12" s="31"/>
      <c r="R12" s="31"/>
      <c r="S12" s="31"/>
      <c r="T12" s="40"/>
      <c r="U12" s="222"/>
      <c r="V12" s="48"/>
      <c r="W12" s="48"/>
    </row>
    <row r="13" s="49" customFormat="1">
      <c r="A13" s="39">
        <v>9</v>
      </c>
      <c r="B13" s="54" t="s">
        <v>22</v>
      </c>
      <c r="C13" s="55" t="s">
        <v>23</v>
      </c>
      <c r="D13" s="56" t="s">
        <v>28</v>
      </c>
      <c r="E13" s="88">
        <v>43161</v>
      </c>
      <c r="F13" s="37" t="str">
        <f>VLOOKUP($C13,CARPETAS!$C$5:$L$2388,2,FALSE)</f>
        <v>BRB</v>
      </c>
      <c r="G13" s="27" t="str">
        <f>VLOOKUP($C13,CARPETAS!$C$5:$L$2388,9,FALSE)</f>
        <v>xx</v>
      </c>
      <c r="H13" s="28" t="str">
        <f>VLOOKUP($C13,CARPETAS!$C$5:$L$2388,5,FALSE)</f>
        <v>xx</v>
      </c>
      <c r="I13" s="93">
        <f t="shared" si="0"/>
        <v>43163</v>
      </c>
      <c r="J13" s="29" t="str">
        <f>VLOOKUP($C13,CARPETAS!$C$5:$L$2388,4,FALSE)</f>
        <v>xx</v>
      </c>
      <c r="K13" s="38"/>
      <c r="L13" s="91">
        <f t="shared" si="1"/>
        <v>43164</v>
      </c>
      <c r="M13" s="30">
        <f t="shared" si="2"/>
        <v>3</v>
      </c>
      <c r="N13" s="31">
        <v>936</v>
      </c>
      <c r="O13" s="31"/>
      <c r="P13" s="31"/>
      <c r="Q13" s="31"/>
      <c r="R13" s="31"/>
      <c r="S13" s="31"/>
      <c r="T13" s="40"/>
      <c r="U13" s="222"/>
      <c r="V13" s="48"/>
      <c r="W13" s="48"/>
    </row>
    <row r="14" s="49" customFormat="1">
      <c r="A14" s="39">
        <v>11</v>
      </c>
      <c r="B14" s="54" t="s">
        <v>22</v>
      </c>
      <c r="C14" s="55" t="s">
        <v>25</v>
      </c>
      <c r="D14" s="56" t="s">
        <v>27</v>
      </c>
      <c r="E14" s="88">
        <v>43175</v>
      </c>
      <c r="F14" s="37" t="str">
        <f>VLOOKUP($C14,CARPETAS!$C$5:$L$2388,2,FALSE)</f>
        <v>BRB</v>
      </c>
      <c r="G14" s="27" t="str">
        <f>VLOOKUP($C14,CARPETAS!$C$5:$L$2388,9,FALSE)</f>
        <v>xx</v>
      </c>
      <c r="H14" s="28" t="str">
        <f>VLOOKUP($C14,CARPETAS!$C$5:$L$2388,5,FALSE)</f>
        <v>xx</v>
      </c>
      <c r="I14" s="93">
        <v>43174</v>
      </c>
      <c r="J14" s="29" t="str">
        <f>VLOOKUP($C14,CARPETAS!$C$5:$L$2388,4,FALSE)</f>
        <v>xx</v>
      </c>
      <c r="K14" s="38"/>
      <c r="L14" s="91">
        <f t="shared" si="1"/>
        <v>43175</v>
      </c>
      <c r="M14" s="30">
        <f t="shared" si="2"/>
        <v>0</v>
      </c>
      <c r="N14" s="31">
        <v>936</v>
      </c>
      <c r="O14" s="31"/>
      <c r="P14" s="31"/>
      <c r="Q14" s="31"/>
      <c r="R14" s="31"/>
      <c r="S14" s="31"/>
      <c r="T14" s="40"/>
      <c r="U14" s="222"/>
      <c r="V14" s="48"/>
      <c r="W14" s="48"/>
    </row>
    <row r="15" s="49" customFormat="1">
      <c r="A15" s="39">
        <v>11</v>
      </c>
      <c r="B15" s="54" t="s">
        <v>22</v>
      </c>
      <c r="C15" s="55" t="s">
        <v>23</v>
      </c>
      <c r="D15" s="56" t="s">
        <v>29</v>
      </c>
      <c r="E15" s="88">
        <v>43175</v>
      </c>
      <c r="F15" s="37" t="str">
        <f>VLOOKUP($C15,CARPETAS!$C$5:$L$2388,2,FALSE)</f>
        <v>BRB</v>
      </c>
      <c r="G15" s="27" t="str">
        <f>VLOOKUP($C15,CARPETAS!$C$5:$L$2388,9,FALSE)</f>
        <v>xx</v>
      </c>
      <c r="H15" s="28" t="str">
        <f>VLOOKUP($C15,CARPETAS!$C$5:$L$2388,5,FALSE)</f>
        <v>xx</v>
      </c>
      <c r="I15" s="93">
        <v>43174</v>
      </c>
      <c r="J15" s="29" t="str">
        <f>VLOOKUP($C15,CARPETAS!$C$5:$L$2388,4,FALSE)</f>
        <v>xx</v>
      </c>
      <c r="K15" s="38"/>
      <c r="L15" s="91">
        <f t="shared" si="1"/>
        <v>43175</v>
      </c>
      <c r="M15" s="30">
        <f t="shared" si="2"/>
        <v>0</v>
      </c>
      <c r="N15" s="31">
        <v>936</v>
      </c>
      <c r="O15" s="31"/>
      <c r="P15" s="31"/>
      <c r="Q15" s="31"/>
      <c r="R15" s="31"/>
      <c r="S15" s="31"/>
      <c r="T15" s="40"/>
      <c r="U15" s="222"/>
      <c r="V15" s="48"/>
      <c r="W15" s="48"/>
    </row>
    <row r="16" ht="28.5" s="49" customFormat="1">
      <c r="A16" s="39">
        <v>13</v>
      </c>
      <c r="B16" s="57" t="s">
        <v>30</v>
      </c>
      <c r="C16" s="58" t="s">
        <v>31</v>
      </c>
      <c r="D16" s="59" t="s">
        <v>32</v>
      </c>
      <c r="E16" s="89">
        <v>43185</v>
      </c>
      <c r="F16" s="37" t="e">
        <f>VLOOKUP($C16,CARPETAS!$C$5:$L$2388,2,FALSE)</f>
        <v>#N/A</v>
      </c>
      <c r="G16" s="27" t="e">
        <f>VLOOKUP($C16,CARPETAS!$C$5:$L$2388,9,FALSE)</f>
        <v>#N/A</v>
      </c>
      <c r="H16" s="28" t="e">
        <f>VLOOKUP($C16,CARPETAS!$C$5:$L$2388,5,FALSE)</f>
        <v>#N/A</v>
      </c>
      <c r="I16" s="94">
        <f ref="I16:I34" t="shared" si="3">E16+2</f>
        <v>43187</v>
      </c>
      <c r="J16" s="29" t="e">
        <f>VLOOKUP($C16,CARPETAS!$C$5:$L$2388,4,FALSE)</f>
        <v>#N/A</v>
      </c>
      <c r="K16" s="45"/>
      <c r="L16" s="92">
        <f>I16+1+4</f>
        <v>43192</v>
      </c>
      <c r="M16" s="46">
        <f t="shared" si="2"/>
        <v>7</v>
      </c>
      <c r="N16" s="47">
        <v>936</v>
      </c>
      <c r="O16" s="47"/>
      <c r="P16" s="47"/>
      <c r="Q16" s="47">
        <v>2935</v>
      </c>
      <c r="R16" s="47" t="s">
        <v>33</v>
      </c>
      <c r="S16" s="47" t="s">
        <v>34</v>
      </c>
      <c r="T16" s="36" t="s">
        <v>35</v>
      </c>
      <c r="U16" s="284"/>
      <c r="V16" s="48"/>
      <c r="W16" s="48"/>
    </row>
    <row r="17" s="49" customFormat="1">
      <c r="A17" s="39">
        <v>13</v>
      </c>
      <c r="B17" s="54" t="s">
        <v>22</v>
      </c>
      <c r="C17" s="55" t="s">
        <v>23</v>
      </c>
      <c r="D17" s="56" t="s">
        <v>26</v>
      </c>
      <c r="E17" s="88">
        <v>43186</v>
      </c>
      <c r="F17" s="37" t="str">
        <f>VLOOKUP($C17,CARPETAS!$C$5:$L$2388,2,FALSE)</f>
        <v>BRB</v>
      </c>
      <c r="G17" s="27" t="str">
        <f>VLOOKUP($C17,CARPETAS!$C$5:$L$2388,9,FALSE)</f>
        <v>xx</v>
      </c>
      <c r="H17" s="28" t="str">
        <f>VLOOKUP($C17,CARPETAS!$C$5:$L$2388,5,FALSE)</f>
        <v>xx</v>
      </c>
      <c r="I17" s="93">
        <f t="shared" si="3"/>
        <v>43188</v>
      </c>
      <c r="J17" s="29" t="str">
        <f>VLOOKUP($C17,CARPETAS!$C$5:$L$2388,4,FALSE)</f>
        <v>xx</v>
      </c>
      <c r="K17" s="38"/>
      <c r="L17" s="91">
        <f ref="L17:L42" t="shared" si="4">I17+1</f>
        <v>43189</v>
      </c>
      <c r="M17" s="30">
        <f t="shared" si="2"/>
        <v>3</v>
      </c>
      <c r="N17" s="31">
        <v>936</v>
      </c>
      <c r="O17" s="31"/>
      <c r="P17" s="31"/>
      <c r="Q17" s="31"/>
      <c r="R17" s="31"/>
      <c r="S17" s="31"/>
      <c r="T17" s="40"/>
      <c r="U17" s="222"/>
      <c r="V17" s="48"/>
      <c r="W17" s="48"/>
    </row>
    <row r="18" s="49" customFormat="1">
      <c r="A18" s="39">
        <v>21</v>
      </c>
      <c r="B18" s="54" t="s">
        <v>22</v>
      </c>
      <c r="C18" s="55" t="s">
        <v>23</v>
      </c>
      <c r="D18" s="56" t="s">
        <v>26</v>
      </c>
      <c r="E18" s="88">
        <v>43245</v>
      </c>
      <c r="F18" s="37" t="str">
        <f>VLOOKUP($C18,CARPETAS!$C$5:$L$2388,2,FALSE)</f>
        <v>BRB</v>
      </c>
      <c r="G18" s="27" t="str">
        <f>VLOOKUP($C18,CARPETAS!$C$5:$L$2388,9,FALSE)</f>
        <v>xx</v>
      </c>
      <c r="H18" s="28" t="str">
        <f>VLOOKUP($C18,CARPETAS!$C$5:$L$2388,5,FALSE)</f>
        <v>xx</v>
      </c>
      <c r="I18" s="93">
        <f t="shared" si="3"/>
        <v>43247</v>
      </c>
      <c r="J18" s="29" t="str">
        <f>VLOOKUP($C18,CARPETAS!$C$5:$L$2388,4,FALSE)</f>
        <v>xx</v>
      </c>
      <c r="K18" s="38"/>
      <c r="L18" s="93">
        <f t="shared" si="4"/>
        <v>43248</v>
      </c>
      <c r="M18" s="30">
        <f t="shared" si="2"/>
        <v>3</v>
      </c>
      <c r="N18" s="31">
        <v>936</v>
      </c>
      <c r="O18" s="31"/>
      <c r="P18" s="31"/>
      <c r="Q18" s="31"/>
      <c r="R18" s="31"/>
      <c r="S18" s="31"/>
      <c r="T18" s="40"/>
      <c r="U18" s="222"/>
      <c r="V18" s="48"/>
      <c r="W18" s="48"/>
    </row>
    <row r="19" s="49" customFormat="1">
      <c r="A19" s="39">
        <v>21</v>
      </c>
      <c r="B19" s="54" t="s">
        <v>22</v>
      </c>
      <c r="C19" s="55" t="s">
        <v>23</v>
      </c>
      <c r="D19" s="56" t="s">
        <v>27</v>
      </c>
      <c r="E19" s="88">
        <v>43245</v>
      </c>
      <c r="F19" s="37" t="str">
        <f>VLOOKUP($C19,CARPETAS!$C$5:$L$2388,2,FALSE)</f>
        <v>BRB</v>
      </c>
      <c r="G19" s="27" t="str">
        <f>VLOOKUP($C19,CARPETAS!$C$5:$L$2388,9,FALSE)</f>
        <v>xx</v>
      </c>
      <c r="H19" s="28" t="str">
        <f>VLOOKUP($C19,CARPETAS!$C$5:$L$2388,5,FALSE)</f>
        <v>xx</v>
      </c>
      <c r="I19" s="93">
        <f t="shared" si="3"/>
        <v>43247</v>
      </c>
      <c r="J19" s="29" t="str">
        <f>VLOOKUP($C19,CARPETAS!$C$5:$L$2388,4,FALSE)</f>
        <v>xx</v>
      </c>
      <c r="K19" s="38"/>
      <c r="L19" s="93">
        <f t="shared" si="4"/>
        <v>43248</v>
      </c>
      <c r="M19" s="30">
        <f t="shared" si="2"/>
        <v>3</v>
      </c>
      <c r="N19" s="31">
        <v>936</v>
      </c>
      <c r="O19" s="31"/>
      <c r="P19" s="31"/>
      <c r="Q19" s="31"/>
      <c r="R19" s="31"/>
      <c r="S19" s="31"/>
      <c r="T19" s="40"/>
      <c r="U19" s="222"/>
      <c r="V19" s="48"/>
      <c r="W19" s="48"/>
    </row>
    <row r="20" s="49" customFormat="1">
      <c r="A20" s="39">
        <v>22</v>
      </c>
      <c r="B20" s="54" t="s">
        <v>22</v>
      </c>
      <c r="C20" s="55" t="s">
        <v>23</v>
      </c>
      <c r="D20" s="56" t="s">
        <v>26</v>
      </c>
      <c r="E20" s="88">
        <v>43248</v>
      </c>
      <c r="F20" s="37" t="str">
        <f>VLOOKUP($C20,CARPETAS!$C$5:$L$2388,2,FALSE)</f>
        <v>BRB</v>
      </c>
      <c r="G20" s="27" t="str">
        <f>VLOOKUP($C20,CARPETAS!$C$5:$L$2388,9,FALSE)</f>
        <v>xx</v>
      </c>
      <c r="H20" s="28" t="str">
        <f>VLOOKUP($C20,CARPETAS!$C$5:$L$2388,5,FALSE)</f>
        <v>xx</v>
      </c>
      <c r="I20" s="93">
        <f t="shared" si="3"/>
        <v>43250</v>
      </c>
      <c r="J20" s="29" t="str">
        <f>VLOOKUP($C20,CARPETAS!$C$5:$L$2388,4,FALSE)</f>
        <v>xx</v>
      </c>
      <c r="K20" s="38"/>
      <c r="L20" s="93">
        <f t="shared" si="4"/>
        <v>43251</v>
      </c>
      <c r="M20" s="30">
        <f t="shared" si="2"/>
        <v>3</v>
      </c>
      <c r="N20" s="31">
        <v>936</v>
      </c>
      <c r="O20" s="31"/>
      <c r="P20" s="31"/>
      <c r="Q20" s="31"/>
      <c r="R20" s="31"/>
      <c r="S20" s="31"/>
      <c r="T20" s="40"/>
      <c r="U20" s="222"/>
      <c r="V20" s="48"/>
      <c r="W20" s="48"/>
    </row>
    <row r="21" s="49" customFormat="1">
      <c r="A21" s="39">
        <v>22</v>
      </c>
      <c r="B21" s="54" t="s">
        <v>22</v>
      </c>
      <c r="C21" s="55" t="s">
        <v>23</v>
      </c>
      <c r="D21" s="56" t="s">
        <v>26</v>
      </c>
      <c r="E21" s="88">
        <v>43248</v>
      </c>
      <c r="F21" s="37" t="str">
        <f>VLOOKUP($C21,CARPETAS!$C$5:$L$2388,2,FALSE)</f>
        <v>BRB</v>
      </c>
      <c r="G21" s="27" t="str">
        <f>VLOOKUP($C21,CARPETAS!$C$5:$L$2388,9,FALSE)</f>
        <v>xx</v>
      </c>
      <c r="H21" s="28" t="str">
        <f>VLOOKUP($C21,CARPETAS!$C$5:$L$2388,5,FALSE)</f>
        <v>xx</v>
      </c>
      <c r="I21" s="93">
        <f t="shared" si="3"/>
        <v>43250</v>
      </c>
      <c r="J21" s="29" t="str">
        <f>VLOOKUP($C21,CARPETAS!$C$5:$L$2388,4,FALSE)</f>
        <v>xx</v>
      </c>
      <c r="K21" s="38"/>
      <c r="L21" s="93">
        <f t="shared" si="4"/>
        <v>43251</v>
      </c>
      <c r="M21" s="30">
        <f t="shared" si="2"/>
        <v>3</v>
      </c>
      <c r="N21" s="31">
        <v>936</v>
      </c>
      <c r="O21" s="31"/>
      <c r="P21" s="31"/>
      <c r="Q21" s="31"/>
      <c r="R21" s="31"/>
      <c r="S21" s="31"/>
      <c r="T21" s="40"/>
      <c r="U21" s="222"/>
      <c r="V21" s="48"/>
      <c r="W21" s="48"/>
    </row>
    <row r="22" s="49" customFormat="1">
      <c r="A22" s="39">
        <v>22</v>
      </c>
      <c r="B22" s="54" t="s">
        <v>22</v>
      </c>
      <c r="C22" s="55" t="s">
        <v>23</v>
      </c>
      <c r="D22" s="56" t="s">
        <v>27</v>
      </c>
      <c r="E22" s="88">
        <v>43248</v>
      </c>
      <c r="F22" s="37" t="str">
        <f>VLOOKUP($C22,CARPETAS!$C$5:$L$2388,2,FALSE)</f>
        <v>BRB</v>
      </c>
      <c r="G22" s="27" t="str">
        <f>VLOOKUP($C22,CARPETAS!$C$5:$L$2388,9,FALSE)</f>
        <v>xx</v>
      </c>
      <c r="H22" s="28" t="str">
        <f>VLOOKUP($C22,CARPETAS!$C$5:$L$2388,5,FALSE)</f>
        <v>xx</v>
      </c>
      <c r="I22" s="93">
        <f t="shared" si="3"/>
        <v>43250</v>
      </c>
      <c r="J22" s="29" t="str">
        <f>VLOOKUP($C22,CARPETAS!$C$5:$L$2388,4,FALSE)</f>
        <v>xx</v>
      </c>
      <c r="K22" s="38"/>
      <c r="L22" s="93">
        <f t="shared" si="4"/>
        <v>43251</v>
      </c>
      <c r="M22" s="30">
        <f t="shared" si="2"/>
        <v>3</v>
      </c>
      <c r="N22" s="31">
        <v>936</v>
      </c>
      <c r="O22" s="31"/>
      <c r="P22" s="31"/>
      <c r="Q22" s="31"/>
      <c r="R22" s="31"/>
      <c r="S22" s="31"/>
      <c r="T22" s="40"/>
      <c r="U22" s="222"/>
      <c r="V22" s="48"/>
      <c r="W22" s="48"/>
    </row>
    <row r="23" s="49" customFormat="1">
      <c r="A23" s="39">
        <v>22</v>
      </c>
      <c r="B23" s="54" t="s">
        <v>22</v>
      </c>
      <c r="C23" s="55" t="s">
        <v>23</v>
      </c>
      <c r="D23" s="56" t="s">
        <v>36</v>
      </c>
      <c r="E23" s="88">
        <v>43248</v>
      </c>
      <c r="F23" s="37" t="str">
        <f>VLOOKUP($C23,CARPETAS!$C$5:$L$2388,2,FALSE)</f>
        <v>BRB</v>
      </c>
      <c r="G23" s="27" t="str">
        <f>VLOOKUP($C23,CARPETAS!$C$5:$L$2388,9,FALSE)</f>
        <v>xx</v>
      </c>
      <c r="H23" s="28" t="str">
        <f>VLOOKUP($C23,CARPETAS!$C$5:$L$2388,5,FALSE)</f>
        <v>xx</v>
      </c>
      <c r="I23" s="93">
        <f t="shared" si="3"/>
        <v>43250</v>
      </c>
      <c r="J23" s="29" t="str">
        <f>VLOOKUP($C23,CARPETAS!$C$5:$L$2388,4,FALSE)</f>
        <v>xx</v>
      </c>
      <c r="K23" s="38"/>
      <c r="L23" s="93">
        <f t="shared" si="4"/>
        <v>43251</v>
      </c>
      <c r="M23" s="30">
        <f t="shared" si="2"/>
        <v>3</v>
      </c>
      <c r="N23" s="31">
        <v>936</v>
      </c>
      <c r="O23" s="31"/>
      <c r="P23" s="31"/>
      <c r="Q23" s="31"/>
      <c r="R23" s="31"/>
      <c r="S23" s="31"/>
      <c r="T23" s="40"/>
      <c r="U23" s="222"/>
      <c r="V23" s="48"/>
      <c r="W23" s="48"/>
    </row>
    <row r="24" s="49" customFormat="1">
      <c r="A24" s="39">
        <v>22</v>
      </c>
      <c r="B24" s="54" t="s">
        <v>22</v>
      </c>
      <c r="C24" s="55" t="s">
        <v>23</v>
      </c>
      <c r="D24" s="56" t="s">
        <v>32</v>
      </c>
      <c r="E24" s="88">
        <v>43248</v>
      </c>
      <c r="F24" s="37" t="str">
        <f>VLOOKUP($C24,CARPETAS!$C$5:$L$2388,2,FALSE)</f>
        <v>BRB</v>
      </c>
      <c r="G24" s="27" t="str">
        <f>VLOOKUP($C24,CARPETAS!$C$5:$L$2388,9,FALSE)</f>
        <v>xx</v>
      </c>
      <c r="H24" s="28" t="str">
        <f>VLOOKUP($C24,CARPETAS!$C$5:$L$2388,5,FALSE)</f>
        <v>xx</v>
      </c>
      <c r="I24" s="93">
        <f t="shared" si="3"/>
        <v>43250</v>
      </c>
      <c r="J24" s="29" t="str">
        <f>VLOOKUP($C24,CARPETAS!$C$5:$L$2388,4,FALSE)</f>
        <v>xx</v>
      </c>
      <c r="K24" s="38"/>
      <c r="L24" s="93">
        <f t="shared" si="4"/>
        <v>43251</v>
      </c>
      <c r="M24" s="30">
        <f t="shared" si="2"/>
        <v>3</v>
      </c>
      <c r="N24" s="31">
        <v>936</v>
      </c>
      <c r="O24" s="31"/>
      <c r="P24" s="31"/>
      <c r="Q24" s="31"/>
      <c r="R24" s="31"/>
      <c r="S24" s="31"/>
      <c r="T24" s="40"/>
      <c r="U24" s="222"/>
      <c r="V24" s="48"/>
      <c r="W24" s="48"/>
    </row>
    <row r="25" s="49" customFormat="1">
      <c r="A25" s="39">
        <v>22</v>
      </c>
      <c r="B25" s="54" t="s">
        <v>22</v>
      </c>
      <c r="C25" s="55" t="s">
        <v>23</v>
      </c>
      <c r="D25" s="56" t="s">
        <v>28</v>
      </c>
      <c r="E25" s="88">
        <v>43248</v>
      </c>
      <c r="F25" s="37" t="str">
        <f>VLOOKUP($C25,CARPETAS!$C$5:$L$2388,2,FALSE)</f>
        <v>BRB</v>
      </c>
      <c r="G25" s="27" t="str">
        <f>VLOOKUP($C25,CARPETAS!$C$5:$L$2388,9,FALSE)</f>
        <v>xx</v>
      </c>
      <c r="H25" s="28" t="str">
        <f>VLOOKUP($C25,CARPETAS!$C$5:$L$2388,5,FALSE)</f>
        <v>xx</v>
      </c>
      <c r="I25" s="93">
        <f t="shared" si="3"/>
        <v>43250</v>
      </c>
      <c r="J25" s="29" t="str">
        <f>VLOOKUP($C25,CARPETAS!$C$5:$L$2388,4,FALSE)</f>
        <v>xx</v>
      </c>
      <c r="K25" s="38"/>
      <c r="L25" s="93">
        <f t="shared" si="4"/>
        <v>43251</v>
      </c>
      <c r="M25" s="30">
        <f t="shared" si="2"/>
        <v>3</v>
      </c>
      <c r="N25" s="31">
        <v>936</v>
      </c>
      <c r="O25" s="31"/>
      <c r="P25" s="31"/>
      <c r="Q25" s="31"/>
      <c r="R25" s="31"/>
      <c r="S25" s="31"/>
      <c r="T25" s="40"/>
      <c r="U25" s="222"/>
      <c r="V25" s="48"/>
      <c r="W25" s="48"/>
    </row>
    <row r="26" s="49" customFormat="1">
      <c r="A26" s="39">
        <v>22</v>
      </c>
      <c r="B26" s="54" t="s">
        <v>22</v>
      </c>
      <c r="C26" s="55" t="s">
        <v>23</v>
      </c>
      <c r="D26" s="56" t="s">
        <v>26</v>
      </c>
      <c r="E26" s="88">
        <v>43252</v>
      </c>
      <c r="F26" s="37" t="str">
        <f>VLOOKUP($C26,CARPETAS!$C$5:$L$2388,2,FALSE)</f>
        <v>BRB</v>
      </c>
      <c r="G26" s="27" t="str">
        <f>VLOOKUP($C26,CARPETAS!$C$5:$L$2388,9,FALSE)</f>
        <v>xx</v>
      </c>
      <c r="H26" s="28" t="str">
        <f>VLOOKUP($C26,CARPETAS!$C$5:$L$2388,5,FALSE)</f>
        <v>xx</v>
      </c>
      <c r="I26" s="93">
        <f t="shared" si="3"/>
        <v>43254</v>
      </c>
      <c r="J26" s="29" t="str">
        <f>VLOOKUP($C26,CARPETAS!$C$5:$L$2388,4,FALSE)</f>
        <v>xx</v>
      </c>
      <c r="K26" s="38"/>
      <c r="L26" s="93">
        <f t="shared" si="4"/>
        <v>43255</v>
      </c>
      <c r="M26" s="30">
        <f t="shared" si="2"/>
        <v>3</v>
      </c>
      <c r="N26" s="31">
        <v>936</v>
      </c>
      <c r="O26" s="31"/>
      <c r="P26" s="31"/>
      <c r="Q26" s="31"/>
      <c r="R26" s="31"/>
      <c r="S26" s="31"/>
      <c r="T26" s="40"/>
      <c r="U26" s="222"/>
      <c r="V26" s="48"/>
      <c r="W26" s="48"/>
    </row>
    <row r="27" s="49" customFormat="1">
      <c r="A27" s="39">
        <v>22</v>
      </c>
      <c r="B27" s="54" t="s">
        <v>22</v>
      </c>
      <c r="C27" s="55" t="s">
        <v>23</v>
      </c>
      <c r="D27" s="56" t="s">
        <v>26</v>
      </c>
      <c r="E27" s="88">
        <v>43252</v>
      </c>
      <c r="F27" s="37" t="str">
        <f>VLOOKUP($C27,CARPETAS!$C$5:$L$2388,2,FALSE)</f>
        <v>BRB</v>
      </c>
      <c r="G27" s="27" t="str">
        <f>VLOOKUP($C27,CARPETAS!$C$5:$L$2388,9,FALSE)</f>
        <v>xx</v>
      </c>
      <c r="H27" s="28" t="str">
        <f>VLOOKUP($C27,CARPETAS!$C$5:$L$2388,5,FALSE)</f>
        <v>xx</v>
      </c>
      <c r="I27" s="93">
        <f t="shared" si="3"/>
        <v>43254</v>
      </c>
      <c r="J27" s="29" t="str">
        <f>VLOOKUP($C27,CARPETAS!$C$5:$L$2388,4,FALSE)</f>
        <v>xx</v>
      </c>
      <c r="K27" s="38"/>
      <c r="L27" s="93">
        <f t="shared" si="4"/>
        <v>43255</v>
      </c>
      <c r="M27" s="30">
        <f t="shared" si="2"/>
        <v>3</v>
      </c>
      <c r="N27" s="31">
        <v>936</v>
      </c>
      <c r="O27" s="31"/>
      <c r="P27" s="31"/>
      <c r="Q27" s="31"/>
      <c r="R27" s="31"/>
      <c r="S27" s="31"/>
      <c r="T27" s="40"/>
      <c r="U27" s="222"/>
      <c r="V27" s="48"/>
      <c r="W27" s="48"/>
    </row>
    <row r="28" s="49" customFormat="1">
      <c r="A28" s="39">
        <v>22</v>
      </c>
      <c r="B28" s="54" t="s">
        <v>22</v>
      </c>
      <c r="C28" s="55" t="s">
        <v>23</v>
      </c>
      <c r="D28" s="56" t="s">
        <v>27</v>
      </c>
      <c r="E28" s="88">
        <v>43252</v>
      </c>
      <c r="F28" s="37" t="str">
        <f>VLOOKUP($C28,CARPETAS!$C$5:$L$2388,2,FALSE)</f>
        <v>BRB</v>
      </c>
      <c r="G28" s="27" t="str">
        <f>VLOOKUP($C28,CARPETAS!$C$5:$L$2388,9,FALSE)</f>
        <v>xx</v>
      </c>
      <c r="H28" s="28" t="str">
        <f>VLOOKUP($C28,CARPETAS!$C$5:$L$2388,5,FALSE)</f>
        <v>xx</v>
      </c>
      <c r="I28" s="93">
        <f t="shared" si="3"/>
        <v>43254</v>
      </c>
      <c r="J28" s="29" t="str">
        <f>VLOOKUP($C28,CARPETAS!$C$5:$L$2388,4,FALSE)</f>
        <v>xx</v>
      </c>
      <c r="K28" s="38"/>
      <c r="L28" s="93">
        <f t="shared" si="4"/>
        <v>43255</v>
      </c>
      <c r="M28" s="30">
        <f t="shared" si="2"/>
        <v>3</v>
      </c>
      <c r="N28" s="31">
        <v>936</v>
      </c>
      <c r="O28" s="31"/>
      <c r="P28" s="31"/>
      <c r="Q28" s="31"/>
      <c r="R28" s="31"/>
      <c r="S28" s="31"/>
      <c r="T28" s="40"/>
      <c r="U28" s="222"/>
      <c r="V28" s="48"/>
      <c r="W28" s="48"/>
    </row>
    <row r="29" s="49" customFormat="1">
      <c r="A29" s="39">
        <v>22</v>
      </c>
      <c r="B29" s="54" t="s">
        <v>22</v>
      </c>
      <c r="C29" s="55" t="s">
        <v>23</v>
      </c>
      <c r="D29" s="56" t="s">
        <v>27</v>
      </c>
      <c r="E29" s="88">
        <v>43252</v>
      </c>
      <c r="F29" s="37" t="str">
        <f>VLOOKUP($C29,CARPETAS!$C$5:$L$2388,2,FALSE)</f>
        <v>BRB</v>
      </c>
      <c r="G29" s="27" t="str">
        <f>VLOOKUP($C29,CARPETAS!$C$5:$L$2388,9,FALSE)</f>
        <v>xx</v>
      </c>
      <c r="H29" s="28" t="str">
        <f>VLOOKUP($C29,CARPETAS!$C$5:$L$2388,5,FALSE)</f>
        <v>xx</v>
      </c>
      <c r="I29" s="93">
        <f t="shared" si="3"/>
        <v>43254</v>
      </c>
      <c r="J29" s="29" t="str">
        <f>VLOOKUP($C29,CARPETAS!$C$5:$L$2388,4,FALSE)</f>
        <v>xx</v>
      </c>
      <c r="K29" s="38"/>
      <c r="L29" s="93">
        <f t="shared" si="4"/>
        <v>43255</v>
      </c>
      <c r="M29" s="30">
        <f t="shared" si="2"/>
        <v>3</v>
      </c>
      <c r="N29" s="31">
        <v>936</v>
      </c>
      <c r="O29" s="31"/>
      <c r="P29" s="31"/>
      <c r="Q29" s="31"/>
      <c r="R29" s="31"/>
      <c r="S29" s="31"/>
      <c r="T29" s="40"/>
      <c r="U29" s="222"/>
      <c r="V29" s="48"/>
      <c r="W29" s="48"/>
    </row>
    <row r="30" s="49" customFormat="1">
      <c r="A30" s="39">
        <v>22</v>
      </c>
      <c r="B30" s="54" t="s">
        <v>22</v>
      </c>
      <c r="C30" s="55" t="s">
        <v>23</v>
      </c>
      <c r="D30" s="56" t="s">
        <v>37</v>
      </c>
      <c r="E30" s="88">
        <v>43252</v>
      </c>
      <c r="F30" s="37" t="str">
        <f>VLOOKUP($C30,CARPETAS!$C$5:$L$2388,2,FALSE)</f>
        <v>BRB</v>
      </c>
      <c r="G30" s="27" t="str">
        <f>VLOOKUP($C30,CARPETAS!$C$5:$L$2388,9,FALSE)</f>
        <v>xx</v>
      </c>
      <c r="H30" s="28" t="str">
        <f>VLOOKUP($C30,CARPETAS!$C$5:$L$2388,5,FALSE)</f>
        <v>xx</v>
      </c>
      <c r="I30" s="93">
        <f t="shared" si="3"/>
        <v>43254</v>
      </c>
      <c r="J30" s="29" t="str">
        <f>VLOOKUP($C30,CARPETAS!$C$5:$L$2388,4,FALSE)</f>
        <v>xx</v>
      </c>
      <c r="K30" s="38"/>
      <c r="L30" s="93">
        <f t="shared" si="4"/>
        <v>43255</v>
      </c>
      <c r="M30" s="30">
        <f t="shared" si="2"/>
        <v>3</v>
      </c>
      <c r="N30" s="31">
        <v>936</v>
      </c>
      <c r="O30" s="31"/>
      <c r="P30" s="31"/>
      <c r="Q30" s="31"/>
      <c r="R30" s="31"/>
      <c r="S30" s="31"/>
      <c r="T30" s="40"/>
      <c r="U30" s="222"/>
      <c r="V30" s="48"/>
      <c r="W30" s="48"/>
    </row>
    <row r="31" s="49" customFormat="1">
      <c r="A31" s="39">
        <v>22</v>
      </c>
      <c r="B31" s="54" t="s">
        <v>22</v>
      </c>
      <c r="C31" s="55" t="s">
        <v>23</v>
      </c>
      <c r="D31" s="56" t="s">
        <v>29</v>
      </c>
      <c r="E31" s="88">
        <v>43252</v>
      </c>
      <c r="F31" s="37" t="str">
        <f>VLOOKUP($C31,CARPETAS!$C$5:$L$2388,2,FALSE)</f>
        <v>BRB</v>
      </c>
      <c r="G31" s="27" t="str">
        <f>VLOOKUP($C31,CARPETAS!$C$5:$L$2388,9,FALSE)</f>
        <v>xx</v>
      </c>
      <c r="H31" s="28" t="str">
        <f>VLOOKUP($C31,CARPETAS!$C$5:$L$2388,5,FALSE)</f>
        <v>xx</v>
      </c>
      <c r="I31" s="93">
        <f t="shared" si="3"/>
        <v>43254</v>
      </c>
      <c r="J31" s="29" t="str">
        <f>VLOOKUP($C31,CARPETAS!$C$5:$L$2388,4,FALSE)</f>
        <v>xx</v>
      </c>
      <c r="K31" s="38"/>
      <c r="L31" s="93">
        <f t="shared" si="4"/>
        <v>43255</v>
      </c>
      <c r="M31" s="30">
        <f t="shared" si="2"/>
        <v>3</v>
      </c>
      <c r="N31" s="31">
        <v>936</v>
      </c>
      <c r="O31" s="31"/>
      <c r="P31" s="31"/>
      <c r="Q31" s="31"/>
      <c r="R31" s="31"/>
      <c r="S31" s="31"/>
      <c r="T31" s="40"/>
      <c r="U31" s="222"/>
      <c r="V31" s="48"/>
      <c r="W31" s="48"/>
    </row>
    <row r="32" ht="15.75" customHeight="1" s="49" customFormat="1">
      <c r="A32" s="39">
        <v>25</v>
      </c>
      <c r="B32" s="54" t="s">
        <v>22</v>
      </c>
      <c r="C32" s="55" t="s">
        <v>23</v>
      </c>
      <c r="D32" s="56" t="s">
        <v>26</v>
      </c>
      <c r="E32" s="88">
        <v>43271</v>
      </c>
      <c r="F32" s="37" t="str">
        <f>VLOOKUP($C32,CARPETAS!$C$5:$L$2388,2,FALSE)</f>
        <v>BRB</v>
      </c>
      <c r="G32" s="27" t="str">
        <f>VLOOKUP($C32,CARPETAS!$C$5:$L$2388,9,FALSE)</f>
        <v>xx</v>
      </c>
      <c r="H32" s="28" t="str">
        <f>VLOOKUP($C32,CARPETAS!$C$5:$L$2388,5,FALSE)</f>
        <v>xx</v>
      </c>
      <c r="I32" s="88">
        <f t="shared" si="3"/>
        <v>43273</v>
      </c>
      <c r="J32" s="29" t="str">
        <f>VLOOKUP($C32,CARPETAS!$C$5:$L$2388,4,FALSE)</f>
        <v>xx</v>
      </c>
      <c r="K32" s="38"/>
      <c r="L32" s="93">
        <f t="shared" si="4"/>
        <v>43274</v>
      </c>
      <c r="M32" s="30">
        <f t="shared" si="2"/>
        <v>3</v>
      </c>
      <c r="N32" s="31">
        <v>936</v>
      </c>
      <c r="O32" s="31"/>
      <c r="P32" s="31"/>
      <c r="Q32" s="31"/>
      <c r="R32" s="31"/>
      <c r="S32" s="31"/>
      <c r="T32" s="40"/>
      <c r="U32" s="222"/>
      <c r="V32" s="48"/>
      <c r="W32" s="48"/>
    </row>
    <row r="33" ht="15.75" customHeight="1" s="49" customFormat="1">
      <c r="A33" s="39">
        <v>25</v>
      </c>
      <c r="B33" s="54" t="s">
        <v>22</v>
      </c>
      <c r="C33" s="55" t="s">
        <v>23</v>
      </c>
      <c r="D33" s="56" t="s">
        <v>27</v>
      </c>
      <c r="E33" s="88">
        <v>43272</v>
      </c>
      <c r="F33" s="37" t="str">
        <f>VLOOKUP($C33,CARPETAS!$C$5:$L$2388,2,FALSE)</f>
        <v>BRB</v>
      </c>
      <c r="G33" s="27" t="str">
        <f>VLOOKUP($C33,CARPETAS!$C$5:$L$2388,9,FALSE)</f>
        <v>xx</v>
      </c>
      <c r="H33" s="28" t="str">
        <f>VLOOKUP($C33,CARPETAS!$C$5:$L$2388,5,FALSE)</f>
        <v>xx</v>
      </c>
      <c r="I33" s="88">
        <f t="shared" si="3"/>
        <v>43274</v>
      </c>
      <c r="J33" s="29" t="str">
        <f>VLOOKUP($C33,CARPETAS!$C$5:$L$2388,4,FALSE)</f>
        <v>xx</v>
      </c>
      <c r="K33" s="38"/>
      <c r="L33" s="93">
        <f t="shared" si="4"/>
        <v>43275</v>
      </c>
      <c r="M33" s="30">
        <f t="shared" si="2"/>
        <v>3</v>
      </c>
      <c r="N33" s="31">
        <v>936</v>
      </c>
      <c r="O33" s="31"/>
      <c r="P33" s="31"/>
      <c r="Q33" s="31"/>
      <c r="R33" s="31"/>
      <c r="S33" s="31"/>
      <c r="T33" s="40"/>
      <c r="U33" s="222"/>
      <c r="V33" s="48"/>
      <c r="W33" s="48"/>
    </row>
    <row r="34" ht="15.75" customHeight="1" s="49" customFormat="1">
      <c r="A34" s="39">
        <v>26</v>
      </c>
      <c r="B34" s="54" t="s">
        <v>22</v>
      </c>
      <c r="C34" s="55" t="s">
        <v>23</v>
      </c>
      <c r="D34" s="56" t="s">
        <v>32</v>
      </c>
      <c r="E34" s="88">
        <v>43278</v>
      </c>
      <c r="F34" s="37" t="str">
        <f>VLOOKUP($C34,CARPETAS!$C$5:$L$2388,2,FALSE)</f>
        <v>BRB</v>
      </c>
      <c r="G34" s="27" t="str">
        <f>VLOOKUP($C34,CARPETAS!$C$5:$L$2388,9,FALSE)</f>
        <v>xx</v>
      </c>
      <c r="H34" s="28" t="str">
        <f>VLOOKUP($C34,CARPETAS!$C$5:$L$2388,5,FALSE)</f>
        <v>xx</v>
      </c>
      <c r="I34" s="88">
        <f t="shared" si="3"/>
        <v>43280</v>
      </c>
      <c r="J34" s="29" t="str">
        <f>VLOOKUP($C34,CARPETAS!$C$5:$L$2388,4,FALSE)</f>
        <v>xx</v>
      </c>
      <c r="K34" s="38"/>
      <c r="L34" s="93">
        <f t="shared" si="4"/>
        <v>43281</v>
      </c>
      <c r="M34" s="30">
        <f t="shared" si="2"/>
        <v>3</v>
      </c>
      <c r="N34" s="31">
        <v>936</v>
      </c>
      <c r="O34" s="31"/>
      <c r="P34" s="31"/>
      <c r="Q34" s="31"/>
      <c r="R34" s="31"/>
      <c r="S34" s="31"/>
      <c r="T34" s="40"/>
      <c r="U34" s="222"/>
      <c r="V34" s="48"/>
      <c r="W34" s="48"/>
    </row>
    <row r="35" ht="15.75" customHeight="1" s="49" customFormat="1">
      <c r="A35" s="39">
        <v>36</v>
      </c>
      <c r="B35" s="54" t="s">
        <v>22</v>
      </c>
      <c r="C35" s="55" t="s">
        <v>23</v>
      </c>
      <c r="D35" s="56" t="s">
        <v>28</v>
      </c>
      <c r="E35" s="88">
        <v>43349</v>
      </c>
      <c r="F35" s="37" t="str">
        <f>VLOOKUP($C35,CARPETAS!$C$5:$L$2388,2,FALSE)</f>
        <v>BRB</v>
      </c>
      <c r="G35" s="27" t="str">
        <f>VLOOKUP($C35,CARPETAS!$C$5:$L$2388,9,FALSE)</f>
        <v>xx</v>
      </c>
      <c r="H35" s="28" t="str">
        <f>VLOOKUP($C35,CARPETAS!$C$5:$L$2388,5,FALSE)</f>
        <v>xx</v>
      </c>
      <c r="I35" s="88">
        <v>43322</v>
      </c>
      <c r="J35" s="29" t="str">
        <f>VLOOKUP($C35,CARPETAS!$C$5:$L$2388,4,FALSE)</f>
        <v>xx</v>
      </c>
      <c r="K35" s="38"/>
      <c r="L35" s="93">
        <f t="shared" si="4"/>
        <v>43323</v>
      </c>
      <c r="M35" s="30">
        <f t="shared" si="2"/>
        <v>-26</v>
      </c>
      <c r="N35" s="31">
        <v>936</v>
      </c>
      <c r="O35" s="31"/>
      <c r="P35" s="31"/>
      <c r="Q35" s="31"/>
      <c r="R35" s="31"/>
      <c r="S35" s="31"/>
      <c r="T35" s="40"/>
      <c r="U35" s="222"/>
      <c r="V35" s="48"/>
      <c r="W35" s="48"/>
    </row>
    <row r="36" ht="15.75" customHeight="1" s="49" customFormat="1">
      <c r="A36" s="39">
        <v>42</v>
      </c>
      <c r="B36" s="54" t="s">
        <v>22</v>
      </c>
      <c r="C36" s="55" t="s">
        <v>23</v>
      </c>
      <c r="D36" s="56" t="s">
        <v>38</v>
      </c>
      <c r="E36" s="88">
        <v>43391</v>
      </c>
      <c r="F36" s="37" t="str">
        <f>VLOOKUP($C36,CARPETAS!$C$5:$L$2388,2,FALSE)</f>
        <v>BRB</v>
      </c>
      <c r="G36" s="27" t="str">
        <f>VLOOKUP($C36,CARPETAS!$C$5:$L$2388,9,FALSE)</f>
        <v>xx</v>
      </c>
      <c r="H36" s="28" t="str">
        <f>VLOOKUP($C36,CARPETAS!$C$5:$L$2388,5,FALSE)</f>
        <v>xx</v>
      </c>
      <c r="I36" s="88">
        <f>E36+3</f>
        <v>43394</v>
      </c>
      <c r="J36" s="29" t="str">
        <f>VLOOKUP($C36,CARPETAS!$C$5:$L$2388,4,FALSE)</f>
        <v>xx</v>
      </c>
      <c r="K36" s="38"/>
      <c r="L36" s="93">
        <f t="shared" si="4"/>
        <v>43395</v>
      </c>
      <c r="M36" s="30">
        <f t="shared" si="2"/>
        <v>4</v>
      </c>
      <c r="N36" s="31">
        <v>936</v>
      </c>
      <c r="O36" s="31" t="s">
        <v>39</v>
      </c>
      <c r="P36" s="31"/>
      <c r="Q36" s="31"/>
      <c r="R36" s="31"/>
      <c r="S36" s="31"/>
      <c r="T36" s="40"/>
      <c r="U36" s="222"/>
      <c r="V36" s="48"/>
      <c r="W36" s="48"/>
    </row>
    <row r="37" ht="15.75" customHeight="1" s="49" customFormat="1">
      <c r="A37" s="39">
        <v>43</v>
      </c>
      <c r="B37" s="54" t="s">
        <v>22</v>
      </c>
      <c r="C37" s="55" t="s">
        <v>23</v>
      </c>
      <c r="D37" s="56" t="s">
        <v>38</v>
      </c>
      <c r="E37" s="88">
        <v>43395</v>
      </c>
      <c r="F37" s="37" t="str">
        <f>VLOOKUP($C37,CARPETAS!$C$5:$L$2388,2,FALSE)</f>
        <v>BRB</v>
      </c>
      <c r="G37" s="27" t="str">
        <f>VLOOKUP($C37,CARPETAS!$C$5:$L$2388,9,FALSE)</f>
        <v>xx</v>
      </c>
      <c r="H37" s="28" t="str">
        <f>VLOOKUP($C37,CARPETAS!$C$5:$L$2388,5,FALSE)</f>
        <v>xx</v>
      </c>
      <c r="I37" s="88">
        <f>E37+3</f>
        <v>43398</v>
      </c>
      <c r="J37" s="29" t="str">
        <f>VLOOKUP($C37,CARPETAS!$C$5:$L$2388,4,FALSE)</f>
        <v>xx</v>
      </c>
      <c r="K37" s="38"/>
      <c r="L37" s="93">
        <f t="shared" si="4"/>
        <v>43399</v>
      </c>
      <c r="M37" s="30">
        <f ref="M37:M68" t="shared" si="5">IF(E37&lt;&gt;"",L37-E37,"-")</f>
        <v>4</v>
      </c>
      <c r="N37" s="31">
        <v>936</v>
      </c>
      <c r="O37" s="31"/>
      <c r="P37" s="31"/>
      <c r="Q37" s="31"/>
      <c r="R37" s="31"/>
      <c r="S37" s="31"/>
      <c r="T37" s="40"/>
      <c r="U37" s="222"/>
      <c r="V37" s="48"/>
      <c r="W37" s="48"/>
    </row>
    <row r="38" ht="15.75" customHeight="1" s="49" customFormat="1">
      <c r="A38" s="39">
        <v>43</v>
      </c>
      <c r="B38" s="54" t="s">
        <v>22</v>
      </c>
      <c r="C38" s="55" t="s">
        <v>23</v>
      </c>
      <c r="D38" s="56" t="s">
        <v>38</v>
      </c>
      <c r="E38" s="88">
        <v>43395</v>
      </c>
      <c r="F38" s="37" t="str">
        <f>VLOOKUP($C38,CARPETAS!$C$5:$L$2388,2,FALSE)</f>
        <v>BRB</v>
      </c>
      <c r="G38" s="27" t="str">
        <f>VLOOKUP($C38,CARPETAS!$C$5:$L$2388,9,FALSE)</f>
        <v>xx</v>
      </c>
      <c r="H38" s="28" t="str">
        <f>VLOOKUP($C38,CARPETAS!$C$5:$L$2388,5,FALSE)</f>
        <v>xx</v>
      </c>
      <c r="I38" s="88">
        <f>E38+3</f>
        <v>43398</v>
      </c>
      <c r="J38" s="29" t="str">
        <f>VLOOKUP($C38,CARPETAS!$C$5:$L$2388,4,FALSE)</f>
        <v>xx</v>
      </c>
      <c r="K38" s="38"/>
      <c r="L38" s="93">
        <f t="shared" si="4"/>
        <v>43399</v>
      </c>
      <c r="M38" s="30">
        <f t="shared" si="5"/>
        <v>4</v>
      </c>
      <c r="N38" s="31">
        <v>936</v>
      </c>
      <c r="O38" s="31"/>
      <c r="P38" s="31"/>
      <c r="Q38" s="31"/>
      <c r="R38" s="31"/>
      <c r="S38" s="31"/>
      <c r="T38" s="40"/>
      <c r="U38" s="222"/>
      <c r="V38" s="48"/>
      <c r="W38" s="48"/>
    </row>
    <row r="39" ht="15.75" customHeight="1" s="49" customFormat="1">
      <c r="A39" s="39">
        <v>47</v>
      </c>
      <c r="B39" s="54" t="s">
        <v>22</v>
      </c>
      <c r="C39" s="55" t="s">
        <v>23</v>
      </c>
      <c r="D39" s="56" t="s">
        <v>37</v>
      </c>
      <c r="E39" s="88">
        <v>43425</v>
      </c>
      <c r="F39" s="37" t="str">
        <f>VLOOKUP($C39,CARPETAS!$C$5:$L$2388,2,FALSE)</f>
        <v>BRB</v>
      </c>
      <c r="G39" s="27" t="str">
        <f>VLOOKUP($C39,CARPETAS!$C$5:$L$2388,9,FALSE)</f>
        <v>xx</v>
      </c>
      <c r="H39" s="28" t="str">
        <f>VLOOKUP($C39,CARPETAS!$C$5:$L$2388,5,FALSE)</f>
        <v>xx</v>
      </c>
      <c r="I39" s="88">
        <f>E39+2</f>
        <v>43427</v>
      </c>
      <c r="J39" s="29" t="str">
        <f>VLOOKUP($C39,CARPETAS!$C$5:$L$2388,4,FALSE)</f>
        <v>xx</v>
      </c>
      <c r="K39" s="38"/>
      <c r="L39" s="93">
        <f t="shared" si="4"/>
        <v>43428</v>
      </c>
      <c r="M39" s="30">
        <f t="shared" si="5"/>
        <v>3</v>
      </c>
      <c r="N39" s="31">
        <v>936</v>
      </c>
      <c r="O39" s="31"/>
      <c r="P39" s="31"/>
      <c r="Q39" s="31"/>
      <c r="R39" s="31"/>
      <c r="S39" s="31"/>
      <c r="T39" s="40"/>
      <c r="U39" s="222"/>
      <c r="V39" s="48"/>
      <c r="W39" s="48"/>
    </row>
    <row r="40" ht="15.75" customHeight="1" s="49" customFormat="1">
      <c r="A40" s="39">
        <v>47</v>
      </c>
      <c r="B40" s="54" t="s">
        <v>22</v>
      </c>
      <c r="C40" s="55" t="s">
        <v>23</v>
      </c>
      <c r="D40" s="56" t="s">
        <v>37</v>
      </c>
      <c r="E40" s="88">
        <v>43426</v>
      </c>
      <c r="F40" s="37" t="str">
        <f>VLOOKUP($C40,CARPETAS!$C$5:$L$2388,2,FALSE)</f>
        <v>BRB</v>
      </c>
      <c r="G40" s="27" t="str">
        <f>VLOOKUP($C40,CARPETAS!$C$5:$L$2388,9,FALSE)</f>
        <v>xx</v>
      </c>
      <c r="H40" s="28" t="str">
        <f>VLOOKUP($C40,CARPETAS!$C$5:$L$2388,5,FALSE)</f>
        <v>xx</v>
      </c>
      <c r="I40" s="88">
        <f>E40+2</f>
        <v>43428</v>
      </c>
      <c r="J40" s="29" t="str">
        <f>VLOOKUP($C40,CARPETAS!$C$5:$L$2388,4,FALSE)</f>
        <v>xx</v>
      </c>
      <c r="K40" s="38"/>
      <c r="L40" s="93">
        <f t="shared" si="4"/>
        <v>43429</v>
      </c>
      <c r="M40" s="30">
        <f t="shared" si="5"/>
        <v>3</v>
      </c>
      <c r="N40" s="31">
        <v>936</v>
      </c>
      <c r="O40" s="31"/>
      <c r="P40" s="31"/>
      <c r="Q40" s="31"/>
      <c r="R40" s="31"/>
      <c r="S40" s="31"/>
      <c r="T40" s="40"/>
      <c r="U40" s="222"/>
      <c r="V40" s="48"/>
      <c r="W40" s="48"/>
    </row>
    <row r="41" ht="15.75" customHeight="1" s="49" customFormat="1">
      <c r="A41" s="39">
        <v>48</v>
      </c>
      <c r="B41" s="54" t="s">
        <v>22</v>
      </c>
      <c r="C41" s="55" t="s">
        <v>23</v>
      </c>
      <c r="D41" s="56" t="s">
        <v>38</v>
      </c>
      <c r="E41" s="88">
        <v>43430</v>
      </c>
      <c r="F41" s="37" t="str">
        <f>VLOOKUP($C41,CARPETAS!$C$5:$L$2388,2,FALSE)</f>
        <v>BRB</v>
      </c>
      <c r="G41" s="27" t="str">
        <f>VLOOKUP($C41,CARPETAS!$C$5:$L$2388,9,FALSE)</f>
        <v>xx</v>
      </c>
      <c r="H41" s="28" t="str">
        <f>VLOOKUP($C41,CARPETAS!$C$5:$L$2388,5,FALSE)</f>
        <v>xx</v>
      </c>
      <c r="I41" s="88">
        <f>E41+2</f>
        <v>43432</v>
      </c>
      <c r="J41" s="29" t="str">
        <f>VLOOKUP($C41,CARPETAS!$C$5:$L$2388,4,FALSE)</f>
        <v>xx</v>
      </c>
      <c r="K41" s="38"/>
      <c r="L41" s="93">
        <f t="shared" si="4"/>
        <v>43433</v>
      </c>
      <c r="M41" s="30">
        <f t="shared" si="5"/>
        <v>3</v>
      </c>
      <c r="N41" s="31">
        <v>936</v>
      </c>
      <c r="O41" s="31"/>
      <c r="P41" s="31"/>
      <c r="Q41" s="31"/>
      <c r="R41" s="31"/>
      <c r="S41" s="31"/>
      <c r="T41" s="40"/>
      <c r="U41" s="222"/>
      <c r="V41" s="48"/>
      <c r="W41" s="48"/>
    </row>
    <row r="42" ht="15.75" customHeight="1" s="49" customFormat="1">
      <c r="A42" s="39">
        <v>1</v>
      </c>
      <c r="B42" s="54" t="s">
        <v>40</v>
      </c>
      <c r="C42" s="55" t="s">
        <v>41</v>
      </c>
      <c r="D42" s="56" t="s">
        <v>36</v>
      </c>
      <c r="E42" s="88">
        <v>43468</v>
      </c>
      <c r="F42" s="37" t="e">
        <f>VLOOKUP($C42,CARPETAS!$C$5:$L$2388,2,FALSE)</f>
        <v>#N/A</v>
      </c>
      <c r="G42" s="27" t="e">
        <f>VLOOKUP($C42,CARPETAS!$C$5:$L$2388,9,FALSE)</f>
        <v>#N/A</v>
      </c>
      <c r="H42" s="28" t="e">
        <f>VLOOKUP($C42,CARPETAS!$C$5:$L$2388,5,FALSE)</f>
        <v>#N/A</v>
      </c>
      <c r="I42" s="88">
        <v>43469</v>
      </c>
      <c r="J42" s="29" t="e">
        <f>VLOOKUP($C42,CARPETAS!$C$5:$L$2388,4,FALSE)</f>
        <v>#N/A</v>
      </c>
      <c r="K42" s="38"/>
      <c r="L42" s="93">
        <f t="shared" si="4"/>
        <v>43470</v>
      </c>
      <c r="M42" s="30">
        <f t="shared" si="5"/>
        <v>2</v>
      </c>
      <c r="N42" s="31">
        <v>900</v>
      </c>
      <c r="O42" s="31" t="s">
        <v>42</v>
      </c>
      <c r="P42" s="31">
        <v>902</v>
      </c>
      <c r="Q42" s="31">
        <v>536</v>
      </c>
      <c r="R42" s="31" t="s">
        <v>43</v>
      </c>
      <c r="S42" s="31" t="s">
        <v>44</v>
      </c>
      <c r="T42" s="40" t="s">
        <v>45</v>
      </c>
      <c r="U42" s="222"/>
      <c r="V42" s="48"/>
      <c r="W42" s="48"/>
    </row>
    <row r="43" ht="15.75" customHeight="1" s="49" customFormat="1">
      <c r="A43" s="39">
        <v>1</v>
      </c>
      <c r="B43" s="57" t="s">
        <v>40</v>
      </c>
      <c r="C43" s="58" t="s">
        <v>46</v>
      </c>
      <c r="D43" s="59" t="s">
        <v>37</v>
      </c>
      <c r="E43" s="89">
        <v>43468</v>
      </c>
      <c r="F43" s="41" t="str">
        <f>VLOOKUP($C43,CARPETAS!$C$5:$L$2388,2,FALSE)</f>
        <v>BRB001</v>
      </c>
      <c r="G43" s="42" t="str">
        <f>VLOOKUP($C43,CARPETAS!$C$5:$L$2388,9,FALSE)</f>
        <v>134.03.89</v>
      </c>
      <c r="H43" s="43" t="str">
        <f>VLOOKUP($C43,CARPETAS!$C$5:$L$2388,5,FALSE)</f>
        <v>Transzanini</v>
      </c>
      <c r="I43" s="89">
        <v>43469</v>
      </c>
      <c r="J43" s="44" t="str">
        <f>VLOOKUP($C43,CARPETAS!$C$5:$L$2388,4,FALSE)</f>
        <v>Rivera</v>
      </c>
      <c r="K43" s="45"/>
      <c r="L43" s="94">
        <f>I43+4</f>
        <v>43473</v>
      </c>
      <c r="M43" s="46">
        <f t="shared" si="5"/>
        <v>5</v>
      </c>
      <c r="N43" s="47">
        <v>900</v>
      </c>
      <c r="O43" s="47" t="s">
        <v>47</v>
      </c>
      <c r="P43" s="47">
        <v>900</v>
      </c>
      <c r="Q43" s="47">
        <v>537</v>
      </c>
      <c r="R43" s="47" t="s">
        <v>48</v>
      </c>
      <c r="S43" s="47" t="s">
        <v>49</v>
      </c>
      <c r="T43" s="36" t="s">
        <v>50</v>
      </c>
      <c r="U43" s="284"/>
      <c r="V43" s="48"/>
      <c r="W43" s="48"/>
    </row>
    <row r="44" ht="15.75" customHeight="1" s="49" customFormat="1">
      <c r="A44" s="39">
        <v>1</v>
      </c>
      <c r="B44" s="57" t="s">
        <v>40</v>
      </c>
      <c r="C44" s="58" t="s">
        <v>51</v>
      </c>
      <c r="D44" s="59" t="s">
        <v>32</v>
      </c>
      <c r="E44" s="89">
        <v>43468</v>
      </c>
      <c r="F44" s="41" t="e">
        <f>VLOOKUP($C44,CARPETAS!$C$5:$L$2388,2,FALSE)</f>
        <v>#N/A</v>
      </c>
      <c r="G44" s="42" t="e">
        <f>VLOOKUP($C44,CARPETAS!$C$5:$L$2388,9,FALSE)</f>
        <v>#N/A</v>
      </c>
      <c r="H44" s="43" t="e">
        <f>VLOOKUP($C44,CARPETAS!$C$5:$L$2388,5,FALSE)</f>
        <v>#N/A</v>
      </c>
      <c r="I44" s="89">
        <v>43472</v>
      </c>
      <c r="J44" s="44" t="e">
        <f>VLOOKUP($C44,CARPETAS!$C$5:$L$2388,4,FALSE)</f>
        <v>#N/A</v>
      </c>
      <c r="K44" s="45"/>
      <c r="L44" s="94">
        <f>I44+1</f>
        <v>43473</v>
      </c>
      <c r="M44" s="46">
        <f t="shared" si="5"/>
        <v>5</v>
      </c>
      <c r="N44" s="47">
        <v>900</v>
      </c>
      <c r="O44" s="47" t="s">
        <v>52</v>
      </c>
      <c r="P44" s="47">
        <v>901</v>
      </c>
      <c r="Q44" s="47">
        <v>3371</v>
      </c>
      <c r="R44" s="47" t="s">
        <v>53</v>
      </c>
      <c r="S44" s="47" t="s">
        <v>54</v>
      </c>
      <c r="T44" s="36" t="s">
        <v>55</v>
      </c>
      <c r="U44" s="284"/>
      <c r="V44" s="48"/>
      <c r="W44" s="48"/>
    </row>
    <row r="45" ht="15.75" customHeight="1" s="49" customFormat="1">
      <c r="A45" s="39">
        <v>1</v>
      </c>
      <c r="B45" s="57" t="s">
        <v>40</v>
      </c>
      <c r="C45" s="58" t="s">
        <v>51</v>
      </c>
      <c r="D45" s="59" t="s">
        <v>26</v>
      </c>
      <c r="E45" s="89">
        <v>43468</v>
      </c>
      <c r="F45" s="41" t="e">
        <f>VLOOKUP($C45,CARPETAS!$C$5:$L$2388,2,FALSE)</f>
        <v>#N/A</v>
      </c>
      <c r="G45" s="42" t="e">
        <f>VLOOKUP($C45,CARPETAS!$C$5:$L$2388,9,FALSE)</f>
        <v>#N/A</v>
      </c>
      <c r="H45" s="43" t="e">
        <f>VLOOKUP($C45,CARPETAS!$C$5:$L$2388,5,FALSE)</f>
        <v>#N/A</v>
      </c>
      <c r="I45" s="89">
        <v>43472</v>
      </c>
      <c r="J45" s="44" t="e">
        <f>VLOOKUP($C45,CARPETAS!$C$5:$L$2388,4,FALSE)</f>
        <v>#N/A</v>
      </c>
      <c r="K45" s="45"/>
      <c r="L45" s="94">
        <f>I45+1</f>
        <v>43473</v>
      </c>
      <c r="M45" s="46">
        <f t="shared" si="5"/>
        <v>5</v>
      </c>
      <c r="N45" s="47">
        <v>900</v>
      </c>
      <c r="O45" s="47" t="s">
        <v>56</v>
      </c>
      <c r="P45" s="47">
        <v>901</v>
      </c>
      <c r="Q45" s="47">
        <v>3374</v>
      </c>
      <c r="R45" s="47" t="s">
        <v>57</v>
      </c>
      <c r="S45" s="47" t="s">
        <v>58</v>
      </c>
      <c r="T45" s="36" t="s">
        <v>59</v>
      </c>
      <c r="U45" s="284"/>
      <c r="V45" s="48"/>
      <c r="W45" s="48"/>
    </row>
    <row r="46" ht="15.75" customHeight="1" s="49" customFormat="1">
      <c r="A46" s="39">
        <v>1</v>
      </c>
      <c r="B46" s="57" t="s">
        <v>40</v>
      </c>
      <c r="C46" s="58" t="s">
        <v>46</v>
      </c>
      <c r="D46" s="59" t="s">
        <v>26</v>
      </c>
      <c r="E46" s="89">
        <v>43469</v>
      </c>
      <c r="F46" s="41" t="str">
        <f>VLOOKUP($C46,CARPETAS!$C$5:$L$2388,2,FALSE)</f>
        <v>BRB001</v>
      </c>
      <c r="G46" s="42" t="str">
        <f>VLOOKUP($C46,CARPETAS!$C$5:$L$2388,9,FALSE)</f>
        <v>134.03.89</v>
      </c>
      <c r="H46" s="43" t="str">
        <f>VLOOKUP($C46,CARPETAS!$C$5:$L$2388,5,FALSE)</f>
        <v>Transzanini</v>
      </c>
      <c r="I46" s="89">
        <v>43472</v>
      </c>
      <c r="J46" s="44" t="str">
        <f>VLOOKUP($C46,CARPETAS!$C$5:$L$2388,4,FALSE)</f>
        <v>Rivera</v>
      </c>
      <c r="K46" s="45"/>
      <c r="L46" s="94">
        <f>I46+1</f>
        <v>43473</v>
      </c>
      <c r="M46" s="46">
        <f t="shared" si="5"/>
        <v>4</v>
      </c>
      <c r="N46" s="47">
        <v>900</v>
      </c>
      <c r="O46" s="47" t="s">
        <v>60</v>
      </c>
      <c r="P46" s="47">
        <v>901</v>
      </c>
      <c r="Q46" s="47">
        <v>539</v>
      </c>
      <c r="R46" s="47" t="s">
        <v>61</v>
      </c>
      <c r="S46" s="47" t="s">
        <v>62</v>
      </c>
      <c r="T46" s="36" t="s">
        <v>59</v>
      </c>
      <c r="U46" s="284"/>
      <c r="V46" s="48"/>
      <c r="W46" s="48"/>
    </row>
    <row r="47" ht="15.75" customHeight="1" s="49" customFormat="1">
      <c r="A47" s="39">
        <v>2</v>
      </c>
      <c r="B47" s="57" t="s">
        <v>40</v>
      </c>
      <c r="C47" s="58" t="s">
        <v>46</v>
      </c>
      <c r="D47" s="59" t="s">
        <v>37</v>
      </c>
      <c r="E47" s="89">
        <v>43471</v>
      </c>
      <c r="F47" s="41" t="str">
        <f>VLOOKUP($C47,CARPETAS!$C$5:$L$2388,2,FALSE)</f>
        <v>BRB001</v>
      </c>
      <c r="G47" s="42" t="str">
        <f>VLOOKUP($C47,CARPETAS!$C$5:$L$2388,9,FALSE)</f>
        <v>134.03.89</v>
      </c>
      <c r="H47" s="43" t="str">
        <f>VLOOKUP($C47,CARPETAS!$C$5:$L$2388,5,FALSE)</f>
        <v>Transzanini</v>
      </c>
      <c r="I47" s="89">
        <v>43472</v>
      </c>
      <c r="J47" s="44" t="str">
        <f>VLOOKUP($C47,CARPETAS!$C$5:$L$2388,4,FALSE)</f>
        <v>Rivera</v>
      </c>
      <c r="K47" s="45"/>
      <c r="L47" s="94">
        <f>I47+1</f>
        <v>43473</v>
      </c>
      <c r="M47" s="46">
        <f t="shared" si="5"/>
        <v>2</v>
      </c>
      <c r="N47" s="47">
        <v>900</v>
      </c>
      <c r="O47" s="47" t="s">
        <v>63</v>
      </c>
      <c r="P47" s="47">
        <v>900</v>
      </c>
      <c r="Q47" s="47">
        <v>538</v>
      </c>
      <c r="R47" s="47" t="s">
        <v>64</v>
      </c>
      <c r="S47" s="47" t="s">
        <v>65</v>
      </c>
      <c r="T47" s="36" t="s">
        <v>66</v>
      </c>
      <c r="U47" s="284"/>
      <c r="V47" s="48"/>
      <c r="W47" s="48"/>
    </row>
    <row r="48" ht="15.75" customHeight="1" s="49" customFormat="1">
      <c r="A48" s="39">
        <v>2</v>
      </c>
      <c r="B48" s="57" t="s">
        <v>40</v>
      </c>
      <c r="C48" s="58" t="s">
        <v>46</v>
      </c>
      <c r="D48" s="59" t="s">
        <v>26</v>
      </c>
      <c r="E48" s="89">
        <v>43471</v>
      </c>
      <c r="F48" s="41" t="str">
        <f>VLOOKUP($C48,CARPETAS!$C$5:$L$2388,2,FALSE)</f>
        <v>BRB001</v>
      </c>
      <c r="G48" s="42" t="str">
        <f>VLOOKUP($C48,CARPETAS!$C$5:$L$2388,9,FALSE)</f>
        <v>134.03.89</v>
      </c>
      <c r="H48" s="43" t="str">
        <f>VLOOKUP($C48,CARPETAS!$C$5:$L$2388,5,FALSE)</f>
        <v>Transzanini</v>
      </c>
      <c r="I48" s="89">
        <v>43472</v>
      </c>
      <c r="J48" s="44" t="str">
        <f>VLOOKUP($C48,CARPETAS!$C$5:$L$2388,4,FALSE)</f>
        <v>Rivera</v>
      </c>
      <c r="K48" s="45"/>
      <c r="L48" s="94">
        <f>I48+1</f>
        <v>43473</v>
      </c>
      <c r="M48" s="46">
        <f t="shared" si="5"/>
        <v>2</v>
      </c>
      <c r="N48" s="47">
        <v>900</v>
      </c>
      <c r="O48" s="47" t="s">
        <v>67</v>
      </c>
      <c r="P48" s="47">
        <v>901</v>
      </c>
      <c r="Q48" s="47">
        <v>540</v>
      </c>
      <c r="R48" s="47" t="s">
        <v>68</v>
      </c>
      <c r="S48" s="47" t="s">
        <v>69</v>
      </c>
      <c r="T48" s="36" t="s">
        <v>70</v>
      </c>
      <c r="U48" s="284"/>
      <c r="V48" s="48"/>
      <c r="W48" s="48"/>
    </row>
    <row r="49" ht="15.75" customHeight="1" s="49" customFormat="1">
      <c r="A49" s="39">
        <v>1</v>
      </c>
      <c r="B49" s="57" t="s">
        <v>40</v>
      </c>
      <c r="C49" s="58" t="s">
        <v>71</v>
      </c>
      <c r="D49" s="59" t="s">
        <v>27</v>
      </c>
      <c r="E49" s="89">
        <v>43469</v>
      </c>
      <c r="F49" s="41" t="str">
        <f>VLOOKUP($C49,CARPETAS!$C$5:$L$2388,2,FALSE)</f>
        <v>BRB002</v>
      </c>
      <c r="G49" s="42" t="str">
        <f>VLOOKUP($C49,CARPETAS!$C$5:$L$2388,9,FALSE)</f>
        <v>134.03.90</v>
      </c>
      <c r="H49" s="43" t="str">
        <f>VLOOKUP($C49,CARPETAS!$C$5:$L$2388,5,FALSE)</f>
        <v>Silvio</v>
      </c>
      <c r="I49" s="89">
        <v>43472</v>
      </c>
      <c r="J49" s="44" t="str">
        <f>VLOOKUP($C49,CARPETAS!$C$5:$L$2388,4,FALSE)</f>
        <v>Rivera</v>
      </c>
      <c r="K49" s="45"/>
      <c r="L49" s="94">
        <f>I49+1+1</f>
        <v>43474</v>
      </c>
      <c r="M49" s="46">
        <f t="shared" si="5"/>
        <v>5</v>
      </c>
      <c r="N49" s="47">
        <v>900</v>
      </c>
      <c r="O49" s="47" t="s">
        <v>72</v>
      </c>
      <c r="P49" s="47">
        <v>900</v>
      </c>
      <c r="Q49" s="47">
        <v>3373</v>
      </c>
      <c r="R49" s="47" t="s">
        <v>73</v>
      </c>
      <c r="S49" s="47" t="s">
        <v>74</v>
      </c>
      <c r="T49" s="36" t="s">
        <v>75</v>
      </c>
      <c r="U49" s="284"/>
      <c r="V49" s="48"/>
      <c r="W49" s="48"/>
    </row>
    <row r="50" ht="15.75" customHeight="1" s="49" customFormat="1">
      <c r="A50" s="39">
        <v>1</v>
      </c>
      <c r="B50" s="57" t="s">
        <v>40</v>
      </c>
      <c r="C50" s="58" t="s">
        <v>71</v>
      </c>
      <c r="D50" s="59" t="s">
        <v>29</v>
      </c>
      <c r="E50" s="89">
        <v>43470</v>
      </c>
      <c r="F50" s="41" t="str">
        <f>VLOOKUP($C50,CARPETAS!$C$5:$L$2388,2,FALSE)</f>
        <v>BRB002</v>
      </c>
      <c r="G50" s="42" t="str">
        <f>VLOOKUP($C50,CARPETAS!$C$5:$L$2388,9,FALSE)</f>
        <v>134.03.90</v>
      </c>
      <c r="H50" s="43" t="str">
        <f>VLOOKUP($C50,CARPETAS!$C$5:$L$2388,5,FALSE)</f>
        <v>Silvio</v>
      </c>
      <c r="I50" s="89">
        <v>43472</v>
      </c>
      <c r="J50" s="44" t="str">
        <f>VLOOKUP($C50,CARPETAS!$C$5:$L$2388,4,FALSE)</f>
        <v>Rivera</v>
      </c>
      <c r="K50" s="45"/>
      <c r="L50" s="94">
        <v>43475</v>
      </c>
      <c r="M50" s="46">
        <f t="shared" si="5"/>
        <v>5</v>
      </c>
      <c r="N50" s="47">
        <v>900</v>
      </c>
      <c r="O50" s="47" t="s">
        <v>76</v>
      </c>
      <c r="P50" s="47">
        <v>900</v>
      </c>
      <c r="Q50" s="47">
        <v>3377</v>
      </c>
      <c r="R50" s="47" t="s">
        <v>77</v>
      </c>
      <c r="S50" s="47" t="s">
        <v>78</v>
      </c>
      <c r="T50" s="36" t="s">
        <v>79</v>
      </c>
      <c r="U50" s="284"/>
      <c r="V50" s="48"/>
      <c r="W50" s="48"/>
    </row>
    <row r="51" ht="15.75" customHeight="1" s="49" customFormat="1">
      <c r="A51" s="39">
        <v>1</v>
      </c>
      <c r="B51" s="57" t="s">
        <v>40</v>
      </c>
      <c r="C51" s="58" t="s">
        <v>71</v>
      </c>
      <c r="D51" s="59" t="s">
        <v>28</v>
      </c>
      <c r="E51" s="89">
        <v>43469</v>
      </c>
      <c r="F51" s="41" t="str">
        <f>VLOOKUP($C51,CARPETAS!$C$5:$L$2388,2,FALSE)</f>
        <v>BRB002</v>
      </c>
      <c r="G51" s="42" t="str">
        <f>VLOOKUP($C51,CARPETAS!$C$5:$L$2388,9,FALSE)</f>
        <v>134.03.90</v>
      </c>
      <c r="H51" s="43" t="str">
        <f>VLOOKUP($C51,CARPETAS!$C$5:$L$2388,5,FALSE)</f>
        <v>Silvio</v>
      </c>
      <c r="I51" s="89">
        <v>43472</v>
      </c>
      <c r="J51" s="44" t="str">
        <f>VLOOKUP($C51,CARPETAS!$C$5:$L$2388,4,FALSE)</f>
        <v>Rivera</v>
      </c>
      <c r="K51" s="45"/>
      <c r="L51" s="94">
        <v>43475</v>
      </c>
      <c r="M51" s="46">
        <f t="shared" si="5"/>
        <v>6</v>
      </c>
      <c r="N51" s="47">
        <v>900</v>
      </c>
      <c r="O51" s="47" t="s">
        <v>80</v>
      </c>
      <c r="P51" s="47">
        <v>900</v>
      </c>
      <c r="Q51" s="47">
        <v>3372</v>
      </c>
      <c r="R51" s="47" t="s">
        <v>81</v>
      </c>
      <c r="S51" s="47" t="s">
        <v>82</v>
      </c>
      <c r="T51" s="36" t="s">
        <v>83</v>
      </c>
      <c r="U51" s="284"/>
      <c r="V51" s="48"/>
      <c r="W51" s="48"/>
    </row>
    <row r="52" ht="15.75" customHeight="1" s="49" customFormat="1">
      <c r="A52" s="39">
        <v>1</v>
      </c>
      <c r="B52" s="57" t="s">
        <v>40</v>
      </c>
      <c r="C52" s="58" t="s">
        <v>71</v>
      </c>
      <c r="D52" s="59" t="s">
        <v>32</v>
      </c>
      <c r="E52" s="89">
        <v>43469</v>
      </c>
      <c r="F52" s="41" t="str">
        <f>VLOOKUP($C52,CARPETAS!$C$5:$L$2388,2,FALSE)</f>
        <v>BRB002</v>
      </c>
      <c r="G52" s="42" t="str">
        <f>VLOOKUP($C52,CARPETAS!$C$5:$L$2388,9,FALSE)</f>
        <v>134.03.90</v>
      </c>
      <c r="H52" s="43" t="str">
        <f>VLOOKUP($C52,CARPETAS!$C$5:$L$2388,5,FALSE)</f>
        <v>Silvio</v>
      </c>
      <c r="I52" s="89">
        <v>43473</v>
      </c>
      <c r="J52" s="44" t="str">
        <f>VLOOKUP($C52,CARPETAS!$C$5:$L$2388,4,FALSE)</f>
        <v>Rivera</v>
      </c>
      <c r="K52" s="45"/>
      <c r="L52" s="94">
        <v>43475</v>
      </c>
      <c r="M52" s="46">
        <f t="shared" si="5"/>
        <v>6</v>
      </c>
      <c r="N52" s="47">
        <v>900</v>
      </c>
      <c r="O52" s="47" t="s">
        <v>84</v>
      </c>
      <c r="P52" s="47">
        <v>901</v>
      </c>
      <c r="Q52" s="47">
        <v>3376</v>
      </c>
      <c r="R52" s="47" t="s">
        <v>85</v>
      </c>
      <c r="S52" s="47" t="s">
        <v>86</v>
      </c>
      <c r="T52" s="36" t="s">
        <v>79</v>
      </c>
      <c r="U52" s="284"/>
      <c r="V52" s="48"/>
      <c r="W52" s="48"/>
    </row>
    <row r="53" ht="15.75" customHeight="1" s="49" customFormat="1">
      <c r="A53" s="39">
        <v>2</v>
      </c>
      <c r="B53" s="57" t="s">
        <v>40</v>
      </c>
      <c r="C53" s="58" t="s">
        <v>71</v>
      </c>
      <c r="D53" s="59" t="s">
        <v>27</v>
      </c>
      <c r="E53" s="89">
        <v>43472</v>
      </c>
      <c r="F53" s="41" t="str">
        <f>VLOOKUP($C53,CARPETAS!$C$5:$L$2388,2,FALSE)</f>
        <v>BRB002</v>
      </c>
      <c r="G53" s="42" t="str">
        <f>VLOOKUP($C53,CARPETAS!$C$5:$L$2388,9,FALSE)</f>
        <v>134.03.90</v>
      </c>
      <c r="H53" s="43" t="str">
        <f>VLOOKUP($C53,CARPETAS!$C$5:$L$2388,5,FALSE)</f>
        <v>Silvio</v>
      </c>
      <c r="I53" s="89">
        <v>43473</v>
      </c>
      <c r="J53" s="44" t="str">
        <f>VLOOKUP($C53,CARPETAS!$C$5:$L$2388,4,FALSE)</f>
        <v>Rivera</v>
      </c>
      <c r="K53" s="45"/>
      <c r="L53" s="94">
        <v>43475</v>
      </c>
      <c r="M53" s="46">
        <f t="shared" si="5"/>
        <v>3</v>
      </c>
      <c r="N53" s="47">
        <v>900</v>
      </c>
      <c r="O53" s="47" t="s">
        <v>87</v>
      </c>
      <c r="P53" s="47">
        <v>901</v>
      </c>
      <c r="Q53" s="47">
        <v>3378</v>
      </c>
      <c r="R53" s="47" t="s">
        <v>88</v>
      </c>
      <c r="S53" s="47" t="s">
        <v>89</v>
      </c>
      <c r="T53" s="36" t="s">
        <v>90</v>
      </c>
      <c r="U53" s="284"/>
      <c r="V53" s="48"/>
      <c r="W53" s="48"/>
    </row>
    <row r="54" ht="16.5" customHeight="1" s="49" customFormat="1">
      <c r="A54" s="39">
        <v>2</v>
      </c>
      <c r="B54" s="57" t="s">
        <v>40</v>
      </c>
      <c r="C54" s="58" t="s">
        <v>71</v>
      </c>
      <c r="D54" s="59" t="s">
        <v>32</v>
      </c>
      <c r="E54" s="89">
        <v>43474</v>
      </c>
      <c r="F54" s="41" t="str">
        <f>VLOOKUP($C54,CARPETAS!$C$5:$L$2388,2,FALSE)</f>
        <v>BRB002</v>
      </c>
      <c r="G54" s="42" t="str">
        <f>VLOOKUP($C54,CARPETAS!$C$5:$L$2388,9,FALSE)</f>
        <v>134.03.90</v>
      </c>
      <c r="H54" s="43" t="s">
        <v>91</v>
      </c>
      <c r="I54" s="89">
        <f>E54+2</f>
        <v>43476</v>
      </c>
      <c r="J54" s="44" t="str">
        <f>VLOOKUP($C54,CARPETAS!$C$5:$L$2388,4,FALSE)</f>
        <v>Rivera</v>
      </c>
      <c r="K54" s="45"/>
      <c r="L54" s="94">
        <f>I54+1</f>
        <v>43477</v>
      </c>
      <c r="M54" s="46">
        <f t="shared" si="5"/>
        <v>3</v>
      </c>
      <c r="N54" s="47">
        <v>900</v>
      </c>
      <c r="O54" s="47" t="s">
        <v>92</v>
      </c>
      <c r="P54" s="47">
        <v>900</v>
      </c>
      <c r="Q54" s="47">
        <v>3380</v>
      </c>
      <c r="R54" s="47" t="s">
        <v>93</v>
      </c>
      <c r="S54" s="47" t="s">
        <v>94</v>
      </c>
      <c r="T54" s="36" t="s">
        <v>95</v>
      </c>
      <c r="U54" s="284"/>
      <c r="V54" s="48"/>
      <c r="W54" s="48"/>
    </row>
    <row r="55" ht="15.75" customHeight="1" s="49" customFormat="1">
      <c r="A55" s="39">
        <v>2</v>
      </c>
      <c r="B55" s="57" t="s">
        <v>40</v>
      </c>
      <c r="C55" s="58" t="s">
        <v>46</v>
      </c>
      <c r="D55" s="59" t="s">
        <v>28</v>
      </c>
      <c r="E55" s="89">
        <v>43474</v>
      </c>
      <c r="F55" s="41" t="str">
        <f>VLOOKUP($C55,CARPETAS!$C$5:$L$2388,2,FALSE)</f>
        <v>BRB001</v>
      </c>
      <c r="G55" s="42" t="str">
        <f>VLOOKUP($C55,CARPETAS!$C$5:$L$2388,9,FALSE)</f>
        <v>134.03.89</v>
      </c>
      <c r="H55" s="43" t="str">
        <f>VLOOKUP($C55,CARPETAS!$C$5:$L$2388,5,FALSE)</f>
        <v>Transzanini</v>
      </c>
      <c r="I55" s="89">
        <f>E55+2</f>
        <v>43476</v>
      </c>
      <c r="J55" s="44" t="str">
        <f>VLOOKUP($C55,CARPETAS!$C$5:$L$2388,4,FALSE)</f>
        <v>Rivera</v>
      </c>
      <c r="K55" s="45"/>
      <c r="L55" s="94">
        <f>I55+1</f>
        <v>43477</v>
      </c>
      <c r="M55" s="46">
        <f t="shared" si="5"/>
        <v>3</v>
      </c>
      <c r="N55" s="47">
        <v>900</v>
      </c>
      <c r="O55" s="47" t="s">
        <v>96</v>
      </c>
      <c r="P55" s="47">
        <v>900</v>
      </c>
      <c r="Q55" s="47">
        <v>546</v>
      </c>
      <c r="R55" s="47" t="s">
        <v>97</v>
      </c>
      <c r="S55" s="47" t="s">
        <v>98</v>
      </c>
      <c r="T55" s="36" t="s">
        <v>95</v>
      </c>
      <c r="U55" s="284"/>
      <c r="V55" s="48"/>
      <c r="W55" s="48"/>
    </row>
    <row r="56" ht="15.75" customHeight="1" s="49" customFormat="1">
      <c r="A56" s="39">
        <v>2</v>
      </c>
      <c r="B56" s="57" t="s">
        <v>40</v>
      </c>
      <c r="C56" s="58" t="s">
        <v>99</v>
      </c>
      <c r="D56" s="59" t="s">
        <v>26</v>
      </c>
      <c r="E56" s="89">
        <v>43474</v>
      </c>
      <c r="F56" s="41" t="str">
        <f>VLOOKUP($C56,CARPETAS!$C$5:$L$2388,2,FALSE)</f>
        <v>BRB003</v>
      </c>
      <c r="G56" s="42" t="str">
        <f>VLOOKUP($C56,CARPETAS!$C$5:$L$2388,9,FALSE)</f>
        <v>134.06.39</v>
      </c>
      <c r="H56" s="43" t="s">
        <v>100</v>
      </c>
      <c r="I56" s="89">
        <v>43476</v>
      </c>
      <c r="J56" s="44" t="str">
        <f>VLOOKUP($C56,CARPETAS!$C$5:$L$2388,4,FALSE)</f>
        <v>Rivera</v>
      </c>
      <c r="K56" s="45"/>
      <c r="L56" s="94">
        <v>43479</v>
      </c>
      <c r="M56" s="46">
        <f t="shared" si="5"/>
        <v>5</v>
      </c>
      <c r="N56" s="47">
        <v>900</v>
      </c>
      <c r="O56" s="47" t="s">
        <v>101</v>
      </c>
      <c r="P56" s="47">
        <v>900</v>
      </c>
      <c r="Q56" s="47">
        <v>520</v>
      </c>
      <c r="R56" s="47" t="s">
        <v>102</v>
      </c>
      <c r="S56" s="47" t="s">
        <v>103</v>
      </c>
      <c r="T56" s="36" t="s">
        <v>104</v>
      </c>
      <c r="U56" s="284"/>
      <c r="V56" s="48"/>
      <c r="W56" s="48"/>
    </row>
    <row r="57" ht="15.75" customHeight="1" s="49" customFormat="1">
      <c r="A57" s="39">
        <v>2</v>
      </c>
      <c r="B57" s="57" t="s">
        <v>40</v>
      </c>
      <c r="C57" s="58" t="s">
        <v>71</v>
      </c>
      <c r="D57" s="59" t="s">
        <v>32</v>
      </c>
      <c r="E57" s="89">
        <v>43476</v>
      </c>
      <c r="F57" s="41" t="str">
        <f>VLOOKUP($C57,CARPETAS!$C$5:$L$2388,2,FALSE)</f>
        <v>BRB002</v>
      </c>
      <c r="G57" s="42" t="str">
        <f>VLOOKUP($C57,CARPETAS!$C$5:$L$2388,9,FALSE)</f>
        <v>134.03.90</v>
      </c>
      <c r="H57" s="43" t="s">
        <v>91</v>
      </c>
      <c r="I57" s="89">
        <v>43479</v>
      </c>
      <c r="J57" s="44" t="str">
        <f>VLOOKUP($C57,CARPETAS!$C$5:$L$2388,4,FALSE)</f>
        <v>Rivera</v>
      </c>
      <c r="K57" s="45"/>
      <c r="L57" s="94">
        <f>I57+1</f>
        <v>43480</v>
      </c>
      <c r="M57" s="46">
        <f t="shared" si="5"/>
        <v>4</v>
      </c>
      <c r="N57" s="47">
        <v>900</v>
      </c>
      <c r="O57" s="47" t="s">
        <v>105</v>
      </c>
      <c r="P57" s="47">
        <v>901</v>
      </c>
      <c r="Q57" s="47">
        <v>3383</v>
      </c>
      <c r="R57" s="47" t="s">
        <v>106</v>
      </c>
      <c r="S57" s="47" t="s">
        <v>107</v>
      </c>
      <c r="T57" s="36" t="s">
        <v>108</v>
      </c>
      <c r="U57" s="284"/>
      <c r="V57" s="48"/>
      <c r="W57" s="48"/>
    </row>
    <row r="58" ht="15.75" customHeight="1" s="49" customFormat="1">
      <c r="A58" s="39">
        <v>2</v>
      </c>
      <c r="B58" s="57" t="s">
        <v>40</v>
      </c>
      <c r="C58" s="58" t="s">
        <v>46</v>
      </c>
      <c r="D58" s="59" t="s">
        <v>36</v>
      </c>
      <c r="E58" s="89">
        <v>43475</v>
      </c>
      <c r="F58" s="41" t="str">
        <f>VLOOKUP($C58,CARPETAS!$C$5:$L$2388,2,FALSE)</f>
        <v>BRB001</v>
      </c>
      <c r="G58" s="42" t="str">
        <f>VLOOKUP($C58,CARPETAS!$C$5:$L$2388,9,FALSE)</f>
        <v>134.03.89</v>
      </c>
      <c r="H58" s="43" t="str">
        <f>VLOOKUP($C58,CARPETAS!$C$5:$L$2388,5,FALSE)</f>
        <v>Transzanini</v>
      </c>
      <c r="I58" s="89">
        <v>43479</v>
      </c>
      <c r="J58" s="44" t="str">
        <f>VLOOKUP($C58,CARPETAS!$C$5:$L$2388,4,FALSE)</f>
        <v>Rivera</v>
      </c>
      <c r="K58" s="45"/>
      <c r="L58" s="94">
        <v>43480</v>
      </c>
      <c r="M58" s="46">
        <f t="shared" si="5"/>
        <v>5</v>
      </c>
      <c r="N58" s="47">
        <v>900</v>
      </c>
      <c r="O58" s="47" t="s">
        <v>109</v>
      </c>
      <c r="P58" s="47">
        <v>904</v>
      </c>
      <c r="Q58" s="47">
        <v>548</v>
      </c>
      <c r="R58" s="47" t="s">
        <v>110</v>
      </c>
      <c r="S58" s="47" t="s">
        <v>111</v>
      </c>
      <c r="T58" s="36" t="s">
        <v>112</v>
      </c>
      <c r="U58" s="284"/>
      <c r="V58" s="48"/>
      <c r="W58" s="48"/>
    </row>
    <row r="59" ht="15.75" customHeight="1" s="49" customFormat="1">
      <c r="A59" s="39">
        <v>3</v>
      </c>
      <c r="B59" s="57" t="s">
        <v>40</v>
      </c>
      <c r="C59" s="58" t="s">
        <v>46</v>
      </c>
      <c r="D59" s="59" t="s">
        <v>27</v>
      </c>
      <c r="E59" s="89">
        <v>43478</v>
      </c>
      <c r="F59" s="41" t="str">
        <f>VLOOKUP($C59,CARPETAS!$C$5:$L$2388,2,FALSE)</f>
        <v>BRB001</v>
      </c>
      <c r="G59" s="42" t="str">
        <f>VLOOKUP($C59,CARPETAS!$C$5:$L$2388,9,FALSE)</f>
        <v>134.03.89</v>
      </c>
      <c r="H59" s="43" t="str">
        <f>VLOOKUP($C59,CARPETAS!$C$5:$L$2388,5,FALSE)</f>
        <v>Transzanini</v>
      </c>
      <c r="I59" s="89">
        <v>43479</v>
      </c>
      <c r="J59" s="44" t="str">
        <f>VLOOKUP($C59,CARPETAS!$C$5:$L$2388,4,FALSE)</f>
        <v>Rivera</v>
      </c>
      <c r="K59" s="45"/>
      <c r="L59" s="94">
        <f>I59+1</f>
        <v>43480</v>
      </c>
      <c r="M59" s="46">
        <f t="shared" si="5"/>
        <v>2</v>
      </c>
      <c r="N59" s="47">
        <v>900</v>
      </c>
      <c r="O59" s="47" t="s">
        <v>113</v>
      </c>
      <c r="P59" s="47">
        <v>901</v>
      </c>
      <c r="Q59" s="47">
        <v>550</v>
      </c>
      <c r="R59" s="47" t="s">
        <v>114</v>
      </c>
      <c r="S59" s="47" t="s">
        <v>115</v>
      </c>
      <c r="T59" s="36" t="s">
        <v>108</v>
      </c>
      <c r="U59" s="284"/>
      <c r="V59" s="48"/>
      <c r="W59" s="48"/>
    </row>
    <row r="60" ht="15.75" customHeight="1" s="49" customFormat="1">
      <c r="A60" s="39">
        <v>3</v>
      </c>
      <c r="B60" s="54" t="s">
        <v>40</v>
      </c>
      <c r="C60" s="55" t="s">
        <v>116</v>
      </c>
      <c r="D60" s="56" t="s">
        <v>26</v>
      </c>
      <c r="E60" s="88">
        <v>43478</v>
      </c>
      <c r="F60" s="37" t="str">
        <f>VLOOKUP($C60,CARPETAS!$C$5:$L$2388,2,FALSE)</f>
        <v>BRB004</v>
      </c>
      <c r="G60" s="27" t="str">
        <f>VLOOKUP($C60,CARPETAS!$C$5:$L$2388,9,FALSE)</f>
        <v>134.08.44</v>
      </c>
      <c r="H60" s="28" t="str">
        <f>VLOOKUP($C60,CARPETAS!$C$5:$L$2388,5,FALSE)</f>
        <v>Silvio</v>
      </c>
      <c r="I60" s="88">
        <v>43479</v>
      </c>
      <c r="J60" s="29" t="str">
        <f>VLOOKUP($C60,CARPETAS!$C$5:$L$2388,4,FALSE)</f>
        <v>Rivera</v>
      </c>
      <c r="K60" s="38"/>
      <c r="L60" s="93">
        <v>43481</v>
      </c>
      <c r="M60" s="30">
        <f t="shared" si="5"/>
        <v>3</v>
      </c>
      <c r="N60" s="31">
        <v>900</v>
      </c>
      <c r="O60" s="31" t="s">
        <v>117</v>
      </c>
      <c r="P60" s="31">
        <v>901</v>
      </c>
      <c r="Q60" s="31">
        <v>3387</v>
      </c>
      <c r="R60" s="31" t="s">
        <v>118</v>
      </c>
      <c r="S60" s="31" t="s">
        <v>119</v>
      </c>
      <c r="T60" s="40" t="s">
        <v>120</v>
      </c>
      <c r="U60" s="222"/>
      <c r="V60" s="48"/>
      <c r="W60" s="48"/>
    </row>
    <row r="61" ht="15.75" customHeight="1" s="49" customFormat="1">
      <c r="A61" s="39">
        <v>3</v>
      </c>
      <c r="B61" s="54" t="s">
        <v>40</v>
      </c>
      <c r="C61" s="55" t="s">
        <v>116</v>
      </c>
      <c r="D61" s="56" t="s">
        <v>26</v>
      </c>
      <c r="E61" s="88">
        <v>43478</v>
      </c>
      <c r="F61" s="37" t="str">
        <f>VLOOKUP($C61,CARPETAS!$C$5:$L$2388,2,FALSE)</f>
        <v>BRB004</v>
      </c>
      <c r="G61" s="27" t="str">
        <f>VLOOKUP($C61,CARPETAS!$C$5:$L$2388,9,FALSE)</f>
        <v>134.08.44</v>
      </c>
      <c r="H61" s="28" t="str">
        <f>VLOOKUP($C61,CARPETAS!$C$5:$L$2388,5,FALSE)</f>
        <v>Silvio</v>
      </c>
      <c r="I61" s="88">
        <v>43479</v>
      </c>
      <c r="J61" s="29" t="str">
        <f>VLOOKUP($C61,CARPETAS!$C$5:$L$2388,4,FALSE)</f>
        <v>Rivera</v>
      </c>
      <c r="K61" s="38"/>
      <c r="L61" s="93">
        <v>43481</v>
      </c>
      <c r="M61" s="30">
        <f t="shared" si="5"/>
        <v>3</v>
      </c>
      <c r="N61" s="31">
        <v>900</v>
      </c>
      <c r="O61" s="31" t="s">
        <v>121</v>
      </c>
      <c r="P61" s="31">
        <v>901</v>
      </c>
      <c r="Q61" s="31">
        <v>3388</v>
      </c>
      <c r="R61" s="31" t="s">
        <v>122</v>
      </c>
      <c r="S61" s="31" t="s">
        <v>123</v>
      </c>
      <c r="T61" s="40" t="s">
        <v>124</v>
      </c>
      <c r="U61" s="222"/>
      <c r="V61" s="48"/>
      <c r="W61" s="48"/>
    </row>
    <row r="62" ht="15.75" customHeight="1" s="49" customFormat="1">
      <c r="A62" s="39">
        <v>2</v>
      </c>
      <c r="B62" s="54" t="s">
        <v>40</v>
      </c>
      <c r="C62" s="55" t="s">
        <v>71</v>
      </c>
      <c r="D62" s="56" t="s">
        <v>29</v>
      </c>
      <c r="E62" s="88">
        <v>43476</v>
      </c>
      <c r="F62" s="37" t="str">
        <f>VLOOKUP($C62,CARPETAS!$C$5:$L$2388,2,FALSE)</f>
        <v>BRB002</v>
      </c>
      <c r="G62" s="27" t="str">
        <f>VLOOKUP($C62,CARPETAS!$C$5:$L$2388,9,FALSE)</f>
        <v>134.03.90</v>
      </c>
      <c r="H62" s="28" t="str">
        <f>VLOOKUP($C62,CARPETAS!$C$5:$L$2388,5,FALSE)</f>
        <v>Silvio</v>
      </c>
      <c r="I62" s="88">
        <v>43480</v>
      </c>
      <c r="J62" s="29" t="str">
        <f>VLOOKUP($C62,CARPETAS!$C$5:$L$2388,4,FALSE)</f>
        <v>Rivera</v>
      </c>
      <c r="K62" s="38"/>
      <c r="L62" s="93">
        <v>43481</v>
      </c>
      <c r="M62" s="30">
        <f t="shared" si="5"/>
        <v>5</v>
      </c>
      <c r="N62" s="31">
        <v>900</v>
      </c>
      <c r="O62" s="31" t="s">
        <v>125</v>
      </c>
      <c r="P62" s="31">
        <v>900</v>
      </c>
      <c r="Q62" s="31">
        <v>3382</v>
      </c>
      <c r="R62" s="31" t="s">
        <v>126</v>
      </c>
      <c r="S62" s="31" t="s">
        <v>127</v>
      </c>
      <c r="T62" s="40" t="s">
        <v>128</v>
      </c>
      <c r="U62" s="222"/>
      <c r="V62" s="48"/>
      <c r="W62" s="48"/>
    </row>
    <row r="63" ht="15.75" customHeight="1" s="49" customFormat="1">
      <c r="A63" s="39">
        <v>3</v>
      </c>
      <c r="B63" s="54" t="s">
        <v>40</v>
      </c>
      <c r="C63" s="55" t="s">
        <v>116</v>
      </c>
      <c r="D63" s="56" t="s">
        <v>37</v>
      </c>
      <c r="E63" s="88">
        <v>43479</v>
      </c>
      <c r="F63" s="37" t="str">
        <f>VLOOKUP($C63,CARPETAS!$C$5:$L$2388,2,FALSE)</f>
        <v>BRB004</v>
      </c>
      <c r="G63" s="27" t="str">
        <f>VLOOKUP($C63,CARPETAS!$C$5:$L$2388,9,FALSE)</f>
        <v>134.08.44</v>
      </c>
      <c r="H63" s="28" t="str">
        <f>VLOOKUP($C63,CARPETAS!$C$5:$L$2388,5,FALSE)</f>
        <v>Silvio</v>
      </c>
      <c r="I63" s="88">
        <v>43480</v>
      </c>
      <c r="J63" s="29" t="str">
        <f>VLOOKUP($C63,CARPETAS!$C$5:$L$2388,4,FALSE)</f>
        <v>Rivera</v>
      </c>
      <c r="K63" s="38"/>
      <c r="L63" s="93">
        <f ref="L63:L69" t="shared" si="6">I63+1</f>
        <v>43481</v>
      </c>
      <c r="M63" s="30">
        <f t="shared" si="5"/>
        <v>2</v>
      </c>
      <c r="N63" s="31">
        <v>900</v>
      </c>
      <c r="O63" s="31" t="s">
        <v>129</v>
      </c>
      <c r="P63" s="31">
        <v>900</v>
      </c>
      <c r="Q63" s="31">
        <v>3390</v>
      </c>
      <c r="R63" s="31" t="s">
        <v>130</v>
      </c>
      <c r="S63" s="31" t="s">
        <v>131</v>
      </c>
      <c r="T63" s="40" t="s">
        <v>132</v>
      </c>
      <c r="U63" s="222"/>
      <c r="V63" s="48"/>
      <c r="W63" s="48"/>
    </row>
    <row r="64" ht="15.75" customHeight="1" s="49" customFormat="1">
      <c r="A64" s="39">
        <v>2</v>
      </c>
      <c r="B64" s="54" t="s">
        <v>40</v>
      </c>
      <c r="C64" s="55" t="s">
        <v>116</v>
      </c>
      <c r="D64" s="56" t="s">
        <v>36</v>
      </c>
      <c r="E64" s="88">
        <v>43476</v>
      </c>
      <c r="F64" s="37" t="str">
        <f>VLOOKUP($C64,CARPETAS!$C$5:$L$2388,2,FALSE)</f>
        <v>BRB004</v>
      </c>
      <c r="G64" s="27" t="str">
        <f>VLOOKUP($C64,CARPETAS!$C$5:$L$2388,9,FALSE)</f>
        <v>134.08.44</v>
      </c>
      <c r="H64" s="28" t="str">
        <f>VLOOKUP($C64,CARPETAS!$C$5:$L$2388,5,FALSE)</f>
        <v>Silvio</v>
      </c>
      <c r="I64" s="88">
        <v>43481</v>
      </c>
      <c r="J64" s="29" t="str">
        <f>VLOOKUP($C64,CARPETAS!$C$5:$L$2388,4,FALSE)</f>
        <v>Rivera</v>
      </c>
      <c r="K64" s="38"/>
      <c r="L64" s="93">
        <f t="shared" si="6"/>
        <v>43482</v>
      </c>
      <c r="M64" s="30">
        <f t="shared" si="5"/>
        <v>6</v>
      </c>
      <c r="N64" s="31">
        <v>900</v>
      </c>
      <c r="O64" s="31" t="s">
        <v>133</v>
      </c>
      <c r="P64" s="31">
        <v>901</v>
      </c>
      <c r="Q64" s="31">
        <v>3389</v>
      </c>
      <c r="R64" s="31" t="s">
        <v>134</v>
      </c>
      <c r="S64" s="31" t="s">
        <v>135</v>
      </c>
      <c r="T64" s="40"/>
      <c r="U64" s="222"/>
      <c r="V64" s="48"/>
      <c r="W64" s="48"/>
    </row>
    <row r="65" ht="15.75" customHeight="1" s="49" customFormat="1">
      <c r="A65" s="39">
        <v>3</v>
      </c>
      <c r="B65" s="54" t="s">
        <v>40</v>
      </c>
      <c r="C65" s="55" t="s">
        <v>116</v>
      </c>
      <c r="D65" s="56" t="s">
        <v>26</v>
      </c>
      <c r="E65" s="88">
        <v>43479</v>
      </c>
      <c r="F65" s="37" t="str">
        <f>VLOOKUP($C65,CARPETAS!$C$5:$L$2388,2,FALSE)</f>
        <v>BRB004</v>
      </c>
      <c r="G65" s="27" t="str">
        <f>VLOOKUP($C65,CARPETAS!$C$5:$L$2388,9,FALSE)</f>
        <v>134.08.44</v>
      </c>
      <c r="H65" s="28" t="str">
        <f>VLOOKUP($C65,CARPETAS!$C$5:$L$2388,5,FALSE)</f>
        <v>Silvio</v>
      </c>
      <c r="I65" s="88">
        <f>E65+2</f>
        <v>43481</v>
      </c>
      <c r="J65" s="29" t="str">
        <f>VLOOKUP($C65,CARPETAS!$C$5:$L$2388,4,FALSE)</f>
        <v>Rivera</v>
      </c>
      <c r="K65" s="38"/>
      <c r="L65" s="93">
        <f t="shared" si="6"/>
        <v>43482</v>
      </c>
      <c r="M65" s="30">
        <f t="shared" si="5"/>
        <v>3</v>
      </c>
      <c r="N65" s="31">
        <v>900</v>
      </c>
      <c r="O65" s="31" t="s">
        <v>136</v>
      </c>
      <c r="P65" s="31">
        <v>900</v>
      </c>
      <c r="Q65" s="31">
        <v>3392</v>
      </c>
      <c r="R65" s="31" t="s">
        <v>137</v>
      </c>
      <c r="S65" s="31" t="s">
        <v>138</v>
      </c>
      <c r="T65" s="40"/>
      <c r="U65" s="222"/>
      <c r="V65" s="48"/>
      <c r="W65" s="48"/>
    </row>
    <row r="66" ht="15.75" customHeight="1" s="49" customFormat="1">
      <c r="A66" s="39">
        <v>3</v>
      </c>
      <c r="B66" s="54" t="s">
        <v>40</v>
      </c>
      <c r="C66" s="55" t="s">
        <v>116</v>
      </c>
      <c r="D66" s="56" t="s">
        <v>32</v>
      </c>
      <c r="E66" s="88">
        <v>43480</v>
      </c>
      <c r="F66" s="37" t="str">
        <f>VLOOKUP($C66,CARPETAS!$C$5:$L$2388,2,FALSE)</f>
        <v>BRB004</v>
      </c>
      <c r="G66" s="27" t="str">
        <f>VLOOKUP($C66,CARPETAS!$C$5:$L$2388,9,FALSE)</f>
        <v>134.08.44</v>
      </c>
      <c r="H66" s="28" t="str">
        <f>VLOOKUP($C66,CARPETAS!$C$5:$L$2388,5,FALSE)</f>
        <v>Silvio</v>
      </c>
      <c r="I66" s="88">
        <v>43482</v>
      </c>
      <c r="J66" s="29" t="str">
        <f>VLOOKUP($C66,CARPETAS!$C$5:$L$2388,4,FALSE)</f>
        <v>Rivera</v>
      </c>
      <c r="K66" s="38"/>
      <c r="L66" s="93">
        <f t="shared" si="6"/>
        <v>43483</v>
      </c>
      <c r="M66" s="30">
        <f t="shared" si="5"/>
        <v>3</v>
      </c>
      <c r="N66" s="31">
        <v>900</v>
      </c>
      <c r="O66" s="31" t="s">
        <v>139</v>
      </c>
      <c r="P66" s="31">
        <v>901</v>
      </c>
      <c r="Q66" s="31">
        <v>3391</v>
      </c>
      <c r="R66" s="31" t="s">
        <v>140</v>
      </c>
      <c r="S66" s="31" t="s">
        <v>141</v>
      </c>
      <c r="T66" s="40"/>
      <c r="U66" s="222"/>
      <c r="V66" s="48"/>
      <c r="W66" s="48"/>
    </row>
    <row r="67" ht="15.75" customHeight="1" s="49" customFormat="1">
      <c r="A67" s="39">
        <v>3</v>
      </c>
      <c r="B67" s="57" t="s">
        <v>40</v>
      </c>
      <c r="C67" s="58" t="s">
        <v>142</v>
      </c>
      <c r="D67" s="59" t="s">
        <v>28</v>
      </c>
      <c r="E67" s="89">
        <v>43481</v>
      </c>
      <c r="F67" s="41" t="str">
        <f>VLOOKUP($C67,CARPETAS!$C$5:$L$2388,2,FALSE)</f>
        <v>BRB006</v>
      </c>
      <c r="G67" s="42" t="str">
        <f>VLOOKUP($C67,CARPETAS!$C$5:$L$2388,9,FALSE)</f>
        <v>134.10.38</v>
      </c>
      <c r="H67" s="43" t="str">
        <f>VLOOKUP($C67,CARPETAS!$C$5:$L$2388,5,FALSE)</f>
        <v>Silvio</v>
      </c>
      <c r="I67" s="89">
        <f>E67+2</f>
        <v>43483</v>
      </c>
      <c r="J67" s="44" t="str">
        <f>VLOOKUP($C67,CARPETAS!$C$5:$L$2388,4,FALSE)</f>
        <v>Rivera</v>
      </c>
      <c r="K67" s="45"/>
      <c r="L67" s="94">
        <f t="shared" si="6"/>
        <v>43484</v>
      </c>
      <c r="M67" s="46">
        <f t="shared" si="5"/>
        <v>3</v>
      </c>
      <c r="N67" s="47">
        <v>900</v>
      </c>
      <c r="O67" s="47" t="s">
        <v>143</v>
      </c>
      <c r="P67" s="47">
        <v>900</v>
      </c>
      <c r="Q67" s="47">
        <v>3393</v>
      </c>
      <c r="R67" s="47" t="s">
        <v>144</v>
      </c>
      <c r="S67" s="47" t="s">
        <v>145</v>
      </c>
      <c r="T67" s="36" t="s">
        <v>146</v>
      </c>
      <c r="U67" s="284"/>
      <c r="V67" s="48"/>
      <c r="W67" s="48"/>
    </row>
    <row r="68" ht="15.75" customHeight="1" s="49" customFormat="1">
      <c r="A68" s="39">
        <v>3</v>
      </c>
      <c r="B68" s="57" t="s">
        <v>40</v>
      </c>
      <c r="C68" s="58" t="s">
        <v>142</v>
      </c>
      <c r="D68" s="59" t="s">
        <v>29</v>
      </c>
      <c r="E68" s="89">
        <v>43481</v>
      </c>
      <c r="F68" s="41" t="str">
        <f>VLOOKUP($C68,CARPETAS!$C$5:$L$2388,2,FALSE)</f>
        <v>BRB006</v>
      </c>
      <c r="G68" s="42" t="str">
        <f>VLOOKUP($C68,CARPETAS!$C$5:$L$2388,9,FALSE)</f>
        <v>134.10.38</v>
      </c>
      <c r="H68" s="43" t="str">
        <f>VLOOKUP($C68,CARPETAS!$C$5:$L$2388,5,FALSE)</f>
        <v>Silvio</v>
      </c>
      <c r="I68" s="89">
        <f>E68+2</f>
        <v>43483</v>
      </c>
      <c r="J68" s="44" t="str">
        <f>VLOOKUP($C68,CARPETAS!$C$5:$L$2388,4,FALSE)</f>
        <v>Rivera</v>
      </c>
      <c r="K68" s="45"/>
      <c r="L68" s="94">
        <f t="shared" si="6"/>
        <v>43484</v>
      </c>
      <c r="M68" s="46">
        <f t="shared" si="5"/>
        <v>3</v>
      </c>
      <c r="N68" s="47">
        <v>900</v>
      </c>
      <c r="O68" s="47" t="s">
        <v>147</v>
      </c>
      <c r="P68" s="47">
        <v>899</v>
      </c>
      <c r="Q68" s="47">
        <v>3396</v>
      </c>
      <c r="R68" s="47" t="s">
        <v>148</v>
      </c>
      <c r="S68" s="47" t="s">
        <v>149</v>
      </c>
      <c r="T68" s="36" t="s">
        <v>150</v>
      </c>
      <c r="U68" s="284"/>
      <c r="V68" s="48"/>
      <c r="W68" s="48"/>
    </row>
    <row r="69" ht="15.75" customHeight="1" s="49" customFormat="1">
      <c r="A69" s="39">
        <v>3</v>
      </c>
      <c r="B69" s="57" t="s">
        <v>40</v>
      </c>
      <c r="C69" s="58" t="s">
        <v>151</v>
      </c>
      <c r="D69" s="59" t="s">
        <v>32</v>
      </c>
      <c r="E69" s="89">
        <v>43482</v>
      </c>
      <c r="F69" s="41" t="str">
        <f>VLOOKUP($C69,CARPETAS!$C$5:$L$2388,2,FALSE)</f>
        <v>BRB005</v>
      </c>
      <c r="G69" s="42" t="str">
        <f>VLOOKUP($C69,CARPETAS!$C$5:$L$2388,9,FALSE)</f>
        <v>134.08.43</v>
      </c>
      <c r="H69" s="43" t="str">
        <f>VLOOKUP($C69,CARPETAS!$C$5:$L$2388,5,FALSE)</f>
        <v>Transzanini</v>
      </c>
      <c r="I69" s="89">
        <v>43486</v>
      </c>
      <c r="J69" s="44" t="str">
        <f>VLOOKUP($C69,CARPETAS!$C$5:$L$2388,4,FALSE)</f>
        <v>Rivera</v>
      </c>
      <c r="K69" s="45"/>
      <c r="L69" s="94">
        <f t="shared" si="6"/>
        <v>43487</v>
      </c>
      <c r="M69" s="46">
        <f ref="M69:M100" t="shared" si="7">IF(E69&lt;&gt;"",L69-E69,"-")</f>
        <v>5</v>
      </c>
      <c r="N69" s="47">
        <v>900</v>
      </c>
      <c r="O69" s="47" t="s">
        <v>152</v>
      </c>
      <c r="P69" s="47">
        <v>900</v>
      </c>
      <c r="Q69" s="47">
        <v>558</v>
      </c>
      <c r="R69" s="47" t="s">
        <v>153</v>
      </c>
      <c r="S69" s="47" t="s">
        <v>154</v>
      </c>
      <c r="T69" s="36" t="s">
        <v>155</v>
      </c>
      <c r="U69" s="284"/>
      <c r="V69" s="48"/>
      <c r="W69" s="48"/>
    </row>
    <row r="70" ht="15.75" customHeight="1" s="49" customFormat="1">
      <c r="A70" s="39">
        <v>3</v>
      </c>
      <c r="B70" s="54" t="s">
        <v>40</v>
      </c>
      <c r="C70" s="55" t="s">
        <v>151</v>
      </c>
      <c r="D70" s="56" t="s">
        <v>32</v>
      </c>
      <c r="E70" s="88">
        <v>43483</v>
      </c>
      <c r="F70" s="37" t="str">
        <f>VLOOKUP($C70,CARPETAS!$C$5:$L$2388,2,FALSE)</f>
        <v>BRB005</v>
      </c>
      <c r="G70" s="27" t="str">
        <f>VLOOKUP($C70,CARPETAS!$C$5:$L$2388,9,FALSE)</f>
        <v>134.08.43</v>
      </c>
      <c r="H70" s="28" t="str">
        <f>VLOOKUP($C70,CARPETAS!$C$5:$L$2388,5,FALSE)</f>
        <v>Transzanini</v>
      </c>
      <c r="I70" s="88">
        <v>43486</v>
      </c>
      <c r="J70" s="29" t="str">
        <f>VLOOKUP($C70,CARPETAS!$C$5:$L$2388,4,FALSE)</f>
        <v>Rivera</v>
      </c>
      <c r="K70" s="38"/>
      <c r="L70" s="93">
        <f>I70+1+1</f>
        <v>43488</v>
      </c>
      <c r="M70" s="30">
        <f t="shared" si="7"/>
        <v>5</v>
      </c>
      <c r="N70" s="31">
        <v>900</v>
      </c>
      <c r="O70" s="31" t="s">
        <v>156</v>
      </c>
      <c r="P70" s="31">
        <v>901</v>
      </c>
      <c r="Q70" s="31">
        <v>560</v>
      </c>
      <c r="R70" s="31" t="s">
        <v>157</v>
      </c>
      <c r="S70" s="31" t="s">
        <v>158</v>
      </c>
      <c r="T70" s="40" t="s">
        <v>159</v>
      </c>
      <c r="U70" s="222"/>
      <c r="V70" s="48"/>
      <c r="W70" s="48"/>
    </row>
    <row r="71" ht="15.75" customHeight="1" s="49" customFormat="1">
      <c r="A71" s="39">
        <v>3</v>
      </c>
      <c r="B71" s="57" t="s">
        <v>40</v>
      </c>
      <c r="C71" s="58" t="s">
        <v>151</v>
      </c>
      <c r="D71" s="59" t="s">
        <v>36</v>
      </c>
      <c r="E71" s="89">
        <v>43482</v>
      </c>
      <c r="F71" s="41" t="str">
        <f>VLOOKUP($C71,CARPETAS!$C$5:$L$2388,2,FALSE)</f>
        <v>BRB005</v>
      </c>
      <c r="G71" s="42" t="str">
        <f>VLOOKUP($C71,CARPETAS!$C$5:$L$2388,9,FALSE)</f>
        <v>134.08.43</v>
      </c>
      <c r="H71" s="43" t="str">
        <f>VLOOKUP($C71,CARPETAS!$C$5:$L$2388,5,FALSE)</f>
        <v>Transzanini</v>
      </c>
      <c r="I71" s="89">
        <v>43486</v>
      </c>
      <c r="J71" s="44" t="str">
        <f>VLOOKUP($C71,CARPETAS!$C$5:$L$2388,4,FALSE)</f>
        <v>Rivera</v>
      </c>
      <c r="K71" s="45"/>
      <c r="L71" s="94">
        <f>I71+1</f>
        <v>43487</v>
      </c>
      <c r="M71" s="46">
        <f t="shared" si="7"/>
        <v>5</v>
      </c>
      <c r="N71" s="47">
        <v>900</v>
      </c>
      <c r="O71" s="47" t="s">
        <v>160</v>
      </c>
      <c r="P71" s="47">
        <v>900</v>
      </c>
      <c r="Q71" s="47">
        <v>552</v>
      </c>
      <c r="R71" s="47" t="s">
        <v>161</v>
      </c>
      <c r="S71" s="47" t="s">
        <v>162</v>
      </c>
      <c r="T71" s="36" t="s">
        <v>163</v>
      </c>
      <c r="U71" s="284"/>
      <c r="V71" s="48"/>
      <c r="W71" s="48"/>
    </row>
    <row r="72" ht="15.75" customHeight="1" s="49" customFormat="1">
      <c r="A72" s="39">
        <v>4</v>
      </c>
      <c r="B72" s="54" t="s">
        <v>40</v>
      </c>
      <c r="C72" s="55" t="s">
        <v>151</v>
      </c>
      <c r="D72" s="56" t="s">
        <v>26</v>
      </c>
      <c r="E72" s="88">
        <v>43487</v>
      </c>
      <c r="F72" s="37" t="str">
        <f>VLOOKUP($C72,CARPETAS!$C$5:$L$2388,2,FALSE)</f>
        <v>BRB005</v>
      </c>
      <c r="G72" s="27" t="str">
        <f>VLOOKUP($C72,CARPETAS!$C$5:$L$2388,9,FALSE)</f>
        <v>134.08.43</v>
      </c>
      <c r="H72" s="28" t="str">
        <f>VLOOKUP($C72,CARPETAS!$C$5:$L$2388,5,FALSE)</f>
        <v>Transzanini</v>
      </c>
      <c r="I72" s="88">
        <v>43489</v>
      </c>
      <c r="J72" s="29" t="str">
        <f>VLOOKUP($C72,CARPETAS!$C$5:$L$2388,4,FALSE)</f>
        <v>Rivera</v>
      </c>
      <c r="K72" s="38"/>
      <c r="L72" s="93">
        <v>43490</v>
      </c>
      <c r="M72" s="30">
        <f t="shared" si="7"/>
        <v>3</v>
      </c>
      <c r="N72" s="31">
        <v>900</v>
      </c>
      <c r="O72" s="31" t="s">
        <v>164</v>
      </c>
      <c r="P72" s="31">
        <v>900</v>
      </c>
      <c r="Q72" s="31">
        <v>566</v>
      </c>
      <c r="R72" s="31" t="s">
        <v>68</v>
      </c>
      <c r="S72" s="31" t="s">
        <v>69</v>
      </c>
      <c r="T72" s="40"/>
      <c r="U72" s="222"/>
      <c r="V72" s="48"/>
      <c r="W72" s="48"/>
    </row>
    <row r="73" ht="15.75" customHeight="1" s="49" customFormat="1">
      <c r="A73" s="39">
        <v>4</v>
      </c>
      <c r="B73" s="57" t="s">
        <v>40</v>
      </c>
      <c r="C73" s="58" t="s">
        <v>142</v>
      </c>
      <c r="D73" s="59" t="s">
        <v>26</v>
      </c>
      <c r="E73" s="89">
        <v>43488</v>
      </c>
      <c r="F73" s="41" t="str">
        <f>VLOOKUP($C73,CARPETAS!$C$5:$L$2388,2,FALSE)</f>
        <v>BRB006</v>
      </c>
      <c r="G73" s="42" t="str">
        <f>VLOOKUP($C73,CARPETAS!$C$5:$L$2388,9,FALSE)</f>
        <v>134.10.38</v>
      </c>
      <c r="H73" s="43" t="str">
        <f>VLOOKUP($C73,CARPETAS!$C$5:$L$2388,5,FALSE)</f>
        <v>Silvio</v>
      </c>
      <c r="I73" s="89">
        <v>43489</v>
      </c>
      <c r="J73" s="44" t="str">
        <f>VLOOKUP($C73,CARPETAS!$C$5:$L$2388,4,FALSE)</f>
        <v>Rivera</v>
      </c>
      <c r="K73" s="45"/>
      <c r="L73" s="94">
        <f>I73+1</f>
        <v>43490</v>
      </c>
      <c r="M73" s="46">
        <f t="shared" si="7"/>
        <v>2</v>
      </c>
      <c r="N73" s="47">
        <v>900</v>
      </c>
      <c r="O73" s="47" t="s">
        <v>165</v>
      </c>
      <c r="P73" s="47">
        <v>901</v>
      </c>
      <c r="Q73" s="47">
        <v>3401</v>
      </c>
      <c r="R73" s="47" t="s">
        <v>88</v>
      </c>
      <c r="S73" s="47" t="s">
        <v>89</v>
      </c>
      <c r="T73" s="36" t="s">
        <v>166</v>
      </c>
      <c r="U73" s="284"/>
      <c r="V73" s="48"/>
      <c r="W73" s="48"/>
    </row>
    <row r="74" ht="15.75" customHeight="1" s="49" customFormat="1">
      <c r="A74" s="39">
        <v>4</v>
      </c>
      <c r="B74" s="54" t="s">
        <v>40</v>
      </c>
      <c r="C74" s="55" t="s">
        <v>99</v>
      </c>
      <c r="D74" s="56" t="s">
        <v>32</v>
      </c>
      <c r="E74" s="88">
        <v>43488</v>
      </c>
      <c r="F74" s="37" t="str">
        <f>VLOOKUP($C74,CARPETAS!$C$5:$L$2388,2,FALSE)</f>
        <v>BRB003</v>
      </c>
      <c r="G74" s="27" t="str">
        <f>VLOOKUP($C74,CARPETAS!$C$5:$L$2388,9,FALSE)</f>
        <v>134.06.39</v>
      </c>
      <c r="H74" s="28" t="str">
        <f>VLOOKUP($C74,CARPETAS!$C$5:$L$2388,5,FALSE)</f>
        <v>Cmcn</v>
      </c>
      <c r="I74" s="88">
        <v>43490</v>
      </c>
      <c r="J74" s="29" t="str">
        <f>VLOOKUP($C74,CARPETAS!$C$5:$L$2388,4,FALSE)</f>
        <v>Rivera</v>
      </c>
      <c r="K74" s="38"/>
      <c r="L74" s="93">
        <f>I74+1</f>
        <v>43491</v>
      </c>
      <c r="M74" s="30">
        <f t="shared" si="7"/>
        <v>3</v>
      </c>
      <c r="N74" s="31">
        <v>900</v>
      </c>
      <c r="O74" s="31" t="s">
        <v>167</v>
      </c>
      <c r="P74" s="31">
        <v>901</v>
      </c>
      <c r="Q74" s="31">
        <v>530</v>
      </c>
      <c r="R74" s="31" t="s">
        <v>168</v>
      </c>
      <c r="S74" s="31" t="s">
        <v>169</v>
      </c>
      <c r="T74" s="40"/>
      <c r="U74" s="222"/>
      <c r="V74" s="48"/>
      <c r="W74" s="48"/>
    </row>
    <row r="75" ht="15.75" customHeight="1" s="49" customFormat="1">
      <c r="A75" s="39">
        <v>4</v>
      </c>
      <c r="B75" s="54" t="s">
        <v>40</v>
      </c>
      <c r="C75" s="55" t="s">
        <v>151</v>
      </c>
      <c r="D75" s="56" t="s">
        <v>26</v>
      </c>
      <c r="E75" s="88">
        <v>43489</v>
      </c>
      <c r="F75" s="37" t="str">
        <f>VLOOKUP($C75,CARPETAS!$C$5:$L$2388,2,FALSE)</f>
        <v>BRB005</v>
      </c>
      <c r="G75" s="27" t="str">
        <f>VLOOKUP($C75,CARPETAS!$C$5:$L$2388,9,FALSE)</f>
        <v>134.08.43</v>
      </c>
      <c r="H75" s="28" t="str">
        <f>VLOOKUP($C75,CARPETAS!$C$5:$L$2388,5,FALSE)</f>
        <v>Transzanini</v>
      </c>
      <c r="I75" s="88">
        <v>43490</v>
      </c>
      <c r="J75" s="29" t="str">
        <f>VLOOKUP($C75,CARPETAS!$C$5:$L$2388,4,FALSE)</f>
        <v>Rivera</v>
      </c>
      <c r="K75" s="38"/>
      <c r="L75" s="93">
        <f>I75+1</f>
        <v>43491</v>
      </c>
      <c r="M75" s="30">
        <f t="shared" si="7"/>
        <v>2</v>
      </c>
      <c r="N75" s="31">
        <v>900</v>
      </c>
      <c r="O75" s="31" t="s">
        <v>170</v>
      </c>
      <c r="P75" s="31">
        <v>901</v>
      </c>
      <c r="Q75" s="31">
        <v>570</v>
      </c>
      <c r="R75" s="31" t="s">
        <v>171</v>
      </c>
      <c r="S75" s="31" t="s">
        <v>172</v>
      </c>
      <c r="T75" s="40"/>
      <c r="U75" s="222"/>
      <c r="V75" s="48"/>
      <c r="W75" s="48"/>
    </row>
    <row r="76" ht="15.75" customHeight="1" s="49" customFormat="1">
      <c r="A76" s="50">
        <v>4</v>
      </c>
      <c r="B76" s="57" t="s">
        <v>40</v>
      </c>
      <c r="C76" s="58" t="s">
        <v>151</v>
      </c>
      <c r="D76" s="59" t="s">
        <v>32</v>
      </c>
      <c r="E76" s="89">
        <v>43487</v>
      </c>
      <c r="F76" s="41" t="str">
        <f>VLOOKUP($C76,CARPETAS!$C$5:$L$2388,2,FALSE)</f>
        <v>BRB005</v>
      </c>
      <c r="G76" s="42" t="str">
        <f>VLOOKUP($C76,CARPETAS!$C$5:$L$2388,9,FALSE)</f>
        <v>134.08.43</v>
      </c>
      <c r="H76" s="43" t="str">
        <f>VLOOKUP($C76,CARPETAS!$C$5:$L$2388,5,FALSE)</f>
        <v>Transzanini</v>
      </c>
      <c r="I76" s="89">
        <v>43493</v>
      </c>
      <c r="J76" s="44" t="str">
        <f>VLOOKUP($C76,CARPETAS!$C$5:$L$2388,4,FALSE)</f>
        <v>Rivera</v>
      </c>
      <c r="K76" s="45"/>
      <c r="L76" s="94">
        <f>I76+1</f>
        <v>43494</v>
      </c>
      <c r="M76" s="46">
        <f t="shared" si="7"/>
        <v>7</v>
      </c>
      <c r="N76" s="47">
        <v>900</v>
      </c>
      <c r="O76" s="47" t="s">
        <v>173</v>
      </c>
      <c r="P76" s="47">
        <v>901</v>
      </c>
      <c r="Q76" s="47">
        <v>567</v>
      </c>
      <c r="R76" s="47" t="s">
        <v>174</v>
      </c>
      <c r="S76" s="47" t="s">
        <v>175</v>
      </c>
      <c r="T76" s="36" t="s">
        <v>176</v>
      </c>
      <c r="U76" s="284"/>
      <c r="V76" s="48"/>
      <c r="W76" s="48"/>
    </row>
    <row r="77" ht="15.75" customHeight="1" s="49" customFormat="1">
      <c r="A77" s="39">
        <v>4</v>
      </c>
      <c r="B77" s="57" t="s">
        <v>40</v>
      </c>
      <c r="C77" s="58" t="s">
        <v>142</v>
      </c>
      <c r="D77" s="59" t="s">
        <v>32</v>
      </c>
      <c r="E77" s="89">
        <v>43490</v>
      </c>
      <c r="F77" s="41" t="str">
        <f>VLOOKUP($C77,CARPETAS!$C$5:$L$2388,2,FALSE)</f>
        <v>BRB006</v>
      </c>
      <c r="G77" s="42" t="str">
        <f>VLOOKUP($C77,CARPETAS!$C$5:$L$2388,9,FALSE)</f>
        <v>134.10.38</v>
      </c>
      <c r="H77" s="43" t="str">
        <f>VLOOKUP($C77,CARPETAS!$C$5:$L$2388,5,FALSE)</f>
        <v>Silvio</v>
      </c>
      <c r="I77" s="89">
        <v>43493</v>
      </c>
      <c r="J77" s="44" t="str">
        <f>VLOOKUP($C77,CARPETAS!$C$5:$L$2388,4,FALSE)</f>
        <v>Rivera</v>
      </c>
      <c r="K77" s="45"/>
      <c r="L77" s="94">
        <f>I77+1+1</f>
        <v>43495</v>
      </c>
      <c r="M77" s="46">
        <f t="shared" si="7"/>
        <v>5</v>
      </c>
      <c r="N77" s="47">
        <v>900</v>
      </c>
      <c r="O77" s="47" t="s">
        <v>177</v>
      </c>
      <c r="P77" s="47">
        <v>900</v>
      </c>
      <c r="Q77" s="47">
        <v>3405</v>
      </c>
      <c r="R77" s="47" t="s">
        <v>178</v>
      </c>
      <c r="S77" s="47" t="s">
        <v>179</v>
      </c>
      <c r="T77" s="36" t="s">
        <v>180</v>
      </c>
      <c r="U77" s="284"/>
      <c r="V77" s="48"/>
      <c r="W77" s="48"/>
    </row>
    <row r="78" ht="15.75" customHeight="1" s="49" customFormat="1">
      <c r="A78" s="39">
        <v>4</v>
      </c>
      <c r="B78" s="57" t="s">
        <v>40</v>
      </c>
      <c r="C78" s="58" t="s">
        <v>181</v>
      </c>
      <c r="D78" s="59" t="s">
        <v>36</v>
      </c>
      <c r="E78" s="89">
        <v>43489</v>
      </c>
      <c r="F78" s="41" t="str">
        <f>VLOOKUP($C78,CARPETAS!$C$5:$L$2388,2,FALSE)</f>
        <v>BRB007</v>
      </c>
      <c r="G78" s="42" t="str">
        <f>VLOOKUP($C78,CARPETAS!$C$5:$L$2388,9,FALSE)</f>
        <v>134.16.99</v>
      </c>
      <c r="H78" s="43" t="str">
        <f>VLOOKUP($C78,CARPETAS!$C$5:$L$2388,5,FALSE)</f>
        <v>Zanini</v>
      </c>
      <c r="I78" s="89">
        <v>43493</v>
      </c>
      <c r="J78" s="44" t="str">
        <f>VLOOKUP($C78,CARPETAS!$C$5:$L$2388,4,FALSE)</f>
        <v>Rivera</v>
      </c>
      <c r="K78" s="45"/>
      <c r="L78" s="94">
        <f>I78+1</f>
        <v>43494</v>
      </c>
      <c r="M78" s="46">
        <f t="shared" si="7"/>
        <v>5</v>
      </c>
      <c r="N78" s="47">
        <v>936</v>
      </c>
      <c r="O78" s="47" t="s">
        <v>182</v>
      </c>
      <c r="P78" s="47">
        <v>936</v>
      </c>
      <c r="Q78" s="47">
        <v>572</v>
      </c>
      <c r="R78" s="47" t="s">
        <v>183</v>
      </c>
      <c r="S78" s="47" t="s">
        <v>184</v>
      </c>
      <c r="T78" s="36" t="s">
        <v>176</v>
      </c>
      <c r="U78" s="284"/>
      <c r="V78" s="48"/>
      <c r="W78" s="48"/>
    </row>
    <row r="79" ht="15.75" customHeight="1" s="49" customFormat="1">
      <c r="A79" s="39">
        <v>4</v>
      </c>
      <c r="B79" s="57" t="s">
        <v>40</v>
      </c>
      <c r="C79" s="58" t="s">
        <v>181</v>
      </c>
      <c r="D79" s="59" t="s">
        <v>36</v>
      </c>
      <c r="E79" s="89">
        <v>43490</v>
      </c>
      <c r="F79" s="41" t="str">
        <f>VLOOKUP($C79,CARPETAS!$C$5:$L$2388,2,FALSE)</f>
        <v>BRB007</v>
      </c>
      <c r="G79" s="42" t="str">
        <f>VLOOKUP($C79,CARPETAS!$C$5:$L$2388,9,FALSE)</f>
        <v>134.16.99</v>
      </c>
      <c r="H79" s="43" t="str">
        <f>VLOOKUP($C79,CARPETAS!$C$5:$L$2388,5,FALSE)</f>
        <v>Zanini</v>
      </c>
      <c r="I79" s="89">
        <v>43493</v>
      </c>
      <c r="J79" s="44" t="str">
        <f>VLOOKUP($C79,CARPETAS!$C$5:$L$2388,4,FALSE)</f>
        <v>Rivera</v>
      </c>
      <c r="K79" s="45"/>
      <c r="L79" s="94">
        <f>I79+1</f>
        <v>43494</v>
      </c>
      <c r="M79" s="46">
        <f t="shared" si="7"/>
        <v>4</v>
      </c>
      <c r="N79" s="47">
        <v>936</v>
      </c>
      <c r="O79" s="47" t="s">
        <v>185</v>
      </c>
      <c r="P79" s="47">
        <v>936</v>
      </c>
      <c r="Q79" s="47">
        <v>573</v>
      </c>
      <c r="R79" s="47" t="s">
        <v>186</v>
      </c>
      <c r="S79" s="47" t="s">
        <v>187</v>
      </c>
      <c r="T79" s="36" t="s">
        <v>176</v>
      </c>
      <c r="U79" s="284"/>
      <c r="V79" s="48"/>
      <c r="W79" s="48"/>
    </row>
    <row r="80" ht="15.75" customHeight="1" s="49" customFormat="1">
      <c r="A80" s="39">
        <v>4</v>
      </c>
      <c r="B80" s="57" t="s">
        <v>40</v>
      </c>
      <c r="C80" s="58" t="s">
        <v>142</v>
      </c>
      <c r="D80" s="59" t="s">
        <v>26</v>
      </c>
      <c r="E80" s="89">
        <v>43490</v>
      </c>
      <c r="F80" s="41" t="str">
        <f>VLOOKUP($C80,CARPETAS!$C$5:$L$2388,2,FALSE)</f>
        <v>BRB006</v>
      </c>
      <c r="G80" s="42" t="str">
        <f>VLOOKUP($C80,CARPETAS!$C$5:$L$2388,9,FALSE)</f>
        <v>134.10.38</v>
      </c>
      <c r="H80" s="43" t="str">
        <f>VLOOKUP($C80,CARPETAS!$C$5:$L$2388,5,FALSE)</f>
        <v>Silvio</v>
      </c>
      <c r="I80" s="89">
        <v>43493</v>
      </c>
      <c r="J80" s="44" t="str">
        <f>VLOOKUP($C80,CARPETAS!$C$5:$L$2388,4,FALSE)</f>
        <v>Rivera</v>
      </c>
      <c r="K80" s="45"/>
      <c r="L80" s="94">
        <f>I80+1</f>
        <v>43494</v>
      </c>
      <c r="M80" s="46">
        <f t="shared" si="7"/>
        <v>4</v>
      </c>
      <c r="N80" s="47">
        <v>900</v>
      </c>
      <c r="O80" s="47" t="s">
        <v>188</v>
      </c>
      <c r="P80" s="47">
        <v>900</v>
      </c>
      <c r="Q80" s="47">
        <v>3407</v>
      </c>
      <c r="R80" s="47" t="s">
        <v>189</v>
      </c>
      <c r="S80" s="47" t="s">
        <v>190</v>
      </c>
      <c r="T80" s="36" t="s">
        <v>176</v>
      </c>
      <c r="U80" s="284"/>
      <c r="V80" s="48"/>
      <c r="W80" s="48"/>
    </row>
    <row r="81" ht="15.75" customHeight="1" s="49" customFormat="1">
      <c r="A81" s="39">
        <v>4</v>
      </c>
      <c r="B81" s="57" t="s">
        <v>40</v>
      </c>
      <c r="C81" s="58" t="s">
        <v>142</v>
      </c>
      <c r="D81" s="59" t="s">
        <v>27</v>
      </c>
      <c r="E81" s="89">
        <v>43489</v>
      </c>
      <c r="F81" s="41" t="str">
        <f>VLOOKUP($C81,CARPETAS!$C$5:$L$2388,2,FALSE)</f>
        <v>BRB006</v>
      </c>
      <c r="G81" s="42" t="str">
        <f>VLOOKUP($C81,CARPETAS!$C$5:$L$2388,9,FALSE)</f>
        <v>134.10.38</v>
      </c>
      <c r="H81" s="43" t="str">
        <f>VLOOKUP($C81,CARPETAS!$C$5:$L$2388,5,FALSE)</f>
        <v>Silvio</v>
      </c>
      <c r="I81" s="89">
        <v>43493</v>
      </c>
      <c r="J81" s="44" t="str">
        <f>VLOOKUP($C81,CARPETAS!$C$5:$L$2388,4,FALSE)</f>
        <v>Rivera</v>
      </c>
      <c r="K81" s="45"/>
      <c r="L81" s="94">
        <f>I81+1+1</f>
        <v>43495</v>
      </c>
      <c r="M81" s="46">
        <f t="shared" si="7"/>
        <v>6</v>
      </c>
      <c r="N81" s="47">
        <v>900</v>
      </c>
      <c r="O81" s="47" t="s">
        <v>191</v>
      </c>
      <c r="P81" s="47">
        <v>900</v>
      </c>
      <c r="Q81" s="47">
        <v>3403</v>
      </c>
      <c r="R81" s="47" t="s">
        <v>192</v>
      </c>
      <c r="S81" s="47" t="s">
        <v>193</v>
      </c>
      <c r="T81" s="36" t="s">
        <v>194</v>
      </c>
      <c r="U81" s="284"/>
      <c r="V81" s="48"/>
      <c r="W81" s="48"/>
    </row>
    <row r="82" ht="15.75" customHeight="1" s="49" customFormat="1">
      <c r="A82" s="39">
        <v>4</v>
      </c>
      <c r="B82" s="57" t="s">
        <v>40</v>
      </c>
      <c r="C82" s="58" t="s">
        <v>142</v>
      </c>
      <c r="D82" s="59" t="s">
        <v>37</v>
      </c>
      <c r="E82" s="89">
        <v>43488</v>
      </c>
      <c r="F82" s="41" t="str">
        <f>VLOOKUP($C82,CARPETAS!$C$5:$L$2388,2,FALSE)</f>
        <v>BRB006</v>
      </c>
      <c r="G82" s="42" t="str">
        <f>VLOOKUP($C82,CARPETAS!$C$5:$L$2388,9,FALSE)</f>
        <v>134.10.38</v>
      </c>
      <c r="H82" s="43" t="str">
        <f>VLOOKUP($C82,CARPETAS!$C$5:$L$2388,5,FALSE)</f>
        <v>Silvio</v>
      </c>
      <c r="I82" s="89">
        <v>43493</v>
      </c>
      <c r="J82" s="44" t="str">
        <f>VLOOKUP($C82,CARPETAS!$C$5:$L$2388,4,FALSE)</f>
        <v>Rivera</v>
      </c>
      <c r="K82" s="45"/>
      <c r="L82" s="94">
        <f>I82+1+1</f>
        <v>43495</v>
      </c>
      <c r="M82" s="46">
        <f t="shared" si="7"/>
        <v>7</v>
      </c>
      <c r="N82" s="47">
        <v>900</v>
      </c>
      <c r="O82" s="47" t="s">
        <v>195</v>
      </c>
      <c r="P82" s="47">
        <v>900</v>
      </c>
      <c r="Q82" s="47">
        <v>3402</v>
      </c>
      <c r="R82" s="47" t="s">
        <v>196</v>
      </c>
      <c r="S82" s="47" t="s">
        <v>197</v>
      </c>
      <c r="T82" s="36" t="s">
        <v>198</v>
      </c>
      <c r="U82" s="284"/>
      <c r="V82" s="48"/>
      <c r="W82" s="48"/>
    </row>
    <row r="83" ht="15.75" customHeight="1" s="49" customFormat="1">
      <c r="A83" s="50">
        <v>5</v>
      </c>
      <c r="B83" s="57" t="s">
        <v>40</v>
      </c>
      <c r="C83" s="58" t="s">
        <v>181</v>
      </c>
      <c r="D83" s="59" t="s">
        <v>37</v>
      </c>
      <c r="E83" s="89">
        <v>43492</v>
      </c>
      <c r="F83" s="41" t="str">
        <f>VLOOKUP($C83,CARPETAS!$C$5:$L$2388,2,FALSE)</f>
        <v>BRB007</v>
      </c>
      <c r="G83" s="42" t="str">
        <f>VLOOKUP($C83,CARPETAS!$C$5:$L$2388,9,FALSE)</f>
        <v>134.16.99</v>
      </c>
      <c r="H83" s="43" t="str">
        <f>VLOOKUP($C83,CARPETAS!$C$5:$L$2388,5,FALSE)</f>
        <v>Zanini</v>
      </c>
      <c r="I83" s="89">
        <f>E83+2</f>
        <v>43494</v>
      </c>
      <c r="J83" s="44" t="str">
        <f>VLOOKUP($C83,CARPETAS!$C$5:$L$2388,4,FALSE)</f>
        <v>Rivera</v>
      </c>
      <c r="K83" s="45"/>
      <c r="L83" s="94">
        <f>I83+1</f>
        <v>43495</v>
      </c>
      <c r="M83" s="46">
        <f t="shared" si="7"/>
        <v>3</v>
      </c>
      <c r="N83" s="47">
        <v>936</v>
      </c>
      <c r="O83" s="47" t="s">
        <v>199</v>
      </c>
      <c r="P83" s="47">
        <v>936</v>
      </c>
      <c r="Q83" s="47">
        <v>574</v>
      </c>
      <c r="R83" s="47" t="s">
        <v>200</v>
      </c>
      <c r="S83" s="47" t="s">
        <v>201</v>
      </c>
      <c r="T83" s="36" t="s">
        <v>198</v>
      </c>
      <c r="U83" s="284"/>
      <c r="V83" s="48"/>
      <c r="W83" s="48"/>
    </row>
    <row r="84" ht="15.75" customHeight="1" s="49" customFormat="1">
      <c r="A84" s="39">
        <v>5</v>
      </c>
      <c r="B84" s="54" t="s">
        <v>40</v>
      </c>
      <c r="C84" s="55" t="s">
        <v>202</v>
      </c>
      <c r="D84" s="56" t="s">
        <v>26</v>
      </c>
      <c r="E84" s="88">
        <v>43493</v>
      </c>
      <c r="F84" s="37" t="str">
        <f>VLOOKUP($C84,CARPETAS!$C$5:$L$2388,2,FALSE)</f>
        <v>BRB009</v>
      </c>
      <c r="G84" s="27" t="str">
        <f>VLOOKUP($C84,CARPETAS!$C$5:$L$2388,9,FALSE)</f>
        <v>134.18.86</v>
      </c>
      <c r="H84" s="28" t="str">
        <f>VLOOKUP($C84,CARPETAS!$C$5:$L$2388,5,FALSE)</f>
        <v>CMCN</v>
      </c>
      <c r="I84" s="88">
        <f>E84+2</f>
        <v>43495</v>
      </c>
      <c r="J84" s="29" t="str">
        <f>VLOOKUP($C84,CARPETAS!$C$5:$L$2388,4,FALSE)</f>
        <v>Rivera</v>
      </c>
      <c r="K84" s="38"/>
      <c r="L84" s="93">
        <f>I84+1+1</f>
        <v>43497</v>
      </c>
      <c r="M84" s="30">
        <f t="shared" si="7"/>
        <v>4</v>
      </c>
      <c r="N84" s="31">
        <v>936</v>
      </c>
      <c r="O84" s="31" t="s">
        <v>203</v>
      </c>
      <c r="P84" s="31">
        <v>936</v>
      </c>
      <c r="Q84" s="31">
        <v>531</v>
      </c>
      <c r="R84" s="31" t="s">
        <v>102</v>
      </c>
      <c r="S84" s="31" t="s">
        <v>103</v>
      </c>
      <c r="T84" s="40"/>
      <c r="U84" s="222"/>
      <c r="V84" s="48"/>
      <c r="W84" s="48"/>
    </row>
    <row r="85" ht="15.75" customHeight="1" s="49" customFormat="1">
      <c r="A85" s="39">
        <v>5</v>
      </c>
      <c r="B85" s="54" t="s">
        <v>40</v>
      </c>
      <c r="C85" s="55" t="s">
        <v>204</v>
      </c>
      <c r="D85" s="56" t="s">
        <v>27</v>
      </c>
      <c r="E85" s="88">
        <v>43494</v>
      </c>
      <c r="F85" s="37" t="str">
        <f>VLOOKUP($C85,CARPETAS!$C$5:$L$2388,2,FALSE)</f>
        <v>BRB008</v>
      </c>
      <c r="G85" s="27" t="str">
        <f>VLOOKUP($C85,CARPETAS!$C$5:$L$2388,9,FALSE)</f>
        <v>134.18.85</v>
      </c>
      <c r="H85" s="28" t="str">
        <f>VLOOKUP($C85,CARPETAS!$C$5:$L$2388,5,FALSE)</f>
        <v>Silvio</v>
      </c>
      <c r="I85" s="88">
        <v>43495</v>
      </c>
      <c r="J85" s="29" t="str">
        <f>VLOOKUP($C85,CARPETAS!$C$5:$L$2388,4,FALSE)</f>
        <v>Rivera</v>
      </c>
      <c r="K85" s="38"/>
      <c r="L85" s="93">
        <f>I85+1+1</f>
        <v>43497</v>
      </c>
      <c r="M85" s="30">
        <f t="shared" si="7"/>
        <v>3</v>
      </c>
      <c r="N85" s="31">
        <v>936</v>
      </c>
      <c r="O85" s="31" t="s">
        <v>205</v>
      </c>
      <c r="P85" s="31">
        <v>937</v>
      </c>
      <c r="Q85" s="31">
        <v>3410</v>
      </c>
      <c r="R85" s="31" t="s">
        <v>206</v>
      </c>
      <c r="S85" s="31" t="s">
        <v>207</v>
      </c>
      <c r="T85" s="40"/>
      <c r="U85" s="222"/>
      <c r="V85" s="48"/>
      <c r="W85" s="48"/>
    </row>
    <row r="86" ht="15.75" customHeight="1" s="49" customFormat="1">
      <c r="A86" s="39">
        <v>5</v>
      </c>
      <c r="B86" s="54" t="s">
        <v>40</v>
      </c>
      <c r="C86" s="55" t="s">
        <v>204</v>
      </c>
      <c r="D86" s="56" t="s">
        <v>37</v>
      </c>
      <c r="E86" s="88">
        <v>43493</v>
      </c>
      <c r="F86" s="37" t="str">
        <f>VLOOKUP($C86,CARPETAS!$C$5:$L$2388,2,FALSE)</f>
        <v>BRB008</v>
      </c>
      <c r="G86" s="27" t="str">
        <f>VLOOKUP($C86,CARPETAS!$C$5:$L$2388,9,FALSE)</f>
        <v>134.18.85</v>
      </c>
      <c r="H86" s="28" t="str">
        <f>VLOOKUP($C86,CARPETAS!$C$5:$L$2388,5,FALSE)</f>
        <v>Silvio</v>
      </c>
      <c r="I86" s="88">
        <f>E86+2</f>
        <v>43495</v>
      </c>
      <c r="J86" s="29" t="str">
        <f>VLOOKUP($C86,CARPETAS!$C$5:$L$2388,4,FALSE)</f>
        <v>Rivera</v>
      </c>
      <c r="K86" s="38"/>
      <c r="L86" s="93">
        <f>I86+1+1</f>
        <v>43497</v>
      </c>
      <c r="M86" s="30">
        <f t="shared" si="7"/>
        <v>4</v>
      </c>
      <c r="N86" s="31">
        <v>936</v>
      </c>
      <c r="O86" s="31" t="s">
        <v>208</v>
      </c>
      <c r="P86" s="31">
        <v>936</v>
      </c>
      <c r="Q86" s="31">
        <v>3408</v>
      </c>
      <c r="R86" s="31" t="s">
        <v>122</v>
      </c>
      <c r="S86" s="31" t="s">
        <v>123</v>
      </c>
      <c r="T86" s="40" t="s">
        <v>209</v>
      </c>
      <c r="U86" s="222"/>
      <c r="V86" s="48"/>
      <c r="W86" s="48"/>
    </row>
    <row r="87" ht="15.75" customHeight="1" s="49" customFormat="1">
      <c r="A87" s="39">
        <v>5</v>
      </c>
      <c r="B87" s="54" t="s">
        <v>40</v>
      </c>
      <c r="C87" s="55" t="s">
        <v>204</v>
      </c>
      <c r="D87" s="56" t="s">
        <v>26</v>
      </c>
      <c r="E87" s="88">
        <v>43496</v>
      </c>
      <c r="F87" s="37" t="str">
        <f>VLOOKUP($C87,CARPETAS!$C$5:$L$2388,2,FALSE)</f>
        <v>BRB008</v>
      </c>
      <c r="G87" s="27" t="str">
        <f>VLOOKUP($C87,CARPETAS!$C$5:$L$2388,9,FALSE)</f>
        <v>134.18.85</v>
      </c>
      <c r="H87" s="28" t="str">
        <f>VLOOKUP($C87,CARPETAS!$C$5:$L$2388,5,FALSE)</f>
        <v>Silvio</v>
      </c>
      <c r="I87" s="88">
        <v>43497</v>
      </c>
      <c r="J87" s="29" t="str">
        <f>VLOOKUP($C87,CARPETAS!$C$5:$L$2388,4,FALSE)</f>
        <v>Rivera</v>
      </c>
      <c r="K87" s="38"/>
      <c r="L87" s="93">
        <f ref="L87:L126" t="shared" si="8">I87+1</f>
        <v>43498</v>
      </c>
      <c r="M87" s="30">
        <f t="shared" si="7"/>
        <v>2</v>
      </c>
      <c r="N87" s="31">
        <v>936</v>
      </c>
      <c r="O87" s="31" t="s">
        <v>210</v>
      </c>
      <c r="P87" s="31">
        <v>936</v>
      </c>
      <c r="Q87" s="31">
        <v>3411</v>
      </c>
      <c r="R87" s="31" t="s">
        <v>211</v>
      </c>
      <c r="S87" s="31" t="s">
        <v>212</v>
      </c>
      <c r="T87" s="40"/>
      <c r="U87" s="222"/>
      <c r="V87" s="48"/>
      <c r="W87" s="48"/>
    </row>
    <row r="88" ht="15.75" customHeight="1" s="49" customFormat="1">
      <c r="A88" s="39">
        <v>5</v>
      </c>
      <c r="B88" s="57" t="s">
        <v>40</v>
      </c>
      <c r="C88" s="58" t="s">
        <v>204</v>
      </c>
      <c r="D88" s="59" t="s">
        <v>32</v>
      </c>
      <c r="E88" s="89">
        <v>43495</v>
      </c>
      <c r="F88" s="41" t="str">
        <f>VLOOKUP($C88,CARPETAS!$C$5:$L$2388,2,FALSE)</f>
        <v>BRB008</v>
      </c>
      <c r="G88" s="42" t="str">
        <f>VLOOKUP($C88,CARPETAS!$C$5:$L$2388,9,FALSE)</f>
        <v>134.18.85</v>
      </c>
      <c r="H88" s="43" t="str">
        <f>VLOOKUP($C88,CARPETAS!$C$5:$L$2388,5,FALSE)</f>
        <v>Silvio</v>
      </c>
      <c r="I88" s="89">
        <v>43500</v>
      </c>
      <c r="J88" s="44" t="str">
        <f>VLOOKUP($C88,CARPETAS!$C$5:$L$2388,4,FALSE)</f>
        <v>Rivera</v>
      </c>
      <c r="K88" s="45"/>
      <c r="L88" s="94">
        <f t="shared" si="8"/>
        <v>43501</v>
      </c>
      <c r="M88" s="46">
        <f t="shared" si="7"/>
        <v>6</v>
      </c>
      <c r="N88" s="47">
        <v>936</v>
      </c>
      <c r="O88" s="47" t="s">
        <v>213</v>
      </c>
      <c r="P88" s="47">
        <v>937</v>
      </c>
      <c r="Q88" s="47">
        <v>3409</v>
      </c>
      <c r="R88" s="47" t="s">
        <v>106</v>
      </c>
      <c r="S88" s="47" t="s">
        <v>107</v>
      </c>
      <c r="T88" s="36" t="s">
        <v>214</v>
      </c>
      <c r="U88" s="284"/>
      <c r="V88" s="48"/>
      <c r="W88" s="48"/>
    </row>
    <row r="89" ht="15.75" customHeight="1" s="49" customFormat="1">
      <c r="A89" s="39">
        <v>5</v>
      </c>
      <c r="B89" s="57" t="s">
        <v>40</v>
      </c>
      <c r="C89" s="58" t="s">
        <v>215</v>
      </c>
      <c r="D89" s="59" t="s">
        <v>32</v>
      </c>
      <c r="E89" s="89">
        <v>43496</v>
      </c>
      <c r="F89" s="41" t="str">
        <f>VLOOKUP($C89,CARPETAS!$C$5:$L$2388,2,FALSE)</f>
        <v>BRB010</v>
      </c>
      <c r="G89" s="42" t="str">
        <f>VLOOKUP($C89,CARPETAS!$C$5:$L$2388,9,FALSE)</f>
        <v>134.21.41</v>
      </c>
      <c r="H89" s="43" t="str">
        <f>VLOOKUP($C89,CARPETAS!$C$5:$L$2388,5,FALSE)</f>
        <v>Silvio</v>
      </c>
      <c r="I89" s="89">
        <v>43500</v>
      </c>
      <c r="J89" s="44" t="str">
        <f>VLOOKUP($C89,CARPETAS!$C$5:$L$2388,4,FALSE)</f>
        <v>Rivera</v>
      </c>
      <c r="K89" s="45"/>
      <c r="L89" s="94">
        <f t="shared" si="8"/>
        <v>43501</v>
      </c>
      <c r="M89" s="46">
        <f t="shared" si="7"/>
        <v>5</v>
      </c>
      <c r="N89" s="47">
        <v>936</v>
      </c>
      <c r="O89" s="47" t="s">
        <v>216</v>
      </c>
      <c r="P89" s="47">
        <v>937</v>
      </c>
      <c r="Q89" s="47">
        <v>3418</v>
      </c>
      <c r="R89" s="47" t="s">
        <v>217</v>
      </c>
      <c r="S89" s="47" t="s">
        <v>218</v>
      </c>
      <c r="T89" s="36" t="s">
        <v>219</v>
      </c>
      <c r="U89" s="284"/>
      <c r="V89" s="48"/>
      <c r="W89" s="48"/>
    </row>
    <row r="90" ht="15.75" customHeight="1" s="49" customFormat="1">
      <c r="A90" s="39">
        <v>5</v>
      </c>
      <c r="B90" s="54" t="s">
        <v>40</v>
      </c>
      <c r="C90" s="55" t="s">
        <v>181</v>
      </c>
      <c r="D90" s="56" t="s">
        <v>26</v>
      </c>
      <c r="E90" s="88">
        <v>43495</v>
      </c>
      <c r="F90" s="37" t="str">
        <f>VLOOKUP($C90,CARPETAS!$C$5:$L$2388,2,FALSE)</f>
        <v>BRB007</v>
      </c>
      <c r="G90" s="27" t="str">
        <f>VLOOKUP($C90,CARPETAS!$C$5:$L$2388,9,FALSE)</f>
        <v>134.16.99</v>
      </c>
      <c r="H90" s="28" t="str">
        <f>VLOOKUP($C90,CARPETAS!$C$5:$L$2388,5,FALSE)</f>
        <v>Zanini</v>
      </c>
      <c r="I90" s="88">
        <v>43500</v>
      </c>
      <c r="J90" s="29" t="str">
        <f>VLOOKUP($C90,CARPETAS!$C$5:$L$2388,4,FALSE)</f>
        <v>Rivera</v>
      </c>
      <c r="K90" s="38"/>
      <c r="L90" s="93">
        <f t="shared" si="8"/>
        <v>43501</v>
      </c>
      <c r="M90" s="30">
        <f t="shared" si="7"/>
        <v>6</v>
      </c>
      <c r="N90" s="31">
        <v>936</v>
      </c>
      <c r="O90" s="31" t="s">
        <v>220</v>
      </c>
      <c r="P90" s="31">
        <v>936</v>
      </c>
      <c r="Q90" s="31">
        <v>575</v>
      </c>
      <c r="R90" s="31" t="s">
        <v>221</v>
      </c>
      <c r="S90" s="31" t="s">
        <v>222</v>
      </c>
      <c r="T90" s="40" t="s">
        <v>223</v>
      </c>
      <c r="U90" s="222"/>
      <c r="V90" s="48"/>
      <c r="W90" s="48"/>
    </row>
    <row r="91" ht="15.75" customHeight="1" s="49" customFormat="1">
      <c r="A91" s="39">
        <v>5</v>
      </c>
      <c r="B91" s="57" t="s">
        <v>40</v>
      </c>
      <c r="C91" s="58" t="s">
        <v>224</v>
      </c>
      <c r="D91" s="59" t="s">
        <v>36</v>
      </c>
      <c r="E91" s="89">
        <v>43497</v>
      </c>
      <c r="F91" s="41" t="str">
        <f>VLOOKUP($C91,CARPETAS!$C$5:$L$2388,2,FALSE)</f>
        <v>BRB012</v>
      </c>
      <c r="G91" s="42" t="str">
        <f>VLOOKUP($C91,CARPETAS!$C$5:$L$2388,9,FALSE)</f>
        <v>134.21.43</v>
      </c>
      <c r="H91" s="43" t="str">
        <f>VLOOKUP($C91,CARPETAS!$C$5:$L$2388,5,FALSE)</f>
        <v>Zanini</v>
      </c>
      <c r="I91" s="89">
        <v>43500</v>
      </c>
      <c r="J91" s="44" t="str">
        <f>VLOOKUP($C91,CARPETAS!$C$5:$L$2388,4,FALSE)</f>
        <v>Rivera</v>
      </c>
      <c r="K91" s="45"/>
      <c r="L91" s="94">
        <f t="shared" si="8"/>
        <v>43501</v>
      </c>
      <c r="M91" s="46">
        <f t="shared" si="7"/>
        <v>4</v>
      </c>
      <c r="N91" s="47">
        <v>936</v>
      </c>
      <c r="O91" s="47" t="s">
        <v>225</v>
      </c>
      <c r="P91" s="47"/>
      <c r="Q91" s="47">
        <v>582</v>
      </c>
      <c r="R91" s="47" t="s">
        <v>226</v>
      </c>
      <c r="S91" s="47" t="s">
        <v>227</v>
      </c>
      <c r="T91" s="36" t="s">
        <v>228</v>
      </c>
      <c r="U91" s="284"/>
      <c r="V91" s="48"/>
      <c r="W91" s="48"/>
    </row>
    <row r="92" ht="15.75" customHeight="1" s="49" customFormat="1">
      <c r="A92" s="39">
        <v>6</v>
      </c>
      <c r="B92" s="54" t="s">
        <v>40</v>
      </c>
      <c r="C92" s="55" t="s">
        <v>215</v>
      </c>
      <c r="D92" s="56" t="s">
        <v>26</v>
      </c>
      <c r="E92" s="88">
        <v>43500</v>
      </c>
      <c r="F92" s="37" t="str">
        <f>VLOOKUP($C92,CARPETAS!$C$5:$L$2388,2,FALSE)</f>
        <v>BRB010</v>
      </c>
      <c r="G92" s="27" t="str">
        <f>VLOOKUP($C92,CARPETAS!$C$5:$L$2388,9,FALSE)</f>
        <v>134.21.41</v>
      </c>
      <c r="H92" s="28" t="str">
        <f>VLOOKUP($C92,CARPETAS!$C$5:$L$2388,5,FALSE)</f>
        <v>Silvio</v>
      </c>
      <c r="I92" s="88">
        <v>43500</v>
      </c>
      <c r="J92" s="29" t="str">
        <f>VLOOKUP($C92,CARPETAS!$C$5:$L$2388,4,FALSE)</f>
        <v>Rivera</v>
      </c>
      <c r="K92" s="38"/>
      <c r="L92" s="93">
        <f t="shared" si="8"/>
        <v>43501</v>
      </c>
      <c r="M92" s="30">
        <f t="shared" si="7"/>
        <v>1</v>
      </c>
      <c r="N92" s="31">
        <v>936</v>
      </c>
      <c r="O92" s="31" t="s">
        <v>229</v>
      </c>
      <c r="P92" s="31"/>
      <c r="Q92" s="31">
        <v>3417</v>
      </c>
      <c r="R92" s="31" t="s">
        <v>93</v>
      </c>
      <c r="S92" s="31" t="s">
        <v>94</v>
      </c>
      <c r="T92" s="40"/>
      <c r="U92" s="222"/>
      <c r="V92" s="48"/>
      <c r="W92" s="48"/>
    </row>
    <row r="93" ht="15.75" customHeight="1" s="49" customFormat="1">
      <c r="A93" s="39">
        <v>5</v>
      </c>
      <c r="B93" s="57" t="s">
        <v>40</v>
      </c>
      <c r="C93" s="58" t="s">
        <v>224</v>
      </c>
      <c r="D93" s="59" t="s">
        <v>36</v>
      </c>
      <c r="E93" s="89">
        <v>43496</v>
      </c>
      <c r="F93" s="41" t="str">
        <f>VLOOKUP($C93,CARPETAS!$C$5:$L$2388,2,FALSE)</f>
        <v>BRB012</v>
      </c>
      <c r="G93" s="42" t="str">
        <f>VLOOKUP($C93,CARPETAS!$C$5:$L$2388,9,FALSE)</f>
        <v>134.21.43</v>
      </c>
      <c r="H93" s="43" t="str">
        <f>VLOOKUP($C93,CARPETAS!$C$5:$L$2388,5,FALSE)</f>
        <v>Zanini</v>
      </c>
      <c r="I93" s="89">
        <v>43501</v>
      </c>
      <c r="J93" s="44" t="str">
        <f>VLOOKUP($C93,CARPETAS!$C$5:$L$2388,4,FALSE)</f>
        <v>Rivera</v>
      </c>
      <c r="K93" s="45"/>
      <c r="L93" s="94">
        <f t="shared" si="8"/>
        <v>43502</v>
      </c>
      <c r="M93" s="46">
        <f t="shared" si="7"/>
        <v>6</v>
      </c>
      <c r="N93" s="47">
        <v>936</v>
      </c>
      <c r="O93" s="47" t="s">
        <v>230</v>
      </c>
      <c r="P93" s="47">
        <v>938</v>
      </c>
      <c r="Q93" s="47">
        <v>578</v>
      </c>
      <c r="R93" s="47" t="s">
        <v>231</v>
      </c>
      <c r="S93" s="47" t="s">
        <v>232</v>
      </c>
      <c r="T93" s="36" t="s">
        <v>233</v>
      </c>
      <c r="U93" s="284"/>
      <c r="V93" s="48"/>
      <c r="W93" s="48"/>
    </row>
    <row r="94" ht="15.75" customHeight="1" s="49" customFormat="1">
      <c r="A94" s="39">
        <v>5</v>
      </c>
      <c r="B94" s="57" t="s">
        <v>40</v>
      </c>
      <c r="C94" s="58" t="s">
        <v>215</v>
      </c>
      <c r="D94" s="59" t="s">
        <v>27</v>
      </c>
      <c r="E94" s="89">
        <v>43496</v>
      </c>
      <c r="F94" s="41" t="str">
        <f>VLOOKUP($C94,CARPETAS!$C$5:$L$2388,2,FALSE)</f>
        <v>BRB010</v>
      </c>
      <c r="G94" s="42" t="str">
        <f>VLOOKUP($C94,CARPETAS!$C$5:$L$2388,9,FALSE)</f>
        <v>134.21.41</v>
      </c>
      <c r="H94" s="43" t="str">
        <f>VLOOKUP($C94,CARPETAS!$C$5:$L$2388,5,FALSE)</f>
        <v>Silvio</v>
      </c>
      <c r="I94" s="89">
        <v>43501</v>
      </c>
      <c r="J94" s="44" t="str">
        <f>VLOOKUP($C94,CARPETAS!$C$5:$L$2388,4,FALSE)</f>
        <v>Rivera</v>
      </c>
      <c r="K94" s="45"/>
      <c r="L94" s="94">
        <f t="shared" si="8"/>
        <v>43502</v>
      </c>
      <c r="M94" s="46">
        <f t="shared" si="7"/>
        <v>6</v>
      </c>
      <c r="N94" s="47">
        <v>936</v>
      </c>
      <c r="O94" s="47" t="s">
        <v>234</v>
      </c>
      <c r="P94" s="47">
        <v>937</v>
      </c>
      <c r="Q94" s="47">
        <v>3415</v>
      </c>
      <c r="R94" s="47" t="s">
        <v>126</v>
      </c>
      <c r="S94" s="47" t="s">
        <v>127</v>
      </c>
      <c r="T94" s="36" t="s">
        <v>233</v>
      </c>
      <c r="U94" s="284"/>
      <c r="V94" s="48"/>
      <c r="W94" s="48"/>
    </row>
    <row r="95" ht="15.75" customHeight="1" s="49" customFormat="1">
      <c r="A95" s="39">
        <v>6</v>
      </c>
      <c r="B95" s="57" t="s">
        <v>40</v>
      </c>
      <c r="C95" s="58" t="s">
        <v>224</v>
      </c>
      <c r="D95" s="59" t="s">
        <v>37</v>
      </c>
      <c r="E95" s="89">
        <v>43500</v>
      </c>
      <c r="F95" s="41" t="str">
        <f>VLOOKUP($C95,CARPETAS!$C$5:$L$2388,2,FALSE)</f>
        <v>BRB012</v>
      </c>
      <c r="G95" s="42" t="str">
        <f>VLOOKUP($C95,CARPETAS!$C$5:$L$2388,9,FALSE)</f>
        <v>134.21.43</v>
      </c>
      <c r="H95" s="43" t="str">
        <f>VLOOKUP($C95,CARPETAS!$C$5:$L$2388,5,FALSE)</f>
        <v>Zanini</v>
      </c>
      <c r="I95" s="89">
        <v>43501</v>
      </c>
      <c r="J95" s="44" t="str">
        <f>VLOOKUP($C95,CARPETAS!$C$5:$L$2388,4,FALSE)</f>
        <v>Rivera</v>
      </c>
      <c r="K95" s="45"/>
      <c r="L95" s="94">
        <f t="shared" si="8"/>
        <v>43502</v>
      </c>
      <c r="M95" s="46">
        <f t="shared" si="7"/>
        <v>2</v>
      </c>
      <c r="N95" s="47">
        <v>936</v>
      </c>
      <c r="O95" s="47" t="s">
        <v>235</v>
      </c>
      <c r="P95" s="47">
        <v>936</v>
      </c>
      <c r="Q95" s="47">
        <v>583</v>
      </c>
      <c r="R95" s="47" t="s">
        <v>161</v>
      </c>
      <c r="S95" s="47" t="s">
        <v>162</v>
      </c>
      <c r="T95" s="36" t="s">
        <v>236</v>
      </c>
      <c r="U95" s="284"/>
      <c r="V95" s="48"/>
      <c r="W95" s="48"/>
    </row>
    <row r="96" ht="15.75" customHeight="1" s="49" customFormat="1">
      <c r="A96" s="39">
        <v>6</v>
      </c>
      <c r="B96" s="54" t="s">
        <v>40</v>
      </c>
      <c r="C96" s="55" t="s">
        <v>224</v>
      </c>
      <c r="D96" s="56" t="s">
        <v>27</v>
      </c>
      <c r="E96" s="88">
        <v>43500</v>
      </c>
      <c r="F96" s="37" t="str">
        <f>VLOOKUP($C96,CARPETAS!$C$5:$L$2388,2,FALSE)</f>
        <v>BRB012</v>
      </c>
      <c r="G96" s="27" t="str">
        <f>VLOOKUP($C96,CARPETAS!$C$5:$L$2388,9,FALSE)</f>
        <v>134.21.43</v>
      </c>
      <c r="H96" s="28" t="str">
        <f>VLOOKUP($C96,CARPETAS!$C$5:$L$2388,5,FALSE)</f>
        <v>Zanini</v>
      </c>
      <c r="I96" s="88">
        <f>E96+2</f>
        <v>43502</v>
      </c>
      <c r="J96" s="29" t="str">
        <f>VLOOKUP($C96,CARPETAS!$C$5:$L$2388,4,FALSE)</f>
        <v>Rivera</v>
      </c>
      <c r="K96" s="38"/>
      <c r="L96" s="93">
        <f t="shared" si="8"/>
        <v>43503</v>
      </c>
      <c r="M96" s="30">
        <f t="shared" si="7"/>
        <v>3</v>
      </c>
      <c r="N96" s="31">
        <v>936</v>
      </c>
      <c r="O96" s="31" t="s">
        <v>237</v>
      </c>
      <c r="P96" s="31">
        <v>936</v>
      </c>
      <c r="Q96" s="31">
        <v>584</v>
      </c>
      <c r="R96" s="31" t="s">
        <v>238</v>
      </c>
      <c r="S96" s="31" t="s">
        <v>239</v>
      </c>
      <c r="T96" s="40"/>
      <c r="U96" s="222"/>
      <c r="V96" s="48"/>
      <c r="W96" s="48"/>
    </row>
    <row r="97" ht="15.75" customHeight="1" s="49" customFormat="1">
      <c r="A97" s="39">
        <v>6</v>
      </c>
      <c r="B97" s="54" t="s">
        <v>40</v>
      </c>
      <c r="C97" s="55" t="s">
        <v>215</v>
      </c>
      <c r="D97" s="56" t="s">
        <v>32</v>
      </c>
      <c r="E97" s="88">
        <v>43501</v>
      </c>
      <c r="F97" s="37" t="str">
        <f>VLOOKUP($C97,CARPETAS!$C$5:$L$2388,2,FALSE)</f>
        <v>BRB010</v>
      </c>
      <c r="G97" s="27" t="str">
        <f>VLOOKUP($C97,CARPETAS!$C$5:$L$2388,9,FALSE)</f>
        <v>134.21.41</v>
      </c>
      <c r="H97" s="28" t="str">
        <f>VLOOKUP($C97,CARPETAS!$C$5:$L$2388,5,FALSE)</f>
        <v>Silvio</v>
      </c>
      <c r="I97" s="88">
        <f>E97+2</f>
        <v>43503</v>
      </c>
      <c r="J97" s="29" t="str">
        <f>VLOOKUP($C97,CARPETAS!$C$5:$L$2388,4,FALSE)</f>
        <v>Rivera</v>
      </c>
      <c r="K97" s="38"/>
      <c r="L97" s="93">
        <f t="shared" si="8"/>
        <v>43504</v>
      </c>
      <c r="M97" s="30">
        <f t="shared" si="7"/>
        <v>3</v>
      </c>
      <c r="N97" s="31">
        <v>936</v>
      </c>
      <c r="O97" s="31" t="s">
        <v>240</v>
      </c>
      <c r="P97" s="31">
        <v>936</v>
      </c>
      <c r="Q97" s="31">
        <v>3419</v>
      </c>
      <c r="R97" s="31" t="s">
        <v>144</v>
      </c>
      <c r="S97" s="31" t="s">
        <v>145</v>
      </c>
      <c r="T97" s="40" t="s">
        <v>241</v>
      </c>
      <c r="U97" s="222"/>
      <c r="V97" s="48"/>
      <c r="W97" s="48"/>
    </row>
    <row r="98" ht="15.75" customHeight="1" s="49" customFormat="1">
      <c r="A98" s="39">
        <v>6</v>
      </c>
      <c r="B98" s="54" t="s">
        <v>40</v>
      </c>
      <c r="C98" s="55" t="s">
        <v>224</v>
      </c>
      <c r="D98" s="56" t="s">
        <v>32</v>
      </c>
      <c r="E98" s="88">
        <v>43502</v>
      </c>
      <c r="F98" s="37" t="str">
        <f>VLOOKUP($C98,CARPETAS!$C$5:$L$2388,2,FALSE)</f>
        <v>BRB012</v>
      </c>
      <c r="G98" s="27" t="str">
        <f>VLOOKUP($C98,CARPETAS!$C$5:$L$2388,9,FALSE)</f>
        <v>134.21.43</v>
      </c>
      <c r="H98" s="28" t="str">
        <f>VLOOKUP($C98,CARPETAS!$C$5:$L$2388,5,FALSE)</f>
        <v>Zanini</v>
      </c>
      <c r="I98" s="88">
        <v>43503</v>
      </c>
      <c r="J98" s="29" t="str">
        <f>VLOOKUP($C98,CARPETAS!$C$5:$L$2388,4,FALSE)</f>
        <v>Rivera</v>
      </c>
      <c r="K98" s="38"/>
      <c r="L98" s="93">
        <f t="shared" si="8"/>
        <v>43504</v>
      </c>
      <c r="M98" s="30">
        <f t="shared" si="7"/>
        <v>2</v>
      </c>
      <c r="N98" s="31">
        <v>936</v>
      </c>
      <c r="O98" s="31" t="s">
        <v>242</v>
      </c>
      <c r="P98" s="31">
        <v>937</v>
      </c>
      <c r="Q98" s="31">
        <v>585</v>
      </c>
      <c r="R98" s="31" t="s">
        <v>97</v>
      </c>
      <c r="S98" s="31" t="s">
        <v>243</v>
      </c>
      <c r="T98" s="40" t="s">
        <v>241</v>
      </c>
      <c r="U98" s="222"/>
      <c r="V98" s="48"/>
      <c r="W98" s="48"/>
    </row>
    <row r="99" ht="15.75" customHeight="1" s="49" customFormat="1">
      <c r="A99" s="39">
        <v>6</v>
      </c>
      <c r="B99" s="54" t="s">
        <v>40</v>
      </c>
      <c r="C99" s="55" t="s">
        <v>244</v>
      </c>
      <c r="D99" s="56" t="s">
        <v>26</v>
      </c>
      <c r="E99" s="88">
        <v>43501</v>
      </c>
      <c r="F99" s="37" t="str">
        <f>VLOOKUP($C99,CARPETAS!$C$5:$L$2388,2,FALSE)</f>
        <v>BRB011</v>
      </c>
      <c r="G99" s="27" t="str">
        <f>VLOOKUP($C99,CARPETAS!$C$5:$L$2388,9,FALSE)</f>
        <v>134.21.42</v>
      </c>
      <c r="H99" s="28" t="str">
        <f>VLOOKUP($C99,CARPETAS!$C$5:$L$2388,5,FALSE)</f>
        <v>Osveli</v>
      </c>
      <c r="I99" s="88">
        <f>E99+2</f>
        <v>43503</v>
      </c>
      <c r="J99" s="29" t="str">
        <f>VLOOKUP($C99,CARPETAS!$C$5:$L$2388,4,FALSE)</f>
        <v>Rivera</v>
      </c>
      <c r="K99" s="38"/>
      <c r="L99" s="93">
        <f t="shared" si="8"/>
        <v>43504</v>
      </c>
      <c r="M99" s="30">
        <f t="shared" si="7"/>
        <v>3</v>
      </c>
      <c r="N99" s="31">
        <v>936</v>
      </c>
      <c r="O99" s="31" t="s">
        <v>245</v>
      </c>
      <c r="P99" s="31">
        <v>937</v>
      </c>
      <c r="Q99" s="31">
        <v>20</v>
      </c>
      <c r="R99" s="31" t="s">
        <v>246</v>
      </c>
      <c r="S99" s="31" t="s">
        <v>247</v>
      </c>
      <c r="T99" s="40" t="s">
        <v>241</v>
      </c>
      <c r="U99" s="222"/>
      <c r="V99" s="48"/>
      <c r="W99" s="48"/>
    </row>
    <row r="100" ht="15.75" customHeight="1" s="49" customFormat="1">
      <c r="A100" s="39">
        <v>6</v>
      </c>
      <c r="B100" s="54" t="s">
        <v>40</v>
      </c>
      <c r="C100" s="55" t="s">
        <v>202</v>
      </c>
      <c r="D100" s="56" t="s">
        <v>36</v>
      </c>
      <c r="E100" s="88">
        <v>43501</v>
      </c>
      <c r="F100" s="37" t="str">
        <f>VLOOKUP($C100,CARPETAS!$C$5:$L$2388,2,FALSE)</f>
        <v>BRB009</v>
      </c>
      <c r="G100" s="27" t="str">
        <f>VLOOKUP($C100,CARPETAS!$C$5:$L$2388,9,FALSE)</f>
        <v>134.18.86</v>
      </c>
      <c r="H100" s="28" t="str">
        <f>VLOOKUP($C100,CARPETAS!$C$5:$L$2388,5,FALSE)</f>
        <v>CMCN</v>
      </c>
      <c r="I100" s="88">
        <f>E100+2</f>
        <v>43503</v>
      </c>
      <c r="J100" s="29" t="str">
        <f>VLOOKUP($C100,CARPETAS!$C$5:$L$2388,4,FALSE)</f>
        <v>Rivera</v>
      </c>
      <c r="K100" s="38"/>
      <c r="L100" s="93">
        <f t="shared" si="8"/>
        <v>43504</v>
      </c>
      <c r="M100" s="30">
        <f t="shared" si="7"/>
        <v>3</v>
      </c>
      <c r="N100" s="31">
        <v>936</v>
      </c>
      <c r="O100" s="31" t="s">
        <v>248</v>
      </c>
      <c r="P100" s="31">
        <v>937</v>
      </c>
      <c r="Q100" s="31">
        <v>577</v>
      </c>
      <c r="R100" s="31" t="s">
        <v>249</v>
      </c>
      <c r="S100" s="31" t="s">
        <v>250</v>
      </c>
      <c r="T100" s="40" t="s">
        <v>241</v>
      </c>
      <c r="U100" s="222"/>
      <c r="V100" s="48"/>
      <c r="W100" s="48"/>
    </row>
    <row r="101" ht="15.75" customHeight="1" s="49" customFormat="1">
      <c r="A101" s="39">
        <v>6</v>
      </c>
      <c r="B101" s="54" t="s">
        <v>40</v>
      </c>
      <c r="C101" s="55" t="s">
        <v>224</v>
      </c>
      <c r="D101" s="56" t="s">
        <v>32</v>
      </c>
      <c r="E101" s="88">
        <v>43503</v>
      </c>
      <c r="F101" s="37" t="str">
        <f>VLOOKUP($C101,CARPETAS!$C$5:$L$2388,2,FALSE)</f>
        <v>BRB012</v>
      </c>
      <c r="G101" s="27" t="str">
        <f>VLOOKUP($C101,CARPETAS!$C$5:$L$2388,9,FALSE)</f>
        <v>134.21.43</v>
      </c>
      <c r="H101" s="28" t="str">
        <f>VLOOKUP($C101,CARPETAS!$C$5:$L$2388,5,FALSE)</f>
        <v>Zanini</v>
      </c>
      <c r="I101" s="88">
        <v>43504</v>
      </c>
      <c r="J101" s="29" t="str">
        <f>VLOOKUP($C101,CARPETAS!$C$5:$L$2388,4,FALSE)</f>
        <v>Rivera</v>
      </c>
      <c r="K101" s="38"/>
      <c r="L101" s="93">
        <f t="shared" si="8"/>
        <v>43505</v>
      </c>
      <c r="M101" s="30">
        <f ref="M101:M132" t="shared" si="9">IF(E101&lt;&gt;"",L101-E101,"-")</f>
        <v>2</v>
      </c>
      <c r="N101" s="31">
        <v>936</v>
      </c>
      <c r="O101" s="31" t="s">
        <v>251</v>
      </c>
      <c r="P101" s="31">
        <v>937</v>
      </c>
      <c r="Q101" s="31">
        <v>588</v>
      </c>
      <c r="R101" s="31" t="s">
        <v>252</v>
      </c>
      <c r="S101" s="31" t="s">
        <v>253</v>
      </c>
      <c r="T101" s="40"/>
      <c r="U101" s="222"/>
      <c r="V101" s="48"/>
      <c r="W101" s="48"/>
    </row>
    <row r="102" ht="15.75" customHeight="1" s="49" customFormat="1">
      <c r="A102" s="39">
        <v>6</v>
      </c>
      <c r="B102" s="54" t="s">
        <v>40</v>
      </c>
      <c r="C102" s="55" t="s">
        <v>215</v>
      </c>
      <c r="D102" s="56" t="s">
        <v>26</v>
      </c>
      <c r="E102" s="88">
        <v>43502</v>
      </c>
      <c r="F102" s="37" t="str">
        <f>VLOOKUP($C102,CARPETAS!$C$5:$L$2388,2,FALSE)</f>
        <v>BRB010</v>
      </c>
      <c r="G102" s="27" t="str">
        <f>VLOOKUP($C102,CARPETAS!$C$5:$L$2388,9,FALSE)</f>
        <v>134.21.41</v>
      </c>
      <c r="H102" s="28" t="str">
        <f>VLOOKUP($C102,CARPETAS!$C$5:$L$2388,5,FALSE)</f>
        <v>Silvio</v>
      </c>
      <c r="I102" s="88">
        <f>E102+2</f>
        <v>43504</v>
      </c>
      <c r="J102" s="29" t="str">
        <f>VLOOKUP($C102,CARPETAS!$C$5:$L$2388,4,FALSE)</f>
        <v>Rivera</v>
      </c>
      <c r="K102" s="38"/>
      <c r="L102" s="93">
        <f t="shared" si="8"/>
        <v>43505</v>
      </c>
      <c r="M102" s="30">
        <f t="shared" si="9"/>
        <v>3</v>
      </c>
      <c r="N102" s="31">
        <v>936</v>
      </c>
      <c r="O102" s="31" t="s">
        <v>254</v>
      </c>
      <c r="P102" s="31">
        <v>936</v>
      </c>
      <c r="Q102" s="31">
        <v>3422</v>
      </c>
      <c r="R102" s="31" t="s">
        <v>88</v>
      </c>
      <c r="S102" s="31" t="s">
        <v>89</v>
      </c>
      <c r="T102" s="40"/>
      <c r="U102" s="222"/>
      <c r="V102" s="48"/>
      <c r="W102" s="48"/>
    </row>
    <row r="103" ht="15.75" customHeight="1" s="49" customFormat="1">
      <c r="A103" s="39">
        <v>6</v>
      </c>
      <c r="B103" s="54" t="s">
        <v>40</v>
      </c>
      <c r="C103" s="55" t="s">
        <v>215</v>
      </c>
      <c r="D103" s="56" t="s">
        <v>32</v>
      </c>
      <c r="E103" s="88">
        <v>43504</v>
      </c>
      <c r="F103" s="37" t="str">
        <f>VLOOKUP($C103,CARPETAS!$C$5:$L$2388,2,FALSE)</f>
        <v>BRB010</v>
      </c>
      <c r="G103" s="27" t="str">
        <f>VLOOKUP($C103,CARPETAS!$C$5:$L$2388,9,FALSE)</f>
        <v>134.21.41</v>
      </c>
      <c r="H103" s="28" t="str">
        <f>VLOOKUP($C103,CARPETAS!$C$5:$L$2388,5,FALSE)</f>
        <v>Silvio</v>
      </c>
      <c r="I103" s="88">
        <v>43507</v>
      </c>
      <c r="J103" s="29" t="str">
        <f>VLOOKUP($C103,CARPETAS!$C$5:$L$2388,4,FALSE)</f>
        <v>Rivera</v>
      </c>
      <c r="K103" s="38"/>
      <c r="L103" s="93">
        <f t="shared" si="8"/>
        <v>43508</v>
      </c>
      <c r="M103" s="30">
        <f t="shared" si="9"/>
        <v>4</v>
      </c>
      <c r="N103" s="31">
        <v>936</v>
      </c>
      <c r="O103" s="31" t="s">
        <v>255</v>
      </c>
      <c r="P103" s="31">
        <v>937</v>
      </c>
      <c r="Q103" s="31">
        <v>3427</v>
      </c>
      <c r="R103" s="31" t="s">
        <v>256</v>
      </c>
      <c r="S103" s="31" t="s">
        <v>257</v>
      </c>
      <c r="T103" s="40"/>
      <c r="U103" s="222"/>
      <c r="V103" s="48"/>
      <c r="W103" s="48"/>
    </row>
    <row r="104" ht="15.75" customHeight="1" s="49" customFormat="1">
      <c r="A104" s="39">
        <v>6</v>
      </c>
      <c r="B104" s="54" t="s">
        <v>40</v>
      </c>
      <c r="C104" s="55" t="s">
        <v>258</v>
      </c>
      <c r="D104" s="56" t="s">
        <v>26</v>
      </c>
      <c r="E104" s="88">
        <v>43504</v>
      </c>
      <c r="F104" s="37" t="str">
        <f>VLOOKUP($C104,CARPETAS!$C$5:$L$2388,2,FALSE)</f>
        <v>BRB015</v>
      </c>
      <c r="G104" s="27" t="str">
        <f>VLOOKUP($C104,CARPETAS!$C$5:$L$2388,9,FALSE)</f>
        <v>134.21.03</v>
      </c>
      <c r="H104" s="28" t="str">
        <f>VLOOKUP($C104,CARPETAS!$C$5:$L$2388,5,FALSE)</f>
        <v>Zanini</v>
      </c>
      <c r="I104" s="88">
        <v>43507</v>
      </c>
      <c r="J104" s="29" t="str">
        <f>VLOOKUP($C104,CARPETAS!$C$5:$L$2388,4,FALSE)</f>
        <v>Rivera</v>
      </c>
      <c r="K104" s="38"/>
      <c r="L104" s="93">
        <f t="shared" si="8"/>
        <v>43508</v>
      </c>
      <c r="M104" s="30">
        <f t="shared" si="9"/>
        <v>4</v>
      </c>
      <c r="N104" s="31">
        <v>936</v>
      </c>
      <c r="O104" s="31" t="s">
        <v>259</v>
      </c>
      <c r="P104" s="31">
        <v>937</v>
      </c>
      <c r="Q104" s="31">
        <v>591</v>
      </c>
      <c r="R104" s="31" t="s">
        <v>48</v>
      </c>
      <c r="S104" s="31" t="s">
        <v>49</v>
      </c>
      <c r="T104" s="40"/>
      <c r="U104" s="222"/>
      <c r="V104" s="48"/>
      <c r="W104" s="48"/>
    </row>
    <row r="105" ht="15.75" customHeight="1" s="49" customFormat="1">
      <c r="A105" s="39">
        <v>6</v>
      </c>
      <c r="B105" s="57" t="s">
        <v>40</v>
      </c>
      <c r="C105" s="58" t="s">
        <v>224</v>
      </c>
      <c r="D105" s="59" t="s">
        <v>27</v>
      </c>
      <c r="E105" s="89">
        <v>43503</v>
      </c>
      <c r="F105" s="41" t="str">
        <f>VLOOKUP($C105,CARPETAS!$C$5:$L$2388,2,FALSE)</f>
        <v>BRB012</v>
      </c>
      <c r="G105" s="42" t="str">
        <f>VLOOKUP($C105,CARPETAS!$C$5:$L$2388,9,FALSE)</f>
        <v>134.21.43</v>
      </c>
      <c r="H105" s="43" t="str">
        <f>VLOOKUP($C105,CARPETAS!$C$5:$L$2388,5,FALSE)</f>
        <v>Zanini</v>
      </c>
      <c r="I105" s="89">
        <v>43507</v>
      </c>
      <c r="J105" s="44" t="str">
        <f>VLOOKUP($C105,CARPETAS!$C$5:$L$2388,4,FALSE)</f>
        <v>Rivera</v>
      </c>
      <c r="K105" s="45"/>
      <c r="L105" s="94">
        <f t="shared" si="8"/>
        <v>43508</v>
      </c>
      <c r="M105" s="46">
        <f t="shared" si="9"/>
        <v>5</v>
      </c>
      <c r="N105" s="47">
        <v>936</v>
      </c>
      <c r="O105" s="47" t="s">
        <v>260</v>
      </c>
      <c r="P105" s="47">
        <v>937</v>
      </c>
      <c r="Q105" s="47">
        <v>589</v>
      </c>
      <c r="R105" s="47" t="s">
        <v>261</v>
      </c>
      <c r="S105" s="47" t="s">
        <v>262</v>
      </c>
      <c r="T105" s="36" t="s">
        <v>263</v>
      </c>
      <c r="U105" s="284"/>
      <c r="V105" s="48"/>
      <c r="W105" s="48"/>
    </row>
    <row r="106" ht="15.75" customHeight="1" s="49" customFormat="1">
      <c r="A106" s="39">
        <v>6</v>
      </c>
      <c r="B106" s="54" t="s">
        <v>40</v>
      </c>
      <c r="C106" s="55" t="s">
        <v>264</v>
      </c>
      <c r="D106" s="56" t="s">
        <v>36</v>
      </c>
      <c r="E106" s="88">
        <v>43503</v>
      </c>
      <c r="F106" s="37" t="str">
        <f>VLOOKUP($C106,CARPETAS!$C$5:$L$2388,2,FALSE)</f>
        <v>BRB013</v>
      </c>
      <c r="G106" s="27" t="str">
        <f>VLOOKUP($C106,CARPETAS!$C$5:$L$2388,9,FALSE)</f>
        <v>134.21.01</v>
      </c>
      <c r="H106" s="28" t="str">
        <f>VLOOKUP($C106,CARPETAS!$C$5:$L$2388,5,FALSE)</f>
        <v>CMCN</v>
      </c>
      <c r="I106" s="88">
        <v>43507</v>
      </c>
      <c r="J106" s="29" t="str">
        <f>VLOOKUP($C106,CARPETAS!$C$5:$L$2388,4,FALSE)</f>
        <v>Rivera</v>
      </c>
      <c r="K106" s="38"/>
      <c r="L106" s="93">
        <f t="shared" si="8"/>
        <v>43508</v>
      </c>
      <c r="M106" s="30">
        <f t="shared" si="9"/>
        <v>5</v>
      </c>
      <c r="N106" s="31">
        <v>936</v>
      </c>
      <c r="O106" s="31" t="s">
        <v>265</v>
      </c>
      <c r="P106" s="31">
        <v>936</v>
      </c>
      <c r="Q106" s="31">
        <v>579</v>
      </c>
      <c r="R106" s="31" t="s">
        <v>168</v>
      </c>
      <c r="S106" s="31" t="s">
        <v>169</v>
      </c>
      <c r="T106" s="40"/>
      <c r="U106" s="222"/>
      <c r="V106" s="48"/>
      <c r="W106" s="48"/>
    </row>
    <row r="107" ht="15.75" customHeight="1" s="49" customFormat="1">
      <c r="A107" s="39">
        <v>6</v>
      </c>
      <c r="B107" s="54" t="s">
        <v>40</v>
      </c>
      <c r="C107" s="55" t="s">
        <v>224</v>
      </c>
      <c r="D107" s="56" t="s">
        <v>26</v>
      </c>
      <c r="E107" s="88">
        <v>43503</v>
      </c>
      <c r="F107" s="37" t="str">
        <f>VLOOKUP($C107,CARPETAS!$C$5:$L$2388,2,FALSE)</f>
        <v>BRB012</v>
      </c>
      <c r="G107" s="27" t="str">
        <f>VLOOKUP($C107,CARPETAS!$C$5:$L$2388,9,FALSE)</f>
        <v>134.21.43</v>
      </c>
      <c r="H107" s="28" t="str">
        <f>VLOOKUP($C107,CARPETAS!$C$5:$L$2388,5,FALSE)</f>
        <v>Zanini</v>
      </c>
      <c r="I107" s="88">
        <v>43508</v>
      </c>
      <c r="J107" s="29" t="str">
        <f>VLOOKUP($C107,CARPETAS!$C$5:$L$2388,4,FALSE)</f>
        <v>Rivera</v>
      </c>
      <c r="K107" s="38"/>
      <c r="L107" s="93">
        <f t="shared" si="8"/>
        <v>43509</v>
      </c>
      <c r="M107" s="30">
        <f t="shared" si="9"/>
        <v>6</v>
      </c>
      <c r="N107" s="31">
        <v>936</v>
      </c>
      <c r="O107" s="31" t="s">
        <v>266</v>
      </c>
      <c r="P107" s="31">
        <v>937</v>
      </c>
      <c r="Q107" s="31">
        <v>587</v>
      </c>
      <c r="R107" s="31" t="s">
        <v>61</v>
      </c>
      <c r="S107" s="31" t="s">
        <v>62</v>
      </c>
      <c r="T107" s="40"/>
      <c r="U107" s="222"/>
      <c r="V107" s="48"/>
      <c r="W107" s="48"/>
    </row>
    <row r="108" ht="15.75" customHeight="1" s="49" customFormat="1">
      <c r="A108" s="39">
        <v>7</v>
      </c>
      <c r="B108" s="57" t="s">
        <v>40</v>
      </c>
      <c r="C108" s="58" t="s">
        <v>142</v>
      </c>
      <c r="D108" s="59" t="s">
        <v>26</v>
      </c>
      <c r="E108" s="89">
        <v>43507</v>
      </c>
      <c r="F108" s="41" t="str">
        <f>VLOOKUP($C108,CARPETAS!$C$5:$L$2388,2,FALSE)</f>
        <v>BRB006</v>
      </c>
      <c r="G108" s="42" t="str">
        <f>VLOOKUP($C108,CARPETAS!$C$5:$L$2388,9,FALSE)</f>
        <v>134.10.38</v>
      </c>
      <c r="H108" s="43" t="str">
        <f>VLOOKUP($C108,CARPETAS!$C$5:$L$2388,5,FALSE)</f>
        <v>Silvio</v>
      </c>
      <c r="I108" s="89">
        <f ref="I108:I114" t="shared" si="10">E108+2</f>
        <v>43509</v>
      </c>
      <c r="J108" s="44" t="str">
        <f>VLOOKUP($C108,CARPETAS!$C$5:$L$2388,4,FALSE)</f>
        <v>Rivera</v>
      </c>
      <c r="K108" s="45"/>
      <c r="L108" s="94">
        <f t="shared" si="8"/>
        <v>43510</v>
      </c>
      <c r="M108" s="46">
        <f t="shared" si="9"/>
        <v>3</v>
      </c>
      <c r="N108" s="47">
        <v>900</v>
      </c>
      <c r="O108" s="47" t="s">
        <v>267</v>
      </c>
      <c r="P108" s="47"/>
      <c r="Q108" s="47">
        <v>3430</v>
      </c>
      <c r="R108" s="47" t="s">
        <v>268</v>
      </c>
      <c r="S108" s="47" t="s">
        <v>269</v>
      </c>
      <c r="T108" s="36" t="s">
        <v>270</v>
      </c>
      <c r="U108" s="284"/>
      <c r="V108" s="48"/>
      <c r="W108" s="48"/>
    </row>
    <row r="109" ht="15.75" customHeight="1" s="49" customFormat="1">
      <c r="A109" s="39">
        <v>7</v>
      </c>
      <c r="B109" s="57" t="s">
        <v>40</v>
      </c>
      <c r="C109" s="58" t="s">
        <v>258</v>
      </c>
      <c r="D109" s="59" t="s">
        <v>27</v>
      </c>
      <c r="E109" s="89">
        <v>43507</v>
      </c>
      <c r="F109" s="41" t="str">
        <f>VLOOKUP($C109,CARPETAS!$C$5:$L$2388,2,FALSE)</f>
        <v>BRB015</v>
      </c>
      <c r="G109" s="42" t="str">
        <f>VLOOKUP($C109,CARPETAS!$C$5:$L$2388,9,FALSE)</f>
        <v>134.21.03</v>
      </c>
      <c r="H109" s="43" t="str">
        <f>VLOOKUP($C109,CARPETAS!$C$5:$L$2388,5,FALSE)</f>
        <v>Zanini</v>
      </c>
      <c r="I109" s="89">
        <f t="shared" si="10"/>
        <v>43509</v>
      </c>
      <c r="J109" s="44" t="str">
        <f>VLOOKUP($C109,CARPETAS!$C$5:$L$2388,4,FALSE)</f>
        <v>Rivera</v>
      </c>
      <c r="K109" s="45"/>
      <c r="L109" s="94">
        <f t="shared" si="8"/>
        <v>43510</v>
      </c>
      <c r="M109" s="46">
        <f t="shared" si="9"/>
        <v>3</v>
      </c>
      <c r="N109" s="47">
        <v>937</v>
      </c>
      <c r="O109" s="47" t="s">
        <v>271</v>
      </c>
      <c r="P109" s="47"/>
      <c r="Q109" s="47">
        <v>592</v>
      </c>
      <c r="R109" s="47" t="s">
        <v>200</v>
      </c>
      <c r="S109" s="47" t="s">
        <v>201</v>
      </c>
      <c r="T109" s="36" t="s">
        <v>272</v>
      </c>
      <c r="U109" s="284"/>
      <c r="V109" s="48"/>
      <c r="W109" s="48"/>
    </row>
    <row r="110" ht="15.75" customHeight="1" s="49" customFormat="1">
      <c r="A110" s="39">
        <v>7</v>
      </c>
      <c r="B110" s="57" t="s">
        <v>40</v>
      </c>
      <c r="C110" s="58" t="s">
        <v>215</v>
      </c>
      <c r="D110" s="59" t="s">
        <v>32</v>
      </c>
      <c r="E110" s="89">
        <v>43508</v>
      </c>
      <c r="F110" s="41" t="str">
        <f>VLOOKUP($C110,CARPETAS!$C$5:$L$2388,2,FALSE)</f>
        <v>BRB010</v>
      </c>
      <c r="G110" s="42" t="str">
        <f>VLOOKUP($C110,CARPETAS!$C$5:$L$2388,9,FALSE)</f>
        <v>134.21.41</v>
      </c>
      <c r="H110" s="43" t="str">
        <f>VLOOKUP($C110,CARPETAS!$C$5:$L$2388,5,FALSE)</f>
        <v>Silvio</v>
      </c>
      <c r="I110" s="89">
        <f t="shared" si="10"/>
        <v>43510</v>
      </c>
      <c r="J110" s="44" t="str">
        <f>VLOOKUP($C110,CARPETAS!$C$5:$L$2388,4,FALSE)</f>
        <v>Rivera</v>
      </c>
      <c r="K110" s="45"/>
      <c r="L110" s="94">
        <f t="shared" si="8"/>
        <v>43511</v>
      </c>
      <c r="M110" s="46">
        <f t="shared" si="9"/>
        <v>3</v>
      </c>
      <c r="N110" s="47">
        <v>936</v>
      </c>
      <c r="O110" s="47" t="s">
        <v>273</v>
      </c>
      <c r="P110" s="47">
        <v>936</v>
      </c>
      <c r="Q110" s="47">
        <v>3435</v>
      </c>
      <c r="R110" s="47" t="s">
        <v>93</v>
      </c>
      <c r="S110" s="47" t="s">
        <v>94</v>
      </c>
      <c r="T110" s="36" t="s">
        <v>274</v>
      </c>
      <c r="U110" s="284"/>
      <c r="V110" s="48"/>
      <c r="W110" s="48"/>
    </row>
    <row r="111" ht="15.75" customHeight="1" s="49" customFormat="1">
      <c r="A111" s="39">
        <v>7</v>
      </c>
      <c r="B111" s="57" t="s">
        <v>40</v>
      </c>
      <c r="C111" s="58" t="s">
        <v>275</v>
      </c>
      <c r="D111" s="59" t="s">
        <v>26</v>
      </c>
      <c r="E111" s="89">
        <v>43508</v>
      </c>
      <c r="F111" s="41" t="str">
        <f>VLOOKUP($C111,CARPETAS!$C$5:$L$2388,2,FALSE)</f>
        <v>BRB016</v>
      </c>
      <c r="G111" s="42" t="str">
        <f>VLOOKUP($C111,CARPETAS!$C$5:$L$2388,9,FALSE)</f>
        <v>134.28.37</v>
      </c>
      <c r="H111" s="43" t="str">
        <f>VLOOKUP($C111,CARPETAS!$C$5:$L$2388,5,FALSE)</f>
        <v>Silvio</v>
      </c>
      <c r="I111" s="89">
        <f t="shared" si="10"/>
        <v>43510</v>
      </c>
      <c r="J111" s="44" t="str">
        <f>VLOOKUP($C111,CARPETAS!$C$5:$L$2388,4,FALSE)</f>
        <v>Rivera</v>
      </c>
      <c r="K111" s="45"/>
      <c r="L111" s="94">
        <f t="shared" si="8"/>
        <v>43511</v>
      </c>
      <c r="M111" s="46">
        <f t="shared" si="9"/>
        <v>3</v>
      </c>
      <c r="N111" s="47">
        <v>936</v>
      </c>
      <c r="O111" s="47" t="s">
        <v>276</v>
      </c>
      <c r="P111" s="47">
        <v>937</v>
      </c>
      <c r="Q111" s="47">
        <v>3433</v>
      </c>
      <c r="R111" s="47" t="s">
        <v>277</v>
      </c>
      <c r="S111" s="47" t="s">
        <v>278</v>
      </c>
      <c r="T111" s="36" t="s">
        <v>279</v>
      </c>
      <c r="U111" s="284"/>
      <c r="V111" s="48"/>
      <c r="W111" s="48"/>
    </row>
    <row r="112" ht="15.75" customHeight="1" s="49" customFormat="1">
      <c r="A112" s="39">
        <v>7</v>
      </c>
      <c r="B112" s="57" t="s">
        <v>40</v>
      </c>
      <c r="C112" s="58" t="s">
        <v>215</v>
      </c>
      <c r="D112" s="59" t="s">
        <v>36</v>
      </c>
      <c r="E112" s="89">
        <v>43508</v>
      </c>
      <c r="F112" s="41" t="str">
        <f>VLOOKUP($C112,CARPETAS!$C$5:$L$2388,2,FALSE)</f>
        <v>BRB010</v>
      </c>
      <c r="G112" s="42" t="str">
        <f>VLOOKUP($C112,CARPETAS!$C$5:$L$2388,9,FALSE)</f>
        <v>134.21.41</v>
      </c>
      <c r="H112" s="43" t="str">
        <f>VLOOKUP($C112,CARPETAS!$C$5:$L$2388,5,FALSE)</f>
        <v>Silvio</v>
      </c>
      <c r="I112" s="89">
        <f t="shared" si="10"/>
        <v>43510</v>
      </c>
      <c r="J112" s="44" t="str">
        <f>VLOOKUP($C112,CARPETAS!$C$5:$L$2388,4,FALSE)</f>
        <v>Rivera</v>
      </c>
      <c r="K112" s="45"/>
      <c r="L112" s="94">
        <f t="shared" si="8"/>
        <v>43511</v>
      </c>
      <c r="M112" s="46">
        <f t="shared" si="9"/>
        <v>3</v>
      </c>
      <c r="N112" s="47">
        <v>936</v>
      </c>
      <c r="O112" s="47" t="s">
        <v>280</v>
      </c>
      <c r="P112" s="47">
        <v>936</v>
      </c>
      <c r="Q112" s="47">
        <v>3434</v>
      </c>
      <c r="R112" s="47" t="s">
        <v>281</v>
      </c>
      <c r="S112" s="47" t="s">
        <v>282</v>
      </c>
      <c r="T112" s="36" t="s">
        <v>283</v>
      </c>
      <c r="U112" s="284"/>
      <c r="V112" s="48"/>
      <c r="W112" s="48"/>
    </row>
    <row r="113" ht="15.75" customHeight="1" s="49" customFormat="1">
      <c r="A113" s="39">
        <v>7</v>
      </c>
      <c r="B113" s="57" t="s">
        <v>40</v>
      </c>
      <c r="C113" s="58" t="s">
        <v>244</v>
      </c>
      <c r="D113" s="59" t="s">
        <v>28</v>
      </c>
      <c r="E113" s="89">
        <v>43508</v>
      </c>
      <c r="F113" s="41" t="str">
        <f>VLOOKUP($C113,CARPETAS!$C$5:$L$2388,2,FALSE)</f>
        <v>BRB011</v>
      </c>
      <c r="G113" s="42" t="str">
        <f>VLOOKUP($C113,CARPETAS!$C$5:$L$2388,9,FALSE)</f>
        <v>134.21.42</v>
      </c>
      <c r="H113" s="43" t="str">
        <f>VLOOKUP($C113,CARPETAS!$C$5:$L$2388,5,FALSE)</f>
        <v>Osveli</v>
      </c>
      <c r="I113" s="89">
        <f t="shared" si="10"/>
        <v>43510</v>
      </c>
      <c r="J113" s="44" t="str">
        <f>VLOOKUP($C113,CARPETAS!$C$5:$L$2388,4,FALSE)</f>
        <v>Rivera</v>
      </c>
      <c r="K113" s="45"/>
      <c r="L113" s="94">
        <f t="shared" si="8"/>
        <v>43511</v>
      </c>
      <c r="M113" s="46">
        <f t="shared" si="9"/>
        <v>3</v>
      </c>
      <c r="N113" s="47">
        <v>936</v>
      </c>
      <c r="O113" s="47" t="s">
        <v>284</v>
      </c>
      <c r="P113" s="47">
        <v>936</v>
      </c>
      <c r="Q113" s="47">
        <v>23</v>
      </c>
      <c r="R113" s="47" t="s">
        <v>178</v>
      </c>
      <c r="S113" s="47" t="s">
        <v>179</v>
      </c>
      <c r="T113" s="36" t="s">
        <v>285</v>
      </c>
      <c r="U113" s="284"/>
      <c r="V113" s="48"/>
      <c r="W113" s="48"/>
    </row>
    <row r="114" ht="15.75" customHeight="1" s="49" customFormat="1">
      <c r="A114" s="39">
        <v>7</v>
      </c>
      <c r="B114" s="57" t="s">
        <v>40</v>
      </c>
      <c r="C114" s="58" t="s">
        <v>258</v>
      </c>
      <c r="D114" s="59" t="s">
        <v>32</v>
      </c>
      <c r="E114" s="89">
        <v>43509</v>
      </c>
      <c r="F114" s="41" t="str">
        <f>VLOOKUP($C114,CARPETAS!$C$5:$L$2388,2,FALSE)</f>
        <v>BRB015</v>
      </c>
      <c r="G114" s="42" t="str">
        <f>VLOOKUP($C114,CARPETAS!$C$5:$L$2388,9,FALSE)</f>
        <v>134.21.03</v>
      </c>
      <c r="H114" s="43" t="str">
        <f>VLOOKUP($C114,CARPETAS!$C$5:$L$2388,5,FALSE)</f>
        <v>Zanini</v>
      </c>
      <c r="I114" s="89">
        <f t="shared" si="10"/>
        <v>43511</v>
      </c>
      <c r="J114" s="44" t="str">
        <f>VLOOKUP($C114,CARPETAS!$C$5:$L$2388,4,FALSE)</f>
        <v>Rivera</v>
      </c>
      <c r="K114" s="45"/>
      <c r="L114" s="94">
        <f t="shared" si="8"/>
        <v>43512</v>
      </c>
      <c r="M114" s="46">
        <f t="shared" si="9"/>
        <v>3</v>
      </c>
      <c r="N114" s="47">
        <v>936</v>
      </c>
      <c r="O114" s="47" t="s">
        <v>286</v>
      </c>
      <c r="P114" s="47">
        <v>937</v>
      </c>
      <c r="Q114" s="47">
        <v>598</v>
      </c>
      <c r="R114" s="47" t="s">
        <v>287</v>
      </c>
      <c r="S114" s="47" t="s">
        <v>111</v>
      </c>
      <c r="T114" s="36" t="s">
        <v>288</v>
      </c>
      <c r="U114" s="284"/>
      <c r="V114" s="48"/>
      <c r="W114" s="48"/>
    </row>
    <row r="115" ht="15.75" customHeight="1" s="49" customFormat="1">
      <c r="A115" s="39">
        <v>7</v>
      </c>
      <c r="B115" s="54" t="s">
        <v>40</v>
      </c>
      <c r="C115" s="55" t="s">
        <v>258</v>
      </c>
      <c r="D115" s="56" t="s">
        <v>27</v>
      </c>
      <c r="E115" s="88">
        <v>43510</v>
      </c>
      <c r="F115" s="37" t="str">
        <f>VLOOKUP($C115,CARPETAS!$C$5:$L$2388,2,FALSE)</f>
        <v>BRB015</v>
      </c>
      <c r="G115" s="27" t="str">
        <f>VLOOKUP($C115,CARPETAS!$C$5:$L$2388,9,FALSE)</f>
        <v>134.21.03</v>
      </c>
      <c r="H115" s="28" t="str">
        <f>VLOOKUP($C115,CARPETAS!$C$5:$L$2388,5,FALSE)</f>
        <v>Zanini</v>
      </c>
      <c r="I115" s="88">
        <v>43511</v>
      </c>
      <c r="J115" s="29" t="str">
        <f>VLOOKUP($C115,CARPETAS!$C$5:$L$2388,4,FALSE)</f>
        <v>Rivera</v>
      </c>
      <c r="K115" s="38"/>
      <c r="L115" s="93">
        <f t="shared" si="8"/>
        <v>43512</v>
      </c>
      <c r="M115" s="30">
        <f t="shared" si="9"/>
        <v>2</v>
      </c>
      <c r="N115" s="31">
        <v>936</v>
      </c>
      <c r="O115" s="31" t="s">
        <v>289</v>
      </c>
      <c r="P115" s="31">
        <v>937</v>
      </c>
      <c r="Q115" s="31">
        <v>599</v>
      </c>
      <c r="R115" s="31" t="s">
        <v>290</v>
      </c>
      <c r="S115" s="31" t="s">
        <v>291</v>
      </c>
      <c r="T115" s="40"/>
      <c r="U115" s="222"/>
      <c r="V115" s="48"/>
      <c r="W115" s="48"/>
    </row>
    <row r="116" ht="15.75" customHeight="1" s="49" customFormat="1">
      <c r="A116" s="39">
        <v>7</v>
      </c>
      <c r="B116" s="54" t="s">
        <v>22</v>
      </c>
      <c r="C116" s="55" t="s">
        <v>25</v>
      </c>
      <c r="D116" s="56" t="s">
        <v>26</v>
      </c>
      <c r="E116" s="88">
        <v>43510</v>
      </c>
      <c r="F116" s="37" t="str">
        <f>VLOOKUP($C116,CARPETAS!$C$5:$L$2388,2,FALSE)</f>
        <v>BRB</v>
      </c>
      <c r="G116" s="27" t="str">
        <f>VLOOKUP($C116,CARPETAS!$C$5:$L$2388,9,FALSE)</f>
        <v>xx</v>
      </c>
      <c r="H116" s="28" t="str">
        <f>VLOOKUP($C116,CARPETAS!$C$5:$L$2388,5,FALSE)</f>
        <v>xx</v>
      </c>
      <c r="I116" s="88">
        <f>E116+2</f>
        <v>43512</v>
      </c>
      <c r="J116" s="29" t="str">
        <f>VLOOKUP($C116,CARPETAS!$C$5:$L$2388,4,FALSE)</f>
        <v>xx</v>
      </c>
      <c r="K116" s="38"/>
      <c r="L116" s="93">
        <f t="shared" si="8"/>
        <v>43513</v>
      </c>
      <c r="M116" s="30">
        <f t="shared" si="9"/>
        <v>3</v>
      </c>
      <c r="N116" s="31">
        <v>936</v>
      </c>
      <c r="O116" s="31"/>
      <c r="P116" s="31"/>
      <c r="Q116" s="31"/>
      <c r="R116" s="31"/>
      <c r="S116" s="31"/>
      <c r="T116" s="40"/>
      <c r="U116" s="222"/>
      <c r="V116" s="48"/>
      <c r="W116" s="48"/>
    </row>
    <row r="117" ht="15.75" customHeight="1" s="49" customFormat="1">
      <c r="A117" s="39">
        <v>7</v>
      </c>
      <c r="B117" s="54" t="s">
        <v>22</v>
      </c>
      <c r="C117" s="55" t="s">
        <v>23</v>
      </c>
      <c r="D117" s="56" t="s">
        <v>28</v>
      </c>
      <c r="E117" s="88">
        <v>43511</v>
      </c>
      <c r="F117" s="37" t="str">
        <f>VLOOKUP($C117,CARPETAS!$C$5:$L$2388,2,FALSE)</f>
        <v>BRB</v>
      </c>
      <c r="G117" s="27" t="str">
        <f>VLOOKUP($C117,CARPETAS!$C$5:$L$2388,9,FALSE)</f>
        <v>xx</v>
      </c>
      <c r="H117" s="28" t="str">
        <f>VLOOKUP($C117,CARPETAS!$C$5:$L$2388,5,FALSE)</f>
        <v>xx</v>
      </c>
      <c r="I117" s="88">
        <f>E117+2</f>
        <v>43513</v>
      </c>
      <c r="J117" s="29" t="str">
        <f>VLOOKUP($C117,CARPETAS!$C$5:$L$2388,4,FALSE)</f>
        <v>xx</v>
      </c>
      <c r="K117" s="38"/>
      <c r="L117" s="93">
        <f t="shared" si="8"/>
        <v>43514</v>
      </c>
      <c r="M117" s="30">
        <f t="shared" si="9"/>
        <v>3</v>
      </c>
      <c r="N117" s="31">
        <v>936</v>
      </c>
      <c r="O117" s="31"/>
      <c r="P117" s="31"/>
      <c r="Q117" s="31"/>
      <c r="R117" s="31"/>
      <c r="S117" s="31"/>
      <c r="T117" s="40"/>
      <c r="U117" s="222"/>
      <c r="V117" s="48"/>
      <c r="W117" s="48"/>
    </row>
    <row r="118" ht="15.75" customHeight="1" s="49" customFormat="1">
      <c r="A118" s="39">
        <v>7</v>
      </c>
      <c r="B118" s="54" t="s">
        <v>40</v>
      </c>
      <c r="C118" s="55" t="s">
        <v>292</v>
      </c>
      <c r="D118" s="56" t="s">
        <v>32</v>
      </c>
      <c r="E118" s="88">
        <v>43511</v>
      </c>
      <c r="F118" s="37" t="str">
        <f>VLOOKUP($C118,CARPETAS!$C$5:$L$2388,2,FALSE)</f>
        <v>BRB014</v>
      </c>
      <c r="G118" s="27" t="str">
        <f>VLOOKUP($C118,CARPETAS!$C$5:$L$2388,9,FALSE)</f>
        <v>134.21.02</v>
      </c>
      <c r="H118" s="28" t="str">
        <f>VLOOKUP($C118,CARPETAS!$C$5:$L$2388,5,FALSE)</f>
        <v>Osveli</v>
      </c>
      <c r="I118" s="88">
        <v>43514</v>
      </c>
      <c r="J118" s="29" t="str">
        <f>VLOOKUP($C118,CARPETAS!$C$5:$L$2388,4,FALSE)</f>
        <v>Rivera</v>
      </c>
      <c r="K118" s="38"/>
      <c r="L118" s="93">
        <f t="shared" si="8"/>
        <v>43515</v>
      </c>
      <c r="M118" s="30">
        <f t="shared" si="9"/>
        <v>4</v>
      </c>
      <c r="N118" s="31">
        <v>936</v>
      </c>
      <c r="O118" s="31" t="s">
        <v>293</v>
      </c>
      <c r="P118" s="31">
        <v>937</v>
      </c>
      <c r="Q118" s="31">
        <v>21</v>
      </c>
      <c r="R118" s="31" t="s">
        <v>246</v>
      </c>
      <c r="S118" s="31" t="s">
        <v>247</v>
      </c>
      <c r="T118" s="40"/>
      <c r="U118" s="222"/>
      <c r="V118" s="48"/>
      <c r="W118" s="48"/>
    </row>
    <row r="119" ht="15.75" customHeight="1" s="49" customFormat="1">
      <c r="A119" s="39">
        <v>7</v>
      </c>
      <c r="B119" s="57" t="s">
        <v>40</v>
      </c>
      <c r="C119" s="58" t="s">
        <v>275</v>
      </c>
      <c r="D119" s="59" t="s">
        <v>26</v>
      </c>
      <c r="E119" s="89">
        <v>43511</v>
      </c>
      <c r="F119" s="41" t="str">
        <f>VLOOKUP($C119,CARPETAS!$C$5:$L$2388,2,FALSE)</f>
        <v>BRB016</v>
      </c>
      <c r="G119" s="42" t="str">
        <f>VLOOKUP($C119,CARPETAS!$C$5:$L$2388,9,FALSE)</f>
        <v>134.28.37</v>
      </c>
      <c r="H119" s="43" t="str">
        <f>VLOOKUP($C119,CARPETAS!$C$5:$L$2388,5,FALSE)</f>
        <v>Silvio</v>
      </c>
      <c r="I119" s="89">
        <v>43514</v>
      </c>
      <c r="J119" s="44" t="str">
        <f>VLOOKUP($C119,CARPETAS!$C$5:$L$2388,4,FALSE)</f>
        <v>Rivera</v>
      </c>
      <c r="K119" s="45"/>
      <c r="L119" s="94">
        <f t="shared" si="8"/>
        <v>43515</v>
      </c>
      <c r="M119" s="46">
        <f t="shared" si="9"/>
        <v>4</v>
      </c>
      <c r="N119" s="47">
        <v>936</v>
      </c>
      <c r="O119" s="47" t="s">
        <v>294</v>
      </c>
      <c r="P119" s="47">
        <v>937</v>
      </c>
      <c r="Q119" s="47">
        <v>3442</v>
      </c>
      <c r="R119" s="47" t="s">
        <v>295</v>
      </c>
      <c r="S119" s="47" t="s">
        <v>296</v>
      </c>
      <c r="T119" s="36" t="s">
        <v>297</v>
      </c>
      <c r="U119" s="284"/>
      <c r="V119" s="48"/>
      <c r="W119" s="48"/>
    </row>
    <row r="120" ht="15.75" customHeight="1" s="49" customFormat="1">
      <c r="A120" s="39">
        <v>7</v>
      </c>
      <c r="B120" s="57" t="s">
        <v>40</v>
      </c>
      <c r="C120" s="58" t="s">
        <v>275</v>
      </c>
      <c r="D120" s="59" t="s">
        <v>36</v>
      </c>
      <c r="E120" s="89">
        <v>43510</v>
      </c>
      <c r="F120" s="41" t="str">
        <f>VLOOKUP($C120,CARPETAS!$C$5:$L$2388,2,FALSE)</f>
        <v>BRB016</v>
      </c>
      <c r="G120" s="42" t="str">
        <f>VLOOKUP($C120,CARPETAS!$C$5:$L$2388,9,FALSE)</f>
        <v>134.28.37</v>
      </c>
      <c r="H120" s="43" t="str">
        <f>VLOOKUP($C120,CARPETAS!$C$5:$L$2388,5,FALSE)</f>
        <v>Silvio</v>
      </c>
      <c r="I120" s="89">
        <v>43514</v>
      </c>
      <c r="J120" s="44" t="str">
        <f>VLOOKUP($C120,CARPETAS!$C$5:$L$2388,4,FALSE)</f>
        <v>Rivera</v>
      </c>
      <c r="K120" s="45"/>
      <c r="L120" s="94">
        <f t="shared" si="8"/>
        <v>43515</v>
      </c>
      <c r="M120" s="46">
        <f t="shared" si="9"/>
        <v>5</v>
      </c>
      <c r="N120" s="47">
        <v>936</v>
      </c>
      <c r="O120" s="47" t="s">
        <v>298</v>
      </c>
      <c r="P120" s="47">
        <v>938</v>
      </c>
      <c r="Q120" s="47">
        <v>3441</v>
      </c>
      <c r="R120" s="47" t="s">
        <v>299</v>
      </c>
      <c r="S120" s="47" t="s">
        <v>300</v>
      </c>
      <c r="T120" s="36" t="s">
        <v>301</v>
      </c>
      <c r="U120" s="284"/>
      <c r="V120" s="48"/>
      <c r="W120" s="48"/>
    </row>
    <row r="121" ht="15.75" customHeight="1" s="49" customFormat="1">
      <c r="A121" s="39">
        <v>8</v>
      </c>
      <c r="B121" s="57" t="s">
        <v>40</v>
      </c>
      <c r="C121" s="58" t="s">
        <v>275</v>
      </c>
      <c r="D121" s="59" t="s">
        <v>27</v>
      </c>
      <c r="E121" s="89">
        <v>43515</v>
      </c>
      <c r="F121" s="41" t="str">
        <f>VLOOKUP($C121,CARPETAS!$C$5:$L$2388,2,FALSE)</f>
        <v>BRB016</v>
      </c>
      <c r="G121" s="42" t="str">
        <f>VLOOKUP($C121,CARPETAS!$C$5:$L$2388,9,FALSE)</f>
        <v>134.28.37</v>
      </c>
      <c r="H121" s="43" t="str">
        <f>VLOOKUP($C121,CARPETAS!$C$5:$L$2388,5,FALSE)</f>
        <v>Silvio</v>
      </c>
      <c r="I121" s="89">
        <v>43516</v>
      </c>
      <c r="J121" s="44" t="str">
        <f>VLOOKUP($C121,CARPETAS!$C$5:$L$2388,4,FALSE)</f>
        <v>Rivera</v>
      </c>
      <c r="K121" s="45"/>
      <c r="L121" s="94">
        <f t="shared" si="8"/>
        <v>43517</v>
      </c>
      <c r="M121" s="46">
        <f t="shared" si="9"/>
        <v>2</v>
      </c>
      <c r="N121" s="47">
        <v>936</v>
      </c>
      <c r="O121" s="47" t="s">
        <v>302</v>
      </c>
      <c r="P121" s="47">
        <v>936</v>
      </c>
      <c r="Q121" s="47">
        <v>3444</v>
      </c>
      <c r="R121" s="47" t="s">
        <v>122</v>
      </c>
      <c r="S121" s="47" t="s">
        <v>123</v>
      </c>
      <c r="T121" s="36" t="s">
        <v>303</v>
      </c>
      <c r="U121" s="284"/>
      <c r="V121" s="48"/>
      <c r="W121" s="48"/>
    </row>
    <row r="122" ht="15.75" customHeight="1" s="49" customFormat="1">
      <c r="A122" s="39">
        <v>8</v>
      </c>
      <c r="B122" s="54" t="s">
        <v>40</v>
      </c>
      <c r="C122" s="55" t="s">
        <v>258</v>
      </c>
      <c r="D122" s="56" t="s">
        <v>26</v>
      </c>
      <c r="E122" s="88">
        <v>43516</v>
      </c>
      <c r="F122" s="37" t="str">
        <f>VLOOKUP($C122,CARPETAS!$C$5:$L$2388,2,FALSE)</f>
        <v>BRB015</v>
      </c>
      <c r="G122" s="27" t="str">
        <f>VLOOKUP($C122,CARPETAS!$C$5:$L$2388,9,FALSE)</f>
        <v>134.21.03</v>
      </c>
      <c r="H122" s="28" t="str">
        <f>VLOOKUP($C122,CARPETAS!$C$5:$L$2388,5,FALSE)</f>
        <v>Zanini</v>
      </c>
      <c r="I122" s="88">
        <v>43517</v>
      </c>
      <c r="J122" s="29" t="str">
        <f>VLOOKUP($C122,CARPETAS!$C$5:$L$2388,4,FALSE)</f>
        <v>Rivera</v>
      </c>
      <c r="K122" s="38"/>
      <c r="L122" s="93">
        <f t="shared" si="8"/>
        <v>43518</v>
      </c>
      <c r="M122" s="30">
        <f t="shared" si="9"/>
        <v>2</v>
      </c>
      <c r="N122" s="31">
        <v>936</v>
      </c>
      <c r="O122" s="31" t="s">
        <v>304</v>
      </c>
      <c r="P122" s="31">
        <v>936</v>
      </c>
      <c r="Q122" s="31">
        <v>607</v>
      </c>
      <c r="R122" s="31" t="s">
        <v>305</v>
      </c>
      <c r="S122" s="31" t="s">
        <v>306</v>
      </c>
      <c r="T122" s="40"/>
      <c r="U122" s="222"/>
      <c r="V122" s="48"/>
      <c r="W122" s="48"/>
    </row>
    <row r="123" ht="15.75" customHeight="1" s="49" customFormat="1">
      <c r="A123" s="39">
        <v>7</v>
      </c>
      <c r="B123" s="54" t="s">
        <v>22</v>
      </c>
      <c r="C123" s="55" t="s">
        <v>23</v>
      </c>
      <c r="D123" s="56" t="s">
        <v>37</v>
      </c>
      <c r="E123" s="88">
        <v>43516</v>
      </c>
      <c r="F123" s="37" t="str">
        <f>VLOOKUP($C123,CARPETAS!$C$5:$L$2388,2,FALSE)</f>
        <v>BRB</v>
      </c>
      <c r="G123" s="27" t="str">
        <f>VLOOKUP($C123,CARPETAS!$C$5:$L$2388,9,FALSE)</f>
        <v>xx</v>
      </c>
      <c r="H123" s="28" t="str">
        <f>VLOOKUP($C123,CARPETAS!$C$5:$L$2388,5,FALSE)</f>
        <v>xx</v>
      </c>
      <c r="I123" s="88">
        <f>E123+2</f>
        <v>43518</v>
      </c>
      <c r="J123" s="29" t="str">
        <f>VLOOKUP($C123,CARPETAS!$C$5:$L$2388,4,FALSE)</f>
        <v>xx</v>
      </c>
      <c r="K123" s="38"/>
      <c r="L123" s="93">
        <f t="shared" si="8"/>
        <v>43519</v>
      </c>
      <c r="M123" s="30">
        <f t="shared" si="9"/>
        <v>3</v>
      </c>
      <c r="N123" s="31">
        <v>936</v>
      </c>
      <c r="O123" s="31"/>
      <c r="P123" s="31"/>
      <c r="Q123" s="31"/>
      <c r="R123" s="31"/>
      <c r="S123" s="31"/>
      <c r="T123" s="40"/>
      <c r="U123" s="222"/>
      <c r="V123" s="48"/>
      <c r="W123" s="48"/>
    </row>
    <row r="124" ht="15.75" customHeight="1" s="49" customFormat="1">
      <c r="A124" s="39">
        <v>8</v>
      </c>
      <c r="B124" s="54" t="s">
        <v>40</v>
      </c>
      <c r="C124" s="55" t="s">
        <v>258</v>
      </c>
      <c r="D124" s="56" t="s">
        <v>32</v>
      </c>
      <c r="E124" s="88">
        <v>43515</v>
      </c>
      <c r="F124" s="37" t="str">
        <f>VLOOKUP($C124,CARPETAS!$C$5:$L$2388,2,FALSE)</f>
        <v>BRB015</v>
      </c>
      <c r="G124" s="27" t="str">
        <f>VLOOKUP($C124,CARPETAS!$C$5:$L$2388,9,FALSE)</f>
        <v>134.21.03</v>
      </c>
      <c r="H124" s="28" t="str">
        <f>VLOOKUP($C124,CARPETAS!$C$5:$L$2388,5,FALSE)</f>
        <v>Zanini</v>
      </c>
      <c r="I124" s="88">
        <v>43518</v>
      </c>
      <c r="J124" s="29" t="str">
        <f>VLOOKUP($C124,CARPETAS!$C$5:$L$2388,4,FALSE)</f>
        <v>Rivera</v>
      </c>
      <c r="K124" s="38"/>
      <c r="L124" s="93">
        <f t="shared" si="8"/>
        <v>43519</v>
      </c>
      <c r="M124" s="30">
        <f t="shared" si="9"/>
        <v>4</v>
      </c>
      <c r="N124" s="31">
        <v>936</v>
      </c>
      <c r="O124" s="31" t="s">
        <v>307</v>
      </c>
      <c r="P124" s="31">
        <v>936</v>
      </c>
      <c r="Q124" s="31">
        <v>603</v>
      </c>
      <c r="R124" s="31" t="s">
        <v>171</v>
      </c>
      <c r="S124" s="31" t="s">
        <v>172</v>
      </c>
      <c r="T124" s="40"/>
      <c r="U124" s="222"/>
      <c r="V124" s="48"/>
      <c r="W124" s="48"/>
    </row>
    <row r="125" ht="15.75" customHeight="1" s="49" customFormat="1">
      <c r="A125" s="39">
        <v>8</v>
      </c>
      <c r="B125" s="54" t="s">
        <v>40</v>
      </c>
      <c r="C125" s="55" t="s">
        <v>264</v>
      </c>
      <c r="D125" s="56" t="s">
        <v>28</v>
      </c>
      <c r="E125" s="88">
        <v>43516</v>
      </c>
      <c r="F125" s="37" t="str">
        <f>VLOOKUP($C125,CARPETAS!$C$5:$L$2388,2,FALSE)</f>
        <v>BRB013</v>
      </c>
      <c r="G125" s="27" t="str">
        <f>VLOOKUP($C125,CARPETAS!$C$5:$L$2388,9,FALSE)</f>
        <v>134.21.01</v>
      </c>
      <c r="H125" s="28" t="str">
        <f>VLOOKUP($C125,CARPETAS!$C$5:$L$2388,5,FALSE)</f>
        <v>CMCN</v>
      </c>
      <c r="I125" s="88">
        <f>E125+2</f>
        <v>43518</v>
      </c>
      <c r="J125" s="29" t="str">
        <f>VLOOKUP($C125,CARPETAS!$C$5:$L$2388,4,FALSE)</f>
        <v>Rivera</v>
      </c>
      <c r="K125" s="38"/>
      <c r="L125" s="93">
        <f t="shared" si="8"/>
        <v>43519</v>
      </c>
      <c r="M125" s="30">
        <f t="shared" si="9"/>
        <v>3</v>
      </c>
      <c r="N125" s="31">
        <v>936</v>
      </c>
      <c r="O125" s="31" t="s">
        <v>308</v>
      </c>
      <c r="P125" s="31">
        <v>936</v>
      </c>
      <c r="Q125" s="31">
        <v>582</v>
      </c>
      <c r="R125" s="31" t="s">
        <v>102</v>
      </c>
      <c r="S125" s="31" t="s">
        <v>309</v>
      </c>
      <c r="T125" s="40"/>
      <c r="U125" s="222"/>
      <c r="V125" s="48"/>
      <c r="W125" s="48"/>
    </row>
    <row r="126" ht="15.75" customHeight="1" s="49" customFormat="1">
      <c r="A126" s="39">
        <v>8</v>
      </c>
      <c r="B126" s="54" t="s">
        <v>40</v>
      </c>
      <c r="C126" s="55" t="s">
        <v>258</v>
      </c>
      <c r="D126" s="56" t="s">
        <v>37</v>
      </c>
      <c r="E126" s="88">
        <v>43516</v>
      </c>
      <c r="F126" s="37" t="str">
        <f>VLOOKUP($C126,CARPETAS!$C$5:$L$2388,2,FALSE)</f>
        <v>BRB015</v>
      </c>
      <c r="G126" s="27" t="str">
        <f>VLOOKUP($C126,CARPETAS!$C$5:$L$2388,9,FALSE)</f>
        <v>134.21.03</v>
      </c>
      <c r="H126" s="28" t="str">
        <f>VLOOKUP($C126,CARPETAS!$C$5:$L$2388,5,FALSE)</f>
        <v>Zanini</v>
      </c>
      <c r="I126" s="88">
        <f>E126+2</f>
        <v>43518</v>
      </c>
      <c r="J126" s="29" t="str">
        <f>VLOOKUP($C126,CARPETAS!$C$5:$L$2388,4,FALSE)</f>
        <v>Rivera</v>
      </c>
      <c r="K126" s="38"/>
      <c r="L126" s="93">
        <f t="shared" si="8"/>
        <v>43519</v>
      </c>
      <c r="M126" s="30">
        <f t="shared" si="9"/>
        <v>3</v>
      </c>
      <c r="N126" s="31">
        <v>936</v>
      </c>
      <c r="O126" s="31" t="s">
        <v>310</v>
      </c>
      <c r="P126" s="31">
        <v>936</v>
      </c>
      <c r="Q126" s="31">
        <v>609</v>
      </c>
      <c r="R126" s="31" t="s">
        <v>174</v>
      </c>
      <c r="S126" s="31" t="s">
        <v>175</v>
      </c>
      <c r="T126" s="40"/>
      <c r="U126" s="222"/>
      <c r="V126" s="48"/>
      <c r="W126" s="48"/>
    </row>
    <row r="127" ht="15.75" customHeight="1" s="49" customFormat="1">
      <c r="A127" s="39">
        <v>8</v>
      </c>
      <c r="B127" s="54" t="s">
        <v>22</v>
      </c>
      <c r="C127" s="55" t="s">
        <v>23</v>
      </c>
      <c r="D127" s="56" t="s">
        <v>23</v>
      </c>
      <c r="E127" s="88">
        <v>43518</v>
      </c>
      <c r="F127" s="37" t="str">
        <f>VLOOKUP($C127,CARPETAS!$C$5:$L$2388,2,FALSE)</f>
        <v>BRB</v>
      </c>
      <c r="G127" s="27" t="str">
        <f>VLOOKUP($C127,CARPETAS!$C$5:$L$2388,9,FALSE)</f>
        <v>xx</v>
      </c>
      <c r="H127" s="28" t="str">
        <f>VLOOKUP($C127,CARPETAS!$C$5:$L$2388,5,FALSE)</f>
        <v>xx</v>
      </c>
      <c r="I127" s="88">
        <v>43521</v>
      </c>
      <c r="J127" s="29" t="str">
        <f>VLOOKUP($C127,CARPETAS!$C$5:$L$2388,4,FALSE)</f>
        <v>xx</v>
      </c>
      <c r="K127" s="38"/>
      <c r="L127" s="93"/>
      <c r="M127" s="30">
        <f t="shared" si="9"/>
        <v>-43518</v>
      </c>
      <c r="N127" s="31">
        <v>936</v>
      </c>
      <c r="O127" s="31"/>
      <c r="P127" s="31"/>
      <c r="Q127" s="31"/>
      <c r="R127" s="31"/>
      <c r="S127" s="31"/>
      <c r="T127" s="40"/>
      <c r="U127" s="222"/>
      <c r="V127" s="48"/>
      <c r="W127" s="48"/>
    </row>
    <row r="128" ht="15.75" customHeight="1" s="49" customFormat="1">
      <c r="A128" s="39">
        <v>8</v>
      </c>
      <c r="B128" s="57" t="s">
        <v>40</v>
      </c>
      <c r="C128" s="58" t="s">
        <v>275</v>
      </c>
      <c r="D128" s="59" t="s">
        <v>26</v>
      </c>
      <c r="E128" s="89">
        <v>43517</v>
      </c>
      <c r="F128" s="41" t="str">
        <f>VLOOKUP($C128,CARPETAS!$C$5:$L$2388,2,FALSE)</f>
        <v>BRB016</v>
      </c>
      <c r="G128" s="42" t="str">
        <f>VLOOKUP($C128,CARPETAS!$C$5:$L$2388,9,FALSE)</f>
        <v>134.28.37</v>
      </c>
      <c r="H128" s="43" t="str">
        <f>VLOOKUP($C128,CARPETAS!$C$5:$L$2388,5,FALSE)</f>
        <v>Silvio</v>
      </c>
      <c r="I128" s="89">
        <v>43521</v>
      </c>
      <c r="J128" s="44" t="str">
        <f>VLOOKUP($C128,CARPETAS!$C$5:$L$2388,4,FALSE)</f>
        <v>Rivera</v>
      </c>
      <c r="K128" s="45"/>
      <c r="L128" s="94">
        <f>I128+1</f>
        <v>43522</v>
      </c>
      <c r="M128" s="46">
        <f t="shared" si="9"/>
        <v>5</v>
      </c>
      <c r="N128" s="47">
        <v>936</v>
      </c>
      <c r="O128" s="47" t="s">
        <v>311</v>
      </c>
      <c r="P128" s="47">
        <v>937</v>
      </c>
      <c r="Q128" s="47">
        <v>3447</v>
      </c>
      <c r="R128" s="47" t="s">
        <v>126</v>
      </c>
      <c r="S128" s="47" t="s">
        <v>127</v>
      </c>
      <c r="T128" s="36" t="s">
        <v>312</v>
      </c>
      <c r="U128" s="284"/>
      <c r="V128" s="48"/>
      <c r="W128" s="48"/>
    </row>
    <row r="129" ht="15.75" customHeight="1" s="49" customFormat="1">
      <c r="A129" s="39">
        <v>8</v>
      </c>
      <c r="B129" s="54" t="s">
        <v>40</v>
      </c>
      <c r="C129" s="55" t="s">
        <v>275</v>
      </c>
      <c r="D129" s="56" t="s">
        <v>36</v>
      </c>
      <c r="E129" s="88">
        <v>43517</v>
      </c>
      <c r="F129" s="37" t="str">
        <f>VLOOKUP($C129,CARPETAS!$C$5:$L$2388,2,FALSE)</f>
        <v>BRB016</v>
      </c>
      <c r="G129" s="27" t="str">
        <f>VLOOKUP($C129,CARPETAS!$C$5:$L$2388,9,FALSE)</f>
        <v>134.28.37</v>
      </c>
      <c r="H129" s="28" t="str">
        <f>VLOOKUP($C129,CARPETAS!$C$5:$L$2388,5,FALSE)</f>
        <v>Silvio</v>
      </c>
      <c r="I129" s="88">
        <v>43521</v>
      </c>
      <c r="J129" s="29" t="str">
        <f>VLOOKUP($C129,CARPETAS!$C$5:$L$2388,4,FALSE)</f>
        <v>Rivera</v>
      </c>
      <c r="K129" s="38"/>
      <c r="L129" s="93">
        <f>I129+1</f>
        <v>43522</v>
      </c>
      <c r="M129" s="30">
        <f t="shared" si="9"/>
        <v>5</v>
      </c>
      <c r="N129" s="31">
        <v>936</v>
      </c>
      <c r="O129" s="31" t="s">
        <v>313</v>
      </c>
      <c r="P129" s="31">
        <v>937</v>
      </c>
      <c r="Q129" s="31">
        <v>3448</v>
      </c>
      <c r="R129" s="31" t="s">
        <v>88</v>
      </c>
      <c r="S129" s="31" t="s">
        <v>89</v>
      </c>
      <c r="T129" s="40"/>
      <c r="U129" s="222"/>
      <c r="V129" s="48"/>
      <c r="W129" s="48"/>
    </row>
    <row r="130" ht="15.75" customHeight="1" s="49" customFormat="1">
      <c r="A130" s="39">
        <v>8</v>
      </c>
      <c r="B130" s="57" t="s">
        <v>40</v>
      </c>
      <c r="C130" s="58" t="s">
        <v>258</v>
      </c>
      <c r="D130" s="59" t="s">
        <v>32</v>
      </c>
      <c r="E130" s="89">
        <v>43518</v>
      </c>
      <c r="F130" s="41" t="str">
        <f>VLOOKUP($C130,CARPETAS!$C$5:$L$2388,2,FALSE)</f>
        <v>BRB015</v>
      </c>
      <c r="G130" s="42" t="str">
        <f>VLOOKUP($C130,CARPETAS!$C$5:$L$2388,9,FALSE)</f>
        <v>134.21.03</v>
      </c>
      <c r="H130" s="43" t="str">
        <f>VLOOKUP($C130,CARPETAS!$C$5:$L$2388,5,FALSE)</f>
        <v>Zanini</v>
      </c>
      <c r="I130" s="89">
        <v>43522</v>
      </c>
      <c r="J130" s="44" t="str">
        <f>VLOOKUP($C130,CARPETAS!$C$5:$L$2388,4,FALSE)</f>
        <v>Rivera</v>
      </c>
      <c r="K130" s="45"/>
      <c r="L130" s="94">
        <f>I130+1</f>
        <v>43523</v>
      </c>
      <c r="M130" s="46">
        <f t="shared" si="9"/>
        <v>5</v>
      </c>
      <c r="N130" s="47">
        <v>936</v>
      </c>
      <c r="O130" s="47" t="s">
        <v>314</v>
      </c>
      <c r="P130" s="47">
        <v>936</v>
      </c>
      <c r="Q130" s="47">
        <v>604</v>
      </c>
      <c r="R130" s="47" t="s">
        <v>315</v>
      </c>
      <c r="S130" s="47" t="s">
        <v>316</v>
      </c>
      <c r="T130" s="36" t="s">
        <v>317</v>
      </c>
      <c r="U130" s="284"/>
      <c r="V130" s="48"/>
      <c r="W130" s="48"/>
    </row>
    <row r="131" ht="15.75" customHeight="1" s="49" customFormat="1">
      <c r="A131" s="39">
        <v>8</v>
      </c>
      <c r="B131" s="54" t="s">
        <v>22</v>
      </c>
      <c r="C131" s="55" t="s">
        <v>23</v>
      </c>
      <c r="D131" s="56" t="s">
        <v>23</v>
      </c>
      <c r="E131" s="88">
        <v>43521</v>
      </c>
      <c r="F131" s="37" t="str">
        <f>VLOOKUP($C131,CARPETAS!$C$5:$L$2388,2,FALSE)</f>
        <v>BRB</v>
      </c>
      <c r="G131" s="27" t="str">
        <f>VLOOKUP($C131,CARPETAS!$C$5:$L$2388,9,FALSE)</f>
        <v>xx</v>
      </c>
      <c r="H131" s="28" t="str">
        <f>VLOOKUP($C131,CARPETAS!$C$5:$L$2388,5,FALSE)</f>
        <v>xx</v>
      </c>
      <c r="I131" s="88">
        <f ref="I131:I143" t="shared" si="11">E131+2</f>
        <v>43523</v>
      </c>
      <c r="J131" s="29" t="str">
        <f>VLOOKUP($C131,CARPETAS!$C$5:$L$2388,4,FALSE)</f>
        <v>xx</v>
      </c>
      <c r="K131" s="38"/>
      <c r="L131" s="93"/>
      <c r="M131" s="30">
        <f t="shared" si="9"/>
        <v>-43521</v>
      </c>
      <c r="N131" s="31">
        <v>936</v>
      </c>
      <c r="O131" s="31"/>
      <c r="P131" s="31"/>
      <c r="Q131" s="31"/>
      <c r="R131" s="31"/>
      <c r="S131" s="31"/>
      <c r="T131" s="40"/>
      <c r="U131" s="222"/>
      <c r="V131" s="48"/>
      <c r="W131" s="48"/>
    </row>
    <row r="132" ht="15.75" customHeight="1" s="49" customFormat="1">
      <c r="A132" s="39">
        <v>9</v>
      </c>
      <c r="B132" s="54" t="s">
        <v>22</v>
      </c>
      <c r="C132" s="55" t="s">
        <v>23</v>
      </c>
      <c r="D132" s="56"/>
      <c r="E132" s="88">
        <v>43521</v>
      </c>
      <c r="F132" s="37" t="str">
        <f>VLOOKUP($C132,CARPETAS!$C$5:$L$2388,2,FALSE)</f>
        <v>BRB</v>
      </c>
      <c r="G132" s="27" t="str">
        <f>VLOOKUP($C132,CARPETAS!$C$5:$L$2388,9,FALSE)</f>
        <v>xx</v>
      </c>
      <c r="H132" s="28" t="str">
        <f>VLOOKUP($C132,CARPETAS!$C$5:$L$2388,5,FALSE)</f>
        <v>xx</v>
      </c>
      <c r="I132" s="88">
        <f t="shared" si="11"/>
        <v>43523</v>
      </c>
      <c r="J132" s="29" t="str">
        <f>VLOOKUP($C132,CARPETAS!$C$5:$L$2388,4,FALSE)</f>
        <v>xx</v>
      </c>
      <c r="K132" s="38"/>
      <c r="L132" s="93"/>
      <c r="M132" s="30">
        <f t="shared" si="9"/>
        <v>-43521</v>
      </c>
      <c r="N132" s="31">
        <v>936</v>
      </c>
      <c r="O132" s="31"/>
      <c r="P132" s="31"/>
      <c r="Q132" s="31"/>
      <c r="R132" s="31"/>
      <c r="S132" s="31"/>
      <c r="T132" s="40"/>
      <c r="U132" s="222"/>
      <c r="V132" s="48"/>
      <c r="W132" s="48"/>
    </row>
    <row r="133" ht="15.75" customHeight="1" s="49" customFormat="1">
      <c r="A133" s="39">
        <v>9</v>
      </c>
      <c r="B133" s="54" t="s">
        <v>22</v>
      </c>
      <c r="C133" s="55" t="s">
        <v>23</v>
      </c>
      <c r="D133" s="56"/>
      <c r="E133" s="88">
        <v>43521</v>
      </c>
      <c r="F133" s="37" t="str">
        <f>VLOOKUP($C133,CARPETAS!$C$5:$L$2388,2,FALSE)</f>
        <v>BRB</v>
      </c>
      <c r="G133" s="27" t="str">
        <f>VLOOKUP($C133,CARPETAS!$C$5:$L$2388,9,FALSE)</f>
        <v>xx</v>
      </c>
      <c r="H133" s="28" t="str">
        <f>VLOOKUP($C133,CARPETAS!$C$5:$L$2388,5,FALSE)</f>
        <v>xx</v>
      </c>
      <c r="I133" s="88">
        <f t="shared" si="11"/>
        <v>43523</v>
      </c>
      <c r="J133" s="29" t="str">
        <f>VLOOKUP($C133,CARPETAS!$C$5:$L$2388,4,FALSE)</f>
        <v>xx</v>
      </c>
      <c r="K133" s="38"/>
      <c r="L133" s="93"/>
      <c r="M133" s="30">
        <f ref="M133:M164" t="shared" si="12">IF(E133&lt;&gt;"",L133-E133,"-")</f>
        <v>-43521</v>
      </c>
      <c r="N133" s="31">
        <v>936</v>
      </c>
      <c r="O133" s="31"/>
      <c r="P133" s="31"/>
      <c r="Q133" s="31"/>
      <c r="R133" s="31"/>
      <c r="S133" s="31"/>
      <c r="T133" s="40"/>
      <c r="U133" s="222"/>
      <c r="V133" s="48"/>
      <c r="W133" s="48"/>
    </row>
    <row r="134" ht="15.75" customHeight="1" s="49" customFormat="1">
      <c r="A134" s="39">
        <v>9</v>
      </c>
      <c r="B134" s="54" t="s">
        <v>22</v>
      </c>
      <c r="C134" s="55" t="s">
        <v>23</v>
      </c>
      <c r="D134" s="56"/>
      <c r="E134" s="88">
        <v>43521</v>
      </c>
      <c r="F134" s="37" t="str">
        <f>VLOOKUP($C134,CARPETAS!$C$5:$L$2388,2,FALSE)</f>
        <v>BRB</v>
      </c>
      <c r="G134" s="27" t="str">
        <f>VLOOKUP($C134,CARPETAS!$C$5:$L$2388,9,FALSE)</f>
        <v>xx</v>
      </c>
      <c r="H134" s="28" t="str">
        <f>VLOOKUP($C134,CARPETAS!$C$5:$L$2388,5,FALSE)</f>
        <v>xx</v>
      </c>
      <c r="I134" s="88">
        <f t="shared" si="11"/>
        <v>43523</v>
      </c>
      <c r="J134" s="29" t="str">
        <f>VLOOKUP($C134,CARPETAS!$C$5:$L$2388,4,FALSE)</f>
        <v>xx</v>
      </c>
      <c r="K134" s="38"/>
      <c r="L134" s="93"/>
      <c r="M134" s="30">
        <f t="shared" si="12"/>
        <v>-43521</v>
      </c>
      <c r="N134" s="31">
        <v>936</v>
      </c>
      <c r="O134" s="31"/>
      <c r="P134" s="31"/>
      <c r="Q134" s="31"/>
      <c r="R134" s="31"/>
      <c r="S134" s="31"/>
      <c r="T134" s="40"/>
      <c r="U134" s="222"/>
      <c r="V134" s="48"/>
      <c r="W134" s="48"/>
    </row>
    <row r="135" ht="15.75" customHeight="1" s="49" customFormat="1">
      <c r="A135" s="39">
        <v>9</v>
      </c>
      <c r="B135" s="54" t="s">
        <v>22</v>
      </c>
      <c r="C135" s="55" t="s">
        <v>23</v>
      </c>
      <c r="D135" s="56"/>
      <c r="E135" s="88">
        <v>43521</v>
      </c>
      <c r="F135" s="37" t="str">
        <f>VLOOKUP($C135,CARPETAS!$C$5:$L$2388,2,FALSE)</f>
        <v>BRB</v>
      </c>
      <c r="G135" s="27" t="str">
        <f>VLOOKUP($C135,CARPETAS!$C$5:$L$2388,9,FALSE)</f>
        <v>xx</v>
      </c>
      <c r="H135" s="28" t="str">
        <f>VLOOKUP($C135,CARPETAS!$C$5:$L$2388,5,FALSE)</f>
        <v>xx</v>
      </c>
      <c r="I135" s="88">
        <f t="shared" si="11"/>
        <v>43523</v>
      </c>
      <c r="J135" s="29" t="str">
        <f>VLOOKUP($C135,CARPETAS!$C$5:$L$2388,4,FALSE)</f>
        <v>xx</v>
      </c>
      <c r="K135" s="38"/>
      <c r="L135" s="93"/>
      <c r="M135" s="30">
        <f t="shared" si="12"/>
        <v>-43521</v>
      </c>
      <c r="N135" s="31">
        <v>936</v>
      </c>
      <c r="O135" s="31"/>
      <c r="P135" s="31"/>
      <c r="Q135" s="31"/>
      <c r="R135" s="31"/>
      <c r="S135" s="31"/>
      <c r="T135" s="40"/>
      <c r="U135" s="222"/>
      <c r="V135" s="48"/>
      <c r="W135" s="48"/>
    </row>
    <row r="136" ht="15.75" customHeight="1" s="49" customFormat="1">
      <c r="A136" s="39">
        <v>9</v>
      </c>
      <c r="B136" s="54" t="s">
        <v>22</v>
      </c>
      <c r="C136" s="55" t="s">
        <v>23</v>
      </c>
      <c r="D136" s="56"/>
      <c r="E136" s="88">
        <v>43521</v>
      </c>
      <c r="F136" s="37" t="str">
        <f>VLOOKUP($C136,CARPETAS!$C$5:$L$2388,2,FALSE)</f>
        <v>BRB</v>
      </c>
      <c r="G136" s="27" t="str">
        <f>VLOOKUP($C136,CARPETAS!$C$5:$L$2388,9,FALSE)</f>
        <v>xx</v>
      </c>
      <c r="H136" s="28" t="str">
        <f>VLOOKUP($C136,CARPETAS!$C$5:$L$2388,5,FALSE)</f>
        <v>xx</v>
      </c>
      <c r="I136" s="88">
        <f t="shared" si="11"/>
        <v>43523</v>
      </c>
      <c r="J136" s="29" t="str">
        <f>VLOOKUP($C136,CARPETAS!$C$5:$L$2388,4,FALSE)</f>
        <v>xx</v>
      </c>
      <c r="K136" s="38"/>
      <c r="L136" s="93"/>
      <c r="M136" s="30">
        <f t="shared" si="12"/>
        <v>-43521</v>
      </c>
      <c r="N136" s="31">
        <v>936</v>
      </c>
      <c r="O136" s="31"/>
      <c r="P136" s="31"/>
      <c r="Q136" s="31"/>
      <c r="R136" s="31"/>
      <c r="S136" s="31"/>
      <c r="T136" s="40"/>
      <c r="U136" s="222"/>
      <c r="V136" s="48"/>
      <c r="W136" s="48"/>
    </row>
    <row r="137" ht="15.75" customHeight="1" s="49" customFormat="1">
      <c r="A137" s="39">
        <v>9</v>
      </c>
      <c r="B137" s="54" t="s">
        <v>22</v>
      </c>
      <c r="C137" s="55" t="s">
        <v>23</v>
      </c>
      <c r="D137" s="56"/>
      <c r="E137" s="88">
        <v>43521</v>
      </c>
      <c r="F137" s="37" t="str">
        <f>VLOOKUP($C137,CARPETAS!$C$5:$L$2388,2,FALSE)</f>
        <v>BRB</v>
      </c>
      <c r="G137" s="27" t="str">
        <f>VLOOKUP($C137,CARPETAS!$C$5:$L$2388,9,FALSE)</f>
        <v>xx</v>
      </c>
      <c r="H137" s="28" t="str">
        <f>VLOOKUP($C137,CARPETAS!$C$5:$L$2388,5,FALSE)</f>
        <v>xx</v>
      </c>
      <c r="I137" s="88">
        <f t="shared" si="11"/>
        <v>43523</v>
      </c>
      <c r="J137" s="29" t="str">
        <f>VLOOKUP($C137,CARPETAS!$C$5:$L$2388,4,FALSE)</f>
        <v>xx</v>
      </c>
      <c r="K137" s="38"/>
      <c r="L137" s="93"/>
      <c r="M137" s="30">
        <f t="shared" si="12"/>
        <v>-43521</v>
      </c>
      <c r="N137" s="31">
        <v>936</v>
      </c>
      <c r="O137" s="31"/>
      <c r="P137" s="31"/>
      <c r="Q137" s="31"/>
      <c r="R137" s="31"/>
      <c r="S137" s="31"/>
      <c r="T137" s="40"/>
      <c r="U137" s="222"/>
      <c r="V137" s="48"/>
      <c r="W137" s="48"/>
    </row>
    <row r="138" ht="15.75" customHeight="1" s="49" customFormat="1">
      <c r="A138" s="39">
        <v>9</v>
      </c>
      <c r="B138" s="54" t="s">
        <v>22</v>
      </c>
      <c r="C138" s="55" t="s">
        <v>23</v>
      </c>
      <c r="D138" s="56"/>
      <c r="E138" s="88">
        <v>43521</v>
      </c>
      <c r="F138" s="37" t="str">
        <f>VLOOKUP($C138,CARPETAS!$C$5:$L$2388,2,FALSE)</f>
        <v>BRB</v>
      </c>
      <c r="G138" s="27" t="str">
        <f>VLOOKUP($C138,CARPETAS!$C$5:$L$2388,9,FALSE)</f>
        <v>xx</v>
      </c>
      <c r="H138" s="28" t="str">
        <f>VLOOKUP($C138,CARPETAS!$C$5:$L$2388,5,FALSE)</f>
        <v>xx</v>
      </c>
      <c r="I138" s="88">
        <f t="shared" si="11"/>
        <v>43523</v>
      </c>
      <c r="J138" s="29" t="str">
        <f>VLOOKUP($C138,CARPETAS!$C$5:$L$2388,4,FALSE)</f>
        <v>xx</v>
      </c>
      <c r="K138" s="38"/>
      <c r="L138" s="93"/>
      <c r="M138" s="30">
        <f t="shared" si="12"/>
        <v>-43521</v>
      </c>
      <c r="N138" s="31">
        <v>936</v>
      </c>
      <c r="O138" s="31"/>
      <c r="P138" s="31"/>
      <c r="Q138" s="31"/>
      <c r="R138" s="31"/>
      <c r="S138" s="31"/>
      <c r="T138" s="40"/>
      <c r="U138" s="222"/>
      <c r="V138" s="48"/>
      <c r="W138" s="48"/>
    </row>
    <row r="139" ht="15.75" customHeight="1" s="49" customFormat="1">
      <c r="A139" s="39">
        <v>8</v>
      </c>
      <c r="B139" s="54" t="s">
        <v>22</v>
      </c>
      <c r="C139" s="55" t="s">
        <v>23</v>
      </c>
      <c r="D139" s="56" t="s">
        <v>23</v>
      </c>
      <c r="E139" s="88">
        <v>43522</v>
      </c>
      <c r="F139" s="37" t="str">
        <f>VLOOKUP($C139,CARPETAS!$C$5:$L$2388,2,FALSE)</f>
        <v>BRB</v>
      </c>
      <c r="G139" s="27" t="str">
        <f>VLOOKUP($C139,CARPETAS!$C$5:$L$2388,9,FALSE)</f>
        <v>xx</v>
      </c>
      <c r="H139" s="28" t="str">
        <f>VLOOKUP($C139,CARPETAS!$C$5:$L$2388,5,FALSE)</f>
        <v>xx</v>
      </c>
      <c r="I139" s="88">
        <f t="shared" si="11"/>
        <v>43524</v>
      </c>
      <c r="J139" s="29" t="str">
        <f>VLOOKUP($C139,CARPETAS!$C$5:$L$2388,4,FALSE)</f>
        <v>xx</v>
      </c>
      <c r="K139" s="38"/>
      <c r="L139" s="93"/>
      <c r="M139" s="30">
        <f t="shared" si="12"/>
        <v>-43522</v>
      </c>
      <c r="N139" s="31">
        <v>936</v>
      </c>
      <c r="O139" s="31"/>
      <c r="P139" s="31"/>
      <c r="Q139" s="31"/>
      <c r="R139" s="31"/>
      <c r="S139" s="31"/>
      <c r="T139" s="40"/>
      <c r="U139" s="222"/>
      <c r="V139" s="48"/>
      <c r="W139" s="48"/>
    </row>
    <row r="140" ht="15.75" customHeight="1" s="49" customFormat="1">
      <c r="A140" s="39">
        <v>9</v>
      </c>
      <c r="B140" s="57" t="s">
        <v>40</v>
      </c>
      <c r="C140" s="58" t="s">
        <v>292</v>
      </c>
      <c r="D140" s="59" t="s">
        <v>32</v>
      </c>
      <c r="E140" s="89">
        <v>43522</v>
      </c>
      <c r="F140" s="41" t="str">
        <f>VLOOKUP($C140,CARPETAS!$C$5:$L$2388,2,FALSE)</f>
        <v>BRB014</v>
      </c>
      <c r="G140" s="42" t="str">
        <f>VLOOKUP($C140,CARPETAS!$C$5:$L$2388,9,FALSE)</f>
        <v>134.21.02</v>
      </c>
      <c r="H140" s="43" t="str">
        <f>VLOOKUP($C140,CARPETAS!$C$5:$L$2388,5,FALSE)</f>
        <v>Osveli</v>
      </c>
      <c r="I140" s="89">
        <f t="shared" si="11"/>
        <v>43524</v>
      </c>
      <c r="J140" s="44" t="str">
        <f>VLOOKUP($C140,CARPETAS!$C$5:$L$2388,4,FALSE)</f>
        <v>Rivera</v>
      </c>
      <c r="K140" s="45"/>
      <c r="L140" s="94">
        <f>I140+1</f>
        <v>43525</v>
      </c>
      <c r="M140" s="46">
        <f t="shared" si="12"/>
        <v>3</v>
      </c>
      <c r="N140" s="47">
        <v>936</v>
      </c>
      <c r="O140" s="47" t="s">
        <v>318</v>
      </c>
      <c r="P140" s="47">
        <v>937</v>
      </c>
      <c r="Q140" s="47">
        <v>24</v>
      </c>
      <c r="R140" s="47" t="s">
        <v>319</v>
      </c>
      <c r="S140" s="47" t="s">
        <v>320</v>
      </c>
      <c r="T140" s="36" t="s">
        <v>321</v>
      </c>
      <c r="U140" s="284"/>
      <c r="V140" s="48"/>
      <c r="W140" s="48"/>
    </row>
    <row r="141" ht="15.75" customHeight="1" s="49" customFormat="1">
      <c r="A141" s="39">
        <v>9</v>
      </c>
      <c r="B141" s="57" t="s">
        <v>40</v>
      </c>
      <c r="C141" s="58" t="s">
        <v>322</v>
      </c>
      <c r="D141" s="59" t="s">
        <v>26</v>
      </c>
      <c r="E141" s="89">
        <v>43522</v>
      </c>
      <c r="F141" s="41" t="str">
        <f>VLOOKUP($C141,CARPETAS!$C$5:$L$2388,2,FALSE)</f>
        <v>BRB017</v>
      </c>
      <c r="G141" s="42" t="str">
        <f>VLOOKUP($C141,CARPETAS!$C$5:$L$2388,9,FALSE)</f>
        <v>134.35.05</v>
      </c>
      <c r="H141" s="43" t="str">
        <f>VLOOKUP($C141,CARPETAS!$C$5:$L$2388,5,FALSE)</f>
        <v>Zanini</v>
      </c>
      <c r="I141" s="89">
        <f t="shared" si="11"/>
        <v>43524</v>
      </c>
      <c r="J141" s="44" t="str">
        <f>VLOOKUP($C141,CARPETAS!$C$5:$L$2388,4,FALSE)</f>
        <v>Rivera</v>
      </c>
      <c r="K141" s="45"/>
      <c r="L141" s="94">
        <f>I141+1</f>
        <v>43525</v>
      </c>
      <c r="M141" s="46">
        <f t="shared" si="12"/>
        <v>3</v>
      </c>
      <c r="N141" s="47">
        <v>936</v>
      </c>
      <c r="O141" s="47" t="s">
        <v>323</v>
      </c>
      <c r="P141" s="47">
        <v>936</v>
      </c>
      <c r="Q141" s="47">
        <v>615</v>
      </c>
      <c r="R141" s="47" t="s">
        <v>153</v>
      </c>
      <c r="S141" s="47" t="s">
        <v>154</v>
      </c>
      <c r="T141" s="36" t="s">
        <v>321</v>
      </c>
      <c r="U141" s="284"/>
      <c r="V141" s="48"/>
      <c r="W141" s="48"/>
    </row>
    <row r="142" ht="15.75" customHeight="1" s="49" customFormat="1">
      <c r="A142" s="39">
        <v>9</v>
      </c>
      <c r="B142" s="57" t="s">
        <v>40</v>
      </c>
      <c r="C142" s="58" t="s">
        <v>292</v>
      </c>
      <c r="D142" s="59" t="s">
        <v>27</v>
      </c>
      <c r="E142" s="89">
        <v>43522</v>
      </c>
      <c r="F142" s="41" t="str">
        <f>VLOOKUP($C142,CARPETAS!$C$5:$L$2388,2,FALSE)</f>
        <v>BRB014</v>
      </c>
      <c r="G142" s="42" t="str">
        <f>VLOOKUP($C142,CARPETAS!$C$5:$L$2388,9,FALSE)</f>
        <v>134.21.02</v>
      </c>
      <c r="H142" s="43" t="str">
        <f>VLOOKUP($C142,CARPETAS!$C$5:$L$2388,5,FALSE)</f>
        <v>Osveli</v>
      </c>
      <c r="I142" s="89">
        <f t="shared" si="11"/>
        <v>43524</v>
      </c>
      <c r="J142" s="44" t="str">
        <f>VLOOKUP($C142,CARPETAS!$C$5:$L$2388,4,FALSE)</f>
        <v>Rivera</v>
      </c>
      <c r="K142" s="45"/>
      <c r="L142" s="94">
        <f>I142+1</f>
        <v>43525</v>
      </c>
      <c r="M142" s="46">
        <f t="shared" si="12"/>
        <v>3</v>
      </c>
      <c r="N142" s="47">
        <v>936</v>
      </c>
      <c r="O142" s="47" t="s">
        <v>324</v>
      </c>
      <c r="P142" s="47">
        <v>937</v>
      </c>
      <c r="Q142" s="47">
        <v>25</v>
      </c>
      <c r="R142" s="47" t="s">
        <v>246</v>
      </c>
      <c r="S142" s="47" t="s">
        <v>247</v>
      </c>
      <c r="T142" s="36" t="s">
        <v>321</v>
      </c>
      <c r="U142" s="284"/>
      <c r="V142" s="48"/>
      <c r="W142" s="48"/>
    </row>
    <row r="143" ht="15.75" customHeight="1" s="49" customFormat="1">
      <c r="A143" s="39">
        <v>8</v>
      </c>
      <c r="B143" s="54" t="s">
        <v>22</v>
      </c>
      <c r="C143" s="55" t="s">
        <v>23</v>
      </c>
      <c r="D143" s="56" t="s">
        <v>23</v>
      </c>
      <c r="E143" s="88">
        <v>43523</v>
      </c>
      <c r="F143" s="37" t="str">
        <f>VLOOKUP($C143,CARPETAS!$C$5:$L$2388,2,FALSE)</f>
        <v>BRB</v>
      </c>
      <c r="G143" s="27" t="str">
        <f>VLOOKUP($C143,CARPETAS!$C$5:$L$2388,9,FALSE)</f>
        <v>xx</v>
      </c>
      <c r="H143" s="28" t="str">
        <f>VLOOKUP($C143,CARPETAS!$C$5:$L$2388,5,FALSE)</f>
        <v>xx</v>
      </c>
      <c r="I143" s="88">
        <f t="shared" si="11"/>
        <v>43525</v>
      </c>
      <c r="J143" s="29" t="str">
        <f>VLOOKUP($C143,CARPETAS!$C$5:$L$2388,4,FALSE)</f>
        <v>xx</v>
      </c>
      <c r="K143" s="38"/>
      <c r="L143" s="93"/>
      <c r="M143" s="30">
        <f t="shared" si="12"/>
        <v>-43523</v>
      </c>
      <c r="N143" s="31">
        <v>936</v>
      </c>
      <c r="O143" s="31"/>
      <c r="P143" s="31"/>
      <c r="Q143" s="31"/>
      <c r="R143" s="31"/>
      <c r="S143" s="31"/>
      <c r="T143" s="40"/>
      <c r="U143" s="222"/>
      <c r="V143" s="48"/>
      <c r="W143" s="48"/>
    </row>
    <row r="144" ht="15.75" customHeight="1" s="49" customFormat="1">
      <c r="A144" s="39">
        <v>9</v>
      </c>
      <c r="B144" s="57" t="s">
        <v>40</v>
      </c>
      <c r="C144" s="58" t="s">
        <v>322</v>
      </c>
      <c r="D144" s="59" t="s">
        <v>32</v>
      </c>
      <c r="E144" s="89">
        <v>43524</v>
      </c>
      <c r="F144" s="41" t="str">
        <f>VLOOKUP($C144,CARPETAS!$C$5:$L$2388,2,FALSE)</f>
        <v>BRB017</v>
      </c>
      <c r="G144" s="42" t="str">
        <f>VLOOKUP($C144,CARPETAS!$C$5:$L$2388,9,FALSE)</f>
        <v>134.35.05</v>
      </c>
      <c r="H144" s="43" t="str">
        <f>VLOOKUP($C144,CARPETAS!$C$5:$L$2388,5,FALSE)</f>
        <v>Zanini</v>
      </c>
      <c r="I144" s="89">
        <v>43525</v>
      </c>
      <c r="J144" s="44" t="str">
        <f>VLOOKUP($C144,CARPETAS!$C$5:$L$2388,4,FALSE)</f>
        <v>Rivera</v>
      </c>
      <c r="K144" s="45"/>
      <c r="L144" s="94">
        <f>I144+1</f>
        <v>43526</v>
      </c>
      <c r="M144" s="46">
        <f t="shared" si="12"/>
        <v>2</v>
      </c>
      <c r="N144" s="47">
        <v>936</v>
      </c>
      <c r="O144" s="47" t="s">
        <v>325</v>
      </c>
      <c r="P144" s="47">
        <v>936</v>
      </c>
      <c r="Q144" s="47">
        <v>619</v>
      </c>
      <c r="R144" s="47" t="s">
        <v>200</v>
      </c>
      <c r="S144" s="47" t="s">
        <v>201</v>
      </c>
      <c r="T144" s="36" t="s">
        <v>326</v>
      </c>
      <c r="U144" s="284"/>
      <c r="V144" s="48"/>
      <c r="W144" s="48"/>
    </row>
    <row r="145" ht="15.75" customHeight="1" s="49" customFormat="1">
      <c r="A145" s="39">
        <v>9</v>
      </c>
      <c r="B145" s="57" t="s">
        <v>40</v>
      </c>
      <c r="C145" s="58" t="s">
        <v>275</v>
      </c>
      <c r="D145" s="59" t="s">
        <v>26</v>
      </c>
      <c r="E145" s="89">
        <v>43523</v>
      </c>
      <c r="F145" s="41" t="str">
        <f>VLOOKUP($C145,CARPETAS!$C$5:$L$2388,2,FALSE)</f>
        <v>BRB016</v>
      </c>
      <c r="G145" s="42" t="str">
        <f>VLOOKUP($C145,CARPETAS!$C$5:$L$2388,9,FALSE)</f>
        <v>134.28.37</v>
      </c>
      <c r="H145" s="43" t="str">
        <f>VLOOKUP($C145,CARPETAS!$C$5:$L$2388,5,FALSE)</f>
        <v>Silvio</v>
      </c>
      <c r="I145" s="89">
        <v>43525</v>
      </c>
      <c r="J145" s="44" t="str">
        <f>VLOOKUP($C145,CARPETAS!$C$5:$L$2388,4,FALSE)</f>
        <v>Rivera</v>
      </c>
      <c r="K145" s="45"/>
      <c r="L145" s="94">
        <f>I145+1</f>
        <v>43526</v>
      </c>
      <c r="M145" s="46">
        <f t="shared" si="12"/>
        <v>3</v>
      </c>
      <c r="N145" s="47">
        <v>936</v>
      </c>
      <c r="O145" s="47" t="s">
        <v>327</v>
      </c>
      <c r="P145" s="47">
        <v>937</v>
      </c>
      <c r="Q145" s="47">
        <v>3461</v>
      </c>
      <c r="R145" s="47" t="s">
        <v>328</v>
      </c>
      <c r="S145" s="47" t="s">
        <v>329</v>
      </c>
      <c r="T145" s="36" t="s">
        <v>330</v>
      </c>
      <c r="U145" s="284"/>
      <c r="V145" s="48"/>
      <c r="W145" s="48"/>
    </row>
    <row r="146" ht="15.75" customHeight="1" s="49" customFormat="1">
      <c r="A146" s="39">
        <v>9</v>
      </c>
      <c r="B146" s="57" t="s">
        <v>40</v>
      </c>
      <c r="C146" s="58" t="s">
        <v>322</v>
      </c>
      <c r="D146" s="59" t="s">
        <v>37</v>
      </c>
      <c r="E146" s="89">
        <v>43522</v>
      </c>
      <c r="F146" s="41" t="str">
        <f>VLOOKUP($C146,CARPETAS!$C$5:$L$2388,2,FALSE)</f>
        <v>BRB017</v>
      </c>
      <c r="G146" s="42" t="str">
        <f>VLOOKUP($C146,CARPETAS!$C$5:$L$2388,9,FALSE)</f>
        <v>134.35.05</v>
      </c>
      <c r="H146" s="43" t="str">
        <f>VLOOKUP($C146,CARPETAS!$C$5:$L$2388,5,FALSE)</f>
        <v>Zanini</v>
      </c>
      <c r="I146" s="89">
        <v>43525</v>
      </c>
      <c r="J146" s="44" t="str">
        <f>VLOOKUP($C146,CARPETAS!$C$5:$L$2388,4,FALSE)</f>
        <v>Rivera</v>
      </c>
      <c r="K146" s="45"/>
      <c r="L146" s="94">
        <f>I146+1</f>
        <v>43526</v>
      </c>
      <c r="M146" s="46">
        <f t="shared" si="12"/>
        <v>4</v>
      </c>
      <c r="N146" s="47">
        <v>936</v>
      </c>
      <c r="O146" s="47" t="s">
        <v>331</v>
      </c>
      <c r="P146" s="47">
        <v>936</v>
      </c>
      <c r="Q146" s="47">
        <v>616</v>
      </c>
      <c r="R146" s="47" t="s">
        <v>64</v>
      </c>
      <c r="S146" s="47" t="s">
        <v>65</v>
      </c>
      <c r="T146" s="36" t="s">
        <v>326</v>
      </c>
      <c r="U146" s="284"/>
      <c r="V146" s="48"/>
      <c r="W146" s="48"/>
    </row>
    <row r="147" ht="15.75" customHeight="1" s="49" customFormat="1">
      <c r="A147" s="39">
        <v>8</v>
      </c>
      <c r="B147" s="54" t="s">
        <v>22</v>
      </c>
      <c r="C147" s="55" t="s">
        <v>23</v>
      </c>
      <c r="D147" s="56" t="s">
        <v>23</v>
      </c>
      <c r="E147" s="88">
        <v>43524</v>
      </c>
      <c r="F147" s="37" t="str">
        <f>VLOOKUP($C147,CARPETAS!$C$5:$L$2388,2,FALSE)</f>
        <v>BRB</v>
      </c>
      <c r="G147" s="27" t="str">
        <f>VLOOKUP($C147,CARPETAS!$C$5:$L$2388,9,FALSE)</f>
        <v>xx</v>
      </c>
      <c r="H147" s="28" t="str">
        <f>VLOOKUP($C147,CARPETAS!$C$5:$L$2388,5,FALSE)</f>
        <v>xx</v>
      </c>
      <c r="I147" s="88">
        <f>E147+2</f>
        <v>43526</v>
      </c>
      <c r="J147" s="29" t="str">
        <f>VLOOKUP($C147,CARPETAS!$C$5:$L$2388,4,FALSE)</f>
        <v>xx</v>
      </c>
      <c r="K147" s="38"/>
      <c r="L147" s="93"/>
      <c r="M147" s="30">
        <f t="shared" si="12"/>
        <v>-43524</v>
      </c>
      <c r="N147" s="31">
        <v>936</v>
      </c>
      <c r="O147" s="31"/>
      <c r="P147" s="31"/>
      <c r="Q147" s="31" t="s">
        <v>332</v>
      </c>
      <c r="R147" s="31"/>
      <c r="S147" s="31"/>
      <c r="T147" s="40"/>
      <c r="U147" s="222"/>
      <c r="V147" s="48"/>
      <c r="W147" s="48"/>
    </row>
    <row r="148" ht="15.75" customHeight="1" s="49" customFormat="1">
      <c r="A148" s="39">
        <v>9</v>
      </c>
      <c r="B148" s="57" t="s">
        <v>40</v>
      </c>
      <c r="C148" s="58" t="s">
        <v>333</v>
      </c>
      <c r="D148" s="59" t="s">
        <v>36</v>
      </c>
      <c r="E148" s="89">
        <v>43524</v>
      </c>
      <c r="F148" s="41" t="str">
        <f>VLOOKUP($C148,CARPETAS!$C$5:$L$2388,2,FALSE)</f>
        <v>BRB018</v>
      </c>
      <c r="G148" s="42" t="str">
        <f>VLOOKUP($C148,CARPETAS!$C$5:$L$2388,9,FALSE)</f>
        <v>134.36.24</v>
      </c>
      <c r="H148" s="43" t="str">
        <f>VLOOKUP($C148,CARPETAS!$C$5:$L$2388,5,FALSE)</f>
        <v>Zanini</v>
      </c>
      <c r="I148" s="89">
        <v>43530</v>
      </c>
      <c r="J148" s="44" t="str">
        <f>VLOOKUP($C148,CARPETAS!$C$5:$L$2388,4,FALSE)</f>
        <v>Rivera</v>
      </c>
      <c r="K148" s="45"/>
      <c r="L148" s="94">
        <f ref="L148:L177" t="shared" si="13">I148+1</f>
        <v>43531</v>
      </c>
      <c r="M148" s="46">
        <f t="shared" si="12"/>
        <v>7</v>
      </c>
      <c r="N148" s="47">
        <v>936</v>
      </c>
      <c r="O148" s="47" t="s">
        <v>334</v>
      </c>
      <c r="P148" s="47">
        <v>937</v>
      </c>
      <c r="Q148" s="47">
        <v>621</v>
      </c>
      <c r="R148" s="47" t="s">
        <v>335</v>
      </c>
      <c r="S148" s="47" t="s">
        <v>336</v>
      </c>
      <c r="T148" s="36" t="s">
        <v>337</v>
      </c>
      <c r="U148" s="284"/>
      <c r="V148" s="48"/>
      <c r="W148" s="48"/>
    </row>
    <row r="149" ht="15.75" customHeight="1" s="49" customFormat="1">
      <c r="A149" s="39">
        <v>9</v>
      </c>
      <c r="B149" s="57" t="s">
        <v>40</v>
      </c>
      <c r="C149" s="58" t="s">
        <v>333</v>
      </c>
      <c r="D149" s="59" t="s">
        <v>28</v>
      </c>
      <c r="E149" s="89">
        <v>43525</v>
      </c>
      <c r="F149" s="41" t="str">
        <f>VLOOKUP($C149,CARPETAS!$C$5:$L$2388,2,FALSE)</f>
        <v>BRB018</v>
      </c>
      <c r="G149" s="42" t="str">
        <f>VLOOKUP($C149,CARPETAS!$C$5:$L$2388,9,FALSE)</f>
        <v>134.36.24</v>
      </c>
      <c r="H149" s="43" t="str">
        <f>VLOOKUP($C149,CARPETAS!$C$5:$L$2388,5,FALSE)</f>
        <v>Zanini</v>
      </c>
      <c r="I149" s="89">
        <v>43530</v>
      </c>
      <c r="J149" s="44" t="str">
        <f>VLOOKUP($C149,CARPETAS!$C$5:$L$2388,4,FALSE)</f>
        <v>Rivera</v>
      </c>
      <c r="K149" s="45"/>
      <c r="L149" s="94">
        <f t="shared" si="13"/>
        <v>43531</v>
      </c>
      <c r="M149" s="46">
        <f t="shared" si="12"/>
        <v>6</v>
      </c>
      <c r="N149" s="47">
        <v>936</v>
      </c>
      <c r="O149" s="47" t="s">
        <v>338</v>
      </c>
      <c r="P149" s="47">
        <v>937</v>
      </c>
      <c r="Q149" s="47">
        <v>620</v>
      </c>
      <c r="R149" s="47" t="s">
        <v>339</v>
      </c>
      <c r="S149" s="47" t="s">
        <v>340</v>
      </c>
      <c r="T149" s="36" t="s">
        <v>341</v>
      </c>
      <c r="U149" s="284"/>
      <c r="V149" s="48"/>
      <c r="W149" s="48"/>
    </row>
    <row r="150" ht="15.75" customHeight="1" s="49" customFormat="1">
      <c r="A150" s="39">
        <v>10</v>
      </c>
      <c r="B150" s="57" t="s">
        <v>40</v>
      </c>
      <c r="C150" s="58" t="s">
        <v>333</v>
      </c>
      <c r="D150" s="59" t="s">
        <v>26</v>
      </c>
      <c r="E150" s="89">
        <v>43528</v>
      </c>
      <c r="F150" s="41" t="str">
        <f>VLOOKUP($C150,CARPETAS!$C$5:$L$2388,2,FALSE)</f>
        <v>BRB018</v>
      </c>
      <c r="G150" s="42" t="str">
        <f>VLOOKUP($C150,CARPETAS!$C$5:$L$2388,9,FALSE)</f>
        <v>134.36.24</v>
      </c>
      <c r="H150" s="43" t="str">
        <f>VLOOKUP($C150,CARPETAS!$C$5:$L$2388,5,FALSE)</f>
        <v>Zanini</v>
      </c>
      <c r="I150" s="89">
        <f>E150+2</f>
        <v>43530</v>
      </c>
      <c r="J150" s="44" t="str">
        <f>VLOOKUP($C150,CARPETAS!$C$5:$L$2388,4,FALSE)</f>
        <v>Rivera</v>
      </c>
      <c r="K150" s="45"/>
      <c r="L150" s="94">
        <f t="shared" si="13"/>
        <v>43531</v>
      </c>
      <c r="M150" s="46">
        <f t="shared" si="12"/>
        <v>3</v>
      </c>
      <c r="N150" s="47">
        <v>936</v>
      </c>
      <c r="O150" s="47" t="s">
        <v>342</v>
      </c>
      <c r="P150" s="47">
        <v>937</v>
      </c>
      <c r="Q150" s="47">
        <v>622</v>
      </c>
      <c r="R150" s="47" t="s">
        <v>343</v>
      </c>
      <c r="S150" s="47" t="s">
        <v>344</v>
      </c>
      <c r="T150" s="36" t="s">
        <v>337</v>
      </c>
      <c r="U150" s="284"/>
      <c r="V150" s="48"/>
      <c r="W150" s="48"/>
    </row>
    <row r="151" ht="15.75" customHeight="1" s="49" customFormat="1">
      <c r="A151" s="39">
        <v>10</v>
      </c>
      <c r="B151" s="57" t="s">
        <v>40</v>
      </c>
      <c r="C151" s="58" t="s">
        <v>264</v>
      </c>
      <c r="D151" s="59" t="s">
        <v>32</v>
      </c>
      <c r="E151" s="89">
        <v>43529</v>
      </c>
      <c r="F151" s="41" t="str">
        <f>VLOOKUP($C151,CARPETAS!$C$5:$L$2388,2,FALSE)</f>
        <v>BRB013</v>
      </c>
      <c r="G151" s="42" t="str">
        <f>VLOOKUP($C151,CARPETAS!$C$5:$L$2388,9,FALSE)</f>
        <v>134.21.01</v>
      </c>
      <c r="H151" s="43" t="str">
        <f>VLOOKUP($C151,CARPETAS!$C$5:$L$2388,5,FALSE)</f>
        <v>CMCN</v>
      </c>
      <c r="I151" s="89">
        <v>43531</v>
      </c>
      <c r="J151" s="44" t="str">
        <f>VLOOKUP($C151,CARPETAS!$C$5:$L$2388,4,FALSE)</f>
        <v>Rivera</v>
      </c>
      <c r="K151" s="45"/>
      <c r="L151" s="94">
        <f t="shared" si="13"/>
        <v>43532</v>
      </c>
      <c r="M151" s="46">
        <f t="shared" si="12"/>
        <v>3</v>
      </c>
      <c r="N151" s="47">
        <v>936</v>
      </c>
      <c r="O151" s="47" t="s">
        <v>345</v>
      </c>
      <c r="P151" s="47">
        <v>936</v>
      </c>
      <c r="Q151" s="47">
        <v>589</v>
      </c>
      <c r="R151" s="47" t="s">
        <v>346</v>
      </c>
      <c r="S151" s="47" t="s">
        <v>347</v>
      </c>
      <c r="T151" s="36" t="s">
        <v>348</v>
      </c>
      <c r="U151" s="284"/>
      <c r="V151" s="48"/>
      <c r="W151" s="48"/>
    </row>
    <row r="152" ht="15.75" customHeight="1" s="49" customFormat="1">
      <c r="A152" s="39">
        <v>10</v>
      </c>
      <c r="B152" s="57" t="s">
        <v>40</v>
      </c>
      <c r="C152" s="58" t="s">
        <v>292</v>
      </c>
      <c r="D152" s="59" t="s">
        <v>27</v>
      </c>
      <c r="E152" s="89">
        <v>43528</v>
      </c>
      <c r="F152" s="41" t="str">
        <f>VLOOKUP($C152,CARPETAS!$C$5:$L$2388,2,FALSE)</f>
        <v>BRB014</v>
      </c>
      <c r="G152" s="42" t="str">
        <f>VLOOKUP($C152,CARPETAS!$C$5:$L$2388,9,FALSE)</f>
        <v>134.21.02</v>
      </c>
      <c r="H152" s="43" t="str">
        <f>VLOOKUP($C152,CARPETAS!$C$5:$L$2388,5,FALSE)</f>
        <v>Osveli</v>
      </c>
      <c r="I152" s="89">
        <v>43531</v>
      </c>
      <c r="J152" s="44" t="str">
        <f>VLOOKUP($C152,CARPETAS!$C$5:$L$2388,4,FALSE)</f>
        <v>Rivera</v>
      </c>
      <c r="K152" s="45"/>
      <c r="L152" s="94">
        <f t="shared" si="13"/>
        <v>43532</v>
      </c>
      <c r="M152" s="46">
        <f t="shared" si="12"/>
        <v>4</v>
      </c>
      <c r="N152" s="47">
        <v>936</v>
      </c>
      <c r="O152" s="47" t="s">
        <v>349</v>
      </c>
      <c r="P152" s="47">
        <v>937</v>
      </c>
      <c r="Q152" s="47">
        <v>26</v>
      </c>
      <c r="R152" s="47" t="s">
        <v>246</v>
      </c>
      <c r="S152" s="47" t="s">
        <v>247</v>
      </c>
      <c r="T152" s="36" t="s">
        <v>348</v>
      </c>
      <c r="U152" s="284"/>
      <c r="V152" s="48"/>
      <c r="W152" s="48"/>
    </row>
    <row r="153" ht="15.75" customHeight="1" s="49" customFormat="1">
      <c r="A153" s="39">
        <v>10</v>
      </c>
      <c r="B153" s="57" t="s">
        <v>40</v>
      </c>
      <c r="C153" s="58" t="s">
        <v>333</v>
      </c>
      <c r="D153" s="59" t="s">
        <v>37</v>
      </c>
      <c r="E153" s="89">
        <v>43529</v>
      </c>
      <c r="F153" s="41" t="str">
        <f>VLOOKUP($C153,CARPETAS!$C$5:$L$2388,2,FALSE)</f>
        <v>BRB018</v>
      </c>
      <c r="G153" s="42" t="str">
        <f>VLOOKUP($C153,CARPETAS!$C$5:$L$2388,9,FALSE)</f>
        <v>134.36.24</v>
      </c>
      <c r="H153" s="43" t="str">
        <f>VLOOKUP($C153,CARPETAS!$C$5:$L$2388,5,FALSE)</f>
        <v>Zanini</v>
      </c>
      <c r="I153" s="89">
        <v>43531</v>
      </c>
      <c r="J153" s="44" t="str">
        <f>VLOOKUP($C153,CARPETAS!$C$5:$L$2388,4,FALSE)</f>
        <v>Rivera</v>
      </c>
      <c r="K153" s="45"/>
      <c r="L153" s="94">
        <f t="shared" si="13"/>
        <v>43532</v>
      </c>
      <c r="M153" s="46">
        <f t="shared" si="12"/>
        <v>3</v>
      </c>
      <c r="N153" s="47">
        <v>936</v>
      </c>
      <c r="O153" s="47" t="s">
        <v>350</v>
      </c>
      <c r="P153" s="47">
        <v>937</v>
      </c>
      <c r="Q153" s="47">
        <v>623</v>
      </c>
      <c r="R153" s="47" t="s">
        <v>290</v>
      </c>
      <c r="S153" s="47" t="s">
        <v>291</v>
      </c>
      <c r="T153" s="36" t="s">
        <v>348</v>
      </c>
      <c r="U153" s="284"/>
      <c r="V153" s="48"/>
      <c r="W153" s="48"/>
    </row>
    <row r="154" ht="15.75" customHeight="1" s="49" customFormat="1">
      <c r="A154" s="50">
        <v>10</v>
      </c>
      <c r="B154" s="57" t="s">
        <v>40</v>
      </c>
      <c r="C154" s="58" t="s">
        <v>351</v>
      </c>
      <c r="D154" s="59" t="s">
        <v>32</v>
      </c>
      <c r="E154" s="89">
        <v>43530</v>
      </c>
      <c r="F154" s="41" t="str">
        <f>VLOOKUP($C154,CARPETAS!$C$5:$L$2388,2,FALSE)</f>
        <v>BRB019</v>
      </c>
      <c r="G154" s="42" t="str">
        <f>VLOOKUP($C154,CARPETAS!$C$5:$L$2388,9,FALSE)</f>
        <v>134.37.96</v>
      </c>
      <c r="H154" s="43" t="str">
        <f>VLOOKUP($C154,CARPETAS!$C$5:$L$2388,5,FALSE)</f>
        <v>Zanini</v>
      </c>
      <c r="I154" s="89">
        <f>E154+2</f>
        <v>43532</v>
      </c>
      <c r="J154" s="44" t="str">
        <f>VLOOKUP($C154,CARPETAS!$C$5:$L$2388,4,FALSE)</f>
        <v>Rivera</v>
      </c>
      <c r="K154" s="45"/>
      <c r="L154" s="94">
        <f t="shared" si="13"/>
        <v>43533</v>
      </c>
      <c r="M154" s="46">
        <f t="shared" si="12"/>
        <v>3</v>
      </c>
      <c r="N154" s="47">
        <v>936</v>
      </c>
      <c r="O154" s="47" t="s">
        <v>352</v>
      </c>
      <c r="P154" s="47">
        <v>937</v>
      </c>
      <c r="Q154" s="47">
        <v>627</v>
      </c>
      <c r="R154" s="47" t="s">
        <v>174</v>
      </c>
      <c r="S154" s="47" t="s">
        <v>353</v>
      </c>
      <c r="T154" s="36" t="s">
        <v>354</v>
      </c>
      <c r="U154" s="284"/>
      <c r="V154" s="48"/>
      <c r="W154" s="48"/>
    </row>
    <row r="155" ht="15.75" customHeight="1" s="49" customFormat="1">
      <c r="A155" s="50">
        <v>10</v>
      </c>
      <c r="B155" s="57" t="s">
        <v>40</v>
      </c>
      <c r="C155" s="58" t="s">
        <v>355</v>
      </c>
      <c r="D155" s="59" t="s">
        <v>26</v>
      </c>
      <c r="E155" s="89">
        <v>43530</v>
      </c>
      <c r="F155" s="41" t="str">
        <f>VLOOKUP($C155,CARPETAS!$C$5:$L$2388,2,FALSE)</f>
        <v>BRB020</v>
      </c>
      <c r="G155" s="42" t="str">
        <f>VLOOKUP($C155,CARPETAS!$C$5:$L$2388,9,FALSE)</f>
        <v>134.38.22</v>
      </c>
      <c r="H155" s="43" t="str">
        <f>VLOOKUP($C155,CARPETAS!$C$5:$L$2388,5,FALSE)</f>
        <v>Silvio</v>
      </c>
      <c r="I155" s="89">
        <f>E155+2</f>
        <v>43532</v>
      </c>
      <c r="J155" s="44" t="str">
        <f>VLOOKUP($C155,CARPETAS!$C$5:$L$2388,4,FALSE)</f>
        <v>Rivera</v>
      </c>
      <c r="K155" s="45"/>
      <c r="L155" s="94">
        <f t="shared" si="13"/>
        <v>43533</v>
      </c>
      <c r="M155" s="46">
        <f t="shared" si="12"/>
        <v>3</v>
      </c>
      <c r="N155" s="47">
        <v>936</v>
      </c>
      <c r="O155" s="47" t="s">
        <v>356</v>
      </c>
      <c r="P155" s="47">
        <v>936</v>
      </c>
      <c r="Q155" s="47">
        <v>3467</v>
      </c>
      <c r="R155" s="47" t="s">
        <v>93</v>
      </c>
      <c r="S155" s="47" t="s">
        <v>94</v>
      </c>
      <c r="T155" s="36" t="s">
        <v>357</v>
      </c>
      <c r="U155" s="284"/>
      <c r="V155" s="48"/>
      <c r="W155" s="48"/>
    </row>
    <row r="156" ht="15.75" customHeight="1" s="49" customFormat="1">
      <c r="A156" s="50">
        <v>10</v>
      </c>
      <c r="B156" s="57" t="s">
        <v>40</v>
      </c>
      <c r="C156" s="58" t="s">
        <v>358</v>
      </c>
      <c r="D156" s="59" t="s">
        <v>36</v>
      </c>
      <c r="E156" s="89">
        <v>43531</v>
      </c>
      <c r="F156" s="41" t="str">
        <f>VLOOKUP($C156,CARPETAS!$C$5:$L$2388,2,FALSE)</f>
        <v>BRB021</v>
      </c>
      <c r="G156" s="42" t="str">
        <f>VLOOKUP($C156,CARPETAS!$C$5:$L$2388,9,FALSE)</f>
        <v>134.38.21</v>
      </c>
      <c r="H156" s="43" t="str">
        <f>VLOOKUP($C156,CARPETAS!$C$5:$L$2388,5,FALSE)</f>
        <v>Cmcn</v>
      </c>
      <c r="I156" s="89">
        <v>43532</v>
      </c>
      <c r="J156" s="44" t="str">
        <f>VLOOKUP($C156,CARPETAS!$C$5:$L$2388,4,FALSE)</f>
        <v>Rivera</v>
      </c>
      <c r="K156" s="45"/>
      <c r="L156" s="94">
        <f t="shared" si="13"/>
        <v>43533</v>
      </c>
      <c r="M156" s="46">
        <f t="shared" si="12"/>
        <v>2</v>
      </c>
      <c r="N156" s="47">
        <v>936</v>
      </c>
      <c r="O156" s="47" t="s">
        <v>359</v>
      </c>
      <c r="P156" s="47">
        <v>936</v>
      </c>
      <c r="Q156" s="47">
        <v>590</v>
      </c>
      <c r="R156" s="47" t="s">
        <v>168</v>
      </c>
      <c r="S156" s="47" t="s">
        <v>169</v>
      </c>
      <c r="T156" s="36" t="s">
        <v>357</v>
      </c>
      <c r="U156" s="284"/>
      <c r="V156" s="48"/>
      <c r="W156" s="48"/>
    </row>
    <row r="157" ht="15.75" customHeight="1" s="49" customFormat="1">
      <c r="A157" s="50">
        <v>10</v>
      </c>
      <c r="B157" s="57" t="s">
        <v>40</v>
      </c>
      <c r="C157" s="58" t="s">
        <v>351</v>
      </c>
      <c r="D157" s="59" t="s">
        <v>27</v>
      </c>
      <c r="E157" s="89">
        <v>43530</v>
      </c>
      <c r="F157" s="41" t="str">
        <f>VLOOKUP($C157,CARPETAS!$C$5:$L$2388,2,FALSE)</f>
        <v>BRB019</v>
      </c>
      <c r="G157" s="42" t="str">
        <f>VLOOKUP($C157,CARPETAS!$C$5:$L$2388,9,FALSE)</f>
        <v>134.37.96</v>
      </c>
      <c r="H157" s="43" t="str">
        <f>VLOOKUP($C157,CARPETAS!$C$5:$L$2388,5,FALSE)</f>
        <v>Zanini</v>
      </c>
      <c r="I157" s="89">
        <f>E157+2</f>
        <v>43532</v>
      </c>
      <c r="J157" s="44" t="str">
        <f>VLOOKUP($C157,CARPETAS!$C$5:$L$2388,4,FALSE)</f>
        <v>Rivera</v>
      </c>
      <c r="K157" s="45"/>
      <c r="L157" s="94">
        <f t="shared" si="13"/>
        <v>43533</v>
      </c>
      <c r="M157" s="46">
        <f t="shared" si="12"/>
        <v>3</v>
      </c>
      <c r="N157" s="47">
        <v>936</v>
      </c>
      <c r="O157" s="47" t="s">
        <v>360</v>
      </c>
      <c r="P157" s="47">
        <v>936</v>
      </c>
      <c r="Q157" s="47">
        <v>626</v>
      </c>
      <c r="R157" s="47" t="s">
        <v>361</v>
      </c>
      <c r="S157" s="47" t="s">
        <v>362</v>
      </c>
      <c r="T157" s="36" t="s">
        <v>357</v>
      </c>
      <c r="U157" s="284"/>
      <c r="V157" s="48"/>
      <c r="W157" s="48"/>
    </row>
    <row r="158" ht="15.75" customHeight="1" s="49" customFormat="1">
      <c r="A158" s="50">
        <v>10</v>
      </c>
      <c r="B158" s="57" t="s">
        <v>40</v>
      </c>
      <c r="C158" s="58" t="s">
        <v>351</v>
      </c>
      <c r="D158" s="59" t="s">
        <v>28</v>
      </c>
      <c r="E158" s="89">
        <v>43530</v>
      </c>
      <c r="F158" s="41" t="str">
        <f>VLOOKUP($C158,CARPETAS!$C$5:$L$2388,2,FALSE)</f>
        <v>BRB019</v>
      </c>
      <c r="G158" s="42" t="str">
        <f>VLOOKUP($C158,CARPETAS!$C$5:$L$2388,9,FALSE)</f>
        <v>134.37.96</v>
      </c>
      <c r="H158" s="43" t="str">
        <f>VLOOKUP($C158,CARPETAS!$C$5:$L$2388,5,FALSE)</f>
        <v>Zanini</v>
      </c>
      <c r="I158" s="89">
        <f>E158+2</f>
        <v>43532</v>
      </c>
      <c r="J158" s="44" t="str">
        <f>VLOOKUP($C158,CARPETAS!$C$5:$L$2388,4,FALSE)</f>
        <v>Rivera</v>
      </c>
      <c r="K158" s="45"/>
      <c r="L158" s="94">
        <f t="shared" si="13"/>
        <v>43533</v>
      </c>
      <c r="M158" s="46">
        <f t="shared" si="12"/>
        <v>3</v>
      </c>
      <c r="N158" s="47">
        <v>936</v>
      </c>
      <c r="O158" s="47" t="s">
        <v>363</v>
      </c>
      <c r="P158" s="47">
        <v>937</v>
      </c>
      <c r="Q158" s="47">
        <v>625</v>
      </c>
      <c r="R158" s="47" t="s">
        <v>364</v>
      </c>
      <c r="S158" s="47" t="s">
        <v>365</v>
      </c>
      <c r="T158" s="36" t="s">
        <v>357</v>
      </c>
      <c r="U158" s="284"/>
      <c r="V158" s="48"/>
      <c r="W158" s="48"/>
    </row>
    <row r="159" ht="15.75" customHeight="1" s="49" customFormat="1">
      <c r="A159" s="50">
        <v>10</v>
      </c>
      <c r="B159" s="57" t="s">
        <v>40</v>
      </c>
      <c r="C159" s="58" t="s">
        <v>355</v>
      </c>
      <c r="D159" s="59" t="s">
        <v>37</v>
      </c>
      <c r="E159" s="89">
        <v>43530</v>
      </c>
      <c r="F159" s="41" t="str">
        <f>VLOOKUP($C159,CARPETAS!$C$5:$L$2388,2,FALSE)</f>
        <v>BRB020</v>
      </c>
      <c r="G159" s="42" t="str">
        <f>VLOOKUP($C159,CARPETAS!$C$5:$L$2388,9,FALSE)</f>
        <v>134.38.22</v>
      </c>
      <c r="H159" s="43" t="str">
        <f>VLOOKUP($C159,CARPETAS!$C$5:$L$2388,5,FALSE)</f>
        <v>Silvio</v>
      </c>
      <c r="I159" s="89">
        <f>E159+2</f>
        <v>43532</v>
      </c>
      <c r="J159" s="44" t="str">
        <f>VLOOKUP($C159,CARPETAS!$C$5:$L$2388,4,FALSE)</f>
        <v>Rivera</v>
      </c>
      <c r="K159" s="45"/>
      <c r="L159" s="94">
        <f t="shared" si="13"/>
        <v>43533</v>
      </c>
      <c r="M159" s="46">
        <f t="shared" si="12"/>
        <v>3</v>
      </c>
      <c r="N159" s="47">
        <v>936</v>
      </c>
      <c r="O159" s="47" t="s">
        <v>366</v>
      </c>
      <c r="P159" s="47">
        <v>936</v>
      </c>
      <c r="Q159" s="47">
        <v>3468</v>
      </c>
      <c r="R159" s="47" t="s">
        <v>217</v>
      </c>
      <c r="S159" s="47" t="s">
        <v>218</v>
      </c>
      <c r="T159" s="36" t="s">
        <v>367</v>
      </c>
      <c r="U159" s="284"/>
      <c r="V159" s="48"/>
      <c r="W159" s="48"/>
    </row>
    <row r="160" ht="15.75" customHeight="1" s="49" customFormat="1">
      <c r="A160" s="39">
        <v>10</v>
      </c>
      <c r="B160" s="57" t="s">
        <v>40</v>
      </c>
      <c r="C160" s="58" t="s">
        <v>355</v>
      </c>
      <c r="D160" s="59" t="s">
        <v>32</v>
      </c>
      <c r="E160" s="89">
        <v>43532</v>
      </c>
      <c r="F160" s="41" t="str">
        <f>VLOOKUP($C160,CARPETAS!$C$5:$L$2388,2,FALSE)</f>
        <v>BRB020</v>
      </c>
      <c r="G160" s="42" t="str">
        <f>VLOOKUP($C160,CARPETAS!$C$5:$L$2388,9,FALSE)</f>
        <v>134.38.22</v>
      </c>
      <c r="H160" s="43" t="str">
        <f>VLOOKUP($C160,CARPETAS!$C$5:$L$2388,5,FALSE)</f>
        <v>Silvio</v>
      </c>
      <c r="I160" s="89">
        <v>43535</v>
      </c>
      <c r="J160" s="44" t="str">
        <f>VLOOKUP($C160,CARPETAS!$C$5:$L$2388,4,FALSE)</f>
        <v>Rivera</v>
      </c>
      <c r="K160" s="45"/>
      <c r="L160" s="94">
        <f t="shared" si="13"/>
        <v>43536</v>
      </c>
      <c r="M160" s="46">
        <f t="shared" si="12"/>
        <v>4</v>
      </c>
      <c r="N160" s="47">
        <v>936</v>
      </c>
      <c r="O160" s="47" t="s">
        <v>368</v>
      </c>
      <c r="P160" s="47">
        <v>936</v>
      </c>
      <c r="Q160" s="47">
        <v>3470</v>
      </c>
      <c r="R160" s="47" t="s">
        <v>106</v>
      </c>
      <c r="S160" s="47" t="s">
        <v>107</v>
      </c>
      <c r="T160" s="36" t="s">
        <v>369</v>
      </c>
      <c r="U160" s="284"/>
      <c r="V160" s="48"/>
      <c r="W160" s="48"/>
    </row>
    <row r="161" ht="15.75" customHeight="1" s="49" customFormat="1">
      <c r="A161" s="39">
        <v>10</v>
      </c>
      <c r="B161" s="57" t="s">
        <v>40</v>
      </c>
      <c r="C161" s="58" t="s">
        <v>355</v>
      </c>
      <c r="D161" s="59" t="s">
        <v>26</v>
      </c>
      <c r="E161" s="89">
        <v>43532</v>
      </c>
      <c r="F161" s="41" t="str">
        <f>VLOOKUP($C161,CARPETAS!$C$5:$L$2388,2,FALSE)</f>
        <v>BRB020</v>
      </c>
      <c r="G161" s="42" t="str">
        <f>VLOOKUP($C161,CARPETAS!$C$5:$L$2388,9,FALSE)</f>
        <v>134.38.22</v>
      </c>
      <c r="H161" s="43" t="str">
        <f>VLOOKUP($C161,CARPETAS!$C$5:$L$2388,5,FALSE)</f>
        <v>Silvio</v>
      </c>
      <c r="I161" s="89">
        <v>43535</v>
      </c>
      <c r="J161" s="44" t="str">
        <f>VLOOKUP($C161,CARPETAS!$C$5:$L$2388,4,FALSE)</f>
        <v>Rivera</v>
      </c>
      <c r="K161" s="45"/>
      <c r="L161" s="94">
        <f t="shared" si="13"/>
        <v>43536</v>
      </c>
      <c r="M161" s="46">
        <f t="shared" si="12"/>
        <v>4</v>
      </c>
      <c r="N161" s="47">
        <v>936</v>
      </c>
      <c r="O161" s="47" t="s">
        <v>370</v>
      </c>
      <c r="P161" s="47">
        <v>936</v>
      </c>
      <c r="Q161" s="47">
        <v>3471</v>
      </c>
      <c r="R161" s="47" t="s">
        <v>371</v>
      </c>
      <c r="S161" s="47" t="s">
        <v>372</v>
      </c>
      <c r="T161" s="36" t="s">
        <v>369</v>
      </c>
      <c r="U161" s="284"/>
      <c r="V161" s="48"/>
      <c r="W161" s="48"/>
    </row>
    <row r="162" ht="15.75" customHeight="1" s="49" customFormat="1">
      <c r="A162" s="39">
        <v>10</v>
      </c>
      <c r="B162" s="57" t="s">
        <v>40</v>
      </c>
      <c r="C162" s="58" t="s">
        <v>351</v>
      </c>
      <c r="D162" s="59" t="s">
        <v>37</v>
      </c>
      <c r="E162" s="89">
        <v>43532</v>
      </c>
      <c r="F162" s="41" t="str">
        <f>VLOOKUP($C162,CARPETAS!$C$5:$L$2388,2,FALSE)</f>
        <v>BRB019</v>
      </c>
      <c r="G162" s="42" t="str">
        <f>VLOOKUP($C162,CARPETAS!$C$5:$L$2388,9,FALSE)</f>
        <v>134.37.96</v>
      </c>
      <c r="H162" s="43" t="s">
        <v>373</v>
      </c>
      <c r="I162" s="89">
        <v>43535</v>
      </c>
      <c r="J162" s="44" t="str">
        <f>VLOOKUP($C162,CARPETAS!$C$5:$L$2388,4,FALSE)</f>
        <v>Rivera</v>
      </c>
      <c r="K162" s="45"/>
      <c r="L162" s="94">
        <f t="shared" si="13"/>
        <v>43536</v>
      </c>
      <c r="M162" s="46">
        <f t="shared" si="12"/>
        <v>4</v>
      </c>
      <c r="N162" s="47">
        <v>936</v>
      </c>
      <c r="O162" s="47" t="s">
        <v>374</v>
      </c>
      <c r="P162" s="47">
        <v>936</v>
      </c>
      <c r="Q162" s="47">
        <v>628</v>
      </c>
      <c r="R162" s="47" t="s">
        <v>171</v>
      </c>
      <c r="S162" s="47" t="s">
        <v>172</v>
      </c>
      <c r="T162" s="36" t="s">
        <v>369</v>
      </c>
      <c r="U162" s="284"/>
      <c r="V162" s="48"/>
      <c r="W162" s="48"/>
    </row>
    <row r="163" ht="12" customHeight="1" s="49" customFormat="1">
      <c r="A163" s="39">
        <v>11</v>
      </c>
      <c r="B163" s="57" t="s">
        <v>40</v>
      </c>
      <c r="C163" s="58" t="s">
        <v>358</v>
      </c>
      <c r="D163" s="59" t="s">
        <v>26</v>
      </c>
      <c r="E163" s="89">
        <v>43535</v>
      </c>
      <c r="F163" s="41" t="str">
        <f>VLOOKUP($C163,CARPETAS!$C$5:$L$2388,2,FALSE)</f>
        <v>BRB021</v>
      </c>
      <c r="G163" s="42" t="str">
        <f>VLOOKUP($C163,CARPETAS!$C$5:$L$2388,9,FALSE)</f>
        <v>134.38.21</v>
      </c>
      <c r="H163" s="43" t="str">
        <f>VLOOKUP($C163,CARPETAS!$C$5:$L$2388,5,FALSE)</f>
        <v>Cmcn</v>
      </c>
      <c r="I163" s="89">
        <f>E163+2</f>
        <v>43537</v>
      </c>
      <c r="J163" s="44" t="str">
        <f>VLOOKUP($C163,CARPETAS!$C$5:$L$2388,4,FALSE)</f>
        <v>Rivera</v>
      </c>
      <c r="K163" s="45"/>
      <c r="L163" s="94">
        <f t="shared" si="13"/>
        <v>43538</v>
      </c>
      <c r="M163" s="46">
        <f t="shared" si="12"/>
        <v>3</v>
      </c>
      <c r="N163" s="47">
        <v>936</v>
      </c>
      <c r="O163" s="47" t="s">
        <v>375</v>
      </c>
      <c r="P163" s="47">
        <v>936</v>
      </c>
      <c r="Q163" s="47">
        <v>591</v>
      </c>
      <c r="R163" s="47" t="s">
        <v>249</v>
      </c>
      <c r="S163" s="47" t="s">
        <v>250</v>
      </c>
      <c r="T163" s="36" t="s">
        <v>376</v>
      </c>
      <c r="U163" s="284"/>
      <c r="V163" s="48"/>
      <c r="W163" s="48"/>
    </row>
    <row r="164" ht="15.75" customHeight="1" s="49" customFormat="1">
      <c r="A164" s="39">
        <v>11</v>
      </c>
      <c r="B164" s="57" t="s">
        <v>40</v>
      </c>
      <c r="C164" s="58" t="s">
        <v>351</v>
      </c>
      <c r="D164" s="59" t="s">
        <v>27</v>
      </c>
      <c r="E164" s="89">
        <v>43536</v>
      </c>
      <c r="F164" s="41" t="str">
        <f>VLOOKUP($C164,CARPETAS!$C$5:$L$2388,2,FALSE)</f>
        <v>BRB019</v>
      </c>
      <c r="G164" s="42" t="str">
        <f>VLOOKUP($C164,CARPETAS!$C$5:$L$2388,9,FALSE)</f>
        <v>134.37.96</v>
      </c>
      <c r="H164" s="43" t="str">
        <f>VLOOKUP($C164,CARPETAS!$C$5:$L$2388,5,FALSE)</f>
        <v>Zanini</v>
      </c>
      <c r="I164" s="89">
        <v>43537</v>
      </c>
      <c r="J164" s="44" t="str">
        <f>VLOOKUP($C164,CARPETAS!$C$5:$L$2388,4,FALSE)</f>
        <v>Rivera</v>
      </c>
      <c r="K164" s="45"/>
      <c r="L164" s="94">
        <f t="shared" si="13"/>
        <v>43538</v>
      </c>
      <c r="M164" s="46">
        <f t="shared" si="12"/>
        <v>2</v>
      </c>
      <c r="N164" s="47">
        <v>936</v>
      </c>
      <c r="O164" s="47" t="s">
        <v>377</v>
      </c>
      <c r="P164" s="47">
        <v>936</v>
      </c>
      <c r="Q164" s="47">
        <v>631</v>
      </c>
      <c r="R164" s="47" t="s">
        <v>378</v>
      </c>
      <c r="S164" s="47" t="s">
        <v>379</v>
      </c>
      <c r="T164" s="36" t="s">
        <v>376</v>
      </c>
      <c r="U164" s="284"/>
      <c r="V164" s="48"/>
      <c r="W164" s="48"/>
    </row>
    <row r="165" ht="15.75" customHeight="1" s="49" customFormat="1">
      <c r="A165" s="39">
        <v>11</v>
      </c>
      <c r="B165" s="57" t="s">
        <v>40</v>
      </c>
      <c r="C165" s="58" t="s">
        <v>380</v>
      </c>
      <c r="D165" s="59" t="s">
        <v>28</v>
      </c>
      <c r="E165" s="89">
        <v>43537</v>
      </c>
      <c r="F165" s="41" t="str">
        <f>VLOOKUP($C165,CARPETAS!$C$5:$L$2388,2,FALSE)</f>
        <v>BRB022</v>
      </c>
      <c r="G165" s="42" t="str">
        <f>VLOOKUP($C165,CARPETAS!$C$5:$L$2388,9,FALSE)</f>
        <v>134.41.57</v>
      </c>
      <c r="H165" s="43" t="str">
        <f>VLOOKUP($C165,CARPETAS!$C$5:$L$2388,5,FALSE)</f>
        <v>Silvio</v>
      </c>
      <c r="I165" s="89">
        <v>43538</v>
      </c>
      <c r="J165" s="44" t="str">
        <f>VLOOKUP($C165,CARPETAS!$C$5:$L$2388,4,FALSE)</f>
        <v>Rivera</v>
      </c>
      <c r="K165" s="45"/>
      <c r="L165" s="94">
        <f t="shared" si="13"/>
        <v>43539</v>
      </c>
      <c r="M165" s="46">
        <f ref="M165:M174" t="shared" si="14">IF(E165&lt;&gt;"",L165-E165,"-")</f>
        <v>2</v>
      </c>
      <c r="N165" s="47">
        <v>936</v>
      </c>
      <c r="O165" s="47" t="s">
        <v>381</v>
      </c>
      <c r="P165" s="47">
        <v>936</v>
      </c>
      <c r="Q165" s="47">
        <v>3475</v>
      </c>
      <c r="R165" s="47" t="s">
        <v>382</v>
      </c>
      <c r="S165" s="47" t="s">
        <v>383</v>
      </c>
      <c r="T165" s="36" t="s">
        <v>384</v>
      </c>
      <c r="U165" s="284"/>
      <c r="V165" s="48"/>
      <c r="W165" s="48"/>
    </row>
    <row r="166" ht="28.5" s="49" customFormat="1">
      <c r="A166" s="39">
        <v>11</v>
      </c>
      <c r="B166" s="57" t="s">
        <v>40</v>
      </c>
      <c r="C166" s="58" t="s">
        <v>358</v>
      </c>
      <c r="D166" s="59" t="s">
        <v>37</v>
      </c>
      <c r="E166" s="89">
        <v>43536</v>
      </c>
      <c r="F166" s="41" t="str">
        <f>VLOOKUP($C166,CARPETAS!$C$5:$L$2388,2,FALSE)</f>
        <v>BRB021</v>
      </c>
      <c r="G166" s="42" t="str">
        <f>VLOOKUP($C166,CARPETAS!$C$5:$L$2388,9,FALSE)</f>
        <v>134.38.21</v>
      </c>
      <c r="H166" s="43" t="str">
        <f>VLOOKUP($C166,CARPETAS!$C$5:$L$2388,5,FALSE)</f>
        <v>Cmcn</v>
      </c>
      <c r="I166" s="89">
        <f>E166+2</f>
        <v>43538</v>
      </c>
      <c r="J166" s="44" t="str">
        <f>VLOOKUP($C166,CARPETAS!$C$5:$L$2388,4,FALSE)</f>
        <v>Rivera</v>
      </c>
      <c r="K166" s="45"/>
      <c r="L166" s="94">
        <f t="shared" si="13"/>
        <v>43539</v>
      </c>
      <c r="M166" s="46">
        <f t="shared" si="14"/>
        <v>3</v>
      </c>
      <c r="N166" s="47">
        <v>936</v>
      </c>
      <c r="O166" s="47" t="s">
        <v>385</v>
      </c>
      <c r="P166" s="47">
        <v>936</v>
      </c>
      <c r="Q166" s="47">
        <v>592</v>
      </c>
      <c r="R166" s="47" t="s">
        <v>386</v>
      </c>
      <c r="S166" s="47" t="s">
        <v>387</v>
      </c>
      <c r="T166" s="36" t="s">
        <v>388</v>
      </c>
      <c r="U166" s="284"/>
      <c r="V166" s="48"/>
      <c r="W166" s="48"/>
    </row>
    <row r="167" ht="15.75" customHeight="1" s="49" customFormat="1">
      <c r="A167" s="50">
        <v>11</v>
      </c>
      <c r="B167" s="57" t="s">
        <v>40</v>
      </c>
      <c r="C167" s="58" t="s">
        <v>380</v>
      </c>
      <c r="D167" s="59" t="s">
        <v>32</v>
      </c>
      <c r="E167" s="89">
        <v>43537</v>
      </c>
      <c r="F167" s="41" t="str">
        <f>VLOOKUP($C167,CARPETAS!$C$5:$L$2388,2,FALSE)</f>
        <v>BRB022</v>
      </c>
      <c r="G167" s="42" t="str">
        <f>VLOOKUP($C167,CARPETAS!$C$5:$L$2388,9,FALSE)</f>
        <v>134.41.57</v>
      </c>
      <c r="H167" s="43" t="str">
        <f>VLOOKUP($C167,CARPETAS!$C$5:$L$2388,5,FALSE)</f>
        <v>Silvio</v>
      </c>
      <c r="I167" s="89">
        <f>E167+2</f>
        <v>43539</v>
      </c>
      <c r="J167" s="44" t="str">
        <f>VLOOKUP($C167,CARPETAS!$C$5:$L$2388,4,FALSE)</f>
        <v>Rivera</v>
      </c>
      <c r="K167" s="45"/>
      <c r="L167" s="94">
        <f t="shared" si="13"/>
        <v>43540</v>
      </c>
      <c r="M167" s="46">
        <f t="shared" si="14"/>
        <v>3</v>
      </c>
      <c r="N167" s="47">
        <v>936</v>
      </c>
      <c r="O167" s="47" t="s">
        <v>389</v>
      </c>
      <c r="P167" s="47">
        <v>937</v>
      </c>
      <c r="Q167" s="47">
        <v>3473</v>
      </c>
      <c r="R167" s="47" t="s">
        <v>390</v>
      </c>
      <c r="S167" s="47" t="s">
        <v>391</v>
      </c>
      <c r="T167" s="36" t="s">
        <v>392</v>
      </c>
      <c r="U167" s="284"/>
      <c r="V167" s="48"/>
      <c r="W167" s="48"/>
    </row>
    <row r="168" ht="15.75" customHeight="1" s="49" customFormat="1">
      <c r="A168" s="39">
        <v>11</v>
      </c>
      <c r="B168" s="57" t="s">
        <v>40</v>
      </c>
      <c r="C168" s="58" t="s">
        <v>380</v>
      </c>
      <c r="D168" s="59" t="s">
        <v>26</v>
      </c>
      <c r="E168" s="89">
        <v>43537</v>
      </c>
      <c r="F168" s="41" t="str">
        <f>VLOOKUP($C168,CARPETAS!$C$5:$L$2388,2,FALSE)</f>
        <v>BRB022</v>
      </c>
      <c r="G168" s="42" t="str">
        <f>VLOOKUP($C168,CARPETAS!$C$5:$L$2388,9,FALSE)</f>
        <v>134.41.57</v>
      </c>
      <c r="H168" s="43" t="str">
        <f>VLOOKUP($C168,CARPETAS!$C$5:$L$2388,5,FALSE)</f>
        <v>Silvio</v>
      </c>
      <c r="I168" s="89">
        <f>E168+2</f>
        <v>43539</v>
      </c>
      <c r="J168" s="44" t="str">
        <f>VLOOKUP($C168,CARPETAS!$C$5:$L$2388,4,FALSE)</f>
        <v>Rivera</v>
      </c>
      <c r="K168" s="45"/>
      <c r="L168" s="94">
        <f t="shared" si="13"/>
        <v>43540</v>
      </c>
      <c r="M168" s="46">
        <f t="shared" si="14"/>
        <v>3</v>
      </c>
      <c r="N168" s="47">
        <v>936</v>
      </c>
      <c r="O168" s="47" t="s">
        <v>393</v>
      </c>
      <c r="P168" s="47">
        <v>937</v>
      </c>
      <c r="Q168" s="47">
        <v>3476</v>
      </c>
      <c r="R168" s="47" t="s">
        <v>394</v>
      </c>
      <c r="S168" s="47" t="s">
        <v>395</v>
      </c>
      <c r="T168" s="36" t="s">
        <v>396</v>
      </c>
      <c r="U168" s="284"/>
      <c r="V168" s="48"/>
      <c r="W168" s="48"/>
    </row>
    <row r="169" ht="15.75" customHeight="1" s="49" customFormat="1">
      <c r="A169" s="39">
        <v>11</v>
      </c>
      <c r="B169" s="57" t="s">
        <v>40</v>
      </c>
      <c r="C169" s="58" t="s">
        <v>397</v>
      </c>
      <c r="D169" s="59" t="s">
        <v>26</v>
      </c>
      <c r="E169" s="89">
        <v>43538</v>
      </c>
      <c r="F169" s="41" t="str">
        <f>VLOOKUP($C169,CARPETAS!$C$5:$L$2388,2,FALSE)</f>
        <v>BRB023</v>
      </c>
      <c r="G169" s="42" t="str">
        <f>VLOOKUP($C169,CARPETAS!$C$5:$L$2388,9,FALSE)</f>
        <v>134.41.58</v>
      </c>
      <c r="H169" s="43" t="str">
        <f>VLOOKUP($C169,CARPETAS!$C$5:$L$2388,5,FALSE)</f>
        <v>Transzanini</v>
      </c>
      <c r="I169" s="89">
        <v>43539</v>
      </c>
      <c r="J169" s="44" t="str">
        <f>VLOOKUP($C169,CARPETAS!$C$5:$L$2388,4,FALSE)</f>
        <v>Rivera</v>
      </c>
      <c r="K169" s="45"/>
      <c r="L169" s="94">
        <f t="shared" si="13"/>
        <v>43540</v>
      </c>
      <c r="M169" s="46">
        <f t="shared" si="14"/>
        <v>2</v>
      </c>
      <c r="N169" s="47">
        <v>936</v>
      </c>
      <c r="O169" s="47" t="s">
        <v>398</v>
      </c>
      <c r="P169" s="47">
        <v>937</v>
      </c>
      <c r="Q169" s="47">
        <v>636</v>
      </c>
      <c r="R169" s="47" t="s">
        <v>343</v>
      </c>
      <c r="S169" s="47" t="s">
        <v>344</v>
      </c>
      <c r="T169" s="36" t="s">
        <v>396</v>
      </c>
      <c r="U169" s="284"/>
      <c r="V169" s="48"/>
      <c r="W169" s="48"/>
    </row>
    <row r="170" ht="15.75" customHeight="1" s="49" customFormat="1">
      <c r="A170" s="39">
        <v>11</v>
      </c>
      <c r="B170" s="57" t="s">
        <v>40</v>
      </c>
      <c r="C170" s="58" t="s">
        <v>355</v>
      </c>
      <c r="D170" s="59" t="s">
        <v>36</v>
      </c>
      <c r="E170" s="89">
        <v>43536</v>
      </c>
      <c r="F170" s="41" t="str">
        <f>VLOOKUP($C170,CARPETAS!$C$5:$L$2388,2,FALSE)</f>
        <v>BRB020</v>
      </c>
      <c r="G170" s="42" t="str">
        <f>VLOOKUP($C170,CARPETAS!$C$5:$L$2388,9,FALSE)</f>
        <v>134.38.22</v>
      </c>
      <c r="H170" s="43" t="str">
        <f>VLOOKUP($C170,CARPETAS!$C$5:$L$2388,5,FALSE)</f>
        <v>Silvio</v>
      </c>
      <c r="I170" s="89">
        <v>43539</v>
      </c>
      <c r="J170" s="44" t="str">
        <f>VLOOKUP($C170,CARPETAS!$C$5:$L$2388,4,FALSE)</f>
        <v>Rivera</v>
      </c>
      <c r="K170" s="45"/>
      <c r="L170" s="94">
        <f t="shared" si="13"/>
        <v>43540</v>
      </c>
      <c r="M170" s="46">
        <f t="shared" si="14"/>
        <v>4</v>
      </c>
      <c r="N170" s="47">
        <v>936</v>
      </c>
      <c r="O170" s="47" t="s">
        <v>399</v>
      </c>
      <c r="P170" s="47">
        <v>938</v>
      </c>
      <c r="Q170" s="47">
        <v>3472</v>
      </c>
      <c r="R170" s="47" t="s">
        <v>126</v>
      </c>
      <c r="S170" s="47" t="s">
        <v>400</v>
      </c>
      <c r="T170" s="36" t="s">
        <v>396</v>
      </c>
      <c r="U170" s="284"/>
      <c r="V170" s="48"/>
      <c r="W170" s="48"/>
    </row>
    <row r="171" ht="15.75" customHeight="1" s="49" customFormat="1">
      <c r="A171" s="50">
        <v>11</v>
      </c>
      <c r="B171" s="57" t="s">
        <v>40</v>
      </c>
      <c r="C171" s="58" t="s">
        <v>358</v>
      </c>
      <c r="D171" s="59" t="s">
        <v>27</v>
      </c>
      <c r="E171" s="89">
        <v>43537</v>
      </c>
      <c r="F171" s="41" t="str">
        <f>VLOOKUP($C171,CARPETAS!$C$5:$L$2388,2,FALSE)</f>
        <v>BRB021</v>
      </c>
      <c r="G171" s="42" t="str">
        <f>VLOOKUP($C171,CARPETAS!$C$5:$L$2388,9,FALSE)</f>
        <v>134.38.21</v>
      </c>
      <c r="H171" s="43" t="str">
        <f>VLOOKUP($C171,CARPETAS!$C$5:$L$2388,5,FALSE)</f>
        <v>Cmcn</v>
      </c>
      <c r="I171" s="89">
        <f>E171+2</f>
        <v>43539</v>
      </c>
      <c r="J171" s="44" t="str">
        <f>VLOOKUP($C171,CARPETAS!$C$5:$L$2388,4,FALSE)</f>
        <v>Rivera</v>
      </c>
      <c r="K171" s="45"/>
      <c r="L171" s="94">
        <f t="shared" si="13"/>
        <v>43540</v>
      </c>
      <c r="M171" s="46">
        <f t="shared" si="14"/>
        <v>3</v>
      </c>
      <c r="N171" s="47">
        <v>936</v>
      </c>
      <c r="O171" s="47" t="s">
        <v>401</v>
      </c>
      <c r="P171" s="47">
        <v>936</v>
      </c>
      <c r="Q171" s="47">
        <v>594</v>
      </c>
      <c r="R171" s="47" t="s">
        <v>402</v>
      </c>
      <c r="S171" s="47" t="s">
        <v>403</v>
      </c>
      <c r="T171" s="36" t="s">
        <v>392</v>
      </c>
      <c r="U171" s="284"/>
      <c r="V171" s="48"/>
      <c r="W171" s="48"/>
    </row>
    <row r="172" ht="15.75" customHeight="1" s="49" customFormat="1">
      <c r="A172" s="39">
        <v>11</v>
      </c>
      <c r="B172" s="57" t="s">
        <v>40</v>
      </c>
      <c r="C172" s="58" t="s">
        <v>380</v>
      </c>
      <c r="D172" s="59" t="s">
        <v>37</v>
      </c>
      <c r="E172" s="89">
        <v>43537</v>
      </c>
      <c r="F172" s="41" t="str">
        <f>VLOOKUP($C172,CARPETAS!$C$5:$L$2388,2,FALSE)</f>
        <v>BRB022</v>
      </c>
      <c r="G172" s="42" t="str">
        <f>VLOOKUP($C172,CARPETAS!$C$5:$L$2388,9,FALSE)</f>
        <v>134.41.57</v>
      </c>
      <c r="H172" s="43" t="str">
        <f>VLOOKUP($C172,CARPETAS!$C$5:$L$2388,5,FALSE)</f>
        <v>Silvio</v>
      </c>
      <c r="I172" s="89">
        <f>E172+2</f>
        <v>43539</v>
      </c>
      <c r="J172" s="44" t="str">
        <f>VLOOKUP($C172,CARPETAS!$C$5:$L$2388,4,FALSE)</f>
        <v>Rivera</v>
      </c>
      <c r="K172" s="45"/>
      <c r="L172" s="94">
        <f t="shared" si="13"/>
        <v>43540</v>
      </c>
      <c r="M172" s="46">
        <f t="shared" si="14"/>
        <v>3</v>
      </c>
      <c r="N172" s="47">
        <v>936</v>
      </c>
      <c r="O172" s="47" t="s">
        <v>404</v>
      </c>
      <c r="P172" s="47">
        <v>936</v>
      </c>
      <c r="Q172" s="47">
        <v>3474</v>
      </c>
      <c r="R172" s="47" t="s">
        <v>405</v>
      </c>
      <c r="S172" s="47" t="s">
        <v>406</v>
      </c>
      <c r="T172" s="36" t="s">
        <v>407</v>
      </c>
      <c r="U172" s="284"/>
      <c r="V172" s="48"/>
      <c r="W172" s="48"/>
    </row>
    <row r="173" ht="15.75" customHeight="1" s="49" customFormat="1">
      <c r="A173" s="39">
        <v>11</v>
      </c>
      <c r="B173" s="57" t="s">
        <v>40</v>
      </c>
      <c r="C173" s="58" t="s">
        <v>408</v>
      </c>
      <c r="D173" s="59" t="s">
        <v>37</v>
      </c>
      <c r="E173" s="89">
        <v>43538</v>
      </c>
      <c r="F173" s="41" t="str">
        <f>VLOOKUP($C173,CARPETAS!$C$5:$L$2388,2,FALSE)</f>
        <v>BRB024</v>
      </c>
      <c r="G173" s="42" t="str">
        <f>VLOOKUP($C173,CARPETAS!$C$5:$L$2388,9,FALSE)</f>
        <v>134.41.96</v>
      </c>
      <c r="H173" s="43" t="str">
        <f>VLOOKUP($C173,CARPETAS!$C$5:$L$2388,5,FALSE)</f>
        <v>Osveli</v>
      </c>
      <c r="I173" s="89">
        <v>43539</v>
      </c>
      <c r="J173" s="44" t="str">
        <f>VLOOKUP($C173,CARPETAS!$C$5:$L$2388,4,FALSE)</f>
        <v>Rivera</v>
      </c>
      <c r="K173" s="45"/>
      <c r="L173" s="94">
        <f t="shared" si="13"/>
        <v>43540</v>
      </c>
      <c r="M173" s="46">
        <f t="shared" si="14"/>
        <v>2</v>
      </c>
      <c r="N173" s="47">
        <v>936</v>
      </c>
      <c r="O173" s="47" t="s">
        <v>409</v>
      </c>
      <c r="P173" s="47">
        <v>936</v>
      </c>
      <c r="Q173" s="47">
        <v>28</v>
      </c>
      <c r="R173" s="47" t="s">
        <v>410</v>
      </c>
      <c r="S173" s="47" t="s">
        <v>411</v>
      </c>
      <c r="T173" s="36" t="s">
        <v>396</v>
      </c>
      <c r="U173" s="284"/>
      <c r="V173" s="48"/>
      <c r="W173" s="48"/>
    </row>
    <row r="174" ht="15.75" customHeight="1" s="49" customFormat="1">
      <c r="A174" s="39">
        <v>11</v>
      </c>
      <c r="B174" s="57" t="s">
        <v>40</v>
      </c>
      <c r="C174" s="58" t="s">
        <v>351</v>
      </c>
      <c r="D174" s="59" t="s">
        <v>32</v>
      </c>
      <c r="E174" s="89">
        <v>43538</v>
      </c>
      <c r="F174" s="41" t="str">
        <f>VLOOKUP($C174,CARPETAS!$C$5:$L$2388,2,FALSE)</f>
        <v>BRB019</v>
      </c>
      <c r="G174" s="42" t="str">
        <f>VLOOKUP($C174,CARPETAS!$C$5:$L$2388,9,FALSE)</f>
        <v>134.37.96</v>
      </c>
      <c r="H174" s="43" t="str">
        <f>VLOOKUP($C174,CARPETAS!$C$5:$L$2388,5,FALSE)</f>
        <v>Zanini</v>
      </c>
      <c r="I174" s="89">
        <v>43542</v>
      </c>
      <c r="J174" s="44" t="str">
        <f>VLOOKUP($C174,CARPETAS!$C$5:$L$2388,4,FALSE)</f>
        <v>Rivera</v>
      </c>
      <c r="K174" s="45"/>
      <c r="L174" s="94">
        <f t="shared" si="13"/>
        <v>43543</v>
      </c>
      <c r="M174" s="46">
        <f t="shared" si="14"/>
        <v>5</v>
      </c>
      <c r="N174" s="47">
        <v>936</v>
      </c>
      <c r="O174" s="47" t="s">
        <v>412</v>
      </c>
      <c r="P174" s="47">
        <v>937</v>
      </c>
      <c r="Q174" s="47">
        <v>632</v>
      </c>
      <c r="R174" s="47" t="s">
        <v>413</v>
      </c>
      <c r="S174" s="47" t="s">
        <v>414</v>
      </c>
      <c r="T174" s="36" t="s">
        <v>415</v>
      </c>
      <c r="U174" s="284"/>
      <c r="V174" s="48"/>
      <c r="W174" s="48"/>
    </row>
    <row r="175" ht="15.75" customHeight="1" s="49" customFormat="1">
      <c r="A175" s="39">
        <v>11</v>
      </c>
      <c r="B175" s="57" t="s">
        <v>40</v>
      </c>
      <c r="C175" s="58" t="s">
        <v>397</v>
      </c>
      <c r="D175" s="59" t="s">
        <v>26</v>
      </c>
      <c r="E175" s="89">
        <v>43539</v>
      </c>
      <c r="F175" s="41" t="str">
        <f>VLOOKUP($C175,CARPETAS!$C$5:$L$2388,2,FALSE)</f>
        <v>BRB023</v>
      </c>
      <c r="G175" s="42" t="str">
        <f>VLOOKUP($C175,CARPETAS!$C$5:$L$2388,9,FALSE)</f>
        <v>134.41.58</v>
      </c>
      <c r="H175" s="43" t="str">
        <f>VLOOKUP($C175,CARPETAS!$C$5:$L$2388,5,FALSE)</f>
        <v>Transzanini</v>
      </c>
      <c r="I175" s="89">
        <v>43542</v>
      </c>
      <c r="J175" s="44" t="str">
        <f>VLOOKUP($C175,CARPETAS!$C$5:$L$2388,4,FALSE)</f>
        <v>Rivera</v>
      </c>
      <c r="K175" s="45"/>
      <c r="L175" s="94">
        <f t="shared" si="13"/>
        <v>43543</v>
      </c>
      <c r="M175" s="46">
        <v>3</v>
      </c>
      <c r="N175" s="47">
        <v>936</v>
      </c>
      <c r="O175" s="47" t="s">
        <v>416</v>
      </c>
      <c r="P175" s="47">
        <v>937</v>
      </c>
      <c r="Q175" s="47">
        <v>637</v>
      </c>
      <c r="R175" s="47" t="s">
        <v>174</v>
      </c>
      <c r="S175" s="47" t="s">
        <v>175</v>
      </c>
      <c r="T175" s="36" t="s">
        <v>417</v>
      </c>
      <c r="U175" s="284"/>
      <c r="V175" s="48"/>
      <c r="W175" s="48"/>
    </row>
    <row r="176" ht="15.75" customHeight="1" s="49" customFormat="1">
      <c r="A176" s="39">
        <v>11</v>
      </c>
      <c r="B176" s="57" t="s">
        <v>40</v>
      </c>
      <c r="C176" s="58" t="s">
        <v>380</v>
      </c>
      <c r="D176" s="59" t="s">
        <v>36</v>
      </c>
      <c r="E176" s="89">
        <v>43538</v>
      </c>
      <c r="F176" s="41" t="str">
        <f>VLOOKUP($C176,CARPETAS!$C$5:$L$2388,2,FALSE)</f>
        <v>BRB022</v>
      </c>
      <c r="G176" s="42" t="str">
        <f>VLOOKUP($C176,CARPETAS!$C$5:$L$2388,9,FALSE)</f>
        <v>134.41.57</v>
      </c>
      <c r="H176" s="43" t="str">
        <f>VLOOKUP($C176,CARPETAS!$C$5:$L$2388,5,FALSE)</f>
        <v>Silvio</v>
      </c>
      <c r="I176" s="89">
        <v>43542</v>
      </c>
      <c r="J176" s="44" t="str">
        <f>VLOOKUP($C176,CARPETAS!$C$5:$L$2388,4,FALSE)</f>
        <v>Rivera</v>
      </c>
      <c r="K176" s="45"/>
      <c r="L176" s="94">
        <f t="shared" si="13"/>
        <v>43543</v>
      </c>
      <c r="M176" s="46">
        <f ref="M176:M207" t="shared" si="15">IF(E176&lt;&gt;"",L176-E176,"-")</f>
        <v>5</v>
      </c>
      <c r="N176" s="47">
        <v>936</v>
      </c>
      <c r="O176" s="47" t="s">
        <v>418</v>
      </c>
      <c r="P176" s="47">
        <v>938</v>
      </c>
      <c r="Q176" s="47">
        <v>3477</v>
      </c>
      <c r="R176" s="47" t="s">
        <v>419</v>
      </c>
      <c r="S176" s="47" t="s">
        <v>420</v>
      </c>
      <c r="T176" s="36" t="s">
        <v>417</v>
      </c>
      <c r="U176" s="284"/>
      <c r="V176" s="48"/>
      <c r="W176" s="48"/>
    </row>
    <row r="177" ht="15.75" customHeight="1" s="49" customFormat="1">
      <c r="A177" s="39">
        <v>11</v>
      </c>
      <c r="B177" s="57" t="s">
        <v>40</v>
      </c>
      <c r="C177" s="58" t="s">
        <v>397</v>
      </c>
      <c r="D177" s="59" t="s">
        <v>37</v>
      </c>
      <c r="E177" s="89">
        <v>43539</v>
      </c>
      <c r="F177" s="41" t="str">
        <f>VLOOKUP($C177,CARPETAS!$C$5:$L$2388,2,FALSE)</f>
        <v>BRB023</v>
      </c>
      <c r="G177" s="42" t="str">
        <f>VLOOKUP($C177,CARPETAS!$C$5:$L$2388,9,FALSE)</f>
        <v>134.41.58</v>
      </c>
      <c r="H177" s="43" t="str">
        <f>VLOOKUP($C177,CARPETAS!$C$5:$L$2388,5,FALSE)</f>
        <v>Transzanini</v>
      </c>
      <c r="I177" s="89">
        <v>43542</v>
      </c>
      <c r="J177" s="44" t="str">
        <f>VLOOKUP($C177,CARPETAS!$C$5:$L$2388,4,FALSE)</f>
        <v>Rivera</v>
      </c>
      <c r="K177" s="45"/>
      <c r="L177" s="94">
        <f t="shared" si="13"/>
        <v>43543</v>
      </c>
      <c r="M177" s="46">
        <f t="shared" si="15"/>
        <v>4</v>
      </c>
      <c r="N177" s="47">
        <v>936</v>
      </c>
      <c r="O177" s="47" t="s">
        <v>421</v>
      </c>
      <c r="P177" s="47">
        <v>937</v>
      </c>
      <c r="Q177" s="47">
        <v>639</v>
      </c>
      <c r="R177" s="47" t="s">
        <v>97</v>
      </c>
      <c r="S177" s="47" t="s">
        <v>422</v>
      </c>
      <c r="T177" s="36" t="s">
        <v>415</v>
      </c>
      <c r="U177" s="284"/>
      <c r="V177" s="48"/>
      <c r="W177" s="48"/>
    </row>
    <row r="178" ht="15.75" customHeight="1" s="49" customFormat="1">
      <c r="A178" s="39">
        <v>11</v>
      </c>
      <c r="B178" s="57" t="s">
        <v>40</v>
      </c>
      <c r="C178" s="58" t="s">
        <v>397</v>
      </c>
      <c r="D178" s="59" t="s">
        <v>32</v>
      </c>
      <c r="E178" s="89">
        <v>43539</v>
      </c>
      <c r="F178" s="41" t="str">
        <f>VLOOKUP($C178,CARPETAS!$C$5:$L$2388,2,FALSE)</f>
        <v>BRB023</v>
      </c>
      <c r="G178" s="42" t="str">
        <f>VLOOKUP($C178,CARPETAS!$C$5:$L$2388,9,FALSE)</f>
        <v>134.41.58</v>
      </c>
      <c r="H178" s="43" t="str">
        <f>VLOOKUP($C178,CARPETAS!$C$5:$L$2388,5,FALSE)</f>
        <v>Transzanini</v>
      </c>
      <c r="I178" s="89">
        <v>43544</v>
      </c>
      <c r="J178" s="44" t="str">
        <f>VLOOKUP($C178,CARPETAS!$C$5:$L$2388,4,FALSE)</f>
        <v>Rivera</v>
      </c>
      <c r="K178" s="45"/>
      <c r="L178" s="94">
        <f>I178+1+1</f>
        <v>43546</v>
      </c>
      <c r="M178" s="46">
        <f t="shared" si="15"/>
        <v>7</v>
      </c>
      <c r="N178" s="47">
        <v>936</v>
      </c>
      <c r="O178" s="47" t="s">
        <v>423</v>
      </c>
      <c r="P178" s="47">
        <v>936</v>
      </c>
      <c r="Q178" s="47">
        <v>638</v>
      </c>
      <c r="R178" s="47" t="s">
        <v>64</v>
      </c>
      <c r="S178" s="47" t="s">
        <v>65</v>
      </c>
      <c r="T178" s="36" t="s">
        <v>424</v>
      </c>
      <c r="U178" s="284"/>
      <c r="V178" s="48"/>
      <c r="W178" s="48"/>
    </row>
    <row r="179" ht="15.75" customHeight="1" s="49" customFormat="1">
      <c r="A179" s="39">
        <v>12</v>
      </c>
      <c r="B179" s="57" t="s">
        <v>40</v>
      </c>
      <c r="C179" s="58" t="s">
        <v>425</v>
      </c>
      <c r="D179" s="59" t="s">
        <v>28</v>
      </c>
      <c r="E179" s="89">
        <v>43543</v>
      </c>
      <c r="F179" s="41" t="str">
        <f>VLOOKUP($C179,CARPETAS!$C$5:$L$2388,2,FALSE)</f>
        <v>BRB025</v>
      </c>
      <c r="G179" s="42" t="str">
        <f>VLOOKUP($C179,CARPETAS!$C$5:$L$2388,9,FALSE)</f>
        <v>134.45.13</v>
      </c>
      <c r="H179" s="43" t="str">
        <f>VLOOKUP($C179,CARPETAS!$C$5:$L$2388,5,FALSE)</f>
        <v>Silvio</v>
      </c>
      <c r="I179" s="89">
        <v>43544</v>
      </c>
      <c r="J179" s="44" t="str">
        <f>VLOOKUP($C179,CARPETAS!$C$5:$L$2388,4,FALSE)</f>
        <v>Rivera</v>
      </c>
      <c r="K179" s="45"/>
      <c r="L179" s="94">
        <f>I179+1+1</f>
        <v>43546</v>
      </c>
      <c r="M179" s="46">
        <f t="shared" si="15"/>
        <v>3</v>
      </c>
      <c r="N179" s="47">
        <v>936</v>
      </c>
      <c r="O179" s="47" t="s">
        <v>426</v>
      </c>
      <c r="P179" s="47">
        <v>938</v>
      </c>
      <c r="Q179" s="47">
        <v>3489</v>
      </c>
      <c r="R179" s="47" t="s">
        <v>427</v>
      </c>
      <c r="S179" s="47" t="s">
        <v>428</v>
      </c>
      <c r="T179" s="36" t="s">
        <v>424</v>
      </c>
      <c r="U179" s="284"/>
      <c r="V179" s="48"/>
      <c r="W179" s="48"/>
    </row>
    <row r="180" ht="15.75" customHeight="1" s="49" customFormat="1">
      <c r="A180" s="39">
        <v>12</v>
      </c>
      <c r="B180" s="57" t="s">
        <v>40</v>
      </c>
      <c r="C180" s="58" t="s">
        <v>380</v>
      </c>
      <c r="D180" s="59" t="s">
        <v>27</v>
      </c>
      <c r="E180" s="89">
        <v>43542</v>
      </c>
      <c r="F180" s="41" t="str">
        <f>VLOOKUP($C180,CARPETAS!$C$5:$L$2388,2,FALSE)</f>
        <v>BRB022</v>
      </c>
      <c r="G180" s="42" t="str">
        <f>VLOOKUP($C180,CARPETAS!$C$5:$L$2388,9,FALSE)</f>
        <v>134.41.57</v>
      </c>
      <c r="H180" s="43" t="str">
        <f>VLOOKUP($C180,CARPETAS!$C$5:$L$2388,5,FALSE)</f>
        <v>Silvio</v>
      </c>
      <c r="I180" s="89">
        <f>E180+2</f>
        <v>43544</v>
      </c>
      <c r="J180" s="44" t="str">
        <f>VLOOKUP($C180,CARPETAS!$C$5:$L$2388,4,FALSE)</f>
        <v>Rivera</v>
      </c>
      <c r="K180" s="45"/>
      <c r="L180" s="94">
        <f>I180+1+1</f>
        <v>43546</v>
      </c>
      <c r="M180" s="46">
        <f t="shared" si="15"/>
        <v>4</v>
      </c>
      <c r="N180" s="47">
        <v>936</v>
      </c>
      <c r="O180" s="47" t="s">
        <v>429</v>
      </c>
      <c r="P180" s="47">
        <v>936</v>
      </c>
      <c r="Q180" s="47">
        <v>3485</v>
      </c>
      <c r="R180" s="47" t="s">
        <v>430</v>
      </c>
      <c r="S180" s="47" t="s">
        <v>431</v>
      </c>
      <c r="T180" s="36" t="s">
        <v>424</v>
      </c>
      <c r="U180" s="284"/>
      <c r="V180" s="48"/>
      <c r="W180" s="48"/>
    </row>
    <row r="181" ht="15.75" customHeight="1" s="49" customFormat="1">
      <c r="A181" s="39">
        <v>12</v>
      </c>
      <c r="B181" s="57" t="s">
        <v>40</v>
      </c>
      <c r="C181" s="58" t="s">
        <v>408</v>
      </c>
      <c r="D181" s="59" t="s">
        <v>32</v>
      </c>
      <c r="E181" s="89">
        <v>43544</v>
      </c>
      <c r="F181" s="41" t="str">
        <f>VLOOKUP($C181,CARPETAS!$C$5:$L$2388,2,FALSE)</f>
        <v>BRB024</v>
      </c>
      <c r="G181" s="42" t="str">
        <f>VLOOKUP($C181,CARPETAS!$C$5:$L$2388,9,FALSE)</f>
        <v>134.41.96</v>
      </c>
      <c r="H181" s="43" t="str">
        <f>VLOOKUP($C181,CARPETAS!$C$5:$L$2388,5,FALSE)</f>
        <v>Osveli</v>
      </c>
      <c r="I181" s="89">
        <v>43545</v>
      </c>
      <c r="J181" s="44" t="str">
        <f>VLOOKUP($C181,CARPETAS!$C$5:$L$2388,4,FALSE)</f>
        <v>Rivera</v>
      </c>
      <c r="K181" s="45"/>
      <c r="L181" s="94">
        <f ref="L181:L189" t="shared" si="16">I181+1</f>
        <v>43546</v>
      </c>
      <c r="M181" s="46">
        <f t="shared" si="15"/>
        <v>2</v>
      </c>
      <c r="N181" s="47">
        <v>936</v>
      </c>
      <c r="O181" s="47" t="s">
        <v>432</v>
      </c>
      <c r="P181" s="47">
        <v>937</v>
      </c>
      <c r="Q181" s="47">
        <v>29</v>
      </c>
      <c r="R181" s="47" t="s">
        <v>319</v>
      </c>
      <c r="S181" s="47" t="s">
        <v>320</v>
      </c>
      <c r="T181" s="36" t="s">
        <v>424</v>
      </c>
      <c r="U181" s="284"/>
      <c r="V181" s="48"/>
      <c r="W181" s="48"/>
    </row>
    <row r="182" ht="15.75" customHeight="1" s="49" customFormat="1">
      <c r="A182" s="39">
        <v>12</v>
      </c>
      <c r="B182" s="54" t="s">
        <v>40</v>
      </c>
      <c r="C182" s="55" t="s">
        <v>425</v>
      </c>
      <c r="D182" s="56" t="s">
        <v>26</v>
      </c>
      <c r="E182" s="88">
        <v>43542</v>
      </c>
      <c r="F182" s="37" t="str">
        <f>VLOOKUP($C182,CARPETAS!$C$5:$L$2388,2,FALSE)</f>
        <v>BRB025</v>
      </c>
      <c r="G182" s="27" t="str">
        <f>VLOOKUP($C182,CARPETAS!$C$5:$L$2388,9,FALSE)</f>
        <v>134.45.13</v>
      </c>
      <c r="H182" s="28" t="str">
        <f>VLOOKUP($C182,CARPETAS!$C$5:$L$2388,5,FALSE)</f>
        <v>Silvio</v>
      </c>
      <c r="I182" s="88">
        <v>43545</v>
      </c>
      <c r="J182" s="29" t="str">
        <f>VLOOKUP($C182,CARPETAS!$C$5:$L$2388,4,FALSE)</f>
        <v>Rivera</v>
      </c>
      <c r="K182" s="38"/>
      <c r="L182" s="93">
        <f t="shared" si="16"/>
        <v>43546</v>
      </c>
      <c r="M182" s="30">
        <f t="shared" si="15"/>
        <v>4</v>
      </c>
      <c r="N182" s="31">
        <v>936</v>
      </c>
      <c r="O182" s="31" t="s">
        <v>433</v>
      </c>
      <c r="P182" s="31">
        <v>936</v>
      </c>
      <c r="Q182" s="31">
        <v>3484</v>
      </c>
      <c r="R182" s="31" t="s">
        <v>434</v>
      </c>
      <c r="S182" s="31" t="s">
        <v>435</v>
      </c>
      <c r="T182" s="40"/>
      <c r="U182" s="222"/>
      <c r="V182" s="48"/>
      <c r="W182" s="48"/>
    </row>
    <row r="183" ht="15.75" customHeight="1" s="49" customFormat="1">
      <c r="A183" s="39">
        <v>12</v>
      </c>
      <c r="B183" s="57" t="s">
        <v>40</v>
      </c>
      <c r="C183" s="58" t="s">
        <v>425</v>
      </c>
      <c r="D183" s="59" t="s">
        <v>27</v>
      </c>
      <c r="E183" s="89">
        <v>43543</v>
      </c>
      <c r="F183" s="41" t="str">
        <f>VLOOKUP($C183,CARPETAS!$C$5:$L$2388,2,FALSE)</f>
        <v>BRB025</v>
      </c>
      <c r="G183" s="42" t="str">
        <f>VLOOKUP($C183,CARPETAS!$C$5:$L$2388,9,FALSE)</f>
        <v>134.45.13</v>
      </c>
      <c r="H183" s="43" t="str">
        <f>VLOOKUP($C183,CARPETAS!$C$5:$L$2388,5,FALSE)</f>
        <v>Silvio</v>
      </c>
      <c r="I183" s="89">
        <f>E183+2</f>
        <v>43545</v>
      </c>
      <c r="J183" s="44" t="str">
        <f>VLOOKUP($C183,CARPETAS!$C$5:$L$2388,4,FALSE)</f>
        <v>Rivera</v>
      </c>
      <c r="K183" s="45"/>
      <c r="L183" s="94">
        <f t="shared" si="16"/>
        <v>43546</v>
      </c>
      <c r="M183" s="46">
        <f t="shared" si="15"/>
        <v>3</v>
      </c>
      <c r="N183" s="47">
        <v>936</v>
      </c>
      <c r="O183" s="47" t="s">
        <v>436</v>
      </c>
      <c r="P183" s="47">
        <v>936</v>
      </c>
      <c r="Q183" s="47">
        <v>3490</v>
      </c>
      <c r="R183" s="47" t="s">
        <v>437</v>
      </c>
      <c r="S183" s="47" t="s">
        <v>438</v>
      </c>
      <c r="T183" s="36" t="s">
        <v>424</v>
      </c>
      <c r="U183" s="284"/>
      <c r="V183" s="48"/>
      <c r="W183" s="48"/>
    </row>
    <row r="184" ht="15.75" customHeight="1" s="49" customFormat="1">
      <c r="A184" s="39">
        <v>12</v>
      </c>
      <c r="B184" s="57" t="s">
        <v>40</v>
      </c>
      <c r="C184" s="58" t="s">
        <v>425</v>
      </c>
      <c r="D184" s="59" t="s">
        <v>26</v>
      </c>
      <c r="E184" s="89">
        <v>43545</v>
      </c>
      <c r="F184" s="41" t="str">
        <f>VLOOKUP($C184,CARPETAS!$C$5:$L$2388,2,FALSE)</f>
        <v>BRB025</v>
      </c>
      <c r="G184" s="42" t="str">
        <f>VLOOKUP($C184,CARPETAS!$C$5:$L$2388,9,FALSE)</f>
        <v>134.45.13</v>
      </c>
      <c r="H184" s="43" t="str">
        <f>VLOOKUP($C184,CARPETAS!$C$5:$L$2388,5,FALSE)</f>
        <v>Silvio</v>
      </c>
      <c r="I184" s="89">
        <v>43546</v>
      </c>
      <c r="J184" s="44" t="str">
        <f>VLOOKUP($C184,CARPETAS!$C$5:$L$2388,4,FALSE)</f>
        <v>Rivera</v>
      </c>
      <c r="K184" s="45"/>
      <c r="L184" s="94">
        <f t="shared" si="16"/>
        <v>43547</v>
      </c>
      <c r="M184" s="46">
        <f t="shared" si="15"/>
        <v>2</v>
      </c>
      <c r="N184" s="47">
        <v>936</v>
      </c>
      <c r="O184" s="47" t="s">
        <v>439</v>
      </c>
      <c r="P184" s="47">
        <v>936</v>
      </c>
      <c r="Q184" s="47">
        <v>3492</v>
      </c>
      <c r="R184" s="47" t="s">
        <v>93</v>
      </c>
      <c r="S184" s="47" t="s">
        <v>94</v>
      </c>
      <c r="T184" s="36" t="s">
        <v>440</v>
      </c>
      <c r="U184" s="284"/>
      <c r="V184" s="48"/>
      <c r="W184" s="48"/>
    </row>
    <row r="185" ht="15.75" customHeight="1" s="49" customFormat="1">
      <c r="A185" s="39">
        <v>12</v>
      </c>
      <c r="B185" s="57" t="s">
        <v>40</v>
      </c>
      <c r="C185" s="58" t="s">
        <v>425</v>
      </c>
      <c r="D185" s="59" t="s">
        <v>37</v>
      </c>
      <c r="E185" s="89">
        <v>43544</v>
      </c>
      <c r="F185" s="41" t="str">
        <f>VLOOKUP($C185,CARPETAS!$C$5:$L$2388,2,FALSE)</f>
        <v>BRB025</v>
      </c>
      <c r="G185" s="42" t="str">
        <f>VLOOKUP($C185,CARPETAS!$C$5:$L$2388,9,FALSE)</f>
        <v>134.45.13</v>
      </c>
      <c r="H185" s="43" t="str">
        <f>VLOOKUP($C185,CARPETAS!$C$5:$L$2388,5,FALSE)</f>
        <v>Silvio</v>
      </c>
      <c r="I185" s="89">
        <f>E185+2</f>
        <v>43546</v>
      </c>
      <c r="J185" s="44" t="str">
        <f>VLOOKUP($C185,CARPETAS!$C$5:$L$2388,4,FALSE)</f>
        <v>Rivera</v>
      </c>
      <c r="K185" s="45"/>
      <c r="L185" s="94">
        <f t="shared" si="16"/>
        <v>43547</v>
      </c>
      <c r="M185" s="46">
        <f t="shared" si="15"/>
        <v>3</v>
      </c>
      <c r="N185" s="47">
        <v>936</v>
      </c>
      <c r="O185" s="47" t="s">
        <v>441</v>
      </c>
      <c r="P185" s="47">
        <v>936</v>
      </c>
      <c r="Q185" s="47">
        <v>3491</v>
      </c>
      <c r="R185" s="47" t="s">
        <v>442</v>
      </c>
      <c r="S185" s="47" t="s">
        <v>443</v>
      </c>
      <c r="T185" s="36" t="s">
        <v>440</v>
      </c>
      <c r="U185" s="284"/>
      <c r="V185" s="48"/>
      <c r="W185" s="48"/>
    </row>
    <row r="186" ht="15.75" customHeight="1" s="49" customFormat="1">
      <c r="A186" s="39">
        <v>12</v>
      </c>
      <c r="B186" s="57" t="s">
        <v>40</v>
      </c>
      <c r="C186" s="58" t="s">
        <v>408</v>
      </c>
      <c r="D186" s="59" t="s">
        <v>37</v>
      </c>
      <c r="E186" s="89">
        <v>43544</v>
      </c>
      <c r="F186" s="41" t="str">
        <f>VLOOKUP($C186,CARPETAS!$C$5:$L$2388,2,FALSE)</f>
        <v>BRB024</v>
      </c>
      <c r="G186" s="42" t="str">
        <f>VLOOKUP($C186,CARPETAS!$C$5:$L$2388,9,FALSE)</f>
        <v>134.41.96</v>
      </c>
      <c r="H186" s="43" t="str">
        <f>VLOOKUP($C186,CARPETAS!$C$5:$L$2388,5,FALSE)</f>
        <v>Osveli</v>
      </c>
      <c r="I186" s="89">
        <f>E186+2</f>
        <v>43546</v>
      </c>
      <c r="J186" s="44" t="str">
        <f>VLOOKUP($C186,CARPETAS!$C$5:$L$2388,4,FALSE)</f>
        <v>Rivera</v>
      </c>
      <c r="K186" s="45"/>
      <c r="L186" s="94">
        <f t="shared" si="16"/>
        <v>43547</v>
      </c>
      <c r="M186" s="46">
        <f t="shared" si="15"/>
        <v>3</v>
      </c>
      <c r="N186" s="47">
        <v>936</v>
      </c>
      <c r="O186" s="47" t="s">
        <v>444</v>
      </c>
      <c r="P186" s="47">
        <v>937</v>
      </c>
      <c r="Q186" s="47">
        <v>30</v>
      </c>
      <c r="R186" s="47" t="s">
        <v>445</v>
      </c>
      <c r="S186" s="47" t="s">
        <v>446</v>
      </c>
      <c r="T186" s="36" t="s">
        <v>440</v>
      </c>
      <c r="U186" s="284"/>
      <c r="V186" s="48"/>
      <c r="W186" s="48"/>
    </row>
    <row r="187" ht="15.75" customHeight="1" s="49" customFormat="1">
      <c r="A187" s="39">
        <v>12</v>
      </c>
      <c r="B187" s="57" t="s">
        <v>40</v>
      </c>
      <c r="C187" s="58" t="s">
        <v>397</v>
      </c>
      <c r="D187" s="59" t="s">
        <v>32</v>
      </c>
      <c r="E187" s="89">
        <v>43546</v>
      </c>
      <c r="F187" s="41" t="str">
        <f>VLOOKUP($C187,CARPETAS!$C$5:$L$2388,2,FALSE)</f>
        <v>BRB023</v>
      </c>
      <c r="G187" s="42" t="str">
        <f>VLOOKUP($C187,CARPETAS!$C$5:$L$2388,9,FALSE)</f>
        <v>134.41.58</v>
      </c>
      <c r="H187" s="43" t="str">
        <f>VLOOKUP($C187,CARPETAS!$C$5:$L$2388,5,FALSE)</f>
        <v>Transzanini</v>
      </c>
      <c r="I187" s="89">
        <v>43549</v>
      </c>
      <c r="J187" s="44" t="str">
        <f>VLOOKUP($C187,CARPETAS!$C$5:$L$2388,4,FALSE)</f>
        <v>Rivera</v>
      </c>
      <c r="K187" s="45"/>
      <c r="L187" s="94">
        <f t="shared" si="16"/>
        <v>43550</v>
      </c>
      <c r="M187" s="46">
        <f t="shared" si="15"/>
        <v>4</v>
      </c>
      <c r="N187" s="47">
        <v>936</v>
      </c>
      <c r="O187" s="47" t="s">
        <v>447</v>
      </c>
      <c r="P187" s="47">
        <v>937</v>
      </c>
      <c r="Q187" s="47">
        <v>646</v>
      </c>
      <c r="R187" s="47" t="s">
        <v>448</v>
      </c>
      <c r="S187" s="47" t="s">
        <v>449</v>
      </c>
      <c r="T187" s="36" t="s">
        <v>450</v>
      </c>
      <c r="U187" s="284"/>
      <c r="V187" s="48"/>
      <c r="W187" s="48"/>
    </row>
    <row r="188" ht="15.75" customHeight="1" s="49" customFormat="1">
      <c r="A188" s="39">
        <v>12</v>
      </c>
      <c r="B188" s="57" t="s">
        <v>40</v>
      </c>
      <c r="C188" s="58" t="s">
        <v>397</v>
      </c>
      <c r="D188" s="59" t="s">
        <v>36</v>
      </c>
      <c r="E188" s="89">
        <v>43545</v>
      </c>
      <c r="F188" s="41" t="str">
        <f>VLOOKUP($C188,CARPETAS!$C$5:$L$2388,2,FALSE)</f>
        <v>BRB023</v>
      </c>
      <c r="G188" s="42" t="str">
        <f>VLOOKUP($C188,CARPETAS!$C$5:$L$2388,9,FALSE)</f>
        <v>134.41.58</v>
      </c>
      <c r="H188" s="43" t="str">
        <f>VLOOKUP($C188,CARPETAS!$C$5:$L$2388,5,FALSE)</f>
        <v>Transzanini</v>
      </c>
      <c r="I188" s="89">
        <v>43549</v>
      </c>
      <c r="J188" s="44" t="str">
        <f>VLOOKUP($C188,CARPETAS!$C$5:$L$2388,4,FALSE)</f>
        <v>Rivera</v>
      </c>
      <c r="K188" s="45"/>
      <c r="L188" s="94">
        <f t="shared" si="16"/>
        <v>43550</v>
      </c>
      <c r="M188" s="46">
        <f t="shared" si="15"/>
        <v>5</v>
      </c>
      <c r="N188" s="47">
        <v>936</v>
      </c>
      <c r="O188" s="47" t="s">
        <v>451</v>
      </c>
      <c r="P188" s="47">
        <v>938</v>
      </c>
      <c r="Q188" s="47">
        <v>644</v>
      </c>
      <c r="R188" s="47" t="s">
        <v>231</v>
      </c>
      <c r="S188" s="47" t="s">
        <v>232</v>
      </c>
      <c r="T188" s="36" t="s">
        <v>450</v>
      </c>
      <c r="U188" s="284"/>
      <c r="V188" s="48"/>
      <c r="W188" s="48"/>
    </row>
    <row r="189" s="49" customFormat="1">
      <c r="A189" s="39">
        <v>13</v>
      </c>
      <c r="B189" s="57" t="s">
        <v>40</v>
      </c>
      <c r="C189" s="58" t="s">
        <v>452</v>
      </c>
      <c r="D189" s="59" t="s">
        <v>37</v>
      </c>
      <c r="E189" s="89">
        <v>43548</v>
      </c>
      <c r="F189" s="41" t="str">
        <f>VLOOKUP($C189,CARPETAS!$C$5:$L$2388,2,FALSE)</f>
        <v>BRB026</v>
      </c>
      <c r="G189" s="42" t="str">
        <f>VLOOKUP($C189,CARPETAS!$C$5:$L$2388,9,FALSE)</f>
        <v>134.48.75</v>
      </c>
      <c r="H189" s="43" t="str">
        <f>VLOOKUP($C189,CARPETAS!$C$5:$L$2388,5,FALSE)</f>
        <v>Transzanini</v>
      </c>
      <c r="I189" s="89">
        <v>43549</v>
      </c>
      <c r="J189" s="44" t="str">
        <f>VLOOKUP($C189,CARPETAS!$C$5:$L$2388,4,FALSE)</f>
        <v>Rivera</v>
      </c>
      <c r="K189" s="45"/>
      <c r="L189" s="94">
        <f t="shared" si="16"/>
        <v>43550</v>
      </c>
      <c r="M189" s="46">
        <f t="shared" si="15"/>
        <v>2</v>
      </c>
      <c r="N189" s="47">
        <v>936</v>
      </c>
      <c r="O189" s="47" t="s">
        <v>453</v>
      </c>
      <c r="P189" s="47">
        <v>936</v>
      </c>
      <c r="Q189" s="47">
        <v>650</v>
      </c>
      <c r="R189" s="47" t="s">
        <v>361</v>
      </c>
      <c r="S189" s="47" t="s">
        <v>362</v>
      </c>
      <c r="T189" s="36" t="s">
        <v>450</v>
      </c>
      <c r="U189" s="284"/>
      <c r="V189" s="48"/>
      <c r="W189" s="48"/>
    </row>
    <row r="190" ht="15.75" customHeight="1" s="49" customFormat="1">
      <c r="A190" s="39">
        <v>12</v>
      </c>
      <c r="B190" s="57" t="s">
        <v>40</v>
      </c>
      <c r="C190" s="58" t="s">
        <v>452</v>
      </c>
      <c r="D190" s="59" t="s">
        <v>37</v>
      </c>
      <c r="E190" s="89">
        <v>43546</v>
      </c>
      <c r="F190" s="41" t="str">
        <f>VLOOKUP($C190,CARPETAS!$C$5:$L$2388,2,FALSE)</f>
        <v>BRB026</v>
      </c>
      <c r="G190" s="42" t="str">
        <f>VLOOKUP($C190,CARPETAS!$C$5:$L$2388,9,FALSE)</f>
        <v>134.48.75</v>
      </c>
      <c r="H190" s="43" t="str">
        <f>VLOOKUP($C190,CARPETAS!$C$5:$L$2388,5,FALSE)</f>
        <v>Transzanini</v>
      </c>
      <c r="I190" s="89">
        <v>43549</v>
      </c>
      <c r="J190" s="44" t="str">
        <f>VLOOKUP($C190,CARPETAS!$C$5:$L$2388,4,FALSE)</f>
        <v>Rivera</v>
      </c>
      <c r="K190" s="45"/>
      <c r="L190" s="94">
        <f>I190+1+1</f>
        <v>43551</v>
      </c>
      <c r="M190" s="46">
        <f t="shared" si="15"/>
        <v>5</v>
      </c>
      <c r="N190" s="47">
        <v>936</v>
      </c>
      <c r="O190" s="47" t="s">
        <v>454</v>
      </c>
      <c r="P190" s="47">
        <v>936</v>
      </c>
      <c r="Q190" s="47">
        <v>648</v>
      </c>
      <c r="R190" s="47" t="s">
        <v>114</v>
      </c>
      <c r="S190" s="47" t="s">
        <v>115</v>
      </c>
      <c r="T190" s="36"/>
      <c r="U190" s="284"/>
      <c r="V190" s="48"/>
      <c r="W190" s="48"/>
    </row>
    <row r="191" ht="15.75" customHeight="1" s="49" customFormat="1">
      <c r="A191" s="39">
        <v>13</v>
      </c>
      <c r="B191" s="57" t="s">
        <v>40</v>
      </c>
      <c r="C191" s="58" t="s">
        <v>455</v>
      </c>
      <c r="D191" s="59" t="s">
        <v>32</v>
      </c>
      <c r="E191" s="89">
        <v>43549</v>
      </c>
      <c r="F191" s="41" t="str">
        <f>VLOOKUP($C191,CARPETAS!$C$5:$L$2388,2,FALSE)</f>
        <v>BRB027</v>
      </c>
      <c r="G191" s="42" t="str">
        <f>VLOOKUP($C191,CARPETAS!$C$5:$L$2388,9,FALSE)</f>
        <v>134.48.74</v>
      </c>
      <c r="H191" s="43" t="str">
        <f>VLOOKUP($C191,CARPETAS!$C$5:$L$2388,5,FALSE)</f>
        <v>Cmcn</v>
      </c>
      <c r="I191" s="89">
        <f>E191+2</f>
        <v>43551</v>
      </c>
      <c r="J191" s="44" t="str">
        <f>VLOOKUP($C191,CARPETAS!$C$5:$L$2388,4,FALSE)</f>
        <v>Rivera</v>
      </c>
      <c r="K191" s="45"/>
      <c r="L191" s="94">
        <f ref="L191:L200" t="shared" si="17">I191+1</f>
        <v>43552</v>
      </c>
      <c r="M191" s="46">
        <f t="shared" si="15"/>
        <v>3</v>
      </c>
      <c r="N191" s="47">
        <v>936</v>
      </c>
      <c r="O191" s="47" t="s">
        <v>456</v>
      </c>
      <c r="P191" s="47">
        <v>936</v>
      </c>
      <c r="Q191" s="47">
        <v>600</v>
      </c>
      <c r="R191" s="96" t="s">
        <v>102</v>
      </c>
      <c r="S191" s="47" t="s">
        <v>103</v>
      </c>
      <c r="T191" s="36" t="s">
        <v>457</v>
      </c>
      <c r="U191" s="284"/>
      <c r="V191" s="48"/>
      <c r="W191" s="48"/>
    </row>
    <row r="192" ht="15.75" customHeight="1" s="49" customFormat="1">
      <c r="A192" s="39">
        <v>13</v>
      </c>
      <c r="B192" s="57" t="s">
        <v>40</v>
      </c>
      <c r="C192" s="58" t="s">
        <v>452</v>
      </c>
      <c r="D192" s="59" t="s">
        <v>32</v>
      </c>
      <c r="E192" s="89">
        <v>43550</v>
      </c>
      <c r="F192" s="41" t="str">
        <f>VLOOKUP($C192,CARPETAS!$C$5:$L$2388,2,FALSE)</f>
        <v>BRB026</v>
      </c>
      <c r="G192" s="42" t="str">
        <f>VLOOKUP($C192,CARPETAS!$C$5:$L$2388,9,FALSE)</f>
        <v>134.48.75</v>
      </c>
      <c r="H192" s="43" t="str">
        <f>VLOOKUP($C192,CARPETAS!$C$5:$L$2388,5,FALSE)</f>
        <v>Transzanini</v>
      </c>
      <c r="I192" s="89">
        <v>43551</v>
      </c>
      <c r="J192" s="44" t="str">
        <f>VLOOKUP($C192,CARPETAS!$C$5:$L$2388,4,FALSE)</f>
        <v>Rivera</v>
      </c>
      <c r="K192" s="45"/>
      <c r="L192" s="94">
        <f t="shared" si="17"/>
        <v>43552</v>
      </c>
      <c r="M192" s="46">
        <f t="shared" si="15"/>
        <v>2</v>
      </c>
      <c r="N192" s="47">
        <v>936</v>
      </c>
      <c r="O192" s="47" t="s">
        <v>458</v>
      </c>
      <c r="P192" s="47">
        <v>936</v>
      </c>
      <c r="Q192" s="47">
        <v>657</v>
      </c>
      <c r="R192" s="97" t="s">
        <v>459</v>
      </c>
      <c r="S192" s="47" t="s">
        <v>460</v>
      </c>
      <c r="T192" s="36" t="s">
        <v>457</v>
      </c>
      <c r="U192" s="284"/>
      <c r="V192" s="48"/>
      <c r="W192" s="48"/>
    </row>
    <row r="193" ht="15.75" customHeight="1" s="49" customFormat="1">
      <c r="A193" s="39">
        <v>13</v>
      </c>
      <c r="B193" s="57" t="s">
        <v>40</v>
      </c>
      <c r="C193" s="58" t="s">
        <v>452</v>
      </c>
      <c r="D193" s="59" t="s">
        <v>27</v>
      </c>
      <c r="E193" s="89">
        <v>43549</v>
      </c>
      <c r="F193" s="41" t="str">
        <f>VLOOKUP($C193,CARPETAS!$C$5:$L$2388,2,FALSE)</f>
        <v>BRB026</v>
      </c>
      <c r="G193" s="42" t="str">
        <f>VLOOKUP($C193,CARPETAS!$C$5:$L$2388,9,FALSE)</f>
        <v>134.48.75</v>
      </c>
      <c r="H193" s="43" t="str">
        <f>VLOOKUP($C193,CARPETAS!$C$5:$L$2388,5,FALSE)</f>
        <v>Transzanini</v>
      </c>
      <c r="I193" s="89">
        <f>E193+2</f>
        <v>43551</v>
      </c>
      <c r="J193" s="44" t="str">
        <f>VLOOKUP($C193,CARPETAS!$C$5:$L$2388,4,FALSE)</f>
        <v>Rivera</v>
      </c>
      <c r="K193" s="45"/>
      <c r="L193" s="94">
        <f t="shared" si="17"/>
        <v>43552</v>
      </c>
      <c r="M193" s="46">
        <f t="shared" si="15"/>
        <v>3</v>
      </c>
      <c r="N193" s="47">
        <v>936</v>
      </c>
      <c r="O193" s="47" t="s">
        <v>461</v>
      </c>
      <c r="P193" s="47">
        <v>937</v>
      </c>
      <c r="Q193" s="47">
        <v>654</v>
      </c>
      <c r="R193" s="47" t="s">
        <v>413</v>
      </c>
      <c r="S193" s="47" t="s">
        <v>414</v>
      </c>
      <c r="T193" s="36" t="s">
        <v>457</v>
      </c>
      <c r="U193" s="284"/>
      <c r="V193" s="48"/>
      <c r="W193" s="48"/>
    </row>
    <row r="194" ht="15.75" customHeight="1" s="49" customFormat="1">
      <c r="A194" s="39">
        <v>13</v>
      </c>
      <c r="B194" s="57" t="s">
        <v>40</v>
      </c>
      <c r="C194" s="58" t="s">
        <v>452</v>
      </c>
      <c r="D194" s="59" t="s">
        <v>28</v>
      </c>
      <c r="E194" s="89">
        <v>43549</v>
      </c>
      <c r="F194" s="41" t="str">
        <f>VLOOKUP($C194,CARPETAS!$C$5:$L$2388,2,FALSE)</f>
        <v>BRB026</v>
      </c>
      <c r="G194" s="42" t="str">
        <f>VLOOKUP($C194,CARPETAS!$C$5:$L$2388,9,FALSE)</f>
        <v>134.48.75</v>
      </c>
      <c r="H194" s="43" t="str">
        <f>VLOOKUP($C194,CARPETAS!$C$5:$L$2388,5,FALSE)</f>
        <v>Transzanini</v>
      </c>
      <c r="I194" s="89">
        <f>E194+2</f>
        <v>43551</v>
      </c>
      <c r="J194" s="44" t="str">
        <f>VLOOKUP($C194,CARPETAS!$C$5:$L$2388,4,FALSE)</f>
        <v>Rivera</v>
      </c>
      <c r="K194" s="45"/>
      <c r="L194" s="94">
        <f t="shared" si="17"/>
        <v>43552</v>
      </c>
      <c r="M194" s="46">
        <f t="shared" si="15"/>
        <v>3</v>
      </c>
      <c r="N194" s="47">
        <v>936</v>
      </c>
      <c r="O194" s="47" t="s">
        <v>462</v>
      </c>
      <c r="P194" s="47">
        <v>937</v>
      </c>
      <c r="Q194" s="47">
        <v>653</v>
      </c>
      <c r="R194" s="47" t="s">
        <v>463</v>
      </c>
      <c r="S194" s="47" t="s">
        <v>464</v>
      </c>
      <c r="T194" s="36" t="s">
        <v>457</v>
      </c>
      <c r="U194" s="284"/>
      <c r="V194" s="48"/>
      <c r="W194" s="48"/>
    </row>
    <row r="195" ht="15.75" customHeight="1" s="49" customFormat="1">
      <c r="A195" s="39">
        <v>13</v>
      </c>
      <c r="B195" s="57" t="s">
        <v>40</v>
      </c>
      <c r="C195" s="58" t="s">
        <v>408</v>
      </c>
      <c r="D195" s="59" t="s">
        <v>26</v>
      </c>
      <c r="E195" s="89">
        <v>43550</v>
      </c>
      <c r="F195" s="41" t="str">
        <f>VLOOKUP($C195,CARPETAS!$C$5:$L$2388,2,FALSE)</f>
        <v>BRB024</v>
      </c>
      <c r="G195" s="42" t="str">
        <f>VLOOKUP($C195,CARPETAS!$C$5:$L$2388,9,FALSE)</f>
        <v>134.41.96</v>
      </c>
      <c r="H195" s="43" t="str">
        <f>VLOOKUP($C195,CARPETAS!$C$5:$L$2388,5,FALSE)</f>
        <v>Osveli</v>
      </c>
      <c r="I195" s="89">
        <f>E195+2</f>
        <v>43552</v>
      </c>
      <c r="J195" s="44" t="str">
        <f>VLOOKUP($C195,CARPETAS!$C$5:$L$2388,4,FALSE)</f>
        <v>Rivera</v>
      </c>
      <c r="K195" s="45"/>
      <c r="L195" s="94">
        <f t="shared" si="17"/>
        <v>43553</v>
      </c>
      <c r="M195" s="46">
        <f t="shared" si="15"/>
        <v>3</v>
      </c>
      <c r="N195" s="47">
        <v>936</v>
      </c>
      <c r="O195" s="47" t="s">
        <v>465</v>
      </c>
      <c r="P195" s="47">
        <v>937</v>
      </c>
      <c r="Q195" s="47">
        <v>31</v>
      </c>
      <c r="R195" s="47" t="s">
        <v>178</v>
      </c>
      <c r="S195" s="47" t="s">
        <v>179</v>
      </c>
      <c r="T195" s="36" t="s">
        <v>466</v>
      </c>
      <c r="U195" s="284"/>
      <c r="V195" s="48"/>
      <c r="W195" s="48"/>
    </row>
    <row r="196" ht="15.75" customHeight="1" s="49" customFormat="1">
      <c r="A196" s="39">
        <v>13</v>
      </c>
      <c r="B196" s="57" t="s">
        <v>40</v>
      </c>
      <c r="C196" s="58" t="s">
        <v>425</v>
      </c>
      <c r="D196" s="59" t="s">
        <v>26</v>
      </c>
      <c r="E196" s="89">
        <v>43551</v>
      </c>
      <c r="F196" s="41" t="str">
        <f>VLOOKUP($C196,CARPETAS!$C$5:$L$2388,2,FALSE)</f>
        <v>BRB025</v>
      </c>
      <c r="G196" s="42" t="str">
        <f>VLOOKUP($C196,CARPETAS!$C$5:$L$2388,9,FALSE)</f>
        <v>134.45.13</v>
      </c>
      <c r="H196" s="43" t="str">
        <f>VLOOKUP($C196,CARPETAS!$C$5:$L$2388,5,FALSE)</f>
        <v>Silvio</v>
      </c>
      <c r="I196" s="89">
        <f>E196+2</f>
        <v>43553</v>
      </c>
      <c r="J196" s="44" t="str">
        <f>VLOOKUP($C196,CARPETAS!$C$5:$L$2388,4,FALSE)</f>
        <v>Rivera</v>
      </c>
      <c r="K196" s="45"/>
      <c r="L196" s="94">
        <f t="shared" si="17"/>
        <v>43554</v>
      </c>
      <c r="M196" s="46">
        <f t="shared" si="15"/>
        <v>3</v>
      </c>
      <c r="N196" s="47">
        <v>936</v>
      </c>
      <c r="O196" s="47" t="s">
        <v>467</v>
      </c>
      <c r="P196" s="47">
        <v>937</v>
      </c>
      <c r="Q196" s="47">
        <v>3504</v>
      </c>
      <c r="R196" s="47" t="s">
        <v>468</v>
      </c>
      <c r="S196" s="47" t="s">
        <v>469</v>
      </c>
      <c r="T196" s="36" t="s">
        <v>470</v>
      </c>
      <c r="U196" s="284"/>
      <c r="V196" s="48"/>
      <c r="W196" s="48"/>
    </row>
    <row r="197" ht="15.75" customHeight="1" s="49" customFormat="1">
      <c r="A197" s="50">
        <v>13</v>
      </c>
      <c r="B197" s="57" t="s">
        <v>40</v>
      </c>
      <c r="C197" s="58" t="s">
        <v>471</v>
      </c>
      <c r="D197" s="59" t="s">
        <v>32</v>
      </c>
      <c r="E197" s="89">
        <v>43553</v>
      </c>
      <c r="F197" s="41" t="str">
        <f>VLOOKUP($C197,CARPETAS!$C$5:$L$2388,2,FALSE)</f>
        <v>BRB029</v>
      </c>
      <c r="G197" s="42" t="str">
        <f>VLOOKUP($C197,CARPETAS!$C$5:$L$2388,9,FALSE)</f>
        <v>134.52.39</v>
      </c>
      <c r="H197" s="43" t="str">
        <f>VLOOKUP($C197,CARPETAS!$C$5:$L$2388,5,FALSE)</f>
        <v>Silvio</v>
      </c>
      <c r="I197" s="89">
        <v>43556</v>
      </c>
      <c r="J197" s="44" t="str">
        <f>VLOOKUP($C197,CARPETAS!$C$5:$L$2388,4,FALSE)</f>
        <v>Rivera</v>
      </c>
      <c r="K197" s="45"/>
      <c r="L197" s="94">
        <f t="shared" si="17"/>
        <v>43557</v>
      </c>
      <c r="M197" s="46">
        <f t="shared" si="15"/>
        <v>4</v>
      </c>
      <c r="N197" s="47">
        <v>936</v>
      </c>
      <c r="O197" s="47" t="s">
        <v>472</v>
      </c>
      <c r="P197" s="47">
        <v>937</v>
      </c>
      <c r="Q197" s="47">
        <v>3515</v>
      </c>
      <c r="R197" s="47" t="s">
        <v>473</v>
      </c>
      <c r="S197" s="47" t="s">
        <v>474</v>
      </c>
      <c r="T197" s="36" t="s">
        <v>475</v>
      </c>
      <c r="U197" s="284"/>
      <c r="V197" s="48"/>
      <c r="W197" s="48"/>
    </row>
    <row r="198" ht="15.75" customHeight="1" s="49" customFormat="1">
      <c r="A198" s="50">
        <v>13</v>
      </c>
      <c r="B198" s="57" t="s">
        <v>40</v>
      </c>
      <c r="C198" s="58" t="s">
        <v>476</v>
      </c>
      <c r="D198" s="59" t="s">
        <v>26</v>
      </c>
      <c r="E198" s="89">
        <v>43552</v>
      </c>
      <c r="F198" s="41" t="str">
        <f>VLOOKUP($C198,CARPETAS!$C$5:$L$2388,2,FALSE)</f>
        <v>BRB028</v>
      </c>
      <c r="G198" s="42" t="str">
        <f>VLOOKUP($C198,CARPETAS!$C$5:$L$2388,9,FALSE)</f>
        <v>134.52.38</v>
      </c>
      <c r="H198" s="43" t="str">
        <f>VLOOKUP($C198,CARPETAS!$C$5:$L$2388,5,FALSE)</f>
        <v>Transzanini</v>
      </c>
      <c r="I198" s="89">
        <v>43556</v>
      </c>
      <c r="J198" s="44" t="str">
        <f>VLOOKUP($C198,CARPETAS!$C$5:$L$2388,4,FALSE)</f>
        <v>Rivera</v>
      </c>
      <c r="K198" s="45"/>
      <c r="L198" s="94">
        <f t="shared" si="17"/>
        <v>43557</v>
      </c>
      <c r="M198" s="46">
        <f t="shared" si="15"/>
        <v>5</v>
      </c>
      <c r="N198" s="47">
        <v>936</v>
      </c>
      <c r="O198" s="47" t="s">
        <v>477</v>
      </c>
      <c r="P198" s="47">
        <v>937</v>
      </c>
      <c r="Q198" s="47">
        <v>662</v>
      </c>
      <c r="R198" s="47" t="s">
        <v>478</v>
      </c>
      <c r="S198" s="47" t="s">
        <v>479</v>
      </c>
      <c r="T198" s="36" t="s">
        <v>475</v>
      </c>
      <c r="U198" s="284"/>
      <c r="V198" s="48"/>
      <c r="W198" s="48"/>
    </row>
    <row r="199" ht="15.75" customHeight="1" s="49" customFormat="1">
      <c r="A199" s="39">
        <v>13</v>
      </c>
      <c r="B199" s="57" t="s">
        <v>40</v>
      </c>
      <c r="C199" s="58" t="s">
        <v>455</v>
      </c>
      <c r="D199" s="59" t="s">
        <v>36</v>
      </c>
      <c r="E199" s="89">
        <v>43553</v>
      </c>
      <c r="F199" s="41" t="str">
        <f>VLOOKUP($C199,CARPETAS!$C$5:$L$2388,2,FALSE)</f>
        <v>BRB027</v>
      </c>
      <c r="G199" s="42" t="str">
        <f>VLOOKUP($C199,CARPETAS!$C$5:$L$2388,9,FALSE)</f>
        <v>134.48.74</v>
      </c>
      <c r="H199" s="43" t="str">
        <f>VLOOKUP($C199,CARPETAS!$C$5:$L$2388,5,FALSE)</f>
        <v>Cmcn</v>
      </c>
      <c r="I199" s="89">
        <v>43556</v>
      </c>
      <c r="J199" s="44" t="str">
        <f>VLOOKUP($C199,CARPETAS!$C$5:$L$2388,4,FALSE)</f>
        <v>Rivera</v>
      </c>
      <c r="K199" s="45"/>
      <c r="L199" s="94">
        <f t="shared" si="17"/>
        <v>43557</v>
      </c>
      <c r="M199" s="46">
        <f t="shared" si="15"/>
        <v>4</v>
      </c>
      <c r="N199" s="47">
        <v>936</v>
      </c>
      <c r="O199" s="47" t="s">
        <v>480</v>
      </c>
      <c r="P199" s="47">
        <v>937</v>
      </c>
      <c r="Q199" s="47">
        <v>601</v>
      </c>
      <c r="R199" s="96" t="s">
        <v>445</v>
      </c>
      <c r="S199" s="47" t="s">
        <v>446</v>
      </c>
      <c r="T199" s="36" t="s">
        <v>475</v>
      </c>
      <c r="U199" s="284"/>
      <c r="V199" s="48"/>
      <c r="W199" s="48"/>
    </row>
    <row r="200" ht="15.75" customHeight="1" s="49" customFormat="1">
      <c r="A200" s="50">
        <v>13</v>
      </c>
      <c r="B200" s="57" t="s">
        <v>40</v>
      </c>
      <c r="C200" s="58" t="s">
        <v>476</v>
      </c>
      <c r="D200" s="59" t="s">
        <v>36</v>
      </c>
      <c r="E200" s="89">
        <v>43554</v>
      </c>
      <c r="F200" s="41" t="str">
        <f>VLOOKUP($C200,CARPETAS!$C$5:$L$2388,2,FALSE)</f>
        <v>BRB028</v>
      </c>
      <c r="G200" s="42" t="str">
        <f>VLOOKUP($C200,CARPETAS!$C$5:$L$2388,9,FALSE)</f>
        <v>134.52.38</v>
      </c>
      <c r="H200" s="43" t="str">
        <f>VLOOKUP($C200,CARPETAS!$C$5:$L$2388,5,FALSE)</f>
        <v>Transzanini</v>
      </c>
      <c r="I200" s="89">
        <v>43556</v>
      </c>
      <c r="J200" s="44" t="str">
        <f>VLOOKUP($C200,CARPETAS!$C$5:$L$2388,4,FALSE)</f>
        <v>Rivera</v>
      </c>
      <c r="K200" s="45"/>
      <c r="L200" s="94">
        <f t="shared" si="17"/>
        <v>43557</v>
      </c>
      <c r="M200" s="46">
        <f t="shared" si="15"/>
        <v>3</v>
      </c>
      <c r="N200" s="47">
        <v>936</v>
      </c>
      <c r="O200" s="47" t="s">
        <v>481</v>
      </c>
      <c r="P200" s="47">
        <v>936</v>
      </c>
      <c r="Q200" s="47">
        <v>666</v>
      </c>
      <c r="R200" s="47" t="s">
        <v>482</v>
      </c>
      <c r="S200" s="47" t="s">
        <v>483</v>
      </c>
      <c r="T200" s="36" t="s">
        <v>475</v>
      </c>
      <c r="U200" s="284"/>
      <c r="V200" s="48"/>
      <c r="W200" s="48"/>
    </row>
    <row r="201" ht="15.75" customHeight="1" s="49" customFormat="1">
      <c r="A201" s="39">
        <v>13</v>
      </c>
      <c r="B201" s="57" t="s">
        <v>40</v>
      </c>
      <c r="C201" s="58" t="s">
        <v>471</v>
      </c>
      <c r="D201" s="59" t="s">
        <v>26</v>
      </c>
      <c r="E201" s="89">
        <v>43553</v>
      </c>
      <c r="F201" s="41" t="str">
        <f>VLOOKUP($C201,CARPETAS!$C$5:$L$2388,2,FALSE)</f>
        <v>BRB029</v>
      </c>
      <c r="G201" s="42" t="str">
        <f>VLOOKUP($C201,CARPETAS!$C$5:$L$2388,9,FALSE)</f>
        <v>134.52.39</v>
      </c>
      <c r="H201" s="43" t="str">
        <f>VLOOKUP($C201,CARPETAS!$C$5:$L$2388,5,FALSE)</f>
        <v>Silvio</v>
      </c>
      <c r="I201" s="89">
        <v>43558</v>
      </c>
      <c r="J201" s="44" t="str">
        <f>VLOOKUP($C201,CARPETAS!$C$5:$L$2388,4,FALSE)</f>
        <v>Rivera</v>
      </c>
      <c r="K201" s="45"/>
      <c r="L201" s="94">
        <f>I201+1+1</f>
        <v>43560</v>
      </c>
      <c r="M201" s="46">
        <f t="shared" si="15"/>
        <v>7</v>
      </c>
      <c r="N201" s="47">
        <v>936</v>
      </c>
      <c r="O201" s="47" t="s">
        <v>484</v>
      </c>
      <c r="P201" s="47">
        <v>937</v>
      </c>
      <c r="Q201" s="47">
        <v>3516</v>
      </c>
      <c r="R201" s="47" t="s">
        <v>485</v>
      </c>
      <c r="S201" s="47" t="s">
        <v>486</v>
      </c>
      <c r="T201" s="36" t="s">
        <v>487</v>
      </c>
      <c r="U201" s="284"/>
      <c r="V201" s="48"/>
      <c r="W201" s="48"/>
    </row>
    <row r="202" ht="15.75" customHeight="1" s="49" customFormat="1">
      <c r="A202" s="39">
        <v>14</v>
      </c>
      <c r="B202" s="57" t="s">
        <v>40</v>
      </c>
      <c r="C202" s="58" t="s">
        <v>476</v>
      </c>
      <c r="D202" s="59" t="s">
        <v>32</v>
      </c>
      <c r="E202" s="89">
        <v>43557</v>
      </c>
      <c r="F202" s="41" t="str">
        <f>VLOOKUP($C202,CARPETAS!$C$5:$L$2388,2,FALSE)</f>
        <v>BRB028</v>
      </c>
      <c r="G202" s="42" t="str">
        <f>VLOOKUP($C202,CARPETAS!$C$5:$L$2388,9,FALSE)</f>
        <v>134.52.38</v>
      </c>
      <c r="H202" s="43" t="str">
        <f>VLOOKUP($C202,CARPETAS!$C$5:$L$2388,5,FALSE)</f>
        <v>Transzanini</v>
      </c>
      <c r="I202" s="89">
        <f>E202+2</f>
        <v>43559</v>
      </c>
      <c r="J202" s="44" t="str">
        <f>VLOOKUP($C202,CARPETAS!$C$5:$L$2388,4,FALSE)</f>
        <v>Rivera</v>
      </c>
      <c r="K202" s="45"/>
      <c r="L202" s="94">
        <f ref="L202:L234" t="shared" si="18">I202+1</f>
        <v>43560</v>
      </c>
      <c r="M202" s="46">
        <f t="shared" si="15"/>
        <v>3</v>
      </c>
      <c r="N202" s="47">
        <v>936</v>
      </c>
      <c r="O202" s="47" t="s">
        <v>488</v>
      </c>
      <c r="P202" s="47">
        <v>937</v>
      </c>
      <c r="Q202" s="47">
        <v>667</v>
      </c>
      <c r="R202" s="47" t="s">
        <v>448</v>
      </c>
      <c r="S202" s="47" t="s">
        <v>489</v>
      </c>
      <c r="T202" s="36" t="s">
        <v>487</v>
      </c>
      <c r="U202" s="284"/>
      <c r="V202" s="48"/>
      <c r="W202" s="48"/>
    </row>
    <row r="203" ht="15.75" customHeight="1" s="49" customFormat="1">
      <c r="A203" s="39">
        <v>14</v>
      </c>
      <c r="B203" s="57" t="s">
        <v>40</v>
      </c>
      <c r="C203" s="58" t="s">
        <v>476</v>
      </c>
      <c r="D203" s="59" t="s">
        <v>26</v>
      </c>
      <c r="E203" s="89">
        <v>43557</v>
      </c>
      <c r="F203" s="41" t="str">
        <f>VLOOKUP($C203,CARPETAS!$C$5:$L$2388,2,FALSE)</f>
        <v>BRB028</v>
      </c>
      <c r="G203" s="42" t="str">
        <f>VLOOKUP($C203,CARPETAS!$C$5:$L$2388,9,FALSE)</f>
        <v>134.52.38</v>
      </c>
      <c r="H203" s="43" t="str">
        <f>VLOOKUP($C203,CARPETAS!$C$5:$L$2388,5,FALSE)</f>
        <v>Transzanini</v>
      </c>
      <c r="I203" s="89">
        <f>E203+2</f>
        <v>43559</v>
      </c>
      <c r="J203" s="44" t="str">
        <f>VLOOKUP($C203,CARPETAS!$C$5:$L$2388,4,FALSE)</f>
        <v>Rivera</v>
      </c>
      <c r="K203" s="45"/>
      <c r="L203" s="94">
        <f t="shared" si="18"/>
        <v>43560</v>
      </c>
      <c r="M203" s="46">
        <f t="shared" si="15"/>
        <v>3</v>
      </c>
      <c r="N203" s="47">
        <v>936</v>
      </c>
      <c r="O203" s="47" t="s">
        <v>490</v>
      </c>
      <c r="P203" s="47">
        <v>936</v>
      </c>
      <c r="Q203" s="47">
        <v>668</v>
      </c>
      <c r="R203" s="47" t="s">
        <v>491</v>
      </c>
      <c r="S203" s="47" t="s">
        <v>492</v>
      </c>
      <c r="T203" s="36" t="s">
        <v>487</v>
      </c>
      <c r="U203" s="284"/>
      <c r="V203" s="48"/>
      <c r="W203" s="48"/>
    </row>
    <row r="204" ht="15.75" customHeight="1" s="49" customFormat="1">
      <c r="A204" s="39">
        <v>14</v>
      </c>
      <c r="B204" s="57" t="s">
        <v>40</v>
      </c>
      <c r="C204" s="58" t="s">
        <v>493</v>
      </c>
      <c r="D204" s="59" t="s">
        <v>32</v>
      </c>
      <c r="E204" s="89">
        <v>43559</v>
      </c>
      <c r="F204" s="41" t="str">
        <f>VLOOKUP($C204,CARPETAS!$C$5:$L$2388,2,FALSE)</f>
        <v>BRB030</v>
      </c>
      <c r="G204" s="42" t="str">
        <f>VLOOKUP($C204,CARPETAS!$C$5:$L$2388,9,FALSE)</f>
        <v>134.57.22</v>
      </c>
      <c r="H204" s="43" t="str">
        <f>VLOOKUP($C204,CARPETAS!$C$5:$L$2388,5,FALSE)</f>
        <v>Transzanini</v>
      </c>
      <c r="I204" s="89">
        <v>43560</v>
      </c>
      <c r="J204" s="44" t="str">
        <f>VLOOKUP($C204,CARPETAS!$C$5:$L$2388,4,FALSE)</f>
        <v>Rivera</v>
      </c>
      <c r="K204" s="45"/>
      <c r="L204" s="94">
        <f t="shared" si="18"/>
        <v>43561</v>
      </c>
      <c r="M204" s="46">
        <f t="shared" si="15"/>
        <v>2</v>
      </c>
      <c r="N204" s="47">
        <v>936</v>
      </c>
      <c r="O204" s="47" t="s">
        <v>494</v>
      </c>
      <c r="P204" s="47">
        <v>937</v>
      </c>
      <c r="Q204" s="47">
        <v>671</v>
      </c>
      <c r="R204" s="47" t="s">
        <v>231</v>
      </c>
      <c r="S204" s="47" t="s">
        <v>232</v>
      </c>
      <c r="T204" s="36" t="s">
        <v>495</v>
      </c>
      <c r="U204" s="284"/>
      <c r="V204" s="48"/>
      <c r="W204" s="48"/>
    </row>
    <row r="205" ht="15.75" customHeight="1" s="49" customFormat="1">
      <c r="A205" s="39">
        <v>14</v>
      </c>
      <c r="B205" s="57" t="s">
        <v>40</v>
      </c>
      <c r="C205" s="58" t="s">
        <v>471</v>
      </c>
      <c r="D205" s="59" t="s">
        <v>36</v>
      </c>
      <c r="E205" s="89">
        <v>43559</v>
      </c>
      <c r="F205" s="41" t="str">
        <f>VLOOKUP($C205,CARPETAS!$C$5:$L$2388,2,FALSE)</f>
        <v>BRB029</v>
      </c>
      <c r="G205" s="42" t="str">
        <f>VLOOKUP($C205,CARPETAS!$C$5:$L$2388,9,FALSE)</f>
        <v>134.52.39</v>
      </c>
      <c r="H205" s="43" t="str">
        <f>VLOOKUP($C205,CARPETAS!$C$5:$L$2388,5,FALSE)</f>
        <v>Silvio</v>
      </c>
      <c r="I205" s="89">
        <v>43560</v>
      </c>
      <c r="J205" s="44" t="str">
        <f>VLOOKUP($C205,CARPETAS!$C$5:$L$2388,4,FALSE)</f>
        <v>Rivera</v>
      </c>
      <c r="K205" s="45"/>
      <c r="L205" s="94">
        <f t="shared" si="18"/>
        <v>43561</v>
      </c>
      <c r="M205" s="46">
        <f t="shared" si="15"/>
        <v>2</v>
      </c>
      <c r="N205" s="47">
        <v>936</v>
      </c>
      <c r="O205" s="47" t="s">
        <v>496</v>
      </c>
      <c r="P205" s="47">
        <v>938</v>
      </c>
      <c r="Q205" s="47">
        <v>3529</v>
      </c>
      <c r="R205" s="47" t="s">
        <v>77</v>
      </c>
      <c r="S205" s="47" t="s">
        <v>78</v>
      </c>
      <c r="T205" s="36" t="s">
        <v>495</v>
      </c>
      <c r="U205" s="284"/>
      <c r="V205" s="48"/>
      <c r="W205" s="48"/>
    </row>
    <row r="206" ht="15.75" customHeight="1" s="49" customFormat="1">
      <c r="A206" s="39">
        <v>14</v>
      </c>
      <c r="B206" s="57" t="s">
        <v>40</v>
      </c>
      <c r="C206" s="58" t="s">
        <v>476</v>
      </c>
      <c r="D206" s="59" t="s">
        <v>28</v>
      </c>
      <c r="E206" s="89">
        <v>43558</v>
      </c>
      <c r="F206" s="41" t="str">
        <f>VLOOKUP($C206,CARPETAS!$C$5:$L$2388,2,FALSE)</f>
        <v>BRB028</v>
      </c>
      <c r="G206" s="42" t="str">
        <f>VLOOKUP($C206,CARPETAS!$C$5:$L$2388,9,FALSE)</f>
        <v>134.52.38</v>
      </c>
      <c r="H206" s="43" t="str">
        <f>VLOOKUP($C206,CARPETAS!$C$5:$L$2388,5,FALSE)</f>
        <v>Transzanini</v>
      </c>
      <c r="I206" s="89">
        <f>E206+2</f>
        <v>43560</v>
      </c>
      <c r="J206" s="44" t="str">
        <f>VLOOKUP($C206,CARPETAS!$C$5:$L$2388,4,FALSE)</f>
        <v>Rivera</v>
      </c>
      <c r="K206" s="45"/>
      <c r="L206" s="94">
        <f t="shared" si="18"/>
        <v>43561</v>
      </c>
      <c r="M206" s="46">
        <f t="shared" si="15"/>
        <v>3</v>
      </c>
      <c r="N206" s="47">
        <v>936</v>
      </c>
      <c r="O206" s="47" t="s">
        <v>497</v>
      </c>
      <c r="P206" s="47">
        <v>938</v>
      </c>
      <c r="Q206" s="47">
        <v>672</v>
      </c>
      <c r="R206" s="47" t="s">
        <v>361</v>
      </c>
      <c r="S206" s="47" t="s">
        <v>362</v>
      </c>
      <c r="T206" s="36" t="s">
        <v>495</v>
      </c>
      <c r="U206" s="284"/>
      <c r="V206" s="48"/>
      <c r="W206" s="48"/>
    </row>
    <row r="207" s="49" customFormat="1">
      <c r="A207" s="39">
        <v>14</v>
      </c>
      <c r="B207" s="57" t="s">
        <v>40</v>
      </c>
      <c r="C207" s="58" t="s">
        <v>471</v>
      </c>
      <c r="D207" s="59" t="s">
        <v>26</v>
      </c>
      <c r="E207" s="89">
        <v>43559</v>
      </c>
      <c r="F207" s="41" t="str">
        <f>VLOOKUP($C207,CARPETAS!$C$5:$L$2388,2,FALSE)</f>
        <v>BRB029</v>
      </c>
      <c r="G207" s="42" t="str">
        <f>VLOOKUP($C207,CARPETAS!$C$5:$L$2388,9,FALSE)</f>
        <v>134.52.39</v>
      </c>
      <c r="H207" s="43" t="str">
        <f>VLOOKUP($C207,CARPETAS!$C$5:$L$2388,5,FALSE)</f>
        <v>Silvio</v>
      </c>
      <c r="I207" s="89">
        <v>43563</v>
      </c>
      <c r="J207" s="44" t="str">
        <f>VLOOKUP($C207,CARPETAS!$C$5:$L$2388,4,FALSE)</f>
        <v>Rivera</v>
      </c>
      <c r="K207" s="45"/>
      <c r="L207" s="94">
        <f t="shared" si="18"/>
        <v>43564</v>
      </c>
      <c r="M207" s="46">
        <f t="shared" si="15"/>
        <v>5</v>
      </c>
      <c r="N207" s="47">
        <v>936</v>
      </c>
      <c r="O207" s="47" t="s">
        <v>498</v>
      </c>
      <c r="P207" s="47">
        <v>936</v>
      </c>
      <c r="Q207" s="47">
        <v>3526</v>
      </c>
      <c r="R207" s="47" t="s">
        <v>93</v>
      </c>
      <c r="S207" s="47" t="s">
        <v>94</v>
      </c>
      <c r="T207" s="36" t="s">
        <v>499</v>
      </c>
      <c r="U207" s="284"/>
      <c r="V207" s="48"/>
      <c r="W207" s="48"/>
    </row>
    <row r="208" ht="15.75" customHeight="1" s="49" customFormat="1">
      <c r="A208" s="39">
        <v>14</v>
      </c>
      <c r="B208" s="57" t="s">
        <v>40</v>
      </c>
      <c r="C208" s="58" t="s">
        <v>471</v>
      </c>
      <c r="D208" s="59" t="s">
        <v>37</v>
      </c>
      <c r="E208" s="89">
        <v>43560</v>
      </c>
      <c r="F208" s="41" t="str">
        <f>VLOOKUP($C208,CARPETAS!$C$5:$L$2388,2,FALSE)</f>
        <v>BRB029</v>
      </c>
      <c r="G208" s="42" t="str">
        <f>VLOOKUP($C208,CARPETAS!$C$5:$L$2388,9,FALSE)</f>
        <v>134.52.39</v>
      </c>
      <c r="H208" s="43" t="str">
        <f>VLOOKUP($C208,CARPETAS!$C$5:$L$2388,5,FALSE)</f>
        <v>Silvio</v>
      </c>
      <c r="I208" s="89">
        <v>43563</v>
      </c>
      <c r="J208" s="44" t="str">
        <f>VLOOKUP($C208,CARPETAS!$C$5:$L$2388,4,FALSE)</f>
        <v>Rivera</v>
      </c>
      <c r="K208" s="45"/>
      <c r="L208" s="94">
        <f t="shared" si="18"/>
        <v>43564</v>
      </c>
      <c r="M208" s="46">
        <f ref="M208:M239" t="shared" si="19">IF(E208&lt;&gt;"",L208-E208,"-")</f>
        <v>4</v>
      </c>
      <c r="N208" s="47">
        <v>936</v>
      </c>
      <c r="O208" s="47" t="s">
        <v>500</v>
      </c>
      <c r="P208" s="47">
        <v>936</v>
      </c>
      <c r="Q208" s="47">
        <v>3532</v>
      </c>
      <c r="R208" s="47" t="s">
        <v>501</v>
      </c>
      <c r="S208" s="47" t="s">
        <v>428</v>
      </c>
      <c r="T208" s="36" t="s">
        <v>499</v>
      </c>
      <c r="U208" s="284"/>
      <c r="V208" s="48"/>
      <c r="W208" s="48"/>
    </row>
    <row r="209" ht="15.75" customHeight="1" s="49" customFormat="1">
      <c r="A209" s="39">
        <v>15</v>
      </c>
      <c r="B209" s="57" t="s">
        <v>40</v>
      </c>
      <c r="C209" s="58" t="s">
        <v>502</v>
      </c>
      <c r="D209" s="59" t="s">
        <v>27</v>
      </c>
      <c r="E209" s="89">
        <v>43563</v>
      </c>
      <c r="F209" s="41" t="str">
        <f>VLOOKUP($C209,CARPETAS!$C$5:$L$2388,2,FALSE)</f>
        <v>BRB032</v>
      </c>
      <c r="G209" s="42" t="str">
        <f>VLOOKUP($C209,CARPETAS!$C$5:$L$2388,9,FALSE)</f>
        <v>134.57.24</v>
      </c>
      <c r="H209" s="43" t="str">
        <f>VLOOKUP($C209,CARPETAS!$C$5:$L$2388,5,FALSE)</f>
        <v>Osvelii</v>
      </c>
      <c r="I209" s="89">
        <f>E209+2</f>
        <v>43565</v>
      </c>
      <c r="J209" s="44" t="str">
        <f>VLOOKUP($C209,CARPETAS!$C$5:$L$2388,4,FALSE)</f>
        <v>Rivera</v>
      </c>
      <c r="K209" s="45"/>
      <c r="L209" s="94">
        <f t="shared" si="18"/>
        <v>43566</v>
      </c>
      <c r="M209" s="46">
        <f t="shared" si="19"/>
        <v>3</v>
      </c>
      <c r="N209" s="47">
        <v>936</v>
      </c>
      <c r="O209" s="47" t="s">
        <v>503</v>
      </c>
      <c r="P209" s="47">
        <v>936</v>
      </c>
      <c r="Q209" s="47">
        <v>32</v>
      </c>
      <c r="R209" s="47" t="s">
        <v>319</v>
      </c>
      <c r="S209" s="47" t="s">
        <v>320</v>
      </c>
      <c r="T209" s="36" t="s">
        <v>504</v>
      </c>
      <c r="U209" s="284"/>
      <c r="V209" s="48"/>
      <c r="W209" s="48"/>
    </row>
    <row r="210" ht="15.75" customHeight="1" s="49" customFormat="1">
      <c r="A210" s="39">
        <v>15</v>
      </c>
      <c r="B210" s="54" t="s">
        <v>40</v>
      </c>
      <c r="C210" s="55" t="s">
        <v>505</v>
      </c>
      <c r="D210" s="56" t="s">
        <v>26</v>
      </c>
      <c r="E210" s="88">
        <v>43565</v>
      </c>
      <c r="F210" s="37" t="str">
        <f>VLOOKUP($C210,CARPETAS!$C$5:$L$2388,2,FALSE)</f>
        <v>BRB031</v>
      </c>
      <c r="G210" s="27" t="str">
        <f>VLOOKUP($C210,CARPETAS!$C$5:$L$2388,9,FALSE)</f>
        <v>134.57.23</v>
      </c>
      <c r="H210" s="28" t="str">
        <f>VLOOKUP($C210,CARPETAS!$C$5:$L$2388,5,FALSE)</f>
        <v>Silvio</v>
      </c>
      <c r="I210" s="88">
        <v>43566</v>
      </c>
      <c r="J210" s="29" t="str">
        <f>VLOOKUP($C210,CARPETAS!$C$5:$L$2388,4,FALSE)</f>
        <v>Rivera</v>
      </c>
      <c r="K210" s="38"/>
      <c r="L210" s="93">
        <f t="shared" si="18"/>
        <v>43567</v>
      </c>
      <c r="M210" s="30">
        <f t="shared" si="19"/>
        <v>2</v>
      </c>
      <c r="N210" s="31">
        <v>936</v>
      </c>
      <c r="O210" s="31" t="s">
        <v>506</v>
      </c>
      <c r="P210" s="31">
        <v>937</v>
      </c>
      <c r="Q210" s="31">
        <v>3533</v>
      </c>
      <c r="R210" s="31" t="s">
        <v>137</v>
      </c>
      <c r="S210" s="31" t="s">
        <v>138</v>
      </c>
      <c r="T210" s="40" t="s">
        <v>507</v>
      </c>
      <c r="U210" s="222"/>
      <c r="V210" s="48"/>
      <c r="W210" s="48"/>
    </row>
    <row r="211" ht="15.75" customHeight="1" s="49" customFormat="1">
      <c r="A211" s="39">
        <v>15</v>
      </c>
      <c r="B211" s="57" t="s">
        <v>40</v>
      </c>
      <c r="C211" s="58" t="s">
        <v>493</v>
      </c>
      <c r="D211" s="59" t="s">
        <v>32</v>
      </c>
      <c r="E211" s="89">
        <v>43565</v>
      </c>
      <c r="F211" s="41" t="str">
        <f>VLOOKUP($C211,CARPETAS!$C$5:$L$2388,2,FALSE)</f>
        <v>BRB030</v>
      </c>
      <c r="G211" s="42" t="str">
        <f>VLOOKUP($C211,CARPETAS!$C$5:$L$2388,9,FALSE)</f>
        <v>134.57.22</v>
      </c>
      <c r="H211" s="43" t="str">
        <f>VLOOKUP($C211,CARPETAS!$C$5:$L$2388,5,FALSE)</f>
        <v>Transzanini</v>
      </c>
      <c r="I211" s="89">
        <f>E211+2</f>
        <v>43567</v>
      </c>
      <c r="J211" s="44" t="str">
        <f>VLOOKUP($C211,CARPETAS!$C$5:$L$2388,4,FALSE)</f>
        <v>Rivera</v>
      </c>
      <c r="K211" s="45"/>
      <c r="L211" s="94">
        <f t="shared" si="18"/>
        <v>43568</v>
      </c>
      <c r="M211" s="46">
        <f t="shared" si="19"/>
        <v>3</v>
      </c>
      <c r="N211" s="47">
        <v>936</v>
      </c>
      <c r="O211" s="47" t="s">
        <v>508</v>
      </c>
      <c r="P211" s="47">
        <v>937</v>
      </c>
      <c r="Q211" s="47">
        <v>681</v>
      </c>
      <c r="R211" s="47" t="s">
        <v>413</v>
      </c>
      <c r="S211" s="47" t="s">
        <v>414</v>
      </c>
      <c r="T211" s="36" t="s">
        <v>509</v>
      </c>
      <c r="U211" s="284"/>
      <c r="V211" s="48"/>
      <c r="W211" s="48"/>
    </row>
    <row r="212" ht="15.75" customHeight="1" s="49" customFormat="1">
      <c r="A212" s="39">
        <v>15</v>
      </c>
      <c r="B212" s="57" t="s">
        <v>40</v>
      </c>
      <c r="C212" s="58" t="s">
        <v>505</v>
      </c>
      <c r="D212" s="59" t="s">
        <v>36</v>
      </c>
      <c r="E212" s="89">
        <v>43566</v>
      </c>
      <c r="F212" s="41" t="str">
        <f>VLOOKUP($C212,CARPETAS!$C$5:$L$2388,2,FALSE)</f>
        <v>BRB031</v>
      </c>
      <c r="G212" s="42" t="str">
        <f>VLOOKUP($C212,CARPETAS!$C$5:$L$2388,9,FALSE)</f>
        <v>134.57.23</v>
      </c>
      <c r="H212" s="43" t="str">
        <f>VLOOKUP($C212,CARPETAS!$C$5:$L$2388,5,FALSE)</f>
        <v>Silvio</v>
      </c>
      <c r="I212" s="89">
        <v>43567</v>
      </c>
      <c r="J212" s="44" t="str">
        <f>VLOOKUP($C212,CARPETAS!$C$5:$L$2388,4,FALSE)</f>
        <v>Rivera</v>
      </c>
      <c r="K212" s="45"/>
      <c r="L212" s="94">
        <f t="shared" si="18"/>
        <v>43568</v>
      </c>
      <c r="M212" s="46">
        <f t="shared" si="19"/>
        <v>2</v>
      </c>
      <c r="N212" s="47">
        <v>936</v>
      </c>
      <c r="O212" s="47" t="s">
        <v>510</v>
      </c>
      <c r="P212" s="47">
        <v>937</v>
      </c>
      <c r="Q212" s="47">
        <v>3538</v>
      </c>
      <c r="R212" s="47" t="s">
        <v>88</v>
      </c>
      <c r="S212" s="47" t="s">
        <v>89</v>
      </c>
      <c r="T212" s="36" t="s">
        <v>509</v>
      </c>
      <c r="U212" s="284"/>
      <c r="V212" s="48"/>
      <c r="W212" s="48"/>
    </row>
    <row r="213" ht="15.75" customHeight="1" s="49" customFormat="1">
      <c r="A213" s="39">
        <v>15</v>
      </c>
      <c r="B213" s="57" t="s">
        <v>40</v>
      </c>
      <c r="C213" s="58" t="s">
        <v>505</v>
      </c>
      <c r="D213" s="59" t="s">
        <v>27</v>
      </c>
      <c r="E213" s="89">
        <v>43565</v>
      </c>
      <c r="F213" s="41" t="str">
        <f>VLOOKUP($C213,CARPETAS!$C$5:$L$2388,2,FALSE)</f>
        <v>BRB031</v>
      </c>
      <c r="G213" s="42" t="str">
        <f>VLOOKUP($C213,CARPETAS!$C$5:$L$2388,9,FALSE)</f>
        <v>134.57.23</v>
      </c>
      <c r="H213" s="43" t="str">
        <f>VLOOKUP($C213,CARPETAS!$C$5:$L$2388,5,FALSE)</f>
        <v>Silvio</v>
      </c>
      <c r="I213" s="89">
        <f>E213+2</f>
        <v>43567</v>
      </c>
      <c r="J213" s="44" t="str">
        <f>VLOOKUP($C213,CARPETAS!$C$5:$L$2388,4,FALSE)</f>
        <v>Rivera</v>
      </c>
      <c r="K213" s="45"/>
      <c r="L213" s="94">
        <f t="shared" si="18"/>
        <v>43568</v>
      </c>
      <c r="M213" s="46">
        <f t="shared" si="19"/>
        <v>3</v>
      </c>
      <c r="N213" s="47">
        <v>936</v>
      </c>
      <c r="O213" s="47" t="s">
        <v>511</v>
      </c>
      <c r="P213" s="47">
        <v>936</v>
      </c>
      <c r="Q213" s="47">
        <v>3536</v>
      </c>
      <c r="R213" s="47" t="s">
        <v>512</v>
      </c>
      <c r="S213" s="47" t="s">
        <v>513</v>
      </c>
      <c r="T213" s="36" t="s">
        <v>509</v>
      </c>
      <c r="U213" s="284"/>
      <c r="V213" s="48"/>
      <c r="W213" s="48"/>
    </row>
    <row r="214" ht="15.75" customHeight="1" s="49" customFormat="1">
      <c r="A214" s="39">
        <v>15</v>
      </c>
      <c r="B214" s="57" t="s">
        <v>40</v>
      </c>
      <c r="C214" s="58" t="s">
        <v>493</v>
      </c>
      <c r="D214" s="59" t="s">
        <v>28</v>
      </c>
      <c r="E214" s="89">
        <v>43565</v>
      </c>
      <c r="F214" s="41" t="str">
        <f>VLOOKUP($C214,CARPETAS!$C$5:$L$2388,2,FALSE)</f>
        <v>BRB030</v>
      </c>
      <c r="G214" s="42" t="str">
        <f>VLOOKUP($C214,CARPETAS!$C$5:$L$2388,9,FALSE)</f>
        <v>134.57.22</v>
      </c>
      <c r="H214" s="43" t="str">
        <f>VLOOKUP($C214,CARPETAS!$C$5:$L$2388,5,FALSE)</f>
        <v>Transzanini</v>
      </c>
      <c r="I214" s="89">
        <f>E214+2</f>
        <v>43567</v>
      </c>
      <c r="J214" s="44" t="str">
        <f>VLOOKUP($C214,CARPETAS!$C$5:$L$2388,4,FALSE)</f>
        <v>Rivera</v>
      </c>
      <c r="K214" s="45"/>
      <c r="L214" s="94">
        <f t="shared" si="18"/>
        <v>43568</v>
      </c>
      <c r="M214" s="46">
        <f t="shared" si="19"/>
        <v>3</v>
      </c>
      <c r="N214" s="47">
        <v>936</v>
      </c>
      <c r="O214" s="47" t="s">
        <v>514</v>
      </c>
      <c r="P214" s="47">
        <v>938</v>
      </c>
      <c r="Q214" s="47">
        <v>682</v>
      </c>
      <c r="R214" s="47" t="s">
        <v>515</v>
      </c>
      <c r="S214" s="47" t="s">
        <v>516</v>
      </c>
      <c r="T214" s="36" t="s">
        <v>509</v>
      </c>
      <c r="U214" s="284"/>
      <c r="V214" s="48"/>
      <c r="W214" s="48"/>
    </row>
    <row r="215" ht="15.75" customHeight="1" s="49" customFormat="1">
      <c r="A215" s="39">
        <v>15</v>
      </c>
      <c r="B215" s="57" t="s">
        <v>40</v>
      </c>
      <c r="C215" s="58" t="s">
        <v>493</v>
      </c>
      <c r="D215" s="59" t="s">
        <v>37</v>
      </c>
      <c r="E215" s="89">
        <v>43565</v>
      </c>
      <c r="F215" s="41" t="str">
        <f>VLOOKUP($C215,CARPETAS!$C$5:$L$2388,2,FALSE)</f>
        <v>BRB030</v>
      </c>
      <c r="G215" s="42" t="str">
        <f>VLOOKUP($C215,CARPETAS!$C$5:$L$2388,9,FALSE)</f>
        <v>134.57.22</v>
      </c>
      <c r="H215" s="43" t="str">
        <f>VLOOKUP($C215,CARPETAS!$C$5:$L$2388,5,FALSE)</f>
        <v>Transzanini</v>
      </c>
      <c r="I215" s="89">
        <f>E215+2</f>
        <v>43567</v>
      </c>
      <c r="J215" s="44" t="str">
        <f>VLOOKUP($C215,CARPETAS!$C$5:$L$2388,4,FALSE)</f>
        <v>Rivera</v>
      </c>
      <c r="K215" s="45"/>
      <c r="L215" s="94">
        <f t="shared" si="18"/>
        <v>43568</v>
      </c>
      <c r="M215" s="46">
        <f t="shared" si="19"/>
        <v>3</v>
      </c>
      <c r="N215" s="47">
        <v>936</v>
      </c>
      <c r="O215" s="47" t="s">
        <v>517</v>
      </c>
      <c r="P215" s="47">
        <v>937</v>
      </c>
      <c r="Q215" s="47">
        <v>680</v>
      </c>
      <c r="R215" s="47" t="s">
        <v>221</v>
      </c>
      <c r="S215" s="47" t="s">
        <v>222</v>
      </c>
      <c r="T215" s="36" t="s">
        <v>509</v>
      </c>
      <c r="U215" s="284"/>
      <c r="V215" s="48"/>
      <c r="W215" s="48"/>
    </row>
    <row r="216" ht="15.75" customHeight="1" s="49" customFormat="1">
      <c r="A216" s="39">
        <v>15</v>
      </c>
      <c r="B216" s="57" t="s">
        <v>40</v>
      </c>
      <c r="C216" s="58" t="s">
        <v>493</v>
      </c>
      <c r="D216" s="59" t="s">
        <v>37</v>
      </c>
      <c r="E216" s="89">
        <v>43566</v>
      </c>
      <c r="F216" s="41" t="str">
        <f>VLOOKUP($C216,CARPETAS!$C$5:$L$2388,2,FALSE)</f>
        <v>BRB030</v>
      </c>
      <c r="G216" s="42" t="str">
        <f>VLOOKUP($C216,CARPETAS!$C$5:$L$2388,9,FALSE)</f>
        <v>134.57.22</v>
      </c>
      <c r="H216" s="43" t="str">
        <f>VLOOKUP($C216,CARPETAS!$C$5:$L$2388,5,FALSE)</f>
        <v>Transzanini</v>
      </c>
      <c r="I216" s="89">
        <v>43567</v>
      </c>
      <c r="J216" s="44" t="str">
        <f>VLOOKUP($C216,CARPETAS!$C$5:$L$2388,4,FALSE)</f>
        <v>Rivera</v>
      </c>
      <c r="K216" s="45"/>
      <c r="L216" s="94">
        <f t="shared" si="18"/>
        <v>43568</v>
      </c>
      <c r="M216" s="46">
        <f t="shared" si="19"/>
        <v>2</v>
      </c>
      <c r="N216" s="47">
        <v>936</v>
      </c>
      <c r="O216" s="47" t="s">
        <v>518</v>
      </c>
      <c r="P216" s="47">
        <v>937</v>
      </c>
      <c r="Q216" s="47">
        <v>688</v>
      </c>
      <c r="R216" s="47" t="s">
        <v>519</v>
      </c>
      <c r="S216" s="47" t="s">
        <v>520</v>
      </c>
      <c r="T216" s="36" t="s">
        <v>509</v>
      </c>
      <c r="U216" s="284"/>
      <c r="V216" s="48"/>
      <c r="W216" s="48"/>
    </row>
    <row r="217" ht="15.75" customHeight="1" s="49" customFormat="1">
      <c r="A217" s="39">
        <v>15</v>
      </c>
      <c r="B217" s="57" t="s">
        <v>40</v>
      </c>
      <c r="C217" s="58" t="s">
        <v>505</v>
      </c>
      <c r="D217" s="59" t="s">
        <v>32</v>
      </c>
      <c r="E217" s="89">
        <v>43567</v>
      </c>
      <c r="F217" s="41" t="str">
        <f>VLOOKUP($C217,CARPETAS!$C$5:$L$2388,2,FALSE)</f>
        <v>BRB031</v>
      </c>
      <c r="G217" s="42" t="str">
        <f>VLOOKUP($C217,CARPETAS!$C$5:$L$2388,9,FALSE)</f>
        <v>134.57.23</v>
      </c>
      <c r="H217" s="43" t="str">
        <f>VLOOKUP($C217,CARPETAS!$C$5:$L$2388,5,FALSE)</f>
        <v>Silvio</v>
      </c>
      <c r="I217" s="89">
        <v>43570</v>
      </c>
      <c r="J217" s="44" t="str">
        <f>VLOOKUP($C217,CARPETAS!$C$5:$L$2388,4,FALSE)</f>
        <v>Rivera</v>
      </c>
      <c r="K217" s="45"/>
      <c r="L217" s="94">
        <f t="shared" si="18"/>
        <v>43571</v>
      </c>
      <c r="M217" s="46">
        <f t="shared" si="19"/>
        <v>4</v>
      </c>
      <c r="N217" s="47">
        <v>936</v>
      </c>
      <c r="O217" s="47" t="s">
        <v>521</v>
      </c>
      <c r="P217" s="47">
        <v>936</v>
      </c>
      <c r="Q217" s="47">
        <v>3540</v>
      </c>
      <c r="R217" s="47" t="s">
        <v>522</v>
      </c>
      <c r="S217" s="47" t="s">
        <v>523</v>
      </c>
      <c r="T217" s="36" t="s">
        <v>524</v>
      </c>
      <c r="U217" s="284"/>
      <c r="V217" s="48"/>
      <c r="W217" s="48"/>
    </row>
    <row r="218" ht="15.75" customHeight="1" s="49" customFormat="1">
      <c r="A218" s="39">
        <v>15</v>
      </c>
      <c r="B218" s="57" t="s">
        <v>40</v>
      </c>
      <c r="C218" s="58" t="s">
        <v>505</v>
      </c>
      <c r="D218" s="59" t="s">
        <v>37</v>
      </c>
      <c r="E218" s="89">
        <v>43567</v>
      </c>
      <c r="F218" s="41" t="str">
        <f>VLOOKUP($C218,CARPETAS!$C$5:$L$2388,2,FALSE)</f>
        <v>BRB031</v>
      </c>
      <c r="G218" s="42" t="str">
        <f>VLOOKUP($C218,CARPETAS!$C$5:$L$2388,9,FALSE)</f>
        <v>134.57.23</v>
      </c>
      <c r="H218" s="43" t="str">
        <f>VLOOKUP($C218,CARPETAS!$C$5:$L$2388,5,FALSE)</f>
        <v>Silvio</v>
      </c>
      <c r="I218" s="89">
        <v>43570</v>
      </c>
      <c r="J218" s="44" t="str">
        <f>VLOOKUP($C218,CARPETAS!$C$5:$L$2388,4,FALSE)</f>
        <v>Rivera</v>
      </c>
      <c r="K218" s="45"/>
      <c r="L218" s="94">
        <f t="shared" si="18"/>
        <v>43571</v>
      </c>
      <c r="M218" s="46">
        <f t="shared" si="19"/>
        <v>4</v>
      </c>
      <c r="N218" s="47">
        <v>936</v>
      </c>
      <c r="O218" s="47" t="s">
        <v>525</v>
      </c>
      <c r="P218" s="47">
        <v>937</v>
      </c>
      <c r="Q218" s="47">
        <v>3539</v>
      </c>
      <c r="R218" s="47" t="s">
        <v>526</v>
      </c>
      <c r="S218" s="47" t="s">
        <v>527</v>
      </c>
      <c r="T218" s="36" t="s">
        <v>524</v>
      </c>
      <c r="U218" s="284"/>
      <c r="V218" s="48"/>
      <c r="W218" s="48"/>
    </row>
    <row r="219" ht="15.75" customHeight="1" s="49" customFormat="1">
      <c r="A219" s="39">
        <v>16</v>
      </c>
      <c r="B219" s="57" t="s">
        <v>40</v>
      </c>
      <c r="C219" s="58" t="s">
        <v>502</v>
      </c>
      <c r="D219" s="59" t="s">
        <v>28</v>
      </c>
      <c r="E219" s="89">
        <v>43568</v>
      </c>
      <c r="F219" s="41" t="str">
        <f>VLOOKUP($C219,CARPETAS!$C$5:$L$2388,2,FALSE)</f>
        <v>BRB032</v>
      </c>
      <c r="G219" s="42" t="str">
        <f>VLOOKUP($C219,CARPETAS!$C$5:$L$2388,9,FALSE)</f>
        <v>134.57.24</v>
      </c>
      <c r="H219" s="43" t="str">
        <f>VLOOKUP($C219,CARPETAS!$C$5:$L$2388,5,FALSE)</f>
        <v>Osvelii</v>
      </c>
      <c r="I219" s="89">
        <f>E219+2</f>
        <v>43570</v>
      </c>
      <c r="J219" s="44" t="str">
        <f>VLOOKUP($C219,CARPETAS!$C$5:$L$2388,4,FALSE)</f>
        <v>Rivera</v>
      </c>
      <c r="K219" s="45"/>
      <c r="L219" s="94">
        <f t="shared" si="18"/>
        <v>43571</v>
      </c>
      <c r="M219" s="46">
        <f t="shared" si="19"/>
        <v>3</v>
      </c>
      <c r="N219" s="47">
        <v>936</v>
      </c>
      <c r="O219" s="47" t="s">
        <v>528</v>
      </c>
      <c r="P219" s="47">
        <v>938</v>
      </c>
      <c r="Q219" s="47">
        <v>34</v>
      </c>
      <c r="R219" s="47" t="s">
        <v>178</v>
      </c>
      <c r="S219" s="47" t="s">
        <v>179</v>
      </c>
      <c r="T219" s="36" t="s">
        <v>524</v>
      </c>
      <c r="U219" s="284"/>
      <c r="V219" s="48"/>
      <c r="W219" s="48"/>
    </row>
    <row r="220" ht="15.75" customHeight="1" s="49" customFormat="1">
      <c r="A220" s="39">
        <v>16</v>
      </c>
      <c r="B220" s="57" t="s">
        <v>40</v>
      </c>
      <c r="C220" s="58" t="s">
        <v>493</v>
      </c>
      <c r="D220" s="59" t="s">
        <v>37</v>
      </c>
      <c r="E220" s="89">
        <v>43568</v>
      </c>
      <c r="F220" s="41" t="str">
        <f>VLOOKUP($C220,CARPETAS!$C$5:$L$2388,2,FALSE)</f>
        <v>BRB030</v>
      </c>
      <c r="G220" s="42" t="str">
        <f>VLOOKUP($C220,CARPETAS!$C$5:$L$2388,9,FALSE)</f>
        <v>134.57.22</v>
      </c>
      <c r="H220" s="43" t="str">
        <f>VLOOKUP($C220,CARPETAS!$C$5:$L$2388,5,FALSE)</f>
        <v>Transzanini</v>
      </c>
      <c r="I220" s="89">
        <f>E220+2</f>
        <v>43570</v>
      </c>
      <c r="J220" s="44" t="str">
        <f>VLOOKUP($C220,CARPETAS!$C$5:$L$2388,4,FALSE)</f>
        <v>Rivera</v>
      </c>
      <c r="K220" s="45"/>
      <c r="L220" s="94">
        <f t="shared" si="18"/>
        <v>43571</v>
      </c>
      <c r="M220" s="46">
        <f t="shared" si="19"/>
        <v>3</v>
      </c>
      <c r="N220" s="47">
        <v>936</v>
      </c>
      <c r="O220" s="47" t="s">
        <v>529</v>
      </c>
      <c r="P220" s="47">
        <v>936</v>
      </c>
      <c r="Q220" s="47">
        <v>689</v>
      </c>
      <c r="R220" s="47" t="s">
        <v>68</v>
      </c>
      <c r="S220" s="47" t="s">
        <v>69</v>
      </c>
      <c r="T220" s="36" t="s">
        <v>524</v>
      </c>
      <c r="U220" s="284"/>
      <c r="V220" s="48"/>
      <c r="W220" s="48"/>
    </row>
    <row r="221" ht="15.75" customHeight="1" s="49" customFormat="1">
      <c r="A221" s="39">
        <v>16</v>
      </c>
      <c r="B221" s="57" t="s">
        <v>40</v>
      </c>
      <c r="C221" s="58" t="s">
        <v>530</v>
      </c>
      <c r="D221" s="59" t="s">
        <v>32</v>
      </c>
      <c r="E221" s="89">
        <v>43570</v>
      </c>
      <c r="F221" s="41" t="str">
        <f>VLOOKUP($C221,CARPETAS!$C$5:$L$2388,2,FALSE)</f>
        <v>BRB034</v>
      </c>
      <c r="G221" s="42" t="str">
        <f>VLOOKUP($C221,CARPETAS!$C$5:$L$2388,9,FALSE)</f>
        <v>134.62.80</v>
      </c>
      <c r="H221" s="43" t="str">
        <f>VLOOKUP($C221,CARPETAS!$C$5:$L$2388,5,FALSE)</f>
        <v>Cmcn</v>
      </c>
      <c r="I221" s="89">
        <f>E221+2</f>
        <v>43572</v>
      </c>
      <c r="J221" s="44" t="str">
        <f>VLOOKUP($C221,CARPETAS!$C$5:$L$2388,4,FALSE)</f>
        <v>Rivera</v>
      </c>
      <c r="K221" s="45"/>
      <c r="L221" s="94">
        <f t="shared" si="18"/>
        <v>43573</v>
      </c>
      <c r="M221" s="46">
        <f t="shared" si="19"/>
        <v>3</v>
      </c>
      <c r="N221" s="47">
        <v>936</v>
      </c>
      <c r="O221" s="47" t="s">
        <v>531</v>
      </c>
      <c r="P221" s="47">
        <v>937</v>
      </c>
      <c r="Q221" s="47">
        <v>607</v>
      </c>
      <c r="R221" s="47" t="s">
        <v>168</v>
      </c>
      <c r="S221" s="47" t="s">
        <v>169</v>
      </c>
      <c r="T221" s="36" t="s">
        <v>532</v>
      </c>
      <c r="U221" s="284"/>
      <c r="V221" s="48"/>
      <c r="W221" s="48"/>
    </row>
    <row r="222" ht="15.75" customHeight="1" s="49" customFormat="1">
      <c r="A222" s="39">
        <v>16</v>
      </c>
      <c r="B222" s="57" t="s">
        <v>40</v>
      </c>
      <c r="C222" s="58" t="s">
        <v>493</v>
      </c>
      <c r="D222" s="59" t="s">
        <v>26</v>
      </c>
      <c r="E222" s="89">
        <v>43570</v>
      </c>
      <c r="F222" s="41" t="str">
        <f>VLOOKUP($C222,CARPETAS!$C$5:$L$2388,2,FALSE)</f>
        <v>BRB030</v>
      </c>
      <c r="G222" s="42" t="str">
        <f>VLOOKUP($C222,CARPETAS!$C$5:$L$2388,9,FALSE)</f>
        <v>134.57.22</v>
      </c>
      <c r="H222" s="43" t="str">
        <f>VLOOKUP($C222,CARPETAS!$C$5:$L$2388,5,FALSE)</f>
        <v>Transzanini</v>
      </c>
      <c r="I222" s="89">
        <f>E222+2</f>
        <v>43572</v>
      </c>
      <c r="J222" s="44" t="str">
        <f>VLOOKUP($C222,CARPETAS!$C$5:$L$2388,4,FALSE)</f>
        <v>Rivera</v>
      </c>
      <c r="K222" s="45"/>
      <c r="L222" s="94">
        <f t="shared" si="18"/>
        <v>43573</v>
      </c>
      <c r="M222" s="46">
        <f t="shared" si="19"/>
        <v>3</v>
      </c>
      <c r="N222" s="47">
        <v>936</v>
      </c>
      <c r="O222" s="47" t="s">
        <v>533</v>
      </c>
      <c r="P222" s="47">
        <v>937</v>
      </c>
      <c r="Q222" s="47">
        <v>693</v>
      </c>
      <c r="R222" s="47" t="s">
        <v>315</v>
      </c>
      <c r="S222" s="47" t="s">
        <v>316</v>
      </c>
      <c r="T222" s="36" t="s">
        <v>532</v>
      </c>
      <c r="U222" s="284"/>
      <c r="V222" s="48"/>
      <c r="W222" s="48"/>
    </row>
    <row r="223" ht="15.75" customHeight="1" s="49" customFormat="1">
      <c r="A223" s="39">
        <v>16</v>
      </c>
      <c r="B223" s="57" t="s">
        <v>40</v>
      </c>
      <c r="C223" s="58" t="s">
        <v>534</v>
      </c>
      <c r="D223" s="59" t="s">
        <v>26</v>
      </c>
      <c r="E223" s="89">
        <v>43570</v>
      </c>
      <c r="F223" s="41" t="str">
        <f>VLOOKUP($C223,CARPETAS!$C$5:$L$2388,2,FALSE)</f>
        <v>BRB035</v>
      </c>
      <c r="G223" s="42" t="str">
        <f>VLOOKUP($C223,CARPETAS!$C$5:$L$2388,9,FALSE)</f>
        <v>134.62.81</v>
      </c>
      <c r="H223" s="43" t="str">
        <f>VLOOKUP($C223,CARPETAS!$C$5:$L$2388,5,FALSE)</f>
        <v>Silvio</v>
      </c>
      <c r="I223" s="89">
        <f>E223+2</f>
        <v>43572</v>
      </c>
      <c r="J223" s="44" t="str">
        <f>VLOOKUP($C223,CARPETAS!$C$5:$L$2388,4,FALSE)</f>
        <v>Rivera</v>
      </c>
      <c r="K223" s="45"/>
      <c r="L223" s="94">
        <f t="shared" si="18"/>
        <v>43573</v>
      </c>
      <c r="M223" s="46">
        <f t="shared" si="19"/>
        <v>3</v>
      </c>
      <c r="N223" s="47">
        <v>936</v>
      </c>
      <c r="O223" s="47" t="s">
        <v>535</v>
      </c>
      <c r="P223" s="47">
        <v>936</v>
      </c>
      <c r="Q223" s="47">
        <v>3544</v>
      </c>
      <c r="R223" s="47" t="s">
        <v>93</v>
      </c>
      <c r="S223" s="47" t="s">
        <v>94</v>
      </c>
      <c r="T223" s="36" t="s">
        <v>532</v>
      </c>
      <c r="U223" s="284"/>
      <c r="V223" s="48"/>
      <c r="W223" s="48"/>
    </row>
    <row r="224" ht="15.75" customHeight="1" s="49" customFormat="1">
      <c r="A224" s="39">
        <v>16</v>
      </c>
      <c r="B224" s="57" t="s">
        <v>40</v>
      </c>
      <c r="C224" s="58" t="s">
        <v>536</v>
      </c>
      <c r="D224" s="59" t="s">
        <v>28</v>
      </c>
      <c r="E224" s="89">
        <v>43571</v>
      </c>
      <c r="F224" s="41" t="str">
        <f>VLOOKUP($C224,CARPETAS!$C$5:$L$2388,2,FALSE)</f>
        <v>BRB033</v>
      </c>
      <c r="G224" s="42" t="str">
        <f>VLOOKUP($C224,CARPETAS!$C$5:$L$2388,9,FALSE)</f>
        <v>134.62.78</v>
      </c>
      <c r="H224" s="43" t="str">
        <f>VLOOKUP($C224,CARPETAS!$C$5:$L$2388,5,FALSE)</f>
        <v>Zanini</v>
      </c>
      <c r="I224" s="89">
        <v>43572</v>
      </c>
      <c r="J224" s="44" t="str">
        <f>VLOOKUP($C224,CARPETAS!$C$5:$L$2388,4,FALSE)</f>
        <v>Rivera</v>
      </c>
      <c r="K224" s="45"/>
      <c r="L224" s="94">
        <f t="shared" si="18"/>
        <v>43573</v>
      </c>
      <c r="M224" s="46">
        <f t="shared" si="19"/>
        <v>2</v>
      </c>
      <c r="N224" s="47">
        <v>936</v>
      </c>
      <c r="O224" s="47" t="s">
        <v>537</v>
      </c>
      <c r="P224" s="47">
        <v>937</v>
      </c>
      <c r="Q224" s="47">
        <v>694</v>
      </c>
      <c r="R224" s="47" t="s">
        <v>153</v>
      </c>
      <c r="S224" s="47" t="s">
        <v>340</v>
      </c>
      <c r="T224" s="36" t="s">
        <v>532</v>
      </c>
      <c r="U224" s="284"/>
      <c r="V224" s="48"/>
      <c r="W224" s="48"/>
    </row>
    <row r="225" ht="15.75" customHeight="1" s="49" customFormat="1">
      <c r="A225" s="39">
        <v>16</v>
      </c>
      <c r="B225" s="57" t="s">
        <v>40</v>
      </c>
      <c r="C225" s="58" t="s">
        <v>505</v>
      </c>
      <c r="D225" s="59" t="s">
        <v>37</v>
      </c>
      <c r="E225" s="89">
        <v>43570</v>
      </c>
      <c r="F225" s="41" t="str">
        <f>VLOOKUP($C225,CARPETAS!$C$5:$L$2388,2,FALSE)</f>
        <v>BRB031</v>
      </c>
      <c r="G225" s="42" t="str">
        <f>VLOOKUP($C225,CARPETAS!$C$5:$L$2388,9,FALSE)</f>
        <v>134.57.23</v>
      </c>
      <c r="H225" s="43" t="str">
        <f>VLOOKUP($C225,CARPETAS!$C$5:$L$2388,5,FALSE)</f>
        <v>Silvio</v>
      </c>
      <c r="I225" s="89">
        <f>E225+2</f>
        <v>43572</v>
      </c>
      <c r="J225" s="44" t="str">
        <f>VLOOKUP($C225,CARPETAS!$C$5:$L$2388,4,FALSE)</f>
        <v>Rivera</v>
      </c>
      <c r="K225" s="45"/>
      <c r="L225" s="94">
        <f t="shared" si="18"/>
        <v>43573</v>
      </c>
      <c r="M225" s="46">
        <f t="shared" si="19"/>
        <v>3</v>
      </c>
      <c r="N225" s="47">
        <v>936</v>
      </c>
      <c r="O225" s="47" t="s">
        <v>538</v>
      </c>
      <c r="P225" s="47">
        <v>937</v>
      </c>
      <c r="Q225" s="47">
        <v>3541</v>
      </c>
      <c r="R225" s="47" t="s">
        <v>144</v>
      </c>
      <c r="S225" s="47" t="s">
        <v>145</v>
      </c>
      <c r="T225" s="36" t="s">
        <v>532</v>
      </c>
      <c r="U225" s="284"/>
      <c r="V225" s="48"/>
      <c r="W225" s="48"/>
    </row>
    <row r="226" ht="15.75" customHeight="1" s="49" customFormat="1">
      <c r="A226" s="39">
        <v>16</v>
      </c>
      <c r="B226" s="57" t="s">
        <v>40</v>
      </c>
      <c r="C226" s="58" t="s">
        <v>530</v>
      </c>
      <c r="D226" s="59" t="s">
        <v>32</v>
      </c>
      <c r="E226" s="89">
        <v>43573</v>
      </c>
      <c r="F226" s="41" t="str">
        <f>VLOOKUP($C226,CARPETAS!$C$5:$L$2388,2,FALSE)</f>
        <v>BRB034</v>
      </c>
      <c r="G226" s="42" t="str">
        <f>VLOOKUP($C226,CARPETAS!$C$5:$L$2388,9,FALSE)</f>
        <v>134.62.80</v>
      </c>
      <c r="H226" s="43" t="str">
        <f>VLOOKUP($C226,CARPETAS!$C$5:$L$2388,5,FALSE)</f>
        <v>Cmcn</v>
      </c>
      <c r="I226" s="89">
        <v>43578</v>
      </c>
      <c r="J226" s="44" t="str">
        <f>VLOOKUP($C226,CARPETAS!$C$5:$L$2388,4,FALSE)</f>
        <v>Rivera</v>
      </c>
      <c r="K226" s="45"/>
      <c r="L226" s="94">
        <f t="shared" si="18"/>
        <v>43579</v>
      </c>
      <c r="M226" s="46">
        <f t="shared" si="19"/>
        <v>6</v>
      </c>
      <c r="N226" s="47">
        <v>936</v>
      </c>
      <c r="O226" s="47" t="s">
        <v>539</v>
      </c>
      <c r="P226" s="47">
        <v>936</v>
      </c>
      <c r="Q226" s="47">
        <v>608</v>
      </c>
      <c r="R226" s="47" t="s">
        <v>249</v>
      </c>
      <c r="S226" s="47" t="s">
        <v>250</v>
      </c>
      <c r="T226" s="36" t="s">
        <v>540</v>
      </c>
      <c r="U226" s="284"/>
      <c r="V226" s="48"/>
      <c r="W226" s="48"/>
    </row>
    <row r="227" ht="15.75" customHeight="1" s="49" customFormat="1">
      <c r="A227" s="39">
        <v>16</v>
      </c>
      <c r="B227" s="57" t="s">
        <v>40</v>
      </c>
      <c r="C227" s="58" t="s">
        <v>536</v>
      </c>
      <c r="D227" s="59" t="s">
        <v>26</v>
      </c>
      <c r="E227" s="89">
        <v>43573</v>
      </c>
      <c r="F227" s="41" t="s">
        <v>541</v>
      </c>
      <c r="G227" s="42" t="s">
        <v>542</v>
      </c>
      <c r="H227" s="43" t="str">
        <f>VLOOKUP($C227,CARPETAS!$C$5:$L$2388,5,FALSE)</f>
        <v>Zanini</v>
      </c>
      <c r="I227" s="89">
        <v>43578</v>
      </c>
      <c r="J227" s="44" t="str">
        <f>VLOOKUP($C227,CARPETAS!$C$5:$L$2388,4,FALSE)</f>
        <v>Rivera</v>
      </c>
      <c r="K227" s="45"/>
      <c r="L227" s="94">
        <f t="shared" si="18"/>
        <v>43579</v>
      </c>
      <c r="M227" s="46">
        <f t="shared" si="19"/>
        <v>6</v>
      </c>
      <c r="N227" s="47">
        <v>936</v>
      </c>
      <c r="O227" s="47" t="s">
        <v>543</v>
      </c>
      <c r="P227" s="47">
        <v>937</v>
      </c>
      <c r="Q227" s="47">
        <v>696</v>
      </c>
      <c r="R227" s="47" t="s">
        <v>137</v>
      </c>
      <c r="S227" s="47" t="s">
        <v>138</v>
      </c>
      <c r="T227" s="36" t="s">
        <v>540</v>
      </c>
      <c r="U227" s="284"/>
      <c r="V227" s="48"/>
      <c r="W227" s="48"/>
    </row>
    <row r="228" ht="15.75" customHeight="1" s="49" customFormat="1">
      <c r="A228" s="39">
        <v>16</v>
      </c>
      <c r="B228" s="57" t="s">
        <v>40</v>
      </c>
      <c r="C228" s="58" t="s">
        <v>534</v>
      </c>
      <c r="D228" s="59" t="s">
        <v>37</v>
      </c>
      <c r="E228" s="89">
        <v>43573</v>
      </c>
      <c r="F228" s="41" t="str">
        <f>VLOOKUP($C228,CARPETAS!$C$5:$L$2388,2,FALSE)</f>
        <v>BRB035</v>
      </c>
      <c r="G228" s="42" t="str">
        <f>VLOOKUP($C228,CARPETAS!$C$5:$L$2388,9,FALSE)</f>
        <v>134.62.81</v>
      </c>
      <c r="H228" s="43" t="str">
        <f>VLOOKUP($C228,CARPETAS!$C$5:$L$2388,5,FALSE)</f>
        <v>Silvio</v>
      </c>
      <c r="I228" s="89">
        <v>43578</v>
      </c>
      <c r="J228" s="44" t="str">
        <f>VLOOKUP($C228,CARPETAS!$C$5:$L$2388,4,FALSE)</f>
        <v>Rivera</v>
      </c>
      <c r="K228" s="45"/>
      <c r="L228" s="94">
        <f t="shared" si="18"/>
        <v>43579</v>
      </c>
      <c r="M228" s="46">
        <f t="shared" si="19"/>
        <v>6</v>
      </c>
      <c r="N228" s="47">
        <v>936</v>
      </c>
      <c r="O228" s="47" t="s">
        <v>544</v>
      </c>
      <c r="P228" s="47">
        <v>936</v>
      </c>
      <c r="Q228" s="47">
        <v>3546</v>
      </c>
      <c r="R228" s="47" t="s">
        <v>545</v>
      </c>
      <c r="S228" s="47" t="s">
        <v>546</v>
      </c>
      <c r="T228" s="36" t="s">
        <v>540</v>
      </c>
      <c r="U228" s="284"/>
      <c r="V228" s="48"/>
      <c r="W228" s="48"/>
    </row>
    <row r="229" ht="15.75" customHeight="1" s="49" customFormat="1">
      <c r="A229" s="39">
        <v>17</v>
      </c>
      <c r="B229" s="57" t="s">
        <v>40</v>
      </c>
      <c r="C229" s="58" t="s">
        <v>534</v>
      </c>
      <c r="D229" s="59" t="s">
        <v>27</v>
      </c>
      <c r="E229" s="89">
        <v>43577</v>
      </c>
      <c r="F229" s="41" t="str">
        <f>VLOOKUP($C229,CARPETAS!$C$5:$L$2388,2,FALSE)</f>
        <v>BRB035</v>
      </c>
      <c r="G229" s="42" t="str">
        <f>VLOOKUP($C229,CARPETAS!$C$5:$L$2388,9,FALSE)</f>
        <v>134.62.81</v>
      </c>
      <c r="H229" s="43" t="str">
        <f>VLOOKUP($C229,CARPETAS!$C$5:$L$2388,5,FALSE)</f>
        <v>Silvio</v>
      </c>
      <c r="I229" s="89">
        <v>43578</v>
      </c>
      <c r="J229" s="44" t="str">
        <f>VLOOKUP($C229,CARPETAS!$C$5:$L$2388,4,FALSE)</f>
        <v>Rivera</v>
      </c>
      <c r="K229" s="45"/>
      <c r="L229" s="94">
        <f t="shared" si="18"/>
        <v>43579</v>
      </c>
      <c r="M229" s="46">
        <f t="shared" si="19"/>
        <v>2</v>
      </c>
      <c r="N229" s="47">
        <v>935</v>
      </c>
      <c r="O229" s="47" t="s">
        <v>547</v>
      </c>
      <c r="P229" s="47">
        <v>936</v>
      </c>
      <c r="Q229" s="47">
        <v>3550</v>
      </c>
      <c r="R229" s="47" t="s">
        <v>295</v>
      </c>
      <c r="S229" s="47" t="s">
        <v>296</v>
      </c>
      <c r="T229" s="36" t="s">
        <v>548</v>
      </c>
      <c r="U229" s="284"/>
      <c r="V229" s="48"/>
      <c r="W229" s="48"/>
    </row>
    <row r="230" ht="15.75" customHeight="1" s="49" customFormat="1">
      <c r="A230" s="39">
        <v>16</v>
      </c>
      <c r="B230" s="57" t="s">
        <v>40</v>
      </c>
      <c r="C230" s="58" t="s">
        <v>534</v>
      </c>
      <c r="D230" s="59" t="s">
        <v>36</v>
      </c>
      <c r="E230" s="89">
        <v>43573</v>
      </c>
      <c r="F230" s="41" t="str">
        <f>VLOOKUP($C230,CARPETAS!$C$5:$L$2388,2,FALSE)</f>
        <v>BRB035</v>
      </c>
      <c r="G230" s="42" t="str">
        <f>VLOOKUP($C230,CARPETAS!$C$5:$L$2388,9,FALSE)</f>
        <v>134.62.81</v>
      </c>
      <c r="H230" s="43" t="str">
        <f>VLOOKUP($C230,CARPETAS!$C$5:$L$2388,5,FALSE)</f>
        <v>Silvio</v>
      </c>
      <c r="I230" s="89">
        <v>43579</v>
      </c>
      <c r="J230" s="44" t="str">
        <f>VLOOKUP($C230,CARPETAS!$C$5:$L$2388,4,FALSE)</f>
        <v>Rivera</v>
      </c>
      <c r="K230" s="45"/>
      <c r="L230" s="94">
        <f t="shared" si="18"/>
        <v>43580</v>
      </c>
      <c r="M230" s="46">
        <f t="shared" si="19"/>
        <v>7</v>
      </c>
      <c r="N230" s="47">
        <v>936</v>
      </c>
      <c r="O230" s="47" t="s">
        <v>549</v>
      </c>
      <c r="P230" s="47">
        <v>936</v>
      </c>
      <c r="Q230" s="47">
        <v>3547</v>
      </c>
      <c r="R230" s="47" t="s">
        <v>485</v>
      </c>
      <c r="S230" s="47" t="s">
        <v>486</v>
      </c>
      <c r="T230" s="36" t="s">
        <v>550</v>
      </c>
      <c r="U230" s="284"/>
      <c r="V230" s="48"/>
      <c r="W230" s="48"/>
    </row>
    <row r="231" ht="15.75" customHeight="1" s="49" customFormat="1">
      <c r="A231" s="39">
        <v>16</v>
      </c>
      <c r="B231" s="57" t="s">
        <v>40</v>
      </c>
      <c r="C231" s="58" t="s">
        <v>493</v>
      </c>
      <c r="D231" s="59" t="s">
        <v>27</v>
      </c>
      <c r="E231" s="89">
        <v>43573</v>
      </c>
      <c r="F231" s="41" t="str">
        <f>VLOOKUP($C231,CARPETAS!$C$5:$L$2388,2,FALSE)</f>
        <v>BRB030</v>
      </c>
      <c r="G231" s="42" t="str">
        <f>VLOOKUP($C231,CARPETAS!$C$5:$L$2388,9,FALSE)</f>
        <v>134.57.22</v>
      </c>
      <c r="H231" s="43" t="str">
        <f>VLOOKUP($C231,CARPETAS!$C$5:$L$2388,5,FALSE)</f>
        <v>Transzanini</v>
      </c>
      <c r="I231" s="89">
        <v>43579</v>
      </c>
      <c r="J231" s="44" t="str">
        <f>VLOOKUP($C231,CARPETAS!$C$5:$L$2388,4,FALSE)</f>
        <v>Rivera</v>
      </c>
      <c r="K231" s="45"/>
      <c r="L231" s="94">
        <f t="shared" si="18"/>
        <v>43580</v>
      </c>
      <c r="M231" s="46">
        <f t="shared" si="19"/>
        <v>7</v>
      </c>
      <c r="N231" s="47">
        <v>936</v>
      </c>
      <c r="O231" s="47" t="s">
        <v>551</v>
      </c>
      <c r="P231" s="47">
        <v>936</v>
      </c>
      <c r="Q231" s="47">
        <v>697</v>
      </c>
      <c r="R231" s="47" t="s">
        <v>552</v>
      </c>
      <c r="S231" s="47" t="s">
        <v>553</v>
      </c>
      <c r="T231" s="36" t="s">
        <v>550</v>
      </c>
      <c r="U231" s="284"/>
      <c r="V231" s="48"/>
      <c r="W231" s="48"/>
    </row>
    <row r="232" ht="15.75" customHeight="1" s="49" customFormat="1">
      <c r="A232" s="39">
        <v>17</v>
      </c>
      <c r="B232" s="54" t="s">
        <v>40</v>
      </c>
      <c r="C232" s="55" t="s">
        <v>502</v>
      </c>
      <c r="D232" s="56" t="s">
        <v>32</v>
      </c>
      <c r="E232" s="88">
        <v>43579</v>
      </c>
      <c r="F232" s="37" t="str">
        <f>VLOOKUP($C232,CARPETAS!$C$5:$L$2388,2,FALSE)</f>
        <v>BRB032</v>
      </c>
      <c r="G232" s="27" t="str">
        <f>VLOOKUP($C232,CARPETAS!$C$5:$L$2388,9,FALSE)</f>
        <v>134.57.24</v>
      </c>
      <c r="H232" s="28" t="str">
        <f>VLOOKUP($C232,CARPETAS!$C$5:$L$2388,5,FALSE)</f>
        <v>Osvelii</v>
      </c>
      <c r="I232" s="88">
        <v>43580</v>
      </c>
      <c r="J232" s="29" t="str">
        <f>VLOOKUP($C232,CARPETAS!$C$5:$L$2388,4,FALSE)</f>
        <v>Rivera</v>
      </c>
      <c r="K232" s="38"/>
      <c r="L232" s="93">
        <f t="shared" si="18"/>
        <v>43581</v>
      </c>
      <c r="M232" s="30">
        <f t="shared" si="19"/>
        <v>2</v>
      </c>
      <c r="N232" s="31">
        <v>936</v>
      </c>
      <c r="O232" s="31" t="s">
        <v>554</v>
      </c>
      <c r="P232" s="31">
        <v>937</v>
      </c>
      <c r="Q232" s="31">
        <v>35</v>
      </c>
      <c r="R232" s="31" t="s">
        <v>555</v>
      </c>
      <c r="S232" s="31" t="s">
        <v>320</v>
      </c>
      <c r="T232" s="40" t="s">
        <v>556</v>
      </c>
      <c r="U232" s="222"/>
      <c r="V232" s="48"/>
      <c r="W232" s="48"/>
    </row>
    <row r="233" ht="15.75" customHeight="1" s="49" customFormat="1">
      <c r="A233" s="39">
        <v>17</v>
      </c>
      <c r="B233" s="54" t="s">
        <v>40</v>
      </c>
      <c r="C233" s="55" t="s">
        <v>557</v>
      </c>
      <c r="D233" s="56" t="s">
        <v>28</v>
      </c>
      <c r="E233" s="88">
        <v>43578</v>
      </c>
      <c r="F233" s="37" t="str">
        <f>VLOOKUP($C233,CARPETAS!$C$5:$L$2388,2,FALSE)</f>
        <v>BRB036</v>
      </c>
      <c r="G233" s="27" t="str">
        <f>VLOOKUP($C233,CARPETAS!$C$5:$L$2388,9,FALSE)</f>
        <v>134.65.02</v>
      </c>
      <c r="H233" s="28" t="str">
        <f>VLOOKUP($C233,CARPETAS!$C$5:$L$2388,5,FALSE)</f>
        <v>Silvio</v>
      </c>
      <c r="I233" s="88">
        <v>43580</v>
      </c>
      <c r="J233" s="29" t="str">
        <f>VLOOKUP($C233,CARPETAS!$C$5:$L$2388,4,FALSE)</f>
        <v>Rivera</v>
      </c>
      <c r="K233" s="38"/>
      <c r="L233" s="93">
        <f t="shared" si="18"/>
        <v>43581</v>
      </c>
      <c r="M233" s="30">
        <f t="shared" si="19"/>
        <v>3</v>
      </c>
      <c r="N233" s="31">
        <v>936</v>
      </c>
      <c r="O233" s="31" t="s">
        <v>558</v>
      </c>
      <c r="P233" s="31">
        <v>938</v>
      </c>
      <c r="Q233" s="31">
        <v>3552</v>
      </c>
      <c r="R233" s="31" t="s">
        <v>473</v>
      </c>
      <c r="S233" s="31" t="s">
        <v>474</v>
      </c>
      <c r="T233" s="40" t="s">
        <v>556</v>
      </c>
      <c r="U233" s="222"/>
      <c r="V233" s="48"/>
      <c r="W233" s="48"/>
    </row>
    <row r="234" ht="15.75" customHeight="1" s="49" customFormat="1">
      <c r="A234" s="39">
        <v>17</v>
      </c>
      <c r="B234" s="54" t="s">
        <v>40</v>
      </c>
      <c r="C234" s="55" t="s">
        <v>557</v>
      </c>
      <c r="D234" s="56" t="s">
        <v>37</v>
      </c>
      <c r="E234" s="88">
        <v>43578</v>
      </c>
      <c r="F234" s="37" t="str">
        <f>VLOOKUP($C234,CARPETAS!$C$5:$L$2388,2,FALSE)</f>
        <v>BRB036</v>
      </c>
      <c r="G234" s="27" t="str">
        <f>VLOOKUP($C234,CARPETAS!$C$5:$L$2388,9,FALSE)</f>
        <v>134.65.02</v>
      </c>
      <c r="H234" s="28" t="str">
        <f>VLOOKUP($C234,CARPETAS!$C$5:$L$2388,5,FALSE)</f>
        <v>Silvio</v>
      </c>
      <c r="I234" s="88">
        <v>43580</v>
      </c>
      <c r="J234" s="29" t="str">
        <f>VLOOKUP($C234,CARPETAS!$C$5:$L$2388,4,FALSE)</f>
        <v>Rivera</v>
      </c>
      <c r="K234" s="38"/>
      <c r="L234" s="93">
        <f t="shared" si="18"/>
        <v>43581</v>
      </c>
      <c r="M234" s="30">
        <f t="shared" si="19"/>
        <v>3</v>
      </c>
      <c r="N234" s="31">
        <v>936</v>
      </c>
      <c r="O234" s="31" t="s">
        <v>559</v>
      </c>
      <c r="P234" s="31">
        <v>937</v>
      </c>
      <c r="Q234" s="31">
        <v>3551</v>
      </c>
      <c r="R234" s="31" t="s">
        <v>560</v>
      </c>
      <c r="S234" s="31" t="s">
        <v>561</v>
      </c>
      <c r="T234" s="40" t="s">
        <v>562</v>
      </c>
      <c r="U234" s="222"/>
      <c r="V234" s="48"/>
      <c r="W234" s="48"/>
    </row>
    <row r="235" ht="15.75" customHeight="1" s="49" customFormat="1">
      <c r="A235" s="39">
        <v>17</v>
      </c>
      <c r="B235" s="54" t="s">
        <v>40</v>
      </c>
      <c r="C235" s="55" t="s">
        <v>557</v>
      </c>
      <c r="D235" s="56" t="s">
        <v>26</v>
      </c>
      <c r="E235" s="88">
        <v>43580</v>
      </c>
      <c r="F235" s="37" t="str">
        <f>VLOOKUP($C235,CARPETAS!$C$5:$L$2388,2,FALSE)</f>
        <v>BRB036</v>
      </c>
      <c r="G235" s="27" t="str">
        <f>VLOOKUP($C235,CARPETAS!$C$5:$L$2388,9,FALSE)</f>
        <v>134.65.02</v>
      </c>
      <c r="H235" s="28" t="str">
        <f>VLOOKUP($C235,CARPETAS!$C$5:$L$2388,5,FALSE)</f>
        <v>Silvio</v>
      </c>
      <c r="I235" s="88">
        <v>43581</v>
      </c>
      <c r="J235" s="29" t="str">
        <f>VLOOKUP($C235,CARPETAS!$C$5:$L$2388,4,FALSE)</f>
        <v>Rivera</v>
      </c>
      <c r="K235" s="38"/>
      <c r="L235" s="93">
        <f>I235+1+3</f>
        <v>43585</v>
      </c>
      <c r="M235" s="30">
        <f t="shared" si="19"/>
        <v>5</v>
      </c>
      <c r="N235" s="31">
        <v>936</v>
      </c>
      <c r="O235" s="31" t="s">
        <v>563</v>
      </c>
      <c r="P235" s="31">
        <v>937</v>
      </c>
      <c r="Q235" s="31">
        <v>3556</v>
      </c>
      <c r="R235" s="31" t="s">
        <v>564</v>
      </c>
      <c r="S235" s="31" t="s">
        <v>469</v>
      </c>
      <c r="T235" s="40" t="s">
        <v>565</v>
      </c>
      <c r="U235" s="222"/>
      <c r="V235" s="48"/>
      <c r="W235" s="48"/>
    </row>
    <row r="236" ht="15.75" customHeight="1" s="49" customFormat="1">
      <c r="A236" s="39">
        <v>17</v>
      </c>
      <c r="B236" s="54" t="s">
        <v>40</v>
      </c>
      <c r="C236" s="55" t="s">
        <v>502</v>
      </c>
      <c r="D236" s="56" t="s">
        <v>32</v>
      </c>
      <c r="E236" s="88">
        <v>43581</v>
      </c>
      <c r="F236" s="37" t="str">
        <f>VLOOKUP($C236,CARPETAS!$C$5:$L$2388,2,FALSE)</f>
        <v>BRB032</v>
      </c>
      <c r="G236" s="27" t="str">
        <f>VLOOKUP($C236,CARPETAS!$C$5:$L$2388,9,FALSE)</f>
        <v>134.57.24</v>
      </c>
      <c r="H236" s="28" t="str">
        <f>VLOOKUP($C236,CARPETAS!$C$5:$L$2388,5,FALSE)</f>
        <v>Osvelii</v>
      </c>
      <c r="I236" s="88">
        <v>43584</v>
      </c>
      <c r="J236" s="29" t="str">
        <f>VLOOKUP($C236,CARPETAS!$C$5:$L$2388,4,FALSE)</f>
        <v>Rivera</v>
      </c>
      <c r="K236" s="38"/>
      <c r="L236" s="93">
        <f ref="L236:L252" t="shared" si="20">I236+1</f>
        <v>43585</v>
      </c>
      <c r="M236" s="30">
        <f t="shared" si="19"/>
        <v>4</v>
      </c>
      <c r="N236" s="31">
        <v>936</v>
      </c>
      <c r="O236" s="31" t="s">
        <v>566</v>
      </c>
      <c r="P236" s="31">
        <v>936</v>
      </c>
      <c r="Q236" s="31">
        <v>36</v>
      </c>
      <c r="R236" s="31" t="s">
        <v>410</v>
      </c>
      <c r="S236" s="31" t="s">
        <v>411</v>
      </c>
      <c r="T236" s="40" t="s">
        <v>565</v>
      </c>
      <c r="U236" s="222"/>
      <c r="V236" s="48"/>
      <c r="W236" s="48"/>
    </row>
    <row r="237" ht="15.75" customHeight="1" s="49" customFormat="1">
      <c r="A237" s="39">
        <v>17</v>
      </c>
      <c r="B237" s="54" t="s">
        <v>40</v>
      </c>
      <c r="C237" s="55" t="s">
        <v>557</v>
      </c>
      <c r="D237" s="56" t="s">
        <v>26</v>
      </c>
      <c r="E237" s="88">
        <v>43580</v>
      </c>
      <c r="F237" s="37" t="str">
        <f>VLOOKUP($C237,CARPETAS!$C$5:$L$2388,2,FALSE)</f>
        <v>BRB036</v>
      </c>
      <c r="G237" s="27" t="str">
        <f>VLOOKUP($C237,CARPETAS!$C$5:$L$2388,9,FALSE)</f>
        <v>134.65.02</v>
      </c>
      <c r="H237" s="28" t="str">
        <f>VLOOKUP($C237,CARPETAS!$C$5:$L$2388,5,FALSE)</f>
        <v>Silvio</v>
      </c>
      <c r="I237" s="88">
        <v>43584</v>
      </c>
      <c r="J237" s="29" t="str">
        <f>VLOOKUP($C237,CARPETAS!$C$5:$L$2388,4,FALSE)</f>
        <v>Rivera</v>
      </c>
      <c r="K237" s="38"/>
      <c r="L237" s="93">
        <f t="shared" si="20"/>
        <v>43585</v>
      </c>
      <c r="M237" s="30">
        <f t="shared" si="19"/>
        <v>5</v>
      </c>
      <c r="N237" s="31">
        <v>936</v>
      </c>
      <c r="O237" s="31" t="s">
        <v>567</v>
      </c>
      <c r="P237" s="31">
        <v>937</v>
      </c>
      <c r="Q237" s="31">
        <v>3557</v>
      </c>
      <c r="R237" s="31" t="s">
        <v>122</v>
      </c>
      <c r="S237" s="31" t="s">
        <v>568</v>
      </c>
      <c r="T237" s="40" t="s">
        <v>565</v>
      </c>
      <c r="U237" s="222"/>
      <c r="V237" s="48"/>
      <c r="W237" s="48"/>
    </row>
    <row r="238" ht="15.75" customHeight="1" s="49" customFormat="1">
      <c r="A238" s="39">
        <v>18</v>
      </c>
      <c r="B238" s="54" t="s">
        <v>40</v>
      </c>
      <c r="C238" s="55" t="s">
        <v>569</v>
      </c>
      <c r="D238" s="56" t="s">
        <v>28</v>
      </c>
      <c r="E238" s="88">
        <v>43583</v>
      </c>
      <c r="F238" s="37" t="str">
        <f>VLOOKUP($C238,CARPETAS!$C$5:$L$2388,2,FALSE)</f>
        <v>BRB037</v>
      </c>
      <c r="G238" s="27" t="str">
        <f>VLOOKUP($C238,CARPETAS!$C$5:$L$2388,9,FALSE)</f>
        <v>134.65.05</v>
      </c>
      <c r="H238" s="28" t="str">
        <f>VLOOKUP($C238,CARPETAS!$C$5:$L$2388,5,FALSE)</f>
        <v>Silvio</v>
      </c>
      <c r="I238" s="88">
        <v>43584</v>
      </c>
      <c r="J238" s="29" t="str">
        <f>VLOOKUP($C238,CARPETAS!$C$5:$L$2388,4,FALSE)</f>
        <v>Rivera</v>
      </c>
      <c r="K238" s="38"/>
      <c r="L238" s="93">
        <f t="shared" si="20"/>
        <v>43585</v>
      </c>
      <c r="M238" s="30">
        <f t="shared" si="19"/>
        <v>2</v>
      </c>
      <c r="N238" s="31">
        <v>936</v>
      </c>
      <c r="O238" s="31" t="s">
        <v>570</v>
      </c>
      <c r="P238" s="31">
        <v>938</v>
      </c>
      <c r="Q238" s="31">
        <v>3568</v>
      </c>
      <c r="R238" s="31" t="s">
        <v>571</v>
      </c>
      <c r="S238" s="31" t="s">
        <v>572</v>
      </c>
      <c r="T238" s="40" t="s">
        <v>573</v>
      </c>
      <c r="U238" s="222"/>
      <c r="V238" s="48"/>
      <c r="W238" s="48"/>
    </row>
    <row r="239" ht="14.25" customHeight="1" s="49" customFormat="1">
      <c r="A239" s="39">
        <v>18</v>
      </c>
      <c r="B239" s="54" t="s">
        <v>40</v>
      </c>
      <c r="C239" s="55" t="s">
        <v>569</v>
      </c>
      <c r="D239" s="56" t="s">
        <v>37</v>
      </c>
      <c r="E239" s="88">
        <v>43583</v>
      </c>
      <c r="F239" s="37" t="str">
        <f>VLOOKUP($C239,CARPETAS!$C$5:$L$2388,2,FALSE)</f>
        <v>BRB037</v>
      </c>
      <c r="G239" s="27" t="str">
        <f>VLOOKUP($C239,CARPETAS!$C$5:$L$2388,9,FALSE)</f>
        <v>134.65.05</v>
      </c>
      <c r="H239" s="28" t="str">
        <f>VLOOKUP($C239,CARPETAS!$C$5:$L$2388,5,FALSE)</f>
        <v>Silvio</v>
      </c>
      <c r="I239" s="88">
        <v>43584</v>
      </c>
      <c r="J239" s="29" t="str">
        <f>VLOOKUP($C239,CARPETAS!$C$5:$L$2388,4,FALSE)</f>
        <v>Rivera</v>
      </c>
      <c r="K239" s="38"/>
      <c r="L239" s="93">
        <f t="shared" si="20"/>
        <v>43585</v>
      </c>
      <c r="M239" s="30">
        <f t="shared" si="19"/>
        <v>2</v>
      </c>
      <c r="N239" s="31">
        <v>936</v>
      </c>
      <c r="O239" s="31" t="s">
        <v>574</v>
      </c>
      <c r="P239" s="31">
        <v>937</v>
      </c>
      <c r="Q239" s="31">
        <v>3558</v>
      </c>
      <c r="R239" s="31" t="s">
        <v>437</v>
      </c>
      <c r="S239" s="31" t="s">
        <v>438</v>
      </c>
      <c r="T239" s="40" t="s">
        <v>565</v>
      </c>
      <c r="U239" s="222"/>
      <c r="V239" s="48"/>
      <c r="W239" s="48"/>
    </row>
    <row r="240" ht="14.25" customHeight="1" s="49" customFormat="1">
      <c r="A240" s="39">
        <v>17</v>
      </c>
      <c r="B240" s="54" t="s">
        <v>40</v>
      </c>
      <c r="C240" s="55" t="s">
        <v>569</v>
      </c>
      <c r="D240" s="56" t="s">
        <v>36</v>
      </c>
      <c r="E240" s="88">
        <v>43580</v>
      </c>
      <c r="F240" s="37" t="str">
        <f>VLOOKUP($C240,CARPETAS!$C$5:$L$2388,2,FALSE)</f>
        <v>BRB037</v>
      </c>
      <c r="G240" s="27" t="str">
        <f>VLOOKUP($C240,CARPETAS!$C$5:$L$2388,9,FALSE)</f>
        <v>134.65.05</v>
      </c>
      <c r="H240" s="28" t="str">
        <f>VLOOKUP($C240,CARPETAS!$C$5:$L$2388,5,FALSE)</f>
        <v>Silvio</v>
      </c>
      <c r="I240" s="88">
        <v>43585</v>
      </c>
      <c r="J240" s="29" t="str">
        <f>VLOOKUP($C240,CARPETAS!$C$5:$L$2388,4,FALSE)</f>
        <v>Rivera</v>
      </c>
      <c r="K240" s="38"/>
      <c r="L240" s="93">
        <f t="shared" si="20"/>
        <v>43586</v>
      </c>
      <c r="M240" s="30">
        <f ref="M240:M271" t="shared" si="21">IF(E240&lt;&gt;"",L240-E240,"-")</f>
        <v>6</v>
      </c>
      <c r="N240" s="31">
        <v>936</v>
      </c>
      <c r="O240" s="31" t="s">
        <v>575</v>
      </c>
      <c r="P240" s="31">
        <v>936</v>
      </c>
      <c r="Q240" s="31">
        <v>3559</v>
      </c>
      <c r="R240" s="31" t="s">
        <v>93</v>
      </c>
      <c r="S240" s="31" t="s">
        <v>94</v>
      </c>
      <c r="T240" s="40" t="s">
        <v>576</v>
      </c>
      <c r="U240" s="222"/>
      <c r="V240" s="48"/>
      <c r="W240" s="48"/>
    </row>
    <row r="241" ht="14.25" customHeight="1" s="49" customFormat="1">
      <c r="A241" s="39">
        <v>18</v>
      </c>
      <c r="B241" s="54" t="s">
        <v>40</v>
      </c>
      <c r="C241" s="55" t="s">
        <v>536</v>
      </c>
      <c r="D241" s="56" t="s">
        <v>26</v>
      </c>
      <c r="E241" s="88">
        <v>43584</v>
      </c>
      <c r="F241" s="37" t="str">
        <f>VLOOKUP($C241,CARPETAS!$C$5:$L$2388,2,FALSE)</f>
        <v>BRB033</v>
      </c>
      <c r="G241" s="27" t="str">
        <f>VLOOKUP($C241,CARPETAS!$C$5:$L$2388,9,FALSE)</f>
        <v>134.62.78</v>
      </c>
      <c r="H241" s="28" t="str">
        <f>VLOOKUP($C241,CARPETAS!$C$5:$L$2388,5,FALSE)</f>
        <v>Zanini</v>
      </c>
      <c r="I241" s="88">
        <v>43585</v>
      </c>
      <c r="J241" s="29" t="str">
        <f>VLOOKUP($C241,CARPETAS!$C$5:$L$2388,4,FALSE)</f>
        <v>Rivera</v>
      </c>
      <c r="K241" s="38"/>
      <c r="L241" s="93">
        <f t="shared" si="20"/>
        <v>43586</v>
      </c>
      <c r="M241" s="30">
        <f t="shared" si="21"/>
        <v>2</v>
      </c>
      <c r="N241" s="31">
        <v>936</v>
      </c>
      <c r="O241" s="31" t="s">
        <v>577</v>
      </c>
      <c r="P241" s="31">
        <v>936</v>
      </c>
      <c r="Q241" s="31">
        <v>708</v>
      </c>
      <c r="R241" s="31" t="s">
        <v>64</v>
      </c>
      <c r="S241" s="31" t="s">
        <v>65</v>
      </c>
      <c r="T241" s="40" t="s">
        <v>576</v>
      </c>
      <c r="U241" s="222"/>
      <c r="V241" s="48"/>
      <c r="W241" s="48"/>
    </row>
    <row r="242" ht="14.25" customHeight="1" s="49" customFormat="1">
      <c r="A242" s="39">
        <v>18</v>
      </c>
      <c r="B242" s="54" t="s">
        <v>40</v>
      </c>
      <c r="C242" s="55" t="s">
        <v>569</v>
      </c>
      <c r="D242" s="56" t="s">
        <v>27</v>
      </c>
      <c r="E242" s="88">
        <v>43584</v>
      </c>
      <c r="F242" s="37" t="str">
        <f>VLOOKUP($C242,CARPETAS!$C$5:$L$2388,2,FALSE)</f>
        <v>BRB037</v>
      </c>
      <c r="G242" s="27" t="str">
        <f>VLOOKUP($C242,CARPETAS!$C$5:$L$2388,9,FALSE)</f>
        <v>134.65.05</v>
      </c>
      <c r="H242" s="28" t="str">
        <f>VLOOKUP($C242,CARPETAS!$C$5:$L$2388,5,FALSE)</f>
        <v>Silvio</v>
      </c>
      <c r="I242" s="88">
        <v>43587</v>
      </c>
      <c r="J242" s="29" t="str">
        <f>VLOOKUP($C242,CARPETAS!$C$5:$L$2388,4,FALSE)</f>
        <v>Rivera</v>
      </c>
      <c r="K242" s="38"/>
      <c r="L242" s="93">
        <f t="shared" si="20"/>
        <v>43588</v>
      </c>
      <c r="M242" s="30">
        <f t="shared" si="21"/>
        <v>4</v>
      </c>
      <c r="N242" s="31">
        <v>936</v>
      </c>
      <c r="O242" s="31" t="s">
        <v>578</v>
      </c>
      <c r="P242" s="31">
        <v>936</v>
      </c>
      <c r="Q242" s="31">
        <v>3569</v>
      </c>
      <c r="R242" s="31" t="s">
        <v>579</v>
      </c>
      <c r="S242" s="31" t="s">
        <v>580</v>
      </c>
      <c r="T242" s="40" t="s">
        <v>576</v>
      </c>
      <c r="U242" s="222"/>
      <c r="V242" s="48"/>
      <c r="W242" s="48"/>
    </row>
    <row r="243" ht="14.25" customHeight="1" s="49" customFormat="1">
      <c r="A243" s="39">
        <v>18</v>
      </c>
      <c r="B243" s="54" t="s">
        <v>22</v>
      </c>
      <c r="C243" s="55" t="s">
        <v>23</v>
      </c>
      <c r="D243" s="56" t="s">
        <v>32</v>
      </c>
      <c r="E243" s="88">
        <v>43585</v>
      </c>
      <c r="F243" s="37" t="str">
        <f>VLOOKUP($C243,CARPETAS!$C$5:$L$2388,2,FALSE)</f>
        <v>BRB</v>
      </c>
      <c r="G243" s="27" t="str">
        <f>VLOOKUP($C243,CARPETAS!$C$5:$L$2388,9,FALSE)</f>
        <v>xx</v>
      </c>
      <c r="H243" s="28" t="str">
        <f>VLOOKUP($C243,CARPETAS!$C$5:$L$2388,5,FALSE)</f>
        <v>xx</v>
      </c>
      <c r="I243" s="88">
        <f>E243+3</f>
        <v>43588</v>
      </c>
      <c r="J243" s="29" t="str">
        <f>VLOOKUP($C243,CARPETAS!$C$5:$L$2388,4,FALSE)</f>
        <v>xx</v>
      </c>
      <c r="K243" s="38"/>
      <c r="L243" s="93">
        <f t="shared" si="20"/>
        <v>43589</v>
      </c>
      <c r="M243" s="30">
        <f t="shared" si="21"/>
        <v>4</v>
      </c>
      <c r="N243" s="31">
        <v>936</v>
      </c>
      <c r="O243" s="31"/>
      <c r="P243" s="31"/>
      <c r="Q243" s="31"/>
      <c r="R243" s="31"/>
      <c r="S243" s="31"/>
      <c r="T243" s="40"/>
      <c r="U243" s="222"/>
      <c r="V243" s="48"/>
      <c r="W243" s="48"/>
    </row>
    <row r="244" ht="14.25" customHeight="1" s="49" customFormat="1">
      <c r="A244" s="39">
        <v>18</v>
      </c>
      <c r="B244" s="54" t="s">
        <v>40</v>
      </c>
      <c r="C244" s="55" t="s">
        <v>536</v>
      </c>
      <c r="D244" s="56" t="s">
        <v>26</v>
      </c>
      <c r="E244" s="88">
        <v>43585</v>
      </c>
      <c r="F244" s="37" t="str">
        <f>VLOOKUP($C244,CARPETAS!$C$5:$L$2388,2,FALSE)</f>
        <v>BRB033</v>
      </c>
      <c r="G244" s="27" t="str">
        <f>VLOOKUP($C244,CARPETAS!$C$5:$L$2388,9,FALSE)</f>
        <v>134.62.78</v>
      </c>
      <c r="H244" s="28" t="str">
        <f>VLOOKUP($C244,CARPETAS!$C$5:$L$2388,5,FALSE)</f>
        <v>Zanini</v>
      </c>
      <c r="I244" s="88">
        <f>E244+3</f>
        <v>43588</v>
      </c>
      <c r="J244" s="29" t="str">
        <f>VLOOKUP($C244,CARPETAS!$C$5:$L$2388,4,FALSE)</f>
        <v>Rivera</v>
      </c>
      <c r="K244" s="38"/>
      <c r="L244" s="93">
        <f t="shared" si="20"/>
        <v>43589</v>
      </c>
      <c r="M244" s="30">
        <f t="shared" si="21"/>
        <v>4</v>
      </c>
      <c r="N244" s="31">
        <v>936</v>
      </c>
      <c r="O244" s="31" t="s">
        <v>581</v>
      </c>
      <c r="P244" s="31">
        <v>936</v>
      </c>
      <c r="Q244" s="31">
        <v>710</v>
      </c>
      <c r="R244" s="31" t="s">
        <v>582</v>
      </c>
      <c r="S244" s="31" t="s">
        <v>583</v>
      </c>
      <c r="T244" s="40" t="s">
        <v>576</v>
      </c>
      <c r="U244" s="222"/>
      <c r="V244" s="48"/>
      <c r="W244" s="48"/>
    </row>
    <row r="245" ht="14.25" customHeight="1" s="49" customFormat="1">
      <c r="A245" s="39">
        <v>18</v>
      </c>
      <c r="B245" s="54" t="s">
        <v>40</v>
      </c>
      <c r="C245" s="55" t="s">
        <v>584</v>
      </c>
      <c r="D245" s="56" t="s">
        <v>37</v>
      </c>
      <c r="E245" s="88">
        <v>43585</v>
      </c>
      <c r="F245" s="37" t="str">
        <f>VLOOKUP($C245,CARPETAS!$C$5:$L$2388,2,FALSE)</f>
        <v>BRB038</v>
      </c>
      <c r="G245" s="27" t="str">
        <f>VLOOKUP($C245,CARPETAS!$C$5:$L$2388,9,FALSE)</f>
        <v>134.69.66</v>
      </c>
      <c r="H245" s="28" t="str">
        <f>VLOOKUP($C245,CARPETAS!$C$5:$L$2388,5,FALSE)</f>
        <v>Silvio</v>
      </c>
      <c r="I245" s="88">
        <f>E245+3</f>
        <v>43588</v>
      </c>
      <c r="J245" s="29" t="str">
        <f>VLOOKUP($C245,CARPETAS!$C$5:$L$2388,4,FALSE)</f>
        <v>Rivera</v>
      </c>
      <c r="K245" s="38"/>
      <c r="L245" s="93">
        <f t="shared" si="20"/>
        <v>43589</v>
      </c>
      <c r="M245" s="30">
        <f t="shared" si="21"/>
        <v>4</v>
      </c>
      <c r="N245" s="31">
        <v>936</v>
      </c>
      <c r="O245" s="31" t="s">
        <v>585</v>
      </c>
      <c r="P245" s="31">
        <v>936</v>
      </c>
      <c r="Q245" s="31">
        <v>3571</v>
      </c>
      <c r="R245" s="31" t="s">
        <v>144</v>
      </c>
      <c r="S245" s="31" t="s">
        <v>145</v>
      </c>
      <c r="T245" s="40" t="s">
        <v>576</v>
      </c>
      <c r="U245" s="222"/>
      <c r="V245" s="48"/>
      <c r="W245" s="48"/>
    </row>
    <row r="246" ht="14.25" customHeight="1" s="49" customFormat="1">
      <c r="A246" s="39">
        <v>19</v>
      </c>
      <c r="B246" s="54" t="s">
        <v>40</v>
      </c>
      <c r="C246" s="55" t="s">
        <v>536</v>
      </c>
      <c r="D246" s="56" t="s">
        <v>26</v>
      </c>
      <c r="E246" s="88">
        <v>43586</v>
      </c>
      <c r="F246" s="37" t="str">
        <f>VLOOKUP($C246,CARPETAS!$C$5:$L$2388,2,FALSE)</f>
        <v>BRB033</v>
      </c>
      <c r="G246" s="27" t="str">
        <f>VLOOKUP($C246,CARPETAS!$C$5:$L$2388,9,FALSE)</f>
        <v>134.62.78</v>
      </c>
      <c r="H246" s="28" t="str">
        <f>VLOOKUP($C246,CARPETAS!$C$5:$L$2388,5,FALSE)</f>
        <v>Zanini</v>
      </c>
      <c r="I246" s="88">
        <f>E246+3</f>
        <v>43589</v>
      </c>
      <c r="J246" s="29" t="str">
        <f>VLOOKUP($C246,CARPETAS!$C$5:$L$2388,4,FALSE)</f>
        <v>Rivera</v>
      </c>
      <c r="K246" s="38"/>
      <c r="L246" s="93">
        <f t="shared" si="20"/>
        <v>43590</v>
      </c>
      <c r="M246" s="30">
        <f t="shared" si="21"/>
        <v>4</v>
      </c>
      <c r="N246" s="31">
        <v>936</v>
      </c>
      <c r="O246" s="31" t="s">
        <v>586</v>
      </c>
      <c r="P246" s="31">
        <v>936</v>
      </c>
      <c r="Q246" s="31">
        <v>713</v>
      </c>
      <c r="R246" s="31" t="s">
        <v>68</v>
      </c>
      <c r="S246" s="31" t="s">
        <v>587</v>
      </c>
      <c r="T246" s="40" t="s">
        <v>588</v>
      </c>
      <c r="U246" s="222"/>
      <c r="V246" s="48"/>
      <c r="W246" s="48"/>
    </row>
    <row r="247" ht="14.25" customHeight="1" s="49" customFormat="1">
      <c r="A247" s="39">
        <v>19</v>
      </c>
      <c r="B247" s="54" t="s">
        <v>40</v>
      </c>
      <c r="C247" s="55" t="s">
        <v>589</v>
      </c>
      <c r="D247" s="56" t="s">
        <v>32</v>
      </c>
      <c r="E247" s="88">
        <v>43590</v>
      </c>
      <c r="F247" s="37" t="str">
        <f>VLOOKUP($C247,CARPETAS!$C$5:$L$2388,2,FALSE)</f>
        <v>BRB039</v>
      </c>
      <c r="G247" s="27" t="str">
        <f>VLOOKUP($C247,CARPETAS!$C$5:$L$2388,9,FALSE)</f>
        <v>134.70.57</v>
      </c>
      <c r="H247" s="28" t="str">
        <f>VLOOKUP($C247,CARPETAS!$C$5:$L$2388,5,FALSE)</f>
        <v>Zanini</v>
      </c>
      <c r="I247" s="88">
        <v>43591</v>
      </c>
      <c r="J247" s="29" t="str">
        <f>VLOOKUP($C247,CARPETAS!$C$5:$L$2388,4,FALSE)</f>
        <v>Rivera</v>
      </c>
      <c r="K247" s="38"/>
      <c r="L247" s="93">
        <f t="shared" si="20"/>
        <v>43592</v>
      </c>
      <c r="M247" s="30">
        <f t="shared" si="21"/>
        <v>2</v>
      </c>
      <c r="N247" s="31">
        <v>936</v>
      </c>
      <c r="O247" s="31" t="s">
        <v>590</v>
      </c>
      <c r="P247" s="31">
        <v>937</v>
      </c>
      <c r="Q247" s="31">
        <v>717</v>
      </c>
      <c r="R247" s="31" t="s">
        <v>48</v>
      </c>
      <c r="S247" s="31" t="s">
        <v>591</v>
      </c>
      <c r="T247" s="40" t="s">
        <v>592</v>
      </c>
      <c r="U247" s="222"/>
      <c r="V247" s="48"/>
      <c r="W247" s="48"/>
    </row>
    <row r="248" ht="14.25" customHeight="1" s="49" customFormat="1">
      <c r="A248" s="39">
        <v>18</v>
      </c>
      <c r="B248" s="54" t="s">
        <v>40</v>
      </c>
      <c r="C248" s="55" t="s">
        <v>589</v>
      </c>
      <c r="D248" s="56" t="s">
        <v>36</v>
      </c>
      <c r="E248" s="88">
        <v>43587</v>
      </c>
      <c r="F248" s="37" t="str">
        <f>VLOOKUP($C248,CARPETAS!$C$5:$L$2388,2,FALSE)</f>
        <v>BRB039</v>
      </c>
      <c r="G248" s="27" t="str">
        <f>VLOOKUP($C248,CARPETAS!$C$5:$L$2388,9,FALSE)</f>
        <v>134.70.57</v>
      </c>
      <c r="H248" s="28" t="str">
        <f>VLOOKUP($C248,CARPETAS!$C$5:$L$2388,5,FALSE)</f>
        <v>Zanini</v>
      </c>
      <c r="I248" s="88">
        <v>43591</v>
      </c>
      <c r="J248" s="29" t="str">
        <f>VLOOKUP($C248,CARPETAS!$C$5:$L$2388,4,FALSE)</f>
        <v>Rivera</v>
      </c>
      <c r="K248" s="38"/>
      <c r="L248" s="93">
        <f t="shared" si="20"/>
        <v>43592</v>
      </c>
      <c r="M248" s="30">
        <f t="shared" si="21"/>
        <v>5</v>
      </c>
      <c r="N248" s="31">
        <v>936</v>
      </c>
      <c r="O248" s="31" t="s">
        <v>593</v>
      </c>
      <c r="P248" s="31">
        <v>938</v>
      </c>
      <c r="Q248" s="31">
        <v>714</v>
      </c>
      <c r="R248" s="31" t="s">
        <v>157</v>
      </c>
      <c r="S248" s="31" t="s">
        <v>158</v>
      </c>
      <c r="T248" s="40" t="s">
        <v>594</v>
      </c>
      <c r="U248" s="222"/>
      <c r="V248" s="48"/>
      <c r="W248" s="48"/>
    </row>
    <row r="249" ht="14.25" customHeight="1" s="49" customFormat="1">
      <c r="A249" s="39">
        <v>19</v>
      </c>
      <c r="B249" s="54" t="s">
        <v>40</v>
      </c>
      <c r="C249" s="55" t="s">
        <v>589</v>
      </c>
      <c r="D249" s="56" t="s">
        <v>26</v>
      </c>
      <c r="E249" s="88">
        <v>43590</v>
      </c>
      <c r="F249" s="37" t="str">
        <f>VLOOKUP($C249,CARPETAS!$C$5:$L$2388,2,FALSE)</f>
        <v>BRB039</v>
      </c>
      <c r="G249" s="27" t="str">
        <f>VLOOKUP($C249,CARPETAS!$C$5:$L$2388,9,FALSE)</f>
        <v>134.70.57</v>
      </c>
      <c r="H249" s="28" t="str">
        <f>VLOOKUP($C249,CARPETAS!$C$5:$L$2388,5,FALSE)</f>
        <v>Zanini</v>
      </c>
      <c r="I249" s="88">
        <v>43591</v>
      </c>
      <c r="J249" s="29" t="str">
        <f>VLOOKUP($C249,CARPETAS!$C$5:$L$2388,4,FALSE)</f>
        <v>Rivera</v>
      </c>
      <c r="K249" s="38"/>
      <c r="L249" s="93">
        <f t="shared" si="20"/>
        <v>43592</v>
      </c>
      <c r="M249" s="30">
        <f t="shared" si="21"/>
        <v>2</v>
      </c>
      <c r="N249" s="31">
        <v>936</v>
      </c>
      <c r="O249" s="31" t="s">
        <v>595</v>
      </c>
      <c r="P249" s="31">
        <v>937</v>
      </c>
      <c r="Q249" s="31">
        <v>716</v>
      </c>
      <c r="R249" s="31" t="s">
        <v>448</v>
      </c>
      <c r="S249" s="31" t="s">
        <v>489</v>
      </c>
      <c r="T249" s="40" t="s">
        <v>592</v>
      </c>
      <c r="U249" s="222"/>
      <c r="V249" s="48"/>
      <c r="W249" s="48"/>
    </row>
    <row r="250" ht="14.25" customHeight="1" s="49" customFormat="1">
      <c r="A250" s="39">
        <v>19</v>
      </c>
      <c r="B250" s="54" t="s">
        <v>40</v>
      </c>
      <c r="C250" s="55" t="s">
        <v>589</v>
      </c>
      <c r="D250" s="56" t="s">
        <v>27</v>
      </c>
      <c r="E250" s="88">
        <v>43591</v>
      </c>
      <c r="F250" s="37" t="str">
        <f>VLOOKUP($C250,CARPETAS!$C$5:$L$2388,2,FALSE)</f>
        <v>BRB039</v>
      </c>
      <c r="G250" s="27" t="str">
        <f>VLOOKUP($C250,CARPETAS!$C$5:$L$2388,9,FALSE)</f>
        <v>134.70.57</v>
      </c>
      <c r="H250" s="28" t="str">
        <f>VLOOKUP($C250,CARPETAS!$C$5:$L$2388,5,FALSE)</f>
        <v>Zanini</v>
      </c>
      <c r="I250" s="88">
        <f>E250+3</f>
        <v>43594</v>
      </c>
      <c r="J250" s="29" t="str">
        <f>VLOOKUP($C250,CARPETAS!$C$5:$L$2388,4,FALSE)</f>
        <v>Rivera</v>
      </c>
      <c r="K250" s="38"/>
      <c r="L250" s="93">
        <f t="shared" si="20"/>
        <v>43595</v>
      </c>
      <c r="M250" s="30">
        <f t="shared" si="21"/>
        <v>4</v>
      </c>
      <c r="N250" s="31">
        <v>936</v>
      </c>
      <c r="O250" s="31" t="s">
        <v>596</v>
      </c>
      <c r="P250" s="31">
        <v>937</v>
      </c>
      <c r="Q250" s="31">
        <v>720</v>
      </c>
      <c r="R250" s="31" t="s">
        <v>110</v>
      </c>
      <c r="S250" s="31" t="s">
        <v>111</v>
      </c>
      <c r="T250" s="40" t="s">
        <v>597</v>
      </c>
      <c r="U250" s="222"/>
      <c r="V250" s="48"/>
      <c r="W250" s="48"/>
    </row>
    <row r="251" ht="14.25" customHeight="1" s="49" customFormat="1">
      <c r="A251" s="50">
        <v>19</v>
      </c>
      <c r="B251" s="57" t="s">
        <v>40</v>
      </c>
      <c r="C251" s="58" t="s">
        <v>589</v>
      </c>
      <c r="D251" s="59" t="s">
        <v>28</v>
      </c>
      <c r="E251" s="89">
        <v>43592</v>
      </c>
      <c r="F251" s="41" t="str">
        <f>VLOOKUP($C251,CARPETAS!$C$5:$L$2388,2,FALSE)</f>
        <v>BRB039</v>
      </c>
      <c r="G251" s="42" t="str">
        <f>VLOOKUP($C251,CARPETAS!$C$5:$L$2388,9,FALSE)</f>
        <v>134.70.57</v>
      </c>
      <c r="H251" s="43" t="str">
        <f>VLOOKUP($C251,CARPETAS!$C$5:$L$2388,5,FALSE)</f>
        <v>Zanini</v>
      </c>
      <c r="I251" s="89">
        <v>43594</v>
      </c>
      <c r="J251" s="44" t="str">
        <f>VLOOKUP($C251,CARPETAS!$C$5:$L$2388,4,FALSE)</f>
        <v>Rivera</v>
      </c>
      <c r="K251" s="45"/>
      <c r="L251" s="94">
        <f t="shared" si="20"/>
        <v>43595</v>
      </c>
      <c r="M251" s="46">
        <f t="shared" si="21"/>
        <v>3</v>
      </c>
      <c r="N251" s="47">
        <v>936</v>
      </c>
      <c r="O251" s="47" t="s">
        <v>598</v>
      </c>
      <c r="P251" s="47">
        <v>938</v>
      </c>
      <c r="Q251" s="47">
        <v>719</v>
      </c>
      <c r="R251" s="47" t="s">
        <v>305</v>
      </c>
      <c r="S251" s="47" t="s">
        <v>306</v>
      </c>
      <c r="T251" s="36" t="s">
        <v>599</v>
      </c>
      <c r="U251" s="284"/>
      <c r="V251" s="48"/>
      <c r="W251" s="48"/>
    </row>
    <row r="252" ht="14.25" customHeight="1" s="49" customFormat="1">
      <c r="A252" s="39">
        <v>19</v>
      </c>
      <c r="B252" s="54" t="s">
        <v>40</v>
      </c>
      <c r="C252" s="55" t="s">
        <v>589</v>
      </c>
      <c r="D252" s="56" t="s">
        <v>37</v>
      </c>
      <c r="E252" s="88">
        <v>43592</v>
      </c>
      <c r="F252" s="37" t="str">
        <f>VLOOKUP($C252,CARPETAS!$C$5:$L$2388,2,FALSE)</f>
        <v>BRB039</v>
      </c>
      <c r="G252" s="27" t="str">
        <f>VLOOKUP($C252,CARPETAS!$C$5:$L$2388,9,FALSE)</f>
        <v>134.70.57</v>
      </c>
      <c r="H252" s="28" t="str">
        <f>VLOOKUP($C252,CARPETAS!$C$5:$L$2388,5,FALSE)</f>
        <v>Zanini</v>
      </c>
      <c r="I252" s="88">
        <f>E252+3</f>
        <v>43595</v>
      </c>
      <c r="J252" s="29" t="str">
        <f>VLOOKUP($C252,CARPETAS!$C$5:$L$2388,4,FALSE)</f>
        <v>Rivera</v>
      </c>
      <c r="K252" s="38"/>
      <c r="L252" s="93">
        <f t="shared" si="20"/>
        <v>43596</v>
      </c>
      <c r="M252" s="30">
        <f t="shared" si="21"/>
        <v>4</v>
      </c>
      <c r="N252" s="31">
        <v>936</v>
      </c>
      <c r="O252" s="31" t="s">
        <v>600</v>
      </c>
      <c r="P252" s="31">
        <v>936</v>
      </c>
      <c r="Q252" s="31">
        <v>723</v>
      </c>
      <c r="R252" s="31" t="s">
        <v>601</v>
      </c>
      <c r="S252" s="31" t="s">
        <v>553</v>
      </c>
      <c r="T252" s="40" t="s">
        <v>602</v>
      </c>
      <c r="U252" s="222"/>
      <c r="V252" s="48"/>
      <c r="W252" s="48"/>
    </row>
    <row r="253" ht="14.25" customHeight="1" s="49" customFormat="1">
      <c r="A253" s="39">
        <v>20</v>
      </c>
      <c r="B253" s="54" t="s">
        <v>40</v>
      </c>
      <c r="C253" s="55" t="s">
        <v>603</v>
      </c>
      <c r="D253" s="56" t="s">
        <v>32</v>
      </c>
      <c r="E253" s="88">
        <v>43596</v>
      </c>
      <c r="F253" s="37" t="str">
        <f>VLOOKUP($C253,CARPETAS!$C$5:$L$2388,2,FALSE)</f>
        <v>BRB041</v>
      </c>
      <c r="G253" s="27" t="str">
        <f>VLOOKUP($C253,CARPETAS!$C$5:$L$2388,9,FALSE)</f>
        <v>134.76.95</v>
      </c>
      <c r="H253" s="28" t="str">
        <f>VLOOKUP($C253,CARPETAS!$C$5:$L$2388,5,FALSE)</f>
        <v>Osvelii</v>
      </c>
      <c r="I253" s="88">
        <v>43598</v>
      </c>
      <c r="J253" s="29" t="str">
        <f>VLOOKUP($C253,CARPETAS!$C$5:$L$2388,4,FALSE)</f>
        <v>Rivera</v>
      </c>
      <c r="K253" s="38"/>
      <c r="L253" s="93">
        <f>I253+1+1</f>
        <v>43600</v>
      </c>
      <c r="M253" s="30">
        <f t="shared" si="21"/>
        <v>4</v>
      </c>
      <c r="N253" s="31">
        <v>936</v>
      </c>
      <c r="O253" s="31" t="s">
        <v>604</v>
      </c>
      <c r="P253" s="31">
        <v>936</v>
      </c>
      <c r="Q253" s="31">
        <v>37</v>
      </c>
      <c r="R253" s="31" t="s">
        <v>319</v>
      </c>
      <c r="S253" s="31" t="s">
        <v>320</v>
      </c>
      <c r="T253" s="40" t="s">
        <v>605</v>
      </c>
      <c r="U253" s="222"/>
      <c r="V253" s="48"/>
      <c r="W253" s="48"/>
    </row>
    <row r="254" ht="14.25" customHeight="1" s="49" customFormat="1">
      <c r="A254" s="39">
        <v>19</v>
      </c>
      <c r="B254" s="54" t="s">
        <v>40</v>
      </c>
      <c r="C254" s="55" t="s">
        <v>606</v>
      </c>
      <c r="D254" s="56" t="s">
        <v>36</v>
      </c>
      <c r="E254" s="88">
        <v>43595</v>
      </c>
      <c r="F254" s="37" t="str">
        <f>VLOOKUP($C254,CARPETAS!$C$5:$L$2388,2,FALSE)</f>
        <v>BRB040</v>
      </c>
      <c r="G254" s="27" t="str">
        <f>VLOOKUP($C254,CARPETAS!$C$5:$L$2388,9,FALSE)</f>
        <v>134.76.94</v>
      </c>
      <c r="H254" s="28" t="str">
        <f>VLOOKUP($C254,CARPETAS!$C$5:$L$2388,5,FALSE)</f>
        <v>Zanini</v>
      </c>
      <c r="I254" s="88">
        <f>E254+3</f>
        <v>43598</v>
      </c>
      <c r="J254" s="29" t="str">
        <f>VLOOKUP($C254,CARPETAS!$C$5:$L$2388,4,FALSE)</f>
        <v>Rivera</v>
      </c>
      <c r="K254" s="38"/>
      <c r="L254" s="93">
        <f>I254+1+1</f>
        <v>43600</v>
      </c>
      <c r="M254" s="30">
        <f t="shared" si="21"/>
        <v>5</v>
      </c>
      <c r="N254" s="31">
        <v>936</v>
      </c>
      <c r="O254" s="31" t="s">
        <v>607</v>
      </c>
      <c r="P254" s="31">
        <v>937</v>
      </c>
      <c r="Q254" s="31">
        <v>725</v>
      </c>
      <c r="R254" s="31" t="s">
        <v>335</v>
      </c>
      <c r="S254" s="31" t="s">
        <v>336</v>
      </c>
      <c r="T254" s="40" t="s">
        <v>608</v>
      </c>
      <c r="U254" s="222"/>
      <c r="V254" s="48"/>
      <c r="W254" s="48"/>
    </row>
    <row r="255" ht="14.25" customHeight="1" s="49" customFormat="1">
      <c r="A255" s="39">
        <v>20</v>
      </c>
      <c r="B255" s="54" t="s">
        <v>40</v>
      </c>
      <c r="C255" s="55" t="s">
        <v>606</v>
      </c>
      <c r="D255" s="56" t="s">
        <v>26</v>
      </c>
      <c r="E255" s="88">
        <v>43597</v>
      </c>
      <c r="F255" s="37" t="str">
        <f>VLOOKUP($C255,CARPETAS!$C$5:$L$2388,2,FALSE)</f>
        <v>BRB040</v>
      </c>
      <c r="G255" s="27" t="str">
        <f>VLOOKUP($C255,CARPETAS!$C$5:$L$2388,9,FALSE)</f>
        <v>134.76.94</v>
      </c>
      <c r="H255" s="28" t="str">
        <f>VLOOKUP($C255,CARPETAS!$C$5:$L$2388,5,FALSE)</f>
        <v>Zanini</v>
      </c>
      <c r="I255" s="88">
        <v>43599</v>
      </c>
      <c r="J255" s="29" t="str">
        <f>VLOOKUP($C255,CARPETAS!$C$5:$L$2388,4,FALSE)</f>
        <v>Rivera</v>
      </c>
      <c r="K255" s="38"/>
      <c r="L255" s="93">
        <f ref="L255:L261" t="shared" si="22">I255+1</f>
        <v>43600</v>
      </c>
      <c r="M255" s="30">
        <f t="shared" si="21"/>
        <v>3</v>
      </c>
      <c r="N255" s="31">
        <v>936</v>
      </c>
      <c r="O255" s="31" t="s">
        <v>609</v>
      </c>
      <c r="P255" s="31">
        <v>936</v>
      </c>
      <c r="Q255" s="31">
        <v>727</v>
      </c>
      <c r="R255" s="31" t="s">
        <v>183</v>
      </c>
      <c r="S255" s="31" t="s">
        <v>184</v>
      </c>
      <c r="T255" s="40" t="s">
        <v>605</v>
      </c>
      <c r="U255" s="222"/>
      <c r="V255" s="48"/>
      <c r="W255" s="48"/>
    </row>
    <row r="256" ht="14.25" customHeight="1" s="49" customFormat="1">
      <c r="A256" s="39">
        <v>20</v>
      </c>
      <c r="B256" s="54" t="s">
        <v>40</v>
      </c>
      <c r="C256" s="55" t="s">
        <v>606</v>
      </c>
      <c r="D256" s="56" t="s">
        <v>26</v>
      </c>
      <c r="E256" s="88">
        <v>43597</v>
      </c>
      <c r="F256" s="37" t="str">
        <f>VLOOKUP($C256,CARPETAS!$C$5:$L$2388,2,FALSE)</f>
        <v>BRB040</v>
      </c>
      <c r="G256" s="27" t="str">
        <f>VLOOKUP($C256,CARPETAS!$C$5:$L$2388,9,FALSE)</f>
        <v>134.76.94</v>
      </c>
      <c r="H256" s="28" t="str">
        <f>VLOOKUP($C256,CARPETAS!$C$5:$L$2388,5,FALSE)</f>
        <v>Zanini</v>
      </c>
      <c r="I256" s="88">
        <v>43599</v>
      </c>
      <c r="J256" s="29" t="str">
        <f>VLOOKUP($C256,CARPETAS!$C$5:$L$2388,4,FALSE)</f>
        <v>Rivera</v>
      </c>
      <c r="K256" s="38"/>
      <c r="L256" s="93">
        <f t="shared" si="22"/>
        <v>43600</v>
      </c>
      <c r="M256" s="30">
        <f t="shared" si="21"/>
        <v>3</v>
      </c>
      <c r="N256" s="31">
        <v>936</v>
      </c>
      <c r="O256" s="31" t="s">
        <v>610</v>
      </c>
      <c r="P256" s="31">
        <v>937</v>
      </c>
      <c r="Q256" s="31">
        <v>728</v>
      </c>
      <c r="R256" s="31" t="s">
        <v>343</v>
      </c>
      <c r="S256" s="31" t="s">
        <v>344</v>
      </c>
      <c r="T256" s="40" t="s">
        <v>608</v>
      </c>
      <c r="U256" s="222"/>
      <c r="V256" s="48"/>
      <c r="W256" s="48"/>
    </row>
    <row r="257" ht="14.25" customHeight="1" s="49" customFormat="1">
      <c r="A257" s="39">
        <v>20</v>
      </c>
      <c r="B257" s="54" t="s">
        <v>40</v>
      </c>
      <c r="C257" s="55" t="s">
        <v>584</v>
      </c>
      <c r="D257" s="56" t="s">
        <v>27</v>
      </c>
      <c r="E257" s="88">
        <v>43598</v>
      </c>
      <c r="F257" s="37" t="str">
        <f>VLOOKUP($C257,CARPETAS!$C$5:$L$2388,2,FALSE)</f>
        <v>BRB038</v>
      </c>
      <c r="G257" s="27" t="str">
        <f>VLOOKUP($C257,CARPETAS!$C$5:$L$2388,9,FALSE)</f>
        <v>134.69.66</v>
      </c>
      <c r="H257" s="28" t="str">
        <f>VLOOKUP($C257,CARPETAS!$C$5:$L$2388,5,FALSE)</f>
        <v>Silvio</v>
      </c>
      <c r="I257" s="88">
        <v>43600</v>
      </c>
      <c r="J257" s="29" t="str">
        <f>VLOOKUP($C257,CARPETAS!$C$5:$L$2388,4,FALSE)</f>
        <v>Rivera</v>
      </c>
      <c r="K257" s="38"/>
      <c r="L257" s="93">
        <f t="shared" si="22"/>
        <v>43601</v>
      </c>
      <c r="M257" s="30">
        <f t="shared" si="21"/>
        <v>3</v>
      </c>
      <c r="N257" s="31">
        <v>936</v>
      </c>
      <c r="O257" s="31" t="s">
        <v>611</v>
      </c>
      <c r="P257" s="31">
        <v>936</v>
      </c>
      <c r="Q257" s="31">
        <v>3596</v>
      </c>
      <c r="R257" s="31" t="s">
        <v>545</v>
      </c>
      <c r="S257" s="31" t="s">
        <v>546</v>
      </c>
      <c r="T257" s="40" t="s">
        <v>612</v>
      </c>
      <c r="U257" s="222"/>
      <c r="V257" s="48"/>
      <c r="W257" s="48"/>
    </row>
    <row r="258" ht="14.25" customHeight="1" s="49" customFormat="1">
      <c r="A258" s="39">
        <v>20</v>
      </c>
      <c r="B258" s="54" t="s">
        <v>40</v>
      </c>
      <c r="C258" s="55" t="s">
        <v>584</v>
      </c>
      <c r="D258" s="56" t="s">
        <v>37</v>
      </c>
      <c r="E258" s="88">
        <v>43598</v>
      </c>
      <c r="F258" s="37" t="str">
        <f>VLOOKUP($C258,CARPETAS!$C$5:$L$2388,2,FALSE)</f>
        <v>BRB038</v>
      </c>
      <c r="G258" s="27" t="str">
        <f>VLOOKUP($C258,CARPETAS!$C$5:$L$2388,9,FALSE)</f>
        <v>134.69.66</v>
      </c>
      <c r="H258" s="28" t="str">
        <f>VLOOKUP($C258,CARPETAS!$C$5:$L$2388,5,FALSE)</f>
        <v>Silvio</v>
      </c>
      <c r="I258" s="88">
        <v>43600</v>
      </c>
      <c r="J258" s="29" t="str">
        <f>VLOOKUP($C258,CARPETAS!$C$5:$L$2388,4,FALSE)</f>
        <v>Rivera</v>
      </c>
      <c r="K258" s="38"/>
      <c r="L258" s="93">
        <f t="shared" si="22"/>
        <v>43601</v>
      </c>
      <c r="M258" s="30">
        <f t="shared" si="21"/>
        <v>3</v>
      </c>
      <c r="N258" s="31">
        <v>936</v>
      </c>
      <c r="O258" s="31" t="s">
        <v>613</v>
      </c>
      <c r="P258" s="31">
        <v>936</v>
      </c>
      <c r="Q258" s="31">
        <v>3595</v>
      </c>
      <c r="R258" s="31" t="s">
        <v>614</v>
      </c>
      <c r="S258" s="31" t="s">
        <v>615</v>
      </c>
      <c r="T258" s="40" t="s">
        <v>612</v>
      </c>
      <c r="U258" s="222"/>
      <c r="V258" s="48"/>
      <c r="W258" s="48"/>
    </row>
    <row r="259" ht="14.25" customHeight="1" s="49" customFormat="1">
      <c r="A259" s="39">
        <v>20</v>
      </c>
      <c r="B259" s="54" t="s">
        <v>40</v>
      </c>
      <c r="C259" s="55" t="s">
        <v>606</v>
      </c>
      <c r="D259" s="56" t="s">
        <v>37</v>
      </c>
      <c r="E259" s="88">
        <v>43599</v>
      </c>
      <c r="F259" s="37" t="str">
        <f>VLOOKUP($C259,CARPETAS!$C$5:$L$2388,2,FALSE)</f>
        <v>BRB040</v>
      </c>
      <c r="G259" s="27" t="str">
        <f>VLOOKUP($C259,CARPETAS!$C$5:$L$2388,9,FALSE)</f>
        <v>134.76.94</v>
      </c>
      <c r="H259" s="28" t="str">
        <f>VLOOKUP($C259,CARPETAS!$C$5:$L$2388,5,FALSE)</f>
        <v>Zanini</v>
      </c>
      <c r="I259" s="88">
        <v>43600</v>
      </c>
      <c r="J259" s="29" t="str">
        <f>VLOOKUP($C259,CARPETAS!$C$5:$L$2388,4,FALSE)</f>
        <v>Rivera</v>
      </c>
      <c r="K259" s="38"/>
      <c r="L259" s="93">
        <f t="shared" si="22"/>
        <v>43601</v>
      </c>
      <c r="M259" s="30">
        <f t="shared" si="21"/>
        <v>2</v>
      </c>
      <c r="N259" s="31">
        <v>936</v>
      </c>
      <c r="O259" s="31" t="s">
        <v>616</v>
      </c>
      <c r="P259" s="31">
        <v>937</v>
      </c>
      <c r="Q259" s="31">
        <v>731</v>
      </c>
      <c r="R259" s="31" t="s">
        <v>114</v>
      </c>
      <c r="S259" s="31" t="s">
        <v>115</v>
      </c>
      <c r="T259" s="40" t="s">
        <v>617</v>
      </c>
      <c r="U259" s="222"/>
      <c r="V259" s="48"/>
      <c r="W259" s="48"/>
    </row>
    <row r="260" ht="14.25" customHeight="1" s="49" customFormat="1">
      <c r="A260" s="39">
        <v>20</v>
      </c>
      <c r="B260" s="54" t="s">
        <v>40</v>
      </c>
      <c r="C260" s="55" t="s">
        <v>584</v>
      </c>
      <c r="D260" s="56" t="s">
        <v>28</v>
      </c>
      <c r="E260" s="88">
        <v>43599</v>
      </c>
      <c r="F260" s="37" t="str">
        <f>VLOOKUP($C260,CARPETAS!$C$5:$L$2388,2,FALSE)</f>
        <v>BRB038</v>
      </c>
      <c r="G260" s="27" t="str">
        <f>VLOOKUP($C260,CARPETAS!$C$5:$L$2388,9,FALSE)</f>
        <v>134.69.66</v>
      </c>
      <c r="H260" s="28" t="str">
        <f>VLOOKUP($C260,CARPETAS!$C$5:$L$2388,5,FALSE)</f>
        <v>Silvio</v>
      </c>
      <c r="I260" s="88">
        <v>43601</v>
      </c>
      <c r="J260" s="29" t="str">
        <f>VLOOKUP($C260,CARPETAS!$C$5:$L$2388,4,FALSE)</f>
        <v>Rivera</v>
      </c>
      <c r="K260" s="38"/>
      <c r="L260" s="93">
        <f t="shared" si="22"/>
        <v>43602</v>
      </c>
      <c r="M260" s="30">
        <f t="shared" si="21"/>
        <v>3</v>
      </c>
      <c r="N260" s="31">
        <v>936</v>
      </c>
      <c r="O260" s="31" t="s">
        <v>618</v>
      </c>
      <c r="P260" s="31">
        <v>938</v>
      </c>
      <c r="Q260" s="31">
        <v>3598</v>
      </c>
      <c r="R260" s="31" t="s">
        <v>619</v>
      </c>
      <c r="S260" s="31" t="s">
        <v>620</v>
      </c>
      <c r="T260" s="40" t="s">
        <v>621</v>
      </c>
      <c r="U260" s="222"/>
      <c r="V260" s="48"/>
      <c r="W260" s="48"/>
    </row>
    <row r="261" ht="14.25" customHeight="1" s="49" customFormat="1">
      <c r="A261" s="39">
        <v>20</v>
      </c>
      <c r="B261" s="54" t="s">
        <v>40</v>
      </c>
      <c r="C261" s="55" t="s">
        <v>606</v>
      </c>
      <c r="D261" s="56" t="s">
        <v>32</v>
      </c>
      <c r="E261" s="88">
        <v>43601</v>
      </c>
      <c r="F261" s="37" t="str">
        <f>VLOOKUP($C261,CARPETAS!$C$5:$L$2388,2,FALSE)</f>
        <v>BRB040</v>
      </c>
      <c r="G261" s="27" t="str">
        <f>VLOOKUP($C261,CARPETAS!$C$5:$L$2388,9,FALSE)</f>
        <v>134.76.94</v>
      </c>
      <c r="H261" s="28" t="str">
        <f>VLOOKUP($C261,CARPETAS!$C$5:$L$2388,5,FALSE)</f>
        <v>Zanini</v>
      </c>
      <c r="I261" s="88">
        <v>43605</v>
      </c>
      <c r="J261" s="29" t="str">
        <f>VLOOKUP($C261,CARPETAS!$C$5:$L$2388,4,FALSE)</f>
        <v>Rivera</v>
      </c>
      <c r="K261" s="38"/>
      <c r="L261" s="93">
        <f t="shared" si="22"/>
        <v>43606</v>
      </c>
      <c r="M261" s="30">
        <f t="shared" si="21"/>
        <v>5</v>
      </c>
      <c r="N261" s="31">
        <v>936</v>
      </c>
      <c r="O261" s="31" t="s">
        <v>622</v>
      </c>
      <c r="P261" s="31">
        <v>936</v>
      </c>
      <c r="Q261" s="31">
        <v>734</v>
      </c>
      <c r="R261" s="31" t="s">
        <v>68</v>
      </c>
      <c r="S261" s="31" t="s">
        <v>69</v>
      </c>
      <c r="T261" s="40" t="s">
        <v>623</v>
      </c>
      <c r="U261" s="222"/>
      <c r="V261" s="48"/>
      <c r="W261" s="48"/>
    </row>
    <row r="262" ht="14.25" customHeight="1" s="49" customFormat="1">
      <c r="A262" s="39">
        <v>21</v>
      </c>
      <c r="B262" s="54" t="s">
        <v>40</v>
      </c>
      <c r="C262" s="55" t="s">
        <v>624</v>
      </c>
      <c r="D262" s="56" t="s">
        <v>32</v>
      </c>
      <c r="E262" s="88">
        <v>43604</v>
      </c>
      <c r="F262" s="37" t="str">
        <f>VLOOKUP($C262,CARPETAS!$C$5:$L$2388,2,FALSE)</f>
        <v>BRB042</v>
      </c>
      <c r="G262" s="27" t="str">
        <f>VLOOKUP($C262,CARPETAS!$C$5:$L$2388,9,FALSE)</f>
        <v>134.80.22</v>
      </c>
      <c r="H262" s="28" t="str">
        <f>VLOOKUP($C262,CARPETAS!$C$5:$L$2388,5,FALSE)</f>
        <v>Silvio</v>
      </c>
      <c r="I262" s="88">
        <v>43605</v>
      </c>
      <c r="J262" s="29" t="str">
        <f>VLOOKUP($C262,CARPETAS!$C$5:$L$2388,4,FALSE)</f>
        <v>Rivera</v>
      </c>
      <c r="K262" s="38"/>
      <c r="L262" s="93">
        <f>I262+1+1</f>
        <v>43607</v>
      </c>
      <c r="M262" s="30">
        <f t="shared" si="21"/>
        <v>3</v>
      </c>
      <c r="N262" s="31">
        <v>936</v>
      </c>
      <c r="O262" s="31" t="s">
        <v>625</v>
      </c>
      <c r="P262" s="31">
        <v>937</v>
      </c>
      <c r="Q262" s="31">
        <v>3609</v>
      </c>
      <c r="R262" s="31" t="s">
        <v>93</v>
      </c>
      <c r="S262" s="31" t="s">
        <v>94</v>
      </c>
      <c r="T262" s="40" t="s">
        <v>626</v>
      </c>
      <c r="U262" s="222"/>
      <c r="V262" s="48"/>
      <c r="W262" s="48"/>
    </row>
    <row r="263" ht="14.25" customHeight="1" s="49" customFormat="1">
      <c r="A263" s="39">
        <v>20</v>
      </c>
      <c r="B263" s="54" t="s">
        <v>40</v>
      </c>
      <c r="C263" s="55" t="s">
        <v>627</v>
      </c>
      <c r="D263" s="56" t="s">
        <v>36</v>
      </c>
      <c r="E263" s="88">
        <v>43601</v>
      </c>
      <c r="F263" s="37" t="str">
        <f>VLOOKUP($C263,CARPETAS!$C$5:$L$2388,2,FALSE)</f>
        <v>BRB043</v>
      </c>
      <c r="G263" s="27" t="str">
        <f>VLOOKUP($C263,CARPETAS!$C$5:$L$2388,9,FALSE)</f>
        <v>134.80.23</v>
      </c>
      <c r="H263" s="28" t="str">
        <f>VLOOKUP($C263,CARPETAS!$C$5:$L$2388,5,FALSE)</f>
        <v>Zanini</v>
      </c>
      <c r="I263" s="88">
        <v>43605</v>
      </c>
      <c r="J263" s="29" t="str">
        <f>VLOOKUP($C263,CARPETAS!$C$5:$L$2388,4,FALSE)</f>
        <v>Rivera</v>
      </c>
      <c r="K263" s="38"/>
      <c r="L263" s="93">
        <f>I263+1+1</f>
        <v>43607</v>
      </c>
      <c r="M263" s="30">
        <f t="shared" si="21"/>
        <v>6</v>
      </c>
      <c r="N263" s="31">
        <v>936</v>
      </c>
      <c r="O263" s="31" t="s">
        <v>628</v>
      </c>
      <c r="P263" s="31">
        <v>937</v>
      </c>
      <c r="Q263" s="31">
        <v>735</v>
      </c>
      <c r="R263" s="31" t="s">
        <v>515</v>
      </c>
      <c r="S263" s="31" t="s">
        <v>516</v>
      </c>
      <c r="T263" s="40" t="s">
        <v>626</v>
      </c>
      <c r="U263" s="222"/>
      <c r="V263" s="48"/>
      <c r="W263" s="48"/>
    </row>
    <row r="264" ht="14.25" customHeight="1" s="49" customFormat="1">
      <c r="A264" s="39">
        <v>21</v>
      </c>
      <c r="B264" s="54" t="s">
        <v>40</v>
      </c>
      <c r="C264" s="55" t="s">
        <v>627</v>
      </c>
      <c r="D264" s="56" t="s">
        <v>26</v>
      </c>
      <c r="E264" s="88">
        <v>43604</v>
      </c>
      <c r="F264" s="37" t="str">
        <f>VLOOKUP($C264,CARPETAS!$C$5:$L$2388,2,FALSE)</f>
        <v>BRB043</v>
      </c>
      <c r="G264" s="27" t="str">
        <f>VLOOKUP($C264,CARPETAS!$C$5:$L$2388,9,FALSE)</f>
        <v>134.80.23</v>
      </c>
      <c r="H264" s="28" t="str">
        <f>VLOOKUP($C264,CARPETAS!$C$5:$L$2388,5,FALSE)</f>
        <v>Zanini</v>
      </c>
      <c r="I264" s="88">
        <v>43605</v>
      </c>
      <c r="J264" s="29" t="str">
        <f>VLOOKUP($C264,CARPETAS!$C$5:$L$2388,4,FALSE)</f>
        <v>Rivera</v>
      </c>
      <c r="K264" s="38"/>
      <c r="L264" s="93">
        <f>I264+1+1</f>
        <v>43607</v>
      </c>
      <c r="M264" s="30">
        <f t="shared" si="21"/>
        <v>3</v>
      </c>
      <c r="N264" s="31">
        <v>936</v>
      </c>
      <c r="O264" s="31" t="s">
        <v>610</v>
      </c>
      <c r="P264" s="31">
        <v>936</v>
      </c>
      <c r="Q264" s="31">
        <v>736</v>
      </c>
      <c r="R264" s="31" t="s">
        <v>200</v>
      </c>
      <c r="S264" s="31" t="s">
        <v>201</v>
      </c>
      <c r="T264" s="40" t="s">
        <v>629</v>
      </c>
      <c r="U264" s="222"/>
      <c r="V264" s="48"/>
      <c r="W264" s="48"/>
    </row>
    <row r="265" ht="14.25" customHeight="1" s="49" customFormat="1">
      <c r="A265" s="39">
        <v>21</v>
      </c>
      <c r="B265" s="54" t="s">
        <v>40</v>
      </c>
      <c r="C265" s="55" t="s">
        <v>627</v>
      </c>
      <c r="D265" s="56" t="s">
        <v>26</v>
      </c>
      <c r="E265" s="88">
        <v>43605</v>
      </c>
      <c r="F265" s="37" t="str">
        <f>VLOOKUP($C265,CARPETAS!$C$5:$L$2388,2,FALSE)</f>
        <v>BRB043</v>
      </c>
      <c r="G265" s="27" t="str">
        <f>VLOOKUP($C265,CARPETAS!$C$5:$L$2388,9,FALSE)</f>
        <v>134.80.23</v>
      </c>
      <c r="H265" s="28" t="str">
        <f>VLOOKUP($C265,CARPETAS!$C$5:$L$2388,5,FALSE)</f>
        <v>Zanini</v>
      </c>
      <c r="I265" s="88">
        <v>43606</v>
      </c>
      <c r="J265" s="29" t="str">
        <f>VLOOKUP($C265,CARPETAS!$C$5:$L$2388,4,FALSE)</f>
        <v>Rivera</v>
      </c>
      <c r="K265" s="38"/>
      <c r="L265" s="93">
        <f ref="L265:L282" t="shared" si="23">I265+1</f>
        <v>43607</v>
      </c>
      <c r="M265" s="30">
        <f t="shared" si="21"/>
        <v>2</v>
      </c>
      <c r="N265" s="31">
        <v>936</v>
      </c>
      <c r="O265" s="31" t="s">
        <v>630</v>
      </c>
      <c r="P265" s="31">
        <v>937</v>
      </c>
      <c r="Q265" s="31">
        <v>737</v>
      </c>
      <c r="R265" s="31" t="s">
        <v>305</v>
      </c>
      <c r="S265" s="31" t="s">
        <v>306</v>
      </c>
      <c r="T265" s="40" t="s">
        <v>626</v>
      </c>
      <c r="U265" s="222"/>
      <c r="V265" s="48"/>
      <c r="W265" s="48"/>
    </row>
    <row r="266" ht="14.25" customHeight="1" s="49" customFormat="1">
      <c r="A266" s="39">
        <v>21</v>
      </c>
      <c r="B266" s="54" t="s">
        <v>40</v>
      </c>
      <c r="C266" s="55" t="s">
        <v>627</v>
      </c>
      <c r="D266" s="56" t="s">
        <v>37</v>
      </c>
      <c r="E266" s="88">
        <v>43605</v>
      </c>
      <c r="F266" s="37" t="str">
        <f>VLOOKUP($C266,CARPETAS!$C$5:$L$2388,2,FALSE)</f>
        <v>BRB043</v>
      </c>
      <c r="G266" s="27" t="str">
        <f>VLOOKUP($C266,CARPETAS!$C$5:$L$2388,9,FALSE)</f>
        <v>134.80.23</v>
      </c>
      <c r="H266" s="28" t="str">
        <f>VLOOKUP($C266,CARPETAS!$C$5:$L$2388,5,FALSE)</f>
        <v>Zanini</v>
      </c>
      <c r="I266" s="88">
        <v>43606</v>
      </c>
      <c r="J266" s="29" t="str">
        <f>VLOOKUP($C266,CARPETAS!$C$5:$L$2388,4,FALSE)</f>
        <v>Rivera</v>
      </c>
      <c r="K266" s="38"/>
      <c r="L266" s="93">
        <f t="shared" si="23"/>
        <v>43607</v>
      </c>
      <c r="M266" s="30">
        <f t="shared" si="21"/>
        <v>2</v>
      </c>
      <c r="N266" s="31">
        <v>936</v>
      </c>
      <c r="O266" s="31" t="s">
        <v>616</v>
      </c>
      <c r="P266" s="31">
        <v>936</v>
      </c>
      <c r="Q266" s="31">
        <v>740</v>
      </c>
      <c r="R266" s="31" t="s">
        <v>631</v>
      </c>
      <c r="S266" s="31" t="s">
        <v>632</v>
      </c>
      <c r="T266" s="40" t="s">
        <v>629</v>
      </c>
      <c r="U266" s="222"/>
      <c r="V266" s="48"/>
      <c r="W266" s="48"/>
    </row>
    <row r="267" ht="14.25" customHeight="1" s="49" customFormat="1">
      <c r="A267" s="50">
        <v>21</v>
      </c>
      <c r="B267" s="57" t="s">
        <v>40</v>
      </c>
      <c r="C267" s="58" t="s">
        <v>530</v>
      </c>
      <c r="D267" s="59" t="s">
        <v>36</v>
      </c>
      <c r="E267" s="89">
        <v>43608</v>
      </c>
      <c r="F267" s="41" t="str">
        <f>VLOOKUP($C267,CARPETAS!$C$5:$L$2388,2,FALSE)</f>
        <v>BRB034</v>
      </c>
      <c r="G267" s="42" t="str">
        <f>VLOOKUP($C267,CARPETAS!$C$5:$L$2388,9,FALSE)</f>
        <v>134.62.80</v>
      </c>
      <c r="H267" s="43" t="str">
        <f>VLOOKUP($C267,CARPETAS!$C$5:$L$2388,5,FALSE)</f>
        <v>Cmcn</v>
      </c>
      <c r="I267" s="89">
        <v>43612</v>
      </c>
      <c r="J267" s="44" t="str">
        <f>VLOOKUP($C267,CARPETAS!$C$5:$L$2388,4,FALSE)</f>
        <v>Rivera</v>
      </c>
      <c r="K267" s="45"/>
      <c r="L267" s="94">
        <f t="shared" si="23"/>
        <v>43613</v>
      </c>
      <c r="M267" s="46">
        <f t="shared" si="21"/>
        <v>5</v>
      </c>
      <c r="N267" s="47">
        <v>936</v>
      </c>
      <c r="O267" s="47" t="s">
        <v>633</v>
      </c>
      <c r="P267" s="47">
        <v>936</v>
      </c>
      <c r="Q267" s="47">
        <v>613</v>
      </c>
      <c r="R267" s="47" t="s">
        <v>634</v>
      </c>
      <c r="S267" s="47" t="s">
        <v>169</v>
      </c>
      <c r="T267" s="36" t="s">
        <v>635</v>
      </c>
      <c r="U267" s="284"/>
      <c r="V267" s="48"/>
      <c r="W267" s="48"/>
    </row>
    <row r="268" ht="14.25" customHeight="1" s="49" customFormat="1">
      <c r="A268" s="39">
        <v>22</v>
      </c>
      <c r="B268" s="54" t="s">
        <v>40</v>
      </c>
      <c r="C268" s="55" t="s">
        <v>627</v>
      </c>
      <c r="D268" s="56" t="s">
        <v>32</v>
      </c>
      <c r="E268" s="88">
        <v>43612</v>
      </c>
      <c r="F268" s="37" t="str">
        <f>VLOOKUP($C268,CARPETAS!$C$5:$L$2388,2,FALSE)</f>
        <v>BRB043</v>
      </c>
      <c r="G268" s="27" t="str">
        <f>VLOOKUP($C268,CARPETAS!$C$5:$L$2388,9,FALSE)</f>
        <v>134.80.23</v>
      </c>
      <c r="H268" s="28" t="str">
        <f>VLOOKUP($C268,CARPETAS!$C$5:$L$2388,5,FALSE)</f>
        <v>Zanini</v>
      </c>
      <c r="I268" s="88">
        <v>43613</v>
      </c>
      <c r="J268" s="29" t="str">
        <f>VLOOKUP($C268,CARPETAS!$C$5:$L$2388,4,FALSE)</f>
        <v>Rivera</v>
      </c>
      <c r="K268" s="38"/>
      <c r="L268" s="93">
        <f t="shared" si="23"/>
        <v>43614</v>
      </c>
      <c r="M268" s="30">
        <f t="shared" si="21"/>
        <v>2</v>
      </c>
      <c r="N268" s="31">
        <v>936</v>
      </c>
      <c r="O268" s="31" t="s">
        <v>636</v>
      </c>
      <c r="P268" s="31">
        <v>936</v>
      </c>
      <c r="Q268" s="31">
        <v>747</v>
      </c>
      <c r="R268" s="31" t="s">
        <v>221</v>
      </c>
      <c r="S268" s="31" t="s">
        <v>222</v>
      </c>
      <c r="T268" s="40" t="s">
        <v>637</v>
      </c>
      <c r="U268" s="222"/>
      <c r="V268" s="48"/>
      <c r="W268" s="48"/>
    </row>
    <row r="269" ht="14.25" customHeight="1" s="49" customFormat="1">
      <c r="A269" s="39">
        <v>22</v>
      </c>
      <c r="B269" s="54" t="s">
        <v>40</v>
      </c>
      <c r="C269" s="55" t="s">
        <v>627</v>
      </c>
      <c r="D269" s="56" t="s">
        <v>26</v>
      </c>
      <c r="E269" s="88">
        <v>43612</v>
      </c>
      <c r="F269" s="37" t="str">
        <f>VLOOKUP($C269,CARPETAS!$C$5:$L$2388,2,FALSE)</f>
        <v>BRB043</v>
      </c>
      <c r="G269" s="27" t="str">
        <f>VLOOKUP($C269,CARPETAS!$C$5:$L$2388,9,FALSE)</f>
        <v>134.80.23</v>
      </c>
      <c r="H269" s="28" t="str">
        <f>VLOOKUP($C269,CARPETAS!$C$5:$L$2388,5,FALSE)</f>
        <v>Zanini</v>
      </c>
      <c r="I269" s="88">
        <v>43613</v>
      </c>
      <c r="J269" s="29" t="str">
        <f>VLOOKUP($C269,CARPETAS!$C$5:$L$2388,4,FALSE)</f>
        <v>Rivera</v>
      </c>
      <c r="K269" s="38"/>
      <c r="L269" s="93">
        <f t="shared" si="23"/>
        <v>43614</v>
      </c>
      <c r="M269" s="30">
        <f t="shared" si="21"/>
        <v>2</v>
      </c>
      <c r="N269" s="31">
        <v>936</v>
      </c>
      <c r="O269" s="31" t="s">
        <v>638</v>
      </c>
      <c r="P269" s="31">
        <v>937</v>
      </c>
      <c r="Q269" s="31">
        <v>746</v>
      </c>
      <c r="R269" s="31" t="s">
        <v>335</v>
      </c>
      <c r="S269" s="31" t="s">
        <v>336</v>
      </c>
      <c r="T269" s="40" t="s">
        <v>639</v>
      </c>
      <c r="U269" s="222"/>
      <c r="V269" s="48"/>
      <c r="W269" s="48"/>
    </row>
    <row r="270" ht="14.25" customHeight="1" s="49" customFormat="1">
      <c r="A270" s="50">
        <v>22</v>
      </c>
      <c r="B270" s="57" t="s">
        <v>40</v>
      </c>
      <c r="C270" s="58" t="s">
        <v>624</v>
      </c>
      <c r="D270" s="59" t="s">
        <v>32</v>
      </c>
      <c r="E270" s="89">
        <v>43613</v>
      </c>
      <c r="F270" s="41" t="str">
        <f>VLOOKUP($C270,CARPETAS!$C$5:$L$2388,2,FALSE)</f>
        <v>BRB042</v>
      </c>
      <c r="G270" s="42" t="str">
        <f>VLOOKUP($C270,CARPETAS!$C$5:$L$2388,9,FALSE)</f>
        <v>134.80.22</v>
      </c>
      <c r="H270" s="43" t="str">
        <f>VLOOKUP($C270,CARPETAS!$C$5:$L$2388,5,FALSE)</f>
        <v>Silvio</v>
      </c>
      <c r="I270" s="89">
        <v>43614</v>
      </c>
      <c r="J270" s="44" t="str">
        <f>VLOOKUP($C270,CARPETAS!$C$5:$L$2388,4,FALSE)</f>
        <v>Rivera</v>
      </c>
      <c r="K270" s="45"/>
      <c r="L270" s="94">
        <f t="shared" si="23"/>
        <v>43615</v>
      </c>
      <c r="M270" s="46">
        <f t="shared" si="21"/>
        <v>2</v>
      </c>
      <c r="N270" s="47">
        <v>936</v>
      </c>
      <c r="O270" s="47" t="s">
        <v>640</v>
      </c>
      <c r="P270" s="47">
        <v>937</v>
      </c>
      <c r="Q270" s="47">
        <v>3627</v>
      </c>
      <c r="R270" s="47" t="s">
        <v>268</v>
      </c>
      <c r="S270" s="47" t="s">
        <v>269</v>
      </c>
      <c r="T270" s="36" t="s">
        <v>641</v>
      </c>
      <c r="U270" s="284"/>
      <c r="V270" s="48"/>
      <c r="W270" s="48"/>
    </row>
    <row r="271" ht="14.25" customHeight="1" s="49" customFormat="1">
      <c r="A271" s="50">
        <v>22</v>
      </c>
      <c r="B271" s="57" t="s">
        <v>40</v>
      </c>
      <c r="C271" s="58" t="s">
        <v>642</v>
      </c>
      <c r="D271" s="59" t="s">
        <v>27</v>
      </c>
      <c r="E271" s="89">
        <v>43612</v>
      </c>
      <c r="F271" s="41" t="str">
        <f>VLOOKUP($C271,CARPETAS!$C$5:$L$2388,2,FALSE)</f>
        <v>BRB044</v>
      </c>
      <c r="G271" s="42" t="str">
        <f>VLOOKUP($C271,CARPETAS!$C$5:$L$2388,9,FALSE)</f>
        <v>134.85.78</v>
      </c>
      <c r="H271" s="43" t="str">
        <f>VLOOKUP($C271,CARPETAS!$C$5:$L$2388,5,FALSE)</f>
        <v>Zanini</v>
      </c>
      <c r="I271" s="89">
        <f>E271+2</f>
        <v>43614</v>
      </c>
      <c r="J271" s="44" t="str">
        <f>VLOOKUP($C271,CARPETAS!$C$5:$L$2388,4,FALSE)</f>
        <v>Rivera</v>
      </c>
      <c r="K271" s="45"/>
      <c r="L271" s="94">
        <f t="shared" si="23"/>
        <v>43615</v>
      </c>
      <c r="M271" s="46">
        <f t="shared" si="21"/>
        <v>3</v>
      </c>
      <c r="N271" s="47">
        <v>936</v>
      </c>
      <c r="O271" s="47" t="s">
        <v>643</v>
      </c>
      <c r="P271" s="47">
        <v>937</v>
      </c>
      <c r="Q271" s="47">
        <v>749</v>
      </c>
      <c r="R271" s="47" t="s">
        <v>361</v>
      </c>
      <c r="S271" s="47" t="s">
        <v>362</v>
      </c>
      <c r="T271" s="36" t="s">
        <v>641</v>
      </c>
      <c r="U271" s="284"/>
      <c r="V271" s="48"/>
      <c r="W271" s="48"/>
    </row>
    <row r="272" ht="14.25" customHeight="1" s="49" customFormat="1">
      <c r="A272" s="39">
        <v>22</v>
      </c>
      <c r="B272" s="54" t="s">
        <v>40</v>
      </c>
      <c r="C272" s="55" t="s">
        <v>642</v>
      </c>
      <c r="D272" s="56" t="s">
        <v>26</v>
      </c>
      <c r="E272" s="88">
        <v>43613</v>
      </c>
      <c r="F272" s="37" t="str">
        <f>VLOOKUP($C272,CARPETAS!$C$5:$L$2388,2,FALSE)</f>
        <v>BRB044</v>
      </c>
      <c r="G272" s="27" t="str">
        <f>VLOOKUP($C272,CARPETAS!$C$5:$L$2388,9,FALSE)</f>
        <v>134.85.78</v>
      </c>
      <c r="H272" s="28" t="str">
        <f>VLOOKUP($C272,CARPETAS!$C$5:$L$2388,5,FALSE)</f>
        <v>Zanini</v>
      </c>
      <c r="I272" s="88">
        <v>43615</v>
      </c>
      <c r="J272" s="29" t="str">
        <f>VLOOKUP($C272,CARPETAS!$C$5:$L$2388,4,FALSE)</f>
        <v>Rivera</v>
      </c>
      <c r="K272" s="38"/>
      <c r="L272" s="93">
        <f t="shared" si="23"/>
        <v>43616</v>
      </c>
      <c r="M272" s="30">
        <f ref="M272:M286" t="shared" si="24">IF(E272&lt;&gt;"",L272-E272,"-")</f>
        <v>3</v>
      </c>
      <c r="N272" s="31">
        <v>936</v>
      </c>
      <c r="O272" s="31" t="s">
        <v>644</v>
      </c>
      <c r="P272" s="31">
        <v>936</v>
      </c>
      <c r="Q272" s="31">
        <v>755</v>
      </c>
      <c r="R272" s="31" t="s">
        <v>68</v>
      </c>
      <c r="S272" s="31" t="s">
        <v>69</v>
      </c>
      <c r="T272" s="40" t="s">
        <v>645</v>
      </c>
      <c r="U272" s="222"/>
      <c r="V272" s="48"/>
      <c r="W272" s="48"/>
    </row>
    <row r="273" ht="14.25" customHeight="1" s="49" customFormat="1">
      <c r="A273" s="39">
        <v>22</v>
      </c>
      <c r="B273" s="54" t="s">
        <v>40</v>
      </c>
      <c r="C273" s="55" t="s">
        <v>624</v>
      </c>
      <c r="D273" s="56" t="s">
        <v>36</v>
      </c>
      <c r="E273" s="88">
        <v>43613</v>
      </c>
      <c r="F273" s="37" t="str">
        <f>VLOOKUP($C273,CARPETAS!$C$5:$L$2388,2,FALSE)</f>
        <v>BRB042</v>
      </c>
      <c r="G273" s="27" t="str">
        <f>VLOOKUP($C273,CARPETAS!$C$5:$L$2388,9,FALSE)</f>
        <v>134.80.22</v>
      </c>
      <c r="H273" s="28" t="str">
        <f>VLOOKUP($C273,CARPETAS!$C$5:$L$2388,5,FALSE)</f>
        <v>Silvio</v>
      </c>
      <c r="I273" s="88">
        <v>43615</v>
      </c>
      <c r="J273" s="29" t="str">
        <f>VLOOKUP($C273,CARPETAS!$C$5:$L$2388,4,FALSE)</f>
        <v>Rivera</v>
      </c>
      <c r="K273" s="38"/>
      <c r="L273" s="93">
        <f t="shared" si="23"/>
        <v>43616</v>
      </c>
      <c r="M273" s="30">
        <f t="shared" si="24"/>
        <v>3</v>
      </c>
      <c r="N273" s="31">
        <v>936</v>
      </c>
      <c r="O273" s="31" t="s">
        <v>633</v>
      </c>
      <c r="P273" s="31">
        <v>937</v>
      </c>
      <c r="Q273" s="31">
        <v>3628</v>
      </c>
      <c r="R273" s="31" t="s">
        <v>281</v>
      </c>
      <c r="S273" s="31" t="s">
        <v>282</v>
      </c>
      <c r="T273" s="40" t="s">
        <v>646</v>
      </c>
      <c r="U273" s="222"/>
      <c r="V273" s="48"/>
      <c r="W273" s="48"/>
    </row>
    <row r="274" ht="14.25" customHeight="1" s="49" customFormat="1">
      <c r="A274" s="39">
        <v>22</v>
      </c>
      <c r="B274" s="57" t="s">
        <v>40</v>
      </c>
      <c r="C274" s="58" t="s">
        <v>624</v>
      </c>
      <c r="D274" s="59" t="s">
        <v>36</v>
      </c>
      <c r="E274" s="89">
        <v>43615</v>
      </c>
      <c r="F274" s="41" t="str">
        <f>VLOOKUP($C274,CARPETAS!$C$5:$L$2388,2,FALSE)</f>
        <v>BRB042</v>
      </c>
      <c r="G274" s="42" t="str">
        <f>VLOOKUP($C274,CARPETAS!$C$5:$L$2388,9,FALSE)</f>
        <v>134.80.22</v>
      </c>
      <c r="H274" s="43" t="str">
        <f>VLOOKUP($C274,CARPETAS!$C$5:$L$2388,5,FALSE)</f>
        <v>Silvio</v>
      </c>
      <c r="I274" s="89">
        <v>43616</v>
      </c>
      <c r="J274" s="44" t="str">
        <f>VLOOKUP($C274,CARPETAS!$C$5:$L$2388,4,FALSE)</f>
        <v>Rivera</v>
      </c>
      <c r="K274" s="45"/>
      <c r="L274" s="94">
        <f t="shared" si="23"/>
        <v>43617</v>
      </c>
      <c r="M274" s="46">
        <f t="shared" si="24"/>
        <v>2</v>
      </c>
      <c r="N274" s="47">
        <v>936</v>
      </c>
      <c r="O274" s="47" t="s">
        <v>647</v>
      </c>
      <c r="P274" s="47">
        <v>938</v>
      </c>
      <c r="Q274" s="47">
        <v>3633</v>
      </c>
      <c r="R274" s="47" t="s">
        <v>619</v>
      </c>
      <c r="S274" s="47" t="s">
        <v>620</v>
      </c>
      <c r="T274" s="36" t="s">
        <v>648</v>
      </c>
      <c r="U274" s="284"/>
      <c r="V274" s="48"/>
      <c r="W274" s="48"/>
    </row>
    <row r="275" ht="16.5" customHeight="1" s="49" customFormat="1">
      <c r="A275" s="39">
        <v>22</v>
      </c>
      <c r="B275" s="54" t="s">
        <v>40</v>
      </c>
      <c r="C275" s="55" t="s">
        <v>624</v>
      </c>
      <c r="D275" s="56" t="s">
        <v>32</v>
      </c>
      <c r="E275" s="88">
        <v>43616</v>
      </c>
      <c r="F275" s="37" t="str">
        <f>VLOOKUP($C275,CARPETAS!$C$5:$L$2388,2,FALSE)</f>
        <v>BRB042</v>
      </c>
      <c r="G275" s="27" t="str">
        <f>VLOOKUP($C275,CARPETAS!$C$5:$L$2388,9,FALSE)</f>
        <v>134.80.22</v>
      </c>
      <c r="H275" s="28" t="str">
        <f>VLOOKUP($C275,CARPETAS!$C$5:$L$2388,5,FALSE)</f>
        <v>Silvio</v>
      </c>
      <c r="I275" s="88">
        <v>43619</v>
      </c>
      <c r="J275" s="29" t="str">
        <f>VLOOKUP($C275,CARPETAS!$C$5:$L$2388,4,FALSE)</f>
        <v>Rivera</v>
      </c>
      <c r="K275" s="38"/>
      <c r="L275" s="93">
        <f t="shared" si="23"/>
        <v>43620</v>
      </c>
      <c r="M275" s="30">
        <f t="shared" si="24"/>
        <v>4</v>
      </c>
      <c r="N275" s="31">
        <v>936</v>
      </c>
      <c r="O275" s="31" t="s">
        <v>649</v>
      </c>
      <c r="P275" s="31">
        <v>936</v>
      </c>
      <c r="Q275" s="31">
        <v>3634</v>
      </c>
      <c r="R275" s="31" t="s">
        <v>93</v>
      </c>
      <c r="S275" s="31" t="s">
        <v>94</v>
      </c>
      <c r="T275" s="40" t="s">
        <v>650</v>
      </c>
      <c r="U275" s="222"/>
      <c r="V275" s="48"/>
      <c r="W275" s="48"/>
    </row>
    <row r="276" ht="14.25" customHeight="1" s="49" customFormat="1">
      <c r="A276" s="39">
        <v>22</v>
      </c>
      <c r="B276" s="54" t="s">
        <v>40</v>
      </c>
      <c r="C276" s="55" t="s">
        <v>603</v>
      </c>
      <c r="D276" s="56" t="s">
        <v>26</v>
      </c>
      <c r="E276" s="88">
        <v>43616</v>
      </c>
      <c r="F276" s="37" t="str">
        <f>VLOOKUP($C276,CARPETAS!$C$5:$L$2388,2,FALSE)</f>
        <v>BRB041</v>
      </c>
      <c r="G276" s="27" t="str">
        <f>VLOOKUP($C276,CARPETAS!$C$5:$L$2388,9,FALSE)</f>
        <v>134.76.95</v>
      </c>
      <c r="H276" s="28" t="str">
        <f>VLOOKUP($C276,CARPETAS!$C$5:$L$2388,5,FALSE)</f>
        <v>Osvelii</v>
      </c>
      <c r="I276" s="88">
        <v>43619</v>
      </c>
      <c r="J276" s="29" t="str">
        <f>VLOOKUP($C276,CARPETAS!$C$5:$L$2388,4,FALSE)</f>
        <v>Rivera</v>
      </c>
      <c r="K276" s="38"/>
      <c r="L276" s="93">
        <f t="shared" si="23"/>
        <v>43620</v>
      </c>
      <c r="M276" s="30">
        <f t="shared" si="24"/>
        <v>4</v>
      </c>
      <c r="N276" s="31">
        <v>936</v>
      </c>
      <c r="O276" s="31" t="s">
        <v>651</v>
      </c>
      <c r="P276" s="31">
        <v>936</v>
      </c>
      <c r="Q276" s="31">
        <v>40</v>
      </c>
      <c r="R276" s="31" t="s">
        <v>410</v>
      </c>
      <c r="S276" s="31" t="s">
        <v>411</v>
      </c>
      <c r="T276" s="40" t="s">
        <v>650</v>
      </c>
      <c r="U276" s="222"/>
      <c r="V276" s="48"/>
      <c r="W276" s="48"/>
    </row>
    <row r="277" ht="14.25" customHeight="1" s="49" customFormat="1">
      <c r="A277" s="39">
        <v>22</v>
      </c>
      <c r="B277" s="54" t="s">
        <v>40</v>
      </c>
      <c r="C277" s="55" t="s">
        <v>603</v>
      </c>
      <c r="D277" s="56" t="s">
        <v>27</v>
      </c>
      <c r="E277" s="88">
        <v>43616</v>
      </c>
      <c r="F277" s="37" t="str">
        <f>VLOOKUP($C277,CARPETAS!$C$5:$L$2388,2,FALSE)</f>
        <v>BRB041</v>
      </c>
      <c r="G277" s="27" t="str">
        <f>VLOOKUP($C277,CARPETAS!$C$5:$L$2388,9,FALSE)</f>
        <v>134.76.95</v>
      </c>
      <c r="H277" s="28" t="str">
        <f>VLOOKUP($C277,CARPETAS!$C$5:$L$2388,5,FALSE)</f>
        <v>Osvelii</v>
      </c>
      <c r="I277" s="88">
        <v>43619</v>
      </c>
      <c r="J277" s="29" t="str">
        <f>VLOOKUP($C277,CARPETAS!$C$5:$L$2388,4,FALSE)</f>
        <v>Rivera</v>
      </c>
      <c r="K277" s="38"/>
      <c r="L277" s="93">
        <f t="shared" si="23"/>
        <v>43620</v>
      </c>
      <c r="M277" s="30">
        <f t="shared" si="24"/>
        <v>4</v>
      </c>
      <c r="N277" s="31">
        <v>936</v>
      </c>
      <c r="O277" s="31" t="s">
        <v>652</v>
      </c>
      <c r="P277" s="31">
        <v>936</v>
      </c>
      <c r="Q277" s="31">
        <v>39</v>
      </c>
      <c r="R277" s="31" t="s">
        <v>178</v>
      </c>
      <c r="S277" s="31" t="s">
        <v>179</v>
      </c>
      <c r="T277" s="40" t="s">
        <v>650</v>
      </c>
      <c r="U277" s="222"/>
      <c r="V277" s="48"/>
      <c r="W277" s="48"/>
    </row>
    <row r="278" ht="14.25" customHeight="1" s="49" customFormat="1">
      <c r="A278" s="39">
        <v>22</v>
      </c>
      <c r="B278" s="54" t="s">
        <v>40</v>
      </c>
      <c r="C278" s="55" t="s">
        <v>642</v>
      </c>
      <c r="D278" s="56" t="s">
        <v>37</v>
      </c>
      <c r="E278" s="88">
        <v>43615</v>
      </c>
      <c r="F278" s="37" t="str">
        <f>VLOOKUP($C278,CARPETAS!$C$5:$L$2388,2,FALSE)</f>
        <v>BRB044</v>
      </c>
      <c r="G278" s="27" t="str">
        <f>VLOOKUP($C278,CARPETAS!$C$5:$L$2388,9,FALSE)</f>
        <v>134.85.78</v>
      </c>
      <c r="H278" s="28" t="str">
        <f>VLOOKUP($C278,CARPETAS!$C$5:$L$2388,5,FALSE)</f>
        <v>Zanini</v>
      </c>
      <c r="I278" s="88">
        <v>43619</v>
      </c>
      <c r="J278" s="29" t="str">
        <f>VLOOKUP($C278,CARPETAS!$C$5:$L$2388,4,FALSE)</f>
        <v>Rivera</v>
      </c>
      <c r="K278" s="38"/>
      <c r="L278" s="93">
        <f t="shared" si="23"/>
        <v>43620</v>
      </c>
      <c r="M278" s="30">
        <f t="shared" si="24"/>
        <v>5</v>
      </c>
      <c r="N278" s="31">
        <v>936</v>
      </c>
      <c r="O278" s="99" t="s">
        <v>653</v>
      </c>
      <c r="P278" s="31">
        <v>936</v>
      </c>
      <c r="Q278" s="31">
        <v>758</v>
      </c>
      <c r="R278" s="31" t="s">
        <v>491</v>
      </c>
      <c r="S278" s="31" t="s">
        <v>492</v>
      </c>
      <c r="T278" s="40" t="s">
        <v>650</v>
      </c>
      <c r="U278" s="222"/>
      <c r="V278" s="48"/>
      <c r="W278" s="48"/>
    </row>
    <row r="279" ht="14.25" customHeight="1" s="49" customFormat="1">
      <c r="A279" s="39">
        <v>23</v>
      </c>
      <c r="B279" s="54" t="s">
        <v>40</v>
      </c>
      <c r="C279" s="55" t="s">
        <v>642</v>
      </c>
      <c r="D279" s="56" t="s">
        <v>26</v>
      </c>
      <c r="E279" s="88">
        <v>43618</v>
      </c>
      <c r="F279" s="37" t="str">
        <f>VLOOKUP($C279,CARPETAS!$C$5:$L$2388,2,FALSE)</f>
        <v>BRB044</v>
      </c>
      <c r="G279" s="27" t="str">
        <f>VLOOKUP($C279,CARPETAS!$C$5:$L$2388,9,FALSE)</f>
        <v>134.85.78</v>
      </c>
      <c r="H279" s="28" t="str">
        <f>VLOOKUP($C279,CARPETAS!$C$5:$L$2388,5,FALSE)</f>
        <v>Zanini</v>
      </c>
      <c r="I279" s="88">
        <v>43619</v>
      </c>
      <c r="J279" s="29" t="str">
        <f>VLOOKUP($C279,CARPETAS!$C$5:$L$2388,4,FALSE)</f>
        <v>Rivera</v>
      </c>
      <c r="K279" s="38"/>
      <c r="L279" s="93">
        <f t="shared" si="23"/>
        <v>43620</v>
      </c>
      <c r="M279" s="30">
        <f t="shared" si="24"/>
        <v>2</v>
      </c>
      <c r="N279" s="31">
        <v>936</v>
      </c>
      <c r="O279" s="31" t="s">
        <v>654</v>
      </c>
      <c r="P279" s="31">
        <v>936</v>
      </c>
      <c r="Q279" s="31">
        <v>761</v>
      </c>
      <c r="R279" s="31" t="s">
        <v>153</v>
      </c>
      <c r="S279" s="31" t="s">
        <v>340</v>
      </c>
      <c r="T279" s="40" t="s">
        <v>650</v>
      </c>
      <c r="U279" s="222"/>
      <c r="V279" s="48"/>
      <c r="W279" s="48"/>
    </row>
    <row r="280" ht="14.25" customHeight="1" s="49" customFormat="1">
      <c r="A280" s="39">
        <v>23</v>
      </c>
      <c r="B280" s="54" t="s">
        <v>40</v>
      </c>
      <c r="C280" s="55" t="s">
        <v>642</v>
      </c>
      <c r="D280" s="56" t="s">
        <v>32</v>
      </c>
      <c r="E280" s="88">
        <v>43620</v>
      </c>
      <c r="F280" s="37" t="str">
        <f>VLOOKUP($C280,CARPETAS!$C$5:$L$2388,2,FALSE)</f>
        <v>BRB044</v>
      </c>
      <c r="G280" s="27" t="str">
        <f>VLOOKUP($C280,CARPETAS!$C$5:$L$2388,9,FALSE)</f>
        <v>134.85.78</v>
      </c>
      <c r="H280" s="28" t="str">
        <f>VLOOKUP($C280,CARPETAS!$C$5:$L$2388,5,FALSE)</f>
        <v>Zanini</v>
      </c>
      <c r="I280" s="88">
        <v>43621</v>
      </c>
      <c r="J280" s="29" t="str">
        <f>VLOOKUP($C280,CARPETAS!$C$5:$L$2388,4,FALSE)</f>
        <v>Rivera</v>
      </c>
      <c r="K280" s="38"/>
      <c r="L280" s="93">
        <f t="shared" si="23"/>
        <v>43622</v>
      </c>
      <c r="M280" s="30">
        <f t="shared" si="24"/>
        <v>2</v>
      </c>
      <c r="N280" s="31">
        <v>936</v>
      </c>
      <c r="O280" s="31" t="s">
        <v>655</v>
      </c>
      <c r="P280" s="31">
        <v>936</v>
      </c>
      <c r="Q280" s="31">
        <v>768</v>
      </c>
      <c r="R280" s="31" t="s">
        <v>459</v>
      </c>
      <c r="S280" s="31" t="s">
        <v>460</v>
      </c>
      <c r="T280" s="40" t="s">
        <v>656</v>
      </c>
      <c r="U280" s="222"/>
      <c r="V280" s="48"/>
      <c r="W280" s="48"/>
    </row>
    <row r="281" ht="14.25" customHeight="1" s="49" customFormat="1">
      <c r="A281" s="39">
        <v>23</v>
      </c>
      <c r="B281" s="54" t="s">
        <v>40</v>
      </c>
      <c r="C281" s="55" t="s">
        <v>642</v>
      </c>
      <c r="D281" s="56" t="s">
        <v>27</v>
      </c>
      <c r="E281" s="88">
        <v>43619</v>
      </c>
      <c r="F281" s="37" t="str">
        <f>VLOOKUP($C281,CARPETAS!$C$5:$L$2388,2,FALSE)</f>
        <v>BRB044</v>
      </c>
      <c r="G281" s="27" t="str">
        <f>VLOOKUP($C281,CARPETAS!$C$5:$L$2388,9,FALSE)</f>
        <v>134.85.78</v>
      </c>
      <c r="H281" s="28" t="str">
        <f>VLOOKUP($C281,CARPETAS!$C$5:$L$2388,5,FALSE)</f>
        <v>Zanini</v>
      </c>
      <c r="I281" s="88">
        <v>43621</v>
      </c>
      <c r="J281" s="29" t="str">
        <f>VLOOKUP($C281,CARPETAS!$C$5:$L$2388,4,FALSE)</f>
        <v>Rivera</v>
      </c>
      <c r="K281" s="38"/>
      <c r="L281" s="93">
        <f t="shared" si="23"/>
        <v>43622</v>
      </c>
      <c r="M281" s="30">
        <f t="shared" si="24"/>
        <v>3</v>
      </c>
      <c r="N281" s="31">
        <v>936</v>
      </c>
      <c r="O281" s="31" t="s">
        <v>657</v>
      </c>
      <c r="P281" s="31">
        <v>936</v>
      </c>
      <c r="Q281" s="31">
        <v>765</v>
      </c>
      <c r="R281" s="31" t="s">
        <v>161</v>
      </c>
      <c r="S281" s="31" t="s">
        <v>162</v>
      </c>
      <c r="T281" s="40" t="s">
        <v>656</v>
      </c>
      <c r="U281" s="222"/>
      <c r="V281" s="48"/>
      <c r="W281" s="48"/>
    </row>
    <row r="282" ht="14.25" customHeight="1" s="49" customFormat="1">
      <c r="A282" s="39">
        <v>23</v>
      </c>
      <c r="B282" s="54" t="s">
        <v>40</v>
      </c>
      <c r="C282" s="55" t="s">
        <v>624</v>
      </c>
      <c r="D282" s="56" t="s">
        <v>26</v>
      </c>
      <c r="E282" s="88">
        <v>43621</v>
      </c>
      <c r="F282" s="37" t="str">
        <f>VLOOKUP($C282,CARPETAS!$C$5:$L$2388,2,FALSE)</f>
        <v>BRB042</v>
      </c>
      <c r="G282" s="27" t="str">
        <f>VLOOKUP($C282,CARPETAS!$C$5:$L$2388,9,FALSE)</f>
        <v>134.80.22</v>
      </c>
      <c r="H282" s="28" t="str">
        <f>VLOOKUP($C282,CARPETAS!$C$5:$L$2388,5,FALSE)</f>
        <v>Silvio</v>
      </c>
      <c r="I282" s="88">
        <v>43623</v>
      </c>
      <c r="J282" s="29" t="str">
        <f>VLOOKUP($C282,CARPETAS!$C$5:$L$2388,4,FALSE)</f>
        <v>Rivera</v>
      </c>
      <c r="K282" s="38"/>
      <c r="L282" s="93">
        <f t="shared" si="23"/>
        <v>43624</v>
      </c>
      <c r="M282" s="30">
        <f t="shared" si="24"/>
        <v>3</v>
      </c>
      <c r="N282" s="31">
        <v>936</v>
      </c>
      <c r="O282" s="31" t="s">
        <v>658</v>
      </c>
      <c r="P282" s="31">
        <v>936</v>
      </c>
      <c r="Q282" s="31">
        <v>3642</v>
      </c>
      <c r="R282" s="31" t="s">
        <v>77</v>
      </c>
      <c r="S282" s="31" t="s">
        <v>78</v>
      </c>
      <c r="T282" s="40" t="s">
        <v>659</v>
      </c>
      <c r="U282" s="222"/>
      <c r="V282" s="48"/>
      <c r="W282" s="48"/>
    </row>
    <row r="283" ht="14.25" customHeight="1" s="49" customFormat="1">
      <c r="A283" s="39">
        <v>23</v>
      </c>
      <c r="B283" s="54" t="s">
        <v>40</v>
      </c>
      <c r="C283" s="55" t="s">
        <v>660</v>
      </c>
      <c r="D283" s="56" t="s">
        <v>26</v>
      </c>
      <c r="E283" s="88">
        <v>43622</v>
      </c>
      <c r="F283" s="37" t="str">
        <f>VLOOKUP($C283,CARPETAS!$C$5:$L$2388,2,FALSE)</f>
        <v>BRB046</v>
      </c>
      <c r="G283" s="27" t="str">
        <f>VLOOKUP($C283,CARPETAS!$C$5:$L$2388,9,FALSE)</f>
        <v>134.91.40</v>
      </c>
      <c r="H283" s="28" t="str">
        <f>VLOOKUP($C283,CARPETAS!$C$5:$L$2388,5,FALSE)</f>
        <v>Silvio</v>
      </c>
      <c r="I283" s="88">
        <v>43623</v>
      </c>
      <c r="J283" s="29" t="str">
        <f>VLOOKUP($C283,CARPETAS!$C$5:$L$2388,4,FALSE)</f>
        <v>Rivera</v>
      </c>
      <c r="K283" s="38"/>
      <c r="L283" s="93">
        <v>43624</v>
      </c>
      <c r="M283" s="30">
        <f t="shared" si="24"/>
        <v>2</v>
      </c>
      <c r="N283" s="31">
        <v>936</v>
      </c>
      <c r="O283" s="31" t="s">
        <v>661</v>
      </c>
      <c r="P283" s="31">
        <v>937</v>
      </c>
      <c r="Q283" s="31">
        <v>3647</v>
      </c>
      <c r="R283" s="31" t="s">
        <v>662</v>
      </c>
      <c r="S283" s="31" t="s">
        <v>663</v>
      </c>
      <c r="T283" s="40" t="s">
        <v>664</v>
      </c>
      <c r="U283" s="222"/>
      <c r="V283" s="48"/>
      <c r="W283" s="48"/>
    </row>
    <row r="284" ht="14.25" customHeight="1" s="49" customFormat="1">
      <c r="A284" s="39">
        <v>23</v>
      </c>
      <c r="B284" s="54" t="s">
        <v>40</v>
      </c>
      <c r="C284" s="55" t="s">
        <v>660</v>
      </c>
      <c r="D284" s="56" t="s">
        <v>27</v>
      </c>
      <c r="E284" s="88">
        <v>43622</v>
      </c>
      <c r="F284" s="37" t="str">
        <f>VLOOKUP($C284,CARPETAS!$C$5:$L$2388,2,FALSE)</f>
        <v>BRB046</v>
      </c>
      <c r="G284" s="27" t="str">
        <f>VLOOKUP($C284,CARPETAS!$C$5:$L$2388,9,FALSE)</f>
        <v>134.91.40</v>
      </c>
      <c r="H284" s="28" t="str">
        <f>VLOOKUP($C284,CARPETAS!$C$5:$L$2388,5,FALSE)</f>
        <v>Silvio</v>
      </c>
      <c r="I284" s="88">
        <v>43623</v>
      </c>
      <c r="J284" s="29" t="str">
        <f>VLOOKUP($C284,CARPETAS!$C$5:$L$2388,4,FALSE)</f>
        <v>Rivera</v>
      </c>
      <c r="K284" s="38"/>
      <c r="L284" s="93">
        <f>I284+1</f>
        <v>43624</v>
      </c>
      <c r="M284" s="30">
        <f t="shared" si="24"/>
        <v>2</v>
      </c>
      <c r="N284" s="31">
        <v>936</v>
      </c>
      <c r="O284" s="31" t="s">
        <v>665</v>
      </c>
      <c r="P284" s="31">
        <v>937</v>
      </c>
      <c r="Q284" s="31">
        <v>3648</v>
      </c>
      <c r="R284" s="31" t="s">
        <v>256</v>
      </c>
      <c r="S284" s="31" t="s">
        <v>257</v>
      </c>
      <c r="T284" s="40" t="s">
        <v>664</v>
      </c>
      <c r="U284" s="222"/>
      <c r="V284" s="48"/>
      <c r="W284" s="48"/>
    </row>
    <row r="285" ht="14.25" customHeight="1" s="49" customFormat="1">
      <c r="A285" s="39">
        <v>23</v>
      </c>
      <c r="B285" s="57" t="s">
        <v>40</v>
      </c>
      <c r="C285" s="58" t="s">
        <v>666</v>
      </c>
      <c r="D285" s="59" t="s">
        <v>37</v>
      </c>
      <c r="E285" s="89">
        <v>43622</v>
      </c>
      <c r="F285" s="41" t="str">
        <f>VLOOKUP($C285,CARPETAS!$C$5:$L$2388,2,FALSE)</f>
        <v>BRB045</v>
      </c>
      <c r="G285" s="42" t="str">
        <f>VLOOKUP($C285,CARPETAS!$C$5:$L$2388,9,FALSE)</f>
        <v>134.91.39</v>
      </c>
      <c r="H285" s="43" t="str">
        <f>VLOOKUP($C285,CARPETAS!$C$5:$L$2388,5,FALSE)</f>
        <v>Cmcn</v>
      </c>
      <c r="I285" s="89">
        <v>43626</v>
      </c>
      <c r="J285" s="44" t="str">
        <f>VLOOKUP($C285,CARPETAS!$C$5:$L$2388,4,FALSE)</f>
        <v>Rivera</v>
      </c>
      <c r="K285" s="45"/>
      <c r="L285" s="94">
        <f>I285+1</f>
        <v>43627</v>
      </c>
      <c r="M285" s="46">
        <f t="shared" si="24"/>
        <v>5</v>
      </c>
      <c r="N285" s="47">
        <v>936</v>
      </c>
      <c r="O285" s="47" t="s">
        <v>667</v>
      </c>
      <c r="P285" s="47">
        <v>936</v>
      </c>
      <c r="Q285" s="47">
        <v>616</v>
      </c>
      <c r="R285" s="47" t="s">
        <v>386</v>
      </c>
      <c r="S285" s="47" t="s">
        <v>387</v>
      </c>
      <c r="T285" s="36" t="s">
        <v>668</v>
      </c>
      <c r="U285" s="284"/>
      <c r="V285" s="48"/>
      <c r="W285" s="48"/>
    </row>
    <row r="286" ht="14.25" customHeight="1" s="49" customFormat="1">
      <c r="A286" s="39">
        <v>23</v>
      </c>
      <c r="B286" s="54" t="s">
        <v>40</v>
      </c>
      <c r="C286" s="55" t="s">
        <v>666</v>
      </c>
      <c r="D286" s="56" t="s">
        <v>36</v>
      </c>
      <c r="E286" s="88">
        <v>43623</v>
      </c>
      <c r="F286" s="37" t="str">
        <f>VLOOKUP($C286,CARPETAS!$C$5:$L$2388,2,FALSE)</f>
        <v>BRB045</v>
      </c>
      <c r="G286" s="27" t="str">
        <f>VLOOKUP($C286,CARPETAS!$C$5:$L$2388,9,FALSE)</f>
        <v>134.91.39</v>
      </c>
      <c r="H286" s="28" t="str">
        <f>VLOOKUP($C286,CARPETAS!$C$5:$L$2388,5,FALSE)</f>
        <v>Cmcn</v>
      </c>
      <c r="I286" s="88">
        <v>43626</v>
      </c>
      <c r="J286" s="29" t="str">
        <f>VLOOKUP($C286,CARPETAS!$C$5:$L$2388,4,FALSE)</f>
        <v>Rivera</v>
      </c>
      <c r="K286" s="38"/>
      <c r="L286" s="93">
        <f>I286+1+1</f>
        <v>43628</v>
      </c>
      <c r="M286" s="30">
        <f t="shared" si="24"/>
        <v>5</v>
      </c>
      <c r="N286" s="31">
        <v>936</v>
      </c>
      <c r="O286" s="31" t="s">
        <v>669</v>
      </c>
      <c r="P286" s="31">
        <v>937</v>
      </c>
      <c r="Q286" s="31">
        <v>617</v>
      </c>
      <c r="R286" s="31" t="s">
        <v>168</v>
      </c>
      <c r="S286" s="31" t="s">
        <v>169</v>
      </c>
      <c r="T286" s="40" t="s">
        <v>670</v>
      </c>
      <c r="U286" s="222"/>
      <c r="V286" s="48"/>
      <c r="W286" s="48"/>
    </row>
    <row r="287" ht="14.25" customHeight="1" s="49" customFormat="1">
      <c r="A287" s="39">
        <v>23</v>
      </c>
      <c r="B287" s="54" t="s">
        <v>22</v>
      </c>
      <c r="C287" s="55" t="s">
        <v>23</v>
      </c>
      <c r="D287" s="56" t="s">
        <v>32</v>
      </c>
      <c r="E287" s="88">
        <v>43623</v>
      </c>
      <c r="F287" s="37" t="str">
        <f>VLOOKUP($C287,CARPETAS!$C$5:$L$2388,2,FALSE)</f>
        <v>BRB</v>
      </c>
      <c r="G287" s="27" t="str">
        <f>VLOOKUP($C287,CARPETAS!$C$5:$L$2388,9,FALSE)</f>
        <v>xx</v>
      </c>
      <c r="H287" s="28" t="str">
        <f>VLOOKUP($C287,CARPETAS!$C$5:$L$2388,5,FALSE)</f>
        <v>xx</v>
      </c>
      <c r="I287" s="88">
        <v>43626</v>
      </c>
      <c r="J287" s="29" t="str">
        <f>VLOOKUP($C287,CARPETAS!$C$5:$L$2388,4,FALSE)</f>
        <v>xx</v>
      </c>
      <c r="K287" s="38"/>
      <c r="L287" s="93" t="s">
        <v>1</v>
      </c>
      <c r="M287" s="30">
        <v>-3</v>
      </c>
      <c r="N287" s="31">
        <v>936</v>
      </c>
      <c r="O287" s="31"/>
      <c r="P287" s="31"/>
      <c r="Q287" s="31"/>
      <c r="R287" s="31"/>
      <c r="S287" s="31"/>
      <c r="T287" s="40"/>
      <c r="U287" s="222"/>
      <c r="V287" s="48"/>
      <c r="W287" s="48"/>
    </row>
    <row r="288" ht="14.25" customHeight="1" s="49" customFormat="1">
      <c r="A288" s="39">
        <v>23</v>
      </c>
      <c r="B288" s="54" t="s">
        <v>40</v>
      </c>
      <c r="C288" s="55" t="s">
        <v>671</v>
      </c>
      <c r="D288" s="56" t="s">
        <v>32</v>
      </c>
      <c r="E288" s="88">
        <v>43622</v>
      </c>
      <c r="F288" s="37" t="str">
        <f>VLOOKUP($C288,CARPETAS!$C$5:$L$2388,2,FALSE)</f>
        <v>BRB047</v>
      </c>
      <c r="G288" s="27" t="str">
        <f>VLOOKUP($C288,CARPETAS!$C$5:$L$2388,9,FALSE)</f>
        <v>134.93.32</v>
      </c>
      <c r="H288" s="28" t="str">
        <f>VLOOKUP($C288,CARPETAS!$C$5:$L$2388,5,FALSE)</f>
        <v>Zanini</v>
      </c>
      <c r="I288" s="88">
        <v>43627</v>
      </c>
      <c r="J288" s="29" t="str">
        <f>VLOOKUP($C288,CARPETAS!$C$5:$L$2388,4,FALSE)</f>
        <v>Rivera</v>
      </c>
      <c r="K288" s="38"/>
      <c r="L288" s="93">
        <f ref="L288:L312" t="shared" si="25">I288+1</f>
        <v>43628</v>
      </c>
      <c r="M288" s="30">
        <f ref="M288:M295" t="shared" si="26">IF(E288&lt;&gt;"",L288-E288,"-")</f>
        <v>6</v>
      </c>
      <c r="N288" s="31">
        <v>936</v>
      </c>
      <c r="O288" s="31" t="s">
        <v>672</v>
      </c>
      <c r="P288" s="31">
        <v>937</v>
      </c>
      <c r="Q288" s="31">
        <v>771</v>
      </c>
      <c r="R288" s="31" t="s">
        <v>174</v>
      </c>
      <c r="S288" s="31" t="s">
        <v>175</v>
      </c>
      <c r="T288" s="40" t="s">
        <v>670</v>
      </c>
      <c r="U288" s="222"/>
      <c r="V288" s="48"/>
      <c r="W288" s="48"/>
    </row>
    <row r="289" ht="14.25" customHeight="1" s="49" customFormat="1">
      <c r="A289" s="39">
        <v>24</v>
      </c>
      <c r="B289" s="54" t="s">
        <v>40</v>
      </c>
      <c r="C289" s="55" t="s">
        <v>671</v>
      </c>
      <c r="D289" s="56" t="s">
        <v>27</v>
      </c>
      <c r="E289" s="88">
        <v>43626</v>
      </c>
      <c r="F289" s="37" t="str">
        <f>VLOOKUP($C289,CARPETAS!$C$5:$L$2388,2,FALSE)</f>
        <v>BRB047</v>
      </c>
      <c r="G289" s="27" t="str">
        <f>VLOOKUP($C289,CARPETAS!$C$5:$L$2388,9,FALSE)</f>
        <v>134.93.32</v>
      </c>
      <c r="H289" s="28" t="str">
        <f>VLOOKUP($C289,CARPETAS!$C$5:$L$2388,5,FALSE)</f>
        <v>Zanini</v>
      </c>
      <c r="I289" s="88">
        <v>43627</v>
      </c>
      <c r="J289" s="29" t="str">
        <f>VLOOKUP($C289,CARPETAS!$C$5:$L$2388,4,FALSE)</f>
        <v>Rivera</v>
      </c>
      <c r="K289" s="38"/>
      <c r="L289" s="93">
        <f t="shared" si="25"/>
        <v>43628</v>
      </c>
      <c r="M289" s="30">
        <f t="shared" si="26"/>
        <v>2</v>
      </c>
      <c r="N289" s="31">
        <v>936</v>
      </c>
      <c r="O289" s="31" t="s">
        <v>673</v>
      </c>
      <c r="P289" s="31">
        <v>937</v>
      </c>
      <c r="Q289" s="31">
        <v>776</v>
      </c>
      <c r="R289" s="31" t="s">
        <v>61</v>
      </c>
      <c r="S289" s="31" t="s">
        <v>62</v>
      </c>
      <c r="T289" s="40" t="s">
        <v>670</v>
      </c>
      <c r="U289" s="222"/>
      <c r="V289" s="48"/>
      <c r="W289" s="48"/>
    </row>
    <row r="290" ht="14.25" customHeight="1" s="49" customFormat="1">
      <c r="A290" s="39">
        <v>24</v>
      </c>
      <c r="B290" s="54" t="s">
        <v>40</v>
      </c>
      <c r="C290" s="55" t="s">
        <v>660</v>
      </c>
      <c r="D290" s="56" t="s">
        <v>27</v>
      </c>
      <c r="E290" s="88">
        <v>43627</v>
      </c>
      <c r="F290" s="37" t="str">
        <f>VLOOKUP($C290,CARPETAS!$C$5:$L$2388,2,FALSE)</f>
        <v>BRB046</v>
      </c>
      <c r="G290" s="27" t="str">
        <f>VLOOKUP($C290,CARPETAS!$C$5:$L$2388,9,FALSE)</f>
        <v>134.91.40</v>
      </c>
      <c r="H290" s="28" t="str">
        <f>VLOOKUP($C290,CARPETAS!$C$5:$L$2388,5,FALSE)</f>
        <v>Silvio</v>
      </c>
      <c r="I290" s="88">
        <v>43628</v>
      </c>
      <c r="J290" s="29" t="str">
        <f>VLOOKUP($C290,CARPETAS!$C$5:$L$2388,4,FALSE)</f>
        <v>Rivera</v>
      </c>
      <c r="K290" s="38"/>
      <c r="L290" s="93">
        <f t="shared" si="25"/>
        <v>43629</v>
      </c>
      <c r="M290" s="30">
        <f t="shared" si="26"/>
        <v>2</v>
      </c>
      <c r="N290" s="31">
        <v>936</v>
      </c>
      <c r="O290" s="31" t="s">
        <v>674</v>
      </c>
      <c r="P290" s="31">
        <v>937</v>
      </c>
      <c r="Q290" s="31">
        <v>3655</v>
      </c>
      <c r="R290" s="31" t="s">
        <v>619</v>
      </c>
      <c r="S290" s="31" t="s">
        <v>620</v>
      </c>
      <c r="T290" s="40"/>
      <c r="U290" s="222"/>
      <c r="V290" s="48"/>
      <c r="W290" s="48"/>
    </row>
    <row r="291" ht="14.25" customHeight="1" s="49" customFormat="1">
      <c r="A291" s="39">
        <v>24</v>
      </c>
      <c r="B291" s="54" t="s">
        <v>40</v>
      </c>
      <c r="C291" s="55" t="s">
        <v>671</v>
      </c>
      <c r="D291" s="56" t="s">
        <v>32</v>
      </c>
      <c r="E291" s="88">
        <v>43627</v>
      </c>
      <c r="F291" s="37" t="str">
        <f>VLOOKUP($C291,CARPETAS!$C$5:$L$2388,2,FALSE)</f>
        <v>BRB047</v>
      </c>
      <c r="G291" s="27" t="str">
        <f>VLOOKUP($C291,CARPETAS!$C$5:$L$2388,9,FALSE)</f>
        <v>134.93.32</v>
      </c>
      <c r="H291" s="28" t="str">
        <f>VLOOKUP($C291,CARPETAS!$C$5:$L$2388,5,FALSE)</f>
        <v>Zanini</v>
      </c>
      <c r="I291" s="88">
        <v>43629</v>
      </c>
      <c r="J291" s="29" t="str">
        <f>VLOOKUP($C291,CARPETAS!$C$5:$L$2388,4,FALSE)</f>
        <v>Rivera</v>
      </c>
      <c r="K291" s="38"/>
      <c r="L291" s="93">
        <f t="shared" si="25"/>
        <v>43630</v>
      </c>
      <c r="M291" s="30">
        <f t="shared" si="26"/>
        <v>3</v>
      </c>
      <c r="N291" s="31">
        <v>936</v>
      </c>
      <c r="O291" s="31" t="s">
        <v>675</v>
      </c>
      <c r="P291" s="31">
        <v>936</v>
      </c>
      <c r="Q291" s="31">
        <v>781</v>
      </c>
      <c r="R291" s="31" t="s">
        <v>68</v>
      </c>
      <c r="S291" s="31" t="s">
        <v>69</v>
      </c>
      <c r="T291" s="40" t="s">
        <v>676</v>
      </c>
      <c r="U291" s="222"/>
      <c r="V291" s="48"/>
      <c r="W291" s="48"/>
    </row>
    <row r="292" ht="14.25" customHeight="1" s="49" customFormat="1">
      <c r="A292" s="39">
        <v>24</v>
      </c>
      <c r="B292" s="54" t="s">
        <v>40</v>
      </c>
      <c r="C292" s="55" t="s">
        <v>671</v>
      </c>
      <c r="D292" s="56" t="s">
        <v>32</v>
      </c>
      <c r="E292" s="88">
        <v>43628</v>
      </c>
      <c r="F292" s="37" t="str">
        <f>VLOOKUP($C292,CARPETAS!$C$5:$L$2388,2,FALSE)</f>
        <v>BRB047</v>
      </c>
      <c r="G292" s="27" t="str">
        <f>VLOOKUP($C292,CARPETAS!$C$5:$L$2388,9,FALSE)</f>
        <v>134.93.32</v>
      </c>
      <c r="H292" s="28" t="str">
        <f>VLOOKUP($C292,CARPETAS!$C$5:$L$2388,5,FALSE)</f>
        <v>Zanini</v>
      </c>
      <c r="I292" s="88">
        <v>43629</v>
      </c>
      <c r="J292" s="29" t="str">
        <f>VLOOKUP($C292,CARPETAS!$C$5:$L$2388,4,FALSE)</f>
        <v>Rivera</v>
      </c>
      <c r="K292" s="38"/>
      <c r="L292" s="93">
        <f t="shared" si="25"/>
        <v>43630</v>
      </c>
      <c r="M292" s="30">
        <f t="shared" si="26"/>
        <v>2</v>
      </c>
      <c r="N292" s="31">
        <v>936</v>
      </c>
      <c r="O292" s="31" t="s">
        <v>677</v>
      </c>
      <c r="P292" s="31">
        <v>937</v>
      </c>
      <c r="Q292" s="31">
        <v>783</v>
      </c>
      <c r="R292" s="31" t="s">
        <v>186</v>
      </c>
      <c r="S292" s="31" t="s">
        <v>187</v>
      </c>
      <c r="T292" s="40" t="s">
        <v>678</v>
      </c>
      <c r="U292" s="222"/>
      <c r="V292" s="48"/>
      <c r="W292" s="48"/>
    </row>
    <row r="293" ht="14.25" customHeight="1" s="49" customFormat="1">
      <c r="A293" s="39">
        <v>24</v>
      </c>
      <c r="B293" s="54" t="s">
        <v>40</v>
      </c>
      <c r="C293" s="55" t="s">
        <v>660</v>
      </c>
      <c r="D293" s="56" t="s">
        <v>26</v>
      </c>
      <c r="E293" s="88">
        <v>43628</v>
      </c>
      <c r="F293" s="37" t="str">
        <f>VLOOKUP($C293,CARPETAS!$C$5:$L$2388,2,FALSE)</f>
        <v>BRB046</v>
      </c>
      <c r="G293" s="27" t="str">
        <f>VLOOKUP($C293,CARPETAS!$C$5:$L$2388,9,FALSE)</f>
        <v>134.91.40</v>
      </c>
      <c r="H293" s="28" t="str">
        <f>VLOOKUP($C293,CARPETAS!$C$5:$L$2388,5,FALSE)</f>
        <v>Silvio</v>
      </c>
      <c r="I293" s="88">
        <v>43629</v>
      </c>
      <c r="J293" s="29" t="str">
        <f>VLOOKUP($C293,CARPETAS!$C$5:$L$2388,4,FALSE)</f>
        <v>Rivera</v>
      </c>
      <c r="K293" s="38"/>
      <c r="L293" s="93">
        <f t="shared" si="25"/>
        <v>43630</v>
      </c>
      <c r="M293" s="30">
        <f t="shared" si="26"/>
        <v>2</v>
      </c>
      <c r="N293" s="31">
        <v>936</v>
      </c>
      <c r="O293" s="31" t="s">
        <v>679</v>
      </c>
      <c r="P293" s="31">
        <v>936</v>
      </c>
      <c r="Q293" s="31">
        <v>3656</v>
      </c>
      <c r="R293" s="31" t="s">
        <v>434</v>
      </c>
      <c r="S293" s="31" t="s">
        <v>435</v>
      </c>
      <c r="T293" s="40" t="s">
        <v>676</v>
      </c>
      <c r="U293" s="222"/>
      <c r="V293" s="48"/>
      <c r="W293" s="48"/>
    </row>
    <row r="294" ht="14.25" customHeight="1" s="49" customFormat="1">
      <c r="A294" s="39">
        <v>24</v>
      </c>
      <c r="B294" s="54" t="s">
        <v>40</v>
      </c>
      <c r="C294" s="55" t="s">
        <v>666</v>
      </c>
      <c r="D294" s="56" t="s">
        <v>37</v>
      </c>
      <c r="E294" s="88">
        <v>43627</v>
      </c>
      <c r="F294" s="37" t="str">
        <f>VLOOKUP($C294,CARPETAS!$C$5:$L$2388,2,FALSE)</f>
        <v>BRB045</v>
      </c>
      <c r="G294" s="27" t="str">
        <f>VLOOKUP($C294,CARPETAS!$C$5:$L$2388,9,FALSE)</f>
        <v>134.91.39</v>
      </c>
      <c r="H294" s="28" t="str">
        <f>VLOOKUP($C294,CARPETAS!$C$5:$L$2388,5,FALSE)</f>
        <v>Cmcn</v>
      </c>
      <c r="I294" s="88">
        <f>E294+2</f>
        <v>43629</v>
      </c>
      <c r="J294" s="29" t="str">
        <f>VLOOKUP($C294,CARPETAS!$C$5:$L$2388,4,FALSE)</f>
        <v>Rivera</v>
      </c>
      <c r="K294" s="38"/>
      <c r="L294" s="93">
        <f t="shared" si="25"/>
        <v>43630</v>
      </c>
      <c r="M294" s="30">
        <f t="shared" si="26"/>
        <v>3</v>
      </c>
      <c r="N294" s="31">
        <v>936</v>
      </c>
      <c r="O294" s="31" t="s">
        <v>680</v>
      </c>
      <c r="P294" s="31">
        <v>936</v>
      </c>
      <c r="Q294" s="31">
        <v>618</v>
      </c>
      <c r="R294" s="31" t="s">
        <v>249</v>
      </c>
      <c r="S294" s="31" t="s">
        <v>250</v>
      </c>
      <c r="T294" s="40" t="s">
        <v>676</v>
      </c>
      <c r="U294" s="222"/>
      <c r="V294" s="48"/>
      <c r="W294" s="48"/>
    </row>
    <row r="295" ht="14.25" customHeight="1" s="49" customFormat="1">
      <c r="A295" s="39">
        <v>24</v>
      </c>
      <c r="B295" s="54" t="s">
        <v>40</v>
      </c>
      <c r="C295" s="55" t="s">
        <v>671</v>
      </c>
      <c r="D295" s="56" t="s">
        <v>37</v>
      </c>
      <c r="E295" s="88">
        <v>43628</v>
      </c>
      <c r="F295" s="37" t="str">
        <f>VLOOKUP($C295,CARPETAS!$C$5:$L$2388,2,FALSE)</f>
        <v>BRB047</v>
      </c>
      <c r="G295" s="27" t="str">
        <f>VLOOKUP($C295,CARPETAS!$C$5:$L$2388,9,FALSE)</f>
        <v>134.93.32</v>
      </c>
      <c r="H295" s="28" t="str">
        <f>VLOOKUP($C295,CARPETAS!$C$5:$L$2388,5,FALSE)</f>
        <v>Zanini</v>
      </c>
      <c r="I295" s="88">
        <v>43630</v>
      </c>
      <c r="J295" s="29" t="str">
        <f>VLOOKUP($C295,CARPETAS!$C$5:$L$2388,4,FALSE)</f>
        <v>Rivera</v>
      </c>
      <c r="K295" s="38"/>
      <c r="L295" s="93">
        <f t="shared" si="25"/>
        <v>43631</v>
      </c>
      <c r="M295" s="30">
        <f t="shared" si="26"/>
        <v>3</v>
      </c>
      <c r="N295" s="31">
        <v>936</v>
      </c>
      <c r="O295" s="31" t="s">
        <v>681</v>
      </c>
      <c r="P295" s="31">
        <v>937</v>
      </c>
      <c r="Q295" s="31">
        <v>784</v>
      </c>
      <c r="R295" s="31" t="s">
        <v>114</v>
      </c>
      <c r="S295" s="31" t="s">
        <v>115</v>
      </c>
      <c r="T295" s="40" t="s">
        <v>682</v>
      </c>
      <c r="U295" s="222"/>
      <c r="V295" s="48"/>
      <c r="W295" s="48"/>
    </row>
    <row r="296" ht="14.25" customHeight="1" s="49" customFormat="1">
      <c r="A296" s="39">
        <v>24</v>
      </c>
      <c r="B296" s="54" t="s">
        <v>40</v>
      </c>
      <c r="C296" s="55" t="s">
        <v>671</v>
      </c>
      <c r="D296" s="56" t="s">
        <v>26</v>
      </c>
      <c r="E296" s="88">
        <v>43629</v>
      </c>
      <c r="F296" s="37" t="str">
        <f>VLOOKUP($C296,CARPETAS!$C$5:$L$2388,2,FALSE)</f>
        <v>BRB047</v>
      </c>
      <c r="G296" s="27" t="str">
        <f>VLOOKUP($C296,CARPETAS!$C$5:$L$2388,9,FALSE)</f>
        <v>134.93.32</v>
      </c>
      <c r="H296" s="28" t="str">
        <f>VLOOKUP($C296,CARPETAS!$C$5:$L$2388,5,FALSE)</f>
        <v>Zanini</v>
      </c>
      <c r="I296" s="88">
        <v>43630</v>
      </c>
      <c r="J296" s="29" t="str">
        <f>VLOOKUP($C296,CARPETAS!$C$5:$L$2388,4,FALSE)</f>
        <v>Rivera</v>
      </c>
      <c r="K296" s="38"/>
      <c r="L296" s="93">
        <f t="shared" si="25"/>
        <v>43631</v>
      </c>
      <c r="M296" s="30">
        <v>2</v>
      </c>
      <c r="N296" s="31">
        <v>936</v>
      </c>
      <c r="O296" s="31" t="s">
        <v>683</v>
      </c>
      <c r="P296" s="31">
        <v>936</v>
      </c>
      <c r="Q296" s="31">
        <v>785</v>
      </c>
      <c r="R296" s="31" t="s">
        <v>684</v>
      </c>
      <c r="S296" s="31" t="s">
        <v>685</v>
      </c>
      <c r="T296" s="40" t="s">
        <v>686</v>
      </c>
      <c r="U296" s="222"/>
      <c r="V296" s="48"/>
      <c r="W296" s="48"/>
    </row>
    <row r="297" ht="14.25" customHeight="1" s="49" customFormat="1">
      <c r="A297" s="39">
        <v>24</v>
      </c>
      <c r="B297" s="54" t="s">
        <v>40</v>
      </c>
      <c r="C297" s="55" t="s">
        <v>687</v>
      </c>
      <c r="D297" s="56" t="s">
        <v>32</v>
      </c>
      <c r="E297" s="88">
        <v>43630</v>
      </c>
      <c r="F297" s="37" t="str">
        <f>VLOOKUP($C297,CARPETAS!$C$5:$L$2388,2,FALSE)</f>
        <v>BRB048</v>
      </c>
      <c r="G297" s="27" t="str">
        <f>VLOOKUP($C297,CARPETAS!$C$5:$L$2388,9,FALSE)</f>
        <v>134.96.77</v>
      </c>
      <c r="H297" s="28" t="str">
        <f>VLOOKUP($C297,CARPETAS!$C$5:$L$2388,5,FALSE)</f>
        <v>Zanini</v>
      </c>
      <c r="I297" s="88">
        <v>43633</v>
      </c>
      <c r="J297" s="29" t="str">
        <f>VLOOKUP($C297,CARPETAS!$C$5:$L$2388,4,FALSE)</f>
        <v>Rivera</v>
      </c>
      <c r="K297" s="38"/>
      <c r="L297" s="93">
        <f t="shared" si="25"/>
        <v>43634</v>
      </c>
      <c r="M297" s="30">
        <f>IF(E297&lt;&gt;"",L297-E297,"-")</f>
        <v>4</v>
      </c>
      <c r="N297" s="31">
        <v>900</v>
      </c>
      <c r="O297" s="31" t="s">
        <v>688</v>
      </c>
      <c r="P297" s="31">
        <v>901</v>
      </c>
      <c r="Q297" s="31">
        <v>787</v>
      </c>
      <c r="R297" s="31" t="s">
        <v>305</v>
      </c>
      <c r="S297" s="31" t="s">
        <v>306</v>
      </c>
      <c r="T297" s="40" t="s">
        <v>689</v>
      </c>
      <c r="U297" s="222"/>
      <c r="V297" s="48"/>
      <c r="W297" s="48"/>
    </row>
    <row r="298" ht="14.25" customHeight="1" s="49" customFormat="1">
      <c r="A298" s="39">
        <v>24</v>
      </c>
      <c r="B298" s="54" t="s">
        <v>40</v>
      </c>
      <c r="C298" s="55" t="s">
        <v>690</v>
      </c>
      <c r="D298" s="56" t="s">
        <v>26</v>
      </c>
      <c r="E298" s="88">
        <v>43630</v>
      </c>
      <c r="F298" s="37" t="str">
        <f>VLOOKUP($C298,CARPETAS!$C$5:$L$2388,2,FALSE)</f>
        <v>BRB049</v>
      </c>
      <c r="G298" s="27" t="str">
        <f>VLOOKUP($C298,CARPETAS!$C$5:$L$2388,9,FALSE)</f>
        <v>134.96.78</v>
      </c>
      <c r="H298" s="28" t="str">
        <f>VLOOKUP($C298,CARPETAS!$C$5:$L$2388,5,FALSE)</f>
        <v>Silvio</v>
      </c>
      <c r="I298" s="88">
        <v>43633</v>
      </c>
      <c r="J298" s="29" t="str">
        <f>VLOOKUP($C298,CARPETAS!$C$5:$L$2388,4,FALSE)</f>
        <v>Rivera</v>
      </c>
      <c r="K298" s="38"/>
      <c r="L298" s="93">
        <f t="shared" si="25"/>
        <v>43634</v>
      </c>
      <c r="M298" s="30">
        <v>2</v>
      </c>
      <c r="N298" s="31">
        <v>900</v>
      </c>
      <c r="O298" s="31" t="s">
        <v>691</v>
      </c>
      <c r="P298" s="31">
        <v>900</v>
      </c>
      <c r="Q298" s="31">
        <v>3665</v>
      </c>
      <c r="R298" s="31" t="s">
        <v>144</v>
      </c>
      <c r="S298" s="31" t="s">
        <v>145</v>
      </c>
      <c r="T298" s="40" t="s">
        <v>692</v>
      </c>
      <c r="U298" s="222"/>
      <c r="V298" s="48"/>
      <c r="W298" s="48"/>
    </row>
    <row r="299" ht="14.25" customHeight="1" s="49" customFormat="1">
      <c r="A299" s="39">
        <v>24</v>
      </c>
      <c r="B299" s="54" t="s">
        <v>40</v>
      </c>
      <c r="C299" s="55" t="s">
        <v>660</v>
      </c>
      <c r="D299" s="56" t="s">
        <v>36</v>
      </c>
      <c r="E299" s="88">
        <v>43629</v>
      </c>
      <c r="F299" s="37" t="str">
        <f>VLOOKUP($C299,CARPETAS!$C$5:$L$2388,2,FALSE)</f>
        <v>BRB046</v>
      </c>
      <c r="G299" s="27" t="str">
        <f>VLOOKUP($C299,CARPETAS!$C$5:$L$2388,9,FALSE)</f>
        <v>134.91.40</v>
      </c>
      <c r="H299" s="28" t="str">
        <f>VLOOKUP($C299,CARPETAS!$C$5:$L$2388,5,FALSE)</f>
        <v>Silvio</v>
      </c>
      <c r="I299" s="88">
        <v>43633</v>
      </c>
      <c r="J299" s="29" t="str">
        <f>VLOOKUP($C299,CARPETAS!$C$5:$L$2388,4,FALSE)</f>
        <v>Rivera</v>
      </c>
      <c r="K299" s="38"/>
      <c r="L299" s="93">
        <f t="shared" si="25"/>
        <v>43634</v>
      </c>
      <c r="M299" s="30">
        <f ref="M299:M362" t="shared" si="27">IF(E299&lt;&gt;"",L299-E299,"-")</f>
        <v>5</v>
      </c>
      <c r="N299" s="31">
        <v>936</v>
      </c>
      <c r="O299" s="31" t="s">
        <v>693</v>
      </c>
      <c r="P299" s="31">
        <v>937</v>
      </c>
      <c r="Q299" s="31">
        <v>3658</v>
      </c>
      <c r="R299" s="31" t="s">
        <v>281</v>
      </c>
      <c r="S299" s="31" t="s">
        <v>282</v>
      </c>
      <c r="T299" s="40" t="s">
        <v>694</v>
      </c>
      <c r="U299" s="222"/>
      <c r="V299" s="48"/>
      <c r="W299" s="48"/>
    </row>
    <row r="300" ht="14.25" customHeight="1" s="49" customFormat="1">
      <c r="A300" s="39">
        <v>24</v>
      </c>
      <c r="B300" s="54" t="s">
        <v>40</v>
      </c>
      <c r="C300" s="55" t="s">
        <v>687</v>
      </c>
      <c r="D300" s="56" t="s">
        <v>27</v>
      </c>
      <c r="E300" s="88">
        <v>43629</v>
      </c>
      <c r="F300" s="37" t="str">
        <f>VLOOKUP($C300,CARPETAS!$C$5:$L$2388,2,FALSE)</f>
        <v>BRB048</v>
      </c>
      <c r="G300" s="27" t="str">
        <f>VLOOKUP($C300,CARPETAS!$C$5:$L$2388,9,FALSE)</f>
        <v>134.96.77</v>
      </c>
      <c r="H300" s="28" t="str">
        <f>VLOOKUP($C300,CARPETAS!$C$5:$L$2388,5,FALSE)</f>
        <v>Zanini</v>
      </c>
      <c r="I300" s="88">
        <v>43633</v>
      </c>
      <c r="J300" s="29" t="str">
        <f>VLOOKUP($C300,CARPETAS!$C$5:$L$2388,4,FALSE)</f>
        <v>Rivera</v>
      </c>
      <c r="K300" s="38"/>
      <c r="L300" s="93">
        <f t="shared" si="25"/>
        <v>43634</v>
      </c>
      <c r="M300" s="30">
        <f t="shared" si="27"/>
        <v>5</v>
      </c>
      <c r="N300" s="31">
        <v>900</v>
      </c>
      <c r="O300" s="31" t="s">
        <v>695</v>
      </c>
      <c r="P300" s="31">
        <v>901</v>
      </c>
      <c r="Q300" s="31">
        <v>782</v>
      </c>
      <c r="R300" s="31" t="s">
        <v>696</v>
      </c>
      <c r="S300" s="31" t="s">
        <v>697</v>
      </c>
      <c r="T300" s="40" t="s">
        <v>692</v>
      </c>
      <c r="U300" s="222"/>
      <c r="V300" s="48"/>
      <c r="W300" s="48"/>
    </row>
    <row r="301" ht="14.25" customHeight="1" s="49" customFormat="1">
      <c r="A301" s="76">
        <v>25</v>
      </c>
      <c r="B301" s="77" t="s">
        <v>40</v>
      </c>
      <c r="C301" s="78" t="s">
        <v>687</v>
      </c>
      <c r="D301" s="79" t="s">
        <v>27</v>
      </c>
      <c r="E301" s="90">
        <v>43631</v>
      </c>
      <c r="F301" s="80" t="str">
        <f>VLOOKUP($C301,CARPETAS!$C$5:$L$2388,2,FALSE)</f>
        <v>BRB048</v>
      </c>
      <c r="G301" s="81" t="str">
        <f>VLOOKUP($C301,CARPETAS!$C$5:$L$2388,9,FALSE)</f>
        <v>134.96.77</v>
      </c>
      <c r="H301" s="82" t="str">
        <f>VLOOKUP($C301,CARPETAS!$C$5:$L$2388,5,FALSE)</f>
        <v>Zanini</v>
      </c>
      <c r="I301" s="90">
        <v>43633</v>
      </c>
      <c r="J301" s="83" t="str">
        <f>VLOOKUP($C301,CARPETAS!$C$5:$L$2388,4,FALSE)</f>
        <v>Rivera</v>
      </c>
      <c r="K301" s="84"/>
      <c r="L301" s="95">
        <f t="shared" si="25"/>
        <v>43634</v>
      </c>
      <c r="M301" s="85">
        <f t="shared" si="27"/>
        <v>3</v>
      </c>
      <c r="N301" s="86">
        <v>900</v>
      </c>
      <c r="O301" s="86" t="s">
        <v>698</v>
      </c>
      <c r="P301" s="86">
        <v>900</v>
      </c>
      <c r="Q301" s="86">
        <v>790</v>
      </c>
      <c r="R301" s="86" t="s">
        <v>153</v>
      </c>
      <c r="S301" s="86" t="s">
        <v>699</v>
      </c>
      <c r="T301" s="87" t="s">
        <v>700</v>
      </c>
      <c r="U301" s="285"/>
      <c r="V301" s="48"/>
      <c r="W301" s="48"/>
    </row>
    <row r="302" ht="14.25" customHeight="1" s="49" customFormat="1">
      <c r="A302" s="39">
        <v>25</v>
      </c>
      <c r="B302" s="54" t="s">
        <v>40</v>
      </c>
      <c r="C302" s="55" t="s">
        <v>687</v>
      </c>
      <c r="D302" s="56" t="s">
        <v>37</v>
      </c>
      <c r="E302" s="88">
        <v>43631</v>
      </c>
      <c r="F302" s="37" t="str">
        <f>VLOOKUP($C302,CARPETAS!$C$5:$L$2388,2,FALSE)</f>
        <v>BRB048</v>
      </c>
      <c r="G302" s="27" t="str">
        <f>VLOOKUP($C302,CARPETAS!$C$5:$L$2388,9,FALSE)</f>
        <v>134.96.77</v>
      </c>
      <c r="H302" s="28" t="str">
        <f>VLOOKUP($C302,CARPETAS!$C$5:$L$2388,5,FALSE)</f>
        <v>Zanini</v>
      </c>
      <c r="I302" s="88">
        <v>43633</v>
      </c>
      <c r="J302" s="29" t="str">
        <f>VLOOKUP($C302,CARPETAS!$C$5:$L$2388,4,FALSE)</f>
        <v>Rivera</v>
      </c>
      <c r="K302" s="38"/>
      <c r="L302" s="93">
        <f t="shared" si="25"/>
        <v>43634</v>
      </c>
      <c r="M302" s="30">
        <f t="shared" si="27"/>
        <v>3</v>
      </c>
      <c r="N302" s="31">
        <v>900</v>
      </c>
      <c r="O302" s="31" t="s">
        <v>701</v>
      </c>
      <c r="P302" s="31">
        <v>900</v>
      </c>
      <c r="Q302" s="31">
        <v>791</v>
      </c>
      <c r="R302" s="31" t="s">
        <v>459</v>
      </c>
      <c r="S302" s="31" t="s">
        <v>460</v>
      </c>
      <c r="T302" s="40" t="s">
        <v>692</v>
      </c>
      <c r="U302" s="222"/>
      <c r="V302" s="48"/>
      <c r="W302" s="48"/>
    </row>
    <row r="303" ht="14.25" customHeight="1" s="49" customFormat="1">
      <c r="A303" s="39">
        <v>25</v>
      </c>
      <c r="B303" s="54" t="s">
        <v>40</v>
      </c>
      <c r="C303" s="55" t="s">
        <v>687</v>
      </c>
      <c r="D303" s="56" t="s">
        <v>27</v>
      </c>
      <c r="E303" s="88">
        <v>43633</v>
      </c>
      <c r="F303" s="37" t="str">
        <f>VLOOKUP($C303,CARPETAS!$C$5:$L$2388,2,FALSE)</f>
        <v>BRB048</v>
      </c>
      <c r="G303" s="27" t="str">
        <f>VLOOKUP($C303,CARPETAS!$C$5:$L$2388,9,FALSE)</f>
        <v>134.96.77</v>
      </c>
      <c r="H303" s="28" t="str">
        <f>VLOOKUP($C303,CARPETAS!$C$5:$L$2388,5,FALSE)</f>
        <v>Zanini</v>
      </c>
      <c r="I303" s="88">
        <v>43634</v>
      </c>
      <c r="J303" s="29" t="str">
        <f>VLOOKUP($C303,CARPETAS!$C$5:$L$2388,4,FALSE)</f>
        <v>Rivera</v>
      </c>
      <c r="K303" s="38"/>
      <c r="L303" s="93">
        <f t="shared" si="25"/>
        <v>43635</v>
      </c>
      <c r="M303" s="30">
        <f t="shared" si="27"/>
        <v>2</v>
      </c>
      <c r="N303" s="31">
        <v>900</v>
      </c>
      <c r="O303" s="31" t="s">
        <v>702</v>
      </c>
      <c r="P303" s="31">
        <v>901</v>
      </c>
      <c r="Q303" s="31">
        <v>793</v>
      </c>
      <c r="R303" s="31" t="s">
        <v>364</v>
      </c>
      <c r="S303" s="31" t="s">
        <v>703</v>
      </c>
      <c r="T303" s="40" t="s">
        <v>704</v>
      </c>
      <c r="U303" s="222"/>
      <c r="V303" s="48"/>
      <c r="W303" s="48"/>
    </row>
    <row r="304" ht="14.25" customHeight="1" s="49" customFormat="1">
      <c r="A304" s="39">
        <v>25</v>
      </c>
      <c r="B304" s="54" t="s">
        <v>40</v>
      </c>
      <c r="C304" s="55" t="s">
        <v>690</v>
      </c>
      <c r="D304" s="56" t="s">
        <v>32</v>
      </c>
      <c r="E304" s="88">
        <v>43633</v>
      </c>
      <c r="F304" s="37" t="str">
        <f>VLOOKUP($C304,CARPETAS!$C$5:$L$2388,2,FALSE)</f>
        <v>BRB049</v>
      </c>
      <c r="G304" s="27" t="str">
        <f>VLOOKUP($C304,CARPETAS!$C$5:$L$2388,9,FALSE)</f>
        <v>134.96.78</v>
      </c>
      <c r="H304" s="28" t="str">
        <f>VLOOKUP($C304,CARPETAS!$C$5:$L$2388,5,FALSE)</f>
        <v>Silvio</v>
      </c>
      <c r="I304" s="88">
        <v>43637</v>
      </c>
      <c r="J304" s="29" t="str">
        <f>VLOOKUP($C304,CARPETAS!$C$5:$L$2388,4,FALSE)</f>
        <v>Rivera</v>
      </c>
      <c r="K304" s="38"/>
      <c r="L304" s="93">
        <f t="shared" si="25"/>
        <v>43638</v>
      </c>
      <c r="M304" s="30">
        <f t="shared" si="27"/>
        <v>5</v>
      </c>
      <c r="N304" s="31">
        <v>900</v>
      </c>
      <c r="O304" s="31" t="s">
        <v>705</v>
      </c>
      <c r="P304" s="31">
        <v>901</v>
      </c>
      <c r="Q304" s="31">
        <v>3672</v>
      </c>
      <c r="R304" s="31" t="s">
        <v>706</v>
      </c>
      <c r="S304" s="31" t="s">
        <v>707</v>
      </c>
      <c r="T304" s="40" t="s">
        <v>708</v>
      </c>
      <c r="U304" s="222"/>
      <c r="V304" s="48"/>
      <c r="W304" s="48"/>
    </row>
    <row r="305" ht="14.25" customHeight="1" s="49" customFormat="1">
      <c r="A305" s="39">
        <v>25</v>
      </c>
      <c r="B305" s="54" t="s">
        <v>40</v>
      </c>
      <c r="C305" s="55" t="s">
        <v>687</v>
      </c>
      <c r="D305" s="56" t="s">
        <v>32</v>
      </c>
      <c r="E305" s="88">
        <v>43634</v>
      </c>
      <c r="F305" s="37" t="str">
        <f>VLOOKUP($C305,CARPETAS!$C$5:$L$2388,2,FALSE)</f>
        <v>BRB048</v>
      </c>
      <c r="G305" s="27" t="str">
        <f>VLOOKUP($C305,CARPETAS!$C$5:$L$2388,9,FALSE)</f>
        <v>134.96.77</v>
      </c>
      <c r="H305" s="28" t="str">
        <f>VLOOKUP($C305,CARPETAS!$C$5:$L$2388,5,FALSE)</f>
        <v>Zanini</v>
      </c>
      <c r="I305" s="88">
        <v>43637</v>
      </c>
      <c r="J305" s="29" t="str">
        <f>VLOOKUP($C305,CARPETAS!$C$5:$L$2388,4,FALSE)</f>
        <v>Rivera</v>
      </c>
      <c r="K305" s="38"/>
      <c r="L305" s="93">
        <f t="shared" si="25"/>
        <v>43638</v>
      </c>
      <c r="M305" s="30">
        <f t="shared" si="27"/>
        <v>4</v>
      </c>
      <c r="N305" s="31">
        <v>900</v>
      </c>
      <c r="O305" s="31" t="s">
        <v>709</v>
      </c>
      <c r="P305" s="31">
        <v>900</v>
      </c>
      <c r="Q305" s="31">
        <v>795</v>
      </c>
      <c r="R305" s="31" t="s">
        <v>710</v>
      </c>
      <c r="S305" s="31" t="s">
        <v>711</v>
      </c>
      <c r="T305" s="40" t="s">
        <v>712</v>
      </c>
      <c r="U305" s="222"/>
      <c r="V305" s="48"/>
      <c r="W305" s="48"/>
    </row>
    <row r="306" ht="14.25" customHeight="1" s="49" customFormat="1">
      <c r="A306" s="39">
        <v>25</v>
      </c>
      <c r="B306" s="54" t="s">
        <v>40</v>
      </c>
      <c r="C306" s="55" t="s">
        <v>687</v>
      </c>
      <c r="D306" s="56" t="s">
        <v>26</v>
      </c>
      <c r="E306" s="88">
        <v>43635</v>
      </c>
      <c r="F306" s="37" t="str">
        <f>VLOOKUP($C306,CARPETAS!$C$5:$L$2388,2,FALSE)</f>
        <v>BRB048</v>
      </c>
      <c r="G306" s="27" t="str">
        <f>VLOOKUP($C306,CARPETAS!$C$5:$L$2388,9,FALSE)</f>
        <v>134.96.77</v>
      </c>
      <c r="H306" s="28" t="str">
        <f>VLOOKUP($C306,CARPETAS!$C$5:$L$2388,5,FALSE)</f>
        <v>Zanini</v>
      </c>
      <c r="I306" s="88">
        <v>43637</v>
      </c>
      <c r="J306" s="29" t="str">
        <f>VLOOKUP($C306,CARPETAS!$C$5:$L$2388,4,FALSE)</f>
        <v>Rivera</v>
      </c>
      <c r="K306" s="38"/>
      <c r="L306" s="93">
        <f t="shared" si="25"/>
        <v>43638</v>
      </c>
      <c r="M306" s="30">
        <f t="shared" si="27"/>
        <v>3</v>
      </c>
      <c r="N306" s="31">
        <v>900</v>
      </c>
      <c r="O306" s="31" t="s">
        <v>713</v>
      </c>
      <c r="P306" s="31">
        <v>901</v>
      </c>
      <c r="Q306" s="31">
        <v>799</v>
      </c>
      <c r="R306" s="31" t="s">
        <v>174</v>
      </c>
      <c r="S306" s="31" t="s">
        <v>175</v>
      </c>
      <c r="T306" s="40" t="s">
        <v>714</v>
      </c>
      <c r="U306" s="222"/>
      <c r="V306" s="48"/>
      <c r="W306" s="48"/>
    </row>
    <row r="307" ht="14.25" customHeight="1" s="49" customFormat="1">
      <c r="A307" s="39">
        <v>25</v>
      </c>
      <c r="B307" s="54" t="s">
        <v>40</v>
      </c>
      <c r="C307" s="55" t="s">
        <v>690</v>
      </c>
      <c r="D307" s="56" t="s">
        <v>27</v>
      </c>
      <c r="E307" s="88">
        <v>43635</v>
      </c>
      <c r="F307" s="37" t="str">
        <f>VLOOKUP($C307,CARPETAS!$C$5:$L$2388,2,FALSE)</f>
        <v>BRB049</v>
      </c>
      <c r="G307" s="27" t="str">
        <f>VLOOKUP($C307,CARPETAS!$C$5:$L$2388,9,FALSE)</f>
        <v>134.96.78</v>
      </c>
      <c r="H307" s="28" t="str">
        <f>VLOOKUP($C307,CARPETAS!$C$5:$L$2388,5,FALSE)</f>
        <v>Silvio</v>
      </c>
      <c r="I307" s="88">
        <v>43637</v>
      </c>
      <c r="J307" s="29" t="str">
        <f>VLOOKUP($C307,CARPETAS!$C$5:$L$2388,4,FALSE)</f>
        <v>Rivera</v>
      </c>
      <c r="K307" s="38"/>
      <c r="L307" s="93">
        <f t="shared" si="25"/>
        <v>43638</v>
      </c>
      <c r="M307" s="30">
        <f t="shared" si="27"/>
        <v>3</v>
      </c>
      <c r="N307" s="31">
        <v>900</v>
      </c>
      <c r="O307" s="31" t="s">
        <v>715</v>
      </c>
      <c r="P307" s="31">
        <v>901</v>
      </c>
      <c r="Q307" s="31">
        <v>3667</v>
      </c>
      <c r="R307" s="31" t="s">
        <v>716</v>
      </c>
      <c r="S307" s="31" t="s">
        <v>717</v>
      </c>
      <c r="T307" s="40" t="s">
        <v>714</v>
      </c>
      <c r="U307" s="222"/>
      <c r="V307" s="48"/>
      <c r="W307" s="48"/>
    </row>
    <row r="308" ht="14.25" customHeight="1" s="49" customFormat="1">
      <c r="A308" s="39">
        <v>25</v>
      </c>
      <c r="B308" s="54" t="s">
        <v>40</v>
      </c>
      <c r="C308" s="55" t="s">
        <v>687</v>
      </c>
      <c r="D308" s="56" t="s">
        <v>37</v>
      </c>
      <c r="E308" s="88">
        <v>43634</v>
      </c>
      <c r="F308" s="37" t="str">
        <f>VLOOKUP($C308,CARPETAS!$C$5:$L$2388,2,FALSE)</f>
        <v>BRB048</v>
      </c>
      <c r="G308" s="27" t="str">
        <f>VLOOKUP($C308,CARPETAS!$C$5:$L$2388,9,FALSE)</f>
        <v>134.96.77</v>
      </c>
      <c r="H308" s="28" t="str">
        <f>VLOOKUP($C308,CARPETAS!$C$5:$L$2388,5,FALSE)</f>
        <v>Zanini</v>
      </c>
      <c r="I308" s="88">
        <v>43637</v>
      </c>
      <c r="J308" s="29" t="str">
        <f>VLOOKUP($C308,CARPETAS!$C$5:$L$2388,4,FALSE)</f>
        <v>Rivera</v>
      </c>
      <c r="K308" s="38"/>
      <c r="L308" s="93">
        <f t="shared" si="25"/>
        <v>43638</v>
      </c>
      <c r="M308" s="30">
        <f t="shared" si="27"/>
        <v>4</v>
      </c>
      <c r="N308" s="31">
        <v>900</v>
      </c>
      <c r="O308" s="31" t="s">
        <v>718</v>
      </c>
      <c r="P308" s="31">
        <v>901</v>
      </c>
      <c r="Q308" s="31">
        <v>794</v>
      </c>
      <c r="R308" s="31" t="s">
        <v>161</v>
      </c>
      <c r="S308" s="31" t="s">
        <v>162</v>
      </c>
      <c r="T308" s="40" t="s">
        <v>719</v>
      </c>
      <c r="U308" s="222"/>
      <c r="V308" s="48"/>
      <c r="W308" s="48"/>
    </row>
    <row r="309" ht="14.25" customHeight="1" s="49" customFormat="1">
      <c r="A309" s="39">
        <v>25</v>
      </c>
      <c r="B309" s="54" t="s">
        <v>40</v>
      </c>
      <c r="C309" s="55" t="s">
        <v>720</v>
      </c>
      <c r="D309" s="56" t="s">
        <v>37</v>
      </c>
      <c r="E309" s="88">
        <v>43635</v>
      </c>
      <c r="F309" s="37" t="str">
        <f>VLOOKUP($C309,CARPETAS!$C$5:$L$2388,2,FALSE)</f>
        <v>BRB050</v>
      </c>
      <c r="G309" s="27" t="str">
        <f>VLOOKUP($C309,CARPETAS!$C$5:$L$2388,9,FALSE)</f>
        <v>134.99.73</v>
      </c>
      <c r="H309" s="28" t="str">
        <f>VLOOKUP($C309,CARPETAS!$C$5:$L$2388,5,FALSE)</f>
        <v>Zanini</v>
      </c>
      <c r="I309" s="88">
        <v>43637</v>
      </c>
      <c r="J309" s="29" t="str">
        <f>VLOOKUP($C309,CARPETAS!$C$5:$L$2388,4,FALSE)</f>
        <v>Rivera</v>
      </c>
      <c r="K309" s="38"/>
      <c r="L309" s="93">
        <f t="shared" si="25"/>
        <v>43638</v>
      </c>
      <c r="M309" s="30">
        <f t="shared" si="27"/>
        <v>3</v>
      </c>
      <c r="N309" s="31">
        <v>900</v>
      </c>
      <c r="O309" s="31" t="s">
        <v>721</v>
      </c>
      <c r="P309" s="31">
        <v>901</v>
      </c>
      <c r="Q309" s="31">
        <v>800</v>
      </c>
      <c r="R309" s="31" t="s">
        <v>335</v>
      </c>
      <c r="S309" s="31" t="s">
        <v>336</v>
      </c>
      <c r="T309" s="40" t="s">
        <v>714</v>
      </c>
      <c r="U309" s="222"/>
      <c r="V309" s="48"/>
      <c r="W309" s="48"/>
    </row>
    <row r="310" ht="14.25" customHeight="1" s="49" customFormat="1">
      <c r="A310" s="39">
        <v>25</v>
      </c>
      <c r="B310" s="54" t="s">
        <v>22</v>
      </c>
      <c r="C310" s="55" t="s">
        <v>23</v>
      </c>
      <c r="D310" s="56" t="s">
        <v>32</v>
      </c>
      <c r="E310" s="88">
        <v>43637</v>
      </c>
      <c r="F310" s="37" t="str">
        <f>VLOOKUP($C310,CARPETAS!$C$5:$L$2388,2,FALSE)</f>
        <v>BRB</v>
      </c>
      <c r="G310" s="27" t="str">
        <f>VLOOKUP($C310,CARPETAS!$C$5:$L$2388,9,FALSE)</f>
        <v>xx</v>
      </c>
      <c r="H310" s="28" t="str">
        <f>VLOOKUP($C310,CARPETAS!$C$5:$L$2388,5,FALSE)</f>
        <v>xx</v>
      </c>
      <c r="I310" s="88">
        <v>43640</v>
      </c>
      <c r="J310" s="29" t="str">
        <f>VLOOKUP($C310,CARPETAS!$C$5:$L$2388,4,FALSE)</f>
        <v>xx</v>
      </c>
      <c r="K310" s="38"/>
      <c r="L310" s="93">
        <f t="shared" si="25"/>
        <v>43641</v>
      </c>
      <c r="M310" s="30">
        <f t="shared" si="27"/>
        <v>4</v>
      </c>
      <c r="N310" s="31">
        <v>900</v>
      </c>
      <c r="O310" s="31"/>
      <c r="P310" s="31"/>
      <c r="Q310" s="31"/>
      <c r="R310" s="31"/>
      <c r="S310" s="31"/>
      <c r="T310" s="40"/>
      <c r="U310" s="222"/>
      <c r="V310" s="48"/>
      <c r="W310" s="48"/>
    </row>
    <row r="311" ht="14.25" customHeight="1" s="49" customFormat="1">
      <c r="A311" s="39">
        <v>25</v>
      </c>
      <c r="B311" s="54" t="s">
        <v>40</v>
      </c>
      <c r="C311" s="55" t="s">
        <v>690</v>
      </c>
      <c r="D311" s="56" t="s">
        <v>36</v>
      </c>
      <c r="E311" s="88">
        <v>43637</v>
      </c>
      <c r="F311" s="37" t="str">
        <f>VLOOKUP($C311,CARPETAS!$C$5:$L$2388,2,FALSE)</f>
        <v>BRB049</v>
      </c>
      <c r="G311" s="27" t="str">
        <f>VLOOKUP($C311,CARPETAS!$C$5:$L$2388,9,FALSE)</f>
        <v>134.96.78</v>
      </c>
      <c r="H311" s="28" t="str">
        <f>VLOOKUP($C311,CARPETAS!$C$5:$L$2388,5,FALSE)</f>
        <v>Silvio</v>
      </c>
      <c r="I311" s="88">
        <v>43640</v>
      </c>
      <c r="J311" s="29" t="str">
        <f>VLOOKUP($C311,CARPETAS!$C$5:$L$2388,4,FALSE)</f>
        <v>Rivera</v>
      </c>
      <c r="K311" s="38"/>
      <c r="L311" s="93">
        <f t="shared" si="25"/>
        <v>43641</v>
      </c>
      <c r="M311" s="30">
        <f t="shared" si="27"/>
        <v>4</v>
      </c>
      <c r="N311" s="31">
        <v>900</v>
      </c>
      <c r="O311" s="31" t="s">
        <v>722</v>
      </c>
      <c r="P311" s="31">
        <v>902</v>
      </c>
      <c r="Q311" s="31">
        <v>3674</v>
      </c>
      <c r="R311" s="31" t="s">
        <v>723</v>
      </c>
      <c r="S311" s="31" t="s">
        <v>724</v>
      </c>
      <c r="T311" s="40" t="s">
        <v>725</v>
      </c>
      <c r="U311" s="222"/>
      <c r="V311" s="48"/>
      <c r="W311" s="48"/>
    </row>
    <row r="312" ht="14.25" customHeight="1" s="49" customFormat="1">
      <c r="A312" s="39">
        <v>25</v>
      </c>
      <c r="B312" s="54" t="s">
        <v>40</v>
      </c>
      <c r="C312" s="55" t="s">
        <v>690</v>
      </c>
      <c r="D312" s="56" t="s">
        <v>36</v>
      </c>
      <c r="E312" s="88">
        <v>43637</v>
      </c>
      <c r="F312" s="37" t="str">
        <f>VLOOKUP($C312,CARPETAS!$C$5:$L$2388,2,FALSE)</f>
        <v>BRB049</v>
      </c>
      <c r="G312" s="27" t="str">
        <f>VLOOKUP($C312,CARPETAS!$C$5:$L$2388,9,FALSE)</f>
        <v>134.96.78</v>
      </c>
      <c r="H312" s="28" t="str">
        <f>VLOOKUP($C312,CARPETAS!$C$5:$L$2388,5,FALSE)</f>
        <v>Silvio</v>
      </c>
      <c r="I312" s="88">
        <v>43640</v>
      </c>
      <c r="J312" s="29" t="str">
        <f>VLOOKUP($C312,CARPETAS!$C$5:$L$2388,4,FALSE)</f>
        <v>Rivera</v>
      </c>
      <c r="K312" s="38"/>
      <c r="L312" s="93">
        <f t="shared" si="25"/>
        <v>43641</v>
      </c>
      <c r="M312" s="30">
        <f t="shared" si="27"/>
        <v>4</v>
      </c>
      <c r="N312" s="31">
        <v>900</v>
      </c>
      <c r="O312" s="31" t="s">
        <v>726</v>
      </c>
      <c r="P312" s="31">
        <v>902</v>
      </c>
      <c r="Q312" s="31">
        <v>3673</v>
      </c>
      <c r="R312" s="31" t="s">
        <v>122</v>
      </c>
      <c r="S312" s="31" t="s">
        <v>123</v>
      </c>
      <c r="T312" s="40" t="s">
        <v>725</v>
      </c>
      <c r="U312" s="222"/>
      <c r="V312" s="48"/>
      <c r="W312" s="48"/>
    </row>
    <row r="313" ht="14.25" customHeight="1" s="49" customFormat="1">
      <c r="A313" s="39">
        <v>26</v>
      </c>
      <c r="B313" s="54" t="s">
        <v>40</v>
      </c>
      <c r="C313" s="55" t="s">
        <v>720</v>
      </c>
      <c r="D313" s="56" t="s">
        <v>26</v>
      </c>
      <c r="E313" s="88">
        <v>43640</v>
      </c>
      <c r="F313" s="37" t="str">
        <f>VLOOKUP($C313,CARPETAS!$C$5:$L$2388,2,FALSE)</f>
        <v>BRB050</v>
      </c>
      <c r="G313" s="27" t="str">
        <f>VLOOKUP($C313,CARPETAS!$C$5:$L$2388,9,FALSE)</f>
        <v>134.99.73</v>
      </c>
      <c r="H313" s="28" t="str">
        <f>VLOOKUP($C313,CARPETAS!$C$5:$L$2388,5,FALSE)</f>
        <v>Zanini</v>
      </c>
      <c r="I313" s="88">
        <v>43641</v>
      </c>
      <c r="J313" s="29" t="str">
        <f>VLOOKUP($C313,CARPETAS!$C$5:$L$2388,4,FALSE)</f>
        <v>Rivera</v>
      </c>
      <c r="K313" s="38"/>
      <c r="L313" s="93">
        <f>I313+1+1-1</f>
        <v>43642</v>
      </c>
      <c r="M313" s="30">
        <f t="shared" si="27"/>
        <v>2</v>
      </c>
      <c r="N313" s="31">
        <v>900</v>
      </c>
      <c r="O313" s="31" t="s">
        <v>727</v>
      </c>
      <c r="P313" s="31">
        <v>900</v>
      </c>
      <c r="Q313" s="31">
        <v>803</v>
      </c>
      <c r="R313" s="31" t="s">
        <v>68</v>
      </c>
      <c r="S313" s="31" t="s">
        <v>69</v>
      </c>
      <c r="T313" s="40" t="s">
        <v>728</v>
      </c>
      <c r="U313" s="222"/>
      <c r="V313" s="48"/>
      <c r="W313" s="48"/>
    </row>
    <row r="314" ht="14.25" customHeight="1" s="49" customFormat="1">
      <c r="A314" s="39">
        <v>26</v>
      </c>
      <c r="B314" s="54" t="s">
        <v>40</v>
      </c>
      <c r="C314" s="55" t="s">
        <v>690</v>
      </c>
      <c r="D314" s="56" t="s">
        <v>37</v>
      </c>
      <c r="E314" s="88">
        <v>43640</v>
      </c>
      <c r="F314" s="37" t="str">
        <f>VLOOKUP($C314,CARPETAS!$C$5:$L$2388,2,FALSE)</f>
        <v>BRB049</v>
      </c>
      <c r="G314" s="27" t="str">
        <f>VLOOKUP($C314,CARPETAS!$C$5:$L$2388,9,FALSE)</f>
        <v>134.96.78</v>
      </c>
      <c r="H314" s="28" t="str">
        <f>VLOOKUP($C314,CARPETAS!$C$5:$L$2388,5,FALSE)</f>
        <v>Silvio</v>
      </c>
      <c r="I314" s="88">
        <v>43641</v>
      </c>
      <c r="J314" s="29" t="str">
        <f>VLOOKUP($C314,CARPETAS!$C$5:$L$2388,4,FALSE)</f>
        <v>Rivera</v>
      </c>
      <c r="K314" s="38"/>
      <c r="L314" s="93">
        <f ref="L314:L329" t="shared" si="28">I314+1</f>
        <v>43642</v>
      </c>
      <c r="M314" s="30">
        <f t="shared" si="27"/>
        <v>2</v>
      </c>
      <c r="N314" s="31">
        <v>900</v>
      </c>
      <c r="O314" s="31" t="s">
        <v>729</v>
      </c>
      <c r="P314" s="31">
        <v>900</v>
      </c>
      <c r="Q314" s="31">
        <v>3677</v>
      </c>
      <c r="R314" s="31" t="s">
        <v>85</v>
      </c>
      <c r="S314" s="31" t="s">
        <v>86</v>
      </c>
      <c r="T314" s="40" t="s">
        <v>728</v>
      </c>
      <c r="U314" s="222"/>
      <c r="V314" s="48"/>
      <c r="W314" s="48"/>
    </row>
    <row r="315" ht="14.25" customHeight="1" s="49" customFormat="1">
      <c r="A315" s="39">
        <v>26</v>
      </c>
      <c r="B315" s="54" t="s">
        <v>40</v>
      </c>
      <c r="C315" s="55" t="s">
        <v>730</v>
      </c>
      <c r="D315" s="56" t="s">
        <v>26</v>
      </c>
      <c r="E315" s="88">
        <v>43642</v>
      </c>
      <c r="F315" s="37" t="str">
        <f>VLOOKUP($C315,CARPETAS!$C$5:$L$2388,2,FALSE)</f>
        <v>BRB051</v>
      </c>
      <c r="G315" s="27" t="str">
        <f>VLOOKUP($C315,CARPETAS!$C$5:$L$2388,9,FALSE)</f>
        <v>135.03.02</v>
      </c>
      <c r="H315" s="28" t="str">
        <f>VLOOKUP($C315,CARPETAS!$C$5:$L$2388,5,FALSE)</f>
        <v>Osvelii</v>
      </c>
      <c r="I315" s="88">
        <v>43643</v>
      </c>
      <c r="J315" s="29" t="str">
        <f>VLOOKUP($C315,CARPETAS!$C$5:$L$2388,4,FALSE)</f>
        <v>Rivera</v>
      </c>
      <c r="K315" s="38"/>
      <c r="L315" s="93">
        <f t="shared" si="28"/>
        <v>43644</v>
      </c>
      <c r="M315" s="30">
        <f t="shared" si="27"/>
        <v>2</v>
      </c>
      <c r="N315" s="31">
        <v>900</v>
      </c>
      <c r="O315" s="31" t="s">
        <v>731</v>
      </c>
      <c r="P315" s="31">
        <v>901</v>
      </c>
      <c r="Q315" s="31">
        <v>43</v>
      </c>
      <c r="R315" s="31" t="s">
        <v>246</v>
      </c>
      <c r="S315" s="31" t="s">
        <v>247</v>
      </c>
      <c r="T315" s="40" t="s">
        <v>732</v>
      </c>
      <c r="U315" s="222"/>
      <c r="V315" s="48"/>
      <c r="W315" s="48"/>
    </row>
    <row r="316" ht="14.25" customHeight="1" s="49" customFormat="1">
      <c r="A316" s="39">
        <v>26</v>
      </c>
      <c r="B316" s="54" t="s">
        <v>40</v>
      </c>
      <c r="C316" s="55" t="s">
        <v>720</v>
      </c>
      <c r="D316" s="56" t="s">
        <v>27</v>
      </c>
      <c r="E316" s="88">
        <v>43642</v>
      </c>
      <c r="F316" s="37" t="str">
        <f>VLOOKUP($C316,CARPETAS!$C$5:$L$2388,2,FALSE)</f>
        <v>BRB050</v>
      </c>
      <c r="G316" s="27" t="str">
        <f>VLOOKUP($C316,CARPETAS!$C$5:$L$2388,9,FALSE)</f>
        <v>134.99.73</v>
      </c>
      <c r="H316" s="28" t="str">
        <f>VLOOKUP($C316,CARPETAS!$C$5:$L$2388,5,FALSE)</f>
        <v>Zanini</v>
      </c>
      <c r="I316" s="88">
        <v>43643</v>
      </c>
      <c r="J316" s="29" t="str">
        <f>VLOOKUP($C316,CARPETAS!$C$5:$L$2388,4,FALSE)</f>
        <v>Rivera</v>
      </c>
      <c r="K316" s="38"/>
      <c r="L316" s="93">
        <f t="shared" si="28"/>
        <v>43644</v>
      </c>
      <c r="M316" s="30">
        <f t="shared" si="27"/>
        <v>2</v>
      </c>
      <c r="N316" s="31">
        <v>900</v>
      </c>
      <c r="O316" s="31" t="s">
        <v>733</v>
      </c>
      <c r="P316" s="31">
        <v>901</v>
      </c>
      <c r="Q316" s="31">
        <v>805</v>
      </c>
      <c r="R316" s="31" t="s">
        <v>206</v>
      </c>
      <c r="S316" s="31" t="s">
        <v>207</v>
      </c>
      <c r="T316" s="40" t="s">
        <v>732</v>
      </c>
      <c r="U316" s="222"/>
      <c r="V316" s="48"/>
      <c r="W316" s="48"/>
    </row>
    <row r="317" ht="14.25" customHeight="1" s="49" customFormat="1">
      <c r="A317" s="39">
        <v>26</v>
      </c>
      <c r="B317" s="57" t="s">
        <v>40</v>
      </c>
      <c r="C317" s="58" t="s">
        <v>734</v>
      </c>
      <c r="D317" s="59" t="s">
        <v>32</v>
      </c>
      <c r="E317" s="89">
        <v>43642</v>
      </c>
      <c r="F317" s="41" t="str">
        <f>VLOOKUP($C317,CARPETAS!$C$5:$L$2388,2,FALSE)</f>
        <v>BRB052</v>
      </c>
      <c r="G317" s="42" t="str">
        <f>VLOOKUP($C317,CARPETAS!$C$5:$L$2388,9,FALSE)</f>
        <v>135.04.12</v>
      </c>
      <c r="H317" s="43" t="str">
        <f>VLOOKUP($C317,CARPETAS!$C$5:$L$2388,5,FALSE)</f>
        <v>Silvio</v>
      </c>
      <c r="I317" s="89">
        <f>E317+2</f>
        <v>43644</v>
      </c>
      <c r="J317" s="44" t="str">
        <f>VLOOKUP($C317,CARPETAS!$C$5:$L$2388,4,FALSE)</f>
        <v>Rivera</v>
      </c>
      <c r="K317" s="45"/>
      <c r="L317" s="94">
        <f t="shared" si="28"/>
        <v>43645</v>
      </c>
      <c r="M317" s="46">
        <f t="shared" si="27"/>
        <v>3</v>
      </c>
      <c r="N317" s="47">
        <v>900</v>
      </c>
      <c r="O317" s="47" t="s">
        <v>735</v>
      </c>
      <c r="P317" s="47">
        <v>901</v>
      </c>
      <c r="Q317" s="47">
        <v>3679</v>
      </c>
      <c r="R317" s="47" t="s">
        <v>501</v>
      </c>
      <c r="S317" s="47" t="s">
        <v>428</v>
      </c>
      <c r="T317" s="36" t="s">
        <v>736</v>
      </c>
      <c r="U317" s="284"/>
      <c r="V317" s="48"/>
      <c r="W317" s="48"/>
    </row>
    <row r="318" ht="14.25" customHeight="1" s="49" customFormat="1">
      <c r="A318" s="50">
        <v>26</v>
      </c>
      <c r="B318" s="57" t="s">
        <v>40</v>
      </c>
      <c r="C318" s="58" t="s">
        <v>720</v>
      </c>
      <c r="D318" s="59" t="s">
        <v>37</v>
      </c>
      <c r="E318" s="89">
        <v>43643</v>
      </c>
      <c r="F318" s="41" t="str">
        <f>VLOOKUP($C318,CARPETAS!$C$5:$L$2388,2,FALSE)</f>
        <v>BRB050</v>
      </c>
      <c r="G318" s="42" t="str">
        <f>VLOOKUP($C318,CARPETAS!$C$5:$L$2388,9,FALSE)</f>
        <v>134.99.73</v>
      </c>
      <c r="H318" s="43" t="str">
        <f>VLOOKUP($C318,CARPETAS!$C$5:$L$2388,5,FALSE)</f>
        <v>Zanini</v>
      </c>
      <c r="I318" s="89">
        <v>43644</v>
      </c>
      <c r="J318" s="44" t="str">
        <f>VLOOKUP($C318,CARPETAS!$C$5:$L$2388,4,FALSE)</f>
        <v>Rivera</v>
      </c>
      <c r="K318" s="45"/>
      <c r="L318" s="94">
        <f t="shared" si="28"/>
        <v>43645</v>
      </c>
      <c r="M318" s="46">
        <f t="shared" si="27"/>
        <v>2</v>
      </c>
      <c r="N318" s="47">
        <v>900</v>
      </c>
      <c r="O318" s="47" t="s">
        <v>737</v>
      </c>
      <c r="P318" s="47">
        <v>900</v>
      </c>
      <c r="Q318" s="47">
        <v>808</v>
      </c>
      <c r="R318" s="47" t="s">
        <v>459</v>
      </c>
      <c r="S318" s="47" t="s">
        <v>460</v>
      </c>
      <c r="T318" s="36" t="s">
        <v>738</v>
      </c>
      <c r="U318" s="284"/>
      <c r="V318" s="48"/>
      <c r="W318" s="48"/>
    </row>
    <row r="319" ht="14.25" customHeight="1" s="49" customFormat="1">
      <c r="A319" s="50">
        <v>27</v>
      </c>
      <c r="B319" s="57" t="s">
        <v>40</v>
      </c>
      <c r="C319" s="58" t="s">
        <v>739</v>
      </c>
      <c r="D319" s="59" t="s">
        <v>32</v>
      </c>
      <c r="E319" s="89">
        <v>43646</v>
      </c>
      <c r="F319" s="41" t="str">
        <f>VLOOKUP($C319,CARPETAS!$C$5:$L$2388,2,FALSE)</f>
        <v>BRB053</v>
      </c>
      <c r="G319" s="42" t="str">
        <f>VLOOKUP($C319,CARPETAS!$C$5:$L$2388,9,FALSE)</f>
        <v>135.05.35</v>
      </c>
      <c r="H319" s="43" t="str">
        <f>VLOOKUP($C319,CARPETAS!$C$5:$L$2388,5,FALSE)</f>
        <v>Zanini</v>
      </c>
      <c r="I319" s="89">
        <v>43647</v>
      </c>
      <c r="J319" s="44" t="str">
        <f>VLOOKUP($C319,CARPETAS!$C$5:$L$2388,4,FALSE)</f>
        <v>Rivera</v>
      </c>
      <c r="K319" s="45"/>
      <c r="L319" s="94">
        <f t="shared" si="28"/>
        <v>43648</v>
      </c>
      <c r="M319" s="46">
        <f t="shared" si="27"/>
        <v>2</v>
      </c>
      <c r="N319" s="47">
        <v>900</v>
      </c>
      <c r="O319" s="47" t="s">
        <v>740</v>
      </c>
      <c r="P319" s="47">
        <v>901</v>
      </c>
      <c r="Q319" s="47">
        <v>811</v>
      </c>
      <c r="R319" s="47" t="s">
        <v>174</v>
      </c>
      <c r="S319" s="47" t="s">
        <v>175</v>
      </c>
      <c r="T319" s="36" t="s">
        <v>741</v>
      </c>
      <c r="U319" s="284"/>
      <c r="V319" s="48"/>
      <c r="W319" s="48"/>
    </row>
    <row r="320" ht="14.25" customHeight="1" s="49" customFormat="1">
      <c r="A320" s="50">
        <v>27</v>
      </c>
      <c r="B320" s="57" t="s">
        <v>40</v>
      </c>
      <c r="C320" s="58" t="s">
        <v>742</v>
      </c>
      <c r="D320" s="59" t="s">
        <v>36</v>
      </c>
      <c r="E320" s="89">
        <v>43645</v>
      </c>
      <c r="F320" s="41" t="str">
        <f>VLOOKUP($C320,CARPETAS!$C$5:$L$2388,2,FALSE)</f>
        <v>BRB054</v>
      </c>
      <c r="G320" s="42" t="str">
        <f>VLOOKUP($C320,CARPETAS!$C$5:$L$2388,9,FALSE)</f>
        <v>135.05.36</v>
      </c>
      <c r="H320" s="43" t="str">
        <f>VLOOKUP($C320,CARPETAS!$C$5:$L$2388,5,FALSE)</f>
        <v>Cmcn</v>
      </c>
      <c r="I320" s="89">
        <v>43647</v>
      </c>
      <c r="J320" s="44" t="str">
        <f>VLOOKUP($C320,CARPETAS!$C$5:$L$2388,4,FALSE)</f>
        <v>Rivera</v>
      </c>
      <c r="K320" s="45"/>
      <c r="L320" s="94">
        <f t="shared" si="28"/>
        <v>43648</v>
      </c>
      <c r="M320" s="46">
        <f t="shared" si="27"/>
        <v>3</v>
      </c>
      <c r="N320" s="47">
        <v>900</v>
      </c>
      <c r="O320" s="47" t="s">
        <v>743</v>
      </c>
      <c r="P320" s="47">
        <v>901</v>
      </c>
      <c r="Q320" s="47">
        <v>623</v>
      </c>
      <c r="R320" s="47" t="s">
        <v>346</v>
      </c>
      <c r="S320" s="47" t="s">
        <v>347</v>
      </c>
      <c r="T320" s="36" t="s">
        <v>744</v>
      </c>
      <c r="U320" s="284"/>
      <c r="V320" s="48"/>
      <c r="W320" s="48"/>
    </row>
    <row r="321" ht="0.75" customHeight="1" s="49" customFormat="1">
      <c r="A321" s="50">
        <v>27</v>
      </c>
      <c r="B321" s="57" t="s">
        <v>40</v>
      </c>
      <c r="C321" s="58" t="s">
        <v>745</v>
      </c>
      <c r="D321" s="59" t="s">
        <v>37</v>
      </c>
      <c r="E321" s="89">
        <v>43646</v>
      </c>
      <c r="F321" s="41" t="str">
        <f>VLOOKUP($C321,CARPETAS!$C$5:$L$2388,2,FALSE)</f>
        <v>BRB055</v>
      </c>
      <c r="G321" s="42" t="str">
        <f>VLOOKUP($C321,CARPETAS!$C$5:$L$2388,9,FALSE)</f>
        <v>135.05.37</v>
      </c>
      <c r="H321" s="43" t="str">
        <f>VLOOKUP($C321,CARPETAS!$C$5:$L$2388,5,FALSE)</f>
        <v>Silvio</v>
      </c>
      <c r="I321" s="89">
        <v>43647</v>
      </c>
      <c r="J321" s="44" t="str">
        <f>VLOOKUP($C321,CARPETAS!$C$5:$L$2388,4,FALSE)</f>
        <v>Rivera</v>
      </c>
      <c r="K321" s="45"/>
      <c r="L321" s="94">
        <f t="shared" si="28"/>
        <v>43648</v>
      </c>
      <c r="M321" s="46">
        <f t="shared" si="27"/>
        <v>2</v>
      </c>
      <c r="N321" s="47">
        <v>900</v>
      </c>
      <c r="O321" s="47" t="s">
        <v>746</v>
      </c>
      <c r="P321" s="47">
        <v>901</v>
      </c>
      <c r="Q321" s="47">
        <v>3688</v>
      </c>
      <c r="R321" s="47" t="s">
        <v>295</v>
      </c>
      <c r="S321" s="47" t="s">
        <v>747</v>
      </c>
      <c r="T321" s="36" t="s">
        <v>748</v>
      </c>
      <c r="U321" s="284"/>
      <c r="V321" s="48"/>
      <c r="W321" s="48"/>
    </row>
    <row r="322" ht="14.25" customHeight="1" s="49" customFormat="1">
      <c r="A322" s="50">
        <v>27</v>
      </c>
      <c r="B322" s="57" t="s">
        <v>40</v>
      </c>
      <c r="C322" s="58" t="s">
        <v>720</v>
      </c>
      <c r="D322" s="59" t="s">
        <v>26</v>
      </c>
      <c r="E322" s="89">
        <v>43646</v>
      </c>
      <c r="F322" s="41" t="str">
        <f>VLOOKUP($C322,CARPETAS!$C$5:$L$2388,2,FALSE)</f>
        <v>BRB050</v>
      </c>
      <c r="G322" s="42" t="str">
        <f>VLOOKUP($C322,CARPETAS!$C$5:$L$2388,9,FALSE)</f>
        <v>134.99.73</v>
      </c>
      <c r="H322" s="43" t="str">
        <f>VLOOKUP($C322,CARPETAS!$C$5:$L$2388,5,FALSE)</f>
        <v>Zanini</v>
      </c>
      <c r="I322" s="89">
        <v>43647</v>
      </c>
      <c r="J322" s="44" t="str">
        <f>VLOOKUP($C322,CARPETAS!$C$5:$L$2388,4,FALSE)</f>
        <v>Rivera</v>
      </c>
      <c r="K322" s="45"/>
      <c r="L322" s="94">
        <f t="shared" si="28"/>
        <v>43648</v>
      </c>
      <c r="M322" s="46">
        <f t="shared" si="27"/>
        <v>2</v>
      </c>
      <c r="N322" s="47">
        <v>900</v>
      </c>
      <c r="O322" s="47" t="s">
        <v>749</v>
      </c>
      <c r="P322" s="47">
        <v>900</v>
      </c>
      <c r="Q322" s="47">
        <v>810</v>
      </c>
      <c r="R322" s="47" t="s">
        <v>305</v>
      </c>
      <c r="S322" s="47" t="s">
        <v>750</v>
      </c>
      <c r="T322" s="36" t="s">
        <v>751</v>
      </c>
      <c r="U322" s="284"/>
      <c r="V322" s="48"/>
      <c r="W322" s="48"/>
    </row>
    <row r="323" ht="14.25" customHeight="1" s="49" customFormat="1">
      <c r="A323" s="50">
        <v>27</v>
      </c>
      <c r="B323" s="57" t="s">
        <v>40</v>
      </c>
      <c r="C323" s="58" t="s">
        <v>720</v>
      </c>
      <c r="D323" s="59" t="s">
        <v>26</v>
      </c>
      <c r="E323" s="89">
        <v>43647</v>
      </c>
      <c r="F323" s="41" t="str">
        <f>VLOOKUP($C323,CARPETAS!$C$5:$L$2388,2,FALSE)</f>
        <v>BRB050</v>
      </c>
      <c r="G323" s="42" t="str">
        <f>VLOOKUP($C323,CARPETAS!$C$5:$L$2388,9,FALSE)</f>
        <v>134.99.73</v>
      </c>
      <c r="H323" s="43" t="str">
        <f>VLOOKUP($C323,CARPETAS!$C$5:$L$2388,5,FALSE)</f>
        <v>Zanini</v>
      </c>
      <c r="I323" s="89">
        <v>43648</v>
      </c>
      <c r="J323" s="44" t="str">
        <f>VLOOKUP($C323,CARPETAS!$C$5:$L$2388,4,FALSE)</f>
        <v>Rivera</v>
      </c>
      <c r="K323" s="45"/>
      <c r="L323" s="94">
        <f t="shared" si="28"/>
        <v>43649</v>
      </c>
      <c r="M323" s="46">
        <f t="shared" si="27"/>
        <v>2</v>
      </c>
      <c r="N323" s="47">
        <v>900</v>
      </c>
      <c r="O323" s="47" t="s">
        <v>752</v>
      </c>
      <c r="P323" s="47">
        <v>900</v>
      </c>
      <c r="Q323" s="47">
        <v>812</v>
      </c>
      <c r="R323" s="47" t="s">
        <v>753</v>
      </c>
      <c r="S323" s="47" t="s">
        <v>754</v>
      </c>
      <c r="T323" s="36" t="s">
        <v>755</v>
      </c>
      <c r="U323" s="284"/>
      <c r="V323" s="48"/>
      <c r="W323" s="48"/>
    </row>
    <row r="324" s="49" customFormat="1">
      <c r="A324" s="50">
        <v>27</v>
      </c>
      <c r="B324" s="57" t="s">
        <v>40</v>
      </c>
      <c r="C324" s="58" t="s">
        <v>739</v>
      </c>
      <c r="D324" s="59" t="s">
        <v>27</v>
      </c>
      <c r="E324" s="89">
        <v>43647</v>
      </c>
      <c r="F324" s="41" t="str">
        <f>VLOOKUP($C324,CARPETAS!$C$5:$L$2388,2,FALSE)</f>
        <v>BRB053</v>
      </c>
      <c r="G324" s="42" t="str">
        <f>VLOOKUP($C324,CARPETAS!$C$5:$L$2388,9,FALSE)</f>
        <v>135.05.35</v>
      </c>
      <c r="H324" s="43" t="str">
        <f>VLOOKUP($C324,CARPETAS!$C$5:$L$2388,5,FALSE)</f>
        <v>Zanini</v>
      </c>
      <c r="I324" s="89">
        <v>43648</v>
      </c>
      <c r="J324" s="44" t="str">
        <f>VLOOKUP($C324,CARPETAS!$C$5:$L$2388,4,FALSE)</f>
        <v>Rivera</v>
      </c>
      <c r="K324" s="45"/>
      <c r="L324" s="94">
        <f t="shared" si="28"/>
        <v>43649</v>
      </c>
      <c r="M324" s="46">
        <f t="shared" si="27"/>
        <v>2</v>
      </c>
      <c r="N324" s="47">
        <v>900</v>
      </c>
      <c r="O324" s="47" t="s">
        <v>756</v>
      </c>
      <c r="P324" s="47">
        <v>901</v>
      </c>
      <c r="Q324" s="47">
        <v>813</v>
      </c>
      <c r="R324" s="47" t="s">
        <v>364</v>
      </c>
      <c r="S324" s="47" t="s">
        <v>703</v>
      </c>
      <c r="T324" s="36" t="s">
        <v>741</v>
      </c>
      <c r="U324" s="284"/>
      <c r="V324" s="48"/>
      <c r="W324" s="48"/>
    </row>
    <row r="325" s="49" customFormat="1">
      <c r="A325" s="50">
        <v>27</v>
      </c>
      <c r="B325" s="57" t="s">
        <v>40</v>
      </c>
      <c r="C325" s="58" t="s">
        <v>745</v>
      </c>
      <c r="D325" s="59" t="s">
        <v>27</v>
      </c>
      <c r="E325" s="89">
        <v>43647</v>
      </c>
      <c r="F325" s="41" t="str">
        <f>VLOOKUP($C325,CARPETAS!$C$5:$L$2388,2,FALSE)</f>
        <v>BRB055</v>
      </c>
      <c r="G325" s="42" t="str">
        <f>VLOOKUP($C325,CARPETAS!$C$5:$L$2388,9,FALSE)</f>
        <v>135.05.37</v>
      </c>
      <c r="H325" s="43" t="str">
        <f>VLOOKUP($C325,CARPETAS!$C$5:$L$2388,5,FALSE)</f>
        <v>Silvio</v>
      </c>
      <c r="I325" s="89">
        <v>43648</v>
      </c>
      <c r="J325" s="44" t="str">
        <f>VLOOKUP($C325,CARPETAS!$C$5:$L$2388,4,FALSE)</f>
        <v>Rivera</v>
      </c>
      <c r="K325" s="45"/>
      <c r="L325" s="94">
        <f t="shared" si="28"/>
        <v>43649</v>
      </c>
      <c r="M325" s="46">
        <f t="shared" si="27"/>
        <v>2</v>
      </c>
      <c r="N325" s="47">
        <v>900</v>
      </c>
      <c r="O325" s="47" t="s">
        <v>757</v>
      </c>
      <c r="P325" s="47">
        <v>900</v>
      </c>
      <c r="Q325" s="47">
        <v>3692</v>
      </c>
      <c r="R325" s="47" t="s">
        <v>93</v>
      </c>
      <c r="S325" s="47" t="s">
        <v>94</v>
      </c>
      <c r="T325" s="36" t="s">
        <v>755</v>
      </c>
      <c r="U325" s="284"/>
      <c r="V325" s="48"/>
      <c r="W325" s="48"/>
    </row>
    <row r="326" ht="14.25" customHeight="1" s="49" customFormat="1">
      <c r="A326" s="39">
        <v>27</v>
      </c>
      <c r="B326" s="57" t="s">
        <v>40</v>
      </c>
      <c r="C326" s="58" t="s">
        <v>742</v>
      </c>
      <c r="D326" s="59" t="s">
        <v>37</v>
      </c>
      <c r="E326" s="89">
        <v>43650</v>
      </c>
      <c r="F326" s="41" t="str">
        <f>VLOOKUP($C326,CARPETAS!$C$5:$L$2388,2,FALSE)</f>
        <v>BRB054</v>
      </c>
      <c r="G326" s="42" t="str">
        <f>VLOOKUP($C326,CARPETAS!$C$5:$L$2388,9,FALSE)</f>
        <v>135.05.36</v>
      </c>
      <c r="H326" s="43" t="str">
        <f>VLOOKUP($C326,CARPETAS!$C$5:$L$2388,5,FALSE)</f>
        <v>Cmcn</v>
      </c>
      <c r="I326" s="89">
        <v>43651</v>
      </c>
      <c r="J326" s="44" t="str">
        <f>VLOOKUP($C326,CARPETAS!$C$5:$L$2388,4,FALSE)</f>
        <v>Rivera</v>
      </c>
      <c r="K326" s="45"/>
      <c r="L326" s="94">
        <f t="shared" si="28"/>
        <v>43652</v>
      </c>
      <c r="M326" s="46">
        <f t="shared" si="27"/>
        <v>2</v>
      </c>
      <c r="N326" s="47">
        <v>900</v>
      </c>
      <c r="O326" s="47" t="s">
        <v>758</v>
      </c>
      <c r="P326" s="47">
        <v>901</v>
      </c>
      <c r="Q326" s="47">
        <v>625</v>
      </c>
      <c r="R326" s="47" t="s">
        <v>168</v>
      </c>
      <c r="S326" s="47" t="s">
        <v>169</v>
      </c>
      <c r="T326" s="36" t="s">
        <v>759</v>
      </c>
      <c r="U326" s="284"/>
      <c r="V326" s="48"/>
      <c r="W326" s="48"/>
    </row>
    <row r="327" ht="14.25" customHeight="1" s="49" customFormat="1">
      <c r="A327" s="50">
        <v>27</v>
      </c>
      <c r="B327" s="57" t="s">
        <v>40</v>
      </c>
      <c r="C327" s="58" t="s">
        <v>739</v>
      </c>
      <c r="D327" s="59" t="s">
        <v>27</v>
      </c>
      <c r="E327" s="89">
        <v>43650</v>
      </c>
      <c r="F327" s="41" t="str">
        <f>VLOOKUP($C327,CARPETAS!$C$5:$L$2388,2,FALSE)</f>
        <v>BRB053</v>
      </c>
      <c r="G327" s="42" t="str">
        <f>VLOOKUP($C327,CARPETAS!$C$5:$L$2388,9,FALSE)</f>
        <v>135.05.35</v>
      </c>
      <c r="H327" s="43" t="str">
        <f>VLOOKUP($C327,CARPETAS!$C$5:$L$2388,5,FALSE)</f>
        <v>Zanini</v>
      </c>
      <c r="I327" s="89">
        <v>43651</v>
      </c>
      <c r="J327" s="44" t="str">
        <f>VLOOKUP($C327,CARPETAS!$C$5:$L$2388,4,FALSE)</f>
        <v>Rivera</v>
      </c>
      <c r="K327" s="45"/>
      <c r="L327" s="94">
        <f t="shared" si="28"/>
        <v>43652</v>
      </c>
      <c r="M327" s="46">
        <f t="shared" si="27"/>
        <v>2</v>
      </c>
      <c r="N327" s="47">
        <v>900</v>
      </c>
      <c r="O327" s="47" t="s">
        <v>760</v>
      </c>
      <c r="P327" s="47">
        <v>900</v>
      </c>
      <c r="Q327" s="47">
        <v>820</v>
      </c>
      <c r="R327" s="47" t="s">
        <v>761</v>
      </c>
      <c r="S327" s="47" t="s">
        <v>239</v>
      </c>
      <c r="T327" s="36" t="s">
        <v>762</v>
      </c>
      <c r="U327" s="284"/>
      <c r="V327" s="48"/>
      <c r="W327" s="48"/>
    </row>
    <row r="328" ht="14.25" customHeight="1" s="49" customFormat="1">
      <c r="A328" s="109">
        <v>28</v>
      </c>
      <c r="B328" s="110" t="s">
        <v>40</v>
      </c>
      <c r="C328" s="111" t="s">
        <v>739</v>
      </c>
      <c r="D328" s="112" t="s">
        <v>32</v>
      </c>
      <c r="E328" s="113">
        <v>43653</v>
      </c>
      <c r="F328" s="114" t="str">
        <f>VLOOKUP($C328,CARPETAS!$C$5:$L$2388,2,FALSE)</f>
        <v>BRB053</v>
      </c>
      <c r="G328" s="115" t="str">
        <f>VLOOKUP($C328,CARPETAS!$C$5:$L$2388,9,FALSE)</f>
        <v>135.05.35</v>
      </c>
      <c r="H328" s="116" t="str">
        <f>VLOOKUP($C328,CARPETAS!$C$5:$L$2388,5,FALSE)</f>
        <v>Zanini</v>
      </c>
      <c r="I328" s="113">
        <v>43654</v>
      </c>
      <c r="J328" s="117" t="str">
        <f>VLOOKUP($C328,CARPETAS!$C$5:$L$2388,4,FALSE)</f>
        <v>Rivera</v>
      </c>
      <c r="K328" s="118"/>
      <c r="L328" s="119">
        <f t="shared" si="28"/>
        <v>43655</v>
      </c>
      <c r="M328" s="120">
        <f t="shared" si="27"/>
        <v>2</v>
      </c>
      <c r="N328" s="108">
        <v>900</v>
      </c>
      <c r="O328" s="108" t="s">
        <v>763</v>
      </c>
      <c r="P328" s="108">
        <v>900</v>
      </c>
      <c r="Q328" s="108">
        <v>822</v>
      </c>
      <c r="R328" s="108" t="s">
        <v>459</v>
      </c>
      <c r="S328" s="108" t="s">
        <v>460</v>
      </c>
      <c r="T328" s="121" t="s">
        <v>764</v>
      </c>
      <c r="U328" s="286"/>
      <c r="V328" s="48"/>
      <c r="W328" s="48"/>
    </row>
    <row r="329" ht="14.25" customHeight="1" s="49" customFormat="1">
      <c r="A329" s="39">
        <v>27</v>
      </c>
      <c r="B329" s="57" t="s">
        <v>40</v>
      </c>
      <c r="C329" s="58" t="s">
        <v>745</v>
      </c>
      <c r="D329" s="59" t="s">
        <v>36</v>
      </c>
      <c r="E329" s="89">
        <v>43650</v>
      </c>
      <c r="F329" s="41" t="str">
        <f>VLOOKUP($C329,CARPETAS!$C$5:$L$2388,2,FALSE)</f>
        <v>BRB055</v>
      </c>
      <c r="G329" s="42" t="str">
        <f>VLOOKUP($C329,CARPETAS!$C$5:$L$2388,9,FALSE)</f>
        <v>135.05.37</v>
      </c>
      <c r="H329" s="43" t="str">
        <f>VLOOKUP($C329,CARPETAS!$C$5:$L$2388,5,FALSE)</f>
        <v>Silvio</v>
      </c>
      <c r="I329" s="89">
        <v>43654</v>
      </c>
      <c r="J329" s="44" t="str">
        <f>VLOOKUP($C329,CARPETAS!$C$5:$L$2388,4,FALSE)</f>
        <v>Rivera</v>
      </c>
      <c r="K329" s="45"/>
      <c r="L329" s="94">
        <f t="shared" si="28"/>
        <v>43655</v>
      </c>
      <c r="M329" s="46">
        <f t="shared" si="27"/>
        <v>5</v>
      </c>
      <c r="N329" s="47">
        <v>900</v>
      </c>
      <c r="O329" s="47" t="s">
        <v>765</v>
      </c>
      <c r="P329" s="47">
        <v>901</v>
      </c>
      <c r="Q329" s="47">
        <v>3696</v>
      </c>
      <c r="R329" s="47" t="s">
        <v>619</v>
      </c>
      <c r="S329" s="47" t="s">
        <v>766</v>
      </c>
      <c r="T329" s="36" t="s">
        <v>767</v>
      </c>
      <c r="U329" s="284"/>
      <c r="V329" s="48"/>
      <c r="W329" s="48"/>
    </row>
    <row r="330" ht="14.25" customHeight="1" s="49" customFormat="1">
      <c r="A330" s="50">
        <v>28</v>
      </c>
      <c r="B330" s="57" t="s">
        <v>40</v>
      </c>
      <c r="C330" s="58" t="s">
        <v>745</v>
      </c>
      <c r="D330" s="59" t="s">
        <v>26</v>
      </c>
      <c r="E330" s="89">
        <v>43653</v>
      </c>
      <c r="F330" s="41" t="str">
        <f>VLOOKUP($C330,CARPETAS!$C$5:$L$2388,2,FALSE)</f>
        <v>BRB055</v>
      </c>
      <c r="G330" s="42" t="str">
        <f>VLOOKUP($C330,CARPETAS!$C$5:$L$2388,9,FALSE)</f>
        <v>135.05.37</v>
      </c>
      <c r="H330" s="43" t="str">
        <f>VLOOKUP($C330,CARPETAS!$C$5:$L$2388,5,FALSE)</f>
        <v>Silvio</v>
      </c>
      <c r="I330" s="89">
        <v>43654</v>
      </c>
      <c r="J330" s="44" t="str">
        <f>VLOOKUP($C330,CARPETAS!$C$5:$L$2388,4,FALSE)</f>
        <v>Rivera</v>
      </c>
      <c r="K330" s="45"/>
      <c r="L330" s="94">
        <f>I330+1+1</f>
        <v>43656</v>
      </c>
      <c r="M330" s="46">
        <f t="shared" si="27"/>
        <v>3</v>
      </c>
      <c r="N330" s="47">
        <v>900</v>
      </c>
      <c r="O330" s="47" t="s">
        <v>768</v>
      </c>
      <c r="P330" s="47">
        <v>900</v>
      </c>
      <c r="Q330" s="47">
        <v>3705</v>
      </c>
      <c r="R330" s="47" t="s">
        <v>144</v>
      </c>
      <c r="S330" s="47" t="s">
        <v>145</v>
      </c>
      <c r="T330" s="36" t="s">
        <v>769</v>
      </c>
      <c r="U330" s="284"/>
      <c r="V330" s="48"/>
      <c r="W330" s="48"/>
    </row>
    <row r="331" ht="14.25" customHeight="1" s="49" customFormat="1">
      <c r="A331" s="50">
        <v>28</v>
      </c>
      <c r="B331" s="57" t="s">
        <v>40</v>
      </c>
      <c r="C331" s="58" t="s">
        <v>745</v>
      </c>
      <c r="D331" s="59" t="s">
        <v>37</v>
      </c>
      <c r="E331" s="89">
        <v>43653</v>
      </c>
      <c r="F331" s="41" t="str">
        <f>VLOOKUP($C331,CARPETAS!$C$5:$L$2388,2,FALSE)</f>
        <v>BRB055</v>
      </c>
      <c r="G331" s="42" t="str">
        <f>VLOOKUP($C331,CARPETAS!$C$5:$L$2388,9,FALSE)</f>
        <v>135.05.37</v>
      </c>
      <c r="H331" s="43" t="str">
        <f>VLOOKUP($C331,CARPETAS!$C$5:$L$2388,5,FALSE)</f>
        <v>Silvio</v>
      </c>
      <c r="I331" s="89">
        <v>43654</v>
      </c>
      <c r="J331" s="44" t="str">
        <f>VLOOKUP($C331,CARPETAS!$C$5:$L$2388,4,FALSE)</f>
        <v>Rivera</v>
      </c>
      <c r="K331" s="45"/>
      <c r="L331" s="94">
        <f>I331+1+1</f>
        <v>43656</v>
      </c>
      <c r="M331" s="46">
        <f t="shared" si="27"/>
        <v>3</v>
      </c>
      <c r="N331" s="47">
        <v>900</v>
      </c>
      <c r="O331" s="47" t="s">
        <v>770</v>
      </c>
      <c r="P331" s="47">
        <v>900</v>
      </c>
      <c r="Q331" s="47">
        <v>3706</v>
      </c>
      <c r="R331" s="47" t="s">
        <v>85</v>
      </c>
      <c r="S331" s="47" t="s">
        <v>771</v>
      </c>
      <c r="T331" s="36" t="s">
        <v>769</v>
      </c>
      <c r="U331" s="284"/>
      <c r="V331" s="48"/>
      <c r="W331" s="48"/>
    </row>
    <row r="332" ht="14.25" customHeight="1" s="49" customFormat="1">
      <c r="A332" s="109">
        <v>28</v>
      </c>
      <c r="B332" s="110" t="s">
        <v>40</v>
      </c>
      <c r="C332" s="111" t="s">
        <v>739</v>
      </c>
      <c r="D332" s="112" t="s">
        <v>37</v>
      </c>
      <c r="E332" s="113">
        <v>43653</v>
      </c>
      <c r="F332" s="114" t="str">
        <f>VLOOKUP($C332,CARPETAS!$C$5:$L$2388,2,FALSE)</f>
        <v>BRB053</v>
      </c>
      <c r="G332" s="115" t="str">
        <f>VLOOKUP($C332,CARPETAS!$C$5:$L$2388,9,FALSE)</f>
        <v>135.05.35</v>
      </c>
      <c r="H332" s="116" t="str">
        <f>VLOOKUP($C332,CARPETAS!$C$5:$L$2388,5,FALSE)</f>
        <v>Zanini</v>
      </c>
      <c r="I332" s="113">
        <v>43654</v>
      </c>
      <c r="J332" s="117" t="str">
        <f>VLOOKUP($C332,CARPETAS!$C$5:$L$2388,4,FALSE)</f>
        <v>Rivera</v>
      </c>
      <c r="K332" s="118"/>
      <c r="L332" s="119">
        <f>I332+1+1</f>
        <v>43656</v>
      </c>
      <c r="M332" s="120">
        <f t="shared" si="27"/>
        <v>3</v>
      </c>
      <c r="N332" s="108">
        <v>900</v>
      </c>
      <c r="O332" s="108" t="s">
        <v>772</v>
      </c>
      <c r="P332" s="108">
        <v>901</v>
      </c>
      <c r="Q332" s="108">
        <v>823</v>
      </c>
      <c r="R332" s="108" t="s">
        <v>290</v>
      </c>
      <c r="S332" s="108" t="s">
        <v>773</v>
      </c>
      <c r="T332" s="121" t="s">
        <v>774</v>
      </c>
      <c r="U332" s="286"/>
      <c r="V332" s="48"/>
      <c r="W332" s="48"/>
    </row>
    <row r="333" ht="14.25" customHeight="1" s="49" customFormat="1">
      <c r="A333" s="50">
        <v>28</v>
      </c>
      <c r="B333" s="57" t="s">
        <v>40</v>
      </c>
      <c r="C333" s="58" t="s">
        <v>775</v>
      </c>
      <c r="D333" s="59" t="s">
        <v>27</v>
      </c>
      <c r="E333" s="89">
        <v>43655</v>
      </c>
      <c r="F333" s="41" t="str">
        <f>VLOOKUP($C333,CARPETAS!$C$5:$L$2388,2,FALSE)</f>
        <v>BRB056</v>
      </c>
      <c r="G333" s="42" t="str">
        <f>VLOOKUP($C333,CARPETAS!$C$5:$L$2388,9,FALSE)</f>
        <v>135.10.02</v>
      </c>
      <c r="H333" s="43" t="str">
        <f>VLOOKUP($C333,CARPETAS!$C$5:$L$2388,5,FALSE)</f>
        <v>Sergio Nava</v>
      </c>
      <c r="I333" s="89">
        <v>43656</v>
      </c>
      <c r="J333" s="44" t="str">
        <f>VLOOKUP($C333,CARPETAS!$C$5:$L$2388,4,FALSE)</f>
        <v>Rivera</v>
      </c>
      <c r="K333" s="45"/>
      <c r="L333" s="94">
        <f>I333+1+1</f>
        <v>43658</v>
      </c>
      <c r="M333" s="46">
        <f t="shared" si="27"/>
        <v>3</v>
      </c>
      <c r="N333" s="47">
        <v>900</v>
      </c>
      <c r="O333" s="47" t="s">
        <v>776</v>
      </c>
      <c r="P333" s="47">
        <v>900</v>
      </c>
      <c r="Q333" s="47">
        <v>7</v>
      </c>
      <c r="R333" s="47" t="s">
        <v>777</v>
      </c>
      <c r="S333" s="47" t="s">
        <v>778</v>
      </c>
      <c r="T333" s="36" t="s">
        <v>779</v>
      </c>
      <c r="U333" s="284"/>
      <c r="V333" s="48"/>
      <c r="W333" s="48"/>
    </row>
    <row r="334" ht="14.25" customHeight="1" s="49" customFormat="1">
      <c r="A334" s="50">
        <v>28</v>
      </c>
      <c r="B334" s="57" t="s">
        <v>40</v>
      </c>
      <c r="C334" s="58" t="s">
        <v>745</v>
      </c>
      <c r="D334" s="59" t="s">
        <v>32</v>
      </c>
      <c r="E334" s="89">
        <v>43656</v>
      </c>
      <c r="F334" s="41" t="str">
        <f>VLOOKUP($C334,CARPETAS!$C$5:$L$2388,2,FALSE)</f>
        <v>BRB055</v>
      </c>
      <c r="G334" s="42" t="str">
        <f>VLOOKUP($C334,CARPETAS!$C$5:$L$2388,9,FALSE)</f>
        <v>135.05.37</v>
      </c>
      <c r="H334" s="43" t="str">
        <f>VLOOKUP($C334,CARPETAS!$C$5:$L$2388,5,FALSE)</f>
        <v>Silvio</v>
      </c>
      <c r="I334" s="89">
        <v>43657</v>
      </c>
      <c r="J334" s="44" t="str">
        <f>VLOOKUP($C334,CARPETAS!$C$5:$L$2388,4,FALSE)</f>
        <v>Rivera</v>
      </c>
      <c r="K334" s="45"/>
      <c r="L334" s="94">
        <f>I334+1</f>
        <v>43658</v>
      </c>
      <c r="M334" s="46">
        <f t="shared" si="27"/>
        <v>2</v>
      </c>
      <c r="N334" s="47">
        <v>900</v>
      </c>
      <c r="O334" s="47" t="s">
        <v>780</v>
      </c>
      <c r="P334" s="47">
        <v>901</v>
      </c>
      <c r="Q334" s="47">
        <v>3713</v>
      </c>
      <c r="R334" s="47" t="s">
        <v>77</v>
      </c>
      <c r="S334" s="47" t="s">
        <v>78</v>
      </c>
      <c r="T334" s="36" t="s">
        <v>781</v>
      </c>
      <c r="U334" s="284"/>
      <c r="V334" s="48"/>
      <c r="W334" s="48"/>
    </row>
    <row r="335" ht="14.25" customHeight="1" s="49" customFormat="1">
      <c r="A335" s="50">
        <v>28</v>
      </c>
      <c r="B335" s="57" t="s">
        <v>40</v>
      </c>
      <c r="C335" s="58" t="s">
        <v>739</v>
      </c>
      <c r="D335" s="59" t="s">
        <v>27</v>
      </c>
      <c r="E335" s="89">
        <v>43656</v>
      </c>
      <c r="F335" s="41" t="str">
        <f>VLOOKUP($C335,CARPETAS!$C$5:$L$2388,2,FALSE)</f>
        <v>BRB053</v>
      </c>
      <c r="G335" s="42" t="str">
        <f>VLOOKUP($C335,CARPETAS!$C$5:$L$2388,9,FALSE)</f>
        <v>135.05.35</v>
      </c>
      <c r="H335" s="43" t="str">
        <f>VLOOKUP($C335,CARPETAS!$C$5:$L$2388,5,FALSE)</f>
        <v>Zanini</v>
      </c>
      <c r="I335" s="89">
        <v>43657</v>
      </c>
      <c r="J335" s="44" t="str">
        <f>VLOOKUP($C335,CARPETAS!$C$5:$L$2388,4,FALSE)</f>
        <v>Rivera</v>
      </c>
      <c r="K335" s="45"/>
      <c r="L335" s="94">
        <f>I335+1</f>
        <v>43658</v>
      </c>
      <c r="M335" s="46">
        <f t="shared" si="27"/>
        <v>2</v>
      </c>
      <c r="N335" s="47">
        <v>900</v>
      </c>
      <c r="O335" s="47" t="s">
        <v>782</v>
      </c>
      <c r="P335" s="47">
        <v>901</v>
      </c>
      <c r="Q335" s="47">
        <v>829</v>
      </c>
      <c r="R335" s="47" t="s">
        <v>361</v>
      </c>
      <c r="S335" s="47" t="s">
        <v>362</v>
      </c>
      <c r="T335" s="36" t="s">
        <v>781</v>
      </c>
      <c r="U335" s="284"/>
      <c r="V335" s="48"/>
      <c r="W335" s="48"/>
    </row>
    <row r="336" ht="14.25" customHeight="1" s="49" customFormat="1">
      <c r="A336" s="39">
        <v>28</v>
      </c>
      <c r="B336" s="54" t="s">
        <v>40</v>
      </c>
      <c r="C336" s="55" t="s">
        <v>739</v>
      </c>
      <c r="D336" s="56" t="s">
        <v>26</v>
      </c>
      <c r="E336" s="88">
        <v>43656</v>
      </c>
      <c r="F336" s="37" t="str">
        <f>VLOOKUP($C336,CARPETAS!$C$5:$L$2388,2,FALSE)</f>
        <v>BRB053</v>
      </c>
      <c r="G336" s="27" t="str">
        <f>VLOOKUP($C336,CARPETAS!$C$5:$L$2388,9,FALSE)</f>
        <v>135.05.35</v>
      </c>
      <c r="H336" s="28" t="str">
        <f>VLOOKUP($C336,CARPETAS!$C$5:$L$2388,5,FALSE)</f>
        <v>Zanini</v>
      </c>
      <c r="I336" s="88">
        <v>43658</v>
      </c>
      <c r="J336" s="29" t="str">
        <f>VLOOKUP($C336,CARPETAS!$C$5:$L$2388,4,FALSE)</f>
        <v>Rivera</v>
      </c>
      <c r="K336" s="38"/>
      <c r="L336" s="93">
        <f>I336+1</f>
        <v>43659</v>
      </c>
      <c r="M336" s="30">
        <f t="shared" si="27"/>
        <v>3</v>
      </c>
      <c r="N336" s="31">
        <v>900</v>
      </c>
      <c r="O336" s="31" t="s">
        <v>783</v>
      </c>
      <c r="P336" s="31">
        <v>900</v>
      </c>
      <c r="Q336" s="31">
        <v>828</v>
      </c>
      <c r="R336" s="31" t="s">
        <v>157</v>
      </c>
      <c r="S336" s="31" t="s">
        <v>158</v>
      </c>
      <c r="T336" s="40" t="s">
        <v>784</v>
      </c>
      <c r="U336" s="222"/>
      <c r="V336" s="48"/>
      <c r="W336" s="48"/>
    </row>
    <row r="337" ht="14.25" customHeight="1" s="49" customFormat="1">
      <c r="A337" s="50">
        <v>28</v>
      </c>
      <c r="B337" s="57" t="s">
        <v>40</v>
      </c>
      <c r="C337" s="58" t="s">
        <v>742</v>
      </c>
      <c r="D337" s="59" t="s">
        <v>26</v>
      </c>
      <c r="E337" s="89">
        <v>43657</v>
      </c>
      <c r="F337" s="41" t="str">
        <f>VLOOKUP($C337,CARPETAS!$C$5:$L$2388,2,FALSE)</f>
        <v>BRB054</v>
      </c>
      <c r="G337" s="42" t="str">
        <f>VLOOKUP($C337,CARPETAS!$C$5:$L$2388,9,FALSE)</f>
        <v>135.05.36</v>
      </c>
      <c r="H337" s="43" t="str">
        <f>VLOOKUP($C337,CARPETAS!$C$5:$L$2388,5,FALSE)</f>
        <v>Cmcn</v>
      </c>
      <c r="I337" s="89">
        <v>43661</v>
      </c>
      <c r="J337" s="44" t="str">
        <f>VLOOKUP($C337,CARPETAS!$C$5:$L$2388,4,FALSE)</f>
        <v>Rivera</v>
      </c>
      <c r="K337" s="45"/>
      <c r="L337" s="94">
        <f>I337+1</f>
        <v>43662</v>
      </c>
      <c r="M337" s="46">
        <f t="shared" si="27"/>
        <v>5</v>
      </c>
      <c r="N337" s="47">
        <v>900</v>
      </c>
      <c r="O337" s="47" t="s">
        <v>785</v>
      </c>
      <c r="P337" s="47">
        <v>900</v>
      </c>
      <c r="Q337" s="47">
        <v>627</v>
      </c>
      <c r="R337" s="47" t="s">
        <v>249</v>
      </c>
      <c r="S337" s="47" t="s">
        <v>250</v>
      </c>
      <c r="T337" s="36" t="s">
        <v>786</v>
      </c>
      <c r="U337" s="284"/>
      <c r="V337" s="48"/>
      <c r="W337" s="48"/>
    </row>
    <row r="338" ht="14.25" customHeight="1" s="49" customFormat="1">
      <c r="A338" s="50">
        <v>29</v>
      </c>
      <c r="B338" s="57" t="s">
        <v>40</v>
      </c>
      <c r="C338" s="58" t="s">
        <v>730</v>
      </c>
      <c r="D338" s="59" t="s">
        <v>37</v>
      </c>
      <c r="E338" s="89">
        <v>43660</v>
      </c>
      <c r="F338" s="41" t="str">
        <f>VLOOKUP($C338,CARPETAS!$C$5:$L$2388,2,FALSE)</f>
        <v>BRB051</v>
      </c>
      <c r="G338" s="42" t="str">
        <f>VLOOKUP($C338,CARPETAS!$C$5:$L$2388,9,FALSE)</f>
        <v>135.03.02</v>
      </c>
      <c r="H338" s="43" t="str">
        <f>VLOOKUP($C338,CARPETAS!$C$5:$L$2388,5,FALSE)</f>
        <v>Osvelii</v>
      </c>
      <c r="I338" s="89">
        <v>43661</v>
      </c>
      <c r="J338" s="44" t="str">
        <f>VLOOKUP($C338,CARPETAS!$C$5:$L$2388,4,FALSE)</f>
        <v>Rivera</v>
      </c>
      <c r="K338" s="45"/>
      <c r="L338" s="94">
        <f>I338+1</f>
        <v>43662</v>
      </c>
      <c r="M338" s="46">
        <f t="shared" si="27"/>
        <v>2</v>
      </c>
      <c r="N338" s="47">
        <v>900</v>
      </c>
      <c r="O338" s="47" t="s">
        <v>787</v>
      </c>
      <c r="P338" s="47">
        <v>901</v>
      </c>
      <c r="Q338" s="47">
        <v>48</v>
      </c>
      <c r="R338" s="47" t="s">
        <v>246</v>
      </c>
      <c r="S338" s="47" t="s">
        <v>788</v>
      </c>
      <c r="T338" s="36" t="s">
        <v>789</v>
      </c>
      <c r="U338" s="284"/>
      <c r="V338" s="48"/>
      <c r="W338" s="48"/>
    </row>
    <row r="339" ht="14.25" customHeight="1" s="49" customFormat="1">
      <c r="A339" s="50">
        <v>29</v>
      </c>
      <c r="B339" s="57" t="s">
        <v>40</v>
      </c>
      <c r="C339" s="58" t="s">
        <v>739</v>
      </c>
      <c r="D339" s="59" t="s">
        <v>26</v>
      </c>
      <c r="E339" s="89">
        <v>43662</v>
      </c>
      <c r="F339" s="41" t="str">
        <f>VLOOKUP($C339,CARPETAS!$C$5:$L$2388,2,FALSE)</f>
        <v>BRB053</v>
      </c>
      <c r="G339" s="42" t="str">
        <f>VLOOKUP($C339,CARPETAS!$C$5:$L$2388,9,FALSE)</f>
        <v>135.05.35</v>
      </c>
      <c r="H339" s="43" t="str">
        <f>VLOOKUP($C339,CARPETAS!$C$5:$L$2388,5,FALSE)</f>
        <v>Zanini</v>
      </c>
      <c r="I339" s="89">
        <v>43663</v>
      </c>
      <c r="J339" s="44" t="str">
        <f>VLOOKUP($C339,CARPETAS!$C$5:$L$2388,4,FALSE)</f>
        <v>Rivera</v>
      </c>
      <c r="K339" s="45"/>
      <c r="L339" s="94">
        <f>I339+1+1</f>
        <v>43665</v>
      </c>
      <c r="M339" s="46">
        <f t="shared" si="27"/>
        <v>3</v>
      </c>
      <c r="N339" s="47">
        <v>900</v>
      </c>
      <c r="O339" s="47" t="s">
        <v>790</v>
      </c>
      <c r="P339" s="47">
        <v>901</v>
      </c>
      <c r="Q339" s="47">
        <v>834</v>
      </c>
      <c r="R339" s="47" t="s">
        <v>753</v>
      </c>
      <c r="S339" s="47" t="s">
        <v>754</v>
      </c>
      <c r="T339" s="36" t="s">
        <v>791</v>
      </c>
      <c r="U339" s="284"/>
      <c r="V339" s="48"/>
      <c r="W339" s="48"/>
    </row>
    <row r="340" ht="14.25" customHeight="1" s="49" customFormat="1">
      <c r="A340" s="50">
        <v>29</v>
      </c>
      <c r="B340" s="57" t="s">
        <v>40</v>
      </c>
      <c r="C340" s="58" t="s">
        <v>792</v>
      </c>
      <c r="D340" s="59" t="s">
        <v>27</v>
      </c>
      <c r="E340" s="89">
        <v>43662</v>
      </c>
      <c r="F340" s="41" t="str">
        <f>VLOOKUP($C340,CARPETAS!$C$5:$L$2388,2,FALSE)</f>
        <v>BRB058</v>
      </c>
      <c r="G340" s="42" t="str">
        <f>VLOOKUP($C340,CARPETAS!$C$5:$L$2388,9,FALSE)</f>
        <v>135.14.62</v>
      </c>
      <c r="H340" s="43" t="str">
        <f>VLOOKUP($C340,CARPETAS!$C$5:$L$2388,5,FALSE)</f>
        <v>Zanini</v>
      </c>
      <c r="I340" s="89">
        <v>43663</v>
      </c>
      <c r="J340" s="44" t="str">
        <f>VLOOKUP($C340,CARPETAS!$C$5:$L$2388,4,FALSE)</f>
        <v>Rivera</v>
      </c>
      <c r="K340" s="45"/>
      <c r="L340" s="94">
        <f>I340+1+1</f>
        <v>43665</v>
      </c>
      <c r="M340" s="46">
        <f t="shared" si="27"/>
        <v>3</v>
      </c>
      <c r="N340" s="47">
        <v>900</v>
      </c>
      <c r="O340" s="47" t="s">
        <v>793</v>
      </c>
      <c r="P340" s="47">
        <v>900</v>
      </c>
      <c r="Q340" s="47">
        <v>835</v>
      </c>
      <c r="R340" s="47" t="s">
        <v>114</v>
      </c>
      <c r="S340" s="47" t="s">
        <v>115</v>
      </c>
      <c r="T340" s="36" t="s">
        <v>794</v>
      </c>
      <c r="U340" s="284"/>
      <c r="V340" s="48"/>
      <c r="W340" s="48"/>
    </row>
    <row r="341" ht="14.25" customHeight="1" s="49" customFormat="1">
      <c r="A341" s="39">
        <v>29</v>
      </c>
      <c r="B341" s="54" t="s">
        <v>22</v>
      </c>
      <c r="C341" s="55" t="s">
        <v>23</v>
      </c>
      <c r="D341" s="56" t="s">
        <v>27</v>
      </c>
      <c r="E341" s="88">
        <v>43662</v>
      </c>
      <c r="F341" s="37" t="str">
        <f>VLOOKUP($C341,CARPETAS!$C$5:$L$2388,2,FALSE)</f>
        <v>BRB</v>
      </c>
      <c r="G341" s="27" t="str">
        <f>VLOOKUP($C341,CARPETAS!$C$5:$L$2388,9,FALSE)</f>
        <v>xx</v>
      </c>
      <c r="H341" s="28" t="str">
        <f>VLOOKUP($C341,CARPETAS!$C$5:$L$2388,5,FALSE)</f>
        <v>xx</v>
      </c>
      <c r="I341" s="88">
        <f>E341+2</f>
        <v>43664</v>
      </c>
      <c r="J341" s="29" t="str">
        <f>VLOOKUP($C341,CARPETAS!$C$5:$L$2388,4,FALSE)</f>
        <v>xx</v>
      </c>
      <c r="K341" s="38"/>
      <c r="L341" s="93">
        <f ref="L341:L377" t="shared" si="29">I341+1</f>
        <v>43665</v>
      </c>
      <c r="M341" s="30">
        <f t="shared" si="27"/>
        <v>3</v>
      </c>
      <c r="N341" s="31">
        <v>900</v>
      </c>
      <c r="O341" s="31"/>
      <c r="P341" s="31"/>
      <c r="Q341" s="31"/>
      <c r="R341" s="31"/>
      <c r="S341" s="31"/>
      <c r="T341" s="40"/>
      <c r="U341" s="222"/>
      <c r="V341" s="48"/>
      <c r="W341" s="48"/>
    </row>
    <row r="342" ht="14.25" customHeight="1" s="49" customFormat="1">
      <c r="A342" s="50">
        <v>29</v>
      </c>
      <c r="B342" s="57" t="s">
        <v>40</v>
      </c>
      <c r="C342" s="58" t="s">
        <v>792</v>
      </c>
      <c r="D342" s="59" t="s">
        <v>36</v>
      </c>
      <c r="E342" s="89">
        <v>43664</v>
      </c>
      <c r="F342" s="41" t="str">
        <f>VLOOKUP($C342,CARPETAS!$C$5:$L$2388,2,FALSE)</f>
        <v>BRB058</v>
      </c>
      <c r="G342" s="42" t="str">
        <f>VLOOKUP($C342,CARPETAS!$C$5:$L$2388,9,FALSE)</f>
        <v>135.14.62</v>
      </c>
      <c r="H342" s="43" t="str">
        <f>VLOOKUP($C342,CARPETAS!$C$5:$L$2388,5,FALSE)</f>
        <v>Zanini</v>
      </c>
      <c r="I342" s="89">
        <v>43668</v>
      </c>
      <c r="J342" s="44" t="str">
        <f>VLOOKUP($C342,CARPETAS!$C$5:$L$2388,4,FALSE)</f>
        <v>Rivera</v>
      </c>
      <c r="K342" s="45"/>
      <c r="L342" s="94">
        <f t="shared" si="29"/>
        <v>43669</v>
      </c>
      <c r="M342" s="46">
        <f t="shared" si="27"/>
        <v>5</v>
      </c>
      <c r="N342" s="47">
        <v>900</v>
      </c>
      <c r="O342" s="47" t="s">
        <v>795</v>
      </c>
      <c r="P342" s="47">
        <v>900</v>
      </c>
      <c r="Q342" s="47">
        <v>841</v>
      </c>
      <c r="R342" s="47" t="s">
        <v>796</v>
      </c>
      <c r="S342" s="47" t="s">
        <v>344</v>
      </c>
      <c r="T342" s="36" t="s">
        <v>797</v>
      </c>
      <c r="U342" s="284"/>
      <c r="V342" s="48"/>
      <c r="W342" s="48"/>
    </row>
    <row r="343" ht="14.25" customHeight="1" s="49" customFormat="1">
      <c r="A343" s="50">
        <v>29</v>
      </c>
      <c r="B343" s="57" t="s">
        <v>40</v>
      </c>
      <c r="C343" s="58" t="s">
        <v>798</v>
      </c>
      <c r="D343" s="59" t="s">
        <v>26</v>
      </c>
      <c r="E343" s="89">
        <v>43664</v>
      </c>
      <c r="F343" s="41" t="str">
        <f>VLOOKUP($C343,CARPETAS!$C$5:$L$2388,2,FALSE)</f>
        <v>BRB057</v>
      </c>
      <c r="G343" s="42" t="str">
        <f>VLOOKUP($C343,CARPETAS!$C$5:$L$2388,9,FALSE)</f>
        <v>135.14.63</v>
      </c>
      <c r="H343" s="43" t="str">
        <f>VLOOKUP($C343,CARPETAS!$C$5:$L$2388,5,FALSE)</f>
        <v>Silvio</v>
      </c>
      <c r="I343" s="89">
        <v>43668</v>
      </c>
      <c r="J343" s="44" t="str">
        <f>VLOOKUP($C343,CARPETAS!$C$5:$L$2388,4,FALSE)</f>
        <v>Rivera</v>
      </c>
      <c r="K343" s="45"/>
      <c r="L343" s="94">
        <f t="shared" si="29"/>
        <v>43669</v>
      </c>
      <c r="M343" s="46">
        <f t="shared" si="27"/>
        <v>5</v>
      </c>
      <c r="N343" s="47">
        <v>900</v>
      </c>
      <c r="O343" s="47" t="s">
        <v>799</v>
      </c>
      <c r="P343" s="47">
        <v>900</v>
      </c>
      <c r="Q343" s="47">
        <v>3726</v>
      </c>
      <c r="R343" s="47" t="s">
        <v>93</v>
      </c>
      <c r="S343" s="47" t="s">
        <v>94</v>
      </c>
      <c r="T343" s="36" t="s">
        <v>800</v>
      </c>
      <c r="U343" s="284"/>
      <c r="V343" s="48"/>
      <c r="W343" s="48"/>
    </row>
    <row r="344" ht="14.25" customHeight="1" s="49" customFormat="1">
      <c r="A344" s="50">
        <v>30</v>
      </c>
      <c r="B344" s="57" t="s">
        <v>40</v>
      </c>
      <c r="C344" s="58" t="s">
        <v>798</v>
      </c>
      <c r="D344" s="59" t="s">
        <v>26</v>
      </c>
      <c r="E344" s="89">
        <v>43666</v>
      </c>
      <c r="F344" s="41" t="str">
        <f>VLOOKUP($C344,CARPETAS!$C$5:$L$2388,2,FALSE)</f>
        <v>BRB057</v>
      </c>
      <c r="G344" s="42" t="str">
        <f>VLOOKUP($C344,CARPETAS!$C$5:$L$2388,9,FALSE)</f>
        <v>135.14.63</v>
      </c>
      <c r="H344" s="43" t="str">
        <f>VLOOKUP($C344,CARPETAS!$C$5:$L$2388,5,FALSE)</f>
        <v>Silvio</v>
      </c>
      <c r="I344" s="89">
        <f>E344+2</f>
        <v>43668</v>
      </c>
      <c r="J344" s="44" t="str">
        <f>VLOOKUP($C344,CARPETAS!$C$5:$L$2388,4,FALSE)</f>
        <v>Rivera</v>
      </c>
      <c r="K344" s="45"/>
      <c r="L344" s="94">
        <f t="shared" si="29"/>
        <v>43669</v>
      </c>
      <c r="M344" s="46">
        <f t="shared" si="27"/>
        <v>3</v>
      </c>
      <c r="N344" s="47">
        <v>900</v>
      </c>
      <c r="O344" s="47" t="s">
        <v>801</v>
      </c>
      <c r="P344" s="47">
        <v>900</v>
      </c>
      <c r="Q344" s="47">
        <v>3733</v>
      </c>
      <c r="R344" s="47" t="s">
        <v>614</v>
      </c>
      <c r="S344" s="47" t="s">
        <v>546</v>
      </c>
      <c r="T344" s="36" t="s">
        <v>797</v>
      </c>
      <c r="U344" s="284"/>
      <c r="V344" s="48"/>
      <c r="W344" s="48"/>
    </row>
    <row r="345" ht="14.25" customHeight="1" s="49" customFormat="1">
      <c r="A345" s="50">
        <v>30</v>
      </c>
      <c r="B345" s="57" t="s">
        <v>40</v>
      </c>
      <c r="C345" s="58" t="s">
        <v>798</v>
      </c>
      <c r="D345" s="59" t="s">
        <v>37</v>
      </c>
      <c r="E345" s="89">
        <v>43666</v>
      </c>
      <c r="F345" s="41" t="str">
        <f>VLOOKUP($C345,CARPETAS!$C$5:$L$2388,2,FALSE)</f>
        <v>BRB057</v>
      </c>
      <c r="G345" s="42" t="str">
        <f>VLOOKUP($C345,CARPETAS!$C$5:$L$2388,9,FALSE)</f>
        <v>135.14.63</v>
      </c>
      <c r="H345" s="43" t="str">
        <f>VLOOKUP($C345,CARPETAS!$C$5:$L$2388,5,FALSE)</f>
        <v>Silvio</v>
      </c>
      <c r="I345" s="89">
        <f>E345+2</f>
        <v>43668</v>
      </c>
      <c r="J345" s="44" t="str">
        <f>VLOOKUP($C345,CARPETAS!$C$5:$L$2388,4,FALSE)</f>
        <v>Rivera</v>
      </c>
      <c r="K345" s="45"/>
      <c r="L345" s="94">
        <f t="shared" si="29"/>
        <v>43669</v>
      </c>
      <c r="M345" s="46">
        <f t="shared" si="27"/>
        <v>3</v>
      </c>
      <c r="N345" s="47">
        <v>900</v>
      </c>
      <c r="O345" s="47" t="s">
        <v>802</v>
      </c>
      <c r="P345" s="47">
        <v>901</v>
      </c>
      <c r="Q345" s="47">
        <v>3734</v>
      </c>
      <c r="R345" s="47" t="s">
        <v>619</v>
      </c>
      <c r="S345" s="47" t="s">
        <v>620</v>
      </c>
      <c r="T345" s="36" t="s">
        <v>803</v>
      </c>
      <c r="U345" s="284"/>
      <c r="V345" s="48"/>
      <c r="W345" s="48"/>
    </row>
    <row r="346" ht="14.25" customHeight="1" s="49" customFormat="1">
      <c r="A346" s="50">
        <v>30</v>
      </c>
      <c r="B346" s="57" t="s">
        <v>40</v>
      </c>
      <c r="C346" s="58" t="s">
        <v>792</v>
      </c>
      <c r="D346" s="59" t="s">
        <v>27</v>
      </c>
      <c r="E346" s="89">
        <v>43668</v>
      </c>
      <c r="F346" s="41" t="str">
        <f>VLOOKUP($C346,CARPETAS!$C$5:$L$2388,2,FALSE)</f>
        <v>BRB058</v>
      </c>
      <c r="G346" s="42" t="str">
        <f>VLOOKUP($C346,CARPETAS!$C$5:$L$2388,9,FALSE)</f>
        <v>135.14.62</v>
      </c>
      <c r="H346" s="43" t="str">
        <f>VLOOKUP($C346,CARPETAS!$C$5:$L$2388,5,FALSE)</f>
        <v>Zanini</v>
      </c>
      <c r="I346" s="89">
        <f>E346+2</f>
        <v>43670</v>
      </c>
      <c r="J346" s="44" t="str">
        <f>VLOOKUP($C346,CARPETAS!$C$5:$L$2388,4,FALSE)</f>
        <v>Rivera</v>
      </c>
      <c r="K346" s="45"/>
      <c r="L346" s="94">
        <f t="shared" si="29"/>
        <v>43671</v>
      </c>
      <c r="M346" s="46">
        <f t="shared" si="27"/>
        <v>3</v>
      </c>
      <c r="N346" s="47">
        <v>900</v>
      </c>
      <c r="O346" s="47" t="s">
        <v>804</v>
      </c>
      <c r="P346" s="47">
        <v>900</v>
      </c>
      <c r="Q346" s="47">
        <v>845</v>
      </c>
      <c r="R346" s="47" t="s">
        <v>153</v>
      </c>
      <c r="S346" s="47" t="s">
        <v>340</v>
      </c>
      <c r="T346" s="36" t="s">
        <v>805</v>
      </c>
      <c r="U346" s="284"/>
      <c r="V346" s="48"/>
      <c r="W346" s="48"/>
    </row>
    <row r="347" ht="14.25" customHeight="1" s="49" customFormat="1">
      <c r="A347" s="50">
        <v>30</v>
      </c>
      <c r="B347" s="57" t="s">
        <v>40</v>
      </c>
      <c r="C347" s="58" t="s">
        <v>792</v>
      </c>
      <c r="D347" s="59" t="s">
        <v>26</v>
      </c>
      <c r="E347" s="89">
        <v>43669</v>
      </c>
      <c r="F347" s="41" t="str">
        <f>VLOOKUP($C347,CARPETAS!$C$5:$L$2388,2,FALSE)</f>
        <v>BRB058</v>
      </c>
      <c r="G347" s="42" t="str">
        <f>VLOOKUP($C347,CARPETAS!$C$5:$L$2388,9,FALSE)</f>
        <v>135.14.62</v>
      </c>
      <c r="H347" s="43" t="str">
        <f>VLOOKUP($C347,CARPETAS!$C$5:$L$2388,5,FALSE)</f>
        <v>Zanini</v>
      </c>
      <c r="I347" s="89">
        <v>43670</v>
      </c>
      <c r="J347" s="44" t="str">
        <f>VLOOKUP($C347,CARPETAS!$C$5:$L$2388,4,FALSE)</f>
        <v>Rivera</v>
      </c>
      <c r="K347" s="45"/>
      <c r="L347" s="94">
        <f t="shared" si="29"/>
        <v>43671</v>
      </c>
      <c r="M347" s="46">
        <f t="shared" si="27"/>
        <v>2</v>
      </c>
      <c r="N347" s="47">
        <v>900</v>
      </c>
      <c r="O347" s="47" t="s">
        <v>806</v>
      </c>
      <c r="P347" s="47">
        <v>900</v>
      </c>
      <c r="Q347" s="47">
        <v>847</v>
      </c>
      <c r="R347" s="47" t="s">
        <v>582</v>
      </c>
      <c r="S347" s="47" t="s">
        <v>583</v>
      </c>
      <c r="T347" s="36" t="s">
        <v>805</v>
      </c>
      <c r="U347" s="284"/>
      <c r="V347" s="48"/>
      <c r="W347" s="48"/>
    </row>
    <row r="348" ht="14.25" customHeight="1" s="49" customFormat="1">
      <c r="A348" s="50">
        <v>30</v>
      </c>
      <c r="B348" s="57" t="s">
        <v>40</v>
      </c>
      <c r="C348" s="58" t="s">
        <v>792</v>
      </c>
      <c r="D348" s="59" t="s">
        <v>27</v>
      </c>
      <c r="E348" s="89">
        <v>43669</v>
      </c>
      <c r="F348" s="41" t="str">
        <f>VLOOKUP($C348,CARPETAS!$C$5:$L$2388,2,FALSE)</f>
        <v>BRB058</v>
      </c>
      <c r="G348" s="42" t="str">
        <f>VLOOKUP($C348,CARPETAS!$C$5:$L$2388,9,FALSE)</f>
        <v>135.14.62</v>
      </c>
      <c r="H348" s="43" t="str">
        <f>VLOOKUP($C348,CARPETAS!$C$5:$L$2388,5,FALSE)</f>
        <v>Zanini</v>
      </c>
      <c r="I348" s="89">
        <v>43670</v>
      </c>
      <c r="J348" s="44" t="str">
        <f>VLOOKUP($C348,CARPETAS!$C$5:$L$2388,4,FALSE)</f>
        <v>Rivera</v>
      </c>
      <c r="K348" s="45"/>
      <c r="L348" s="94">
        <f t="shared" si="29"/>
        <v>43671</v>
      </c>
      <c r="M348" s="46">
        <f t="shared" si="27"/>
        <v>2</v>
      </c>
      <c r="N348" s="47">
        <v>900</v>
      </c>
      <c r="O348" s="47" t="s">
        <v>807</v>
      </c>
      <c r="P348" s="47">
        <v>901</v>
      </c>
      <c r="Q348" s="47">
        <v>848</v>
      </c>
      <c r="R348" s="47" t="s">
        <v>290</v>
      </c>
      <c r="S348" s="47" t="s">
        <v>291</v>
      </c>
      <c r="T348" s="36" t="s">
        <v>808</v>
      </c>
      <c r="U348" s="284"/>
      <c r="V348" s="48"/>
      <c r="W348" s="48"/>
    </row>
    <row r="349" ht="14.25" customHeight="1" s="49" customFormat="1">
      <c r="A349" s="50">
        <v>30</v>
      </c>
      <c r="B349" s="57" t="s">
        <v>40</v>
      </c>
      <c r="C349" s="58" t="s">
        <v>798</v>
      </c>
      <c r="D349" s="59" t="s">
        <v>37</v>
      </c>
      <c r="E349" s="89">
        <v>43669</v>
      </c>
      <c r="F349" s="41" t="str">
        <f>VLOOKUP($C349,CARPETAS!$C$5:$L$2388,2,FALSE)</f>
        <v>BRB057</v>
      </c>
      <c r="G349" s="42" t="str">
        <f>VLOOKUP($C349,CARPETAS!$C$5:$L$2388,9,FALSE)</f>
        <v>135.14.63</v>
      </c>
      <c r="H349" s="43" t="str">
        <f>VLOOKUP($C349,CARPETAS!$C$5:$L$2388,5,FALSE)</f>
        <v>Silvio</v>
      </c>
      <c r="I349" s="89">
        <v>43670</v>
      </c>
      <c r="J349" s="44" t="str">
        <f>VLOOKUP($C349,CARPETAS!$C$5:$L$2388,4,FALSE)</f>
        <v>Rivera</v>
      </c>
      <c r="K349" s="45"/>
      <c r="L349" s="94">
        <f t="shared" si="29"/>
        <v>43671</v>
      </c>
      <c r="M349" s="46">
        <f t="shared" si="27"/>
        <v>2</v>
      </c>
      <c r="N349" s="47">
        <v>900</v>
      </c>
      <c r="O349" s="47" t="s">
        <v>809</v>
      </c>
      <c r="P349" s="47">
        <v>901</v>
      </c>
      <c r="Q349" s="47">
        <v>3741</v>
      </c>
      <c r="R349" s="47" t="s">
        <v>77</v>
      </c>
      <c r="S349" s="47" t="s">
        <v>78</v>
      </c>
      <c r="T349" s="36" t="s">
        <v>808</v>
      </c>
      <c r="U349" s="284"/>
      <c r="V349" s="48"/>
      <c r="W349" s="48"/>
    </row>
    <row r="350" ht="14.25" customHeight="1" s="49" customFormat="1">
      <c r="A350" s="50">
        <v>30</v>
      </c>
      <c r="B350" s="57" t="s">
        <v>40</v>
      </c>
      <c r="C350" s="58" t="s">
        <v>742</v>
      </c>
      <c r="D350" s="59" t="s">
        <v>32</v>
      </c>
      <c r="E350" s="89">
        <v>43669</v>
      </c>
      <c r="F350" s="41" t="str">
        <f>VLOOKUP($C350,CARPETAS!$C$5:$L$2388,2,FALSE)</f>
        <v>BRB054</v>
      </c>
      <c r="G350" s="42" t="str">
        <f>VLOOKUP($C350,CARPETAS!$C$5:$L$2388,9,FALSE)</f>
        <v>135.05.36</v>
      </c>
      <c r="H350" s="43" t="str">
        <f>VLOOKUP($C350,CARPETAS!$C$5:$L$2388,5,FALSE)</f>
        <v>Cmcn</v>
      </c>
      <c r="I350" s="89">
        <f>E350+2</f>
        <v>43671</v>
      </c>
      <c r="J350" s="44" t="str">
        <f>VLOOKUP($C350,CARPETAS!$C$5:$L$2388,4,FALSE)</f>
        <v>Rivera</v>
      </c>
      <c r="K350" s="45"/>
      <c r="L350" s="94">
        <f t="shared" si="29"/>
        <v>43672</v>
      </c>
      <c r="M350" s="46">
        <f t="shared" si="27"/>
        <v>3</v>
      </c>
      <c r="N350" s="47">
        <v>900</v>
      </c>
      <c r="O350" s="47" t="s">
        <v>810</v>
      </c>
      <c r="P350" s="47">
        <v>901</v>
      </c>
      <c r="Q350" s="47">
        <v>629</v>
      </c>
      <c r="R350" s="47" t="s">
        <v>386</v>
      </c>
      <c r="S350" s="47" t="s">
        <v>387</v>
      </c>
      <c r="T350" s="36" t="s">
        <v>811</v>
      </c>
      <c r="U350" s="284"/>
      <c r="V350" s="48"/>
      <c r="W350" s="48"/>
    </row>
    <row r="351" ht="14.25" customHeight="1" s="49" customFormat="1">
      <c r="A351" s="50">
        <v>30</v>
      </c>
      <c r="B351" s="57" t="s">
        <v>40</v>
      </c>
      <c r="C351" s="58" t="s">
        <v>792</v>
      </c>
      <c r="D351" s="59" t="s">
        <v>26</v>
      </c>
      <c r="E351" s="89">
        <v>43671</v>
      </c>
      <c r="F351" s="41" t="str">
        <f>VLOOKUP($C351,CARPETAS!$C$5:$L$2388,2,FALSE)</f>
        <v>BRB058</v>
      </c>
      <c r="G351" s="42" t="str">
        <f>VLOOKUP($C351,CARPETAS!$C$5:$L$2388,9,FALSE)</f>
        <v>135.14.62</v>
      </c>
      <c r="H351" s="43" t="str">
        <f>VLOOKUP($C351,CARPETAS!$C$5:$L$2388,5,FALSE)</f>
        <v>Zanini</v>
      </c>
      <c r="I351" s="89">
        <v>43672</v>
      </c>
      <c r="J351" s="44" t="str">
        <f>VLOOKUP($C351,CARPETAS!$C$5:$L$2388,4,FALSE)</f>
        <v>Rivera</v>
      </c>
      <c r="K351" s="45"/>
      <c r="L351" s="94">
        <f t="shared" si="29"/>
        <v>43673</v>
      </c>
      <c r="M351" s="46">
        <f t="shared" si="27"/>
        <v>2</v>
      </c>
      <c r="N351" s="47">
        <v>900</v>
      </c>
      <c r="O351" s="47" t="s">
        <v>812</v>
      </c>
      <c r="P351" s="47">
        <v>901</v>
      </c>
      <c r="Q351" s="47">
        <v>849</v>
      </c>
      <c r="R351" s="47" t="s">
        <v>361</v>
      </c>
      <c r="S351" s="47" t="s">
        <v>362</v>
      </c>
      <c r="T351" s="36" t="s">
        <v>813</v>
      </c>
      <c r="U351" s="284"/>
      <c r="V351" s="48"/>
      <c r="W351" s="48"/>
    </row>
    <row r="352" ht="14.25" customHeight="1" s="49" customFormat="1">
      <c r="A352" s="50">
        <v>30</v>
      </c>
      <c r="B352" s="57" t="s">
        <v>40</v>
      </c>
      <c r="C352" s="58" t="s">
        <v>814</v>
      </c>
      <c r="D352" s="59" t="s">
        <v>37</v>
      </c>
      <c r="E352" s="89">
        <v>43671</v>
      </c>
      <c r="F352" s="41" t="str">
        <f>VLOOKUP($C352,CARPETAS!$C$5:$L$2388,2,FALSE)</f>
        <v>BRB059</v>
      </c>
      <c r="G352" s="42" t="str">
        <f>VLOOKUP($C352,CARPETAS!$C$5:$L$2388,9,FALSE)</f>
        <v>135.20.20</v>
      </c>
      <c r="H352" s="43" t="str">
        <f>VLOOKUP($C352,CARPETAS!$C$5:$L$2388,5,FALSE)</f>
        <v>Zanini</v>
      </c>
      <c r="I352" s="89">
        <v>43672</v>
      </c>
      <c r="J352" s="44" t="str">
        <f>VLOOKUP($C352,CARPETAS!$C$5:$L$2388,4,FALSE)</f>
        <v>Rivera</v>
      </c>
      <c r="K352" s="45"/>
      <c r="L352" s="94">
        <f t="shared" si="29"/>
        <v>43673</v>
      </c>
      <c r="M352" s="46">
        <f t="shared" si="27"/>
        <v>2</v>
      </c>
      <c r="N352" s="47">
        <v>900</v>
      </c>
      <c r="O352" s="47" t="s">
        <v>815</v>
      </c>
      <c r="P352" s="47">
        <v>900</v>
      </c>
      <c r="Q352" s="47">
        <v>857</v>
      </c>
      <c r="R352" s="47" t="s">
        <v>171</v>
      </c>
      <c r="S352" s="47" t="s">
        <v>172</v>
      </c>
      <c r="T352" s="36" t="s">
        <v>816</v>
      </c>
      <c r="U352" s="284"/>
      <c r="V352" s="48"/>
      <c r="W352" s="48"/>
    </row>
    <row r="353" s="49" customFormat="1">
      <c r="A353" s="50">
        <v>30</v>
      </c>
      <c r="B353" s="57" t="s">
        <v>40</v>
      </c>
      <c r="C353" s="58" t="s">
        <v>814</v>
      </c>
      <c r="D353" s="59" t="s">
        <v>27</v>
      </c>
      <c r="E353" s="89">
        <v>43671</v>
      </c>
      <c r="F353" s="41" t="str">
        <f>VLOOKUP($C353,CARPETAS!$C$5:$L$2388,2,FALSE)</f>
        <v>BRB059</v>
      </c>
      <c r="G353" s="42" t="str">
        <f>VLOOKUP($C353,CARPETAS!$C$5:$L$2388,9,FALSE)</f>
        <v>135.20.20</v>
      </c>
      <c r="H353" s="43" t="str">
        <f>VLOOKUP($C353,CARPETAS!$C$5:$L$2388,5,FALSE)</f>
        <v>Zanini</v>
      </c>
      <c r="I353" s="89">
        <v>43672</v>
      </c>
      <c r="J353" s="44" t="str">
        <f>VLOOKUP($C353,CARPETAS!$C$5:$L$2388,4,FALSE)</f>
        <v>Rivera</v>
      </c>
      <c r="K353" s="45"/>
      <c r="L353" s="94">
        <f t="shared" si="29"/>
        <v>43673</v>
      </c>
      <c r="M353" s="46">
        <f t="shared" si="27"/>
        <v>2</v>
      </c>
      <c r="N353" s="47">
        <v>900</v>
      </c>
      <c r="O353" s="47" t="s">
        <v>817</v>
      </c>
      <c r="P353" s="47">
        <v>901</v>
      </c>
      <c r="Q353" s="47">
        <v>850</v>
      </c>
      <c r="R353" s="47" t="s">
        <v>231</v>
      </c>
      <c r="S353" s="47" t="s">
        <v>232</v>
      </c>
      <c r="T353" s="36" t="s">
        <v>813</v>
      </c>
      <c r="U353" s="284"/>
      <c r="V353" s="48"/>
      <c r="W353" s="48"/>
    </row>
    <row r="354" s="49" customFormat="1">
      <c r="A354" s="50">
        <v>30</v>
      </c>
      <c r="B354" s="57" t="s">
        <v>40</v>
      </c>
      <c r="C354" s="58" t="s">
        <v>775</v>
      </c>
      <c r="D354" s="59" t="s">
        <v>36</v>
      </c>
      <c r="E354" s="89">
        <v>43671</v>
      </c>
      <c r="F354" s="41" t="str">
        <f>VLOOKUP($C354,CARPETAS!$C$5:$L$2388,2,FALSE)</f>
        <v>BRB056</v>
      </c>
      <c r="G354" s="42" t="str">
        <f>VLOOKUP($C354,CARPETAS!$C$5:$L$2388,9,FALSE)</f>
        <v>135.10.02</v>
      </c>
      <c r="H354" s="43" t="str">
        <f>VLOOKUP($C354,CARPETAS!$C$5:$L$2388,5,FALSE)</f>
        <v>Sergio Nava</v>
      </c>
      <c r="I354" s="89">
        <v>43672</v>
      </c>
      <c r="J354" s="44" t="str">
        <f>VLOOKUP($C354,CARPETAS!$C$5:$L$2388,4,FALSE)</f>
        <v>Rivera</v>
      </c>
      <c r="K354" s="45"/>
      <c r="L354" s="94">
        <f t="shared" si="29"/>
        <v>43673</v>
      </c>
      <c r="M354" s="46">
        <f t="shared" si="27"/>
        <v>2</v>
      </c>
      <c r="N354" s="47">
        <v>900</v>
      </c>
      <c r="O354" s="47" t="s">
        <v>818</v>
      </c>
      <c r="P354" s="47">
        <v>902</v>
      </c>
      <c r="Q354" s="47">
        <v>9</v>
      </c>
      <c r="R354" s="47" t="s">
        <v>819</v>
      </c>
      <c r="S354" s="47" t="s">
        <v>820</v>
      </c>
      <c r="T354" s="36" t="s">
        <v>821</v>
      </c>
      <c r="U354" s="284"/>
      <c r="V354" s="48"/>
      <c r="W354" s="48"/>
    </row>
    <row r="355" ht="14.25" customHeight="1" s="49" customFormat="1">
      <c r="A355" s="39">
        <v>30</v>
      </c>
      <c r="B355" s="54" t="s">
        <v>40</v>
      </c>
      <c r="C355" s="55" t="s">
        <v>798</v>
      </c>
      <c r="D355" s="56" t="s">
        <v>36</v>
      </c>
      <c r="E355" s="88">
        <v>43672</v>
      </c>
      <c r="F355" s="37" t="str">
        <f>VLOOKUP($C355,CARPETAS!$C$5:$L$2388,2,FALSE)</f>
        <v>BRB057</v>
      </c>
      <c r="G355" s="27" t="str">
        <f>VLOOKUP($C355,CARPETAS!$C$5:$L$2388,9,FALSE)</f>
        <v>135.14.63</v>
      </c>
      <c r="H355" s="28" t="str">
        <f>VLOOKUP($C355,CARPETAS!$C$5:$L$2388,5,FALSE)</f>
        <v>Silvio</v>
      </c>
      <c r="I355" s="88">
        <v>43675</v>
      </c>
      <c r="J355" s="29" t="str">
        <f>VLOOKUP($C355,CARPETAS!$C$5:$L$2388,4,FALSE)</f>
        <v>Rivera</v>
      </c>
      <c r="K355" s="38"/>
      <c r="L355" s="93">
        <f t="shared" si="29"/>
        <v>43676</v>
      </c>
      <c r="M355" s="30">
        <f t="shared" si="27"/>
        <v>4</v>
      </c>
      <c r="N355" s="31">
        <v>900</v>
      </c>
      <c r="O355" s="31" t="s">
        <v>822</v>
      </c>
      <c r="P355" s="31">
        <v>900</v>
      </c>
      <c r="Q355" s="31">
        <v>3763</v>
      </c>
      <c r="R355" s="31" t="s">
        <v>281</v>
      </c>
      <c r="S355" s="31" t="s">
        <v>282</v>
      </c>
      <c r="T355" s="40"/>
      <c r="U355" s="222"/>
      <c r="V355" s="48"/>
      <c r="W355" s="48"/>
    </row>
    <row r="356" ht="14.25" customHeight="1" s="49" customFormat="1">
      <c r="A356" s="50">
        <v>31</v>
      </c>
      <c r="B356" s="57" t="s">
        <v>40</v>
      </c>
      <c r="C356" s="58" t="s">
        <v>823</v>
      </c>
      <c r="D356" s="59" t="s">
        <v>32</v>
      </c>
      <c r="E356" s="89">
        <v>43675</v>
      </c>
      <c r="F356" s="41" t="str">
        <f>VLOOKUP($C356,CARPETAS!$C$5:$L$2388,2,FALSE)</f>
        <v>BRB060</v>
      </c>
      <c r="G356" s="42" t="str">
        <f>VLOOKUP($C356,CARPETAS!$C$5:$L$2388,9,FALSE)</f>
        <v>135.23.15</v>
      </c>
      <c r="H356" s="43" t="str">
        <f>VLOOKUP($C356,CARPETAS!$C$5:$L$2388,5,FALSE)</f>
        <v>Silvio</v>
      </c>
      <c r="I356" s="89">
        <f>E356+2</f>
        <v>43677</v>
      </c>
      <c r="J356" s="44" t="str">
        <f>VLOOKUP($C356,CARPETAS!$C$5:$L$2388,4,FALSE)</f>
        <v>Rivera</v>
      </c>
      <c r="K356" s="45"/>
      <c r="L356" s="94">
        <f t="shared" si="29"/>
        <v>43678</v>
      </c>
      <c r="M356" s="46">
        <f t="shared" si="27"/>
        <v>3</v>
      </c>
      <c r="N356" s="47">
        <v>900</v>
      </c>
      <c r="O356" s="47" t="s">
        <v>824</v>
      </c>
      <c r="P356" s="47">
        <v>901</v>
      </c>
      <c r="Q356" s="47">
        <v>3775</v>
      </c>
      <c r="R356" s="47" t="s">
        <v>217</v>
      </c>
      <c r="S356" s="47" t="s">
        <v>218</v>
      </c>
      <c r="T356" s="36" t="s">
        <v>825</v>
      </c>
      <c r="U356" s="284"/>
      <c r="V356" s="48"/>
      <c r="W356" s="48"/>
    </row>
    <row r="357" ht="14.25" customHeight="1" s="49" customFormat="1">
      <c r="A357" s="39">
        <v>31</v>
      </c>
      <c r="B357" s="54" t="s">
        <v>22</v>
      </c>
      <c r="C357" s="55" t="s">
        <v>23</v>
      </c>
      <c r="D357" s="56" t="s">
        <v>36</v>
      </c>
      <c r="E357" s="88">
        <v>43675</v>
      </c>
      <c r="F357" s="37" t="str">
        <f>VLOOKUP($C357,CARPETAS!$C$5:$L$2388,2,FALSE)</f>
        <v>BRB</v>
      </c>
      <c r="G357" s="27" t="str">
        <f>VLOOKUP($C357,CARPETAS!$C$5:$L$2388,9,FALSE)</f>
        <v>xx</v>
      </c>
      <c r="H357" s="28" t="str">
        <f>VLOOKUP($C357,CARPETAS!$C$5:$L$2388,5,FALSE)</f>
        <v>xx</v>
      </c>
      <c r="I357" s="88">
        <f>E357+2</f>
        <v>43677</v>
      </c>
      <c r="J357" s="29" t="str">
        <f>VLOOKUP($C357,CARPETAS!$C$5:$L$2388,4,FALSE)</f>
        <v>xx</v>
      </c>
      <c r="K357" s="38"/>
      <c r="L357" s="93">
        <f t="shared" si="29"/>
        <v>43678</v>
      </c>
      <c r="M357" s="30">
        <f t="shared" si="27"/>
        <v>3</v>
      </c>
      <c r="N357" s="31">
        <v>900</v>
      </c>
      <c r="O357" s="31"/>
      <c r="P357" s="31"/>
      <c r="Q357" s="31"/>
      <c r="R357" s="31"/>
      <c r="S357" s="31"/>
      <c r="T357" s="40"/>
      <c r="U357" s="222"/>
      <c r="V357" s="48"/>
      <c r="W357" s="48"/>
    </row>
    <row r="358" ht="14.25" customHeight="1" s="49" customFormat="1">
      <c r="A358" s="50">
        <v>31</v>
      </c>
      <c r="B358" s="57" t="s">
        <v>40</v>
      </c>
      <c r="C358" s="58" t="s">
        <v>814</v>
      </c>
      <c r="D358" s="59" t="s">
        <v>37</v>
      </c>
      <c r="E358" s="89">
        <v>43676</v>
      </c>
      <c r="F358" s="41" t="str">
        <f>VLOOKUP($C358,CARPETAS!$C$5:$L$2388,2,FALSE)</f>
        <v>BRB059</v>
      </c>
      <c r="G358" s="42" t="str">
        <f>VLOOKUP($C358,CARPETAS!$C$5:$L$2388,9,FALSE)</f>
        <v>135.20.20</v>
      </c>
      <c r="H358" s="43" t="str">
        <f>VLOOKUP($C358,CARPETAS!$C$5:$L$2388,5,FALSE)</f>
        <v>Zanini</v>
      </c>
      <c r="I358" s="89">
        <v>43677</v>
      </c>
      <c r="J358" s="44" t="str">
        <f>VLOOKUP($C358,CARPETAS!$C$5:$L$2388,4,FALSE)</f>
        <v>Rivera</v>
      </c>
      <c r="K358" s="45"/>
      <c r="L358" s="94">
        <f t="shared" si="29"/>
        <v>43678</v>
      </c>
      <c r="M358" s="46">
        <f t="shared" si="27"/>
        <v>2</v>
      </c>
      <c r="N358" s="47">
        <v>900</v>
      </c>
      <c r="O358" s="47" t="s">
        <v>826</v>
      </c>
      <c r="P358" s="47">
        <v>901</v>
      </c>
      <c r="Q358" s="47">
        <v>860</v>
      </c>
      <c r="R358" s="47" t="s">
        <v>61</v>
      </c>
      <c r="S358" s="47" t="s">
        <v>583</v>
      </c>
      <c r="T358" s="36" t="s">
        <v>825</v>
      </c>
      <c r="U358" s="284"/>
      <c r="V358" s="48"/>
      <c r="W358" s="48"/>
    </row>
    <row r="359" ht="14.25" customHeight="1" s="49" customFormat="1">
      <c r="A359" s="50">
        <v>31</v>
      </c>
      <c r="B359" s="57" t="s">
        <v>40</v>
      </c>
      <c r="C359" s="58" t="s">
        <v>814</v>
      </c>
      <c r="D359" s="59" t="s">
        <v>36</v>
      </c>
      <c r="E359" s="89">
        <v>43678</v>
      </c>
      <c r="F359" s="41" t="str">
        <f>VLOOKUP($C359,CARPETAS!$C$5:$L$2388,2,FALSE)</f>
        <v>BRB059</v>
      </c>
      <c r="G359" s="42" t="str">
        <f>VLOOKUP($C359,CARPETAS!$C$5:$L$2388,9,FALSE)</f>
        <v>135.20.20</v>
      </c>
      <c r="H359" s="43" t="str">
        <f>VLOOKUP($C359,CARPETAS!$C$5:$L$2388,5,FALSE)</f>
        <v>Zanini</v>
      </c>
      <c r="I359" s="89">
        <v>43679</v>
      </c>
      <c r="J359" s="44" t="str">
        <f>VLOOKUP($C359,CARPETAS!$C$5:$L$2388,4,FALSE)</f>
        <v>Rivera</v>
      </c>
      <c r="K359" s="45"/>
      <c r="L359" s="94">
        <f t="shared" si="29"/>
        <v>43680</v>
      </c>
      <c r="M359" s="46">
        <f t="shared" si="27"/>
        <v>2</v>
      </c>
      <c r="N359" s="47">
        <v>900</v>
      </c>
      <c r="O359" s="47" t="s">
        <v>827</v>
      </c>
      <c r="P359" s="47">
        <v>902</v>
      </c>
      <c r="Q359" s="47">
        <v>867</v>
      </c>
      <c r="R359" s="47" t="s">
        <v>305</v>
      </c>
      <c r="S359" s="47" t="s">
        <v>306</v>
      </c>
      <c r="T359" s="36" t="s">
        <v>828</v>
      </c>
      <c r="U359" s="284"/>
      <c r="V359" s="48"/>
      <c r="W359" s="48"/>
    </row>
    <row r="360" ht="14.25" customHeight="1" s="49" customFormat="1">
      <c r="A360" s="50">
        <v>31</v>
      </c>
      <c r="B360" s="57" t="s">
        <v>40</v>
      </c>
      <c r="C360" s="58" t="s">
        <v>829</v>
      </c>
      <c r="D360" s="59" t="s">
        <v>27</v>
      </c>
      <c r="E360" s="89">
        <v>43677</v>
      </c>
      <c r="F360" s="41" t="str">
        <f>VLOOKUP($C360,CARPETAS!$C$5:$L$2388,2,FALSE)</f>
        <v>BRB061</v>
      </c>
      <c r="G360" s="42" t="str">
        <f>VLOOKUP($C360,CARPETAS!$C$5:$L$2388,9,FALSE)</f>
        <v>135.23.16</v>
      </c>
      <c r="H360" s="43" t="str">
        <f>VLOOKUP($C360,CARPETAS!$C$5:$L$2388,5,FALSE)</f>
        <v>CMCN</v>
      </c>
      <c r="I360" s="89">
        <f>E360+2</f>
        <v>43679</v>
      </c>
      <c r="J360" s="44" t="str">
        <f>VLOOKUP($C360,CARPETAS!$C$5:$L$2388,4,FALSE)</f>
        <v>Rivera</v>
      </c>
      <c r="K360" s="45"/>
      <c r="L360" s="94">
        <f t="shared" si="29"/>
        <v>43680</v>
      </c>
      <c r="M360" s="46">
        <f t="shared" si="27"/>
        <v>3</v>
      </c>
      <c r="N360" s="47">
        <v>900</v>
      </c>
      <c r="O360" s="47" t="s">
        <v>830</v>
      </c>
      <c r="P360" s="47">
        <v>900</v>
      </c>
      <c r="Q360" s="47">
        <v>630</v>
      </c>
      <c r="R360" s="47" t="s">
        <v>168</v>
      </c>
      <c r="S360" s="47" t="s">
        <v>169</v>
      </c>
      <c r="T360" s="36" t="s">
        <v>831</v>
      </c>
      <c r="U360" s="284"/>
      <c r="V360" s="48"/>
      <c r="W360" s="48"/>
    </row>
    <row r="361" ht="14.25" customHeight="1" s="49" customFormat="1">
      <c r="A361" s="50">
        <v>31</v>
      </c>
      <c r="B361" s="57" t="s">
        <v>40</v>
      </c>
      <c r="C361" s="58" t="s">
        <v>814</v>
      </c>
      <c r="D361" s="59" t="s">
        <v>37</v>
      </c>
      <c r="E361" s="89">
        <v>43677</v>
      </c>
      <c r="F361" s="41" t="str">
        <f>VLOOKUP($C361,CARPETAS!$C$5:$L$2388,2,FALSE)</f>
        <v>BRB059</v>
      </c>
      <c r="G361" s="42" t="str">
        <f>VLOOKUP($C361,CARPETAS!$C$5:$L$2388,9,FALSE)</f>
        <v>135.20.20</v>
      </c>
      <c r="H361" s="43" t="str">
        <f>VLOOKUP($C361,CARPETAS!$C$5:$L$2388,5,FALSE)</f>
        <v>Zanini</v>
      </c>
      <c r="I361" s="89">
        <f>E361+2</f>
        <v>43679</v>
      </c>
      <c r="J361" s="44" t="str">
        <f>VLOOKUP($C361,CARPETAS!$C$5:$L$2388,4,FALSE)</f>
        <v>Rivera</v>
      </c>
      <c r="K361" s="45"/>
      <c r="L361" s="94">
        <f t="shared" si="29"/>
        <v>43680</v>
      </c>
      <c r="M361" s="46">
        <f t="shared" si="27"/>
        <v>3</v>
      </c>
      <c r="N361" s="47">
        <v>900</v>
      </c>
      <c r="O361" s="47" t="s">
        <v>832</v>
      </c>
      <c r="P361" s="47">
        <v>900</v>
      </c>
      <c r="Q361" s="47">
        <v>863</v>
      </c>
      <c r="R361" s="47" t="s">
        <v>552</v>
      </c>
      <c r="S361" s="47" t="s">
        <v>553</v>
      </c>
      <c r="T361" s="36" t="s">
        <v>831</v>
      </c>
      <c r="U361" s="284"/>
      <c r="V361" s="48"/>
      <c r="W361" s="48"/>
    </row>
    <row r="362" ht="14.25" customHeight="1" s="49" customFormat="1">
      <c r="A362" s="50">
        <v>31</v>
      </c>
      <c r="B362" s="57" t="s">
        <v>40</v>
      </c>
      <c r="C362" s="58" t="s">
        <v>814</v>
      </c>
      <c r="D362" s="59" t="s">
        <v>37</v>
      </c>
      <c r="E362" s="89">
        <v>43678</v>
      </c>
      <c r="F362" s="41" t="str">
        <f>VLOOKUP($C362,CARPETAS!$C$5:$L$2388,2,FALSE)</f>
        <v>BRB059</v>
      </c>
      <c r="G362" s="42" t="str">
        <f>VLOOKUP($C362,CARPETAS!$C$5:$L$2388,9,FALSE)</f>
        <v>135.20.20</v>
      </c>
      <c r="H362" s="43" t="str">
        <f>VLOOKUP($C362,CARPETAS!$C$5:$L$2388,5,FALSE)</f>
        <v>Zanini</v>
      </c>
      <c r="I362" s="89">
        <v>43679</v>
      </c>
      <c r="J362" s="44" t="str">
        <f>VLOOKUP($C362,CARPETAS!$C$5:$L$2388,4,FALSE)</f>
        <v>Rivera</v>
      </c>
      <c r="K362" s="45"/>
      <c r="L362" s="94">
        <f t="shared" si="29"/>
        <v>43680</v>
      </c>
      <c r="M362" s="46">
        <f t="shared" si="27"/>
        <v>2</v>
      </c>
      <c r="N362" s="47">
        <v>900</v>
      </c>
      <c r="O362" s="47" t="s">
        <v>833</v>
      </c>
      <c r="P362" s="47">
        <v>901</v>
      </c>
      <c r="Q362" s="47">
        <v>866</v>
      </c>
      <c r="R362" s="47" t="s">
        <v>200</v>
      </c>
      <c r="S362" s="47" t="s">
        <v>201</v>
      </c>
      <c r="T362" s="36" t="s">
        <v>834</v>
      </c>
      <c r="U362" s="284"/>
      <c r="V362" s="48"/>
      <c r="W362" s="48"/>
    </row>
    <row r="363" ht="14.25" customHeight="1" s="49" customFormat="1">
      <c r="A363" s="50">
        <v>31</v>
      </c>
      <c r="B363" s="57" t="s">
        <v>40</v>
      </c>
      <c r="C363" s="58" t="s">
        <v>835</v>
      </c>
      <c r="D363" s="59" t="s">
        <v>32</v>
      </c>
      <c r="E363" s="89">
        <v>43677</v>
      </c>
      <c r="F363" s="41" t="str">
        <f>VLOOKUP($C363,CARPETAS!$C$5:$L$2388,2,FALSE)</f>
        <v>BRB063</v>
      </c>
      <c r="G363" s="42" t="str">
        <f>VLOOKUP($C363,CARPETAS!$C$5:$L$2388,9,FALSE)</f>
        <v>135.23.67</v>
      </c>
      <c r="H363" s="43" t="str">
        <f>VLOOKUP($C363,CARPETAS!$C$5:$L$2388,5,FALSE)</f>
        <v>Osvelli</v>
      </c>
      <c r="I363" s="89">
        <v>43682</v>
      </c>
      <c r="J363" s="44" t="str">
        <f>VLOOKUP($C363,CARPETAS!$C$5:$L$2388,4,FALSE)</f>
        <v>Rivera</v>
      </c>
      <c r="K363" s="45"/>
      <c r="L363" s="94">
        <f t="shared" si="29"/>
        <v>43683</v>
      </c>
      <c r="M363" s="46">
        <f ref="M363:M426" t="shared" si="30">IF(E363&lt;&gt;"",L363-E363,"-")</f>
        <v>6</v>
      </c>
      <c r="N363" s="47">
        <v>900</v>
      </c>
      <c r="O363" s="47" t="s">
        <v>836</v>
      </c>
      <c r="P363" s="47">
        <v>901</v>
      </c>
      <c r="Q363" s="47">
        <v>51</v>
      </c>
      <c r="R363" s="47" t="s">
        <v>246</v>
      </c>
      <c r="S363" s="47" t="s">
        <v>247</v>
      </c>
      <c r="T363" s="36" t="s">
        <v>837</v>
      </c>
      <c r="U363" s="284"/>
      <c r="V363" s="48"/>
      <c r="W363" s="48"/>
    </row>
    <row r="364" ht="14.25" customHeight="1" s="49" customFormat="1">
      <c r="A364" s="50">
        <v>31</v>
      </c>
      <c r="B364" s="57" t="s">
        <v>40</v>
      </c>
      <c r="C364" s="58" t="s">
        <v>838</v>
      </c>
      <c r="D364" s="59" t="s">
        <v>37</v>
      </c>
      <c r="E364" s="89">
        <v>43679</v>
      </c>
      <c r="F364" s="41" t="str">
        <f>VLOOKUP($C364,CARPETAS!$C$5:$L$2388,2,FALSE)</f>
        <v>BRB062</v>
      </c>
      <c r="G364" s="42" t="str">
        <f>VLOOKUP($C364,CARPETAS!$C$5:$L$2388,9,FALSE)</f>
        <v>135.22.68</v>
      </c>
      <c r="H364" s="43" t="str">
        <f>VLOOKUP($C364,CARPETAS!$C$5:$L$2388,5,FALSE)</f>
        <v>Silvio</v>
      </c>
      <c r="I364" s="89">
        <v>43682</v>
      </c>
      <c r="J364" s="44" t="str">
        <f>VLOOKUP($C364,CARPETAS!$C$5:$L$2388,4,FALSE)</f>
        <v>Rivera</v>
      </c>
      <c r="K364" s="45"/>
      <c r="L364" s="94">
        <f t="shared" si="29"/>
        <v>43683</v>
      </c>
      <c r="M364" s="46">
        <f t="shared" si="30"/>
        <v>4</v>
      </c>
      <c r="N364" s="47">
        <v>900</v>
      </c>
      <c r="O364" s="47" t="s">
        <v>839</v>
      </c>
      <c r="P364" s="47">
        <v>900</v>
      </c>
      <c r="Q364" s="47">
        <v>3784</v>
      </c>
      <c r="R364" s="47" t="s">
        <v>614</v>
      </c>
      <c r="S364" s="47" t="s">
        <v>546</v>
      </c>
      <c r="T364" s="36" t="s">
        <v>840</v>
      </c>
      <c r="U364" s="284"/>
      <c r="V364" s="48"/>
      <c r="W364" s="48"/>
    </row>
    <row r="365" ht="14.25" customHeight="1" s="49" customFormat="1">
      <c r="A365" s="50">
        <v>32</v>
      </c>
      <c r="B365" s="57" t="s">
        <v>40</v>
      </c>
      <c r="C365" s="58" t="s">
        <v>841</v>
      </c>
      <c r="D365" s="59" t="s">
        <v>32</v>
      </c>
      <c r="E365" s="89">
        <v>43682</v>
      </c>
      <c r="F365" s="41" t="str">
        <f>VLOOKUP($C365,CARPETAS!$C$5:$L$2388,2,FALSE)</f>
        <v>BRB064</v>
      </c>
      <c r="G365" s="42" t="str">
        <f>VLOOKUP($C365,CARPETAS!$C$5:$L$2388,9,FALSE)</f>
        <v>135.25.33</v>
      </c>
      <c r="H365" s="43" t="str">
        <f>VLOOKUP($C365,CARPETAS!$C$5:$L$2388,5,FALSE)</f>
        <v>Zanini</v>
      </c>
      <c r="I365" s="89">
        <v>43683</v>
      </c>
      <c r="J365" s="44" t="str">
        <f>VLOOKUP($C365,CARPETAS!$C$5:$L$2388,4,FALSE)</f>
        <v>Rivera</v>
      </c>
      <c r="K365" s="45"/>
      <c r="L365" s="94">
        <f t="shared" si="29"/>
        <v>43684</v>
      </c>
      <c r="M365" s="46">
        <f t="shared" si="30"/>
        <v>2</v>
      </c>
      <c r="N365" s="47">
        <v>936</v>
      </c>
      <c r="O365" s="47" t="s">
        <v>842</v>
      </c>
      <c r="P365" s="47">
        <v>937</v>
      </c>
      <c r="Q365" s="47">
        <v>872</v>
      </c>
      <c r="R365" s="47" t="s">
        <v>582</v>
      </c>
      <c r="S365" s="47" t="s">
        <v>583</v>
      </c>
      <c r="T365" s="36" t="s">
        <v>843</v>
      </c>
      <c r="U365" s="284"/>
      <c r="V365" s="48"/>
      <c r="W365" s="48"/>
    </row>
    <row r="366" ht="14.25" customHeight="1" s="49" customFormat="1">
      <c r="A366" s="50">
        <v>31</v>
      </c>
      <c r="B366" s="57" t="s">
        <v>40</v>
      </c>
      <c r="C366" s="58" t="s">
        <v>838</v>
      </c>
      <c r="D366" s="59" t="s">
        <v>37</v>
      </c>
      <c r="E366" s="89">
        <v>43679</v>
      </c>
      <c r="F366" s="41" t="str">
        <f>VLOOKUP($C366,CARPETAS!$C$5:$L$2388,2,FALSE)</f>
        <v>BRB062</v>
      </c>
      <c r="G366" s="42" t="str">
        <f>VLOOKUP($C366,CARPETAS!$C$5:$L$2388,9,FALSE)</f>
        <v>135.22.68</v>
      </c>
      <c r="H366" s="43" t="str">
        <f>VLOOKUP($C366,CARPETAS!$C$5:$L$2388,5,FALSE)</f>
        <v>Silvio</v>
      </c>
      <c r="I366" s="89">
        <v>43683</v>
      </c>
      <c r="J366" s="44" t="str">
        <f>VLOOKUP($C366,CARPETAS!$C$5:$L$2388,4,FALSE)</f>
        <v>Rivera</v>
      </c>
      <c r="K366" s="45"/>
      <c r="L366" s="94">
        <f t="shared" si="29"/>
        <v>43684</v>
      </c>
      <c r="M366" s="46">
        <f t="shared" si="30"/>
        <v>5</v>
      </c>
      <c r="N366" s="47">
        <v>900</v>
      </c>
      <c r="O366" s="47" t="s">
        <v>844</v>
      </c>
      <c r="P366" s="47">
        <v>900</v>
      </c>
      <c r="Q366" s="47">
        <v>3785</v>
      </c>
      <c r="R366" s="47" t="s">
        <v>93</v>
      </c>
      <c r="S366" s="47" t="s">
        <v>94</v>
      </c>
      <c r="T366" s="36" t="s">
        <v>845</v>
      </c>
      <c r="U366" s="284"/>
      <c r="V366" s="48"/>
      <c r="W366" s="48"/>
    </row>
    <row r="367" ht="14.25" customHeight="1" s="49" customFormat="1">
      <c r="A367" s="50">
        <v>32</v>
      </c>
      <c r="B367" s="57" t="s">
        <v>40</v>
      </c>
      <c r="C367" s="58" t="s">
        <v>841</v>
      </c>
      <c r="D367" s="59" t="s">
        <v>27</v>
      </c>
      <c r="E367" s="89">
        <v>43682</v>
      </c>
      <c r="F367" s="41" t="str">
        <f>VLOOKUP($C367,CARPETAS!$C$5:$L$2388,2,FALSE)</f>
        <v>BRB064</v>
      </c>
      <c r="G367" s="42" t="str">
        <f>VLOOKUP($C367,CARPETAS!$C$5:$L$2388,9,FALSE)</f>
        <v>135.25.33</v>
      </c>
      <c r="H367" s="43" t="str">
        <f>VLOOKUP($C367,CARPETAS!$C$5:$L$2388,5,FALSE)</f>
        <v>Zanini</v>
      </c>
      <c r="I367" s="89">
        <v>43683</v>
      </c>
      <c r="J367" s="44" t="str">
        <f>VLOOKUP($C367,CARPETAS!$C$5:$L$2388,4,FALSE)</f>
        <v>Rivera</v>
      </c>
      <c r="K367" s="45"/>
      <c r="L367" s="94">
        <f t="shared" si="29"/>
        <v>43684</v>
      </c>
      <c r="M367" s="46">
        <f t="shared" si="30"/>
        <v>2</v>
      </c>
      <c r="N367" s="47">
        <v>936</v>
      </c>
      <c r="O367" s="47" t="s">
        <v>846</v>
      </c>
      <c r="P367" s="47">
        <v>936</v>
      </c>
      <c r="Q367" s="47">
        <v>870</v>
      </c>
      <c r="R367" s="47" t="s">
        <v>153</v>
      </c>
      <c r="S367" s="47" t="s">
        <v>340</v>
      </c>
      <c r="T367" s="36" t="s">
        <v>847</v>
      </c>
      <c r="U367" s="284"/>
      <c r="V367" s="48"/>
      <c r="W367" s="48"/>
    </row>
    <row r="368" ht="14.25" customHeight="1" s="49" customFormat="1">
      <c r="A368" s="50">
        <v>31</v>
      </c>
      <c r="B368" s="57" t="s">
        <v>40</v>
      </c>
      <c r="C368" s="58" t="s">
        <v>841</v>
      </c>
      <c r="D368" s="59" t="s">
        <v>26</v>
      </c>
      <c r="E368" s="89">
        <v>43681</v>
      </c>
      <c r="F368" s="41" t="str">
        <f>VLOOKUP($C368,CARPETAS!$C$5:$L$2388,2,FALSE)</f>
        <v>BRB064</v>
      </c>
      <c r="G368" s="42" t="str">
        <f>VLOOKUP($C368,CARPETAS!$C$5:$L$2388,9,FALSE)</f>
        <v>135.25.33</v>
      </c>
      <c r="H368" s="43" t="str">
        <f>VLOOKUP($C368,CARPETAS!$C$5:$L$2388,5,FALSE)</f>
        <v>Zanini</v>
      </c>
      <c r="I368" s="89">
        <v>43684</v>
      </c>
      <c r="J368" s="44" t="str">
        <f>VLOOKUP($C368,CARPETAS!$C$5:$L$2388,4,FALSE)</f>
        <v>Rivera</v>
      </c>
      <c r="K368" s="45"/>
      <c r="L368" s="94">
        <f t="shared" si="29"/>
        <v>43685</v>
      </c>
      <c r="M368" s="46">
        <f t="shared" si="30"/>
        <v>4</v>
      </c>
      <c r="N368" s="47">
        <v>936</v>
      </c>
      <c r="O368" s="47" t="s">
        <v>848</v>
      </c>
      <c r="P368" s="47">
        <v>937</v>
      </c>
      <c r="Q368" s="47">
        <v>871</v>
      </c>
      <c r="R368" s="47" t="s">
        <v>478</v>
      </c>
      <c r="S368" s="47" t="s">
        <v>479</v>
      </c>
      <c r="T368" s="36" t="s">
        <v>849</v>
      </c>
      <c r="U368" s="284"/>
      <c r="V368" s="48"/>
      <c r="W368" s="48"/>
    </row>
    <row r="369" ht="14.25" customHeight="1" s="49" customFormat="1">
      <c r="A369" s="39">
        <v>32</v>
      </c>
      <c r="B369" s="54" t="s">
        <v>22</v>
      </c>
      <c r="C369" s="55" t="s">
        <v>23</v>
      </c>
      <c r="D369" s="56" t="s">
        <v>37</v>
      </c>
      <c r="E369" s="88">
        <v>43683</v>
      </c>
      <c r="F369" s="37" t="str">
        <f>VLOOKUP($C369,CARPETAS!$C$5:$L$2388,2,FALSE)</f>
        <v>BRB</v>
      </c>
      <c r="G369" s="27" t="str">
        <f>VLOOKUP($C369,CARPETAS!$C$5:$L$2388,9,FALSE)</f>
        <v>xx</v>
      </c>
      <c r="H369" s="28" t="str">
        <f>VLOOKUP($C369,CARPETAS!$C$5:$L$2388,5,FALSE)</f>
        <v>xx</v>
      </c>
      <c r="I369" s="88">
        <f>E369+2</f>
        <v>43685</v>
      </c>
      <c r="J369" s="29" t="str">
        <f>VLOOKUP($C369,CARPETAS!$C$5:$L$2388,4,FALSE)</f>
        <v>xx</v>
      </c>
      <c r="K369" s="38"/>
      <c r="L369" s="93">
        <f t="shared" si="29"/>
        <v>43686</v>
      </c>
      <c r="M369" s="30">
        <f t="shared" si="30"/>
        <v>3</v>
      </c>
      <c r="N369" s="31">
        <v>900</v>
      </c>
      <c r="O369" s="31"/>
      <c r="P369" s="31"/>
      <c r="Q369" s="31"/>
      <c r="R369" s="31"/>
      <c r="S369" s="31"/>
      <c r="T369" s="40"/>
      <c r="U369" s="222"/>
      <c r="V369" s="48"/>
      <c r="W369" s="48"/>
    </row>
    <row r="370" ht="14.25" customHeight="1" s="49" customFormat="1">
      <c r="A370" s="39">
        <v>32</v>
      </c>
      <c r="B370" s="54" t="s">
        <v>22</v>
      </c>
      <c r="C370" s="55" t="s">
        <v>23</v>
      </c>
      <c r="D370" s="56" t="s">
        <v>37</v>
      </c>
      <c r="E370" s="88">
        <v>43684</v>
      </c>
      <c r="F370" s="37" t="str">
        <f>VLOOKUP($C370,CARPETAS!$C$5:$L$2388,2,FALSE)</f>
        <v>BRB</v>
      </c>
      <c r="G370" s="27" t="str">
        <f>VLOOKUP($C370,CARPETAS!$C$5:$L$2388,9,FALSE)</f>
        <v>xx</v>
      </c>
      <c r="H370" s="28" t="str">
        <f>VLOOKUP($C370,CARPETAS!$C$5:$L$2388,5,FALSE)</f>
        <v>xx</v>
      </c>
      <c r="I370" s="88">
        <f>E370+2</f>
        <v>43686</v>
      </c>
      <c r="J370" s="29" t="str">
        <f>VLOOKUP($C370,CARPETAS!$C$5:$L$2388,4,FALSE)</f>
        <v>xx</v>
      </c>
      <c r="K370" s="38"/>
      <c r="L370" s="93">
        <f t="shared" si="29"/>
        <v>43687</v>
      </c>
      <c r="M370" s="30">
        <f t="shared" si="30"/>
        <v>3</v>
      </c>
      <c r="N370" s="31">
        <v>900</v>
      </c>
      <c r="O370" s="31"/>
      <c r="P370" s="31"/>
      <c r="Q370" s="31"/>
      <c r="R370" s="31"/>
      <c r="S370" s="31"/>
      <c r="T370" s="40"/>
      <c r="U370" s="222"/>
      <c r="V370" s="48"/>
      <c r="W370" s="48"/>
    </row>
    <row r="371" ht="14.25" customHeight="1" s="49" customFormat="1">
      <c r="A371" s="39">
        <v>32</v>
      </c>
      <c r="B371" s="54" t="s">
        <v>22</v>
      </c>
      <c r="C371" s="55" t="s">
        <v>23</v>
      </c>
      <c r="D371" s="56" t="s">
        <v>26</v>
      </c>
      <c r="E371" s="88">
        <v>43684</v>
      </c>
      <c r="F371" s="37" t="str">
        <f>VLOOKUP($C371,CARPETAS!$C$5:$L$2388,2,FALSE)</f>
        <v>BRB</v>
      </c>
      <c r="G371" s="27" t="str">
        <f>VLOOKUP($C371,CARPETAS!$C$5:$L$2388,9,FALSE)</f>
        <v>xx</v>
      </c>
      <c r="H371" s="28" t="str">
        <f>VLOOKUP($C371,CARPETAS!$C$5:$L$2388,5,FALSE)</f>
        <v>xx</v>
      </c>
      <c r="I371" s="88">
        <f>E371+2</f>
        <v>43686</v>
      </c>
      <c r="J371" s="29" t="str">
        <f>VLOOKUP($C371,CARPETAS!$C$5:$L$2388,4,FALSE)</f>
        <v>xx</v>
      </c>
      <c r="K371" s="38"/>
      <c r="L371" s="93">
        <f t="shared" si="29"/>
        <v>43687</v>
      </c>
      <c r="M371" s="30">
        <f t="shared" si="30"/>
        <v>3</v>
      </c>
      <c r="N371" s="31">
        <v>900</v>
      </c>
      <c r="O371" s="31"/>
      <c r="P371" s="31"/>
      <c r="Q371" s="31"/>
      <c r="R371" s="31"/>
      <c r="S371" s="31"/>
      <c r="T371" s="40"/>
      <c r="U371" s="222"/>
      <c r="V371" s="48"/>
      <c r="W371" s="48"/>
    </row>
    <row r="372" ht="14.25" customHeight="1" s="49" customFormat="1">
      <c r="A372" s="50">
        <v>32</v>
      </c>
      <c r="B372" s="57" t="s">
        <v>40</v>
      </c>
      <c r="C372" s="58" t="s">
        <v>838</v>
      </c>
      <c r="D372" s="59" t="s">
        <v>26</v>
      </c>
      <c r="E372" s="89">
        <v>43684</v>
      </c>
      <c r="F372" s="41" t="str">
        <f>VLOOKUP($C372,CARPETAS!$C$5:$L$2388,2,FALSE)</f>
        <v>BRB062</v>
      </c>
      <c r="G372" s="42" t="str">
        <f>VLOOKUP($C372,CARPETAS!$C$5:$L$2388,9,FALSE)</f>
        <v>135.22.68</v>
      </c>
      <c r="H372" s="43" t="str">
        <f>VLOOKUP($C372,CARPETAS!$C$5:$L$2388,5,FALSE)</f>
        <v>Silvio</v>
      </c>
      <c r="I372" s="89">
        <f>E372+2</f>
        <v>43686</v>
      </c>
      <c r="J372" s="44" t="str">
        <f>VLOOKUP($C372,CARPETAS!$C$5:$L$2388,4,FALSE)</f>
        <v>Rivera</v>
      </c>
      <c r="K372" s="45"/>
      <c r="L372" s="94">
        <f t="shared" si="29"/>
        <v>43687</v>
      </c>
      <c r="M372" s="46">
        <f t="shared" si="30"/>
        <v>3</v>
      </c>
      <c r="N372" s="47">
        <v>900</v>
      </c>
      <c r="O372" s="47" t="s">
        <v>850</v>
      </c>
      <c r="P372" s="47">
        <v>900</v>
      </c>
      <c r="Q372" s="47">
        <v>3797</v>
      </c>
      <c r="R372" s="47" t="s">
        <v>851</v>
      </c>
      <c r="S372" s="47" t="s">
        <v>852</v>
      </c>
      <c r="T372" s="36" t="s">
        <v>853</v>
      </c>
      <c r="U372" s="284"/>
      <c r="V372" s="48"/>
      <c r="W372" s="48"/>
    </row>
    <row r="373" ht="14.25" customHeight="1" s="49" customFormat="1">
      <c r="A373" s="50">
        <v>32</v>
      </c>
      <c r="B373" s="57" t="s">
        <v>40</v>
      </c>
      <c r="C373" s="58" t="s">
        <v>841</v>
      </c>
      <c r="D373" s="59" t="s">
        <v>36</v>
      </c>
      <c r="E373" s="89">
        <v>43685</v>
      </c>
      <c r="F373" s="41" t="str">
        <f>VLOOKUP($C373,CARPETAS!$C$5:$L$2388,2,FALSE)</f>
        <v>BRB064</v>
      </c>
      <c r="G373" s="42" t="str">
        <f>VLOOKUP($C373,CARPETAS!$C$5:$L$2388,9,FALSE)</f>
        <v>135.25.33</v>
      </c>
      <c r="H373" s="43" t="str">
        <f>VLOOKUP($C373,CARPETAS!$C$5:$L$2388,5,FALSE)</f>
        <v>Zanini</v>
      </c>
      <c r="I373" s="89">
        <v>43686</v>
      </c>
      <c r="J373" s="44" t="str">
        <f>VLOOKUP($C373,CARPETAS!$C$5:$L$2388,4,FALSE)</f>
        <v>Rivera</v>
      </c>
      <c r="K373" s="45"/>
      <c r="L373" s="94">
        <f t="shared" si="29"/>
        <v>43687</v>
      </c>
      <c r="M373" s="46">
        <f t="shared" si="30"/>
        <v>2</v>
      </c>
      <c r="N373" s="47">
        <v>936</v>
      </c>
      <c r="O373" s="47" t="s">
        <v>854</v>
      </c>
      <c r="P373" s="47">
        <v>937</v>
      </c>
      <c r="Q373" s="47">
        <v>879</v>
      </c>
      <c r="R373" s="47" t="s">
        <v>161</v>
      </c>
      <c r="S373" s="47" t="s">
        <v>162</v>
      </c>
      <c r="T373" s="36" t="s">
        <v>855</v>
      </c>
      <c r="U373" s="284"/>
      <c r="V373" s="48"/>
      <c r="W373" s="48"/>
    </row>
    <row r="374" ht="14.25" customHeight="1" s="49" customFormat="1">
      <c r="A374" s="50">
        <v>32</v>
      </c>
      <c r="B374" s="57" t="s">
        <v>40</v>
      </c>
      <c r="C374" s="58" t="s">
        <v>841</v>
      </c>
      <c r="D374" s="59" t="s">
        <v>37</v>
      </c>
      <c r="E374" s="89">
        <v>43685</v>
      </c>
      <c r="F374" s="41" t="str">
        <f>VLOOKUP($C374,CARPETAS!$C$5:$L$2388,2,FALSE)</f>
        <v>BRB064</v>
      </c>
      <c r="G374" s="42" t="str">
        <f>VLOOKUP($C374,CARPETAS!$C$5:$L$2388,9,FALSE)</f>
        <v>135.25.33</v>
      </c>
      <c r="H374" s="43" t="str">
        <f>VLOOKUP($C374,CARPETAS!$C$5:$L$2388,5,FALSE)</f>
        <v>Zanini</v>
      </c>
      <c r="I374" s="89">
        <v>43686</v>
      </c>
      <c r="J374" s="44" t="str">
        <f>VLOOKUP($C374,CARPETAS!$C$5:$L$2388,4,FALSE)</f>
        <v>Rivera</v>
      </c>
      <c r="K374" s="45"/>
      <c r="L374" s="94">
        <f t="shared" si="29"/>
        <v>43687</v>
      </c>
      <c r="M374" s="46">
        <f t="shared" si="30"/>
        <v>2</v>
      </c>
      <c r="N374" s="47">
        <v>936</v>
      </c>
      <c r="O374" s="47" t="s">
        <v>856</v>
      </c>
      <c r="P374" s="47">
        <v>936</v>
      </c>
      <c r="Q374" s="47">
        <v>880</v>
      </c>
      <c r="R374" s="47" t="s">
        <v>459</v>
      </c>
      <c r="S374" s="47" t="s">
        <v>460</v>
      </c>
      <c r="T374" s="36" t="s">
        <v>857</v>
      </c>
      <c r="U374" s="284"/>
      <c r="V374" s="48"/>
      <c r="W374" s="48"/>
    </row>
    <row r="375" ht="14.25" customHeight="1" s="49" customFormat="1">
      <c r="A375" s="39">
        <v>32</v>
      </c>
      <c r="B375" s="54" t="s">
        <v>22</v>
      </c>
      <c r="C375" s="55" t="s">
        <v>23</v>
      </c>
      <c r="D375" s="56" t="s">
        <v>32</v>
      </c>
      <c r="E375" s="88">
        <v>43686</v>
      </c>
      <c r="F375" s="37" t="str">
        <f>VLOOKUP($C375,CARPETAS!$C$5:$L$2388,2,FALSE)</f>
        <v>BRB</v>
      </c>
      <c r="G375" s="27" t="str">
        <f>VLOOKUP($C375,CARPETAS!$C$5:$L$2388,9,FALSE)</f>
        <v>xx</v>
      </c>
      <c r="H375" s="28" t="str">
        <f>VLOOKUP($C375,CARPETAS!$C$5:$L$2388,5,FALSE)</f>
        <v>xx</v>
      </c>
      <c r="I375" s="88">
        <v>43689</v>
      </c>
      <c r="J375" s="29" t="str">
        <f>VLOOKUP($C375,CARPETAS!$C$5:$L$2388,4,FALSE)</f>
        <v>xx</v>
      </c>
      <c r="K375" s="38"/>
      <c r="L375" s="93">
        <f t="shared" si="29"/>
        <v>43690</v>
      </c>
      <c r="M375" s="30">
        <f t="shared" si="30"/>
        <v>4</v>
      </c>
      <c r="N375" s="31">
        <v>936</v>
      </c>
      <c r="O375" s="31"/>
      <c r="P375" s="31"/>
      <c r="Q375" s="31"/>
      <c r="R375" s="31"/>
      <c r="S375" s="31"/>
      <c r="T375" s="40"/>
      <c r="U375" s="222"/>
      <c r="V375" s="48"/>
      <c r="W375" s="48"/>
    </row>
    <row r="376" ht="14.25" customHeight="1" s="49" customFormat="1">
      <c r="A376" s="39">
        <v>32</v>
      </c>
      <c r="B376" s="54" t="s">
        <v>22</v>
      </c>
      <c r="C376" s="55" t="s">
        <v>23</v>
      </c>
      <c r="D376" s="56" t="s">
        <v>37</v>
      </c>
      <c r="E376" s="88">
        <v>43686</v>
      </c>
      <c r="F376" s="37" t="str">
        <f>VLOOKUP($C376,CARPETAS!$C$5:$L$2388,2,FALSE)</f>
        <v>BRB</v>
      </c>
      <c r="G376" s="27" t="str">
        <f>VLOOKUP($C376,CARPETAS!$C$5:$L$2388,9,FALSE)</f>
        <v>xx</v>
      </c>
      <c r="H376" s="28" t="str">
        <f>VLOOKUP($C376,CARPETAS!$C$5:$L$2388,5,FALSE)</f>
        <v>xx</v>
      </c>
      <c r="I376" s="88">
        <v>43689</v>
      </c>
      <c r="J376" s="29" t="str">
        <f>VLOOKUP($C376,CARPETAS!$C$5:$L$2388,4,FALSE)</f>
        <v>xx</v>
      </c>
      <c r="K376" s="38"/>
      <c r="L376" s="93">
        <f t="shared" si="29"/>
        <v>43690</v>
      </c>
      <c r="M376" s="30">
        <f t="shared" si="30"/>
        <v>4</v>
      </c>
      <c r="N376" s="31">
        <v>936</v>
      </c>
      <c r="O376" s="31"/>
      <c r="P376" s="31"/>
      <c r="Q376" s="31"/>
      <c r="R376" s="31"/>
      <c r="S376" s="31"/>
      <c r="T376" s="40"/>
      <c r="U376" s="222"/>
      <c r="V376" s="48"/>
      <c r="W376" s="48"/>
    </row>
    <row r="377" ht="14.25" customHeight="1" s="49" customFormat="1">
      <c r="A377" s="50">
        <v>32</v>
      </c>
      <c r="B377" s="57" t="s">
        <v>40</v>
      </c>
      <c r="C377" s="58" t="s">
        <v>838</v>
      </c>
      <c r="D377" s="59" t="s">
        <v>26</v>
      </c>
      <c r="E377" s="89">
        <v>43686</v>
      </c>
      <c r="F377" s="41" t="str">
        <f>VLOOKUP($C377,CARPETAS!$C$5:$L$2388,2,FALSE)</f>
        <v>BRB062</v>
      </c>
      <c r="G377" s="42" t="str">
        <f>VLOOKUP($C377,CARPETAS!$C$5:$L$2388,9,FALSE)</f>
        <v>135.22.68</v>
      </c>
      <c r="H377" s="43" t="str">
        <f>VLOOKUP($C377,CARPETAS!$C$5:$L$2388,5,FALSE)</f>
        <v>Silvio</v>
      </c>
      <c r="I377" s="89">
        <v>43689</v>
      </c>
      <c r="J377" s="44" t="str">
        <f>VLOOKUP($C377,CARPETAS!$C$5:$L$2388,4,FALSE)</f>
        <v>Rivera</v>
      </c>
      <c r="K377" s="45"/>
      <c r="L377" s="94">
        <f t="shared" si="29"/>
        <v>43690</v>
      </c>
      <c r="M377" s="46">
        <f t="shared" si="30"/>
        <v>4</v>
      </c>
      <c r="N377" s="47">
        <v>900</v>
      </c>
      <c r="O377" s="47" t="s">
        <v>858</v>
      </c>
      <c r="P377" s="47">
        <v>901</v>
      </c>
      <c r="Q377" s="47">
        <v>3803</v>
      </c>
      <c r="R377" s="47" t="s">
        <v>281</v>
      </c>
      <c r="S377" s="47" t="s">
        <v>282</v>
      </c>
      <c r="T377" s="123" t="s">
        <v>859</v>
      </c>
      <c r="V377" s="48"/>
      <c r="W377" s="48"/>
    </row>
    <row r="378" ht="14.25" customHeight="1" s="49" customFormat="1">
      <c r="A378" s="39">
        <v>33</v>
      </c>
      <c r="B378" s="54" t="s">
        <v>22</v>
      </c>
      <c r="C378" s="55" t="s">
        <v>23</v>
      </c>
      <c r="D378" s="56"/>
      <c r="E378" s="88">
        <v>43689</v>
      </c>
      <c r="F378" s="37" t="str">
        <f>VLOOKUP($C378,CARPETAS!$C$5:$L$2388,2,FALSE)</f>
        <v>BRB</v>
      </c>
      <c r="G378" s="27" t="str">
        <f>VLOOKUP($C378,CARPETAS!$C$5:$L$2388,9,FALSE)</f>
        <v>xx</v>
      </c>
      <c r="H378" s="28" t="str">
        <f>VLOOKUP($C378,CARPETAS!$C$5:$L$2388,5,FALSE)</f>
        <v>xx</v>
      </c>
      <c r="I378" s="88">
        <f>E378+2</f>
        <v>43691</v>
      </c>
      <c r="J378" s="29" t="str">
        <f>VLOOKUP($C378,CARPETAS!$C$5:$L$2388,4,FALSE)</f>
        <v>xx</v>
      </c>
      <c r="K378" s="38"/>
      <c r="L378" s="93"/>
      <c r="M378" s="30">
        <f t="shared" si="30"/>
        <v>-43689</v>
      </c>
      <c r="N378" s="31">
        <v>936</v>
      </c>
      <c r="O378" s="31"/>
      <c r="P378" s="31"/>
      <c r="Q378" s="31"/>
      <c r="R378" s="31"/>
      <c r="S378" s="31"/>
      <c r="T378" s="40"/>
      <c r="U378" s="222"/>
      <c r="V378" s="48"/>
      <c r="W378" s="48"/>
    </row>
    <row r="379" ht="14.25" customHeight="1" s="49" customFormat="1">
      <c r="A379" s="39">
        <v>33</v>
      </c>
      <c r="B379" s="54" t="s">
        <v>22</v>
      </c>
      <c r="C379" s="55" t="s">
        <v>23</v>
      </c>
      <c r="D379" s="56"/>
      <c r="E379" s="88">
        <v>43689</v>
      </c>
      <c r="F379" s="37" t="str">
        <f>VLOOKUP($C379,CARPETAS!$C$5:$L$2388,2,FALSE)</f>
        <v>BRB</v>
      </c>
      <c r="G379" s="27" t="str">
        <f>VLOOKUP($C379,CARPETAS!$C$5:$L$2388,9,FALSE)</f>
        <v>xx</v>
      </c>
      <c r="H379" s="28" t="str">
        <f>VLOOKUP($C379,CARPETAS!$C$5:$L$2388,5,FALSE)</f>
        <v>xx</v>
      </c>
      <c r="I379" s="88">
        <f>E379+2</f>
        <v>43691</v>
      </c>
      <c r="J379" s="29" t="str">
        <f>VLOOKUP($C379,CARPETAS!$C$5:$L$2388,4,FALSE)</f>
        <v>xx</v>
      </c>
      <c r="K379" s="38"/>
      <c r="L379" s="93"/>
      <c r="M379" s="30">
        <f t="shared" si="30"/>
        <v>-43689</v>
      </c>
      <c r="N379" s="31">
        <v>936</v>
      </c>
      <c r="O379" s="31"/>
      <c r="P379" s="31"/>
      <c r="Q379" s="31"/>
      <c r="R379" s="31"/>
      <c r="S379" s="31"/>
      <c r="T379" s="40"/>
      <c r="U379" s="222"/>
      <c r="V379" s="48"/>
      <c r="W379" s="48"/>
    </row>
    <row r="380" ht="14.25" customHeight="1" s="49" customFormat="1">
      <c r="A380" s="50">
        <v>33</v>
      </c>
      <c r="B380" s="57" t="s">
        <v>40</v>
      </c>
      <c r="C380" s="58" t="s">
        <v>841</v>
      </c>
      <c r="D380" s="59" t="s">
        <v>32</v>
      </c>
      <c r="E380" s="89">
        <v>43690</v>
      </c>
      <c r="F380" s="41" t="str">
        <f>VLOOKUP($C380,CARPETAS!$C$5:$L$2388,2,FALSE)</f>
        <v>BRB064</v>
      </c>
      <c r="G380" s="42" t="str">
        <f>VLOOKUP($C380,CARPETAS!$C$5:$L$2388,9,FALSE)</f>
        <v>135.25.33</v>
      </c>
      <c r="H380" s="43" t="str">
        <f>VLOOKUP($C380,CARPETAS!$C$5:$L$2388,5,FALSE)</f>
        <v>Zanini</v>
      </c>
      <c r="I380" s="89">
        <f>E380+2</f>
        <v>43692</v>
      </c>
      <c r="J380" s="44" t="str">
        <f>VLOOKUP($C380,CARPETAS!$C$5:$L$2388,4,FALSE)</f>
        <v>Rivera</v>
      </c>
      <c r="K380" s="45"/>
      <c r="L380" s="94">
        <f ref="L380:L385" t="shared" si="31">I380+1</f>
        <v>43693</v>
      </c>
      <c r="M380" s="46">
        <f t="shared" si="30"/>
        <v>3</v>
      </c>
      <c r="N380" s="47">
        <v>936</v>
      </c>
      <c r="O380" s="47" t="s">
        <v>860</v>
      </c>
      <c r="P380" s="47">
        <v>936</v>
      </c>
      <c r="Q380" s="47">
        <v>884</v>
      </c>
      <c r="R380" s="47" t="s">
        <v>339</v>
      </c>
      <c r="S380" s="47" t="s">
        <v>154</v>
      </c>
      <c r="T380" s="36" t="s">
        <v>861</v>
      </c>
      <c r="U380" s="284"/>
      <c r="V380" s="48"/>
      <c r="W380" s="48"/>
    </row>
    <row r="381" ht="14.25" customHeight="1" s="49" customFormat="1">
      <c r="A381" s="50">
        <v>33</v>
      </c>
      <c r="B381" s="57" t="s">
        <v>40</v>
      </c>
      <c r="C381" s="58" t="s">
        <v>862</v>
      </c>
      <c r="D381" s="59" t="s">
        <v>36</v>
      </c>
      <c r="E381" s="89">
        <v>43690</v>
      </c>
      <c r="F381" s="41" t="str">
        <f>VLOOKUP($C381,CARPETAS!$C$5:$L$2388,2,FALSE)</f>
        <v>BRB065</v>
      </c>
      <c r="G381" s="42" t="str">
        <f>VLOOKUP($C381,CARPETAS!$C$5:$L$2388,9,FALSE)</f>
        <v>135.30.53</v>
      </c>
      <c r="H381" s="43" t="str">
        <f>VLOOKUP($C381,CARPETAS!$C$5:$L$2388,5,FALSE)</f>
        <v>Zanini</v>
      </c>
      <c r="I381" s="89">
        <f>E381+2</f>
        <v>43692</v>
      </c>
      <c r="J381" s="44" t="str">
        <f>VLOOKUP($C381,CARPETAS!$C$5:$L$2388,4,FALSE)</f>
        <v>Rivera</v>
      </c>
      <c r="K381" s="45"/>
      <c r="L381" s="94">
        <f t="shared" si="31"/>
        <v>43693</v>
      </c>
      <c r="M381" s="46">
        <f t="shared" si="30"/>
        <v>3</v>
      </c>
      <c r="N381" s="47">
        <v>936</v>
      </c>
      <c r="O381" s="47" t="s">
        <v>863</v>
      </c>
      <c r="P381" s="47">
        <v>937</v>
      </c>
      <c r="Q381" s="47">
        <v>885</v>
      </c>
      <c r="R381" s="47" t="s">
        <v>305</v>
      </c>
      <c r="S381" s="47" t="s">
        <v>306</v>
      </c>
      <c r="T381" s="36" t="s">
        <v>864</v>
      </c>
      <c r="U381" s="284"/>
      <c r="V381" s="48"/>
      <c r="W381" s="48"/>
    </row>
    <row r="382" ht="14.25" customHeight="1" s="49" customFormat="1">
      <c r="A382" s="50">
        <v>33</v>
      </c>
      <c r="B382" s="57" t="s">
        <v>40</v>
      </c>
      <c r="C382" s="58" t="s">
        <v>838</v>
      </c>
      <c r="D382" s="59" t="s">
        <v>26</v>
      </c>
      <c r="E382" s="89">
        <v>43692</v>
      </c>
      <c r="F382" s="41" t="str">
        <f>VLOOKUP($C382,CARPETAS!$C$5:$L$2388,2,FALSE)</f>
        <v>BRB062</v>
      </c>
      <c r="G382" s="42" t="str">
        <f>VLOOKUP($C382,CARPETAS!$C$5:$L$2388,9,FALSE)</f>
        <v>135.22.68</v>
      </c>
      <c r="H382" s="43" t="str">
        <f>VLOOKUP($C382,CARPETAS!$C$5:$L$2388,5,FALSE)</f>
        <v>Silvio</v>
      </c>
      <c r="I382" s="89">
        <v>43693</v>
      </c>
      <c r="J382" s="44" t="str">
        <f>VLOOKUP($C382,CARPETAS!$C$5:$L$2388,4,FALSE)</f>
        <v>Rivera</v>
      </c>
      <c r="K382" s="45"/>
      <c r="L382" s="94">
        <f t="shared" si="31"/>
        <v>43694</v>
      </c>
      <c r="M382" s="46">
        <f t="shared" si="30"/>
        <v>2</v>
      </c>
      <c r="N382" s="47">
        <v>900</v>
      </c>
      <c r="O382" s="47" t="s">
        <v>865</v>
      </c>
      <c r="P382" s="47">
        <v>901</v>
      </c>
      <c r="Q382" s="47">
        <v>3823</v>
      </c>
      <c r="R382" s="47" t="s">
        <v>866</v>
      </c>
      <c r="S382" s="47" t="s">
        <v>867</v>
      </c>
      <c r="T382" s="36" t="s">
        <v>868</v>
      </c>
      <c r="U382" s="284"/>
      <c r="V382" s="48"/>
      <c r="W382" s="48"/>
    </row>
    <row r="383" ht="14.25" customHeight="1" s="124" customFormat="1">
      <c r="A383" s="39">
        <v>33</v>
      </c>
      <c r="B383" s="54" t="s">
        <v>22</v>
      </c>
      <c r="C383" s="55" t="s">
        <v>23</v>
      </c>
      <c r="D383" s="56" t="s">
        <v>37</v>
      </c>
      <c r="E383" s="88">
        <v>43693</v>
      </c>
      <c r="F383" s="37" t="str">
        <f>VLOOKUP($C383,CARPETAS!$C$5:$L$2388,2,FALSE)</f>
        <v>BRB</v>
      </c>
      <c r="G383" s="27" t="str">
        <f>VLOOKUP($C383,CARPETAS!$C$5:$L$2388,9,FALSE)</f>
        <v>xx</v>
      </c>
      <c r="H383" s="28" t="str">
        <f>VLOOKUP($C383,CARPETAS!$C$5:$L$2388,5,FALSE)</f>
        <v>xx</v>
      </c>
      <c r="I383" s="88">
        <f>E383+2</f>
        <v>43695</v>
      </c>
      <c r="J383" s="29" t="str">
        <f>VLOOKUP($C383,CARPETAS!$C$5:$L$2388,4,FALSE)</f>
        <v>xx</v>
      </c>
      <c r="K383" s="38"/>
      <c r="L383" s="93">
        <f t="shared" si="31"/>
        <v>43696</v>
      </c>
      <c r="M383" s="30">
        <f t="shared" si="30"/>
        <v>3</v>
      </c>
      <c r="N383" s="31">
        <v>936</v>
      </c>
      <c r="O383" s="31"/>
      <c r="P383" s="31"/>
      <c r="Q383" s="31"/>
      <c r="R383" s="31"/>
      <c r="S383" s="31"/>
      <c r="T383" s="40"/>
      <c r="U383" s="222"/>
      <c r="V383" s="48"/>
      <c r="W383" s="48"/>
      <c r="X383" s="49"/>
      <c r="Y383" s="49"/>
    </row>
    <row r="384" s="49" customFormat="1">
      <c r="A384" s="50">
        <v>33</v>
      </c>
      <c r="B384" s="57" t="s">
        <v>40</v>
      </c>
      <c r="C384" s="58" t="s">
        <v>829</v>
      </c>
      <c r="D384" s="59" t="s">
        <v>32</v>
      </c>
      <c r="E384" s="89">
        <v>43693</v>
      </c>
      <c r="F384" s="41" t="str">
        <f>VLOOKUP($C384,CARPETAS!$C$5:$L$2388,2,FALSE)</f>
        <v>BRB061</v>
      </c>
      <c r="G384" s="42" t="str">
        <f>VLOOKUP($C384,CARPETAS!$C$5:$L$2388,9,FALSE)</f>
        <v>135.23.16</v>
      </c>
      <c r="H384" s="43" t="str">
        <f>VLOOKUP($C384,CARPETAS!$C$5:$L$2388,5,FALSE)</f>
        <v>CMCN</v>
      </c>
      <c r="I384" s="89">
        <v>43696</v>
      </c>
      <c r="J384" s="44" t="str">
        <f>VLOOKUP($C384,CARPETAS!$C$5:$L$2388,4,FALSE)</f>
        <v>Rivera</v>
      </c>
      <c r="K384" s="45"/>
      <c r="L384" s="94">
        <f t="shared" si="31"/>
        <v>43697</v>
      </c>
      <c r="M384" s="46">
        <f t="shared" si="30"/>
        <v>4</v>
      </c>
      <c r="N384" s="47">
        <v>900</v>
      </c>
      <c r="O384" s="47" t="s">
        <v>869</v>
      </c>
      <c r="P384" s="47">
        <v>900</v>
      </c>
      <c r="Q384" s="47">
        <v>634</v>
      </c>
      <c r="R384" s="47" t="s">
        <v>870</v>
      </c>
      <c r="S384" s="47" t="s">
        <v>871</v>
      </c>
      <c r="T384" s="36" t="s">
        <v>872</v>
      </c>
      <c r="U384" s="284"/>
      <c r="V384" s="48"/>
      <c r="W384" s="48"/>
    </row>
    <row r="385" s="124" customFormat="1">
      <c r="A385" s="50">
        <v>35</v>
      </c>
      <c r="B385" s="57" t="s">
        <v>40</v>
      </c>
      <c r="C385" s="58" t="s">
        <v>835</v>
      </c>
      <c r="D385" s="59" t="s">
        <v>37</v>
      </c>
      <c r="E385" s="89">
        <v>43703</v>
      </c>
      <c r="F385" s="41" t="str">
        <f>VLOOKUP($C385,CARPETAS!$C$5:$L$2388,2,FALSE)</f>
        <v>BRB063</v>
      </c>
      <c r="G385" s="42" t="str">
        <f>VLOOKUP($C385,CARPETAS!$C$5:$L$2388,9,FALSE)</f>
        <v>135.23.67</v>
      </c>
      <c r="H385" s="43" t="str">
        <f>VLOOKUP($C385,CARPETAS!$C$5:$L$2388,5,FALSE)</f>
        <v>Osvelli</v>
      </c>
      <c r="I385" s="89">
        <f>E385+2</f>
        <v>43705</v>
      </c>
      <c r="J385" s="44" t="str">
        <f>VLOOKUP($C385,CARPETAS!$C$5:$L$2388,4,FALSE)</f>
        <v>Rivera</v>
      </c>
      <c r="K385" s="45"/>
      <c r="L385" s="94">
        <f t="shared" si="31"/>
        <v>43706</v>
      </c>
      <c r="M385" s="46">
        <f t="shared" si="30"/>
        <v>3</v>
      </c>
      <c r="N385" s="47">
        <v>900</v>
      </c>
      <c r="O385" s="47" t="s">
        <v>873</v>
      </c>
      <c r="P385" s="47">
        <v>900</v>
      </c>
      <c r="Q385" s="47">
        <v>55</v>
      </c>
      <c r="R385" s="47" t="s">
        <v>246</v>
      </c>
      <c r="S385" s="47" t="s">
        <v>874</v>
      </c>
      <c r="T385" s="36" t="s">
        <v>875</v>
      </c>
      <c r="U385" s="284"/>
      <c r="V385" s="48"/>
      <c r="W385" s="48"/>
      <c r="X385" s="49"/>
      <c r="Y385" s="49"/>
    </row>
    <row r="386" ht="28.5" s="124" customFormat="1">
      <c r="A386" s="50">
        <v>35</v>
      </c>
      <c r="B386" s="57" t="s">
        <v>40</v>
      </c>
      <c r="C386" s="58" t="s">
        <v>829</v>
      </c>
      <c r="D386" s="59" t="s">
        <v>37</v>
      </c>
      <c r="E386" s="89">
        <v>43704</v>
      </c>
      <c r="F386" s="41" t="str">
        <f>VLOOKUP($C386,CARPETAS!$C$5:$L$2388,2,FALSE)</f>
        <v>BRB061</v>
      </c>
      <c r="G386" s="42" t="str">
        <f>VLOOKUP($C386,CARPETAS!$C$5:$L$2388,9,FALSE)</f>
        <v>135.23.16</v>
      </c>
      <c r="H386" s="43" t="str">
        <f>VLOOKUP($C386,CARPETAS!$C$5:$L$2388,5,FALSE)</f>
        <v>CMCN</v>
      </c>
      <c r="I386" s="89">
        <f>E386+2</f>
        <v>43706</v>
      </c>
      <c r="J386" s="44" t="str">
        <f>VLOOKUP($C386,CARPETAS!$C$5:$L$2388,4,FALSE)</f>
        <v>Rivera</v>
      </c>
      <c r="K386" s="45"/>
      <c r="L386" s="94">
        <f>I386+1+1</f>
        <v>43708</v>
      </c>
      <c r="M386" s="46">
        <f t="shared" si="30"/>
        <v>4</v>
      </c>
      <c r="N386" s="47">
        <v>900</v>
      </c>
      <c r="O386" s="47" t="s">
        <v>876</v>
      </c>
      <c r="P386" s="47">
        <v>900</v>
      </c>
      <c r="Q386" s="47">
        <v>635</v>
      </c>
      <c r="R386" s="47" t="s">
        <v>102</v>
      </c>
      <c r="S386" s="47" t="s">
        <v>877</v>
      </c>
      <c r="T386" s="36" t="s">
        <v>878</v>
      </c>
      <c r="U386" s="284"/>
      <c r="V386" s="48"/>
      <c r="W386" s="48"/>
      <c r="X386" s="49"/>
      <c r="Y386" s="49"/>
    </row>
    <row r="387" ht="28.5" s="124" customFormat="1">
      <c r="A387" s="50">
        <v>35</v>
      </c>
      <c r="B387" s="57" t="s">
        <v>40</v>
      </c>
      <c r="C387" s="58" t="s">
        <v>862</v>
      </c>
      <c r="D387" s="59" t="s">
        <v>36</v>
      </c>
      <c r="E387" s="89">
        <v>43706</v>
      </c>
      <c r="F387" s="41" t="str">
        <f>VLOOKUP($C387,CARPETAS!$C$5:$L$2388,2,FALSE)</f>
        <v>BRB065</v>
      </c>
      <c r="G387" s="42" t="str">
        <f>VLOOKUP($C387,CARPETAS!$C$5:$L$2388,9,FALSE)</f>
        <v>135.30.53</v>
      </c>
      <c r="H387" s="43" t="str">
        <f>VLOOKUP($C387,CARPETAS!$C$5:$L$2388,5,FALSE)</f>
        <v>Zanini</v>
      </c>
      <c r="I387" s="89">
        <v>43707</v>
      </c>
      <c r="J387" s="44" t="str">
        <f>VLOOKUP($C387,CARPETAS!$C$5:$L$2388,4,FALSE)</f>
        <v>Rivera</v>
      </c>
      <c r="K387" s="45"/>
      <c r="L387" s="94">
        <f ref="L387:L407" t="shared" si="32">I387+1</f>
        <v>43708</v>
      </c>
      <c r="M387" s="46">
        <f t="shared" si="30"/>
        <v>2</v>
      </c>
      <c r="N387" s="47">
        <v>936</v>
      </c>
      <c r="O387" s="47" t="s">
        <v>879</v>
      </c>
      <c r="P387" s="47">
        <v>938</v>
      </c>
      <c r="Q387" s="47">
        <v>936</v>
      </c>
      <c r="R387" s="47" t="s">
        <v>110</v>
      </c>
      <c r="S387" s="47" t="s">
        <v>111</v>
      </c>
      <c r="T387" s="36" t="s">
        <v>880</v>
      </c>
      <c r="U387" s="284"/>
      <c r="V387" s="48"/>
      <c r="W387" s="48"/>
      <c r="X387" s="49"/>
      <c r="Y387" s="49"/>
    </row>
    <row r="388" s="124" customFormat="1">
      <c r="A388" s="125">
        <v>36</v>
      </c>
      <c r="B388" s="57" t="s">
        <v>40</v>
      </c>
      <c r="C388" s="58" t="s">
        <v>862</v>
      </c>
      <c r="D388" s="59" t="s">
        <v>26</v>
      </c>
      <c r="E388" s="89">
        <v>43710</v>
      </c>
      <c r="F388" s="41" t="str">
        <f>VLOOKUP($C388,CARPETAS!$C$5:$L$2388,2,FALSE)</f>
        <v>BRB065</v>
      </c>
      <c r="G388" s="42" t="str">
        <f>VLOOKUP($C388,CARPETAS!$C$5:$L$2388,9,FALSE)</f>
        <v>135.30.53</v>
      </c>
      <c r="H388" s="43" t="str">
        <f>VLOOKUP($C388,CARPETAS!$C$5:$L$2388,5,FALSE)</f>
        <v>Zanini</v>
      </c>
      <c r="I388" s="89">
        <v>43711</v>
      </c>
      <c r="J388" s="44" t="str">
        <f>VLOOKUP($C388,CARPETAS!$C$5:$L$2388,4,FALSE)</f>
        <v>Rivera</v>
      </c>
      <c r="K388" s="45"/>
      <c r="L388" s="94">
        <f t="shared" si="32"/>
        <v>43712</v>
      </c>
      <c r="M388" s="46">
        <f t="shared" si="30"/>
        <v>2</v>
      </c>
      <c r="N388" s="47">
        <v>936</v>
      </c>
      <c r="O388" s="47" t="s">
        <v>881</v>
      </c>
      <c r="P388" s="47">
        <v>936</v>
      </c>
      <c r="Q388" s="47">
        <v>912</v>
      </c>
      <c r="R388" s="47" t="s">
        <v>761</v>
      </c>
      <c r="S388" s="47" t="s">
        <v>882</v>
      </c>
      <c r="T388" s="36" t="s">
        <v>883</v>
      </c>
      <c r="U388" s="284"/>
      <c r="V388" s="139"/>
      <c r="W388" s="139"/>
    </row>
    <row r="389" ht="28.5" s="124" customFormat="1">
      <c r="A389" s="125">
        <v>36</v>
      </c>
      <c r="B389" s="57" t="s">
        <v>40</v>
      </c>
      <c r="C389" s="58" t="s">
        <v>862</v>
      </c>
      <c r="D389" s="59" t="s">
        <v>37</v>
      </c>
      <c r="E389" s="89">
        <v>43710</v>
      </c>
      <c r="F389" s="41" t="str">
        <f>VLOOKUP($C389,CARPETAS!$C$5:$L$2388,2,FALSE)</f>
        <v>BRB065</v>
      </c>
      <c r="G389" s="42" t="str">
        <f>VLOOKUP($C389,CARPETAS!$C$5:$L$2388,9,FALSE)</f>
        <v>135.30.53</v>
      </c>
      <c r="H389" s="43" t="str">
        <f>VLOOKUP($C389,CARPETAS!$C$5:$L$2388,5,FALSE)</f>
        <v>Zanini</v>
      </c>
      <c r="I389" s="89">
        <v>43711</v>
      </c>
      <c r="J389" s="44" t="str">
        <f>VLOOKUP($C389,CARPETAS!$C$5:$L$2388,4,FALSE)</f>
        <v>Rivera</v>
      </c>
      <c r="K389" s="45"/>
      <c r="L389" s="94">
        <f t="shared" si="32"/>
        <v>43712</v>
      </c>
      <c r="M389" s="46">
        <f t="shared" si="30"/>
        <v>2</v>
      </c>
      <c r="N389" s="47">
        <v>936</v>
      </c>
      <c r="O389" s="47" t="s">
        <v>884</v>
      </c>
      <c r="P389" s="47">
        <v>900</v>
      </c>
      <c r="Q389" s="47">
        <v>908</v>
      </c>
      <c r="R389" s="47" t="s">
        <v>448</v>
      </c>
      <c r="S389" s="47" t="s">
        <v>489</v>
      </c>
      <c r="T389" s="36" t="s">
        <v>885</v>
      </c>
      <c r="U389" s="284"/>
      <c r="V389" s="48"/>
      <c r="W389" s="48"/>
      <c r="X389" s="49"/>
      <c r="Y389" s="49"/>
    </row>
    <row r="390" s="124" customFormat="1">
      <c r="A390" s="50">
        <v>36</v>
      </c>
      <c r="B390" s="57" t="s">
        <v>40</v>
      </c>
      <c r="C390" s="58" t="s">
        <v>835</v>
      </c>
      <c r="D390" s="59" t="s">
        <v>26</v>
      </c>
      <c r="E390" s="89">
        <v>43713</v>
      </c>
      <c r="F390" s="41" t="str">
        <f>VLOOKUP($C390,CARPETAS!$C$5:$L$2388,2,FALSE)</f>
        <v>BRB063</v>
      </c>
      <c r="G390" s="42" t="str">
        <f>VLOOKUP($C390,CARPETAS!$C$5:$L$2388,9,FALSE)</f>
        <v>135.23.67</v>
      </c>
      <c r="H390" s="43" t="str">
        <f>VLOOKUP($C390,CARPETAS!$C$5:$L$2388,5,FALSE)</f>
        <v>Osvelli</v>
      </c>
      <c r="I390" s="89">
        <v>43717</v>
      </c>
      <c r="J390" s="44" t="str">
        <f>VLOOKUP($C390,CARPETAS!$C$5:$L$2388,4,FALSE)</f>
        <v>Rivera</v>
      </c>
      <c r="K390" s="45"/>
      <c r="L390" s="94">
        <f t="shared" si="32"/>
        <v>43718</v>
      </c>
      <c r="M390" s="46">
        <f t="shared" si="30"/>
        <v>5</v>
      </c>
      <c r="N390" s="47">
        <v>900</v>
      </c>
      <c r="O390" s="47" t="s">
        <v>886</v>
      </c>
      <c r="P390" s="47">
        <v>898</v>
      </c>
      <c r="Q390" s="47">
        <v>57</v>
      </c>
      <c r="R390" s="47" t="s">
        <v>346</v>
      </c>
      <c r="S390" s="47" t="s">
        <v>347</v>
      </c>
      <c r="T390" s="36" t="s">
        <v>887</v>
      </c>
      <c r="U390" s="284"/>
      <c r="V390" s="48"/>
      <c r="W390" s="48"/>
      <c r="X390" s="49"/>
      <c r="Y390" s="49"/>
    </row>
    <row r="391" ht="28.5" s="124" customFormat="1">
      <c r="A391" s="50">
        <v>37</v>
      </c>
      <c r="B391" s="57" t="s">
        <v>40</v>
      </c>
      <c r="C391" s="58" t="s">
        <v>888</v>
      </c>
      <c r="D391" s="59" t="s">
        <v>26</v>
      </c>
      <c r="E391" s="89">
        <v>43717</v>
      </c>
      <c r="F391" s="41" t="str">
        <f>VLOOKUP($C391,CARPETAS!$C$5:$L$2388,2,FALSE)</f>
        <v>BRB066</v>
      </c>
      <c r="G391" s="42" t="str">
        <f>VLOOKUP($C391,CARPETAS!$C$5:$L$2388,9,FALSE)</f>
        <v>135.50.97</v>
      </c>
      <c r="H391" s="43" t="str">
        <f>VLOOKUP($C391,CARPETAS!$C$5:$L$2388,5,FALSE)</f>
        <v>Zanini</v>
      </c>
      <c r="I391" s="89">
        <v>43718</v>
      </c>
      <c r="J391" s="44" t="str">
        <f>VLOOKUP($C391,CARPETAS!$C$5:$L$2388,4,FALSE)</f>
        <v>Rivera</v>
      </c>
      <c r="K391" s="45"/>
      <c r="L391" s="94">
        <f t="shared" si="32"/>
        <v>43719</v>
      </c>
      <c r="M391" s="46">
        <f t="shared" si="30"/>
        <v>2</v>
      </c>
      <c r="N391" s="47">
        <v>936</v>
      </c>
      <c r="O391" s="47" t="s">
        <v>889</v>
      </c>
      <c r="P391" s="47">
        <v>936</v>
      </c>
      <c r="Q391" s="47">
        <v>920</v>
      </c>
      <c r="R391" s="47" t="s">
        <v>696</v>
      </c>
      <c r="S391" s="47" t="s">
        <v>697</v>
      </c>
      <c r="T391" s="36" t="s">
        <v>890</v>
      </c>
      <c r="U391" s="284"/>
      <c r="V391" s="48"/>
      <c r="W391" s="48"/>
      <c r="X391" s="49"/>
      <c r="Y391" s="49"/>
    </row>
    <row r="392" s="124" customFormat="1">
      <c r="A392" s="50">
        <v>37</v>
      </c>
      <c r="B392" s="57" t="s">
        <v>40</v>
      </c>
      <c r="C392" s="58" t="s">
        <v>835</v>
      </c>
      <c r="D392" s="59" t="s">
        <v>32</v>
      </c>
      <c r="E392" s="89">
        <v>43718</v>
      </c>
      <c r="F392" s="41" t="str">
        <f>VLOOKUP($C392,CARPETAS!$C$5:$L$2388,2,FALSE)</f>
        <v>BRB063</v>
      </c>
      <c r="G392" s="42" t="str">
        <f>VLOOKUP($C392,CARPETAS!$C$5:$L$2388,9,FALSE)</f>
        <v>135.23.67</v>
      </c>
      <c r="H392" s="43" t="str">
        <f>VLOOKUP($C392,CARPETAS!$C$5:$L$2388,5,FALSE)</f>
        <v>Osvelli</v>
      </c>
      <c r="I392" s="89">
        <f>E392+2</f>
        <v>43720</v>
      </c>
      <c r="J392" s="44" t="str">
        <f>VLOOKUP($C392,CARPETAS!$C$5:$L$2388,4,FALSE)</f>
        <v>Rivera</v>
      </c>
      <c r="K392" s="45"/>
      <c r="L392" s="94">
        <f t="shared" si="32"/>
        <v>43721</v>
      </c>
      <c r="M392" s="46">
        <f t="shared" si="30"/>
        <v>3</v>
      </c>
      <c r="N392" s="47">
        <v>900</v>
      </c>
      <c r="O392" s="47" t="s">
        <v>891</v>
      </c>
      <c r="P392" s="47">
        <v>901</v>
      </c>
      <c r="Q392" s="47">
        <v>58</v>
      </c>
      <c r="R392" s="47" t="s">
        <v>246</v>
      </c>
      <c r="S392" s="47" t="s">
        <v>892</v>
      </c>
      <c r="T392" s="36" t="s">
        <v>893</v>
      </c>
      <c r="U392" s="284"/>
      <c r="V392" s="48"/>
      <c r="W392" s="48"/>
      <c r="X392" s="49"/>
      <c r="Y392" s="49"/>
    </row>
    <row r="393" s="124" customFormat="1">
      <c r="A393" s="50">
        <v>37</v>
      </c>
      <c r="B393" s="57" t="s">
        <v>40</v>
      </c>
      <c r="C393" s="58" t="s">
        <v>888</v>
      </c>
      <c r="D393" s="59" t="s">
        <v>37</v>
      </c>
      <c r="E393" s="89">
        <v>43725</v>
      </c>
      <c r="F393" s="41" t="str">
        <f>VLOOKUP($C393,CARPETAS!$C$5:$L$2388,2,FALSE)</f>
        <v>BRB066</v>
      </c>
      <c r="G393" s="42" t="str">
        <f>VLOOKUP($C393,CARPETAS!$C$5:$L$2388,9,FALSE)</f>
        <v>135.50.97</v>
      </c>
      <c r="H393" s="43" t="str">
        <f>VLOOKUP($C393,CARPETAS!$C$5:$L$2388,5,FALSE)</f>
        <v>Zanini</v>
      </c>
      <c r="I393" s="89">
        <v>43726</v>
      </c>
      <c r="J393" s="44" t="str">
        <f>VLOOKUP($C393,CARPETAS!$C$5:$L$2388,4,FALSE)</f>
        <v>Rivera</v>
      </c>
      <c r="K393" s="45"/>
      <c r="L393" s="94">
        <f t="shared" si="32"/>
        <v>43727</v>
      </c>
      <c r="M393" s="46">
        <f t="shared" si="30"/>
        <v>2</v>
      </c>
      <c r="N393" s="47">
        <v>936</v>
      </c>
      <c r="O393" s="47" t="s">
        <v>894</v>
      </c>
      <c r="P393" s="47">
        <v>936</v>
      </c>
      <c r="Q393" s="47">
        <v>928</v>
      </c>
      <c r="R393" s="47" t="s">
        <v>684</v>
      </c>
      <c r="S393" s="47" t="s">
        <v>685</v>
      </c>
      <c r="T393" s="36" t="s">
        <v>895</v>
      </c>
      <c r="U393" s="284"/>
      <c r="V393" s="48"/>
      <c r="W393" s="48"/>
      <c r="X393" s="49"/>
      <c r="Y393" s="49"/>
    </row>
    <row r="394" s="124" customFormat="1">
      <c r="A394" s="50">
        <v>38</v>
      </c>
      <c r="B394" s="57" t="s">
        <v>40</v>
      </c>
      <c r="C394" s="58" t="s">
        <v>896</v>
      </c>
      <c r="D394" s="59" t="s">
        <v>32</v>
      </c>
      <c r="E394" s="89">
        <v>43725</v>
      </c>
      <c r="F394" s="41" t="str">
        <f>VLOOKUP($C394,CARPETAS!$C$5:$L$2388,2,FALSE)</f>
        <v>BRB067</v>
      </c>
      <c r="G394" s="42" t="str">
        <f>VLOOKUP($C394,CARPETAS!$C$5:$L$2388,9,FALSE)</f>
        <v>135.58.40</v>
      </c>
      <c r="H394" s="43" t="str">
        <f>VLOOKUP($C394,CARPETAS!$C$5:$L$2388,5,FALSE)</f>
        <v>Silvio</v>
      </c>
      <c r="I394" s="89">
        <f>E394+2</f>
        <v>43727</v>
      </c>
      <c r="J394" s="44" t="str">
        <f>VLOOKUP($C394,CARPETAS!$C$5:$L$2388,4,FALSE)</f>
        <v>Rivera</v>
      </c>
      <c r="K394" s="45"/>
      <c r="L394" s="94">
        <f t="shared" si="32"/>
        <v>43728</v>
      </c>
      <c r="M394" s="46">
        <f t="shared" si="30"/>
        <v>3</v>
      </c>
      <c r="N394" s="47">
        <v>936</v>
      </c>
      <c r="O394" s="47" t="s">
        <v>897</v>
      </c>
      <c r="P394" s="47">
        <v>937</v>
      </c>
      <c r="Q394" s="47">
        <v>3870</v>
      </c>
      <c r="R394" s="47" t="s">
        <v>898</v>
      </c>
      <c r="S394" s="47" t="s">
        <v>899</v>
      </c>
      <c r="T394" s="36" t="s">
        <v>900</v>
      </c>
      <c r="U394" s="284"/>
      <c r="V394" s="48"/>
      <c r="W394" s="48"/>
      <c r="X394" s="49"/>
      <c r="Y394" s="49"/>
    </row>
    <row r="395" s="124" customFormat="1">
      <c r="A395" s="50">
        <v>38</v>
      </c>
      <c r="B395" s="57" t="s">
        <v>40</v>
      </c>
      <c r="C395" s="58" t="s">
        <v>901</v>
      </c>
      <c r="D395" s="59" t="s">
        <v>26</v>
      </c>
      <c r="E395" s="89">
        <v>43725</v>
      </c>
      <c r="F395" s="41" t="str">
        <f>VLOOKUP($C395,CARPETAS!$C$5:$L$2388,2,FALSE)</f>
        <v>BRB068</v>
      </c>
      <c r="G395" s="42" t="str">
        <f>VLOOKUP($C395,CARPETAS!$C$5:$L$2388,9,FALSE)</f>
        <v>135.58.41</v>
      </c>
      <c r="H395" s="43" t="str">
        <f>VLOOKUP($C395,CARPETAS!$C$5:$L$2388,5,FALSE)</f>
        <v>CMCN</v>
      </c>
      <c r="I395" s="89">
        <f>E395+2</f>
        <v>43727</v>
      </c>
      <c r="J395" s="44" t="str">
        <f>VLOOKUP($C395,CARPETAS!$C$5:$L$2388,4,FALSE)</f>
        <v>Rivera</v>
      </c>
      <c r="K395" s="45"/>
      <c r="L395" s="94">
        <f t="shared" si="32"/>
        <v>43728</v>
      </c>
      <c r="M395" s="46">
        <f t="shared" si="30"/>
        <v>3</v>
      </c>
      <c r="N395" s="47">
        <v>936</v>
      </c>
      <c r="O395" s="47" t="s">
        <v>902</v>
      </c>
      <c r="P395" s="47">
        <v>937</v>
      </c>
      <c r="Q395" s="47">
        <v>641</v>
      </c>
      <c r="R395" s="47" t="s">
        <v>249</v>
      </c>
      <c r="S395" s="47" t="s">
        <v>250</v>
      </c>
      <c r="T395" s="36" t="s">
        <v>903</v>
      </c>
      <c r="U395" s="284"/>
      <c r="V395" s="139"/>
      <c r="W395" s="139"/>
    </row>
    <row r="396" s="124" customFormat="1">
      <c r="A396" s="125">
        <v>38</v>
      </c>
      <c r="B396" s="57" t="s">
        <v>40</v>
      </c>
      <c r="C396" s="58" t="s">
        <v>888</v>
      </c>
      <c r="D396" s="59" t="s">
        <v>37</v>
      </c>
      <c r="E396" s="89">
        <v>43726</v>
      </c>
      <c r="F396" s="41" t="str">
        <f>VLOOKUP($C396,CARPETAS!$C$5:$L$2388,2,FALSE)</f>
        <v>BRB066</v>
      </c>
      <c r="G396" s="42" t="str">
        <f>VLOOKUP($C396,CARPETAS!$C$5:$L$2388,9,FALSE)</f>
        <v>135.50.97</v>
      </c>
      <c r="H396" s="43" t="str">
        <f>VLOOKUP($C396,CARPETAS!$C$5:$L$2388,5,FALSE)</f>
        <v>Zanini</v>
      </c>
      <c r="I396" s="89">
        <v>43732</v>
      </c>
      <c r="J396" s="44" t="str">
        <f>VLOOKUP($C396,CARPETAS!$C$5:$L$2388,4,FALSE)</f>
        <v>Rivera</v>
      </c>
      <c r="K396" s="45"/>
      <c r="L396" s="94">
        <f t="shared" si="32"/>
        <v>43733</v>
      </c>
      <c r="M396" s="46">
        <f t="shared" si="30"/>
        <v>7</v>
      </c>
      <c r="N396" s="47">
        <v>936</v>
      </c>
      <c r="O396" s="47" t="s">
        <v>904</v>
      </c>
      <c r="P396" s="47">
        <v>936</v>
      </c>
      <c r="Q396" s="47">
        <v>929</v>
      </c>
      <c r="R396" s="47" t="s">
        <v>261</v>
      </c>
      <c r="S396" s="47" t="s">
        <v>262</v>
      </c>
      <c r="T396" s="36" t="s">
        <v>905</v>
      </c>
      <c r="U396" s="284"/>
      <c r="V396" s="48"/>
      <c r="W396" s="48"/>
      <c r="X396" s="49"/>
      <c r="Y396" s="49"/>
    </row>
    <row r="397" s="124" customFormat="1">
      <c r="A397" s="125">
        <v>38</v>
      </c>
      <c r="B397" s="57" t="s">
        <v>40</v>
      </c>
      <c r="C397" s="58" t="s">
        <v>906</v>
      </c>
      <c r="D397" s="59" t="s">
        <v>36</v>
      </c>
      <c r="E397" s="89">
        <v>43727</v>
      </c>
      <c r="F397" s="41" t="str">
        <f>VLOOKUP($C397,CARPETAS!$C$5:$L$2388,2,FALSE)</f>
        <v>BRB069</v>
      </c>
      <c r="G397" s="42" t="str">
        <f>VLOOKUP($C397,CARPETAS!$C$5:$L$2388,9,FALSE)</f>
        <v>135.60.83</v>
      </c>
      <c r="H397" s="43" t="str">
        <f>VLOOKUP($C397,CARPETAS!$C$5:$L$2388,5,FALSE)</f>
        <v>Zanini</v>
      </c>
      <c r="I397" s="89">
        <v>43732</v>
      </c>
      <c r="J397" s="44" t="str">
        <f>VLOOKUP($C397,CARPETAS!$C$5:$L$2388,4,FALSE)</f>
        <v>Rivera</v>
      </c>
      <c r="K397" s="45"/>
      <c r="L397" s="94">
        <f t="shared" si="32"/>
        <v>43733</v>
      </c>
      <c r="M397" s="46">
        <f t="shared" si="30"/>
        <v>6</v>
      </c>
      <c r="N397" s="47">
        <v>936</v>
      </c>
      <c r="O397" s="47" t="s">
        <v>907</v>
      </c>
      <c r="P397" s="47">
        <v>937</v>
      </c>
      <c r="Q397" s="47">
        <v>934</v>
      </c>
      <c r="R397" s="47" t="s">
        <v>335</v>
      </c>
      <c r="S397" s="47" t="s">
        <v>336</v>
      </c>
      <c r="T397" s="36" t="s">
        <v>905</v>
      </c>
      <c r="U397" s="284"/>
      <c r="V397" s="48"/>
      <c r="W397" s="48"/>
      <c r="X397" s="49"/>
      <c r="Y397" s="49"/>
    </row>
    <row r="398" s="124" customFormat="1">
      <c r="A398" s="125">
        <v>39</v>
      </c>
      <c r="B398" s="57" t="s">
        <v>40</v>
      </c>
      <c r="C398" s="58" t="s">
        <v>906</v>
      </c>
      <c r="D398" s="59" t="s">
        <v>37</v>
      </c>
      <c r="E398" s="89">
        <v>43731</v>
      </c>
      <c r="F398" s="41" t="str">
        <f>VLOOKUP($C398,CARPETAS!$C$5:$L$2388,2,FALSE)</f>
        <v>BRB069</v>
      </c>
      <c r="G398" s="42" t="str">
        <f>VLOOKUP($C398,CARPETAS!$C$5:$L$2388,9,FALSE)</f>
        <v>135.60.83</v>
      </c>
      <c r="H398" s="43" t="str">
        <f>VLOOKUP($C398,CARPETAS!$C$5:$L$2388,5,FALSE)</f>
        <v>Zanini</v>
      </c>
      <c r="I398" s="89">
        <v>43732</v>
      </c>
      <c r="J398" s="44" t="str">
        <f>VLOOKUP($C398,CARPETAS!$C$5:$L$2388,4,FALSE)</f>
        <v>Rivera</v>
      </c>
      <c r="K398" s="45"/>
      <c r="L398" s="94">
        <f t="shared" si="32"/>
        <v>43733</v>
      </c>
      <c r="M398" s="46">
        <f t="shared" si="30"/>
        <v>2</v>
      </c>
      <c r="N398" s="47">
        <v>936</v>
      </c>
      <c r="O398" s="47" t="s">
        <v>908</v>
      </c>
      <c r="P398" s="47">
        <v>937</v>
      </c>
      <c r="Q398" s="47">
        <v>941</v>
      </c>
      <c r="R398" s="47" t="s">
        <v>339</v>
      </c>
      <c r="S398" s="47" t="s">
        <v>154</v>
      </c>
      <c r="T398" s="36" t="s">
        <v>905</v>
      </c>
      <c r="U398" s="284"/>
      <c r="V398" s="139"/>
      <c r="W398" s="139"/>
    </row>
    <row r="399" s="124" customFormat="1">
      <c r="A399" s="50">
        <v>39</v>
      </c>
      <c r="B399" s="57" t="s">
        <v>40</v>
      </c>
      <c r="C399" s="58" t="s">
        <v>906</v>
      </c>
      <c r="D399" s="59" t="s">
        <v>32</v>
      </c>
      <c r="E399" s="89">
        <v>43733</v>
      </c>
      <c r="F399" s="41" t="str">
        <f>VLOOKUP($C399,CARPETAS!$C$5:$L$2388,2,FALSE)</f>
        <v>BRB069</v>
      </c>
      <c r="G399" s="42" t="str">
        <f>VLOOKUP($C399,CARPETAS!$C$5:$L$2388,9,FALSE)</f>
        <v>135.60.83</v>
      </c>
      <c r="H399" s="43" t="str">
        <f>VLOOKUP($C399,CARPETAS!$C$5:$L$2388,5,FALSE)</f>
        <v>Zanini</v>
      </c>
      <c r="I399" s="89">
        <v>43734</v>
      </c>
      <c r="J399" s="44" t="str">
        <f>VLOOKUP($C399,CARPETAS!$C$5:$L$2388,4,FALSE)</f>
        <v>Rivera</v>
      </c>
      <c r="K399" s="45"/>
      <c r="L399" s="94">
        <f t="shared" si="32"/>
        <v>43735</v>
      </c>
      <c r="M399" s="46">
        <f t="shared" si="30"/>
        <v>2</v>
      </c>
      <c r="N399" s="47">
        <v>936</v>
      </c>
      <c r="O399" s="47" t="s">
        <v>909</v>
      </c>
      <c r="P399" s="47">
        <v>937</v>
      </c>
      <c r="Q399" s="47">
        <v>945</v>
      </c>
      <c r="R399" s="47" t="s">
        <v>305</v>
      </c>
      <c r="S399" s="47" t="s">
        <v>306</v>
      </c>
      <c r="T399" s="36" t="s">
        <v>910</v>
      </c>
      <c r="U399" s="284"/>
      <c r="V399" s="139"/>
      <c r="W399" s="139"/>
    </row>
    <row r="400" ht="14.25" customHeight="1" s="124" customFormat="1">
      <c r="A400" s="50">
        <v>39</v>
      </c>
      <c r="B400" s="57" t="s">
        <v>40</v>
      </c>
      <c r="C400" s="58" t="s">
        <v>906</v>
      </c>
      <c r="D400" s="59" t="s">
        <v>37</v>
      </c>
      <c r="E400" s="89">
        <v>43732</v>
      </c>
      <c r="F400" s="41" t="str">
        <f>VLOOKUP($C400,CARPETAS!$C$5:$L$2388,2,FALSE)</f>
        <v>BRB069</v>
      </c>
      <c r="G400" s="42" t="str">
        <f>VLOOKUP($C400,CARPETAS!$C$5:$L$2388,9,FALSE)</f>
        <v>135.60.83</v>
      </c>
      <c r="H400" s="43" t="str">
        <f>VLOOKUP($C400,CARPETAS!$C$5:$L$2388,5,FALSE)</f>
        <v>Zanini</v>
      </c>
      <c r="I400" s="89">
        <f>E400+2</f>
        <v>43734</v>
      </c>
      <c r="J400" s="44" t="str">
        <f>VLOOKUP($C400,CARPETAS!$C$5:$L$2388,4,FALSE)</f>
        <v>Rivera</v>
      </c>
      <c r="K400" s="45"/>
      <c r="L400" s="94">
        <f t="shared" si="32"/>
        <v>43735</v>
      </c>
      <c r="M400" s="46">
        <f t="shared" si="30"/>
        <v>3</v>
      </c>
      <c r="N400" s="47">
        <v>936</v>
      </c>
      <c r="O400" s="47" t="s">
        <v>911</v>
      </c>
      <c r="P400" s="47">
        <v>937</v>
      </c>
      <c r="Q400" s="47">
        <v>942</v>
      </c>
      <c r="R400" s="47" t="s">
        <v>200</v>
      </c>
      <c r="S400" s="47" t="s">
        <v>201</v>
      </c>
      <c r="T400" s="36" t="s">
        <v>910</v>
      </c>
      <c r="U400" s="284"/>
      <c r="V400" s="48"/>
      <c r="W400" s="48"/>
      <c r="X400" s="49"/>
      <c r="Y400" s="49"/>
    </row>
    <row r="401" s="124" customFormat="1">
      <c r="A401" s="50">
        <v>39</v>
      </c>
      <c r="B401" s="57" t="s">
        <v>40</v>
      </c>
      <c r="C401" s="58" t="s">
        <v>896</v>
      </c>
      <c r="D401" s="59" t="s">
        <v>32</v>
      </c>
      <c r="E401" s="89">
        <v>43735</v>
      </c>
      <c r="F401" s="41" t="str">
        <f>VLOOKUP($C401,CARPETAS!$C$5:$L$2388,2,FALSE)</f>
        <v>BRB067</v>
      </c>
      <c r="G401" s="42" t="str">
        <f>VLOOKUP($C401,CARPETAS!$C$5:$L$2388,9,FALSE)</f>
        <v>135.58.40</v>
      </c>
      <c r="H401" s="43" t="str">
        <f>VLOOKUP($C401,CARPETAS!$C$5:$L$2388,5,FALSE)</f>
        <v>Silvio</v>
      </c>
      <c r="I401" s="89">
        <v>43738</v>
      </c>
      <c r="J401" s="44" t="str">
        <f>VLOOKUP($C401,CARPETAS!$C$5:$L$2388,4,FALSE)</f>
        <v>Rivera</v>
      </c>
      <c r="K401" s="45"/>
      <c r="L401" s="94">
        <f t="shared" si="32"/>
        <v>43739</v>
      </c>
      <c r="M401" s="46">
        <f t="shared" si="30"/>
        <v>4</v>
      </c>
      <c r="N401" s="47">
        <v>936</v>
      </c>
      <c r="O401" s="47" t="s">
        <v>912</v>
      </c>
      <c r="P401" s="47">
        <v>936</v>
      </c>
      <c r="Q401" s="47">
        <v>3882</v>
      </c>
      <c r="R401" s="47" t="s">
        <v>144</v>
      </c>
      <c r="S401" s="47" t="s">
        <v>145</v>
      </c>
      <c r="T401" s="36" t="s">
        <v>913</v>
      </c>
      <c r="U401" s="284"/>
      <c r="V401" s="139"/>
      <c r="W401" s="139"/>
    </row>
    <row r="402" ht="14.25" customHeight="1" s="124" customFormat="1">
      <c r="A402" s="50">
        <v>39</v>
      </c>
      <c r="B402" s="57" t="s">
        <v>40</v>
      </c>
      <c r="C402" s="58" t="s">
        <v>901</v>
      </c>
      <c r="D402" s="59" t="s">
        <v>36</v>
      </c>
      <c r="E402" s="89">
        <v>43734</v>
      </c>
      <c r="F402" s="41" t="str">
        <f>VLOOKUP($C402,CARPETAS!$C$5:$L$2388,2,FALSE)</f>
        <v>BRB068</v>
      </c>
      <c r="G402" s="42" t="str">
        <f>VLOOKUP($C402,CARPETAS!$C$5:$L$2388,9,FALSE)</f>
        <v>135.58.41</v>
      </c>
      <c r="H402" s="43" t="str">
        <f>VLOOKUP($C402,CARPETAS!$C$5:$L$2388,5,FALSE)</f>
        <v>CMCN</v>
      </c>
      <c r="I402" s="89">
        <v>43738</v>
      </c>
      <c r="J402" s="44" t="str">
        <f>VLOOKUP($C402,CARPETAS!$C$5:$L$2388,4,FALSE)</f>
        <v>Rivera</v>
      </c>
      <c r="K402" s="45"/>
      <c r="L402" s="94">
        <f t="shared" si="32"/>
        <v>43739</v>
      </c>
      <c r="M402" s="46">
        <f t="shared" si="30"/>
        <v>5</v>
      </c>
      <c r="N402" s="47">
        <v>936</v>
      </c>
      <c r="O402" s="47" t="s">
        <v>914</v>
      </c>
      <c r="P402" s="47">
        <v>938</v>
      </c>
      <c r="Q402" s="47">
        <v>645</v>
      </c>
      <c r="R402" s="47" t="s">
        <v>386</v>
      </c>
      <c r="S402" s="47" t="s">
        <v>387</v>
      </c>
      <c r="T402" s="36" t="s">
        <v>915</v>
      </c>
      <c r="U402" s="284"/>
      <c r="V402" s="139"/>
      <c r="W402" s="139"/>
    </row>
    <row r="403" ht="14.25" customHeight="1" s="124" customFormat="1">
      <c r="A403" s="125">
        <v>40</v>
      </c>
      <c r="B403" s="57" t="s">
        <v>40</v>
      </c>
      <c r="C403" s="58" t="s">
        <v>896</v>
      </c>
      <c r="D403" s="59" t="s">
        <v>32</v>
      </c>
      <c r="E403" s="89">
        <v>43739</v>
      </c>
      <c r="F403" s="41" t="str">
        <f>VLOOKUP($C403,CARPETAS!$C$5:$L$2388,2,FALSE)</f>
        <v>BRB067</v>
      </c>
      <c r="G403" s="42" t="str">
        <f>VLOOKUP($C403,CARPETAS!$C$5:$L$2388,9,FALSE)</f>
        <v>135.58.40</v>
      </c>
      <c r="H403" s="43" t="str">
        <f>VLOOKUP($C403,CARPETAS!$C$5:$L$2388,5,FALSE)</f>
        <v>Silvio</v>
      </c>
      <c r="I403" s="89">
        <v>43741</v>
      </c>
      <c r="J403" s="44" t="str">
        <f>VLOOKUP($C403,CARPETAS!$C$5:$L$2388,4,FALSE)</f>
        <v>Rivera</v>
      </c>
      <c r="K403" s="45"/>
      <c r="L403" s="94">
        <f t="shared" si="32"/>
        <v>43742</v>
      </c>
      <c r="M403" s="46">
        <f t="shared" si="30"/>
        <v>3</v>
      </c>
      <c r="N403" s="47">
        <v>936</v>
      </c>
      <c r="O403" s="47" t="s">
        <v>916</v>
      </c>
      <c r="P403" s="47">
        <v>936</v>
      </c>
      <c r="Q403" s="47">
        <v>3894</v>
      </c>
      <c r="R403" s="47" t="s">
        <v>917</v>
      </c>
      <c r="S403" s="47" t="s">
        <v>918</v>
      </c>
      <c r="T403" s="36" t="s">
        <v>919</v>
      </c>
      <c r="U403" s="284"/>
      <c r="V403" s="139"/>
      <c r="W403" s="139"/>
    </row>
    <row r="404" s="124" customFormat="1">
      <c r="A404" s="50">
        <v>40</v>
      </c>
      <c r="B404" s="57" t="s">
        <v>40</v>
      </c>
      <c r="C404" s="58" t="s">
        <v>906</v>
      </c>
      <c r="D404" s="59" t="s">
        <v>26</v>
      </c>
      <c r="E404" s="89">
        <v>43739</v>
      </c>
      <c r="F404" s="41" t="str">
        <f>VLOOKUP($C404,CARPETAS!$C$5:$L$2388,2,FALSE)</f>
        <v>BRB069</v>
      </c>
      <c r="G404" s="42" t="str">
        <f>VLOOKUP($C404,CARPETAS!$C$5:$L$2388,9,FALSE)</f>
        <v>135.60.83</v>
      </c>
      <c r="H404" s="43" t="str">
        <f>VLOOKUP($C404,CARPETAS!$C$5:$L$2388,5,FALSE)</f>
        <v>Zanini</v>
      </c>
      <c r="I404" s="89">
        <f>E404+2</f>
        <v>43741</v>
      </c>
      <c r="J404" s="44" t="str">
        <f>VLOOKUP($C404,CARPETAS!$C$5:$L$2388,4,FALSE)</f>
        <v>Rivera</v>
      </c>
      <c r="K404" s="45"/>
      <c r="L404" s="94">
        <f t="shared" si="32"/>
        <v>43742</v>
      </c>
      <c r="M404" s="46">
        <f t="shared" si="30"/>
        <v>3</v>
      </c>
      <c r="N404" s="47">
        <v>936</v>
      </c>
      <c r="O404" s="47" t="s">
        <v>920</v>
      </c>
      <c r="P404" s="47">
        <v>936</v>
      </c>
      <c r="Q404" s="47">
        <v>954</v>
      </c>
      <c r="R404" s="47" t="s">
        <v>753</v>
      </c>
      <c r="S404" s="47" t="s">
        <v>754</v>
      </c>
      <c r="T404" s="36" t="s">
        <v>919</v>
      </c>
      <c r="U404" s="284"/>
      <c r="V404" s="139"/>
      <c r="W404" s="139"/>
    </row>
    <row r="405" ht="14.25" customHeight="1" s="49" customFormat="1">
      <c r="A405" s="50">
        <v>40</v>
      </c>
      <c r="B405" s="57" t="s">
        <v>40</v>
      </c>
      <c r="C405" s="58" t="s">
        <v>921</v>
      </c>
      <c r="D405" s="59" t="s">
        <v>37</v>
      </c>
      <c r="E405" s="89">
        <v>43739</v>
      </c>
      <c r="F405" s="41" t="str">
        <f>VLOOKUP($C405,CARPETAS!$C$5:$L$2388,2,FALSE)</f>
        <v>BRB071</v>
      </c>
      <c r="G405" s="42" t="str">
        <f>VLOOKUP($C405,CARPETAS!$C$5:$L$2388,9,FALSE)</f>
        <v>135.67.29</v>
      </c>
      <c r="H405" s="43" t="str">
        <f>VLOOKUP($C405,CARPETAS!$C$5:$L$2388,5,FALSE)</f>
        <v>Silvio</v>
      </c>
      <c r="I405" s="89">
        <f>E405+2</f>
        <v>43741</v>
      </c>
      <c r="J405" s="44" t="str">
        <f>VLOOKUP($C405,CARPETAS!$C$5:$L$2388,4,FALSE)</f>
        <v>Rivera</v>
      </c>
      <c r="K405" s="45"/>
      <c r="L405" s="94">
        <f t="shared" si="32"/>
        <v>43742</v>
      </c>
      <c r="M405" s="46">
        <f t="shared" si="30"/>
        <v>3</v>
      </c>
      <c r="N405" s="47">
        <v>936</v>
      </c>
      <c r="O405" s="47" t="s">
        <v>922</v>
      </c>
      <c r="P405" s="47">
        <v>936</v>
      </c>
      <c r="Q405" s="47">
        <v>3893</v>
      </c>
      <c r="R405" s="47" t="s">
        <v>923</v>
      </c>
      <c r="S405" s="47" t="s">
        <v>924</v>
      </c>
      <c r="T405" s="36" t="s">
        <v>919</v>
      </c>
      <c r="U405" s="284"/>
      <c r="V405" s="48"/>
      <c r="W405" s="48"/>
    </row>
    <row r="406" ht="15" customHeight="1" s="49" customFormat="1">
      <c r="A406" s="125">
        <v>40</v>
      </c>
      <c r="B406" s="126" t="s">
        <v>40</v>
      </c>
      <c r="C406" s="127" t="s">
        <v>925</v>
      </c>
      <c r="D406" s="128" t="s">
        <v>37</v>
      </c>
      <c r="E406" s="129">
        <v>43740</v>
      </c>
      <c r="F406" s="130" t="str">
        <f>VLOOKUP($C406,CARPETAS!$C$5:$L$2388,2,FALSE)</f>
        <v>BRB070</v>
      </c>
      <c r="G406" s="131" t="str">
        <f>VLOOKUP($C406,CARPETAS!$C$5:$L$2388,9,FALSE)</f>
        <v>135.67.28</v>
      </c>
      <c r="H406" s="132" t="str">
        <f>VLOOKUP($C406,CARPETAS!$C$5:$L$2388,5,FALSE)</f>
        <v>Zanini</v>
      </c>
      <c r="I406" s="129">
        <f>E406+2</f>
        <v>43742</v>
      </c>
      <c r="J406" s="133" t="str">
        <f>VLOOKUP($C406,CARPETAS!$C$5:$L$2388,4,FALSE)</f>
        <v>Rivera</v>
      </c>
      <c r="K406" s="134"/>
      <c r="L406" s="135">
        <f t="shared" si="32"/>
        <v>43743</v>
      </c>
      <c r="M406" s="136">
        <f t="shared" si="30"/>
        <v>3</v>
      </c>
      <c r="N406" s="137">
        <v>936</v>
      </c>
      <c r="O406" s="137" t="s">
        <v>926</v>
      </c>
      <c r="P406" s="137">
        <v>936</v>
      </c>
      <c r="Q406" s="137">
        <v>955</v>
      </c>
      <c r="R406" s="137" t="s">
        <v>339</v>
      </c>
      <c r="S406" s="137" t="s">
        <v>154</v>
      </c>
      <c r="T406" s="138"/>
      <c r="U406" s="287"/>
      <c r="V406" s="139"/>
      <c r="W406" s="139"/>
      <c r="X406" s="124"/>
      <c r="Y406" s="124"/>
    </row>
    <row r="407" s="49" customFormat="1">
      <c r="A407" s="50">
        <v>40</v>
      </c>
      <c r="B407" s="57" t="s">
        <v>40</v>
      </c>
      <c r="C407" s="58" t="s">
        <v>925</v>
      </c>
      <c r="D407" s="59" t="s">
        <v>36</v>
      </c>
      <c r="E407" s="89">
        <v>43741</v>
      </c>
      <c r="F407" s="41" t="str">
        <f>VLOOKUP($C407,CARPETAS!$C$5:$L$2388,2,FALSE)</f>
        <v>BRB070</v>
      </c>
      <c r="G407" s="42" t="str">
        <f>VLOOKUP($C407,CARPETAS!$C$5:$L$2388,9,FALSE)</f>
        <v>135.67.28</v>
      </c>
      <c r="H407" s="43" t="str">
        <f>VLOOKUP($C407,CARPETAS!$C$5:$L$2388,5,FALSE)</f>
        <v>Zanini</v>
      </c>
      <c r="I407" s="89">
        <v>43745</v>
      </c>
      <c r="J407" s="44" t="str">
        <f>VLOOKUP($C407,CARPETAS!$C$5:$L$2388,4,FALSE)</f>
        <v>Rivera</v>
      </c>
      <c r="K407" s="45"/>
      <c r="L407" s="94">
        <f t="shared" si="32"/>
        <v>43746</v>
      </c>
      <c r="M407" s="46">
        <f t="shared" si="30"/>
        <v>5</v>
      </c>
      <c r="N407" s="47">
        <v>936</v>
      </c>
      <c r="O407" s="47" t="s">
        <v>927</v>
      </c>
      <c r="P407" s="47">
        <v>936</v>
      </c>
      <c r="Q407" s="47">
        <v>959</v>
      </c>
      <c r="R407" s="47" t="s">
        <v>64</v>
      </c>
      <c r="S407" s="47" t="s">
        <v>65</v>
      </c>
      <c r="T407" s="36" t="s">
        <v>928</v>
      </c>
      <c r="U407" s="284"/>
      <c r="V407" s="139"/>
      <c r="W407" s="139"/>
      <c r="X407" s="124"/>
      <c r="Y407" s="124"/>
    </row>
    <row r="408" ht="15" customHeight="1" s="49" customFormat="1">
      <c r="A408" s="39">
        <v>40</v>
      </c>
      <c r="B408" s="57" t="s">
        <v>40</v>
      </c>
      <c r="C408" s="58" t="s">
        <v>925</v>
      </c>
      <c r="D408" s="59" t="s">
        <v>26</v>
      </c>
      <c r="E408" s="89">
        <v>43742</v>
      </c>
      <c r="F408" s="41" t="str">
        <f>VLOOKUP($C408,CARPETAS!$C$5:$L$2388,2,FALSE)</f>
        <v>BRB070</v>
      </c>
      <c r="G408" s="42" t="str">
        <f>VLOOKUP($C408,CARPETAS!$C$5:$L$2388,9,FALSE)</f>
        <v>135.67.28</v>
      </c>
      <c r="H408" s="43" t="str">
        <f>VLOOKUP($C408,CARPETAS!$C$5:$L$2388,5,FALSE)</f>
        <v>Zanini</v>
      </c>
      <c r="I408" s="89">
        <v>43745</v>
      </c>
      <c r="J408" s="44" t="str">
        <f>VLOOKUP($C408,CARPETAS!$C$5:$L$2388,4,FALSE)</f>
        <v>Rivera</v>
      </c>
      <c r="K408" s="45"/>
      <c r="L408" s="94">
        <f>I408+1+1</f>
        <v>43747</v>
      </c>
      <c r="M408" s="46">
        <f t="shared" si="30"/>
        <v>5</v>
      </c>
      <c r="N408" s="47">
        <v>936</v>
      </c>
      <c r="O408" s="47" t="s">
        <v>929</v>
      </c>
      <c r="P408" s="47">
        <v>937</v>
      </c>
      <c r="Q408" s="47">
        <v>961</v>
      </c>
      <c r="R408" s="47" t="s">
        <v>761</v>
      </c>
      <c r="S408" s="47" t="s">
        <v>882</v>
      </c>
      <c r="T408" s="36" t="s">
        <v>930</v>
      </c>
      <c r="U408" s="284"/>
      <c r="V408" s="139"/>
      <c r="W408" s="139"/>
      <c r="X408" s="124"/>
      <c r="Y408" s="124"/>
    </row>
    <row r="409" ht="15" customHeight="1" s="49" customFormat="1">
      <c r="A409" s="50">
        <v>41</v>
      </c>
      <c r="B409" s="57" t="s">
        <v>40</v>
      </c>
      <c r="C409" s="58" t="s">
        <v>921</v>
      </c>
      <c r="D409" s="59" t="s">
        <v>37</v>
      </c>
      <c r="E409" s="89">
        <v>43745</v>
      </c>
      <c r="F409" s="41" t="str">
        <f>VLOOKUP($C409,CARPETAS!$C$5:$L$2388,2,FALSE)</f>
        <v>BRB071</v>
      </c>
      <c r="G409" s="42" t="str">
        <f>VLOOKUP($C409,CARPETAS!$C$5:$L$2388,9,FALSE)</f>
        <v>135.67.29</v>
      </c>
      <c r="H409" s="43" t="str">
        <f>VLOOKUP($C409,CARPETAS!$C$5:$L$2388,5,FALSE)</f>
        <v>Silvio</v>
      </c>
      <c r="I409" s="89">
        <v>43746</v>
      </c>
      <c r="J409" s="44" t="str">
        <f>VLOOKUP($C409,CARPETAS!$C$5:$L$2388,4,FALSE)</f>
        <v>Rivera</v>
      </c>
      <c r="K409" s="45"/>
      <c r="L409" s="94">
        <f ref="L409:L428" t="shared" si="33">I409+1</f>
        <v>43747</v>
      </c>
      <c r="M409" s="46">
        <f t="shared" si="30"/>
        <v>2</v>
      </c>
      <c r="N409" s="47">
        <v>936</v>
      </c>
      <c r="O409" s="47" t="s">
        <v>931</v>
      </c>
      <c r="P409" s="47">
        <v>937</v>
      </c>
      <c r="Q409" s="47">
        <v>3899</v>
      </c>
      <c r="R409" s="47" t="s">
        <v>564</v>
      </c>
      <c r="S409" s="47" t="s">
        <v>469</v>
      </c>
      <c r="T409" s="36" t="s">
        <v>932</v>
      </c>
      <c r="U409" s="284"/>
      <c r="V409" s="139"/>
      <c r="W409" s="139"/>
      <c r="X409" s="124"/>
      <c r="Y409" s="124"/>
    </row>
    <row r="410" ht="15" customHeight="1" s="49" customFormat="1">
      <c r="A410" s="39">
        <v>41</v>
      </c>
      <c r="B410" s="57" t="s">
        <v>40</v>
      </c>
      <c r="C410" s="58" t="s">
        <v>933</v>
      </c>
      <c r="D410" s="59" t="s">
        <v>32</v>
      </c>
      <c r="E410" s="89">
        <v>43748</v>
      </c>
      <c r="F410" s="41" t="str">
        <f>VLOOKUP($C410,CARPETAS!$C$5:$L$2388,2,FALSE)</f>
        <v>BRB072</v>
      </c>
      <c r="G410" s="42" t="str">
        <f>VLOOKUP($C410,CARPETAS!$C$5:$L$2388,9,FALSE)</f>
        <v>135.74.72</v>
      </c>
      <c r="H410" s="43" t="str">
        <f>VLOOKUP($C410,CARPETAS!$C$5:$L$2388,5,FALSE)</f>
        <v>CMCN</v>
      </c>
      <c r="I410" s="89">
        <v>43752</v>
      </c>
      <c r="J410" s="44" t="str">
        <f>VLOOKUP($C410,CARPETAS!$C$5:$L$2388,4,FALSE)</f>
        <v>Rivera</v>
      </c>
      <c r="K410" s="45"/>
      <c r="L410" s="94">
        <f t="shared" si="33"/>
        <v>43753</v>
      </c>
      <c r="M410" s="46">
        <f t="shared" si="30"/>
        <v>5</v>
      </c>
      <c r="N410" s="47">
        <v>936</v>
      </c>
      <c r="O410" s="47" t="s">
        <v>934</v>
      </c>
      <c r="P410" s="47">
        <v>937</v>
      </c>
      <c r="Q410" s="47">
        <v>648</v>
      </c>
      <c r="R410" s="47" t="s">
        <v>168</v>
      </c>
      <c r="S410" s="47" t="s">
        <v>169</v>
      </c>
      <c r="T410" s="36" t="s">
        <v>935</v>
      </c>
      <c r="U410" s="284"/>
      <c r="V410" s="139"/>
      <c r="W410" s="139"/>
      <c r="X410" s="124"/>
      <c r="Y410" s="124"/>
    </row>
    <row r="411" ht="15" customHeight="1" s="49" customFormat="1">
      <c r="A411" s="50">
        <v>41</v>
      </c>
      <c r="B411" s="57" t="s">
        <v>40</v>
      </c>
      <c r="C411" s="58" t="s">
        <v>936</v>
      </c>
      <c r="D411" s="59" t="s">
        <v>32</v>
      </c>
      <c r="E411" s="89">
        <v>43748</v>
      </c>
      <c r="F411" s="41" t="str">
        <f>VLOOKUP($C411,CARPETAS!$C$5:$L$2388,2,FALSE)</f>
        <v>BRB073</v>
      </c>
      <c r="G411" s="42" t="str">
        <f>VLOOKUP($C411,CARPETAS!$C$5:$L$2388,9,FALSE)</f>
        <v>135.75.29</v>
      </c>
      <c r="H411" s="43" t="str">
        <f>VLOOKUP($C411,CARPETAS!$C$5:$L$2388,5,FALSE)</f>
        <v>Zanini</v>
      </c>
      <c r="I411" s="89">
        <v>43752</v>
      </c>
      <c r="J411" s="44" t="str">
        <f>VLOOKUP($C411,CARPETAS!$C$5:$L$2388,4,FALSE)</f>
        <v>Rivera</v>
      </c>
      <c r="K411" s="45"/>
      <c r="L411" s="94">
        <f t="shared" si="33"/>
        <v>43753</v>
      </c>
      <c r="M411" s="46">
        <f t="shared" si="30"/>
        <v>5</v>
      </c>
      <c r="N411" s="47">
        <v>936</v>
      </c>
      <c r="O411" s="47" t="s">
        <v>937</v>
      </c>
      <c r="P411" s="47">
        <v>936</v>
      </c>
      <c r="Q411" s="47">
        <v>976</v>
      </c>
      <c r="R411" s="47" t="s">
        <v>552</v>
      </c>
      <c r="S411" s="47" t="s">
        <v>553</v>
      </c>
      <c r="T411" s="36" t="s">
        <v>938</v>
      </c>
      <c r="U411" s="284"/>
      <c r="V411" s="139"/>
      <c r="W411" s="139"/>
      <c r="X411" s="124"/>
      <c r="Y411" s="124"/>
    </row>
    <row r="412" ht="15" customHeight="1" s="49" customFormat="1">
      <c r="A412" s="50">
        <v>41</v>
      </c>
      <c r="B412" s="57" t="s">
        <v>40</v>
      </c>
      <c r="C412" s="58" t="s">
        <v>925</v>
      </c>
      <c r="D412" s="59" t="s">
        <v>36</v>
      </c>
      <c r="E412" s="89">
        <v>43748</v>
      </c>
      <c r="F412" s="41" t="str">
        <f>VLOOKUP($C412,CARPETAS!$C$5:$L$2388,2,FALSE)</f>
        <v>BRB070</v>
      </c>
      <c r="G412" s="42" t="str">
        <f>VLOOKUP($C412,CARPETAS!$C$5:$L$2388,9,FALSE)</f>
        <v>135.67.28</v>
      </c>
      <c r="H412" s="43" t="str">
        <f>VLOOKUP($C412,CARPETAS!$C$5:$L$2388,5,FALSE)</f>
        <v>Zanini</v>
      </c>
      <c r="I412" s="89">
        <v>43752</v>
      </c>
      <c r="J412" s="44" t="str">
        <f>VLOOKUP($C412,CARPETAS!$C$5:$L$2388,4,FALSE)</f>
        <v>Rivera</v>
      </c>
      <c r="K412" s="45"/>
      <c r="L412" s="94">
        <f t="shared" si="33"/>
        <v>43753</v>
      </c>
      <c r="M412" s="46">
        <f t="shared" si="30"/>
        <v>5</v>
      </c>
      <c r="N412" s="47">
        <v>936</v>
      </c>
      <c r="O412" s="47" t="s">
        <v>939</v>
      </c>
      <c r="P412" s="47">
        <v>938</v>
      </c>
      <c r="Q412" s="47">
        <v>969</v>
      </c>
      <c r="R412" s="47" t="s">
        <v>315</v>
      </c>
      <c r="S412" s="47" t="s">
        <v>316</v>
      </c>
      <c r="T412" s="36" t="s">
        <v>940</v>
      </c>
      <c r="U412" s="284"/>
      <c r="V412" s="139"/>
      <c r="W412" s="139"/>
      <c r="X412" s="124"/>
      <c r="Y412" s="124"/>
    </row>
    <row r="413" ht="15" customHeight="1" s="49" customFormat="1">
      <c r="A413" s="50">
        <v>42</v>
      </c>
      <c r="B413" s="57" t="s">
        <v>40</v>
      </c>
      <c r="C413" s="58" t="s">
        <v>921</v>
      </c>
      <c r="D413" s="59" t="s">
        <v>26</v>
      </c>
      <c r="E413" s="89">
        <v>43752</v>
      </c>
      <c r="F413" s="41" t="str">
        <f>VLOOKUP($C413,CARPETAS!$C$5:$L$2388,2,FALSE)</f>
        <v>BRB071</v>
      </c>
      <c r="G413" s="42" t="str">
        <f>VLOOKUP($C413,CARPETAS!$C$5:$L$2388,9,FALSE)</f>
        <v>135.67.29</v>
      </c>
      <c r="H413" s="43" t="str">
        <f>VLOOKUP($C413,CARPETAS!$C$5:$L$2388,5,FALSE)</f>
        <v>Silvio</v>
      </c>
      <c r="I413" s="89">
        <v>43753</v>
      </c>
      <c r="J413" s="44" t="str">
        <f>VLOOKUP($C413,CARPETAS!$C$5:$L$2388,4,FALSE)</f>
        <v>Rivera</v>
      </c>
      <c r="K413" s="45"/>
      <c r="L413" s="94">
        <f t="shared" si="33"/>
        <v>43754</v>
      </c>
      <c r="M413" s="46">
        <f t="shared" si="30"/>
        <v>2</v>
      </c>
      <c r="N413" s="47">
        <v>936</v>
      </c>
      <c r="O413" s="47" t="s">
        <v>941</v>
      </c>
      <c r="P413" s="47">
        <v>936</v>
      </c>
      <c r="Q413" s="47">
        <v>3908</v>
      </c>
      <c r="R413" s="47" t="s">
        <v>942</v>
      </c>
      <c r="S413" s="47" t="s">
        <v>943</v>
      </c>
      <c r="T413" s="36" t="s">
        <v>944</v>
      </c>
      <c r="U413" s="284"/>
      <c r="V413" s="139"/>
      <c r="W413" s="139"/>
      <c r="X413" s="124"/>
      <c r="Y413" s="124"/>
    </row>
    <row r="414" ht="15" customHeight="1" s="49" customFormat="1">
      <c r="A414" s="50">
        <v>42</v>
      </c>
      <c r="B414" s="57" t="s">
        <v>40</v>
      </c>
      <c r="C414" s="58" t="s">
        <v>921</v>
      </c>
      <c r="D414" s="59" t="s">
        <v>37</v>
      </c>
      <c r="E414" s="89">
        <v>43752</v>
      </c>
      <c r="F414" s="41" t="str">
        <f>VLOOKUP($C414,CARPETAS!$C$5:$L$2388,2,FALSE)</f>
        <v>BRB071</v>
      </c>
      <c r="G414" s="42" t="str">
        <f>VLOOKUP($C414,CARPETAS!$C$5:$L$2388,9,FALSE)</f>
        <v>135.67.29</v>
      </c>
      <c r="H414" s="43" t="str">
        <f>VLOOKUP($C414,CARPETAS!$C$5:$L$2388,5,FALSE)</f>
        <v>Silvio</v>
      </c>
      <c r="I414" s="89">
        <v>43753</v>
      </c>
      <c r="J414" s="44" t="str">
        <f>VLOOKUP($C414,CARPETAS!$C$5:$L$2388,4,FALSE)</f>
        <v>Rivera</v>
      </c>
      <c r="K414" s="45"/>
      <c r="L414" s="94">
        <f t="shared" si="33"/>
        <v>43754</v>
      </c>
      <c r="M414" s="46">
        <f t="shared" si="30"/>
        <v>2</v>
      </c>
      <c r="N414" s="47">
        <v>936</v>
      </c>
      <c r="O414" s="47" t="s">
        <v>945</v>
      </c>
      <c r="P414" s="47">
        <v>936</v>
      </c>
      <c r="Q414" s="47">
        <v>3905</v>
      </c>
      <c r="R414" s="47" t="s">
        <v>85</v>
      </c>
      <c r="S414" s="47" t="s">
        <v>946</v>
      </c>
      <c r="T414" s="36" t="s">
        <v>944</v>
      </c>
      <c r="U414" s="284"/>
      <c r="V414" s="139"/>
      <c r="W414" s="139"/>
      <c r="X414" s="124"/>
      <c r="Y414" s="124"/>
    </row>
    <row r="415" ht="15" customHeight="1" s="49" customFormat="1">
      <c r="A415" s="39">
        <v>42</v>
      </c>
      <c r="B415" s="54" t="s">
        <v>22</v>
      </c>
      <c r="C415" s="55" t="s">
        <v>23</v>
      </c>
      <c r="D415" s="56" t="s">
        <v>32</v>
      </c>
      <c r="E415" s="88">
        <v>43753</v>
      </c>
      <c r="F415" s="37" t="str">
        <f>VLOOKUP($C415,CARPETAS!$C$5:$L$2388,2,FALSE)</f>
        <v>BRB</v>
      </c>
      <c r="G415" s="27" t="str">
        <f>VLOOKUP($C415,CARPETAS!$C$5:$L$2388,9,FALSE)</f>
        <v>xx</v>
      </c>
      <c r="H415" s="28" t="str">
        <f>VLOOKUP($C415,CARPETAS!$C$5:$L$2388,5,FALSE)</f>
        <v>xx</v>
      </c>
      <c r="I415" s="88">
        <f>E415+2</f>
        <v>43755</v>
      </c>
      <c r="J415" s="29" t="str">
        <f>VLOOKUP($C415,CARPETAS!$C$5:$L$2388,4,FALSE)</f>
        <v>xx</v>
      </c>
      <c r="K415" s="38"/>
      <c r="L415" s="93">
        <f t="shared" si="33"/>
        <v>43756</v>
      </c>
      <c r="M415" s="30">
        <f t="shared" si="30"/>
        <v>3</v>
      </c>
      <c r="N415" s="31">
        <v>936</v>
      </c>
      <c r="O415" s="31"/>
      <c r="P415" s="31"/>
      <c r="Q415" s="31"/>
      <c r="R415" s="31"/>
      <c r="S415" s="31"/>
      <c r="T415" s="40"/>
      <c r="U415" s="222"/>
      <c r="V415" s="48"/>
      <c r="W415" s="48"/>
    </row>
    <row r="416" ht="15" customHeight="1" s="49" customFormat="1">
      <c r="A416" s="50">
        <v>42</v>
      </c>
      <c r="B416" s="57" t="s">
        <v>40</v>
      </c>
      <c r="C416" s="58" t="s">
        <v>936</v>
      </c>
      <c r="D416" s="59" t="s">
        <v>32</v>
      </c>
      <c r="E416" s="89">
        <v>43755</v>
      </c>
      <c r="F416" s="41" t="str">
        <f>VLOOKUP($C416,CARPETAS!$C$5:$L$2388,2,FALSE)</f>
        <v>BRB073</v>
      </c>
      <c r="G416" s="42" t="str">
        <f>VLOOKUP($C416,CARPETAS!$C$5:$L$2388,9,FALSE)</f>
        <v>135.75.29</v>
      </c>
      <c r="H416" s="43" t="str">
        <f>VLOOKUP($C416,CARPETAS!$C$5:$L$2388,5,FALSE)</f>
        <v>Zanini</v>
      </c>
      <c r="I416" s="89">
        <v>43756</v>
      </c>
      <c r="J416" s="44" t="str">
        <f>VLOOKUP($C416,CARPETAS!$C$5:$L$2388,4,FALSE)</f>
        <v>Rivera</v>
      </c>
      <c r="K416" s="45"/>
      <c r="L416" s="94">
        <f t="shared" si="33"/>
        <v>43757</v>
      </c>
      <c r="M416" s="46">
        <f t="shared" si="30"/>
        <v>2</v>
      </c>
      <c r="N416" s="47">
        <v>936</v>
      </c>
      <c r="O416" s="47" t="s">
        <v>947</v>
      </c>
      <c r="P416" s="47">
        <v>936</v>
      </c>
      <c r="Q416" s="47">
        <v>980</v>
      </c>
      <c r="R416" s="47" t="s">
        <v>753</v>
      </c>
      <c r="S416" s="47" t="s">
        <v>754</v>
      </c>
      <c r="T416" s="36" t="s">
        <v>948</v>
      </c>
      <c r="U416" s="284"/>
      <c r="V416" s="48"/>
      <c r="W416" s="48"/>
    </row>
    <row r="417" ht="15" customHeight="1" s="49" customFormat="1">
      <c r="A417" s="39">
        <v>42</v>
      </c>
      <c r="B417" s="54" t="s">
        <v>22</v>
      </c>
      <c r="C417" s="55" t="s">
        <v>23</v>
      </c>
      <c r="D417" s="56" t="s">
        <v>36</v>
      </c>
      <c r="E417" s="88">
        <v>43755</v>
      </c>
      <c r="F417" s="37" t="str">
        <f>VLOOKUP($C417,CARPETAS!$C$5:$L$2388,2,FALSE)</f>
        <v>BRB</v>
      </c>
      <c r="G417" s="27" t="str">
        <f>VLOOKUP($C417,CARPETAS!$C$5:$L$2388,9,FALSE)</f>
        <v>xx</v>
      </c>
      <c r="H417" s="28" t="str">
        <f>VLOOKUP($C417,CARPETAS!$C$5:$L$2388,5,FALSE)</f>
        <v>xx</v>
      </c>
      <c r="I417" s="88">
        <f>E417+2</f>
        <v>43757</v>
      </c>
      <c r="J417" s="29" t="str">
        <f>VLOOKUP($C417,CARPETAS!$C$5:$L$2388,4,FALSE)</f>
        <v>xx</v>
      </c>
      <c r="K417" s="38"/>
      <c r="L417" s="93">
        <f t="shared" si="33"/>
        <v>43758</v>
      </c>
      <c r="M417" s="30">
        <f t="shared" si="30"/>
        <v>3</v>
      </c>
      <c r="N417" s="31">
        <v>936</v>
      </c>
      <c r="O417" s="31"/>
      <c r="P417" s="31"/>
      <c r="Q417" s="31"/>
      <c r="R417" s="31"/>
      <c r="S417" s="31"/>
      <c r="T417" s="40"/>
      <c r="U417" s="222"/>
      <c r="V417" s="139"/>
      <c r="W417" s="139"/>
      <c r="X417" s="124"/>
      <c r="Y417" s="124"/>
    </row>
    <row r="418" ht="15" customHeight="1" s="49" customFormat="1">
      <c r="A418" s="50">
        <v>42</v>
      </c>
      <c r="B418" s="57" t="s">
        <v>40</v>
      </c>
      <c r="C418" s="58" t="s">
        <v>936</v>
      </c>
      <c r="D418" s="59" t="s">
        <v>32</v>
      </c>
      <c r="E418" s="89">
        <v>43756</v>
      </c>
      <c r="F418" s="41" t="str">
        <f>VLOOKUP($C418,CARPETAS!$C$5:$L$2388,2,FALSE)</f>
        <v>BRB073</v>
      </c>
      <c r="G418" s="42" t="str">
        <f>VLOOKUP($C418,CARPETAS!$C$5:$L$2388,9,FALSE)</f>
        <v>135.75.29</v>
      </c>
      <c r="H418" s="43" t="str">
        <f>VLOOKUP($C418,CARPETAS!$C$5:$L$2388,5,FALSE)</f>
        <v>Zanini</v>
      </c>
      <c r="I418" s="89">
        <v>43759</v>
      </c>
      <c r="J418" s="44" t="str">
        <f>VLOOKUP($C418,CARPETAS!$C$5:$L$2388,4,FALSE)</f>
        <v>Rivera</v>
      </c>
      <c r="K418" s="45"/>
      <c r="L418" s="94">
        <f t="shared" si="33"/>
        <v>43760</v>
      </c>
      <c r="M418" s="46">
        <f t="shared" si="30"/>
        <v>4</v>
      </c>
      <c r="N418" s="47">
        <v>936</v>
      </c>
      <c r="O418" s="47" t="s">
        <v>949</v>
      </c>
      <c r="P418" s="47">
        <v>937</v>
      </c>
      <c r="Q418" s="47">
        <v>984</v>
      </c>
      <c r="R418" s="47" t="s">
        <v>364</v>
      </c>
      <c r="S418" s="47" t="s">
        <v>703</v>
      </c>
      <c r="T418" s="36" t="s">
        <v>950</v>
      </c>
      <c r="U418" s="284"/>
      <c r="V418" s="139"/>
      <c r="W418" s="139"/>
      <c r="X418" s="124"/>
      <c r="Y418" s="124"/>
    </row>
    <row r="419" ht="15" customHeight="1" s="49" customFormat="1">
      <c r="A419" s="39">
        <v>43</v>
      </c>
      <c r="B419" s="57" t="s">
        <v>40</v>
      </c>
      <c r="C419" s="58" t="s">
        <v>951</v>
      </c>
      <c r="D419" s="59" t="s">
        <v>37</v>
      </c>
      <c r="E419" s="89">
        <v>43759</v>
      </c>
      <c r="F419" s="41" t="str">
        <f>VLOOKUP($C419,CARPETAS!$C$5:$L$2388,2,FALSE)</f>
        <v>BRB075</v>
      </c>
      <c r="G419" s="42" t="str">
        <f>VLOOKUP($C419,CARPETAS!$C$5:$L$2388,9,FALSE)</f>
        <v>135.81.92</v>
      </c>
      <c r="H419" s="43" t="str">
        <f>VLOOKUP($C419,CARPETAS!$C$5:$L$2388,5,FALSE)</f>
        <v>Silvio</v>
      </c>
      <c r="I419" s="89">
        <v>43760</v>
      </c>
      <c r="J419" s="44" t="str">
        <f>VLOOKUP($C419,CARPETAS!$C$5:$L$2388,4,FALSE)</f>
        <v>Rivera</v>
      </c>
      <c r="K419" s="45"/>
      <c r="L419" s="94">
        <f t="shared" si="33"/>
        <v>43761</v>
      </c>
      <c r="M419" s="46">
        <f t="shared" si="30"/>
        <v>2</v>
      </c>
      <c r="N419" s="47">
        <v>936</v>
      </c>
      <c r="O419" s="47" t="s">
        <v>952</v>
      </c>
      <c r="P419" s="47">
        <v>937</v>
      </c>
      <c r="Q419" s="47">
        <v>3917</v>
      </c>
      <c r="R419" s="47" t="s">
        <v>953</v>
      </c>
      <c r="S419" s="47" t="s">
        <v>954</v>
      </c>
      <c r="T419" s="36" t="s">
        <v>955</v>
      </c>
      <c r="U419" s="284"/>
      <c r="V419" s="48"/>
      <c r="W419" s="48"/>
    </row>
    <row r="420" ht="15" customHeight="1" s="49" customFormat="1">
      <c r="A420" s="50">
        <v>43</v>
      </c>
      <c r="B420" s="57" t="s">
        <v>40</v>
      </c>
      <c r="C420" s="58" t="s">
        <v>936</v>
      </c>
      <c r="D420" s="59" t="s">
        <v>32</v>
      </c>
      <c r="E420" s="89">
        <v>43760</v>
      </c>
      <c r="F420" s="41" t="str">
        <f>VLOOKUP($C420,CARPETAS!$C$5:$L$2388,2,FALSE)</f>
        <v>BRB073</v>
      </c>
      <c r="G420" s="42" t="str">
        <f>VLOOKUP($C420,CARPETAS!$C$5:$L$2388,9,FALSE)</f>
        <v>135.75.29</v>
      </c>
      <c r="H420" s="43" t="str">
        <f>VLOOKUP($C420,CARPETAS!$C$5:$L$2388,5,FALSE)</f>
        <v>Zanini</v>
      </c>
      <c r="I420" s="89">
        <v>43761</v>
      </c>
      <c r="J420" s="44" t="str">
        <f>VLOOKUP($C420,CARPETAS!$C$5:$L$2388,4,FALSE)</f>
        <v>Rivera</v>
      </c>
      <c r="K420" s="45"/>
      <c r="L420" s="94">
        <f t="shared" si="33"/>
        <v>43762</v>
      </c>
      <c r="M420" s="46">
        <f t="shared" si="30"/>
        <v>2</v>
      </c>
      <c r="N420" s="47">
        <v>936</v>
      </c>
      <c r="O420" s="47" t="s">
        <v>956</v>
      </c>
      <c r="P420" s="47">
        <v>936</v>
      </c>
      <c r="Q420" s="47">
        <v>985</v>
      </c>
      <c r="R420" s="47" t="s">
        <v>221</v>
      </c>
      <c r="S420" s="47" t="s">
        <v>222</v>
      </c>
      <c r="T420" s="36" t="s">
        <v>957</v>
      </c>
      <c r="U420" s="284"/>
      <c r="V420" s="139"/>
      <c r="W420" s="139"/>
      <c r="X420" s="124"/>
      <c r="Y420" s="124"/>
    </row>
    <row r="421" ht="15" customHeight="1" s="49" customFormat="1">
      <c r="A421" s="50">
        <v>43</v>
      </c>
      <c r="B421" s="57" t="s">
        <v>40</v>
      </c>
      <c r="C421" s="58" t="s">
        <v>936</v>
      </c>
      <c r="D421" s="59" t="s">
        <v>26</v>
      </c>
      <c r="E421" s="89">
        <v>43759</v>
      </c>
      <c r="F421" s="41" t="str">
        <f>VLOOKUP($C421,CARPETAS!$C$5:$L$2388,2,FALSE)</f>
        <v>BRB073</v>
      </c>
      <c r="G421" s="42" t="str">
        <f>VLOOKUP($C421,CARPETAS!$C$5:$L$2388,9,FALSE)</f>
        <v>135.75.29</v>
      </c>
      <c r="H421" s="43" t="str">
        <f>VLOOKUP($C421,CARPETAS!$C$5:$L$2388,5,FALSE)</f>
        <v>Zanini</v>
      </c>
      <c r="I421" s="89">
        <f>E421+2</f>
        <v>43761</v>
      </c>
      <c r="J421" s="44" t="str">
        <f>VLOOKUP($C421,CARPETAS!$C$5:$L$2388,4,FALSE)</f>
        <v>Rivera</v>
      </c>
      <c r="K421" s="45"/>
      <c r="L421" s="94">
        <f t="shared" si="33"/>
        <v>43762</v>
      </c>
      <c r="M421" s="46">
        <f t="shared" si="30"/>
        <v>3</v>
      </c>
      <c r="N421" s="47">
        <v>936</v>
      </c>
      <c r="O421" s="47" t="s">
        <v>958</v>
      </c>
      <c r="P421" s="47">
        <v>937</v>
      </c>
      <c r="Q421" s="47">
        <v>983</v>
      </c>
      <c r="R421" s="47" t="s">
        <v>519</v>
      </c>
      <c r="S421" s="47" t="s">
        <v>520</v>
      </c>
      <c r="T421" s="36" t="s">
        <v>959</v>
      </c>
      <c r="U421" s="284"/>
      <c r="V421" s="139"/>
      <c r="W421" s="139"/>
      <c r="X421" s="124"/>
      <c r="Y421" s="124"/>
    </row>
    <row r="422" ht="15" customHeight="1" s="49" customFormat="1">
      <c r="A422" s="39">
        <v>43</v>
      </c>
      <c r="B422" s="57" t="s">
        <v>40</v>
      </c>
      <c r="C422" s="58" t="s">
        <v>960</v>
      </c>
      <c r="D422" s="59" t="s">
        <v>37</v>
      </c>
      <c r="E422" s="89">
        <v>43761</v>
      </c>
      <c r="F422" s="41" t="str">
        <f>VLOOKUP($C422,CARPETAS!$C$5:$L$2388,2,FALSE)</f>
        <v>BRB074</v>
      </c>
      <c r="G422" s="42" t="str">
        <f>VLOOKUP($C422,CARPETAS!$C$5:$L$2388,9,FALSE)</f>
        <v>135.81.91</v>
      </c>
      <c r="H422" s="43" t="str">
        <f>VLOOKUP($C422,CARPETAS!$C$5:$L$2388,5,FALSE)</f>
        <v>Zanini</v>
      </c>
      <c r="I422" s="89">
        <v>43762</v>
      </c>
      <c r="J422" s="44" t="str">
        <f>VLOOKUP($C422,CARPETAS!$C$5:$L$2388,4,FALSE)</f>
        <v>Rivera</v>
      </c>
      <c r="K422" s="45"/>
      <c r="L422" s="94">
        <f t="shared" si="33"/>
        <v>43763</v>
      </c>
      <c r="M422" s="46">
        <f t="shared" si="30"/>
        <v>2</v>
      </c>
      <c r="N422" s="47">
        <v>936</v>
      </c>
      <c r="O422" s="47" t="s">
        <v>961</v>
      </c>
      <c r="P422" s="47">
        <v>936</v>
      </c>
      <c r="Q422" s="47">
        <v>988</v>
      </c>
      <c r="R422" s="47" t="s">
        <v>962</v>
      </c>
      <c r="S422" s="47" t="s">
        <v>963</v>
      </c>
      <c r="T422" s="36" t="s">
        <v>964</v>
      </c>
      <c r="U422" s="284"/>
      <c r="V422" s="48"/>
      <c r="W422" s="48"/>
    </row>
    <row r="423" ht="15" customHeight="1" s="49" customFormat="1">
      <c r="A423" s="50">
        <v>43</v>
      </c>
      <c r="B423" s="57" t="s">
        <v>40</v>
      </c>
      <c r="C423" s="58" t="s">
        <v>933</v>
      </c>
      <c r="D423" s="59" t="s">
        <v>36</v>
      </c>
      <c r="E423" s="89">
        <v>43762</v>
      </c>
      <c r="F423" s="41" t="str">
        <f>VLOOKUP($C423,CARPETAS!$C$5:$L$2388,2,FALSE)</f>
        <v>BRB072</v>
      </c>
      <c r="G423" s="42" t="str">
        <f>VLOOKUP($C423,CARPETAS!$C$5:$L$2388,9,FALSE)</f>
        <v>135.74.72</v>
      </c>
      <c r="H423" s="43" t="str">
        <f>VLOOKUP($C423,CARPETAS!$C$5:$L$2388,5,FALSE)</f>
        <v>CMCN</v>
      </c>
      <c r="I423" s="89">
        <v>43763</v>
      </c>
      <c r="J423" s="44" t="str">
        <f>VLOOKUP($C423,CARPETAS!$C$5:$L$2388,4,FALSE)</f>
        <v>Rivera</v>
      </c>
      <c r="K423" s="45"/>
      <c r="L423" s="94">
        <f t="shared" si="33"/>
        <v>43764</v>
      </c>
      <c r="M423" s="46">
        <f t="shared" si="30"/>
        <v>2</v>
      </c>
      <c r="N423" s="47">
        <v>936</v>
      </c>
      <c r="O423" s="47" t="s">
        <v>965</v>
      </c>
      <c r="P423" s="47">
        <v>936</v>
      </c>
      <c r="Q423" s="47">
        <v>658</v>
      </c>
      <c r="R423" s="47" t="s">
        <v>346</v>
      </c>
      <c r="S423" s="47" t="s">
        <v>347</v>
      </c>
      <c r="T423" s="36" t="s">
        <v>966</v>
      </c>
      <c r="U423" s="284"/>
      <c r="V423" s="48"/>
      <c r="W423" s="48"/>
    </row>
    <row r="424" ht="15" customHeight="1" s="49" customFormat="1">
      <c r="A424" s="50">
        <v>43</v>
      </c>
      <c r="B424" s="57" t="s">
        <v>40</v>
      </c>
      <c r="C424" s="58" t="s">
        <v>951</v>
      </c>
      <c r="D424" s="59" t="s">
        <v>26</v>
      </c>
      <c r="E424" s="89">
        <v>43762</v>
      </c>
      <c r="F424" s="41" t="str">
        <f>VLOOKUP($C424,CARPETAS!$C$5:$L$2388,2,FALSE)</f>
        <v>BRB075</v>
      </c>
      <c r="G424" s="42" t="str">
        <f>VLOOKUP($C424,CARPETAS!$C$5:$L$2388,9,FALSE)</f>
        <v>135.81.92</v>
      </c>
      <c r="H424" s="43" t="str">
        <f>VLOOKUP($C424,CARPETAS!$C$5:$L$2388,5,FALSE)</f>
        <v>Silvio</v>
      </c>
      <c r="I424" s="89">
        <v>43763</v>
      </c>
      <c r="J424" s="44" t="str">
        <f>VLOOKUP($C424,CARPETAS!$C$5:$L$2388,4,FALSE)</f>
        <v>Rivera</v>
      </c>
      <c r="K424" s="45"/>
      <c r="L424" s="94">
        <f t="shared" si="33"/>
        <v>43764</v>
      </c>
      <c r="M424" s="46">
        <f t="shared" si="30"/>
        <v>2</v>
      </c>
      <c r="N424" s="47">
        <v>936</v>
      </c>
      <c r="O424" s="47" t="s">
        <v>967</v>
      </c>
      <c r="P424" s="47">
        <v>937</v>
      </c>
      <c r="Q424" s="47">
        <v>3925</v>
      </c>
      <c r="R424" s="47" t="s">
        <v>614</v>
      </c>
      <c r="S424" s="47" t="s">
        <v>615</v>
      </c>
      <c r="T424" s="36" t="s">
        <v>968</v>
      </c>
      <c r="U424" s="284"/>
      <c r="V424" s="48"/>
      <c r="W424" s="48"/>
    </row>
    <row r="425" ht="15" customHeight="1" s="49" customFormat="1">
      <c r="A425" s="39">
        <v>44</v>
      </c>
      <c r="B425" s="57" t="s">
        <v>40</v>
      </c>
      <c r="C425" s="58" t="s">
        <v>960</v>
      </c>
      <c r="D425" s="59" t="s">
        <v>26</v>
      </c>
      <c r="E425" s="89">
        <v>43766</v>
      </c>
      <c r="F425" s="41" t="str">
        <f>VLOOKUP($C425,CARPETAS!$C$5:$L$2388,2,FALSE)</f>
        <v>BRB074</v>
      </c>
      <c r="G425" s="42" t="str">
        <f>VLOOKUP($C425,CARPETAS!$C$5:$L$2388,9,FALSE)</f>
        <v>135.81.91</v>
      </c>
      <c r="H425" s="43" t="str">
        <f>VLOOKUP($C425,CARPETAS!$C$5:$L$2388,5,FALSE)</f>
        <v>Zanini</v>
      </c>
      <c r="I425" s="89">
        <v>43767</v>
      </c>
      <c r="J425" s="44" t="str">
        <f>VLOOKUP($C425,CARPETAS!$C$5:$L$2388,4,FALSE)</f>
        <v>Rivera</v>
      </c>
      <c r="K425" s="45"/>
      <c r="L425" s="94">
        <f t="shared" si="33"/>
        <v>43768</v>
      </c>
      <c r="M425" s="46">
        <f t="shared" si="30"/>
        <v>2</v>
      </c>
      <c r="N425" s="47">
        <v>936</v>
      </c>
      <c r="O425" s="47" t="s">
        <v>969</v>
      </c>
      <c r="P425" s="47">
        <v>936</v>
      </c>
      <c r="Q425" s="47">
        <v>1001</v>
      </c>
      <c r="R425" s="47" t="s">
        <v>459</v>
      </c>
      <c r="S425" s="47" t="s">
        <v>460</v>
      </c>
      <c r="T425" s="36" t="s">
        <v>970</v>
      </c>
      <c r="U425" s="284"/>
      <c r="V425" s="48"/>
      <c r="W425" s="48"/>
    </row>
    <row r="426" ht="15" customHeight="1" s="49" customFormat="1">
      <c r="A426" s="39">
        <v>44</v>
      </c>
      <c r="B426" s="57" t="s">
        <v>40</v>
      </c>
      <c r="C426" s="58" t="s">
        <v>960</v>
      </c>
      <c r="D426" s="59" t="s">
        <v>37</v>
      </c>
      <c r="E426" s="89">
        <v>43766</v>
      </c>
      <c r="F426" s="41" t="str">
        <f>VLOOKUP($C426,CARPETAS!$C$5:$L$2388,2,FALSE)</f>
        <v>BRB074</v>
      </c>
      <c r="G426" s="42" t="str">
        <f>VLOOKUP($C426,CARPETAS!$C$5:$L$2388,9,FALSE)</f>
        <v>135.81.91</v>
      </c>
      <c r="H426" s="43" t="str">
        <f>VLOOKUP($C426,CARPETAS!$C$5:$L$2388,5,FALSE)</f>
        <v>Zanini</v>
      </c>
      <c r="I426" s="89">
        <v>43767</v>
      </c>
      <c r="J426" s="44" t="str">
        <f>VLOOKUP($C426,CARPETAS!$C$5:$L$2388,4,FALSE)</f>
        <v>Rivera</v>
      </c>
      <c r="K426" s="45"/>
      <c r="L426" s="94">
        <f t="shared" si="33"/>
        <v>43768</v>
      </c>
      <c r="M426" s="46">
        <f t="shared" si="30"/>
        <v>2</v>
      </c>
      <c r="N426" s="47">
        <v>936</v>
      </c>
      <c r="O426" s="47" t="s">
        <v>971</v>
      </c>
      <c r="P426" s="47">
        <v>936</v>
      </c>
      <c r="Q426" s="47">
        <v>993</v>
      </c>
      <c r="R426" s="47" t="s">
        <v>684</v>
      </c>
      <c r="S426" s="47" t="s">
        <v>685</v>
      </c>
      <c r="T426" s="36" t="s">
        <v>970</v>
      </c>
      <c r="U426" s="284"/>
      <c r="V426" s="48"/>
      <c r="W426" s="48"/>
    </row>
    <row r="427" ht="15" customHeight="1" s="49" customFormat="1">
      <c r="A427" s="50">
        <v>44</v>
      </c>
      <c r="B427" s="57" t="s">
        <v>40</v>
      </c>
      <c r="C427" s="58" t="s">
        <v>951</v>
      </c>
      <c r="D427" s="59" t="s">
        <v>32</v>
      </c>
      <c r="E427" s="89">
        <v>43767</v>
      </c>
      <c r="F427" s="41" t="str">
        <f>VLOOKUP($C427,CARPETAS!$C$5:$L$2388,2,FALSE)</f>
        <v>BRB075</v>
      </c>
      <c r="G427" s="42" t="str">
        <f>VLOOKUP($C427,CARPETAS!$C$5:$L$2388,9,FALSE)</f>
        <v>135.81.92</v>
      </c>
      <c r="H427" s="43" t="str">
        <f>VLOOKUP($C427,CARPETAS!$C$5:$L$2388,5,FALSE)</f>
        <v>Silvio</v>
      </c>
      <c r="I427" s="89">
        <v>43768</v>
      </c>
      <c r="J427" s="44" t="str">
        <f>VLOOKUP($C427,CARPETAS!$C$5:$L$2388,4,FALSE)</f>
        <v>Rivera</v>
      </c>
      <c r="K427" s="45"/>
      <c r="L427" s="94">
        <f t="shared" si="33"/>
        <v>43769</v>
      </c>
      <c r="M427" s="46">
        <f ref="M427:M490" t="shared" si="34">IF(E427&lt;&gt;"",L427-E427,"-")</f>
        <v>2</v>
      </c>
      <c r="N427" s="47">
        <v>936</v>
      </c>
      <c r="O427" s="47" t="s">
        <v>972</v>
      </c>
      <c r="P427" s="47">
        <v>936</v>
      </c>
      <c r="Q427" s="47">
        <v>3930</v>
      </c>
      <c r="R427" s="47" t="s">
        <v>973</v>
      </c>
      <c r="S427" s="47" t="s">
        <v>974</v>
      </c>
      <c r="T427" s="36" t="s">
        <v>975</v>
      </c>
      <c r="U427" s="284"/>
      <c r="V427" s="48"/>
      <c r="W427" s="48"/>
    </row>
    <row r="428" ht="15" customHeight="1" s="49" customFormat="1">
      <c r="A428" s="50">
        <v>44</v>
      </c>
      <c r="B428" s="57" t="s">
        <v>40</v>
      </c>
      <c r="C428" s="58" t="s">
        <v>960</v>
      </c>
      <c r="D428" s="59" t="s">
        <v>37</v>
      </c>
      <c r="E428" s="89">
        <v>43767</v>
      </c>
      <c r="F428" s="41" t="str">
        <f>VLOOKUP($C428,CARPETAS!$C$5:$L$2388,2,FALSE)</f>
        <v>BRB074</v>
      </c>
      <c r="G428" s="42" t="str">
        <f>VLOOKUP($C428,CARPETAS!$C$5:$L$2388,9,FALSE)</f>
        <v>135.81.91</v>
      </c>
      <c r="H428" s="43" t="str">
        <f>VLOOKUP($C428,CARPETAS!$C$5:$L$2388,5,FALSE)</f>
        <v>Zanini</v>
      </c>
      <c r="I428" s="89">
        <v>43768</v>
      </c>
      <c r="J428" s="44" t="str">
        <f>VLOOKUP($C428,CARPETAS!$C$5:$L$2388,4,FALSE)</f>
        <v>Rivera</v>
      </c>
      <c r="K428" s="45"/>
      <c r="L428" s="94">
        <f t="shared" si="33"/>
        <v>43769</v>
      </c>
      <c r="M428" s="46">
        <f t="shared" si="34"/>
        <v>2</v>
      </c>
      <c r="N428" s="47">
        <v>936</v>
      </c>
      <c r="O428" s="47" t="s">
        <v>976</v>
      </c>
      <c r="P428" s="47">
        <v>936</v>
      </c>
      <c r="Q428" s="47">
        <v>1002</v>
      </c>
      <c r="R428" s="47" t="s">
        <v>753</v>
      </c>
      <c r="S428" s="47" t="s">
        <v>754</v>
      </c>
      <c r="T428" s="36" t="s">
        <v>975</v>
      </c>
      <c r="U428" s="284"/>
      <c r="V428" s="48"/>
      <c r="W428" s="48"/>
    </row>
    <row r="429" s="49" customFormat="1">
      <c r="A429" s="39">
        <v>44</v>
      </c>
      <c r="B429" s="57" t="s">
        <v>40</v>
      </c>
      <c r="C429" s="58" t="s">
        <v>951</v>
      </c>
      <c r="D429" s="59" t="s">
        <v>32</v>
      </c>
      <c r="E429" s="89">
        <v>43768</v>
      </c>
      <c r="F429" s="41" t="str">
        <f>VLOOKUP($C429,CARPETAS!$C$5:$L$2388,2,FALSE)</f>
        <v>BRB075</v>
      </c>
      <c r="G429" s="42" t="str">
        <f>VLOOKUP($C429,CARPETAS!$C$5:$L$2388,9,FALSE)</f>
        <v>135.81.92</v>
      </c>
      <c r="H429" s="43" t="str">
        <f>VLOOKUP($C429,CARPETAS!$C$5:$L$2388,5,FALSE)</f>
        <v>Silvio</v>
      </c>
      <c r="I429" s="89">
        <f>E429+2</f>
        <v>43770</v>
      </c>
      <c r="J429" s="44" t="str">
        <f>VLOOKUP($C429,CARPETAS!$C$5:$L$2388,4,FALSE)</f>
        <v>Rivera</v>
      </c>
      <c r="K429" s="45"/>
      <c r="L429" s="94">
        <f>I429+1+2</f>
        <v>43773</v>
      </c>
      <c r="M429" s="46">
        <f t="shared" si="34"/>
        <v>5</v>
      </c>
      <c r="N429" s="47">
        <v>936</v>
      </c>
      <c r="O429" s="47" t="s">
        <v>977</v>
      </c>
      <c r="P429" s="47">
        <v>937</v>
      </c>
      <c r="Q429" s="47">
        <v>3931</v>
      </c>
      <c r="R429" s="47" t="s">
        <v>723</v>
      </c>
      <c r="S429" s="47" t="s">
        <v>724</v>
      </c>
      <c r="T429" s="36" t="s">
        <v>978</v>
      </c>
      <c r="U429" s="284"/>
      <c r="V429" s="48"/>
      <c r="W429" s="48"/>
    </row>
    <row r="430" s="49" customFormat="1">
      <c r="A430" s="39">
        <v>44</v>
      </c>
      <c r="B430" s="57" t="s">
        <v>40</v>
      </c>
      <c r="C430" s="58" t="s">
        <v>960</v>
      </c>
      <c r="D430" s="59" t="s">
        <v>37</v>
      </c>
      <c r="E430" s="89">
        <v>43768</v>
      </c>
      <c r="F430" s="41" t="str">
        <f>VLOOKUP($C430,CARPETAS!$C$5:$L$2388,2,FALSE)</f>
        <v>BRB074</v>
      </c>
      <c r="G430" s="42" t="str">
        <f>VLOOKUP($C430,CARPETAS!$C$5:$L$2388,9,FALSE)</f>
        <v>135.81.91</v>
      </c>
      <c r="H430" s="43" t="str">
        <f>VLOOKUP($C430,CARPETAS!$C$5:$L$2388,5,FALSE)</f>
        <v>Zanini</v>
      </c>
      <c r="I430" s="89">
        <f>E430+2</f>
        <v>43770</v>
      </c>
      <c r="J430" s="44" t="str">
        <f>VLOOKUP($C430,CARPETAS!$C$5:$L$2388,4,FALSE)</f>
        <v>Rivera</v>
      </c>
      <c r="K430" s="45"/>
      <c r="L430" s="94">
        <f>I430+1+2</f>
        <v>43773</v>
      </c>
      <c r="M430" s="46">
        <f t="shared" si="34"/>
        <v>5</v>
      </c>
      <c r="N430" s="47">
        <v>936</v>
      </c>
      <c r="O430" s="47" t="s">
        <v>979</v>
      </c>
      <c r="P430" s="47">
        <v>936</v>
      </c>
      <c r="Q430" s="47">
        <v>1003</v>
      </c>
      <c r="R430" s="47" t="s">
        <v>315</v>
      </c>
      <c r="S430" s="47" t="s">
        <v>316</v>
      </c>
      <c r="T430" s="36" t="s">
        <v>980</v>
      </c>
      <c r="U430" s="284"/>
      <c r="V430" s="48"/>
      <c r="W430" s="48"/>
    </row>
    <row r="431" s="49" customFormat="1">
      <c r="A431" s="50">
        <v>44</v>
      </c>
      <c r="B431" s="57" t="s">
        <v>40</v>
      </c>
      <c r="C431" s="58" t="s">
        <v>981</v>
      </c>
      <c r="D431" s="59" t="s">
        <v>32</v>
      </c>
      <c r="E431" s="89">
        <v>43770</v>
      </c>
      <c r="F431" s="41" t="str">
        <f>VLOOKUP($C431,CARPETAS!$C$5:$L$2388,2,FALSE)</f>
        <v>BRB077</v>
      </c>
      <c r="G431" s="42" t="str">
        <f>VLOOKUP($C431,CARPETAS!$C$5:$L$2388,9,FALSE)</f>
        <v>135.91.89</v>
      </c>
      <c r="H431" s="43" t="str">
        <f>VLOOKUP($C431,CARPETAS!$C$5:$L$2388,5,FALSE)</f>
        <v>Silvio</v>
      </c>
      <c r="I431" s="89">
        <v>43773</v>
      </c>
      <c r="J431" s="44" t="str">
        <f>VLOOKUP($C431,CARPETAS!$C$5:$L$2388,4,FALSE)</f>
        <v>Rivera</v>
      </c>
      <c r="K431" s="45"/>
      <c r="L431" s="94">
        <f ref="L431:L454" t="shared" si="35">I431+1</f>
        <v>43774</v>
      </c>
      <c r="M431" s="46">
        <f t="shared" si="34"/>
        <v>4</v>
      </c>
      <c r="N431" s="47">
        <v>936</v>
      </c>
      <c r="O431" s="47" t="s">
        <v>982</v>
      </c>
      <c r="P431" s="47">
        <v>937</v>
      </c>
      <c r="Q431" s="47">
        <v>3936</v>
      </c>
      <c r="R431" s="47" t="s">
        <v>983</v>
      </c>
      <c r="S431" s="47" t="s">
        <v>431</v>
      </c>
      <c r="T431" s="36" t="s">
        <v>984</v>
      </c>
      <c r="U431" s="284"/>
      <c r="V431" s="48"/>
      <c r="W431" s="48"/>
    </row>
    <row r="432" s="49" customFormat="1">
      <c r="A432" s="50">
        <v>44</v>
      </c>
      <c r="B432" s="57" t="s">
        <v>40</v>
      </c>
      <c r="C432" s="58" t="s">
        <v>933</v>
      </c>
      <c r="D432" s="59" t="s">
        <v>26</v>
      </c>
      <c r="E432" s="89">
        <v>43769</v>
      </c>
      <c r="F432" s="41" t="str">
        <f>VLOOKUP($C432,CARPETAS!$C$5:$L$2388,2,FALSE)</f>
        <v>BRB072</v>
      </c>
      <c r="G432" s="42" t="str">
        <f>VLOOKUP($C432,CARPETAS!$C$5:$L$2388,9,FALSE)</f>
        <v>135.74.72</v>
      </c>
      <c r="H432" s="43" t="str">
        <f>VLOOKUP($C432,CARPETAS!$C$5:$L$2388,5,FALSE)</f>
        <v>CMCN</v>
      </c>
      <c r="I432" s="89">
        <v>43773</v>
      </c>
      <c r="J432" s="44" t="str">
        <f>VLOOKUP($C432,CARPETAS!$C$5:$L$2388,4,FALSE)</f>
        <v>Rivera</v>
      </c>
      <c r="K432" s="45"/>
      <c r="L432" s="94">
        <f t="shared" si="35"/>
        <v>43774</v>
      </c>
      <c r="M432" s="46">
        <f t="shared" si="34"/>
        <v>5</v>
      </c>
      <c r="N432" s="47">
        <v>936</v>
      </c>
      <c r="O432" s="47" t="s">
        <v>985</v>
      </c>
      <c r="P432" s="47">
        <v>936</v>
      </c>
      <c r="Q432" s="47">
        <v>659</v>
      </c>
      <c r="R432" s="47" t="s">
        <v>168</v>
      </c>
      <c r="S432" s="47" t="s">
        <v>169</v>
      </c>
      <c r="T432" s="36" t="s">
        <v>986</v>
      </c>
      <c r="U432" s="284"/>
      <c r="V432" s="48"/>
      <c r="W432" s="48"/>
    </row>
    <row r="433" s="49" customFormat="1">
      <c r="A433" s="50">
        <v>44</v>
      </c>
      <c r="B433" s="57" t="s">
        <v>40</v>
      </c>
      <c r="C433" s="58" t="s">
        <v>987</v>
      </c>
      <c r="D433" s="59" t="s">
        <v>36</v>
      </c>
      <c r="E433" s="89">
        <v>43769</v>
      </c>
      <c r="F433" s="41" t="str">
        <f>VLOOKUP($C433,CARPETAS!$C$5:$L$2388,2,FALSE)</f>
        <v>BRB076</v>
      </c>
      <c r="G433" s="42" t="str">
        <f>VLOOKUP($C433,CARPETAS!$C$5:$L$2388,9,FALSE)</f>
        <v>135.91.56</v>
      </c>
      <c r="H433" s="43" t="str">
        <f>VLOOKUP($C433,CARPETAS!$C$5:$L$2388,5,FALSE)</f>
        <v>Zanini</v>
      </c>
      <c r="I433" s="89">
        <v>43773</v>
      </c>
      <c r="J433" s="44" t="str">
        <f>VLOOKUP($C433,CARPETAS!$C$5:$L$2388,4,FALSE)</f>
        <v>Rivera</v>
      </c>
      <c r="K433" s="45"/>
      <c r="L433" s="94">
        <f t="shared" si="35"/>
        <v>43774</v>
      </c>
      <c r="M433" s="46">
        <f t="shared" si="34"/>
        <v>5</v>
      </c>
      <c r="N433" s="47">
        <v>936</v>
      </c>
      <c r="O433" s="47" t="s">
        <v>988</v>
      </c>
      <c r="P433" s="47">
        <v>936</v>
      </c>
      <c r="Q433" s="47">
        <v>1005</v>
      </c>
      <c r="R433" s="47" t="s">
        <v>478</v>
      </c>
      <c r="S433" s="47" t="s">
        <v>479</v>
      </c>
      <c r="T433" s="36" t="s">
        <v>986</v>
      </c>
      <c r="U433" s="284"/>
      <c r="V433" s="48"/>
      <c r="W433" s="48"/>
    </row>
    <row r="434" s="49" customFormat="1">
      <c r="A434" s="50">
        <v>45</v>
      </c>
      <c r="B434" s="57" t="s">
        <v>40</v>
      </c>
      <c r="C434" s="58" t="s">
        <v>981</v>
      </c>
      <c r="D434" s="59" t="s">
        <v>26</v>
      </c>
      <c r="E434" s="89">
        <v>43773</v>
      </c>
      <c r="F434" s="41" t="str">
        <f>VLOOKUP($C434,CARPETAS!$C$5:$L$2388,2,FALSE)</f>
        <v>BRB077</v>
      </c>
      <c r="G434" s="42" t="str">
        <f>VLOOKUP($C434,CARPETAS!$C$5:$L$2388,9,FALSE)</f>
        <v>135.91.89</v>
      </c>
      <c r="H434" s="43" t="str">
        <f>VLOOKUP($C434,CARPETAS!$C$5:$L$2388,5,FALSE)</f>
        <v>Silvio</v>
      </c>
      <c r="I434" s="89">
        <v>43774</v>
      </c>
      <c r="J434" s="44" t="str">
        <f>VLOOKUP($C434,CARPETAS!$C$5:$L$2388,4,FALSE)</f>
        <v>Rivera</v>
      </c>
      <c r="K434" s="45"/>
      <c r="L434" s="94">
        <f t="shared" si="35"/>
        <v>43775</v>
      </c>
      <c r="M434" s="46">
        <f t="shared" si="34"/>
        <v>2</v>
      </c>
      <c r="N434" s="47">
        <v>936</v>
      </c>
      <c r="O434" s="47" t="s">
        <v>989</v>
      </c>
      <c r="P434" s="47">
        <v>937</v>
      </c>
      <c r="Q434" s="47">
        <v>3937</v>
      </c>
      <c r="R434" s="47" t="s">
        <v>866</v>
      </c>
      <c r="S434" s="47" t="s">
        <v>867</v>
      </c>
      <c r="T434" s="36" t="s">
        <v>990</v>
      </c>
      <c r="U434" s="284"/>
      <c r="V434" s="48"/>
      <c r="W434" s="48"/>
    </row>
    <row r="435" s="49" customFormat="1">
      <c r="A435" s="50">
        <v>45</v>
      </c>
      <c r="B435" s="57" t="s">
        <v>40</v>
      </c>
      <c r="C435" s="58" t="s">
        <v>987</v>
      </c>
      <c r="D435" s="59" t="s">
        <v>37</v>
      </c>
      <c r="E435" s="89">
        <v>43773</v>
      </c>
      <c r="F435" s="41" t="str">
        <f>VLOOKUP($C435,CARPETAS!$C$5:$L$2388,2,FALSE)</f>
        <v>BRB076</v>
      </c>
      <c r="G435" s="42" t="str">
        <f>VLOOKUP($C435,CARPETAS!$C$5:$L$2388,9,FALSE)</f>
        <v>135.91.56</v>
      </c>
      <c r="H435" s="43" t="str">
        <f>VLOOKUP($C435,CARPETAS!$C$5:$L$2388,5,FALSE)</f>
        <v>Zanini</v>
      </c>
      <c r="I435" s="89">
        <v>43774</v>
      </c>
      <c r="J435" s="44" t="str">
        <f>VLOOKUP($C435,CARPETAS!$C$5:$L$2388,4,FALSE)</f>
        <v>Rivera</v>
      </c>
      <c r="K435" s="45"/>
      <c r="L435" s="94">
        <f t="shared" si="35"/>
        <v>43775</v>
      </c>
      <c r="M435" s="46">
        <f t="shared" si="34"/>
        <v>2</v>
      </c>
      <c r="N435" s="47">
        <v>936</v>
      </c>
      <c r="O435" s="47" t="s">
        <v>991</v>
      </c>
      <c r="P435" s="47">
        <v>936</v>
      </c>
      <c r="Q435" s="47">
        <v>1007</v>
      </c>
      <c r="R435" s="47" t="s">
        <v>174</v>
      </c>
      <c r="S435" s="47" t="s">
        <v>175</v>
      </c>
      <c r="T435" s="36" t="s">
        <v>992</v>
      </c>
      <c r="U435" s="284"/>
      <c r="V435" s="48"/>
      <c r="W435" s="48"/>
    </row>
    <row r="436" s="49" customFormat="1">
      <c r="A436" s="50">
        <v>45</v>
      </c>
      <c r="B436" s="57" t="s">
        <v>40</v>
      </c>
      <c r="C436" s="58" t="s">
        <v>987</v>
      </c>
      <c r="D436" s="59" t="s">
        <v>26</v>
      </c>
      <c r="E436" s="89">
        <v>43774</v>
      </c>
      <c r="F436" s="41" t="str">
        <f>VLOOKUP($C436,CARPETAS!$C$5:$L$2388,2,FALSE)</f>
        <v>BRB076</v>
      </c>
      <c r="G436" s="42" t="str">
        <f>VLOOKUP($C436,CARPETAS!$C$5:$L$2388,9,FALSE)</f>
        <v>135.91.56</v>
      </c>
      <c r="H436" s="43" t="str">
        <f>VLOOKUP($C436,CARPETAS!$C$5:$L$2388,5,FALSE)</f>
        <v>Zanini</v>
      </c>
      <c r="I436" s="89">
        <v>43775</v>
      </c>
      <c r="J436" s="44" t="str">
        <f>VLOOKUP($C436,CARPETAS!$C$5:$L$2388,4,FALSE)</f>
        <v>Rivera</v>
      </c>
      <c r="K436" s="45"/>
      <c r="L436" s="94">
        <f t="shared" si="35"/>
        <v>43776</v>
      </c>
      <c r="M436" s="46">
        <f t="shared" si="34"/>
        <v>2</v>
      </c>
      <c r="N436" s="47">
        <v>936</v>
      </c>
      <c r="O436" s="47" t="s">
        <v>993</v>
      </c>
      <c r="P436" s="47">
        <v>936</v>
      </c>
      <c r="Q436" s="47">
        <v>1009</v>
      </c>
      <c r="R436" s="47" t="s">
        <v>710</v>
      </c>
      <c r="S436" s="47" t="s">
        <v>711</v>
      </c>
      <c r="T436" s="36" t="s">
        <v>994</v>
      </c>
      <c r="U436" s="284"/>
      <c r="V436" s="48"/>
      <c r="W436" s="48"/>
    </row>
    <row r="437" s="49" customFormat="1">
      <c r="A437" s="50">
        <v>45</v>
      </c>
      <c r="B437" s="57" t="s">
        <v>40</v>
      </c>
      <c r="C437" s="58" t="s">
        <v>987</v>
      </c>
      <c r="D437" s="59" t="s">
        <v>32</v>
      </c>
      <c r="E437" s="89">
        <v>43775</v>
      </c>
      <c r="F437" s="41" t="str">
        <f>VLOOKUP($C437,CARPETAS!$C$5:$L$2388,2,FALSE)</f>
        <v>BRB076</v>
      </c>
      <c r="G437" s="42" t="str">
        <f>VLOOKUP($C437,CARPETAS!$C$5:$L$2388,9,FALSE)</f>
        <v>135.91.56</v>
      </c>
      <c r="H437" s="43" t="str">
        <f>VLOOKUP($C437,CARPETAS!$C$5:$L$2388,5,FALSE)</f>
        <v>Zanini</v>
      </c>
      <c r="I437" s="89">
        <v>43776</v>
      </c>
      <c r="J437" s="44" t="str">
        <f>VLOOKUP($C437,CARPETAS!$C$5:$L$2388,4,FALSE)</f>
        <v>Rivera</v>
      </c>
      <c r="K437" s="45"/>
      <c r="L437" s="94">
        <f t="shared" si="35"/>
        <v>43777</v>
      </c>
      <c r="M437" s="46">
        <f t="shared" si="34"/>
        <v>2</v>
      </c>
      <c r="N437" s="47">
        <v>936</v>
      </c>
      <c r="O437" s="47" t="s">
        <v>995</v>
      </c>
      <c r="P437" s="47">
        <v>936</v>
      </c>
      <c r="Q437" s="47">
        <v>1010</v>
      </c>
      <c r="R437" s="47" t="s">
        <v>186</v>
      </c>
      <c r="S437" s="47" t="s">
        <v>187</v>
      </c>
      <c r="T437" s="36" t="s">
        <v>928</v>
      </c>
      <c r="U437" s="284"/>
      <c r="V437" s="48"/>
      <c r="W437" s="48"/>
    </row>
    <row r="438" ht="28.5" s="49" customFormat="1">
      <c r="A438" s="39">
        <v>45</v>
      </c>
      <c r="B438" s="57" t="s">
        <v>40</v>
      </c>
      <c r="C438" s="58" t="s">
        <v>987</v>
      </c>
      <c r="D438" s="59" t="s">
        <v>26</v>
      </c>
      <c r="E438" s="89">
        <v>43775</v>
      </c>
      <c r="F438" s="41" t="str">
        <f>VLOOKUP($C438,CARPETAS!$C$5:$L$2388,2,FALSE)</f>
        <v>BRB076</v>
      </c>
      <c r="G438" s="42" t="str">
        <f>VLOOKUP($C438,CARPETAS!$C$5:$L$2388,9,FALSE)</f>
        <v>135.91.56</v>
      </c>
      <c r="H438" s="43" t="str">
        <f>VLOOKUP($C438,CARPETAS!$C$5:$L$2388,5,FALSE)</f>
        <v>Zanini</v>
      </c>
      <c r="I438" s="89">
        <v>43776</v>
      </c>
      <c r="J438" s="44" t="str">
        <f>VLOOKUP($C438,CARPETAS!$C$5:$L$2388,4,FALSE)</f>
        <v>Rivera</v>
      </c>
      <c r="K438" s="45"/>
      <c r="L438" s="94">
        <f t="shared" si="35"/>
        <v>43777</v>
      </c>
      <c r="M438" s="46">
        <f t="shared" si="34"/>
        <v>2</v>
      </c>
      <c r="N438" s="47">
        <v>936</v>
      </c>
      <c r="O438" s="47" t="s">
        <v>996</v>
      </c>
      <c r="P438" s="47">
        <v>936</v>
      </c>
      <c r="Q438" s="47">
        <v>1014</v>
      </c>
      <c r="R438" s="47" t="s">
        <v>221</v>
      </c>
      <c r="S438" s="47" t="s">
        <v>222</v>
      </c>
      <c r="T438" s="36" t="s">
        <v>997</v>
      </c>
      <c r="U438" s="284"/>
      <c r="V438" s="48"/>
      <c r="W438" s="48"/>
    </row>
    <row r="439" s="49" customFormat="1">
      <c r="A439" s="50">
        <v>45</v>
      </c>
      <c r="B439" s="57" t="s">
        <v>40</v>
      </c>
      <c r="C439" s="58" t="s">
        <v>981</v>
      </c>
      <c r="D439" s="59" t="s">
        <v>32</v>
      </c>
      <c r="E439" s="89">
        <v>43776</v>
      </c>
      <c r="F439" s="41" t="str">
        <f>VLOOKUP($C439,CARPETAS!$C$5:$L$2388,2,FALSE)</f>
        <v>BRB077</v>
      </c>
      <c r="G439" s="42" t="str">
        <f>VLOOKUP($C439,CARPETAS!$C$5:$L$2388,9,FALSE)</f>
        <v>135.91.89</v>
      </c>
      <c r="H439" s="43" t="str">
        <f>VLOOKUP($C439,CARPETAS!$C$5:$L$2388,5,FALSE)</f>
        <v>Silvio</v>
      </c>
      <c r="I439" s="89">
        <v>43777</v>
      </c>
      <c r="J439" s="44" t="str">
        <f>VLOOKUP($C439,CARPETAS!$C$5:$L$2388,4,FALSE)</f>
        <v>Rivera</v>
      </c>
      <c r="K439" s="45"/>
      <c r="L439" s="94">
        <f t="shared" si="35"/>
        <v>43778</v>
      </c>
      <c r="M439" s="46">
        <f t="shared" si="34"/>
        <v>2</v>
      </c>
      <c r="N439" s="47">
        <v>936</v>
      </c>
      <c r="O439" s="47" t="s">
        <v>998</v>
      </c>
      <c r="P439" s="47">
        <v>937</v>
      </c>
      <c r="Q439" s="47">
        <v>3945</v>
      </c>
      <c r="R439" s="47" t="s">
        <v>88</v>
      </c>
      <c r="S439" s="47" t="s">
        <v>89</v>
      </c>
      <c r="T439" s="36" t="s">
        <v>999</v>
      </c>
      <c r="U439" s="284"/>
      <c r="V439" s="48"/>
      <c r="W439" s="48"/>
    </row>
    <row r="440" s="49" customFormat="1">
      <c r="A440" s="50">
        <v>45</v>
      </c>
      <c r="B440" s="57" t="s">
        <v>40</v>
      </c>
      <c r="C440" s="58" t="s">
        <v>987</v>
      </c>
      <c r="D440" s="59" t="s">
        <v>37</v>
      </c>
      <c r="E440" s="89">
        <v>43775</v>
      </c>
      <c r="F440" s="41" t="str">
        <f>VLOOKUP($C440,CARPETAS!$C$5:$L$2388,2,FALSE)</f>
        <v>BRB076</v>
      </c>
      <c r="G440" s="42" t="str">
        <f>VLOOKUP($C440,CARPETAS!$C$5:$L$2388,9,FALSE)</f>
        <v>135.91.56</v>
      </c>
      <c r="H440" s="43" t="str">
        <f>VLOOKUP($C440,CARPETAS!$C$5:$L$2388,5,FALSE)</f>
        <v>Zanini</v>
      </c>
      <c r="I440" s="89">
        <f>E440+2</f>
        <v>43777</v>
      </c>
      <c r="J440" s="44" t="str">
        <f>VLOOKUP($C440,CARPETAS!$C$5:$L$2388,4,FALSE)</f>
        <v>Rivera</v>
      </c>
      <c r="K440" s="45"/>
      <c r="L440" s="94">
        <f t="shared" si="35"/>
        <v>43778</v>
      </c>
      <c r="M440" s="46">
        <f t="shared" si="34"/>
        <v>3</v>
      </c>
      <c r="N440" s="47">
        <v>936</v>
      </c>
      <c r="O440" s="47" t="s">
        <v>1000</v>
      </c>
      <c r="P440" s="47">
        <v>936</v>
      </c>
      <c r="Q440" s="47">
        <v>1015</v>
      </c>
      <c r="R440" s="47" t="s">
        <v>171</v>
      </c>
      <c r="S440" s="47" t="s">
        <v>172</v>
      </c>
      <c r="T440" s="36" t="s">
        <v>1001</v>
      </c>
      <c r="U440" s="284"/>
      <c r="V440" s="48"/>
      <c r="W440" s="48"/>
    </row>
    <row r="441" s="49" customFormat="1">
      <c r="A441" s="50">
        <v>45</v>
      </c>
      <c r="B441" s="57" t="s">
        <v>40</v>
      </c>
      <c r="C441" s="58" t="s">
        <v>1002</v>
      </c>
      <c r="D441" s="59" t="s">
        <v>36</v>
      </c>
      <c r="E441" s="89">
        <v>43776</v>
      </c>
      <c r="F441" s="41" t="str">
        <f>VLOOKUP($C441,CARPETAS!$C$5:$L$2388,2,FALSE)</f>
        <v>BRB079</v>
      </c>
      <c r="G441" s="42" t="str">
        <f>VLOOKUP($C441,CARPETAS!$C$5:$L$2388,9,FALSE)</f>
        <v>135.96.45</v>
      </c>
      <c r="H441" s="43" t="str">
        <f>VLOOKUP($C441,CARPETAS!$C$5:$L$2388,5,FALSE)</f>
        <v>Osvelli</v>
      </c>
      <c r="I441" s="89">
        <v>43777</v>
      </c>
      <c r="J441" s="44" t="str">
        <f>VLOOKUP($C441,CARPETAS!$C$5:$L$2388,4,FALSE)</f>
        <v>Rivera</v>
      </c>
      <c r="K441" s="45"/>
      <c r="L441" s="94">
        <f t="shared" si="35"/>
        <v>43778</v>
      </c>
      <c r="M441" s="46">
        <f t="shared" si="34"/>
        <v>2</v>
      </c>
      <c r="N441" s="47">
        <v>936</v>
      </c>
      <c r="O441" s="47" t="s">
        <v>1003</v>
      </c>
      <c r="P441" s="47">
        <v>936</v>
      </c>
      <c r="Q441" s="47">
        <v>75</v>
      </c>
      <c r="R441" s="47" t="s">
        <v>211</v>
      </c>
      <c r="S441" s="47" t="s">
        <v>1004</v>
      </c>
      <c r="T441" s="36" t="s">
        <v>1001</v>
      </c>
      <c r="U441" s="284"/>
      <c r="V441" s="48"/>
      <c r="W441" s="48"/>
    </row>
    <row r="442" s="49" customFormat="1">
      <c r="A442" s="50">
        <v>45</v>
      </c>
      <c r="B442" s="57" t="s">
        <v>40</v>
      </c>
      <c r="C442" s="58" t="s">
        <v>1005</v>
      </c>
      <c r="D442" s="59" t="s">
        <v>26</v>
      </c>
      <c r="E442" s="89">
        <v>43776</v>
      </c>
      <c r="F442" s="41" t="str">
        <f>VLOOKUP($C442,CARPETAS!$C$5:$L$2388,2,FALSE)</f>
        <v>BRB078</v>
      </c>
      <c r="G442" s="42" t="str">
        <f>VLOOKUP($C442,CARPETAS!$C$5:$L$2388,9,FALSE)</f>
        <v>135.96.44</v>
      </c>
      <c r="H442" s="43" t="str">
        <f>VLOOKUP($C442,CARPETAS!$C$5:$L$2388,5,FALSE)</f>
        <v>Zanini</v>
      </c>
      <c r="I442" s="89">
        <v>43780</v>
      </c>
      <c r="J442" s="44" t="str">
        <f>VLOOKUP($C442,CARPETAS!$C$5:$L$2388,4,FALSE)</f>
        <v>Rivera</v>
      </c>
      <c r="K442" s="45"/>
      <c r="L442" s="94">
        <f t="shared" si="35"/>
        <v>43781</v>
      </c>
      <c r="M442" s="46">
        <f t="shared" si="34"/>
        <v>5</v>
      </c>
      <c r="N442" s="47">
        <v>936</v>
      </c>
      <c r="O442" s="47" t="s">
        <v>1006</v>
      </c>
      <c r="P442" s="47">
        <v>936</v>
      </c>
      <c r="Q442" s="47">
        <v>1016</v>
      </c>
      <c r="R442" s="47" t="s">
        <v>335</v>
      </c>
      <c r="S442" s="47" t="s">
        <v>336</v>
      </c>
      <c r="T442" s="36" t="s">
        <v>1007</v>
      </c>
      <c r="U442" s="284"/>
      <c r="V442" s="48"/>
      <c r="W442" s="48"/>
    </row>
    <row r="443" s="49" customFormat="1">
      <c r="A443" s="50">
        <v>45</v>
      </c>
      <c r="B443" s="57" t="s">
        <v>40</v>
      </c>
      <c r="C443" s="58" t="s">
        <v>1005</v>
      </c>
      <c r="D443" s="59" t="s">
        <v>37</v>
      </c>
      <c r="E443" s="89">
        <v>43777</v>
      </c>
      <c r="F443" s="41" t="str">
        <f>VLOOKUP($C443,CARPETAS!$C$5:$L$2388,2,FALSE)</f>
        <v>BRB078</v>
      </c>
      <c r="G443" s="42" t="str">
        <f>VLOOKUP($C443,CARPETAS!$C$5:$L$2388,9,FALSE)</f>
        <v>135.96.44</v>
      </c>
      <c r="H443" s="43" t="str">
        <f>VLOOKUP($C443,CARPETAS!$C$5:$L$2388,5,FALSE)</f>
        <v>Zanini</v>
      </c>
      <c r="I443" s="89">
        <v>43780</v>
      </c>
      <c r="J443" s="44" t="str">
        <f>VLOOKUP($C443,CARPETAS!$C$5:$L$2388,4,FALSE)</f>
        <v>Rivera</v>
      </c>
      <c r="K443" s="45"/>
      <c r="L443" s="94">
        <f t="shared" si="35"/>
        <v>43781</v>
      </c>
      <c r="M443" s="46">
        <f t="shared" si="34"/>
        <v>4</v>
      </c>
      <c r="N443" s="47">
        <v>936</v>
      </c>
      <c r="O443" s="47" t="s">
        <v>1008</v>
      </c>
      <c r="P443" s="47">
        <v>937</v>
      </c>
      <c r="Q443" s="47">
        <v>1019</v>
      </c>
      <c r="R443" s="47" t="s">
        <v>48</v>
      </c>
      <c r="S443" s="47" t="s">
        <v>49</v>
      </c>
      <c r="T443" s="36" t="s">
        <v>1009</v>
      </c>
      <c r="U443" s="284"/>
      <c r="V443" s="48"/>
      <c r="W443" s="48"/>
    </row>
    <row r="444" ht="28.5" s="49" customFormat="1">
      <c r="A444" s="39">
        <v>46</v>
      </c>
      <c r="B444" s="57" t="s">
        <v>40</v>
      </c>
      <c r="C444" s="58" t="s">
        <v>1005</v>
      </c>
      <c r="D444" s="59" t="s">
        <v>26</v>
      </c>
      <c r="E444" s="89">
        <v>43778</v>
      </c>
      <c r="F444" s="41" t="str">
        <f>VLOOKUP($C444,CARPETAS!$C$5:$L$2388,2,FALSE)</f>
        <v>BRB078</v>
      </c>
      <c r="G444" s="42" t="str">
        <f>VLOOKUP($C444,CARPETAS!$C$5:$L$2388,9,FALSE)</f>
        <v>135.96.44</v>
      </c>
      <c r="H444" s="43" t="str">
        <f>VLOOKUP($C444,CARPETAS!$C$5:$L$2388,5,FALSE)</f>
        <v>Zanini</v>
      </c>
      <c r="I444" s="89">
        <f>E444+2</f>
        <v>43780</v>
      </c>
      <c r="J444" s="44" t="str">
        <f>VLOOKUP($C444,CARPETAS!$C$5:$L$2388,4,FALSE)</f>
        <v>Rivera</v>
      </c>
      <c r="K444" s="45"/>
      <c r="L444" s="94">
        <f t="shared" si="35"/>
        <v>43781</v>
      </c>
      <c r="M444" s="46">
        <f t="shared" si="34"/>
        <v>3</v>
      </c>
      <c r="N444" s="47">
        <v>936</v>
      </c>
      <c r="O444" s="47" t="s">
        <v>1010</v>
      </c>
      <c r="P444" s="47">
        <v>937</v>
      </c>
      <c r="Q444" s="47">
        <v>1020</v>
      </c>
      <c r="R444" s="47" t="s">
        <v>61</v>
      </c>
      <c r="S444" s="47" t="s">
        <v>62</v>
      </c>
      <c r="T444" s="36" t="s">
        <v>1011</v>
      </c>
      <c r="U444" s="284"/>
      <c r="V444" s="48"/>
      <c r="W444" s="48"/>
    </row>
    <row r="445" s="49" customFormat="1">
      <c r="A445" s="39">
        <v>45</v>
      </c>
      <c r="B445" s="57" t="s">
        <v>40</v>
      </c>
      <c r="C445" s="58" t="s">
        <v>1005</v>
      </c>
      <c r="D445" s="59" t="s">
        <v>32</v>
      </c>
      <c r="E445" s="89">
        <v>43777</v>
      </c>
      <c r="F445" s="41" t="str">
        <f>VLOOKUP($C445,CARPETAS!$C$5:$L$2388,2,FALSE)</f>
        <v>BRB078</v>
      </c>
      <c r="G445" s="42" t="str">
        <f>VLOOKUP($C445,CARPETAS!$C$5:$L$2388,9,FALSE)</f>
        <v>135.96.44</v>
      </c>
      <c r="H445" s="43" t="str">
        <f>VLOOKUP($C445,CARPETAS!$C$5:$L$2388,5,FALSE)</f>
        <v>Zanini</v>
      </c>
      <c r="I445" s="89">
        <v>43781</v>
      </c>
      <c r="J445" s="44" t="str">
        <f>VLOOKUP($C445,CARPETAS!$C$5:$L$2388,4,FALSE)</f>
        <v>Rivera</v>
      </c>
      <c r="K445" s="45"/>
      <c r="L445" s="94">
        <f t="shared" si="35"/>
        <v>43782</v>
      </c>
      <c r="M445" s="46">
        <f t="shared" si="34"/>
        <v>5</v>
      </c>
      <c r="N445" s="47">
        <v>936</v>
      </c>
      <c r="O445" s="47" t="s">
        <v>1012</v>
      </c>
      <c r="P445" s="47">
        <v>936</v>
      </c>
      <c r="Q445" s="47">
        <v>1018</v>
      </c>
      <c r="R445" s="47" t="s">
        <v>305</v>
      </c>
      <c r="S445" s="47" t="s">
        <v>306</v>
      </c>
      <c r="T445" s="36" t="s">
        <v>1013</v>
      </c>
      <c r="U445" s="284"/>
      <c r="V445" s="48"/>
      <c r="W445" s="48"/>
    </row>
    <row r="446" s="49" customFormat="1">
      <c r="A446" s="39">
        <v>46</v>
      </c>
      <c r="B446" s="57" t="s">
        <v>40</v>
      </c>
      <c r="C446" s="58" t="s">
        <v>1005</v>
      </c>
      <c r="D446" s="59" t="s">
        <v>32</v>
      </c>
      <c r="E446" s="89">
        <v>43780</v>
      </c>
      <c r="F446" s="41" t="str">
        <f>VLOOKUP($C446,CARPETAS!$C$5:$L$2388,2,FALSE)</f>
        <v>BRB078</v>
      </c>
      <c r="G446" s="42" t="str">
        <f>VLOOKUP($C446,CARPETAS!$C$5:$L$2388,9,FALSE)</f>
        <v>135.96.44</v>
      </c>
      <c r="H446" s="43" t="str">
        <f>VLOOKUP($C446,CARPETAS!$C$5:$L$2388,5,FALSE)</f>
        <v>Zanini</v>
      </c>
      <c r="I446" s="89">
        <v>43781</v>
      </c>
      <c r="J446" s="44" t="str">
        <f>VLOOKUP($C446,CARPETAS!$C$5:$L$2388,4,FALSE)</f>
        <v>Rivera</v>
      </c>
      <c r="K446" s="45"/>
      <c r="L446" s="94">
        <f t="shared" si="35"/>
        <v>43782</v>
      </c>
      <c r="M446" s="46">
        <f t="shared" si="34"/>
        <v>2</v>
      </c>
      <c r="N446" s="47">
        <v>936</v>
      </c>
      <c r="O446" s="47" t="s">
        <v>1014</v>
      </c>
      <c r="P446" s="47">
        <v>936</v>
      </c>
      <c r="Q446" s="47">
        <v>1025</v>
      </c>
      <c r="R446" s="47" t="s">
        <v>114</v>
      </c>
      <c r="S446" s="47" t="s">
        <v>115</v>
      </c>
      <c r="T446" s="36" t="s">
        <v>1013</v>
      </c>
      <c r="U446" s="284"/>
      <c r="V446" s="48"/>
      <c r="W446" s="48"/>
    </row>
    <row r="447" s="49" customFormat="1">
      <c r="A447" s="50">
        <v>45</v>
      </c>
      <c r="B447" s="57" t="s">
        <v>40</v>
      </c>
      <c r="C447" s="58" t="s">
        <v>981</v>
      </c>
      <c r="D447" s="59" t="s">
        <v>36</v>
      </c>
      <c r="E447" s="89">
        <v>43777</v>
      </c>
      <c r="F447" s="41" t="str">
        <f>VLOOKUP($C447,CARPETAS!$C$5:$L$2388,2,FALSE)</f>
        <v>BRB077</v>
      </c>
      <c r="G447" s="42" t="str">
        <f>VLOOKUP($C447,CARPETAS!$C$5:$L$2388,9,FALSE)</f>
        <v>135.91.89</v>
      </c>
      <c r="H447" s="43" t="str">
        <f>VLOOKUP($C447,CARPETAS!$C$5:$L$2388,5,FALSE)</f>
        <v>Silvio</v>
      </c>
      <c r="I447" s="89">
        <v>43782</v>
      </c>
      <c r="J447" s="44" t="str">
        <f>VLOOKUP($C447,CARPETAS!$C$5:$L$2388,4,FALSE)</f>
        <v>Rivera</v>
      </c>
      <c r="K447" s="45"/>
      <c r="L447" s="94">
        <f t="shared" si="35"/>
        <v>43783</v>
      </c>
      <c r="M447" s="46">
        <f t="shared" si="34"/>
        <v>6</v>
      </c>
      <c r="N447" s="47">
        <v>936</v>
      </c>
      <c r="O447" s="47" t="s">
        <v>1015</v>
      </c>
      <c r="P447" s="47">
        <v>938</v>
      </c>
      <c r="Q447" s="47">
        <v>3950</v>
      </c>
      <c r="R447" s="47" t="s">
        <v>192</v>
      </c>
      <c r="S447" s="47" t="s">
        <v>269</v>
      </c>
      <c r="T447" s="36" t="s">
        <v>1016</v>
      </c>
      <c r="U447" s="284"/>
      <c r="V447" s="48"/>
      <c r="W447" s="48"/>
    </row>
    <row r="448" s="49" customFormat="1">
      <c r="A448" s="50">
        <v>46</v>
      </c>
      <c r="B448" s="57" t="s">
        <v>40</v>
      </c>
      <c r="C448" s="58" t="s">
        <v>981</v>
      </c>
      <c r="D448" s="59" t="s">
        <v>37</v>
      </c>
      <c r="E448" s="89">
        <v>43780</v>
      </c>
      <c r="F448" s="41" t="str">
        <f>VLOOKUP($C448,CARPETAS!$C$5:$L$2388,2,FALSE)</f>
        <v>BRB077</v>
      </c>
      <c r="G448" s="42" t="str">
        <f>VLOOKUP($C448,CARPETAS!$C$5:$L$2388,9,FALSE)</f>
        <v>135.91.89</v>
      </c>
      <c r="H448" s="43" t="str">
        <f>VLOOKUP($C448,CARPETAS!$C$5:$L$2388,5,FALSE)</f>
        <v>Silvio</v>
      </c>
      <c r="I448" s="89">
        <f>E448+2</f>
        <v>43782</v>
      </c>
      <c r="J448" s="44" t="str">
        <f>VLOOKUP($C448,CARPETAS!$C$5:$L$2388,4,FALSE)</f>
        <v>Rivera</v>
      </c>
      <c r="K448" s="45"/>
      <c r="L448" s="94">
        <f t="shared" si="35"/>
        <v>43783</v>
      </c>
      <c r="M448" s="46">
        <f t="shared" si="34"/>
        <v>3</v>
      </c>
      <c r="N448" s="47">
        <v>936</v>
      </c>
      <c r="O448" s="47" t="s">
        <v>1017</v>
      </c>
      <c r="P448" s="47">
        <v>937</v>
      </c>
      <c r="Q448" s="47">
        <v>3961</v>
      </c>
      <c r="R448" s="47" t="s">
        <v>1018</v>
      </c>
      <c r="S448" s="47" t="s">
        <v>1019</v>
      </c>
      <c r="T448" s="36" t="s">
        <v>1020</v>
      </c>
      <c r="U448" s="284"/>
      <c r="V448" s="48"/>
      <c r="W448" s="48"/>
    </row>
    <row r="449" s="49" customFormat="1">
      <c r="A449" s="50">
        <v>46</v>
      </c>
      <c r="B449" s="57" t="s">
        <v>40</v>
      </c>
      <c r="C449" s="58" t="s">
        <v>1021</v>
      </c>
      <c r="D449" s="59" t="s">
        <v>32</v>
      </c>
      <c r="E449" s="89">
        <v>43782</v>
      </c>
      <c r="F449" s="41" t="str">
        <f>VLOOKUP($C449,CARPETAS!$C$5:$L$2388,2,FALSE)</f>
        <v>BRB080</v>
      </c>
      <c r="G449" s="42" t="str">
        <f>VLOOKUP($C449,CARPETAS!$C$5:$L$2388,9,FALSE)</f>
        <v>136.00.67</v>
      </c>
      <c r="H449" s="43" t="str">
        <f>VLOOKUP($C449,CARPETAS!$C$5:$L$2388,5,FALSE)</f>
        <v>Zanini</v>
      </c>
      <c r="I449" s="89">
        <v>43783</v>
      </c>
      <c r="J449" s="44" t="str">
        <f>VLOOKUP($C449,CARPETAS!$C$5:$L$2388,4,FALSE)</f>
        <v>Rivera</v>
      </c>
      <c r="K449" s="45"/>
      <c r="L449" s="94">
        <f t="shared" si="35"/>
        <v>43784</v>
      </c>
      <c r="M449" s="46">
        <f t="shared" si="34"/>
        <v>2</v>
      </c>
      <c r="N449" s="47">
        <v>936</v>
      </c>
      <c r="O449" s="47" t="s">
        <v>1022</v>
      </c>
      <c r="P449" s="47">
        <v>937</v>
      </c>
      <c r="Q449" s="47">
        <v>1031</v>
      </c>
      <c r="R449" s="47" t="s">
        <v>315</v>
      </c>
      <c r="S449" s="47" t="s">
        <v>316</v>
      </c>
      <c r="T449" s="36" t="s">
        <v>1023</v>
      </c>
      <c r="U449" s="284"/>
      <c r="V449" s="48"/>
      <c r="W449" s="48"/>
    </row>
    <row r="450" s="49" customFormat="1">
      <c r="A450" s="50">
        <v>46</v>
      </c>
      <c r="B450" s="57" t="s">
        <v>40</v>
      </c>
      <c r="C450" s="58" t="s">
        <v>1005</v>
      </c>
      <c r="D450" s="59" t="s">
        <v>26</v>
      </c>
      <c r="E450" s="89">
        <v>43780</v>
      </c>
      <c r="F450" s="41" t="str">
        <f>VLOOKUP($C450,CARPETAS!$C$5:$L$2388,2,FALSE)</f>
        <v>BRB078</v>
      </c>
      <c r="G450" s="42" t="str">
        <f>VLOOKUP($C450,CARPETAS!$C$5:$L$2388,9,FALSE)</f>
        <v>135.96.44</v>
      </c>
      <c r="H450" s="43" t="str">
        <f>VLOOKUP($C450,CARPETAS!$C$5:$L$2388,5,FALSE)</f>
        <v>Zanini</v>
      </c>
      <c r="I450" s="89">
        <v>43783</v>
      </c>
      <c r="J450" s="44" t="str">
        <f>VLOOKUP($C450,CARPETAS!$C$5:$L$2388,4,FALSE)</f>
        <v>Rivera</v>
      </c>
      <c r="K450" s="45"/>
      <c r="L450" s="94">
        <f t="shared" si="35"/>
        <v>43784</v>
      </c>
      <c r="M450" s="46">
        <f t="shared" si="34"/>
        <v>4</v>
      </c>
      <c r="N450" s="47">
        <v>936</v>
      </c>
      <c r="O450" s="47" t="s">
        <v>1024</v>
      </c>
      <c r="P450" s="47">
        <v>936</v>
      </c>
      <c r="Q450" s="47">
        <v>1027</v>
      </c>
      <c r="R450" s="47" t="s">
        <v>153</v>
      </c>
      <c r="S450" s="47" t="s">
        <v>340</v>
      </c>
      <c r="T450" s="36" t="s">
        <v>1025</v>
      </c>
      <c r="U450" s="284"/>
      <c r="V450" s="48"/>
      <c r="W450" s="48"/>
    </row>
    <row r="451" s="49" customFormat="1">
      <c r="A451" s="50">
        <v>46</v>
      </c>
      <c r="B451" s="57" t="s">
        <v>40</v>
      </c>
      <c r="C451" s="58" t="s">
        <v>1026</v>
      </c>
      <c r="D451" s="59" t="s">
        <v>1027</v>
      </c>
      <c r="E451" s="89">
        <v>43779</v>
      </c>
      <c r="F451" s="41" t="str">
        <f>VLOOKUP($C451,CARPETAS!$C$5:$L$2388,2,FALSE)</f>
        <v>BRE001</v>
      </c>
      <c r="G451" s="42" t="str">
        <f>VLOOKUP($C451,CARPETAS!$C$5:$L$2388,9,FALSE)</f>
        <v>135.95.77</v>
      </c>
      <c r="H451" s="43" t="str">
        <f>VLOOKUP($C451,CARPETAS!$C$5:$L$2388,5,FALSE)</f>
        <v>Silvio</v>
      </c>
      <c r="I451" s="89">
        <v>43783</v>
      </c>
      <c r="J451" s="44" t="str">
        <f>VLOOKUP($C451,CARPETAS!$C$5:$L$2388,4,FALSE)</f>
        <v>Rivera</v>
      </c>
      <c r="K451" s="45"/>
      <c r="L451" s="94">
        <f t="shared" si="35"/>
        <v>43784</v>
      </c>
      <c r="M451" s="46">
        <f t="shared" si="34"/>
        <v>5</v>
      </c>
      <c r="N451" s="47">
        <v>1390</v>
      </c>
      <c r="O451" s="47"/>
      <c r="P451" s="47">
        <v>1506</v>
      </c>
      <c r="Q451" s="47">
        <v>3959</v>
      </c>
      <c r="R451" s="47" t="s">
        <v>1028</v>
      </c>
      <c r="S451" s="47" t="s">
        <v>1029</v>
      </c>
      <c r="T451" s="36" t="s">
        <v>1030</v>
      </c>
      <c r="U451" s="284"/>
      <c r="V451" s="48"/>
      <c r="W451" s="48"/>
    </row>
    <row r="452" s="49" customFormat="1">
      <c r="A452" s="50">
        <v>46</v>
      </c>
      <c r="B452" s="57" t="s">
        <v>40</v>
      </c>
      <c r="C452" s="58" t="s">
        <v>1005</v>
      </c>
      <c r="D452" s="59" t="s">
        <v>37</v>
      </c>
      <c r="E452" s="89">
        <v>43781</v>
      </c>
      <c r="F452" s="41" t="str">
        <f>VLOOKUP($C452,CARPETAS!$C$5:$L$2388,2,FALSE)</f>
        <v>BRB078</v>
      </c>
      <c r="G452" s="42" t="str">
        <f>VLOOKUP($C452,CARPETAS!$C$5:$L$2388,9,FALSE)</f>
        <v>135.96.44</v>
      </c>
      <c r="H452" s="43" t="str">
        <f>VLOOKUP($C452,CARPETAS!$C$5:$L$2388,5,FALSE)</f>
        <v>Zanini</v>
      </c>
      <c r="I452" s="89">
        <f>E452+2</f>
        <v>43783</v>
      </c>
      <c r="J452" s="44" t="str">
        <f>VLOOKUP($C452,CARPETAS!$C$5:$L$2388,4,FALSE)</f>
        <v>Rivera</v>
      </c>
      <c r="K452" s="45"/>
      <c r="L452" s="94">
        <f t="shared" si="35"/>
        <v>43784</v>
      </c>
      <c r="M452" s="46">
        <f t="shared" si="34"/>
        <v>3</v>
      </c>
      <c r="N452" s="47">
        <v>936</v>
      </c>
      <c r="O452" s="47" t="s">
        <v>1031</v>
      </c>
      <c r="P452" s="47">
        <v>937</v>
      </c>
      <c r="Q452" s="47">
        <v>1028</v>
      </c>
      <c r="R452" s="47" t="s">
        <v>290</v>
      </c>
      <c r="S452" s="47" t="s">
        <v>291</v>
      </c>
      <c r="T452" s="36" t="s">
        <v>1023</v>
      </c>
      <c r="U452" s="284"/>
      <c r="V452" s="48"/>
      <c r="W452" s="48"/>
    </row>
    <row r="453" s="49" customFormat="1">
      <c r="A453" s="50">
        <v>46</v>
      </c>
      <c r="B453" s="57" t="s">
        <v>40</v>
      </c>
      <c r="C453" s="58" t="s">
        <v>1005</v>
      </c>
      <c r="D453" s="59" t="s">
        <v>37</v>
      </c>
      <c r="E453" s="89">
        <v>43782</v>
      </c>
      <c r="F453" s="41" t="str">
        <f>VLOOKUP($C453,CARPETAS!$C$5:$L$2388,2,FALSE)</f>
        <v>BRB078</v>
      </c>
      <c r="G453" s="42" t="str">
        <f>VLOOKUP($C453,CARPETAS!$C$5:$L$2388,9,FALSE)</f>
        <v>135.96.44</v>
      </c>
      <c r="H453" s="43" t="str">
        <f>VLOOKUP($C453,CARPETAS!$C$5:$L$2388,5,FALSE)</f>
        <v>Zanini</v>
      </c>
      <c r="I453" s="89">
        <v>43783</v>
      </c>
      <c r="J453" s="44" t="str">
        <f>VLOOKUP($C453,CARPETAS!$C$5:$L$2388,4,FALSE)</f>
        <v>Rivera</v>
      </c>
      <c r="K453" s="45"/>
      <c r="L453" s="94">
        <f t="shared" si="35"/>
        <v>43784</v>
      </c>
      <c r="M453" s="46">
        <f t="shared" si="34"/>
        <v>2</v>
      </c>
      <c r="N453" s="47">
        <v>936</v>
      </c>
      <c r="O453" s="47" t="s">
        <v>1032</v>
      </c>
      <c r="P453" s="47">
        <v>936</v>
      </c>
      <c r="Q453" s="47">
        <v>1033</v>
      </c>
      <c r="R453" s="47" t="s">
        <v>459</v>
      </c>
      <c r="S453" s="47" t="s">
        <v>460</v>
      </c>
      <c r="T453" s="36" t="s">
        <v>1025</v>
      </c>
      <c r="U453" s="284"/>
      <c r="V453" s="48"/>
      <c r="W453" s="48"/>
    </row>
    <row r="454" s="49" customFormat="1">
      <c r="A454" s="39">
        <v>46</v>
      </c>
      <c r="B454" s="57" t="s">
        <v>40</v>
      </c>
      <c r="C454" s="58" t="s">
        <v>1021</v>
      </c>
      <c r="D454" s="59" t="s">
        <v>26</v>
      </c>
      <c r="E454" s="89">
        <v>43783</v>
      </c>
      <c r="F454" s="41" t="str">
        <f>VLOOKUP($C454,CARPETAS!$C$5:$L$2388,2,FALSE)</f>
        <v>BRB080</v>
      </c>
      <c r="G454" s="42" t="str">
        <f>VLOOKUP($C454,CARPETAS!$C$5:$L$2388,9,FALSE)</f>
        <v>136.00.67</v>
      </c>
      <c r="H454" s="43" t="str">
        <f>VLOOKUP($C454,CARPETAS!$C$5:$L$2388,5,FALSE)</f>
        <v>Zanini</v>
      </c>
      <c r="I454" s="89">
        <v>43787</v>
      </c>
      <c r="J454" s="44" t="str">
        <f>VLOOKUP($C454,CARPETAS!$C$5:$L$2388,4,FALSE)</f>
        <v>Rivera</v>
      </c>
      <c r="K454" s="45"/>
      <c r="L454" s="94">
        <f t="shared" si="35"/>
        <v>43788</v>
      </c>
      <c r="M454" s="46">
        <f t="shared" si="34"/>
        <v>5</v>
      </c>
      <c r="N454" s="47">
        <v>936</v>
      </c>
      <c r="O454" s="47" t="s">
        <v>1033</v>
      </c>
      <c r="P454" s="47">
        <v>937</v>
      </c>
      <c r="Q454" s="47">
        <v>1034</v>
      </c>
      <c r="R454" s="47" t="s">
        <v>68</v>
      </c>
      <c r="S454" s="47" t="s">
        <v>69</v>
      </c>
      <c r="T454" s="36" t="s">
        <v>1034</v>
      </c>
      <c r="U454" s="284"/>
      <c r="V454" s="48"/>
      <c r="W454" s="48"/>
    </row>
    <row r="455" s="49" customFormat="1">
      <c r="A455" s="50">
        <v>46</v>
      </c>
      <c r="B455" s="57" t="s">
        <v>40</v>
      </c>
      <c r="C455" s="58" t="s">
        <v>1035</v>
      </c>
      <c r="D455" s="59" t="s">
        <v>36</v>
      </c>
      <c r="E455" s="89">
        <v>43783</v>
      </c>
      <c r="F455" s="41" t="str">
        <f>VLOOKUP($C455,CARPETAS!$C$5:$L$2388,2,FALSE)</f>
        <v>BRB081</v>
      </c>
      <c r="G455" s="42" t="str">
        <f>VLOOKUP($C455,CARPETAS!$C$5:$L$2388,9,FALSE)</f>
        <v>136.00.68</v>
      </c>
      <c r="H455" s="43" t="str">
        <f>VLOOKUP($C455,CARPETAS!$C$5:$L$2388,5,FALSE)</f>
        <v>Silvio</v>
      </c>
      <c r="I455" s="89">
        <v>43787</v>
      </c>
      <c r="J455" s="44" t="str">
        <f>VLOOKUP($C455,CARPETAS!$C$5:$L$2388,4,FALSE)</f>
        <v>Rivera</v>
      </c>
      <c r="K455" s="45"/>
      <c r="L455" s="94">
        <f>I455+1+1</f>
        <v>43789</v>
      </c>
      <c r="M455" s="46">
        <f t="shared" si="34"/>
        <v>6</v>
      </c>
      <c r="N455" s="47">
        <v>936</v>
      </c>
      <c r="O455" s="47" t="s">
        <v>1036</v>
      </c>
      <c r="P455" s="47">
        <v>937</v>
      </c>
      <c r="Q455" s="47">
        <v>3966</v>
      </c>
      <c r="R455" s="47" t="s">
        <v>449</v>
      </c>
      <c r="S455" s="47" t="s">
        <v>1037</v>
      </c>
      <c r="T455" s="36" t="s">
        <v>1038</v>
      </c>
      <c r="U455" s="284"/>
      <c r="V455" s="48"/>
      <c r="W455" s="48"/>
    </row>
    <row r="456" s="49" customFormat="1">
      <c r="A456" s="50">
        <v>46</v>
      </c>
      <c r="B456" s="57" t="s">
        <v>40</v>
      </c>
      <c r="C456" s="58" t="s">
        <v>1021</v>
      </c>
      <c r="D456" s="59" t="s">
        <v>37</v>
      </c>
      <c r="E456" s="89">
        <v>43783</v>
      </c>
      <c r="F456" s="41" t="str">
        <f>VLOOKUP($C456,CARPETAS!$C$5:$L$2388,2,FALSE)</f>
        <v>BRB080</v>
      </c>
      <c r="G456" s="42" t="str">
        <f>VLOOKUP($C456,CARPETAS!$C$5:$L$2388,9,FALSE)</f>
        <v>136.00.67</v>
      </c>
      <c r="H456" s="43" t="str">
        <f>VLOOKUP($C456,CARPETAS!$C$5:$L$2388,5,FALSE)</f>
        <v>Zanini</v>
      </c>
      <c r="I456" s="89">
        <v>43787</v>
      </c>
      <c r="J456" s="44" t="str">
        <f>VLOOKUP($C456,CARPETAS!$C$5:$L$2388,4,FALSE)</f>
        <v>Rivera</v>
      </c>
      <c r="K456" s="45"/>
      <c r="L456" s="94">
        <f>I456+1</f>
        <v>43788</v>
      </c>
      <c r="M456" s="46">
        <f t="shared" si="34"/>
        <v>5</v>
      </c>
      <c r="N456" s="47">
        <v>936</v>
      </c>
      <c r="O456" s="47" t="s">
        <v>1039</v>
      </c>
      <c r="P456" s="47">
        <v>937</v>
      </c>
      <c r="Q456" s="47">
        <v>1030</v>
      </c>
      <c r="R456" s="47" t="s">
        <v>157</v>
      </c>
      <c r="S456" s="47" t="s">
        <v>158</v>
      </c>
      <c r="T456" s="36" t="s">
        <v>1034</v>
      </c>
      <c r="U456" s="284"/>
      <c r="V456" s="48"/>
      <c r="W456" s="48"/>
    </row>
    <row r="457" s="49" customFormat="1">
      <c r="A457" s="50">
        <v>47</v>
      </c>
      <c r="B457" s="57" t="s">
        <v>40</v>
      </c>
      <c r="C457" s="58" t="s">
        <v>1040</v>
      </c>
      <c r="D457" s="59" t="s">
        <v>1041</v>
      </c>
      <c r="E457" s="89">
        <v>43783</v>
      </c>
      <c r="F457" s="41" t="str">
        <f>VLOOKUP($C457,CARPETAS!$C$5:$L$2388,2,FALSE)</f>
        <v>BRE002</v>
      </c>
      <c r="G457" s="42" t="str">
        <f>VLOOKUP($C457,CARPETAS!$C$5:$L$2388,9,FALSE)</f>
        <v>135.92.62</v>
      </c>
      <c r="H457" s="43" t="s">
        <v>373</v>
      </c>
      <c r="I457" s="89">
        <v>43787</v>
      </c>
      <c r="J457" s="44" t="str">
        <f>VLOOKUP($C457,CARPETAS!$C$5:$L$2388,4,FALSE)</f>
        <v>Rivera</v>
      </c>
      <c r="K457" s="45"/>
      <c r="L457" s="94">
        <f>I457+1+1</f>
        <v>43789</v>
      </c>
      <c r="M457" s="46">
        <f t="shared" si="34"/>
        <v>6</v>
      </c>
      <c r="N457" s="47">
        <v>1250</v>
      </c>
      <c r="O457" s="47"/>
      <c r="P457" s="47">
        <v>1250</v>
      </c>
      <c r="Q457" s="47">
        <v>1032</v>
      </c>
      <c r="R457" s="47" t="s">
        <v>1042</v>
      </c>
      <c r="S457" s="47" t="s">
        <v>1043</v>
      </c>
      <c r="T457" s="36" t="s">
        <v>1044</v>
      </c>
      <c r="U457" s="284"/>
      <c r="V457" s="48"/>
      <c r="W457" s="48"/>
    </row>
    <row r="458" s="49" customFormat="1">
      <c r="A458" s="50">
        <v>46</v>
      </c>
      <c r="B458" s="57" t="s">
        <v>40</v>
      </c>
      <c r="C458" s="58" t="s">
        <v>1021</v>
      </c>
      <c r="D458" s="59" t="s">
        <v>32</v>
      </c>
      <c r="E458" s="89">
        <v>43785</v>
      </c>
      <c r="F458" s="41" t="str">
        <f>VLOOKUP($C458,CARPETAS!$C$5:$L$2388,2,FALSE)</f>
        <v>BRB080</v>
      </c>
      <c r="G458" s="42" t="str">
        <f>VLOOKUP($C458,CARPETAS!$C$5:$L$2388,9,FALSE)</f>
        <v>136.00.67</v>
      </c>
      <c r="H458" s="43" t="str">
        <f>VLOOKUP($C458,CARPETAS!$C$5:$L$2388,5,FALSE)</f>
        <v>Zanini</v>
      </c>
      <c r="I458" s="89">
        <v>43788</v>
      </c>
      <c r="J458" s="44" t="str">
        <f>VLOOKUP($C458,CARPETAS!$C$5:$L$2388,4,FALSE)</f>
        <v>Rivera</v>
      </c>
      <c r="K458" s="45"/>
      <c r="L458" s="94">
        <f ref="L458:L495" t="shared" si="36">I458+1</f>
        <v>43789</v>
      </c>
      <c r="M458" s="46">
        <f t="shared" si="34"/>
        <v>4</v>
      </c>
      <c r="N458" s="47">
        <v>936</v>
      </c>
      <c r="O458" s="47" t="s">
        <v>1045</v>
      </c>
      <c r="P458" s="47">
        <v>936</v>
      </c>
      <c r="Q458" s="47">
        <v>1038</v>
      </c>
      <c r="R458" s="47" t="s">
        <v>43</v>
      </c>
      <c r="S458" s="47" t="s">
        <v>1046</v>
      </c>
      <c r="T458" s="36" t="s">
        <v>1047</v>
      </c>
      <c r="U458" s="284"/>
      <c r="V458" s="48"/>
      <c r="W458" s="48"/>
    </row>
    <row r="459" s="49" customFormat="1">
      <c r="A459" s="50">
        <v>46</v>
      </c>
      <c r="B459" s="57" t="s">
        <v>40</v>
      </c>
      <c r="C459" s="58" t="s">
        <v>1021</v>
      </c>
      <c r="D459" s="59" t="s">
        <v>26</v>
      </c>
      <c r="E459" s="89">
        <v>43785</v>
      </c>
      <c r="F459" s="41" t="str">
        <f>VLOOKUP($C459,CARPETAS!$C$5:$L$2388,2,FALSE)</f>
        <v>BRB080</v>
      </c>
      <c r="G459" s="42" t="str">
        <f>VLOOKUP($C459,CARPETAS!$C$5:$L$2388,9,FALSE)</f>
        <v>136.00.67</v>
      </c>
      <c r="H459" s="43" t="str">
        <f>VLOOKUP($C459,CARPETAS!$C$5:$L$2388,5,FALSE)</f>
        <v>Zanini</v>
      </c>
      <c r="I459" s="89">
        <v>43789</v>
      </c>
      <c r="J459" s="44" t="str">
        <f>VLOOKUP($C459,CARPETAS!$C$5:$L$2388,4,FALSE)</f>
        <v>Rivera</v>
      </c>
      <c r="K459" s="45"/>
      <c r="L459" s="94">
        <f t="shared" si="36"/>
        <v>43790</v>
      </c>
      <c r="M459" s="46">
        <f t="shared" si="34"/>
        <v>5</v>
      </c>
      <c r="N459" s="47">
        <v>936</v>
      </c>
      <c r="O459" s="47" t="s">
        <v>1048</v>
      </c>
      <c r="P459" s="47">
        <v>936</v>
      </c>
      <c r="Q459" s="47">
        <v>1039</v>
      </c>
      <c r="R459" s="47" t="s">
        <v>515</v>
      </c>
      <c r="S459" s="47" t="s">
        <v>516</v>
      </c>
      <c r="T459" s="36" t="s">
        <v>1049</v>
      </c>
      <c r="U459" s="284"/>
      <c r="V459" s="48"/>
      <c r="W459" s="48"/>
    </row>
    <row r="460" s="49" customFormat="1">
      <c r="A460" s="50">
        <v>46</v>
      </c>
      <c r="B460" s="57" t="s">
        <v>40</v>
      </c>
      <c r="C460" s="58" t="s">
        <v>1021</v>
      </c>
      <c r="D460" s="59" t="s">
        <v>37</v>
      </c>
      <c r="E460" s="89">
        <v>43785</v>
      </c>
      <c r="F460" s="41" t="str">
        <f>VLOOKUP($C460,CARPETAS!$C$5:$L$2388,2,FALSE)</f>
        <v>BRB080</v>
      </c>
      <c r="G460" s="42" t="str">
        <f>VLOOKUP($C460,CARPETAS!$C$5:$L$2388,9,FALSE)</f>
        <v>136.00.67</v>
      </c>
      <c r="H460" s="43" t="str">
        <f>VLOOKUP($C460,CARPETAS!$C$5:$L$2388,5,FALSE)</f>
        <v>Zanini</v>
      </c>
      <c r="I460" s="89">
        <v>43790</v>
      </c>
      <c r="J460" s="44" t="str">
        <f>VLOOKUP($C460,CARPETAS!$C$5:$L$2388,4,FALSE)</f>
        <v>Rivera</v>
      </c>
      <c r="K460" s="45"/>
      <c r="L460" s="94">
        <f t="shared" si="36"/>
        <v>43791</v>
      </c>
      <c r="M460" s="46">
        <f t="shared" si="34"/>
        <v>6</v>
      </c>
      <c r="N460" s="47">
        <v>936</v>
      </c>
      <c r="O460" s="47" t="s">
        <v>1050</v>
      </c>
      <c r="P460" s="47">
        <v>936</v>
      </c>
      <c r="Q460" s="47">
        <v>1036</v>
      </c>
      <c r="R460" s="47" t="s">
        <v>261</v>
      </c>
      <c r="S460" s="47" t="s">
        <v>262</v>
      </c>
      <c r="T460" s="36" t="s">
        <v>1051</v>
      </c>
      <c r="U460" s="284"/>
      <c r="V460" s="48"/>
      <c r="W460" s="48"/>
    </row>
    <row r="461" s="49" customFormat="1">
      <c r="A461" s="50">
        <v>47</v>
      </c>
      <c r="B461" s="57" t="s">
        <v>40</v>
      </c>
      <c r="C461" s="58" t="s">
        <v>1021</v>
      </c>
      <c r="D461" s="59" t="s">
        <v>37</v>
      </c>
      <c r="E461" s="89">
        <v>43789</v>
      </c>
      <c r="F461" s="41" t="str">
        <f>VLOOKUP($C461,CARPETAS!$C$5:$L$2388,2,FALSE)</f>
        <v>BRB080</v>
      </c>
      <c r="G461" s="42" t="str">
        <f>VLOOKUP($C461,CARPETAS!$C$5:$L$2388,9,FALSE)</f>
        <v>136.00.67</v>
      </c>
      <c r="H461" s="43" t="str">
        <f>VLOOKUP($C461,CARPETAS!$C$5:$L$2388,5,FALSE)</f>
        <v>Zanini</v>
      </c>
      <c r="I461" s="89">
        <v>43790</v>
      </c>
      <c r="J461" s="44" t="str">
        <f>VLOOKUP($C461,CARPETAS!$C$5:$L$2388,4,FALSE)</f>
        <v>Rivera</v>
      </c>
      <c r="K461" s="45"/>
      <c r="L461" s="94">
        <f t="shared" si="36"/>
        <v>43791</v>
      </c>
      <c r="M461" s="46">
        <f t="shared" si="34"/>
        <v>2</v>
      </c>
      <c r="N461" s="47">
        <v>936</v>
      </c>
      <c r="O461" s="47" t="s">
        <v>1052</v>
      </c>
      <c r="P461" s="47">
        <v>936</v>
      </c>
      <c r="Q461" s="47">
        <v>1046</v>
      </c>
      <c r="R461" s="47" t="s">
        <v>174</v>
      </c>
      <c r="S461" s="47" t="s">
        <v>175</v>
      </c>
      <c r="T461" s="36" t="s">
        <v>1051</v>
      </c>
      <c r="U461" s="284"/>
      <c r="V461" s="48"/>
      <c r="W461" s="48"/>
    </row>
    <row r="462" s="49" customFormat="1">
      <c r="A462" s="50">
        <v>47</v>
      </c>
      <c r="B462" s="57" t="s">
        <v>40</v>
      </c>
      <c r="C462" s="58" t="s">
        <v>1021</v>
      </c>
      <c r="D462" s="59" t="s">
        <v>37</v>
      </c>
      <c r="E462" s="89">
        <v>43788</v>
      </c>
      <c r="F462" s="41" t="str">
        <f>VLOOKUP($C462,CARPETAS!$C$5:$L$2388,2,FALSE)</f>
        <v>BRB080</v>
      </c>
      <c r="G462" s="42" t="str">
        <f>VLOOKUP($C462,CARPETAS!$C$5:$L$2388,9,FALSE)</f>
        <v>136.00.67</v>
      </c>
      <c r="H462" s="43" t="str">
        <f>VLOOKUP($C462,CARPETAS!$C$5:$L$2388,5,FALSE)</f>
        <v>Zanini</v>
      </c>
      <c r="I462" s="89">
        <v>43790</v>
      </c>
      <c r="J462" s="44" t="str">
        <f>VLOOKUP($C462,CARPETAS!$C$5:$L$2388,4,FALSE)</f>
        <v>Rivera</v>
      </c>
      <c r="K462" s="45"/>
      <c r="L462" s="94">
        <f t="shared" si="36"/>
        <v>43791</v>
      </c>
      <c r="M462" s="46">
        <f t="shared" si="34"/>
        <v>3</v>
      </c>
      <c r="N462" s="47">
        <v>936</v>
      </c>
      <c r="O462" s="47" t="s">
        <v>1053</v>
      </c>
      <c r="P462" s="47">
        <v>936</v>
      </c>
      <c r="Q462" s="47">
        <v>1042</v>
      </c>
      <c r="R462" s="47" t="s">
        <v>710</v>
      </c>
      <c r="S462" s="47" t="s">
        <v>711</v>
      </c>
      <c r="T462" s="36" t="s">
        <v>1051</v>
      </c>
      <c r="U462" s="284"/>
      <c r="V462" s="48"/>
      <c r="W462" s="48"/>
    </row>
    <row r="463" s="49" customFormat="1">
      <c r="A463" s="50">
        <v>47</v>
      </c>
      <c r="B463" s="57" t="s">
        <v>40</v>
      </c>
      <c r="C463" s="58" t="s">
        <v>1002</v>
      </c>
      <c r="D463" s="59" t="s">
        <v>32</v>
      </c>
      <c r="E463" s="89">
        <v>43789</v>
      </c>
      <c r="F463" s="41" t="str">
        <f>VLOOKUP($C463,CARPETAS!$C$5:$L$2388,2,FALSE)</f>
        <v>BRB079</v>
      </c>
      <c r="G463" s="42" t="str">
        <f>VLOOKUP($C463,CARPETAS!$C$5:$L$2388,9,FALSE)</f>
        <v>135.96.45</v>
      </c>
      <c r="H463" s="43" t="str">
        <f>VLOOKUP($C463,CARPETAS!$C$5:$L$2388,5,FALSE)</f>
        <v>Osvelli</v>
      </c>
      <c r="I463" s="89">
        <f>E463+2</f>
        <v>43791</v>
      </c>
      <c r="J463" s="44" t="str">
        <f>VLOOKUP($C463,CARPETAS!$C$5:$L$2388,4,FALSE)</f>
        <v>Rivera</v>
      </c>
      <c r="K463" s="45"/>
      <c r="L463" s="94">
        <f t="shared" si="36"/>
        <v>43792</v>
      </c>
      <c r="M463" s="46">
        <f t="shared" si="34"/>
        <v>3</v>
      </c>
      <c r="N463" s="47">
        <v>936</v>
      </c>
      <c r="O463" s="47" t="s">
        <v>1054</v>
      </c>
      <c r="P463" s="47">
        <v>937</v>
      </c>
      <c r="Q463" s="47">
        <v>79</v>
      </c>
      <c r="R463" s="47" t="s">
        <v>246</v>
      </c>
      <c r="S463" s="47" t="s">
        <v>247</v>
      </c>
      <c r="T463" s="36" t="s">
        <v>1055</v>
      </c>
      <c r="U463" s="284"/>
      <c r="V463" s="48"/>
      <c r="W463" s="48"/>
    </row>
    <row r="464" s="49" customFormat="1">
      <c r="A464" s="50">
        <v>47</v>
      </c>
      <c r="B464" s="57" t="s">
        <v>40</v>
      </c>
      <c r="C464" s="58" t="s">
        <v>1035</v>
      </c>
      <c r="D464" s="59" t="s">
        <v>26</v>
      </c>
      <c r="E464" s="89">
        <v>43790</v>
      </c>
      <c r="F464" s="41" t="str">
        <f>VLOOKUP($C464,CARPETAS!$C$5:$L$2388,2,FALSE)</f>
        <v>BRB081</v>
      </c>
      <c r="G464" s="42" t="str">
        <f>VLOOKUP($C464,CARPETAS!$C$5:$L$2388,9,FALSE)</f>
        <v>136.00.68</v>
      </c>
      <c r="H464" s="43" t="str">
        <f>VLOOKUP($C464,CARPETAS!$C$5:$L$2388,5,FALSE)</f>
        <v>Silvio</v>
      </c>
      <c r="I464" s="89">
        <v>43791</v>
      </c>
      <c r="J464" s="44" t="str">
        <f>VLOOKUP($C464,CARPETAS!$C$5:$L$2388,4,FALSE)</f>
        <v>Rivera</v>
      </c>
      <c r="K464" s="45"/>
      <c r="L464" s="94">
        <f t="shared" si="36"/>
        <v>43792</v>
      </c>
      <c r="M464" s="46">
        <f t="shared" si="34"/>
        <v>2</v>
      </c>
      <c r="N464" s="47">
        <v>936</v>
      </c>
      <c r="O464" s="47" t="s">
        <v>1056</v>
      </c>
      <c r="P464" s="47">
        <v>937</v>
      </c>
      <c r="Q464" s="47">
        <v>3978</v>
      </c>
      <c r="R464" s="47" t="s">
        <v>866</v>
      </c>
      <c r="S464" s="47" t="s">
        <v>867</v>
      </c>
      <c r="T464" s="36" t="s">
        <v>1055</v>
      </c>
      <c r="U464" s="284"/>
      <c r="V464" s="48"/>
      <c r="W464" s="48"/>
    </row>
    <row r="465" s="49" customFormat="1">
      <c r="A465" s="50">
        <v>47</v>
      </c>
      <c r="B465" s="57" t="s">
        <v>40</v>
      </c>
      <c r="C465" s="58" t="s">
        <v>1035</v>
      </c>
      <c r="D465" s="59" t="s">
        <v>36</v>
      </c>
      <c r="E465" s="89">
        <v>43790</v>
      </c>
      <c r="F465" s="41" t="str">
        <f>VLOOKUP($C465,CARPETAS!$C$5:$L$2388,2,FALSE)</f>
        <v>BRB081</v>
      </c>
      <c r="G465" s="42" t="str">
        <f>VLOOKUP($C465,CARPETAS!$C$5:$L$2388,9,FALSE)</f>
        <v>136.00.68</v>
      </c>
      <c r="H465" s="43" t="str">
        <f>VLOOKUP($C465,CARPETAS!$C$5:$L$2388,5,FALSE)</f>
        <v>Silvio</v>
      </c>
      <c r="I465" s="89">
        <v>43791</v>
      </c>
      <c r="J465" s="44" t="str">
        <f>VLOOKUP($C465,CARPETAS!$C$5:$L$2388,4,FALSE)</f>
        <v>Rivera</v>
      </c>
      <c r="K465" s="45"/>
      <c r="L465" s="94">
        <f t="shared" si="36"/>
        <v>43792</v>
      </c>
      <c r="M465" s="46">
        <f t="shared" si="34"/>
        <v>2</v>
      </c>
      <c r="N465" s="47">
        <v>936</v>
      </c>
      <c r="O465" s="47" t="s">
        <v>1057</v>
      </c>
      <c r="P465" s="47">
        <v>937</v>
      </c>
      <c r="Q465" s="47">
        <v>3977</v>
      </c>
      <c r="R465" s="47" t="s">
        <v>723</v>
      </c>
      <c r="S465" s="47" t="s">
        <v>724</v>
      </c>
      <c r="T465" s="36" t="s">
        <v>1055</v>
      </c>
      <c r="U465" s="284"/>
      <c r="V465" s="48"/>
      <c r="W465" s="48"/>
    </row>
    <row r="466" s="49" customFormat="1">
      <c r="A466" s="50">
        <v>47</v>
      </c>
      <c r="B466" s="57" t="s">
        <v>40</v>
      </c>
      <c r="C466" s="58" t="s">
        <v>1058</v>
      </c>
      <c r="D466" s="59" t="s">
        <v>37</v>
      </c>
      <c r="E466" s="89">
        <v>43790</v>
      </c>
      <c r="F466" s="41" t="str">
        <f>VLOOKUP($C466,CARPETAS!$C$5:$L$2388,2,FALSE)</f>
        <v>BRB082</v>
      </c>
      <c r="G466" s="42" t="str">
        <f>VLOOKUP($C466,CARPETAS!$C$5:$L$2388,9,FALSE)</f>
        <v>136.07.41</v>
      </c>
      <c r="H466" s="43" t="str">
        <f>VLOOKUP($C466,CARPETAS!$C$5:$L$2388,5,FALSE)</f>
        <v>Zanini</v>
      </c>
      <c r="I466" s="89">
        <v>43791</v>
      </c>
      <c r="J466" s="44" t="str">
        <f>VLOOKUP($C466,CARPETAS!$C$5:$L$2388,4,FALSE)</f>
        <v>Rivera</v>
      </c>
      <c r="K466" s="45"/>
      <c r="L466" s="94">
        <f t="shared" si="36"/>
        <v>43792</v>
      </c>
      <c r="M466" s="46">
        <f t="shared" si="34"/>
        <v>2</v>
      </c>
      <c r="N466" s="47">
        <v>936</v>
      </c>
      <c r="O466" s="47" t="s">
        <v>1059</v>
      </c>
      <c r="P466" s="47">
        <v>936</v>
      </c>
      <c r="Q466" s="47">
        <v>1048</v>
      </c>
      <c r="R466" s="47" t="s">
        <v>221</v>
      </c>
      <c r="S466" s="47" t="s">
        <v>222</v>
      </c>
      <c r="T466" s="36" t="s">
        <v>1060</v>
      </c>
      <c r="U466" s="284"/>
      <c r="V466" s="48"/>
      <c r="W466" s="48"/>
    </row>
    <row r="467" s="49" customFormat="1">
      <c r="A467" s="50">
        <v>47</v>
      </c>
      <c r="B467" s="57" t="s">
        <v>40</v>
      </c>
      <c r="C467" s="58" t="s">
        <v>1058</v>
      </c>
      <c r="D467" s="59" t="s">
        <v>32</v>
      </c>
      <c r="E467" s="89">
        <v>43791</v>
      </c>
      <c r="F467" s="41" t="str">
        <f>VLOOKUP($C467,CARPETAS!$C$5:$L$2388,2,FALSE)</f>
        <v>BRB082</v>
      </c>
      <c r="G467" s="42" t="str">
        <f>VLOOKUP($C467,CARPETAS!$C$5:$L$2388,9,FALSE)</f>
        <v>136.07.41</v>
      </c>
      <c r="H467" s="43" t="str">
        <f>VLOOKUP($C467,CARPETAS!$C$5:$L$2388,5,FALSE)</f>
        <v>Zanini</v>
      </c>
      <c r="I467" s="89">
        <v>43794</v>
      </c>
      <c r="J467" s="44" t="str">
        <f>VLOOKUP($C467,CARPETAS!$C$5:$L$2388,4,FALSE)</f>
        <v>Rivera</v>
      </c>
      <c r="K467" s="45"/>
      <c r="L467" s="94">
        <f t="shared" si="36"/>
        <v>43795</v>
      </c>
      <c r="M467" s="46">
        <f t="shared" si="34"/>
        <v>4</v>
      </c>
      <c r="N467" s="47">
        <v>936</v>
      </c>
      <c r="O467" s="47" t="s">
        <v>1061</v>
      </c>
      <c r="P467" s="47">
        <v>936</v>
      </c>
      <c r="Q467" s="47">
        <v>1051</v>
      </c>
      <c r="R467" s="47" t="s">
        <v>61</v>
      </c>
      <c r="S467" s="47" t="s">
        <v>62</v>
      </c>
      <c r="T467" s="36" t="s">
        <v>1062</v>
      </c>
      <c r="U467" s="284"/>
      <c r="V467" s="48"/>
      <c r="W467" s="48"/>
    </row>
    <row r="468" s="49" customFormat="1">
      <c r="A468" s="39">
        <v>47</v>
      </c>
      <c r="B468" s="54" t="s">
        <v>22</v>
      </c>
      <c r="C468" s="55" t="s">
        <v>23</v>
      </c>
      <c r="D468" s="56" t="s">
        <v>26</v>
      </c>
      <c r="E468" s="88">
        <v>43792</v>
      </c>
      <c r="F468" s="37" t="str">
        <f>VLOOKUP($C468,CARPETAS!$C$5:$L$2388,2,FALSE)</f>
        <v>BRB</v>
      </c>
      <c r="G468" s="27" t="str">
        <f>VLOOKUP($C468,CARPETAS!$C$5:$L$2388,9,FALSE)</f>
        <v>xx</v>
      </c>
      <c r="H468" s="28" t="str">
        <f>VLOOKUP($C468,CARPETAS!$C$5:$L$2388,5,FALSE)</f>
        <v>xx</v>
      </c>
      <c r="I468" s="88">
        <f>E468+2</f>
        <v>43794</v>
      </c>
      <c r="J468" s="29" t="str">
        <f>VLOOKUP($C468,CARPETAS!$C$5:$L$2388,4,FALSE)</f>
        <v>xx</v>
      </c>
      <c r="K468" s="38"/>
      <c r="L468" s="93">
        <f t="shared" si="36"/>
        <v>43795</v>
      </c>
      <c r="M468" s="30">
        <f t="shared" si="34"/>
        <v>3</v>
      </c>
      <c r="N468" s="31">
        <v>936</v>
      </c>
      <c r="O468" s="31"/>
      <c r="P468" s="31"/>
      <c r="Q468" s="31"/>
      <c r="R468" s="31"/>
      <c r="S468" s="31"/>
      <c r="T468" s="40"/>
      <c r="U468" s="222"/>
      <c r="V468" s="48"/>
      <c r="W468" s="48"/>
    </row>
    <row r="469" s="49" customFormat="1">
      <c r="A469" s="39">
        <v>47</v>
      </c>
      <c r="B469" s="54" t="s">
        <v>22</v>
      </c>
      <c r="C469" s="55" t="s">
        <v>23</v>
      </c>
      <c r="D469" s="56" t="s">
        <v>37</v>
      </c>
      <c r="E469" s="88">
        <v>43792</v>
      </c>
      <c r="F469" s="37" t="str">
        <f>VLOOKUP($C469,CARPETAS!$C$5:$L$2388,2,FALSE)</f>
        <v>BRB</v>
      </c>
      <c r="G469" s="27" t="str">
        <f>VLOOKUP($C469,CARPETAS!$C$5:$L$2388,9,FALSE)</f>
        <v>xx</v>
      </c>
      <c r="H469" s="28" t="str">
        <f>VLOOKUP($C469,CARPETAS!$C$5:$L$2388,5,FALSE)</f>
        <v>xx</v>
      </c>
      <c r="I469" s="88">
        <f>E469+2</f>
        <v>43794</v>
      </c>
      <c r="J469" s="29" t="str">
        <f>VLOOKUP($C469,CARPETAS!$C$5:$L$2388,4,FALSE)</f>
        <v>xx</v>
      </c>
      <c r="K469" s="38"/>
      <c r="L469" s="93">
        <f t="shared" si="36"/>
        <v>43795</v>
      </c>
      <c r="M469" s="30">
        <f t="shared" si="34"/>
        <v>3</v>
      </c>
      <c r="N469" s="31">
        <v>936</v>
      </c>
      <c r="O469" s="31"/>
      <c r="P469" s="31"/>
      <c r="Q469" s="31"/>
      <c r="R469" s="31"/>
      <c r="S469" s="31"/>
      <c r="T469" s="40"/>
      <c r="U469" s="222"/>
      <c r="V469" s="48"/>
      <c r="W469" s="48"/>
    </row>
    <row r="470" ht="15.75" customHeight="1" s="49" customFormat="1">
      <c r="A470" s="39">
        <v>47</v>
      </c>
      <c r="B470" s="54" t="s">
        <v>22</v>
      </c>
      <c r="C470" s="55" t="s">
        <v>23</v>
      </c>
      <c r="D470" s="56" t="s">
        <v>37</v>
      </c>
      <c r="E470" s="88">
        <v>43792</v>
      </c>
      <c r="F470" s="37" t="str">
        <f>VLOOKUP($C470,CARPETAS!$C$5:$L$2388,2,FALSE)</f>
        <v>BRB</v>
      </c>
      <c r="G470" s="27" t="str">
        <f>VLOOKUP($C470,CARPETAS!$C$5:$L$2388,9,FALSE)</f>
        <v>xx</v>
      </c>
      <c r="H470" s="28" t="str">
        <f>VLOOKUP($C470,CARPETAS!$C$5:$L$2388,5,FALSE)</f>
        <v>xx</v>
      </c>
      <c r="I470" s="88">
        <f>E470+2</f>
        <v>43794</v>
      </c>
      <c r="J470" s="29" t="str">
        <f>VLOOKUP($C470,CARPETAS!$C$5:$L$2388,4,FALSE)</f>
        <v>xx</v>
      </c>
      <c r="K470" s="38"/>
      <c r="L470" s="93">
        <f t="shared" si="36"/>
        <v>43795</v>
      </c>
      <c r="M470" s="30">
        <f t="shared" si="34"/>
        <v>3</v>
      </c>
      <c r="N470" s="31">
        <v>936</v>
      </c>
      <c r="O470" s="31"/>
      <c r="P470" s="31"/>
      <c r="Q470" s="31"/>
      <c r="R470" s="31"/>
      <c r="S470" s="31"/>
      <c r="T470" s="40"/>
      <c r="U470" s="222"/>
      <c r="V470" s="48"/>
      <c r="W470" s="48"/>
    </row>
    <row r="471" ht="15.75" customHeight="1" s="49" customFormat="1">
      <c r="A471" s="50">
        <v>47</v>
      </c>
      <c r="B471" s="57" t="s">
        <v>40</v>
      </c>
      <c r="C471" s="58" t="s">
        <v>1058</v>
      </c>
      <c r="D471" s="59" t="s">
        <v>26</v>
      </c>
      <c r="E471" s="89">
        <v>43791</v>
      </c>
      <c r="F471" s="41" t="str">
        <f>VLOOKUP($C471,CARPETAS!$C$5:$L$2388,2,FALSE)</f>
        <v>BRB082</v>
      </c>
      <c r="G471" s="42" t="str">
        <f>VLOOKUP($C471,CARPETAS!$C$5:$L$2388,9,FALSE)</f>
        <v>136.07.41</v>
      </c>
      <c r="H471" s="43" t="str">
        <f>VLOOKUP($C471,CARPETAS!$C$5:$L$2388,5,FALSE)</f>
        <v>Zanini</v>
      </c>
      <c r="I471" s="89">
        <v>43794</v>
      </c>
      <c r="J471" s="44" t="str">
        <f>VLOOKUP($C471,CARPETAS!$C$5:$L$2388,4,FALSE)</f>
        <v>Rivera</v>
      </c>
      <c r="K471" s="45"/>
      <c r="L471" s="94">
        <f t="shared" si="36"/>
        <v>43795</v>
      </c>
      <c r="M471" s="46">
        <f t="shared" si="34"/>
        <v>4</v>
      </c>
      <c r="N471" s="47">
        <v>936</v>
      </c>
      <c r="O471" s="47" t="s">
        <v>1063</v>
      </c>
      <c r="P471" s="47">
        <v>936</v>
      </c>
      <c r="Q471" s="47">
        <v>1052</v>
      </c>
      <c r="R471" s="47" t="s">
        <v>305</v>
      </c>
      <c r="S471" s="47" t="s">
        <v>306</v>
      </c>
      <c r="T471" s="36" t="s">
        <v>1062</v>
      </c>
      <c r="U471" s="284"/>
      <c r="V471" s="48"/>
      <c r="W471" s="48"/>
    </row>
    <row r="472" ht="15.75" customHeight="1" s="49" customFormat="1">
      <c r="A472" s="50">
        <v>47</v>
      </c>
      <c r="B472" s="57" t="s">
        <v>40</v>
      </c>
      <c r="C472" s="58" t="s">
        <v>1058</v>
      </c>
      <c r="D472" s="59" t="s">
        <v>37</v>
      </c>
      <c r="E472" s="89">
        <v>43791</v>
      </c>
      <c r="F472" s="41" t="str">
        <f>VLOOKUP($C472,CARPETAS!$C$5:$L$2388,2,FALSE)</f>
        <v>BRB082</v>
      </c>
      <c r="G472" s="42" t="str">
        <f>VLOOKUP($C472,CARPETAS!$C$5:$L$2388,9,FALSE)</f>
        <v>136.07.41</v>
      </c>
      <c r="H472" s="43" t="str">
        <f>VLOOKUP($C472,CARPETAS!$C$5:$L$2388,5,FALSE)</f>
        <v>Zanini</v>
      </c>
      <c r="I472" s="89">
        <v>43794</v>
      </c>
      <c r="J472" s="44" t="str">
        <f>VLOOKUP($C472,CARPETAS!$C$5:$L$2388,4,FALSE)</f>
        <v>Rivera</v>
      </c>
      <c r="K472" s="45"/>
      <c r="L472" s="94">
        <f t="shared" si="36"/>
        <v>43795</v>
      </c>
      <c r="M472" s="46">
        <f t="shared" si="34"/>
        <v>4</v>
      </c>
      <c r="N472" s="47">
        <v>936</v>
      </c>
      <c r="O472" s="47" t="s">
        <v>1064</v>
      </c>
      <c r="P472" s="47">
        <v>900</v>
      </c>
      <c r="Q472" s="47">
        <v>1053</v>
      </c>
      <c r="R472" s="47" t="s">
        <v>962</v>
      </c>
      <c r="S472" s="47" t="s">
        <v>963</v>
      </c>
      <c r="T472" s="36" t="s">
        <v>1065</v>
      </c>
      <c r="U472" s="284"/>
      <c r="V472" s="48"/>
      <c r="W472" s="48"/>
    </row>
    <row r="473" ht="15.75" customHeight="1" s="49" customFormat="1">
      <c r="A473" s="50">
        <v>47</v>
      </c>
      <c r="B473" s="57" t="s">
        <v>40</v>
      </c>
      <c r="C473" s="58" t="s">
        <v>1058</v>
      </c>
      <c r="D473" s="59" t="s">
        <v>37</v>
      </c>
      <c r="E473" s="89">
        <v>43790</v>
      </c>
      <c r="F473" s="41" t="str">
        <f>VLOOKUP($C473,CARPETAS!$C$5:$L$2388,2,FALSE)</f>
        <v>BRB082</v>
      </c>
      <c r="G473" s="42" t="str">
        <f>VLOOKUP($C473,CARPETAS!$C$5:$L$2388,9,FALSE)</f>
        <v>136.07.41</v>
      </c>
      <c r="H473" s="43" t="str">
        <f>VLOOKUP($C473,CARPETAS!$C$5:$L$2388,5,FALSE)</f>
        <v>Zanini</v>
      </c>
      <c r="I473" s="89">
        <v>43794</v>
      </c>
      <c r="J473" s="44" t="str">
        <f>VLOOKUP($C473,CARPETAS!$C$5:$L$2388,4,FALSE)</f>
        <v>Rivera</v>
      </c>
      <c r="K473" s="45"/>
      <c r="L473" s="94">
        <f t="shared" si="36"/>
        <v>43795</v>
      </c>
      <c r="M473" s="46">
        <f t="shared" si="34"/>
        <v>5</v>
      </c>
      <c r="N473" s="47">
        <v>936</v>
      </c>
      <c r="O473" s="47" t="s">
        <v>1066</v>
      </c>
      <c r="P473" s="47">
        <v>936</v>
      </c>
      <c r="Q473" s="47">
        <v>1049</v>
      </c>
      <c r="R473" s="47" t="s">
        <v>459</v>
      </c>
      <c r="S473" s="47" t="s">
        <v>460</v>
      </c>
      <c r="T473" s="36" t="s">
        <v>1062</v>
      </c>
      <c r="U473" s="284"/>
      <c r="V473" s="48"/>
      <c r="W473" s="48"/>
    </row>
    <row r="474" ht="15.75" customHeight="1" s="49" customFormat="1">
      <c r="A474" s="50">
        <v>48</v>
      </c>
      <c r="B474" s="57" t="s">
        <v>40</v>
      </c>
      <c r="C474" s="58" t="s">
        <v>1058</v>
      </c>
      <c r="D474" s="59" t="s">
        <v>32</v>
      </c>
      <c r="E474" s="89">
        <v>43794</v>
      </c>
      <c r="F474" s="41" t="str">
        <f>VLOOKUP($C474,CARPETAS!$C$5:$L$2388,2,FALSE)</f>
        <v>BRB082</v>
      </c>
      <c r="G474" s="42" t="str">
        <f>VLOOKUP($C474,CARPETAS!$C$5:$L$2388,9,FALSE)</f>
        <v>136.07.41</v>
      </c>
      <c r="H474" s="43" t="str">
        <f>VLOOKUP($C474,CARPETAS!$C$5:$L$2388,5,FALSE)</f>
        <v>Zanini</v>
      </c>
      <c r="I474" s="89">
        <v>43795</v>
      </c>
      <c r="J474" s="44" t="str">
        <f>VLOOKUP($C474,CARPETAS!$C$5:$L$2388,4,FALSE)</f>
        <v>Rivera</v>
      </c>
      <c r="K474" s="45"/>
      <c r="L474" s="94">
        <f t="shared" si="36"/>
        <v>43796</v>
      </c>
      <c r="M474" s="46">
        <f t="shared" si="34"/>
        <v>2</v>
      </c>
      <c r="N474" s="47">
        <v>936</v>
      </c>
      <c r="O474" s="47" t="s">
        <v>1067</v>
      </c>
      <c r="P474" s="47">
        <v>936</v>
      </c>
      <c r="Q474" s="47">
        <v>1055</v>
      </c>
      <c r="R474" s="47" t="s">
        <v>519</v>
      </c>
      <c r="S474" s="47" t="s">
        <v>520</v>
      </c>
      <c r="T474" s="36" t="s">
        <v>1068</v>
      </c>
      <c r="U474" s="284"/>
      <c r="V474" s="48"/>
      <c r="W474" s="48"/>
    </row>
    <row r="475" ht="15.75" customHeight="1" s="49" customFormat="1">
      <c r="A475" s="50">
        <v>48</v>
      </c>
      <c r="B475" s="57" t="s">
        <v>40</v>
      </c>
      <c r="C475" s="58" t="s">
        <v>1035</v>
      </c>
      <c r="D475" s="59" t="s">
        <v>26</v>
      </c>
      <c r="E475" s="89">
        <v>43795</v>
      </c>
      <c r="F475" s="41" t="str">
        <f>VLOOKUP($C475,CARPETAS!$C$5:$L$2388,2,FALSE)</f>
        <v>BRB081</v>
      </c>
      <c r="G475" s="42" t="str">
        <f>VLOOKUP($C475,CARPETAS!$C$5:$L$2388,9,FALSE)</f>
        <v>136.00.68</v>
      </c>
      <c r="H475" s="43" t="str">
        <f>VLOOKUP($C475,CARPETAS!$C$5:$L$2388,5,FALSE)</f>
        <v>Silvio</v>
      </c>
      <c r="I475" s="89">
        <v>43796</v>
      </c>
      <c r="J475" s="44" t="str">
        <f>VLOOKUP($C475,CARPETAS!$C$5:$L$2388,4,FALSE)</f>
        <v>Rivera</v>
      </c>
      <c r="K475" s="45"/>
      <c r="L475" s="94">
        <f t="shared" si="36"/>
        <v>43797</v>
      </c>
      <c r="M475" s="46">
        <f t="shared" si="34"/>
        <v>2</v>
      </c>
      <c r="N475" s="47">
        <v>936</v>
      </c>
      <c r="O475" s="47" t="s">
        <v>1069</v>
      </c>
      <c r="P475" s="47">
        <v>936</v>
      </c>
      <c r="Q475" s="47">
        <v>3989</v>
      </c>
      <c r="R475" s="47" t="s">
        <v>564</v>
      </c>
      <c r="S475" s="47" t="s">
        <v>469</v>
      </c>
      <c r="T475" s="36" t="s">
        <v>1070</v>
      </c>
      <c r="U475" s="284"/>
      <c r="V475" s="48"/>
      <c r="W475" s="48"/>
    </row>
    <row r="476" ht="15.75" customHeight="1" s="49" customFormat="1">
      <c r="A476" s="50">
        <v>48</v>
      </c>
      <c r="B476" s="57" t="s">
        <v>40</v>
      </c>
      <c r="C476" s="58" t="s">
        <v>1058</v>
      </c>
      <c r="D476" s="59" t="s">
        <v>37</v>
      </c>
      <c r="E476" s="89">
        <v>43795</v>
      </c>
      <c r="F476" s="41" t="str">
        <f>VLOOKUP($C476,CARPETAS!$C$5:$L$2388,2,FALSE)</f>
        <v>BRB082</v>
      </c>
      <c r="G476" s="42" t="str">
        <f>VLOOKUP($C476,CARPETAS!$C$5:$L$2388,9,FALSE)</f>
        <v>136.07.41</v>
      </c>
      <c r="H476" s="43" t="str">
        <f>VLOOKUP($C476,CARPETAS!$C$5:$L$2388,5,FALSE)</f>
        <v>Zanini</v>
      </c>
      <c r="I476" s="89">
        <v>43796</v>
      </c>
      <c r="J476" s="44" t="str">
        <f>VLOOKUP($C476,CARPETAS!$C$5:$L$2388,4,FALSE)</f>
        <v>Rivera</v>
      </c>
      <c r="K476" s="45"/>
      <c r="L476" s="94">
        <f t="shared" si="36"/>
        <v>43797</v>
      </c>
      <c r="M476" s="46">
        <f t="shared" si="34"/>
        <v>2</v>
      </c>
      <c r="N476" s="47">
        <v>936</v>
      </c>
      <c r="O476" s="47" t="s">
        <v>1071</v>
      </c>
      <c r="P476" s="47">
        <v>936</v>
      </c>
      <c r="Q476" s="47">
        <v>1062</v>
      </c>
      <c r="R476" s="47" t="s">
        <v>463</v>
      </c>
      <c r="S476" s="47" t="s">
        <v>227</v>
      </c>
      <c r="T476" s="36" t="s">
        <v>1070</v>
      </c>
      <c r="U476" s="284"/>
      <c r="V476" s="48"/>
      <c r="W476" s="48"/>
    </row>
    <row r="477" ht="15.75" customHeight="1" s="49" customFormat="1">
      <c r="A477" s="50">
        <v>48</v>
      </c>
      <c r="B477" s="57" t="s">
        <v>40</v>
      </c>
      <c r="C477" s="58" t="s">
        <v>1035</v>
      </c>
      <c r="D477" s="59" t="s">
        <v>32</v>
      </c>
      <c r="E477" s="89">
        <v>43796</v>
      </c>
      <c r="F477" s="41" t="str">
        <f>VLOOKUP($C477,CARPETAS!$C$5:$L$2388,2,FALSE)</f>
        <v>BRB081</v>
      </c>
      <c r="G477" s="42" t="str">
        <f>VLOOKUP($C477,CARPETAS!$C$5:$L$2388,9,FALSE)</f>
        <v>136.00.68</v>
      </c>
      <c r="H477" s="43" t="str">
        <f>VLOOKUP($C477,CARPETAS!$C$5:$L$2388,5,FALSE)</f>
        <v>Silvio</v>
      </c>
      <c r="I477" s="89">
        <v>43797</v>
      </c>
      <c r="J477" s="44" t="str">
        <f>VLOOKUP($C477,CARPETAS!$C$5:$L$2388,4,FALSE)</f>
        <v>Rivera</v>
      </c>
      <c r="K477" s="45"/>
      <c r="L477" s="94">
        <f t="shared" si="36"/>
        <v>43798</v>
      </c>
      <c r="M477" s="46">
        <f t="shared" si="34"/>
        <v>2</v>
      </c>
      <c r="N477" s="47">
        <v>936</v>
      </c>
      <c r="O477" s="47" t="s">
        <v>1072</v>
      </c>
      <c r="P477" s="47">
        <v>937</v>
      </c>
      <c r="Q477" s="47">
        <v>3992</v>
      </c>
      <c r="R477" s="47" t="s">
        <v>1073</v>
      </c>
      <c r="S477" s="47" t="s">
        <v>1074</v>
      </c>
      <c r="T477" s="36" t="s">
        <v>1075</v>
      </c>
      <c r="U477" s="284"/>
      <c r="V477" s="48"/>
      <c r="W477" s="48"/>
    </row>
    <row r="478" ht="15.75" customHeight="1" s="49" customFormat="1">
      <c r="A478" s="50">
        <v>48</v>
      </c>
      <c r="B478" s="57" t="s">
        <v>40</v>
      </c>
      <c r="C478" s="58" t="s">
        <v>1058</v>
      </c>
      <c r="D478" s="59" t="s">
        <v>37</v>
      </c>
      <c r="E478" s="89">
        <v>43796</v>
      </c>
      <c r="F478" s="41" t="str">
        <f>VLOOKUP($C478,CARPETAS!$C$5:$L$2388,2,FALSE)</f>
        <v>BRB082</v>
      </c>
      <c r="G478" s="42" t="str">
        <f>VLOOKUP($C478,CARPETAS!$C$5:$L$2388,9,FALSE)</f>
        <v>136.07.41</v>
      </c>
      <c r="H478" s="43" t="str">
        <f>VLOOKUP($C478,CARPETAS!$C$5:$L$2388,5,FALSE)</f>
        <v>Zanini</v>
      </c>
      <c r="I478" s="89">
        <v>43797</v>
      </c>
      <c r="J478" s="44" t="str">
        <f>VLOOKUP($C478,CARPETAS!$C$5:$L$2388,4,FALSE)</f>
        <v>Rivera</v>
      </c>
      <c r="K478" s="45"/>
      <c r="L478" s="94">
        <f t="shared" si="36"/>
        <v>43798</v>
      </c>
      <c r="M478" s="46">
        <f t="shared" si="34"/>
        <v>2</v>
      </c>
      <c r="N478" s="47">
        <v>936</v>
      </c>
      <c r="O478" s="47" t="s">
        <v>1076</v>
      </c>
      <c r="P478" s="47">
        <v>937</v>
      </c>
      <c r="Q478" s="47">
        <v>1056</v>
      </c>
      <c r="R478" s="47" t="s">
        <v>335</v>
      </c>
      <c r="S478" s="47" t="s">
        <v>336</v>
      </c>
      <c r="T478" s="36" t="s">
        <v>1077</v>
      </c>
      <c r="U478" s="284"/>
      <c r="V478" s="48"/>
      <c r="W478" s="48"/>
    </row>
    <row r="479" ht="15.75" customHeight="1" s="49" customFormat="1">
      <c r="A479" s="50">
        <v>48</v>
      </c>
      <c r="B479" s="57" t="s">
        <v>40</v>
      </c>
      <c r="C479" s="58" t="s">
        <v>1078</v>
      </c>
      <c r="D479" s="59" t="s">
        <v>26</v>
      </c>
      <c r="E479" s="89">
        <v>43796</v>
      </c>
      <c r="F479" s="41" t="str">
        <f>VLOOKUP($C479,CARPETAS!$C$5:$L$2388,2,FALSE)</f>
        <v>BRB084</v>
      </c>
      <c r="G479" s="42" t="str">
        <f>VLOOKUP($C479,CARPETAS!$C$5:$L$2388,9,FALSE)</f>
        <v>136.11.27</v>
      </c>
      <c r="H479" s="43" t="str">
        <f>VLOOKUP($C479,CARPETAS!$C$5:$L$2388,5,FALSE)</f>
        <v>Silvio</v>
      </c>
      <c r="I479" s="89">
        <v>43798</v>
      </c>
      <c r="J479" s="44" t="str">
        <f>VLOOKUP($C479,CARPETAS!$C$5:$L$2388,4,FALSE)</f>
        <v>Rivera</v>
      </c>
      <c r="K479" s="45"/>
      <c r="L479" s="94">
        <f t="shared" si="36"/>
        <v>43799</v>
      </c>
      <c r="M479" s="46">
        <f t="shared" si="34"/>
        <v>3</v>
      </c>
      <c r="N479" s="47">
        <v>936</v>
      </c>
      <c r="O479" s="47" t="s">
        <v>1079</v>
      </c>
      <c r="P479" s="47">
        <v>936</v>
      </c>
      <c r="Q479" s="47">
        <v>3993</v>
      </c>
      <c r="R479" s="47" t="s">
        <v>973</v>
      </c>
      <c r="S479" s="47" t="s">
        <v>974</v>
      </c>
      <c r="T479" s="36" t="s">
        <v>1080</v>
      </c>
      <c r="U479" s="284"/>
      <c r="V479" s="48"/>
      <c r="W479" s="48"/>
    </row>
    <row r="480" ht="15.75" customHeight="1" s="49" customFormat="1">
      <c r="A480" s="50">
        <v>48</v>
      </c>
      <c r="B480" s="57" t="s">
        <v>40</v>
      </c>
      <c r="C480" s="58" t="s">
        <v>1081</v>
      </c>
      <c r="D480" s="59" t="s">
        <v>37</v>
      </c>
      <c r="E480" s="89">
        <v>43797</v>
      </c>
      <c r="F480" s="41" t="str">
        <f>VLOOKUP($C480,CARPETAS!$C$5:$L$2388,2,FALSE)</f>
        <v>BRB083</v>
      </c>
      <c r="G480" s="42" t="str">
        <f>VLOOKUP($C480,CARPETAS!$C$5:$L$2388,9,FALSE)</f>
        <v>136.11.28</v>
      </c>
      <c r="H480" s="43" t="str">
        <f>VLOOKUP($C480,CARPETAS!$C$5:$L$2388,5,FALSE)</f>
        <v>Zanini</v>
      </c>
      <c r="I480" s="89">
        <v>43798</v>
      </c>
      <c r="J480" s="44" t="str">
        <f>VLOOKUP($C480,CARPETAS!$C$5:$L$2388,4,FALSE)</f>
        <v>Rivera</v>
      </c>
      <c r="K480" s="45"/>
      <c r="L480" s="94">
        <f t="shared" si="36"/>
        <v>43799</v>
      </c>
      <c r="M480" s="46">
        <f t="shared" si="34"/>
        <v>2</v>
      </c>
      <c r="N480" s="47">
        <v>936</v>
      </c>
      <c r="O480" s="47" t="s">
        <v>1082</v>
      </c>
      <c r="P480" s="47">
        <v>936</v>
      </c>
      <c r="Q480" s="47">
        <v>1066</v>
      </c>
      <c r="R480" s="47" t="s">
        <v>1083</v>
      </c>
      <c r="S480" s="47" t="s">
        <v>1084</v>
      </c>
      <c r="T480" s="36" t="s">
        <v>1080</v>
      </c>
      <c r="U480" s="284"/>
      <c r="V480" s="48"/>
      <c r="W480" s="48"/>
    </row>
    <row r="481" ht="15.75" customHeight="1" s="49" customFormat="1">
      <c r="A481" s="50">
        <v>48</v>
      </c>
      <c r="B481" s="57" t="s">
        <v>40</v>
      </c>
      <c r="C481" s="58" t="s">
        <v>1085</v>
      </c>
      <c r="D481" s="59" t="s">
        <v>32</v>
      </c>
      <c r="E481" s="89">
        <v>43798</v>
      </c>
      <c r="F481" s="41" t="str">
        <f>VLOOKUP($C481,CARPETAS!$C$5:$L$2388,2,FALSE)</f>
        <v>BRB085</v>
      </c>
      <c r="G481" s="42" t="str">
        <f>VLOOKUP($C481,CARPETAS!$C$5:$L$2388,9,FALSE)</f>
        <v>136.13.78</v>
      </c>
      <c r="H481" s="43" t="str">
        <f>VLOOKUP($C481,CARPETAS!$C$5:$L$2388,5,FALSE)</f>
        <v>Zanini</v>
      </c>
      <c r="I481" s="89">
        <v>43801</v>
      </c>
      <c r="J481" s="44" t="str">
        <f>VLOOKUP($C481,CARPETAS!$C$5:$L$2388,4,FALSE)</f>
        <v>Rivera</v>
      </c>
      <c r="K481" s="45"/>
      <c r="L481" s="94">
        <f t="shared" si="36"/>
        <v>43802</v>
      </c>
      <c r="M481" s="46">
        <f t="shared" si="34"/>
        <v>4</v>
      </c>
      <c r="N481" s="47">
        <v>936</v>
      </c>
      <c r="O481" s="47" t="s">
        <v>1086</v>
      </c>
      <c r="P481" s="47">
        <v>937</v>
      </c>
      <c r="Q481" s="47">
        <v>1069</v>
      </c>
      <c r="R481" s="47" t="s">
        <v>710</v>
      </c>
      <c r="S481" s="47" t="s">
        <v>711</v>
      </c>
      <c r="T481" s="36" t="s">
        <v>1087</v>
      </c>
      <c r="U481" s="284"/>
      <c r="V481" s="48"/>
      <c r="W481" s="48"/>
    </row>
    <row r="482" ht="15.75" customHeight="1" s="49" customFormat="1">
      <c r="A482" s="39">
        <v>48</v>
      </c>
      <c r="B482" s="57" t="s">
        <v>40</v>
      </c>
      <c r="C482" s="58" t="s">
        <v>1002</v>
      </c>
      <c r="D482" s="59" t="s">
        <v>36</v>
      </c>
      <c r="E482" s="89">
        <v>43797</v>
      </c>
      <c r="F482" s="41" t="str">
        <f>VLOOKUP($C482,CARPETAS!$C$5:$L$2388,2,FALSE)</f>
        <v>BRB079</v>
      </c>
      <c r="G482" s="42" t="str">
        <f>VLOOKUP($C482,CARPETAS!$C$5:$L$2388,9,FALSE)</f>
        <v>135.96.45</v>
      </c>
      <c r="H482" s="43" t="str">
        <f>VLOOKUP($C482,CARPETAS!$C$5:$L$2388,5,FALSE)</f>
        <v>Osvelli</v>
      </c>
      <c r="I482" s="89">
        <v>43801</v>
      </c>
      <c r="J482" s="44" t="str">
        <f>VLOOKUP($C482,CARPETAS!$C$5:$L$2388,4,FALSE)</f>
        <v>Rivera</v>
      </c>
      <c r="K482" s="45"/>
      <c r="L482" s="94">
        <f t="shared" si="36"/>
        <v>43802</v>
      </c>
      <c r="M482" s="46">
        <f t="shared" si="34"/>
        <v>5</v>
      </c>
      <c r="N482" s="47">
        <v>936</v>
      </c>
      <c r="O482" s="47" t="s">
        <v>1088</v>
      </c>
      <c r="P482" s="47">
        <v>937</v>
      </c>
      <c r="Q482" s="47">
        <v>81</v>
      </c>
      <c r="R482" s="47" t="s">
        <v>1089</v>
      </c>
      <c r="S482" s="47" t="s">
        <v>1090</v>
      </c>
      <c r="T482" s="36" t="s">
        <v>1087</v>
      </c>
      <c r="U482" s="284"/>
      <c r="V482" s="48"/>
      <c r="W482" s="48"/>
    </row>
    <row r="483" ht="15.75" customHeight="1" s="49" customFormat="1">
      <c r="A483" s="50">
        <v>48</v>
      </c>
      <c r="B483" s="57" t="s">
        <v>40</v>
      </c>
      <c r="C483" s="58" t="s">
        <v>1081</v>
      </c>
      <c r="D483" s="59" t="s">
        <v>1091</v>
      </c>
      <c r="E483" s="89">
        <v>43797</v>
      </c>
      <c r="F483" s="41" t="str">
        <f>VLOOKUP($C483,CARPETAS!$C$5:$L$2388,2,FALSE)</f>
        <v>BRB083</v>
      </c>
      <c r="G483" s="42" t="str">
        <f>VLOOKUP($C483,CARPETAS!$C$5:$L$2388,9,FALSE)</f>
        <v>136.11.28</v>
      </c>
      <c r="H483" s="43" t="str">
        <f>VLOOKUP($C483,CARPETAS!$C$5:$L$2388,5,FALSE)</f>
        <v>Zanini</v>
      </c>
      <c r="I483" s="89">
        <v>43801</v>
      </c>
      <c r="J483" s="44" t="str">
        <f>VLOOKUP($C483,CARPETAS!$C$5:$L$2388,4,FALSE)</f>
        <v>Rivera</v>
      </c>
      <c r="K483" s="45"/>
      <c r="L483" s="94">
        <f t="shared" si="36"/>
        <v>43802</v>
      </c>
      <c r="M483" s="46">
        <f t="shared" si="34"/>
        <v>5</v>
      </c>
      <c r="N483" s="47">
        <v>936</v>
      </c>
      <c r="O483" s="47" t="s">
        <v>1092</v>
      </c>
      <c r="P483" s="47">
        <v>936</v>
      </c>
      <c r="Q483" s="47">
        <v>1063</v>
      </c>
      <c r="R483" s="47" t="s">
        <v>252</v>
      </c>
      <c r="S483" s="47" t="s">
        <v>253</v>
      </c>
      <c r="T483" s="36" t="s">
        <v>1093</v>
      </c>
      <c r="U483" s="284"/>
      <c r="V483" s="48"/>
      <c r="W483" s="48"/>
    </row>
    <row r="484" ht="15.75" customHeight="1" s="49" customFormat="1">
      <c r="A484" s="50">
        <v>48</v>
      </c>
      <c r="B484" s="57" t="s">
        <v>40</v>
      </c>
      <c r="C484" s="58" t="s">
        <v>1081</v>
      </c>
      <c r="D484" s="59" t="s">
        <v>37</v>
      </c>
      <c r="E484" s="89">
        <v>43797</v>
      </c>
      <c r="F484" s="41" t="str">
        <f>VLOOKUP($C484,CARPETAS!$C$5:$L$2388,2,FALSE)</f>
        <v>BRB083</v>
      </c>
      <c r="G484" s="42" t="str">
        <f>VLOOKUP($C484,CARPETAS!$C$5:$L$2388,9,FALSE)</f>
        <v>136.11.28</v>
      </c>
      <c r="H484" s="43" t="str">
        <f>VLOOKUP($C484,CARPETAS!$C$5:$L$2388,5,FALSE)</f>
        <v>Zanini</v>
      </c>
      <c r="I484" s="89">
        <v>43801</v>
      </c>
      <c r="J484" s="44" t="str">
        <f>VLOOKUP($C484,CARPETAS!$C$5:$L$2388,4,FALSE)</f>
        <v>Rivera</v>
      </c>
      <c r="K484" s="45"/>
      <c r="L484" s="94">
        <f t="shared" si="36"/>
        <v>43802</v>
      </c>
      <c r="M484" s="46">
        <f t="shared" si="34"/>
        <v>5</v>
      </c>
      <c r="N484" s="47">
        <v>936</v>
      </c>
      <c r="O484" s="47" t="s">
        <v>1094</v>
      </c>
      <c r="P484" s="47">
        <v>937</v>
      </c>
      <c r="Q484" s="47">
        <v>1065</v>
      </c>
      <c r="R484" s="47" t="s">
        <v>261</v>
      </c>
      <c r="S484" s="47" t="s">
        <v>262</v>
      </c>
      <c r="T484" s="36" t="s">
        <v>1087</v>
      </c>
      <c r="U484" s="284"/>
      <c r="V484" s="48"/>
      <c r="W484" s="48"/>
    </row>
    <row r="485" ht="15.75" customHeight="1" s="49" customFormat="1">
      <c r="A485" s="50">
        <v>48</v>
      </c>
      <c r="B485" s="57" t="s">
        <v>40</v>
      </c>
      <c r="C485" s="58" t="s">
        <v>1085</v>
      </c>
      <c r="D485" s="59" t="s">
        <v>37</v>
      </c>
      <c r="E485" s="89">
        <v>43798</v>
      </c>
      <c r="F485" s="41" t="str">
        <f>VLOOKUP($C485,CARPETAS!$C$5:$L$2388,2,FALSE)</f>
        <v>BRB085</v>
      </c>
      <c r="G485" s="42" t="str">
        <f>VLOOKUP($C485,CARPETAS!$C$5:$L$2388,9,FALSE)</f>
        <v>136.13.78</v>
      </c>
      <c r="H485" s="43" t="str">
        <f>VLOOKUP($C485,CARPETAS!$C$5:$L$2388,5,FALSE)</f>
        <v>Zanini</v>
      </c>
      <c r="I485" s="89">
        <v>43801</v>
      </c>
      <c r="J485" s="44" t="str">
        <f>VLOOKUP($C485,CARPETAS!$C$5:$L$2388,4,FALSE)</f>
        <v>Rivera</v>
      </c>
      <c r="K485" s="45"/>
      <c r="L485" s="94">
        <f t="shared" si="36"/>
        <v>43802</v>
      </c>
      <c r="M485" s="46">
        <f t="shared" si="34"/>
        <v>4</v>
      </c>
      <c r="N485" s="47">
        <v>936</v>
      </c>
      <c r="O485" s="47" t="s">
        <v>1095</v>
      </c>
      <c r="P485" s="47">
        <v>936</v>
      </c>
      <c r="Q485" s="47">
        <v>1067</v>
      </c>
      <c r="R485" s="47" t="s">
        <v>43</v>
      </c>
      <c r="S485" s="47" t="s">
        <v>1046</v>
      </c>
      <c r="T485" s="36" t="s">
        <v>1093</v>
      </c>
      <c r="U485" s="284"/>
      <c r="V485" s="48"/>
      <c r="W485" s="48"/>
    </row>
    <row r="486" ht="15.75" customHeight="1" s="49" customFormat="1">
      <c r="A486" s="39">
        <v>49</v>
      </c>
      <c r="B486" s="54" t="s">
        <v>22</v>
      </c>
      <c r="C486" s="55" t="s">
        <v>23</v>
      </c>
      <c r="D486" s="56"/>
      <c r="E486" s="88">
        <v>43801</v>
      </c>
      <c r="F486" s="37" t="str">
        <f>VLOOKUP($C486,CARPETAS!$C$5:$L$2388,2,FALSE)</f>
        <v>BRB</v>
      </c>
      <c r="G486" s="27" t="str">
        <f>VLOOKUP($C486,CARPETAS!$C$5:$L$2388,9,FALSE)</f>
        <v>xx</v>
      </c>
      <c r="H486" s="28" t="str">
        <f>VLOOKUP($C486,CARPETAS!$C$5:$L$2388,5,FALSE)</f>
        <v>xx</v>
      </c>
      <c r="I486" s="88">
        <v>43801</v>
      </c>
      <c r="J486" s="29" t="str">
        <f>VLOOKUP($C486,CARPETAS!$C$5:$L$2388,4,FALSE)</f>
        <v>xx</v>
      </c>
      <c r="K486" s="38"/>
      <c r="L486" s="93">
        <f t="shared" si="36"/>
        <v>43802</v>
      </c>
      <c r="M486" s="30">
        <f t="shared" si="34"/>
        <v>1</v>
      </c>
      <c r="N486" s="31">
        <v>936</v>
      </c>
      <c r="O486" s="31"/>
      <c r="P486" s="31"/>
      <c r="Q486" s="31"/>
      <c r="R486" s="31"/>
      <c r="S486" s="31"/>
      <c r="T486" s="40"/>
      <c r="U486" s="222"/>
      <c r="V486" s="48"/>
      <c r="W486" s="48"/>
    </row>
    <row r="487" ht="15.75" customHeight="1" s="49" customFormat="1">
      <c r="A487" s="39">
        <v>49</v>
      </c>
      <c r="B487" s="54" t="s">
        <v>22</v>
      </c>
      <c r="C487" s="55" t="s">
        <v>23</v>
      </c>
      <c r="D487" s="56"/>
      <c r="E487" s="88">
        <v>43801</v>
      </c>
      <c r="F487" s="37" t="str">
        <f>VLOOKUP($C487,CARPETAS!$C$5:$L$2388,2,FALSE)</f>
        <v>BRB</v>
      </c>
      <c r="G487" s="27" t="str">
        <f>VLOOKUP($C487,CARPETAS!$C$5:$L$2388,9,FALSE)</f>
        <v>xx</v>
      </c>
      <c r="H487" s="28" t="str">
        <f>VLOOKUP($C487,CARPETAS!$C$5:$L$2388,5,FALSE)</f>
        <v>xx</v>
      </c>
      <c r="I487" s="88">
        <v>43801</v>
      </c>
      <c r="J487" s="29" t="str">
        <f>VLOOKUP($C487,CARPETAS!$C$5:$L$2388,4,FALSE)</f>
        <v>xx</v>
      </c>
      <c r="K487" s="38"/>
      <c r="L487" s="93">
        <f t="shared" si="36"/>
        <v>43802</v>
      </c>
      <c r="M487" s="30">
        <f t="shared" si="34"/>
        <v>1</v>
      </c>
      <c r="N487" s="31">
        <v>936</v>
      </c>
      <c r="O487" s="31"/>
      <c r="P487" s="31"/>
      <c r="Q487" s="31"/>
      <c r="R487" s="31"/>
      <c r="S487" s="31"/>
      <c r="T487" s="40"/>
      <c r="U487" s="222"/>
      <c r="V487" s="48"/>
      <c r="W487" s="48"/>
    </row>
    <row r="488" ht="15.75" customHeight="1" s="49" customFormat="1">
      <c r="A488" s="50">
        <v>48</v>
      </c>
      <c r="B488" s="57" t="s">
        <v>40</v>
      </c>
      <c r="C488" s="58" t="s">
        <v>1081</v>
      </c>
      <c r="D488" s="59" t="s">
        <v>37</v>
      </c>
      <c r="E488" s="89">
        <v>43798</v>
      </c>
      <c r="F488" s="41" t="str">
        <f>VLOOKUP($C488,CARPETAS!$C$5:$L$2388,2,FALSE)</f>
        <v>BRB083</v>
      </c>
      <c r="G488" s="42" t="str">
        <f>VLOOKUP($C488,CARPETAS!$C$5:$L$2388,9,FALSE)</f>
        <v>136.11.28</v>
      </c>
      <c r="H488" s="43" t="str">
        <f>VLOOKUP($C488,CARPETAS!$C$5:$L$2388,5,FALSE)</f>
        <v>Zanini</v>
      </c>
      <c r="I488" s="89">
        <v>43803</v>
      </c>
      <c r="J488" s="44" t="str">
        <f>VLOOKUP($C488,CARPETAS!$C$5:$L$2388,4,FALSE)</f>
        <v>Rivera</v>
      </c>
      <c r="K488" s="45"/>
      <c r="L488" s="94">
        <f t="shared" si="36"/>
        <v>43804</v>
      </c>
      <c r="M488" s="46">
        <f t="shared" si="34"/>
        <v>6</v>
      </c>
      <c r="N488" s="47">
        <v>936</v>
      </c>
      <c r="O488" s="47" t="s">
        <v>1096</v>
      </c>
      <c r="P488" s="47">
        <v>936</v>
      </c>
      <c r="Q488" s="47">
        <v>1068</v>
      </c>
      <c r="R488" s="47" t="s">
        <v>174</v>
      </c>
      <c r="S488" s="47" t="s">
        <v>175</v>
      </c>
      <c r="T488" s="36" t="s">
        <v>1097</v>
      </c>
      <c r="U488" s="284"/>
      <c r="V488" s="48"/>
      <c r="W488" s="48"/>
    </row>
    <row r="489" ht="15.75" customHeight="1" s="49" customFormat="1">
      <c r="A489" s="50">
        <v>49</v>
      </c>
      <c r="B489" s="57" t="s">
        <v>40</v>
      </c>
      <c r="C489" s="58" t="s">
        <v>1002</v>
      </c>
      <c r="D489" s="59" t="s">
        <v>26</v>
      </c>
      <c r="E489" s="89">
        <v>43801</v>
      </c>
      <c r="F489" s="41" t="str">
        <f>VLOOKUP($C489,CARPETAS!$C$5:$L$2388,2,FALSE)</f>
        <v>BRB079</v>
      </c>
      <c r="G489" s="42" t="str">
        <f>VLOOKUP($C489,CARPETAS!$C$5:$L$2388,9,FALSE)</f>
        <v>135.96.45</v>
      </c>
      <c r="H489" s="43" t="str">
        <f>VLOOKUP($C489,CARPETAS!$C$5:$L$2388,5,FALSE)</f>
        <v>Osvelli</v>
      </c>
      <c r="I489" s="89">
        <v>43803</v>
      </c>
      <c r="J489" s="44" t="str">
        <f>VLOOKUP($C489,CARPETAS!$C$5:$L$2388,4,FALSE)</f>
        <v>Rivera</v>
      </c>
      <c r="K489" s="45"/>
      <c r="L489" s="94">
        <f t="shared" si="36"/>
        <v>43804</v>
      </c>
      <c r="M489" s="46">
        <f t="shared" si="34"/>
        <v>3</v>
      </c>
      <c r="N489" s="47">
        <v>936</v>
      </c>
      <c r="O489" s="47" t="s">
        <v>1098</v>
      </c>
      <c r="P489" s="47">
        <v>936</v>
      </c>
      <c r="Q489" s="47">
        <v>82</v>
      </c>
      <c r="R489" s="47" t="s">
        <v>211</v>
      </c>
      <c r="S489" s="47" t="s">
        <v>1004</v>
      </c>
      <c r="T489" s="36" t="s">
        <v>1097</v>
      </c>
      <c r="U489" s="284"/>
      <c r="V489" s="48"/>
      <c r="W489" s="48"/>
    </row>
    <row r="490" ht="15.75" customHeight="1" s="49" customFormat="1">
      <c r="A490" s="50">
        <v>49</v>
      </c>
      <c r="B490" s="57" t="s">
        <v>40</v>
      </c>
      <c r="C490" s="58" t="s">
        <v>1085</v>
      </c>
      <c r="D490" s="59" t="s">
        <v>27</v>
      </c>
      <c r="E490" s="89">
        <v>43801</v>
      </c>
      <c r="F490" s="41" t="str">
        <f>VLOOKUP($C490,CARPETAS!$C$5:$L$2388,2,FALSE)</f>
        <v>BRB085</v>
      </c>
      <c r="G490" s="42" t="str">
        <f>VLOOKUP($C490,CARPETAS!$C$5:$L$2388,9,FALSE)</f>
        <v>136.13.78</v>
      </c>
      <c r="H490" s="43" t="str">
        <f>VLOOKUP($C490,CARPETAS!$C$5:$L$2388,5,FALSE)</f>
        <v>Zanini</v>
      </c>
      <c r="I490" s="89">
        <v>43803</v>
      </c>
      <c r="J490" s="44" t="str">
        <f>VLOOKUP($C490,CARPETAS!$C$5:$L$2388,4,FALSE)</f>
        <v>Rivera</v>
      </c>
      <c r="K490" s="45"/>
      <c r="L490" s="94">
        <f t="shared" si="36"/>
        <v>43804</v>
      </c>
      <c r="M490" s="46">
        <f t="shared" si="34"/>
        <v>3</v>
      </c>
      <c r="N490" s="47">
        <v>936</v>
      </c>
      <c r="O490" s="47" t="s">
        <v>1099</v>
      </c>
      <c r="P490" s="47">
        <v>936</v>
      </c>
      <c r="Q490" s="47">
        <v>1071</v>
      </c>
      <c r="R490" s="47" t="s">
        <v>753</v>
      </c>
      <c r="S490" s="47" t="s">
        <v>754</v>
      </c>
      <c r="T490" s="36" t="s">
        <v>1097</v>
      </c>
      <c r="U490" s="284"/>
      <c r="V490" s="48"/>
      <c r="W490" s="48"/>
    </row>
    <row r="491" ht="15.75" customHeight="1" s="49" customFormat="1">
      <c r="A491" s="50">
        <v>49</v>
      </c>
      <c r="B491" s="57" t="s">
        <v>40</v>
      </c>
      <c r="C491" s="58" t="s">
        <v>1085</v>
      </c>
      <c r="D491" s="59" t="s">
        <v>32</v>
      </c>
      <c r="E491" s="89">
        <v>43803</v>
      </c>
      <c r="F491" s="41" t="str">
        <f>VLOOKUP($C491,CARPETAS!$C$5:$L$2388,2,FALSE)</f>
        <v>BRB085</v>
      </c>
      <c r="G491" s="42" t="str">
        <f>VLOOKUP($C491,CARPETAS!$C$5:$L$2388,9,FALSE)</f>
        <v>136.13.78</v>
      </c>
      <c r="H491" s="43" t="str">
        <f>VLOOKUP($C491,CARPETAS!$C$5:$L$2388,5,FALSE)</f>
        <v>Zanini</v>
      </c>
      <c r="I491" s="89">
        <v>43804</v>
      </c>
      <c r="J491" s="44" t="str">
        <f>VLOOKUP($C491,CARPETAS!$C$5:$L$2388,4,FALSE)</f>
        <v>Rivera</v>
      </c>
      <c r="K491" s="45"/>
      <c r="L491" s="94">
        <f t="shared" si="36"/>
        <v>43805</v>
      </c>
      <c r="M491" s="46">
        <f ref="M491:M554" t="shared" si="37">IF(E491&lt;&gt;"",L491-E491,"-")</f>
        <v>2</v>
      </c>
      <c r="N491" s="47">
        <v>936</v>
      </c>
      <c r="O491" s="47" t="s">
        <v>1100</v>
      </c>
      <c r="P491" s="47">
        <v>937</v>
      </c>
      <c r="Q491" s="47">
        <v>1077</v>
      </c>
      <c r="R491" s="47" t="s">
        <v>478</v>
      </c>
      <c r="S491" s="47" t="s">
        <v>479</v>
      </c>
      <c r="T491" s="36" t="s">
        <v>1101</v>
      </c>
      <c r="U491" s="284"/>
      <c r="V491" s="48"/>
      <c r="W491" s="48"/>
    </row>
    <row r="492" ht="15.75" customHeight="1" s="49" customFormat="1">
      <c r="A492" s="50">
        <v>49</v>
      </c>
      <c r="B492" s="57" t="s">
        <v>40</v>
      </c>
      <c r="C492" s="58" t="s">
        <v>1085</v>
      </c>
      <c r="D492" s="59" t="s">
        <v>32</v>
      </c>
      <c r="E492" s="89">
        <v>43802</v>
      </c>
      <c r="F492" s="41" t="str">
        <f>VLOOKUP($C492,CARPETAS!$C$5:$L$2388,2,FALSE)</f>
        <v>BRB085</v>
      </c>
      <c r="G492" s="42" t="str">
        <f>VLOOKUP($C492,CARPETAS!$C$5:$L$2388,9,FALSE)</f>
        <v>136.13.78</v>
      </c>
      <c r="H492" s="43" t="str">
        <f>VLOOKUP($C492,CARPETAS!$C$5:$L$2388,5,FALSE)</f>
        <v>Zanini</v>
      </c>
      <c r="I492" s="89">
        <v>43805</v>
      </c>
      <c r="J492" s="44" t="str">
        <f>VLOOKUP($C492,CARPETAS!$C$5:$L$2388,4,FALSE)</f>
        <v>Rivera</v>
      </c>
      <c r="K492" s="45"/>
      <c r="L492" s="94">
        <f t="shared" si="36"/>
        <v>43806</v>
      </c>
      <c r="M492" s="46">
        <f t="shared" si="37"/>
        <v>4</v>
      </c>
      <c r="N492" s="47">
        <v>936</v>
      </c>
      <c r="O492" s="47" t="s">
        <v>1102</v>
      </c>
      <c r="P492" s="47">
        <v>936</v>
      </c>
      <c r="Q492" s="47">
        <v>1073</v>
      </c>
      <c r="R492" s="47" t="s">
        <v>200</v>
      </c>
      <c r="S492" s="47" t="s">
        <v>1103</v>
      </c>
      <c r="T492" s="36" t="s">
        <v>1104</v>
      </c>
      <c r="U492" s="284"/>
      <c r="V492" s="48"/>
      <c r="W492" s="48"/>
    </row>
    <row r="493" ht="15.75" customHeight="1" s="49" customFormat="1">
      <c r="A493" s="50">
        <v>49</v>
      </c>
      <c r="B493" s="57" t="s">
        <v>40</v>
      </c>
      <c r="C493" s="58" t="s">
        <v>1085</v>
      </c>
      <c r="D493" s="59" t="s">
        <v>26</v>
      </c>
      <c r="E493" s="89">
        <v>43802</v>
      </c>
      <c r="F493" s="41" t="str">
        <f>VLOOKUP($C493,CARPETAS!$C$5:$L$2388,2,FALSE)</f>
        <v>BRB085</v>
      </c>
      <c r="G493" s="42" t="str">
        <f>VLOOKUP($C493,CARPETAS!$C$5:$L$2388,9,FALSE)</f>
        <v>136.13.78</v>
      </c>
      <c r="H493" s="43" t="str">
        <f>VLOOKUP($C493,CARPETAS!$C$5:$L$2388,5,FALSE)</f>
        <v>Zanini</v>
      </c>
      <c r="I493" s="89">
        <v>43805</v>
      </c>
      <c r="J493" s="44" t="str">
        <f>VLOOKUP($C493,CARPETAS!$C$5:$L$2388,4,FALSE)</f>
        <v>Rivera</v>
      </c>
      <c r="K493" s="45"/>
      <c r="L493" s="94">
        <f t="shared" si="36"/>
        <v>43806</v>
      </c>
      <c r="M493" s="46">
        <f t="shared" si="37"/>
        <v>4</v>
      </c>
      <c r="N493" s="47">
        <v>936</v>
      </c>
      <c r="O493" s="47" t="s">
        <v>1105</v>
      </c>
      <c r="P493" s="47">
        <v>936</v>
      </c>
      <c r="Q493" s="47">
        <v>1072</v>
      </c>
      <c r="R493" s="47" t="s">
        <v>305</v>
      </c>
      <c r="S493" s="47" t="s">
        <v>306</v>
      </c>
      <c r="T493" s="36" t="s">
        <v>1104</v>
      </c>
      <c r="U493" s="284"/>
      <c r="V493" s="48"/>
      <c r="W493" s="48"/>
    </row>
    <row r="494" ht="15.75" customHeight="1" s="49" customFormat="1">
      <c r="A494" s="50">
        <v>49</v>
      </c>
      <c r="B494" s="57" t="s">
        <v>40</v>
      </c>
      <c r="C494" s="58" t="s">
        <v>1106</v>
      </c>
      <c r="D494" s="59" t="s">
        <v>26</v>
      </c>
      <c r="E494" s="89">
        <v>43803</v>
      </c>
      <c r="F494" s="41" t="str">
        <f>VLOOKUP($C494,CARPETAS!$C$5:$L$2388,2,FALSE)</f>
        <v>BRB086</v>
      </c>
      <c r="G494" s="42" t="str">
        <f>VLOOKUP($C494,CARPETAS!$C$5:$L$2388,9,FALSE)</f>
        <v>136.13.79</v>
      </c>
      <c r="H494" s="43" t="str">
        <f>VLOOKUP($C494,CARPETAS!$C$5:$L$2388,5,FALSE)</f>
        <v>Silvio</v>
      </c>
      <c r="I494" s="89">
        <v>43805</v>
      </c>
      <c r="J494" s="44" t="str">
        <f>VLOOKUP($C494,CARPETAS!$C$5:$L$2388,4,FALSE)</f>
        <v>Rivera</v>
      </c>
      <c r="K494" s="45"/>
      <c r="L494" s="94">
        <f t="shared" si="36"/>
        <v>43806</v>
      </c>
      <c r="M494" s="46">
        <f t="shared" si="37"/>
        <v>3</v>
      </c>
      <c r="N494" s="47">
        <v>936</v>
      </c>
      <c r="O494" s="47" t="s">
        <v>1107</v>
      </c>
      <c r="P494" s="47">
        <v>937</v>
      </c>
      <c r="Q494" s="47">
        <v>4008</v>
      </c>
      <c r="R494" s="47" t="s">
        <v>619</v>
      </c>
      <c r="S494" s="47" t="s">
        <v>620</v>
      </c>
      <c r="T494" s="36" t="s">
        <v>1108</v>
      </c>
      <c r="U494" s="284"/>
      <c r="V494" s="48"/>
      <c r="W494" s="48"/>
    </row>
    <row r="495" ht="15.75" customHeight="1" s="49" customFormat="1">
      <c r="A495" s="39">
        <v>49</v>
      </c>
      <c r="B495" s="54" t="s">
        <v>22</v>
      </c>
      <c r="C495" s="55" t="s">
        <v>23</v>
      </c>
      <c r="D495" s="56" t="s">
        <v>1091</v>
      </c>
      <c r="E495" s="88">
        <v>43804</v>
      </c>
      <c r="F495" s="37" t="str">
        <f>VLOOKUP($C495,CARPETAS!$C$5:$L$2388,2,FALSE)</f>
        <v>BRB</v>
      </c>
      <c r="G495" s="27" t="str">
        <f>VLOOKUP($C495,CARPETAS!$C$5:$L$2388,9,FALSE)</f>
        <v>xx</v>
      </c>
      <c r="H495" s="28" t="str">
        <f>VLOOKUP($C495,CARPETAS!$C$5:$L$2388,5,FALSE)</f>
        <v>xx</v>
      </c>
      <c r="I495" s="88">
        <v>43808</v>
      </c>
      <c r="J495" s="29" t="str">
        <f>VLOOKUP($C495,CARPETAS!$C$5:$L$2388,4,FALSE)</f>
        <v>xx</v>
      </c>
      <c r="K495" s="38"/>
      <c r="L495" s="93">
        <f t="shared" si="36"/>
        <v>43809</v>
      </c>
      <c r="M495" s="30">
        <f t="shared" si="37"/>
        <v>5</v>
      </c>
      <c r="N495" s="31">
        <v>936</v>
      </c>
      <c r="O495" s="31"/>
      <c r="P495" s="31"/>
      <c r="Q495" s="31"/>
      <c r="R495" s="31"/>
      <c r="S495" s="31"/>
      <c r="T495" s="40" t="s">
        <v>1</v>
      </c>
      <c r="U495" s="222"/>
      <c r="V495" s="48"/>
      <c r="W495" s="48"/>
    </row>
    <row r="496" ht="15.75" customHeight="1" s="49" customFormat="1">
      <c r="A496" s="50">
        <v>49</v>
      </c>
      <c r="B496" s="57" t="s">
        <v>40</v>
      </c>
      <c r="C496" s="58" t="s">
        <v>1106</v>
      </c>
      <c r="D496" s="59" t="s">
        <v>36</v>
      </c>
      <c r="E496" s="89">
        <v>43804</v>
      </c>
      <c r="F496" s="41" t="str">
        <f>VLOOKUP($C496,CARPETAS!$C$5:$L$2388,2,FALSE)</f>
        <v>BRB086</v>
      </c>
      <c r="G496" s="42" t="str">
        <f>VLOOKUP($C496,CARPETAS!$C$5:$L$2388,9,FALSE)</f>
        <v>136.13.79</v>
      </c>
      <c r="H496" s="43" t="str">
        <f>VLOOKUP($C496,CARPETAS!$C$5:$L$2388,5,FALSE)</f>
        <v>Silvio</v>
      </c>
      <c r="I496" s="89">
        <v>43808</v>
      </c>
      <c r="J496" s="44" t="str">
        <f>VLOOKUP($C496,CARPETAS!$C$5:$L$2388,4,FALSE)</f>
        <v>Rivera</v>
      </c>
      <c r="K496" s="45"/>
      <c r="L496" s="94">
        <f>I496+1+1</f>
        <v>43810</v>
      </c>
      <c r="M496" s="46">
        <f t="shared" si="37"/>
        <v>6</v>
      </c>
      <c r="N496" s="47">
        <v>936</v>
      </c>
      <c r="O496" s="47" t="s">
        <v>1109</v>
      </c>
      <c r="P496" s="47">
        <v>937</v>
      </c>
      <c r="Q496" s="47">
        <v>4009</v>
      </c>
      <c r="R496" s="47" t="s">
        <v>662</v>
      </c>
      <c r="S496" s="47" t="s">
        <v>663</v>
      </c>
      <c r="T496" s="36" t="s">
        <v>1110</v>
      </c>
      <c r="U496" s="284"/>
      <c r="V496" s="48"/>
      <c r="W496" s="48"/>
    </row>
    <row r="497" ht="15.75" customHeight="1" s="49" customFormat="1">
      <c r="A497" s="39">
        <v>49</v>
      </c>
      <c r="B497" s="54" t="s">
        <v>22</v>
      </c>
      <c r="C497" s="55" t="s">
        <v>23</v>
      </c>
      <c r="D497" s="56" t="s">
        <v>26</v>
      </c>
      <c r="E497" s="88">
        <v>43805</v>
      </c>
      <c r="F497" s="37" t="str">
        <f>VLOOKUP($C497,CARPETAS!$C$5:$L$2388,2,FALSE)</f>
        <v>BRB</v>
      </c>
      <c r="G497" s="27" t="str">
        <f>VLOOKUP($C497,CARPETAS!$C$5:$L$2388,9,FALSE)</f>
        <v>xx</v>
      </c>
      <c r="H497" s="28" t="str">
        <f>VLOOKUP($C497,CARPETAS!$C$5:$L$2388,5,FALSE)</f>
        <v>xx</v>
      </c>
      <c r="I497" s="88">
        <v>43808</v>
      </c>
      <c r="J497" s="29" t="str">
        <f>VLOOKUP($C497,CARPETAS!$C$5:$L$2388,4,FALSE)</f>
        <v>xx</v>
      </c>
      <c r="K497" s="38"/>
      <c r="L497" s="93">
        <f ref="L497:L511" t="shared" si="38">I497+1</f>
        <v>43809</v>
      </c>
      <c r="M497" s="30">
        <f t="shared" si="37"/>
        <v>4</v>
      </c>
      <c r="N497" s="31">
        <v>936</v>
      </c>
      <c r="O497" s="31"/>
      <c r="P497" s="31"/>
      <c r="Q497" s="31"/>
      <c r="R497" s="31"/>
      <c r="S497" s="31"/>
      <c r="T497" s="40"/>
      <c r="U497" s="222"/>
      <c r="V497" s="48"/>
      <c r="W497" s="48"/>
    </row>
    <row r="498" ht="15.75" customHeight="1" s="49" customFormat="1">
      <c r="A498" s="39">
        <v>49</v>
      </c>
      <c r="B498" s="54" t="s">
        <v>22</v>
      </c>
      <c r="C498" s="55" t="s">
        <v>23</v>
      </c>
      <c r="D498" s="56" t="s">
        <v>23</v>
      </c>
      <c r="E498" s="88">
        <v>43803</v>
      </c>
      <c r="F498" s="37" t="str">
        <f>VLOOKUP($C498,CARPETAS!$C$5:$L$2388,2,FALSE)</f>
        <v>BRB</v>
      </c>
      <c r="G498" s="27" t="str">
        <f>VLOOKUP($C498,CARPETAS!$C$5:$L$2388,9,FALSE)</f>
        <v>xx</v>
      </c>
      <c r="H498" s="28" t="str">
        <f>VLOOKUP($C498,CARPETAS!$C$5:$L$2388,5,FALSE)</f>
        <v>xx</v>
      </c>
      <c r="I498" s="88">
        <v>43808</v>
      </c>
      <c r="J498" s="29" t="str">
        <f>VLOOKUP($C498,CARPETAS!$C$5:$L$2388,4,FALSE)</f>
        <v>xx</v>
      </c>
      <c r="K498" s="38"/>
      <c r="L498" s="93">
        <f t="shared" si="38"/>
        <v>43809</v>
      </c>
      <c r="M498" s="30">
        <f t="shared" si="37"/>
        <v>6</v>
      </c>
      <c r="N498" s="31">
        <v>936</v>
      </c>
      <c r="O498" s="31"/>
      <c r="P498" s="31"/>
      <c r="Q498" s="31"/>
      <c r="R498" s="31"/>
      <c r="S498" s="31"/>
      <c r="T498" s="40"/>
      <c r="U498" s="222"/>
      <c r="V498" s="48"/>
      <c r="W498" s="48"/>
    </row>
    <row r="499" ht="15.75" customHeight="1" s="49" customFormat="1">
      <c r="A499" s="39">
        <v>49</v>
      </c>
      <c r="B499" s="54" t="s">
        <v>22</v>
      </c>
      <c r="C499" s="55" t="s">
        <v>23</v>
      </c>
      <c r="D499" s="56" t="s">
        <v>23</v>
      </c>
      <c r="E499" s="88">
        <v>43804</v>
      </c>
      <c r="F499" s="37" t="str">
        <f>VLOOKUP($C499,CARPETAS!$C$5:$L$2388,2,FALSE)</f>
        <v>BRB</v>
      </c>
      <c r="G499" s="27" t="str">
        <f>VLOOKUP($C499,CARPETAS!$C$5:$L$2388,9,FALSE)</f>
        <v>xx</v>
      </c>
      <c r="H499" s="28" t="str">
        <f>VLOOKUP($C499,CARPETAS!$C$5:$L$2388,5,FALSE)</f>
        <v>xx</v>
      </c>
      <c r="I499" s="88">
        <v>43808</v>
      </c>
      <c r="J499" s="29" t="str">
        <f>VLOOKUP($C499,CARPETAS!$C$5:$L$2388,4,FALSE)</f>
        <v>xx</v>
      </c>
      <c r="K499" s="38"/>
      <c r="L499" s="93">
        <f t="shared" si="38"/>
        <v>43809</v>
      </c>
      <c r="M499" s="30">
        <f t="shared" si="37"/>
        <v>5</v>
      </c>
      <c r="N499" s="31">
        <v>936</v>
      </c>
      <c r="O499" s="31"/>
      <c r="P499" s="31"/>
      <c r="Q499" s="31"/>
      <c r="R499" s="31"/>
      <c r="S499" s="31"/>
      <c r="T499" s="40"/>
      <c r="U499" s="222"/>
      <c r="V499" s="48"/>
      <c r="W499" s="48"/>
    </row>
    <row r="500" ht="15.75" customHeight="1" s="49" customFormat="1">
      <c r="A500" s="39">
        <v>49</v>
      </c>
      <c r="B500" s="54" t="s">
        <v>22</v>
      </c>
      <c r="C500" s="55" t="s">
        <v>23</v>
      </c>
      <c r="D500" s="56" t="s">
        <v>23</v>
      </c>
      <c r="E500" s="88">
        <v>43804</v>
      </c>
      <c r="F500" s="37" t="str">
        <f>VLOOKUP($C500,CARPETAS!$C$5:$L$2388,2,FALSE)</f>
        <v>BRB</v>
      </c>
      <c r="G500" s="27" t="str">
        <f>VLOOKUP($C500,CARPETAS!$C$5:$L$2388,9,FALSE)</f>
        <v>xx</v>
      </c>
      <c r="H500" s="28" t="str">
        <f>VLOOKUP($C500,CARPETAS!$C$5:$L$2388,5,FALSE)</f>
        <v>xx</v>
      </c>
      <c r="I500" s="88">
        <v>43808</v>
      </c>
      <c r="J500" s="29" t="str">
        <f>VLOOKUP($C500,CARPETAS!$C$5:$L$2388,4,FALSE)</f>
        <v>xx</v>
      </c>
      <c r="K500" s="38"/>
      <c r="L500" s="93">
        <f t="shared" si="38"/>
        <v>43809</v>
      </c>
      <c r="M500" s="30">
        <f t="shared" si="37"/>
        <v>5</v>
      </c>
      <c r="N500" s="31">
        <v>936</v>
      </c>
      <c r="O500" s="31"/>
      <c r="P500" s="31"/>
      <c r="Q500" s="31"/>
      <c r="R500" s="31"/>
      <c r="S500" s="31"/>
      <c r="T500" s="40"/>
      <c r="U500" s="222"/>
      <c r="V500" s="48"/>
      <c r="W500" s="48"/>
    </row>
    <row r="501" ht="15.75" customHeight="1" s="49" customFormat="1">
      <c r="A501" s="39">
        <v>49</v>
      </c>
      <c r="B501" s="54" t="s">
        <v>22</v>
      </c>
      <c r="C501" s="55" t="s">
        <v>23</v>
      </c>
      <c r="D501" s="56" t="s">
        <v>23</v>
      </c>
      <c r="E501" s="88">
        <v>43805</v>
      </c>
      <c r="F501" s="37" t="str">
        <f>VLOOKUP($C501,CARPETAS!$C$5:$L$2388,2,FALSE)</f>
        <v>BRB</v>
      </c>
      <c r="G501" s="27" t="str">
        <f>VLOOKUP($C501,CARPETAS!$C$5:$L$2388,9,FALSE)</f>
        <v>xx</v>
      </c>
      <c r="H501" s="28" t="str">
        <f>VLOOKUP($C501,CARPETAS!$C$5:$L$2388,5,FALSE)</f>
        <v>xx</v>
      </c>
      <c r="I501" s="88">
        <v>43808</v>
      </c>
      <c r="J501" s="29" t="str">
        <f>VLOOKUP($C501,CARPETAS!$C$5:$L$2388,4,FALSE)</f>
        <v>xx</v>
      </c>
      <c r="K501" s="38"/>
      <c r="L501" s="93">
        <f t="shared" si="38"/>
        <v>43809</v>
      </c>
      <c r="M501" s="30">
        <f t="shared" si="37"/>
        <v>4</v>
      </c>
      <c r="N501" s="31">
        <v>936</v>
      </c>
      <c r="O501" s="31"/>
      <c r="P501" s="31"/>
      <c r="Q501" s="31"/>
      <c r="R501" s="31"/>
      <c r="S501" s="31"/>
      <c r="T501" s="40"/>
      <c r="U501" s="222"/>
      <c r="V501" s="48"/>
      <c r="W501" s="48"/>
    </row>
    <row r="502" ht="15.75" customHeight="1" s="49" customFormat="1">
      <c r="A502" s="50">
        <v>50</v>
      </c>
      <c r="B502" s="57" t="s">
        <v>40</v>
      </c>
      <c r="C502" s="58" t="s">
        <v>1106</v>
      </c>
      <c r="D502" s="59" t="s">
        <v>32</v>
      </c>
      <c r="E502" s="89">
        <v>43808</v>
      </c>
      <c r="F502" s="41" t="str">
        <f>VLOOKUP($C502,CARPETAS!$C$5:$L$2388,2,FALSE)</f>
        <v>BRB086</v>
      </c>
      <c r="G502" s="42" t="str">
        <f>VLOOKUP($C502,CARPETAS!$C$5:$L$2388,9,FALSE)</f>
        <v>136.13.79</v>
      </c>
      <c r="H502" s="43" t="str">
        <f>VLOOKUP($C502,CARPETAS!$C$5:$L$2388,5,FALSE)</f>
        <v>Silvio</v>
      </c>
      <c r="I502" s="89">
        <v>43810</v>
      </c>
      <c r="J502" s="44" t="str">
        <f>VLOOKUP($C502,CARPETAS!$C$5:$L$2388,4,FALSE)</f>
        <v>Rivera</v>
      </c>
      <c r="K502" s="45"/>
      <c r="L502" s="94">
        <f t="shared" si="38"/>
        <v>43811</v>
      </c>
      <c r="M502" s="46">
        <f t="shared" si="37"/>
        <v>3</v>
      </c>
      <c r="N502" s="47">
        <v>936</v>
      </c>
      <c r="O502" s="47" t="s">
        <v>1111</v>
      </c>
      <c r="P502" s="47">
        <v>937</v>
      </c>
      <c r="Q502" s="47">
        <v>4012</v>
      </c>
      <c r="R502" s="47" t="s">
        <v>1112</v>
      </c>
      <c r="S502" s="47" t="s">
        <v>1113</v>
      </c>
      <c r="T502" s="36" t="s">
        <v>1114</v>
      </c>
      <c r="U502" s="284"/>
      <c r="V502" s="48"/>
      <c r="W502" s="48"/>
    </row>
    <row r="503" ht="15.75" customHeight="1" s="49" customFormat="1">
      <c r="A503" s="50">
        <v>49</v>
      </c>
      <c r="B503" s="57" t="s">
        <v>40</v>
      </c>
      <c r="C503" s="58" t="s">
        <v>1085</v>
      </c>
      <c r="D503" s="59" t="s">
        <v>1091</v>
      </c>
      <c r="E503" s="89">
        <v>43805</v>
      </c>
      <c r="F503" s="41" t="str">
        <f>VLOOKUP($C503,CARPETAS!$C$5:$L$2388,2,FALSE)</f>
        <v>BRB085</v>
      </c>
      <c r="G503" s="42" t="str">
        <f>VLOOKUP($C503,CARPETAS!$C$5:$L$2388,9,FALSE)</f>
        <v>136.13.78</v>
      </c>
      <c r="H503" s="43" t="str">
        <f>VLOOKUP($C503,CARPETAS!$C$5:$L$2388,5,FALSE)</f>
        <v>Zanini</v>
      </c>
      <c r="I503" s="89">
        <v>43810</v>
      </c>
      <c r="J503" s="44" t="str">
        <f>VLOOKUP($C503,CARPETAS!$C$5:$L$2388,4,FALSE)</f>
        <v>Rivera</v>
      </c>
      <c r="K503" s="45"/>
      <c r="L503" s="94">
        <f t="shared" si="38"/>
        <v>43811</v>
      </c>
      <c r="M503" s="46">
        <f t="shared" si="37"/>
        <v>6</v>
      </c>
      <c r="N503" s="47">
        <v>936</v>
      </c>
      <c r="O503" s="47" t="s">
        <v>1115</v>
      </c>
      <c r="P503" s="47">
        <v>937</v>
      </c>
      <c r="Q503" s="47">
        <v>1078</v>
      </c>
      <c r="R503" s="47" t="s">
        <v>519</v>
      </c>
      <c r="S503" s="47" t="s">
        <v>1116</v>
      </c>
      <c r="T503" s="36" t="s">
        <v>1114</v>
      </c>
      <c r="U503" s="284"/>
      <c r="V503" s="48"/>
      <c r="W503" s="48"/>
    </row>
    <row r="504" s="49" customFormat="1">
      <c r="A504" s="50">
        <v>50</v>
      </c>
      <c r="B504" s="57" t="s">
        <v>40</v>
      </c>
      <c r="C504" s="58" t="s">
        <v>1085</v>
      </c>
      <c r="D504" s="59" t="s">
        <v>26</v>
      </c>
      <c r="E504" s="89">
        <v>43808</v>
      </c>
      <c r="F504" s="41" t="str">
        <f>VLOOKUP($C504,CARPETAS!$C$5:$L$2388,2,FALSE)</f>
        <v>BRB085</v>
      </c>
      <c r="G504" s="42" t="str">
        <f>VLOOKUP($C504,CARPETAS!$C$5:$L$2388,9,FALSE)</f>
        <v>136.13.78</v>
      </c>
      <c r="H504" s="43" t="str">
        <f>VLOOKUP($C504,CARPETAS!$C$5:$L$2388,5,FALSE)</f>
        <v>Zanini</v>
      </c>
      <c r="I504" s="89">
        <v>43810</v>
      </c>
      <c r="J504" s="44" t="str">
        <f>VLOOKUP($C504,CARPETAS!$C$5:$L$2388,4,FALSE)</f>
        <v>Rivera</v>
      </c>
      <c r="K504" s="45"/>
      <c r="L504" s="94">
        <f t="shared" si="38"/>
        <v>43811</v>
      </c>
      <c r="M504" s="46">
        <f t="shared" si="37"/>
        <v>3</v>
      </c>
      <c r="N504" s="47">
        <v>936</v>
      </c>
      <c r="O504" s="47" t="s">
        <v>1117</v>
      </c>
      <c r="P504" s="47">
        <v>937</v>
      </c>
      <c r="Q504" s="47">
        <v>1082</v>
      </c>
      <c r="R504" s="47" t="s">
        <v>64</v>
      </c>
      <c r="S504" s="47" t="s">
        <v>65</v>
      </c>
      <c r="T504" s="36" t="s">
        <v>1118</v>
      </c>
      <c r="U504" s="284"/>
      <c r="V504" s="48"/>
      <c r="W504" s="48"/>
    </row>
    <row r="505" ht="15.75" customHeight="1" s="49" customFormat="1">
      <c r="A505" s="50">
        <v>50</v>
      </c>
      <c r="B505" s="57" t="s">
        <v>40</v>
      </c>
      <c r="C505" s="58" t="s">
        <v>1119</v>
      </c>
      <c r="D505" s="59" t="s">
        <v>27</v>
      </c>
      <c r="E505" s="89">
        <v>43809</v>
      </c>
      <c r="F505" s="41" t="str">
        <f>VLOOKUP($C505,CARPETAS!$C$5:$L$2388,2,FALSE)</f>
        <v>BRB087</v>
      </c>
      <c r="G505" s="42" t="str">
        <f>VLOOKUP($C505,CARPETAS!$C$5:$L$2388,9,FALSE)</f>
        <v>136.21.00</v>
      </c>
      <c r="H505" s="43" t="str">
        <f>VLOOKUP($C505,CARPETAS!$C$5:$L$2388,5,FALSE)</f>
        <v>Zanini</v>
      </c>
      <c r="I505" s="89">
        <v>43810</v>
      </c>
      <c r="J505" s="44" t="str">
        <f>VLOOKUP($C505,CARPETAS!$C$5:$L$2388,4,FALSE)</f>
        <v>Rivera</v>
      </c>
      <c r="K505" s="45"/>
      <c r="L505" s="94">
        <f t="shared" si="38"/>
        <v>43811</v>
      </c>
      <c r="M505" s="46">
        <f t="shared" si="37"/>
        <v>2</v>
      </c>
      <c r="N505" s="47">
        <v>936</v>
      </c>
      <c r="O505" s="47" t="s">
        <v>1120</v>
      </c>
      <c r="P505" s="47">
        <v>937</v>
      </c>
      <c r="Q505" s="47">
        <v>1087</v>
      </c>
      <c r="R505" s="47" t="s">
        <v>252</v>
      </c>
      <c r="S505" s="47" t="s">
        <v>253</v>
      </c>
      <c r="T505" s="36" t="s">
        <v>1118</v>
      </c>
      <c r="U505" s="284"/>
      <c r="V505" s="48"/>
      <c r="W505" s="48"/>
    </row>
    <row r="506" ht="15.75" customHeight="1" s="49" customFormat="1">
      <c r="A506" s="50">
        <v>50</v>
      </c>
      <c r="B506" s="57" t="s">
        <v>40</v>
      </c>
      <c r="C506" s="58" t="s">
        <v>1106</v>
      </c>
      <c r="D506" s="59" t="s">
        <v>32</v>
      </c>
      <c r="E506" s="89">
        <v>43810</v>
      </c>
      <c r="F506" s="41" t="str">
        <f>VLOOKUP($C506,CARPETAS!$C$5:$L$2388,2,FALSE)</f>
        <v>BRB086</v>
      </c>
      <c r="G506" s="42" t="str">
        <f>VLOOKUP($C506,CARPETAS!$C$5:$L$2388,9,FALSE)</f>
        <v>136.13.79</v>
      </c>
      <c r="H506" s="43" t="str">
        <f>VLOOKUP($C506,CARPETAS!$C$5:$L$2388,5,FALSE)</f>
        <v>Silvio</v>
      </c>
      <c r="I506" s="89">
        <v>43811</v>
      </c>
      <c r="J506" s="44" t="str">
        <f>VLOOKUP($C506,CARPETAS!$C$5:$L$2388,4,FALSE)</f>
        <v>Rivera</v>
      </c>
      <c r="K506" s="45"/>
      <c r="L506" s="94">
        <f t="shared" si="38"/>
        <v>43812</v>
      </c>
      <c r="M506" s="46">
        <f t="shared" si="37"/>
        <v>2</v>
      </c>
      <c r="N506" s="47">
        <v>936</v>
      </c>
      <c r="O506" s="47" t="s">
        <v>1121</v>
      </c>
      <c r="P506" s="47">
        <v>937</v>
      </c>
      <c r="Q506" s="47">
        <v>4017</v>
      </c>
      <c r="R506" s="47" t="s">
        <v>1073</v>
      </c>
      <c r="S506" s="47" t="s">
        <v>1074</v>
      </c>
      <c r="T506" s="36" t="s">
        <v>1122</v>
      </c>
      <c r="U506" s="284"/>
      <c r="V506" s="48"/>
      <c r="W506" s="48"/>
    </row>
    <row r="507" ht="15.75" customHeight="1" s="49" customFormat="1">
      <c r="A507" s="50">
        <v>50</v>
      </c>
      <c r="B507" s="57" t="s">
        <v>40</v>
      </c>
      <c r="C507" s="58" t="s">
        <v>1119</v>
      </c>
      <c r="D507" s="59" t="s">
        <v>37</v>
      </c>
      <c r="E507" s="89">
        <v>43809</v>
      </c>
      <c r="F507" s="41" t="str">
        <f>VLOOKUP($C507,CARPETAS!$C$5:$L$2388,2,FALSE)</f>
        <v>BRB087</v>
      </c>
      <c r="G507" s="42" t="str">
        <f>VLOOKUP($C507,CARPETAS!$C$5:$L$2388,9,FALSE)</f>
        <v>136.21.00</v>
      </c>
      <c r="H507" s="43" t="str">
        <f>VLOOKUP($C507,CARPETAS!$C$5:$L$2388,5,FALSE)</f>
        <v>Zanini</v>
      </c>
      <c r="I507" s="89">
        <v>43811</v>
      </c>
      <c r="J507" s="44" t="str">
        <f>VLOOKUP($C507,CARPETAS!$C$5:$L$2388,4,FALSE)</f>
        <v>Rivera</v>
      </c>
      <c r="K507" s="45"/>
      <c r="L507" s="94">
        <f t="shared" si="38"/>
        <v>43812</v>
      </c>
      <c r="M507" s="46">
        <f t="shared" si="37"/>
        <v>3</v>
      </c>
      <c r="N507" s="47">
        <v>936</v>
      </c>
      <c r="O507" s="47" t="s">
        <v>1123</v>
      </c>
      <c r="P507" s="47">
        <v>936</v>
      </c>
      <c r="Q507" s="47">
        <v>1083</v>
      </c>
      <c r="R507" s="47" t="s">
        <v>97</v>
      </c>
      <c r="S507" s="47" t="s">
        <v>98</v>
      </c>
      <c r="T507" s="36" t="s">
        <v>1124</v>
      </c>
      <c r="U507" s="284"/>
      <c r="V507" s="48"/>
      <c r="W507" s="48"/>
    </row>
    <row r="508" ht="15.75" customHeight="1" s="49" customFormat="1">
      <c r="A508" s="50">
        <v>50</v>
      </c>
      <c r="B508" s="57" t="s">
        <v>40</v>
      </c>
      <c r="C508" s="58" t="s">
        <v>1119</v>
      </c>
      <c r="D508" s="59" t="s">
        <v>26</v>
      </c>
      <c r="E508" s="89">
        <v>43810</v>
      </c>
      <c r="F508" s="41" t="str">
        <f>VLOOKUP($C508,CARPETAS!$C$5:$L$2388,2,FALSE)</f>
        <v>BRB087</v>
      </c>
      <c r="G508" s="42" t="str">
        <f>VLOOKUP($C508,CARPETAS!$C$5:$L$2388,9,FALSE)</f>
        <v>136.21.00</v>
      </c>
      <c r="H508" s="43" t="str">
        <f>VLOOKUP($C508,CARPETAS!$C$5:$L$2388,5,FALSE)</f>
        <v>Zanini</v>
      </c>
      <c r="I508" s="89">
        <v>43812</v>
      </c>
      <c r="J508" s="44" t="str">
        <f>VLOOKUP($C508,CARPETAS!$C$5:$L$2388,4,FALSE)</f>
        <v>Rivera</v>
      </c>
      <c r="K508" s="45"/>
      <c r="L508" s="94">
        <f t="shared" si="38"/>
        <v>43813</v>
      </c>
      <c r="M508" s="46">
        <f t="shared" si="37"/>
        <v>3</v>
      </c>
      <c r="N508" s="47">
        <v>936</v>
      </c>
      <c r="O508" s="47" t="s">
        <v>1125</v>
      </c>
      <c r="P508" s="47">
        <v>936</v>
      </c>
      <c r="Q508" s="47">
        <v>1088</v>
      </c>
      <c r="R508" s="47" t="s">
        <v>171</v>
      </c>
      <c r="S508" s="47" t="s">
        <v>172</v>
      </c>
      <c r="T508" s="36" t="s">
        <v>1126</v>
      </c>
      <c r="U508" s="284"/>
      <c r="V508" s="48"/>
      <c r="W508" s="48"/>
    </row>
    <row r="509" ht="15.75" customHeight="1" s="49" customFormat="1">
      <c r="A509" s="50">
        <v>50</v>
      </c>
      <c r="B509" s="57" t="s">
        <v>40</v>
      </c>
      <c r="C509" s="58" t="s">
        <v>1119</v>
      </c>
      <c r="D509" s="59" t="s">
        <v>1091</v>
      </c>
      <c r="E509" s="89">
        <v>43811</v>
      </c>
      <c r="F509" s="41" t="str">
        <f>VLOOKUP($C509,CARPETAS!$C$5:$L$2388,2,FALSE)</f>
        <v>BRB087</v>
      </c>
      <c r="G509" s="42" t="str">
        <f>VLOOKUP($C509,CARPETAS!$C$5:$L$2388,9,FALSE)</f>
        <v>136.21.00</v>
      </c>
      <c r="H509" s="43" t="str">
        <f>VLOOKUP($C509,CARPETAS!$C$5:$L$2388,5,FALSE)</f>
        <v>Zanini</v>
      </c>
      <c r="I509" s="89">
        <v>43812</v>
      </c>
      <c r="J509" s="44" t="str">
        <f>VLOOKUP($C509,CARPETAS!$C$5:$L$2388,4,FALSE)</f>
        <v>Rivera</v>
      </c>
      <c r="K509" s="45"/>
      <c r="L509" s="94">
        <f t="shared" si="38"/>
        <v>43813</v>
      </c>
      <c r="M509" s="46">
        <f t="shared" si="37"/>
        <v>2</v>
      </c>
      <c r="N509" s="47">
        <v>936</v>
      </c>
      <c r="O509" s="47" t="s">
        <v>1127</v>
      </c>
      <c r="P509" s="47">
        <v>936</v>
      </c>
      <c r="Q509" s="47">
        <v>1091</v>
      </c>
      <c r="R509" s="47" t="s">
        <v>153</v>
      </c>
      <c r="S509" s="47" t="s">
        <v>340</v>
      </c>
      <c r="T509" s="36" t="s">
        <v>1126</v>
      </c>
      <c r="U509" s="284"/>
      <c r="V509" s="48"/>
      <c r="W509" s="48"/>
    </row>
    <row r="510" ht="15.75" customHeight="1" s="49" customFormat="1">
      <c r="A510" s="50">
        <v>50</v>
      </c>
      <c r="B510" s="57" t="s">
        <v>40</v>
      </c>
      <c r="C510" s="58" t="s">
        <v>1119</v>
      </c>
      <c r="D510" s="59" t="s">
        <v>37</v>
      </c>
      <c r="E510" s="89">
        <v>43810</v>
      </c>
      <c r="F510" s="41" t="str">
        <f>VLOOKUP($C510,CARPETAS!$C$5:$L$2388,2,FALSE)</f>
        <v>BRB087</v>
      </c>
      <c r="G510" s="42" t="str">
        <f>VLOOKUP($C510,CARPETAS!$C$5:$L$2388,9,FALSE)</f>
        <v>136.21.00</v>
      </c>
      <c r="H510" s="43" t="str">
        <f>VLOOKUP($C510,CARPETAS!$C$5:$L$2388,5,FALSE)</f>
        <v>Zanini</v>
      </c>
      <c r="I510" s="89">
        <v>43812</v>
      </c>
      <c r="J510" s="44" t="str">
        <f>VLOOKUP($C510,CARPETAS!$C$5:$L$2388,4,FALSE)</f>
        <v>Rivera</v>
      </c>
      <c r="K510" s="45"/>
      <c r="L510" s="94">
        <f t="shared" si="38"/>
        <v>43813</v>
      </c>
      <c r="M510" s="46">
        <f t="shared" si="37"/>
        <v>3</v>
      </c>
      <c r="N510" s="47">
        <v>936</v>
      </c>
      <c r="O510" s="47" t="s">
        <v>1128</v>
      </c>
      <c r="P510" s="47">
        <v>937</v>
      </c>
      <c r="Q510" s="47">
        <v>1089</v>
      </c>
      <c r="R510" s="47" t="s">
        <v>448</v>
      </c>
      <c r="S510" s="47" t="s">
        <v>489</v>
      </c>
      <c r="T510" s="36" t="s">
        <v>1129</v>
      </c>
      <c r="U510" s="284"/>
      <c r="V510" s="48"/>
      <c r="W510" s="48"/>
    </row>
    <row r="511" ht="15.75" customHeight="1" s="49" customFormat="1">
      <c r="A511" s="50">
        <v>50</v>
      </c>
      <c r="B511" s="57" t="s">
        <v>40</v>
      </c>
      <c r="C511" s="58" t="s">
        <v>1119</v>
      </c>
      <c r="D511" s="59" t="s">
        <v>37</v>
      </c>
      <c r="E511" s="89">
        <v>43811</v>
      </c>
      <c r="F511" s="41" t="str">
        <f>VLOOKUP($C511,CARPETAS!$C$5:$L$2388,2,FALSE)</f>
        <v>BRB087</v>
      </c>
      <c r="G511" s="42" t="str">
        <f>VLOOKUP($C511,CARPETAS!$C$5:$L$2388,9,FALSE)</f>
        <v>136.21.00</v>
      </c>
      <c r="H511" s="43" t="str">
        <f>VLOOKUP($C511,CARPETAS!$C$5:$L$2388,5,FALSE)</f>
        <v>Zanini</v>
      </c>
      <c r="I511" s="89">
        <v>43812</v>
      </c>
      <c r="J511" s="44" t="str">
        <f>VLOOKUP($C511,CARPETAS!$C$5:$L$2388,4,FALSE)</f>
        <v>Rivera</v>
      </c>
      <c r="K511" s="45"/>
      <c r="L511" s="94">
        <f t="shared" si="38"/>
        <v>43813</v>
      </c>
      <c r="M511" s="46">
        <f t="shared" si="37"/>
        <v>2</v>
      </c>
      <c r="N511" s="47">
        <v>936</v>
      </c>
      <c r="O511" s="47" t="s">
        <v>1130</v>
      </c>
      <c r="P511" s="47">
        <v>936</v>
      </c>
      <c r="Q511" s="47">
        <v>1093</v>
      </c>
      <c r="R511" s="47" t="s">
        <v>962</v>
      </c>
      <c r="S511" s="47" t="s">
        <v>963</v>
      </c>
      <c r="T511" s="36" t="s">
        <v>1126</v>
      </c>
      <c r="U511" s="284"/>
      <c r="V511" s="48"/>
      <c r="W511" s="48"/>
    </row>
    <row r="512" ht="15.75" customHeight="1" s="49" customFormat="1">
      <c r="A512" s="39">
        <v>51</v>
      </c>
      <c r="B512" s="54" t="s">
        <v>22</v>
      </c>
      <c r="C512" s="55" t="s">
        <v>23</v>
      </c>
      <c r="D512" s="56"/>
      <c r="E512" s="88">
        <v>43816</v>
      </c>
      <c r="F512" s="37" t="str">
        <f>VLOOKUP($C512,CARPETAS!$C$5:$L$2388,2,FALSE)</f>
        <v>BRB</v>
      </c>
      <c r="G512" s="27" t="str">
        <f>VLOOKUP($C512,CARPETAS!$C$5:$L$2388,9,FALSE)</f>
        <v>xx</v>
      </c>
      <c r="H512" s="28" t="str">
        <f>VLOOKUP($C512,CARPETAS!$C$5:$L$2388,5,FALSE)</f>
        <v>xx</v>
      </c>
      <c r="I512" s="88">
        <v>43815</v>
      </c>
      <c r="J512" s="29" t="str">
        <f>VLOOKUP($C512,CARPETAS!$C$5:$L$2388,4,FALSE)</f>
        <v>xx</v>
      </c>
      <c r="K512" s="38"/>
      <c r="L512" s="93"/>
      <c r="M512" s="30">
        <f t="shared" si="37"/>
        <v>-43816</v>
      </c>
      <c r="N512" s="31">
        <v>936</v>
      </c>
      <c r="O512" s="31"/>
      <c r="P512" s="31"/>
      <c r="Q512" s="31"/>
      <c r="R512" s="31"/>
      <c r="S512" s="31"/>
      <c r="T512" s="40"/>
      <c r="U512" s="222"/>
      <c r="V512" s="48"/>
      <c r="W512" s="48"/>
    </row>
    <row r="513" ht="15.75" customHeight="1" s="49" customFormat="1">
      <c r="A513" s="39">
        <v>51</v>
      </c>
      <c r="B513" s="54" t="s">
        <v>22</v>
      </c>
      <c r="C513" s="55" t="s">
        <v>23</v>
      </c>
      <c r="D513" s="56"/>
      <c r="E513" s="88">
        <v>43812</v>
      </c>
      <c r="F513" s="37" t="str">
        <f>VLOOKUP($C513,CARPETAS!$C$5:$L$2388,2,FALSE)</f>
        <v>BRB</v>
      </c>
      <c r="G513" s="27" t="str">
        <f>VLOOKUP($C513,CARPETAS!$C$5:$L$2388,9,FALSE)</f>
        <v>xx</v>
      </c>
      <c r="H513" s="28" t="str">
        <f>VLOOKUP($C513,CARPETAS!$C$5:$L$2388,5,FALSE)</f>
        <v>xx</v>
      </c>
      <c r="I513" s="88">
        <v>43815</v>
      </c>
      <c r="J513" s="29" t="str">
        <f>VLOOKUP($C513,CARPETAS!$C$5:$L$2388,4,FALSE)</f>
        <v>xx</v>
      </c>
      <c r="K513" s="38"/>
      <c r="L513" s="93"/>
      <c r="M513" s="30">
        <f t="shared" si="37"/>
        <v>-43812</v>
      </c>
      <c r="N513" s="31">
        <v>936</v>
      </c>
      <c r="O513" s="31"/>
      <c r="P513" s="31"/>
      <c r="Q513" s="31"/>
      <c r="R513" s="31"/>
      <c r="S513" s="31"/>
      <c r="T513" s="40"/>
      <c r="U513" s="222"/>
      <c r="V513" s="48"/>
      <c r="W513" s="48"/>
    </row>
    <row r="514" ht="15.75" customHeight="1" s="49" customFormat="1">
      <c r="A514" s="39">
        <v>50</v>
      </c>
      <c r="B514" s="54" t="s">
        <v>22</v>
      </c>
      <c r="C514" s="55" t="s">
        <v>23</v>
      </c>
      <c r="D514" s="56" t="s">
        <v>37</v>
      </c>
      <c r="E514" s="88">
        <v>43812</v>
      </c>
      <c r="F514" s="37" t="str">
        <f>VLOOKUP($C514,CARPETAS!$C$5:$L$2388,2,FALSE)</f>
        <v>BRB</v>
      </c>
      <c r="G514" s="27" t="str">
        <f>VLOOKUP($C514,CARPETAS!$C$5:$L$2388,9,FALSE)</f>
        <v>xx</v>
      </c>
      <c r="H514" s="28" t="str">
        <f>VLOOKUP($C514,CARPETAS!$C$5:$L$2388,5,FALSE)</f>
        <v>xx</v>
      </c>
      <c r="I514" s="88">
        <v>43815</v>
      </c>
      <c r="J514" s="29" t="str">
        <f>VLOOKUP($C514,CARPETAS!$C$5:$L$2388,4,FALSE)</f>
        <v>xx</v>
      </c>
      <c r="K514" s="38"/>
      <c r="L514" s="93">
        <f ref="L514:L527" t="shared" si="39">I514+1</f>
        <v>43816</v>
      </c>
      <c r="M514" s="30">
        <f t="shared" si="37"/>
        <v>4</v>
      </c>
      <c r="N514" s="31">
        <v>936</v>
      </c>
      <c r="O514" s="31"/>
      <c r="P514" s="31"/>
      <c r="Q514" s="31"/>
      <c r="R514" s="31"/>
      <c r="S514" s="31"/>
      <c r="T514" s="40"/>
      <c r="U514" s="222"/>
      <c r="V514" s="48"/>
      <c r="W514" s="48"/>
    </row>
    <row r="515" ht="15.75" customHeight="1" s="49" customFormat="1">
      <c r="A515" s="50">
        <v>50</v>
      </c>
      <c r="B515" s="57" t="s">
        <v>40</v>
      </c>
      <c r="C515" s="58" t="s">
        <v>1119</v>
      </c>
      <c r="D515" s="59" t="s">
        <v>26</v>
      </c>
      <c r="E515" s="89">
        <v>43812</v>
      </c>
      <c r="F515" s="41" t="str">
        <f>VLOOKUP($C515,CARPETAS!$C$5:$L$2388,2,FALSE)</f>
        <v>BRB087</v>
      </c>
      <c r="G515" s="42" t="str">
        <f>VLOOKUP($C515,CARPETAS!$C$5:$L$2388,9,FALSE)</f>
        <v>136.21.00</v>
      </c>
      <c r="H515" s="43" t="str">
        <f>VLOOKUP($C515,CARPETAS!$C$5:$L$2388,5,FALSE)</f>
        <v>Zanini</v>
      </c>
      <c r="I515" s="89">
        <v>43815</v>
      </c>
      <c r="J515" s="44" t="str">
        <f>VLOOKUP($C515,CARPETAS!$C$5:$L$2388,4,FALSE)</f>
        <v>Rivera</v>
      </c>
      <c r="K515" s="45"/>
      <c r="L515" s="94">
        <f t="shared" si="39"/>
        <v>43816</v>
      </c>
      <c r="M515" s="46">
        <f t="shared" si="37"/>
        <v>4</v>
      </c>
      <c r="N515" s="47">
        <v>936</v>
      </c>
      <c r="O515" s="47" t="s">
        <v>1131</v>
      </c>
      <c r="P515" s="47">
        <v>937</v>
      </c>
      <c r="Q515" s="47">
        <v>1095</v>
      </c>
      <c r="R515" s="47" t="s">
        <v>339</v>
      </c>
      <c r="S515" s="47" t="s">
        <v>154</v>
      </c>
      <c r="T515" s="36" t="s">
        <v>1132</v>
      </c>
      <c r="U515" s="284"/>
      <c r="V515" s="48"/>
      <c r="W515" s="48"/>
    </row>
    <row r="516" ht="15.75" customHeight="1" s="49" customFormat="1">
      <c r="A516" s="50">
        <v>50</v>
      </c>
      <c r="B516" s="57" t="s">
        <v>40</v>
      </c>
      <c r="C516" s="58" t="s">
        <v>1133</v>
      </c>
      <c r="D516" s="59" t="s">
        <v>32</v>
      </c>
      <c r="E516" s="89">
        <v>43812</v>
      </c>
      <c r="F516" s="41" t="str">
        <f>VLOOKUP($C516,CARPETAS!$C$5:$L$2388,2,FALSE)</f>
        <v>BRB088</v>
      </c>
      <c r="G516" s="42" t="str">
        <f>VLOOKUP($C516,CARPETAS!$C$5:$L$2388,9,FALSE)</f>
        <v>136.23.96</v>
      </c>
      <c r="H516" s="43" t="str">
        <f>VLOOKUP($C516,CARPETAS!$C$5:$L$2388,5,FALSE)</f>
        <v>Zanini</v>
      </c>
      <c r="I516" s="89">
        <v>43815</v>
      </c>
      <c r="J516" s="44" t="str">
        <f>VLOOKUP($C516,CARPETAS!$C$5:$L$2388,4,FALSE)</f>
        <v>Rivera</v>
      </c>
      <c r="K516" s="45"/>
      <c r="L516" s="94">
        <f t="shared" si="39"/>
        <v>43816</v>
      </c>
      <c r="M516" s="46">
        <f t="shared" si="37"/>
        <v>4</v>
      </c>
      <c r="N516" s="47">
        <v>936</v>
      </c>
      <c r="O516" s="47" t="s">
        <v>1134</v>
      </c>
      <c r="P516" s="47">
        <v>936</v>
      </c>
      <c r="Q516" s="47">
        <v>1096</v>
      </c>
      <c r="R516" s="47" t="s">
        <v>710</v>
      </c>
      <c r="S516" s="47" t="s">
        <v>711</v>
      </c>
      <c r="T516" s="36" t="s">
        <v>1135</v>
      </c>
      <c r="U516" s="284"/>
      <c r="V516" s="48"/>
      <c r="W516" s="48"/>
    </row>
    <row r="517" ht="15.75" customHeight="1" s="49" customFormat="1">
      <c r="A517" s="50">
        <v>50</v>
      </c>
      <c r="B517" s="57" t="s">
        <v>40</v>
      </c>
      <c r="C517" s="58" t="s">
        <v>1106</v>
      </c>
      <c r="D517" s="59" t="s">
        <v>36</v>
      </c>
      <c r="E517" s="89">
        <v>43811</v>
      </c>
      <c r="F517" s="41" t="str">
        <f>VLOOKUP($C517,CARPETAS!$C$5:$L$2388,2,FALSE)</f>
        <v>BRB086</v>
      </c>
      <c r="G517" s="42" t="str">
        <f>VLOOKUP($C517,CARPETAS!$C$5:$L$2388,9,FALSE)</f>
        <v>136.13.79</v>
      </c>
      <c r="H517" s="43" t="str">
        <f>VLOOKUP($C517,CARPETAS!$C$5:$L$2388,5,FALSE)</f>
        <v>Silvio</v>
      </c>
      <c r="I517" s="89">
        <v>43815</v>
      </c>
      <c r="J517" s="44" t="str">
        <f>VLOOKUP($C517,CARPETAS!$C$5:$L$2388,4,FALSE)</f>
        <v>Rivera</v>
      </c>
      <c r="K517" s="45"/>
      <c r="L517" s="94">
        <f t="shared" si="39"/>
        <v>43816</v>
      </c>
      <c r="M517" s="46">
        <f t="shared" si="37"/>
        <v>5</v>
      </c>
      <c r="N517" s="47">
        <v>936</v>
      </c>
      <c r="O517" s="47" t="s">
        <v>1136</v>
      </c>
      <c r="P517" s="47">
        <v>938</v>
      </c>
      <c r="Q517" s="47">
        <v>4022</v>
      </c>
      <c r="R517" s="47" t="s">
        <v>1137</v>
      </c>
      <c r="S517" s="47" t="s">
        <v>1138</v>
      </c>
      <c r="T517" s="36" t="s">
        <v>1139</v>
      </c>
      <c r="U517" s="284"/>
      <c r="V517" s="48"/>
      <c r="W517" s="48"/>
    </row>
    <row r="518" ht="15.75" customHeight="1" s="49" customFormat="1">
      <c r="A518" s="50">
        <v>50</v>
      </c>
      <c r="B518" s="57" t="s">
        <v>40</v>
      </c>
      <c r="C518" s="58" t="s">
        <v>1119</v>
      </c>
      <c r="D518" s="59" t="s">
        <v>1091</v>
      </c>
      <c r="E518" s="89">
        <v>43813</v>
      </c>
      <c r="F518" s="41" t="str">
        <f>VLOOKUP($C518,CARPETAS!$C$5:$L$2388,2,FALSE)</f>
        <v>BRB087</v>
      </c>
      <c r="G518" s="42" t="str">
        <f>VLOOKUP($C518,CARPETAS!$C$5:$L$2388,9,FALSE)</f>
        <v>136.21.00</v>
      </c>
      <c r="H518" s="43" t="str">
        <f>VLOOKUP($C518,CARPETAS!$C$5:$L$2388,5,FALSE)</f>
        <v>Zanini</v>
      </c>
      <c r="I518" s="89">
        <v>43815</v>
      </c>
      <c r="J518" s="44" t="str">
        <f>VLOOKUP($C518,CARPETAS!$C$5:$L$2388,4,FALSE)</f>
        <v>Rivera</v>
      </c>
      <c r="K518" s="45"/>
      <c r="L518" s="94">
        <f t="shared" si="39"/>
        <v>43816</v>
      </c>
      <c r="M518" s="46">
        <f t="shared" si="37"/>
        <v>3</v>
      </c>
      <c r="N518" s="47">
        <v>936</v>
      </c>
      <c r="O518" s="47" t="s">
        <v>1140</v>
      </c>
      <c r="P518" s="47">
        <v>936</v>
      </c>
      <c r="Q518" s="47">
        <v>1099</v>
      </c>
      <c r="R518" s="47" t="s">
        <v>186</v>
      </c>
      <c r="S518" s="47" t="s">
        <v>187</v>
      </c>
      <c r="T518" s="36" t="s">
        <v>1135</v>
      </c>
      <c r="U518" s="284"/>
      <c r="V518" s="48"/>
      <c r="W518" s="48"/>
    </row>
    <row r="519" ht="15.75" customHeight="1" s="49" customFormat="1">
      <c r="A519" s="50">
        <v>50</v>
      </c>
      <c r="B519" s="57" t="s">
        <v>40</v>
      </c>
      <c r="C519" s="58" t="s">
        <v>1133</v>
      </c>
      <c r="D519" s="59" t="s">
        <v>37</v>
      </c>
      <c r="E519" s="89">
        <v>43812</v>
      </c>
      <c r="F519" s="41" t="str">
        <f>VLOOKUP($C519,CARPETAS!$C$5:$L$2388,2,FALSE)</f>
        <v>BRB088</v>
      </c>
      <c r="G519" s="42" t="str">
        <f>VLOOKUP($C519,CARPETAS!$C$5:$L$2388,9,FALSE)</f>
        <v>136.23.96</v>
      </c>
      <c r="H519" s="43" t="str">
        <f>VLOOKUP($C519,CARPETAS!$C$5:$L$2388,5,FALSE)</f>
        <v>Zanini</v>
      </c>
      <c r="I519" s="89">
        <v>43815</v>
      </c>
      <c r="J519" s="44" t="str">
        <f>VLOOKUP($C519,CARPETAS!$C$5:$L$2388,4,FALSE)</f>
        <v>Rivera</v>
      </c>
      <c r="K519" s="45"/>
      <c r="L519" s="94">
        <f t="shared" si="39"/>
        <v>43816</v>
      </c>
      <c r="M519" s="46">
        <f t="shared" si="37"/>
        <v>4</v>
      </c>
      <c r="N519" s="47">
        <v>936</v>
      </c>
      <c r="O519" s="47" t="s">
        <v>1141</v>
      </c>
      <c r="P519" s="47">
        <v>937</v>
      </c>
      <c r="Q519" s="47">
        <v>1098</v>
      </c>
      <c r="R519" s="47" t="s">
        <v>753</v>
      </c>
      <c r="S519" s="47" t="s">
        <v>754</v>
      </c>
      <c r="T519" s="36" t="s">
        <v>1132</v>
      </c>
      <c r="U519" s="284"/>
      <c r="V519" s="48"/>
      <c r="W519" s="48"/>
    </row>
    <row r="520" ht="15.75" customHeight="1" s="49" customFormat="1">
      <c r="A520" s="50">
        <v>50</v>
      </c>
      <c r="B520" s="57" t="s">
        <v>40</v>
      </c>
      <c r="C520" s="58" t="s">
        <v>1142</v>
      </c>
      <c r="D520" s="59" t="s">
        <v>37</v>
      </c>
      <c r="E520" s="89">
        <v>43812</v>
      </c>
      <c r="F520" s="41" t="str">
        <f>VLOOKUP($C520,CARPETAS!$C$5:$L$2388,2,FALSE)</f>
        <v>BRB089</v>
      </c>
      <c r="G520" s="42" t="str">
        <f>VLOOKUP($C520,CARPETAS!$C$5:$L$2388,9,FALSE)</f>
        <v>136.23.97</v>
      </c>
      <c r="H520" s="43" t="str">
        <f>VLOOKUP($C520,CARPETAS!$C$5:$L$2388,5,FALSE)</f>
        <v>Silvio</v>
      </c>
      <c r="I520" s="89">
        <v>43815</v>
      </c>
      <c r="J520" s="44" t="str">
        <f>VLOOKUP($C520,CARPETAS!$C$5:$L$2388,4,FALSE)</f>
        <v>Rivera</v>
      </c>
      <c r="K520" s="45"/>
      <c r="L520" s="94">
        <f t="shared" si="39"/>
        <v>43816</v>
      </c>
      <c r="M520" s="46">
        <f t="shared" si="37"/>
        <v>4</v>
      </c>
      <c r="N520" s="47">
        <v>936</v>
      </c>
      <c r="O520" s="47" t="s">
        <v>1143</v>
      </c>
      <c r="P520" s="47">
        <v>936</v>
      </c>
      <c r="Q520" s="47">
        <v>4023</v>
      </c>
      <c r="R520" s="47" t="s">
        <v>1144</v>
      </c>
      <c r="S520" s="47" t="s">
        <v>438</v>
      </c>
      <c r="T520" s="36" t="s">
        <v>1145</v>
      </c>
      <c r="U520" s="284"/>
      <c r="V520" s="48"/>
      <c r="W520" s="48"/>
    </row>
    <row r="521" ht="15.75" customHeight="1" s="49" customFormat="1">
      <c r="A521" s="50">
        <v>51</v>
      </c>
      <c r="B521" s="57" t="s">
        <v>40</v>
      </c>
      <c r="C521" s="58" t="s">
        <v>1133</v>
      </c>
      <c r="D521" s="59" t="s">
        <v>32</v>
      </c>
      <c r="E521" s="89">
        <v>43815</v>
      </c>
      <c r="F521" s="41" t="str">
        <f>VLOOKUP($C521,CARPETAS!$C$5:$L$2388,2,FALSE)</f>
        <v>BRB088</v>
      </c>
      <c r="G521" s="42" t="str">
        <f>VLOOKUP($C521,CARPETAS!$C$5:$L$2388,9,FALSE)</f>
        <v>136.23.96</v>
      </c>
      <c r="H521" s="43" t="str">
        <f>VLOOKUP($C521,CARPETAS!$C$5:$L$2388,5,FALSE)</f>
        <v>Zanini</v>
      </c>
      <c r="I521" s="89">
        <v>43816</v>
      </c>
      <c r="J521" s="44" t="str">
        <f>VLOOKUP($C521,CARPETAS!$C$5:$L$2388,4,FALSE)</f>
        <v>Rivera</v>
      </c>
      <c r="K521" s="45"/>
      <c r="L521" s="94">
        <f t="shared" si="39"/>
        <v>43817</v>
      </c>
      <c r="M521" s="46">
        <f t="shared" si="37"/>
        <v>2</v>
      </c>
      <c r="N521" s="47">
        <v>936</v>
      </c>
      <c r="O521" s="47" t="s">
        <v>1146</v>
      </c>
      <c r="P521" s="47">
        <v>937</v>
      </c>
      <c r="Q521" s="47">
        <v>1101</v>
      </c>
      <c r="R521" s="47" t="s">
        <v>305</v>
      </c>
      <c r="S521" s="47" t="s">
        <v>306</v>
      </c>
      <c r="T521" s="36" t="s">
        <v>1135</v>
      </c>
      <c r="U521" s="284"/>
      <c r="V521" s="48"/>
      <c r="W521" s="48"/>
    </row>
    <row r="522" ht="15.75" customHeight="1" s="49" customFormat="1">
      <c r="A522" s="50">
        <v>51</v>
      </c>
      <c r="B522" s="57" t="s">
        <v>40</v>
      </c>
      <c r="C522" s="58" t="s">
        <v>1133</v>
      </c>
      <c r="D522" s="59" t="s">
        <v>28</v>
      </c>
      <c r="E522" s="89">
        <v>43815</v>
      </c>
      <c r="F522" s="41" t="str">
        <f>VLOOKUP($C522,CARPETAS!$C$5:$L$2388,2,FALSE)</f>
        <v>BRB088</v>
      </c>
      <c r="G522" s="42" t="str">
        <f>VLOOKUP($C522,CARPETAS!$C$5:$L$2388,9,FALSE)</f>
        <v>136.23.96</v>
      </c>
      <c r="H522" s="43" t="str">
        <f>VLOOKUP($C522,CARPETAS!$C$5:$L$2388,5,FALSE)</f>
        <v>Zanini</v>
      </c>
      <c r="I522" s="89">
        <v>43816</v>
      </c>
      <c r="J522" s="44" t="str">
        <f>VLOOKUP($C522,CARPETAS!$C$5:$L$2388,4,FALSE)</f>
        <v>Rivera</v>
      </c>
      <c r="K522" s="45"/>
      <c r="L522" s="94">
        <f t="shared" si="39"/>
        <v>43817</v>
      </c>
      <c r="M522" s="46">
        <f t="shared" si="37"/>
        <v>2</v>
      </c>
      <c r="N522" s="47">
        <v>936</v>
      </c>
      <c r="O522" s="47" t="s">
        <v>1147</v>
      </c>
      <c r="P522" s="47">
        <v>936</v>
      </c>
      <c r="Q522" s="47">
        <v>1100</v>
      </c>
      <c r="R522" s="47" t="s">
        <v>200</v>
      </c>
      <c r="S522" s="47" t="s">
        <v>201</v>
      </c>
      <c r="T522" s="36" t="s">
        <v>1135</v>
      </c>
      <c r="U522" s="284"/>
      <c r="V522" s="48"/>
      <c r="W522" s="48"/>
    </row>
    <row r="523" ht="15.75" customHeight="1" s="49" customFormat="1">
      <c r="A523" s="50">
        <v>50</v>
      </c>
      <c r="B523" s="57" t="s">
        <v>40</v>
      </c>
      <c r="C523" s="58" t="s">
        <v>1133</v>
      </c>
      <c r="D523" s="59" t="s">
        <v>26</v>
      </c>
      <c r="E523" s="89">
        <v>43812</v>
      </c>
      <c r="F523" s="41" t="str">
        <f>VLOOKUP($C523,CARPETAS!$C$5:$L$2388,2,FALSE)</f>
        <v>BRB088</v>
      </c>
      <c r="G523" s="42" t="str">
        <f>VLOOKUP($C523,CARPETAS!$C$5:$L$2388,9,FALSE)</f>
        <v>136.23.96</v>
      </c>
      <c r="H523" s="43" t="str">
        <f>VLOOKUP($C523,CARPETAS!$C$5:$L$2388,5,FALSE)</f>
        <v>Zanini</v>
      </c>
      <c r="I523" s="89">
        <v>43817</v>
      </c>
      <c r="J523" s="44" t="str">
        <f>VLOOKUP($C523,CARPETAS!$C$5:$L$2388,4,FALSE)</f>
        <v>Rivera</v>
      </c>
      <c r="K523" s="45"/>
      <c r="L523" s="94">
        <f t="shared" si="39"/>
        <v>43818</v>
      </c>
      <c r="M523" s="46">
        <f t="shared" si="37"/>
        <v>6</v>
      </c>
      <c r="N523" s="47">
        <v>936</v>
      </c>
      <c r="O523" s="47" t="s">
        <v>1148</v>
      </c>
      <c r="P523" s="47">
        <v>937</v>
      </c>
      <c r="Q523" s="47">
        <v>1097</v>
      </c>
      <c r="R523" s="47" t="s">
        <v>515</v>
      </c>
      <c r="S523" s="47" t="s">
        <v>516</v>
      </c>
      <c r="T523" s="36" t="s">
        <v>1149</v>
      </c>
      <c r="U523" s="284"/>
      <c r="V523" s="48"/>
      <c r="W523" s="48"/>
    </row>
    <row r="524" ht="15.75" customHeight="1" s="49" customFormat="1">
      <c r="A524" s="50">
        <v>51</v>
      </c>
      <c r="B524" s="57" t="s">
        <v>40</v>
      </c>
      <c r="C524" s="58" t="s">
        <v>1133</v>
      </c>
      <c r="D524" s="59" t="s">
        <v>26</v>
      </c>
      <c r="E524" s="89">
        <v>43816</v>
      </c>
      <c r="F524" s="41" t="str">
        <f>VLOOKUP($C524,CARPETAS!$C$5:$L$2388,2,FALSE)</f>
        <v>BRB088</v>
      </c>
      <c r="G524" s="42" t="str">
        <f>VLOOKUP($C524,CARPETAS!$C$5:$L$2388,9,FALSE)</f>
        <v>136.23.96</v>
      </c>
      <c r="H524" s="43" t="str">
        <f>VLOOKUP($C524,CARPETAS!$C$5:$L$2388,5,FALSE)</f>
        <v>Zanini</v>
      </c>
      <c r="I524" s="89">
        <v>43817</v>
      </c>
      <c r="J524" s="44" t="str">
        <f>VLOOKUP($C524,CARPETAS!$C$5:$L$2388,4,FALSE)</f>
        <v>Rivera</v>
      </c>
      <c r="K524" s="45"/>
      <c r="L524" s="94">
        <f t="shared" si="39"/>
        <v>43818</v>
      </c>
      <c r="M524" s="46">
        <f t="shared" si="37"/>
        <v>2</v>
      </c>
      <c r="N524" s="47">
        <v>936</v>
      </c>
      <c r="O524" s="47" t="s">
        <v>1150</v>
      </c>
      <c r="P524" s="47">
        <v>937</v>
      </c>
      <c r="Q524" s="47">
        <v>1102</v>
      </c>
      <c r="R524" s="47" t="s">
        <v>478</v>
      </c>
      <c r="S524" s="47" t="s">
        <v>479</v>
      </c>
      <c r="T524" s="36" t="s">
        <v>1149</v>
      </c>
      <c r="U524" s="284"/>
      <c r="V524" s="48"/>
      <c r="W524" s="48"/>
    </row>
    <row r="525" ht="15.75" customHeight="1" s="49" customFormat="1">
      <c r="A525" s="50">
        <v>51</v>
      </c>
      <c r="B525" s="57" t="s">
        <v>40</v>
      </c>
      <c r="C525" s="58" t="s">
        <v>1133</v>
      </c>
      <c r="D525" s="59" t="s">
        <v>26</v>
      </c>
      <c r="E525" s="89">
        <v>43817</v>
      </c>
      <c r="F525" s="41" t="str">
        <f>VLOOKUP($C525,CARPETAS!$C$5:$L$2388,2,FALSE)</f>
        <v>BRB088</v>
      </c>
      <c r="G525" s="42" t="str">
        <f>VLOOKUP($C525,CARPETAS!$C$5:$L$2388,9,FALSE)</f>
        <v>136.23.96</v>
      </c>
      <c r="H525" s="43" t="str">
        <f>VLOOKUP($C525,CARPETAS!$C$5:$L$2388,5,FALSE)</f>
        <v>Zanini</v>
      </c>
      <c r="I525" s="89">
        <v>43818</v>
      </c>
      <c r="J525" s="44" t="str">
        <f>VLOOKUP($C525,CARPETAS!$C$5:$L$2388,4,FALSE)</f>
        <v>Rivera</v>
      </c>
      <c r="K525" s="45"/>
      <c r="L525" s="94">
        <f t="shared" si="39"/>
        <v>43819</v>
      </c>
      <c r="M525" s="46">
        <f t="shared" si="37"/>
        <v>2</v>
      </c>
      <c r="N525" s="47">
        <v>936</v>
      </c>
      <c r="O525" s="47" t="s">
        <v>1151</v>
      </c>
      <c r="P525" s="47">
        <v>937</v>
      </c>
      <c r="Q525" s="47">
        <v>1103</v>
      </c>
      <c r="R525" s="47" t="s">
        <v>114</v>
      </c>
      <c r="S525" s="47" t="s">
        <v>115</v>
      </c>
      <c r="T525" s="36" t="s">
        <v>1152</v>
      </c>
      <c r="U525" s="284"/>
      <c r="V525" s="48"/>
      <c r="W525" s="48"/>
    </row>
    <row r="526" ht="15.75" customHeight="1" s="49" customFormat="1">
      <c r="A526" s="50">
        <v>51</v>
      </c>
      <c r="B526" s="57" t="s">
        <v>40</v>
      </c>
      <c r="C526" s="58" t="s">
        <v>1142</v>
      </c>
      <c r="D526" s="59" t="s">
        <v>32</v>
      </c>
      <c r="E526" s="89">
        <v>43817</v>
      </c>
      <c r="F526" s="41" t="str">
        <f>VLOOKUP($C526,CARPETAS!$C$5:$L$2388,2,FALSE)</f>
        <v>BRB089</v>
      </c>
      <c r="G526" s="42" t="str">
        <f>VLOOKUP($C526,CARPETAS!$C$5:$L$2388,9,FALSE)</f>
        <v>136.23.97</v>
      </c>
      <c r="H526" s="43" t="str">
        <f>VLOOKUP($C526,CARPETAS!$C$5:$L$2388,5,FALSE)</f>
        <v>Silvio</v>
      </c>
      <c r="I526" s="89">
        <v>43819</v>
      </c>
      <c r="J526" s="44" t="str">
        <f>VLOOKUP($C526,CARPETAS!$C$5:$L$2388,4,FALSE)</f>
        <v>Rivera</v>
      </c>
      <c r="K526" s="45"/>
      <c r="L526" s="94">
        <f t="shared" si="39"/>
        <v>43820</v>
      </c>
      <c r="M526" s="46">
        <f t="shared" si="37"/>
        <v>3</v>
      </c>
      <c r="N526" s="47">
        <v>936</v>
      </c>
      <c r="O526" s="47" t="s">
        <v>1153</v>
      </c>
      <c r="P526" s="47">
        <v>936</v>
      </c>
      <c r="Q526" s="47">
        <v>4042</v>
      </c>
      <c r="R526" s="47" t="s">
        <v>851</v>
      </c>
      <c r="S526" s="47" t="s">
        <v>852</v>
      </c>
      <c r="T526" s="36" t="s">
        <v>1154</v>
      </c>
      <c r="U526" s="284"/>
      <c r="V526" s="48"/>
      <c r="W526" s="48"/>
    </row>
    <row r="527" ht="15.75" customHeight="1" s="49" customFormat="1">
      <c r="A527" s="50">
        <v>51</v>
      </c>
      <c r="B527" s="57" t="s">
        <v>40</v>
      </c>
      <c r="C527" s="58" t="s">
        <v>1142</v>
      </c>
      <c r="D527" s="59" t="s">
        <v>37</v>
      </c>
      <c r="E527" s="89">
        <v>43817</v>
      </c>
      <c r="F527" s="41" t="str">
        <f>VLOOKUP($C527,CARPETAS!$C$5:$L$2388,2,FALSE)</f>
        <v>BRB089</v>
      </c>
      <c r="G527" s="42" t="str">
        <f>VLOOKUP($C527,CARPETAS!$C$5:$L$2388,9,FALSE)</f>
        <v>136.23.97</v>
      </c>
      <c r="H527" s="43" t="str">
        <f>VLOOKUP($C527,CARPETAS!$C$5:$L$2388,5,FALSE)</f>
        <v>Silvio</v>
      </c>
      <c r="I527" s="89">
        <v>43819</v>
      </c>
      <c r="J527" s="44" t="str">
        <f>VLOOKUP($C527,CARPETAS!$C$5:$L$2388,4,FALSE)</f>
        <v>Rivera</v>
      </c>
      <c r="K527" s="45"/>
      <c r="L527" s="94">
        <f t="shared" si="39"/>
        <v>43820</v>
      </c>
      <c r="M527" s="46">
        <f t="shared" si="37"/>
        <v>3</v>
      </c>
      <c r="N527" s="47">
        <v>936</v>
      </c>
      <c r="O527" s="47" t="s">
        <v>1155</v>
      </c>
      <c r="P527" s="47">
        <v>936</v>
      </c>
      <c r="Q527" s="47">
        <v>4031</v>
      </c>
      <c r="R527" s="47" t="s">
        <v>1156</v>
      </c>
      <c r="S527" s="47" t="s">
        <v>1157</v>
      </c>
      <c r="T527" s="36" t="s">
        <v>1154</v>
      </c>
      <c r="U527" s="284"/>
      <c r="V527" s="48"/>
      <c r="W527" s="48"/>
    </row>
    <row r="528" ht="15.75" customHeight="1" s="49" customFormat="1">
      <c r="A528" s="50">
        <v>51</v>
      </c>
      <c r="B528" s="57" t="s">
        <v>40</v>
      </c>
      <c r="C528" s="58" t="s">
        <v>1158</v>
      </c>
      <c r="D528" s="59" t="s">
        <v>28</v>
      </c>
      <c r="E528" s="89">
        <v>43817</v>
      </c>
      <c r="F528" s="41" t="str">
        <f>VLOOKUP($C528,CARPETAS!$C$5:$L$2388,2,FALSE)</f>
        <v>BRB090</v>
      </c>
      <c r="G528" s="42" t="str">
        <f>VLOOKUP($C528,CARPETAS!$C$5:$L$2388,9,FALSE)</f>
        <v>136.29.14</v>
      </c>
      <c r="H528" s="43" t="str">
        <f>VLOOKUP($C528,CARPETAS!$C$5:$L$2388,5,FALSE)</f>
        <v>Zanini</v>
      </c>
      <c r="I528" s="89">
        <v>43819</v>
      </c>
      <c r="J528" s="44" t="str">
        <f>VLOOKUP($C528,CARPETAS!$C$5:$L$2388,4,FALSE)</f>
        <v>Rivera</v>
      </c>
      <c r="K528" s="45"/>
      <c r="L528" s="94">
        <f>I528+1+2</f>
        <v>43822</v>
      </c>
      <c r="M528" s="46">
        <f t="shared" si="37"/>
        <v>5</v>
      </c>
      <c r="N528" s="47">
        <v>936</v>
      </c>
      <c r="O528" s="47" t="s">
        <v>1159</v>
      </c>
      <c r="P528" s="47">
        <v>936</v>
      </c>
      <c r="Q528" s="47">
        <v>1106</v>
      </c>
      <c r="R528" s="47" t="s">
        <v>68</v>
      </c>
      <c r="S528" s="47" t="s">
        <v>69</v>
      </c>
      <c r="T528" s="36" t="s">
        <v>1154</v>
      </c>
      <c r="U528" s="284"/>
      <c r="V528" s="48"/>
      <c r="W528" s="48"/>
    </row>
    <row r="529" ht="15.75" customHeight="1" s="49" customFormat="1">
      <c r="A529" s="50">
        <v>51</v>
      </c>
      <c r="B529" s="57" t="s">
        <v>40</v>
      </c>
      <c r="C529" s="58" t="s">
        <v>1142</v>
      </c>
      <c r="D529" s="59" t="s">
        <v>37</v>
      </c>
      <c r="E529" s="89">
        <v>43817</v>
      </c>
      <c r="F529" s="41" t="str">
        <f>VLOOKUP($C529,CARPETAS!$C$5:$L$2388,2,FALSE)</f>
        <v>BRB089</v>
      </c>
      <c r="G529" s="42" t="str">
        <f>VLOOKUP($C529,CARPETAS!$C$5:$L$2388,9,FALSE)</f>
        <v>136.23.97</v>
      </c>
      <c r="H529" s="43" t="str">
        <f>VLOOKUP($C529,CARPETAS!$C$5:$L$2388,5,FALSE)</f>
        <v>Silvio</v>
      </c>
      <c r="I529" s="89">
        <v>43819</v>
      </c>
      <c r="J529" s="44" t="str">
        <f>VLOOKUP($C529,CARPETAS!$C$5:$L$2388,4,FALSE)</f>
        <v>Rivera</v>
      </c>
      <c r="K529" s="45"/>
      <c r="L529" s="94">
        <f>I529+1</f>
        <v>43820</v>
      </c>
      <c r="M529" s="46">
        <f t="shared" si="37"/>
        <v>3</v>
      </c>
      <c r="N529" s="47">
        <v>936</v>
      </c>
      <c r="O529" s="47" t="s">
        <v>1160</v>
      </c>
      <c r="P529" s="47">
        <v>937</v>
      </c>
      <c r="Q529" s="47">
        <v>4032</v>
      </c>
      <c r="R529" s="47" t="s">
        <v>1161</v>
      </c>
      <c r="S529" s="47" t="s">
        <v>127</v>
      </c>
      <c r="T529" s="36" t="s">
        <v>1162</v>
      </c>
      <c r="U529" s="284"/>
      <c r="V529" s="48"/>
      <c r="W529" s="48"/>
    </row>
    <row r="530" ht="15.75" customHeight="1" s="49" customFormat="1">
      <c r="A530" s="50">
        <v>51</v>
      </c>
      <c r="B530" s="57" t="s">
        <v>40</v>
      </c>
      <c r="C530" s="58" t="s">
        <v>1158</v>
      </c>
      <c r="D530" s="59" t="s">
        <v>36</v>
      </c>
      <c r="E530" s="89">
        <v>43818</v>
      </c>
      <c r="F530" s="41" t="str">
        <f>VLOOKUP($C530,CARPETAS!$C$5:$L$2388,2,FALSE)</f>
        <v>BRB090</v>
      </c>
      <c r="G530" s="42" t="str">
        <f>VLOOKUP($C530,CARPETAS!$C$5:$L$2388,9,FALSE)</f>
        <v>136.29.14</v>
      </c>
      <c r="H530" s="43" t="str">
        <f>VLOOKUP($C530,CARPETAS!$C$5:$L$2388,5,FALSE)</f>
        <v>Zanini</v>
      </c>
      <c r="I530" s="89">
        <v>43819</v>
      </c>
      <c r="J530" s="44" t="str">
        <f>VLOOKUP($C530,CARPETAS!$C$5:$L$2388,4,FALSE)</f>
        <v>Rivera</v>
      </c>
      <c r="K530" s="45"/>
      <c r="L530" s="94">
        <f>I530+1</f>
        <v>43820</v>
      </c>
      <c r="M530" s="46">
        <f t="shared" si="37"/>
        <v>2</v>
      </c>
      <c r="N530" s="47">
        <v>936</v>
      </c>
      <c r="O530" s="47" t="s">
        <v>1163</v>
      </c>
      <c r="P530" s="47">
        <v>937</v>
      </c>
      <c r="Q530" s="47">
        <v>1105</v>
      </c>
      <c r="R530" s="47" t="s">
        <v>183</v>
      </c>
      <c r="S530" s="47" t="s">
        <v>184</v>
      </c>
      <c r="T530" s="36" t="s">
        <v>1164</v>
      </c>
      <c r="U530" s="284"/>
      <c r="V530" s="48"/>
      <c r="W530" s="48"/>
    </row>
    <row r="531" ht="15.75" customHeight="1" s="49" customFormat="1">
      <c r="A531" s="50">
        <v>51</v>
      </c>
      <c r="B531" s="57" t="s">
        <v>40</v>
      </c>
      <c r="C531" s="58" t="s">
        <v>1133</v>
      </c>
      <c r="D531" s="59" t="s">
        <v>28</v>
      </c>
      <c r="E531" s="89">
        <v>43817</v>
      </c>
      <c r="F531" s="41" t="str">
        <f>VLOOKUP($C531,CARPETAS!$C$5:$L$2388,2,FALSE)</f>
        <v>BRB088</v>
      </c>
      <c r="G531" s="42" t="str">
        <f>VLOOKUP($C531,CARPETAS!$C$5:$L$2388,9,FALSE)</f>
        <v>136.23.96</v>
      </c>
      <c r="H531" s="43" t="str">
        <f>VLOOKUP($C531,CARPETAS!$C$5:$L$2388,5,FALSE)</f>
        <v>Zanini</v>
      </c>
      <c r="I531" s="89">
        <v>43819</v>
      </c>
      <c r="J531" s="44" t="str">
        <f>VLOOKUP($C531,CARPETAS!$C$5:$L$2388,4,FALSE)</f>
        <v>Rivera</v>
      </c>
      <c r="K531" s="45"/>
      <c r="L531" s="94">
        <v>43822</v>
      </c>
      <c r="M531" s="46">
        <f t="shared" si="37"/>
        <v>5</v>
      </c>
      <c r="N531" s="47">
        <v>936</v>
      </c>
      <c r="O531" s="47" t="s">
        <v>1165</v>
      </c>
      <c r="P531" s="47">
        <v>937</v>
      </c>
      <c r="Q531" s="47">
        <v>1104</v>
      </c>
      <c r="R531" s="47" t="s">
        <v>315</v>
      </c>
      <c r="S531" s="47" t="s">
        <v>316</v>
      </c>
      <c r="T531" s="36" t="s">
        <v>1166</v>
      </c>
      <c r="U531" s="284"/>
      <c r="V531" s="48"/>
      <c r="W531" s="48"/>
    </row>
    <row r="532" ht="15.75" customHeight="1" s="49" customFormat="1">
      <c r="A532" s="50">
        <v>52</v>
      </c>
      <c r="B532" s="57" t="s">
        <v>40</v>
      </c>
      <c r="C532" s="58" t="s">
        <v>1158</v>
      </c>
      <c r="D532" s="59" t="s">
        <v>26</v>
      </c>
      <c r="E532" s="89">
        <v>43822</v>
      </c>
      <c r="F532" s="41" t="str">
        <f>VLOOKUP($C532,CARPETAS!$C$5:$L$2388,2,FALSE)</f>
        <v>BRB090</v>
      </c>
      <c r="G532" s="42" t="str">
        <f>VLOOKUP($C532,CARPETAS!$C$5:$L$2388,9,FALSE)</f>
        <v>136.29.14</v>
      </c>
      <c r="H532" s="43" t="str">
        <f>VLOOKUP($C532,CARPETAS!$C$5:$L$2388,5,FALSE)</f>
        <v>Zanini</v>
      </c>
      <c r="I532" s="89">
        <v>43826</v>
      </c>
      <c r="J532" s="44" t="str">
        <f>VLOOKUP($C532,CARPETAS!$C$5:$L$2388,4,FALSE)</f>
        <v>Rivera</v>
      </c>
      <c r="K532" s="45"/>
      <c r="L532" s="94">
        <v>43829</v>
      </c>
      <c r="M532" s="46">
        <f t="shared" si="37"/>
        <v>7</v>
      </c>
      <c r="N532" s="47">
        <v>936</v>
      </c>
      <c r="O532" s="47" t="s">
        <v>1167</v>
      </c>
      <c r="P532" s="47">
        <v>937</v>
      </c>
      <c r="Q532" s="47">
        <v>1110</v>
      </c>
      <c r="R532" s="47" t="s">
        <v>1168</v>
      </c>
      <c r="S532" s="47" t="s">
        <v>1169</v>
      </c>
      <c r="T532" s="36" t="s">
        <v>1170</v>
      </c>
      <c r="U532" s="284"/>
      <c r="V532" s="48"/>
      <c r="W532" s="48"/>
    </row>
    <row r="533" ht="15.75" customHeight="1" s="49" customFormat="1">
      <c r="A533" s="50">
        <v>52</v>
      </c>
      <c r="B533" s="57" t="s">
        <v>40</v>
      </c>
      <c r="C533" s="58" t="s">
        <v>1158</v>
      </c>
      <c r="D533" s="59" t="s">
        <v>28</v>
      </c>
      <c r="E533" s="89">
        <v>43822</v>
      </c>
      <c r="F533" s="41" t="str">
        <f>VLOOKUP($C533,CARPETAS!$C$5:$L$2388,2,FALSE)</f>
        <v>BRB090</v>
      </c>
      <c r="G533" s="42" t="str">
        <f>VLOOKUP($C533,CARPETAS!$C$5:$L$2388,9,FALSE)</f>
        <v>136.29.14</v>
      </c>
      <c r="H533" s="43" t="str">
        <f>VLOOKUP($C533,CARPETAS!$C$5:$L$2388,5,FALSE)</f>
        <v>Zanini</v>
      </c>
      <c r="I533" s="89">
        <v>43826</v>
      </c>
      <c r="J533" s="44" t="str">
        <f>VLOOKUP($C533,CARPETAS!$C$5:$L$2388,4,FALSE)</f>
        <v>Rivera</v>
      </c>
      <c r="K533" s="45"/>
      <c r="L533" s="94">
        <v>43827</v>
      </c>
      <c r="M533" s="46">
        <f t="shared" si="37"/>
        <v>5</v>
      </c>
      <c r="N533" s="47">
        <v>936</v>
      </c>
      <c r="O533" s="47" t="s">
        <v>1171</v>
      </c>
      <c r="P533" s="47">
        <v>938</v>
      </c>
      <c r="Q533" s="47">
        <v>1109</v>
      </c>
      <c r="R533" s="47" t="s">
        <v>290</v>
      </c>
      <c r="S533" s="47" t="s">
        <v>291</v>
      </c>
      <c r="T533" s="36" t="s">
        <v>1172</v>
      </c>
      <c r="U533" s="284"/>
      <c r="V533" s="48"/>
      <c r="W533" s="48"/>
    </row>
    <row r="534" ht="15.75" customHeight="1" s="49" customFormat="1">
      <c r="A534" s="50">
        <v>52</v>
      </c>
      <c r="B534" s="57" t="s">
        <v>40</v>
      </c>
      <c r="C534" s="58" t="s">
        <v>1158</v>
      </c>
      <c r="D534" s="59" t="s">
        <v>36</v>
      </c>
      <c r="E534" s="89">
        <v>43822</v>
      </c>
      <c r="F534" s="41" t="str">
        <f>VLOOKUP($C534,CARPETAS!$C$5:$L$2388,2,FALSE)</f>
        <v>BRB090</v>
      </c>
      <c r="G534" s="42" t="str">
        <f>VLOOKUP($C534,CARPETAS!$C$5:$L$2388,9,FALSE)</f>
        <v>136.29.14</v>
      </c>
      <c r="H534" s="43" t="str">
        <f>VLOOKUP($C534,CARPETAS!$C$5:$L$2388,5,FALSE)</f>
        <v>Zanini</v>
      </c>
      <c r="I534" s="89">
        <v>43829</v>
      </c>
      <c r="J534" s="44" t="str">
        <f>VLOOKUP($C534,CARPETAS!$C$5:$L$2388,4,FALSE)</f>
        <v>Rivera</v>
      </c>
      <c r="K534" s="45"/>
      <c r="L534" s="94">
        <v>43830</v>
      </c>
      <c r="M534" s="46">
        <f t="shared" si="37"/>
        <v>8</v>
      </c>
      <c r="N534" s="47">
        <v>936</v>
      </c>
      <c r="O534" s="47" t="s">
        <v>1173</v>
      </c>
      <c r="P534" s="47">
        <v>938</v>
      </c>
      <c r="Q534" s="47">
        <v>1111</v>
      </c>
      <c r="R534" s="47" t="s">
        <v>157</v>
      </c>
      <c r="S534" s="47" t="s">
        <v>158</v>
      </c>
      <c r="T534" s="36" t="s">
        <v>1174</v>
      </c>
      <c r="U534" s="284"/>
      <c r="V534" s="48"/>
      <c r="W534" s="48"/>
    </row>
    <row r="535" ht="15.75" customHeight="1" s="49" customFormat="1">
      <c r="A535" s="50">
        <v>1</v>
      </c>
      <c r="B535" s="57" t="s">
        <v>40</v>
      </c>
      <c r="C535" s="58" t="s">
        <v>1175</v>
      </c>
      <c r="D535" s="59" t="s">
        <v>26</v>
      </c>
      <c r="E535" s="89">
        <v>43830</v>
      </c>
      <c r="F535" s="41" t="str">
        <f>VLOOKUP($C535,CARPETAS!$C$5:$L$2388,2,FALSE)</f>
        <v>BRB091</v>
      </c>
      <c r="G535" s="42" t="str">
        <f>VLOOKUP($C535,CARPETAS!$C$5:$L$2388,9,FALSE)</f>
        <v>136.30.65</v>
      </c>
      <c r="H535" s="43" t="str">
        <f>VLOOKUP($C535,CARPETAS!$C$5:$L$2388,5,FALSE)</f>
        <v>Silvio</v>
      </c>
      <c r="I535" s="89">
        <v>43833</v>
      </c>
      <c r="J535" s="44" t="str">
        <f>VLOOKUP($C535,CARPETAS!$C$5:$L$2388,4,FALSE)</f>
        <v>Rivera</v>
      </c>
      <c r="K535" s="45"/>
      <c r="L535" s="94">
        <f ref="L535:L547" t="shared" si="40">I535+1</f>
        <v>43834</v>
      </c>
      <c r="M535" s="46">
        <f t="shared" si="37"/>
        <v>4</v>
      </c>
      <c r="N535" s="47">
        <v>936</v>
      </c>
      <c r="O535" s="47" t="s">
        <v>1176</v>
      </c>
      <c r="P535" s="47">
        <v>937</v>
      </c>
      <c r="Q535" s="47">
        <v>4048</v>
      </c>
      <c r="R535" s="47" t="s">
        <v>1177</v>
      </c>
      <c r="S535" s="47" t="s">
        <v>1178</v>
      </c>
      <c r="T535" s="36" t="s">
        <v>1179</v>
      </c>
      <c r="U535" s="284"/>
      <c r="V535" s="48"/>
      <c r="W535" s="48"/>
    </row>
    <row r="536" ht="17.25" customHeight="1" s="49" customFormat="1">
      <c r="A536" s="50">
        <v>2</v>
      </c>
      <c r="B536" s="57" t="s">
        <v>40</v>
      </c>
      <c r="C536" s="58" t="s">
        <v>1180</v>
      </c>
      <c r="D536" s="59" t="s">
        <v>26</v>
      </c>
      <c r="E536" s="89">
        <v>43836</v>
      </c>
      <c r="F536" s="41" t="str">
        <f>VLOOKUP($C536,CARPETAS!$C$5:$L$2388,2,FALSE)</f>
        <v>BRB001</v>
      </c>
      <c r="G536" s="42" t="str">
        <f>VLOOKUP($C536,CARPETAS!$C$5:$L$2388,9,FALSE)</f>
        <v>136.35.24</v>
      </c>
      <c r="H536" s="43" t="str">
        <f>VLOOKUP($C536,CARPETAS!$C$5:$L$2388,5,FALSE)</f>
        <v>Zanini</v>
      </c>
      <c r="I536" s="89">
        <v>43837</v>
      </c>
      <c r="J536" s="44" t="str">
        <f>VLOOKUP($C536,CARPETAS!$C$5:$L$2388,4,FALSE)</f>
        <v>Rivera</v>
      </c>
      <c r="K536" s="45"/>
      <c r="L536" s="94">
        <f t="shared" si="40"/>
        <v>43838</v>
      </c>
      <c r="M536" s="46">
        <f t="shared" si="37"/>
        <v>2</v>
      </c>
      <c r="N536" s="47">
        <v>936</v>
      </c>
      <c r="O536" s="47" t="s">
        <v>1181</v>
      </c>
      <c r="P536" s="47">
        <v>937</v>
      </c>
      <c r="Q536" s="47">
        <v>1119</v>
      </c>
      <c r="R536" s="47" t="s">
        <v>231</v>
      </c>
      <c r="S536" s="47" t="s">
        <v>232</v>
      </c>
      <c r="T536" s="36" t="s">
        <v>1182</v>
      </c>
      <c r="U536" s="284"/>
      <c r="V536" s="48"/>
      <c r="W536" s="48"/>
    </row>
    <row r="537" ht="15.75" customHeight="1" s="49" customFormat="1">
      <c r="A537" s="50">
        <v>2</v>
      </c>
      <c r="B537" s="57" t="s">
        <v>40</v>
      </c>
      <c r="C537" s="58" t="s">
        <v>1180</v>
      </c>
      <c r="D537" s="59" t="s">
        <v>26</v>
      </c>
      <c r="E537" s="89">
        <v>43833</v>
      </c>
      <c r="F537" s="41" t="str">
        <f>VLOOKUP($C537,CARPETAS!$C$5:$L$2388,2,FALSE)</f>
        <v>BRB001</v>
      </c>
      <c r="G537" s="42" t="str">
        <f>VLOOKUP($C537,CARPETAS!$C$5:$L$2388,9,FALSE)</f>
        <v>136.35.24</v>
      </c>
      <c r="H537" s="43" t="str">
        <f>VLOOKUP($C537,CARPETAS!$C$5:$L$2388,5,FALSE)</f>
        <v>Zanini</v>
      </c>
      <c r="I537" s="89">
        <v>43837</v>
      </c>
      <c r="J537" s="44" t="str">
        <f>VLOOKUP($C537,CARPETAS!$C$5:$L$2388,4,FALSE)</f>
        <v>Rivera</v>
      </c>
      <c r="K537" s="45"/>
      <c r="L537" s="94">
        <f t="shared" si="40"/>
        <v>43838</v>
      </c>
      <c r="M537" s="46">
        <f t="shared" si="37"/>
        <v>5</v>
      </c>
      <c r="N537" s="47">
        <v>936</v>
      </c>
      <c r="O537" s="47" t="s">
        <v>1183</v>
      </c>
      <c r="P537" s="47">
        <v>936</v>
      </c>
      <c r="Q537" s="47">
        <v>1114</v>
      </c>
      <c r="R537" s="47" t="s">
        <v>68</v>
      </c>
      <c r="S537" s="47" t="s">
        <v>111</v>
      </c>
      <c r="T537" s="36" t="s">
        <v>1184</v>
      </c>
      <c r="U537" s="284"/>
      <c r="V537" s="48"/>
      <c r="W537" s="48"/>
    </row>
    <row r="538" ht="15.75" customHeight="1" s="49" customFormat="1">
      <c r="A538" s="50">
        <v>2</v>
      </c>
      <c r="B538" s="57" t="s">
        <v>40</v>
      </c>
      <c r="C538" s="58" t="s">
        <v>1180</v>
      </c>
      <c r="D538" s="59" t="s">
        <v>28</v>
      </c>
      <c r="E538" s="89">
        <v>43834</v>
      </c>
      <c r="F538" s="41" t="str">
        <f>VLOOKUP($C538,CARPETAS!$C$5:$L$2388,2,FALSE)</f>
        <v>BRB001</v>
      </c>
      <c r="G538" s="42" t="str">
        <f>VLOOKUP($C538,CARPETAS!$C$5:$L$2388,9,FALSE)</f>
        <v>136.35.24</v>
      </c>
      <c r="H538" s="43" t="str">
        <f>VLOOKUP($C538,CARPETAS!$C$5:$L$2388,5,FALSE)</f>
        <v>Zanini</v>
      </c>
      <c r="I538" s="89">
        <v>43837</v>
      </c>
      <c r="J538" s="44" t="str">
        <f>VLOOKUP($C538,CARPETAS!$C$5:$L$2388,4,FALSE)</f>
        <v>Rivera</v>
      </c>
      <c r="K538" s="45"/>
      <c r="L538" s="94">
        <f t="shared" si="40"/>
        <v>43838</v>
      </c>
      <c r="M538" s="46">
        <f t="shared" si="37"/>
        <v>4</v>
      </c>
      <c r="N538" s="47">
        <v>936</v>
      </c>
      <c r="O538" s="47" t="s">
        <v>1185</v>
      </c>
      <c r="P538" s="47">
        <v>937</v>
      </c>
      <c r="Q538" s="47">
        <v>1118</v>
      </c>
      <c r="R538" s="47" t="s">
        <v>753</v>
      </c>
      <c r="S538" s="47" t="s">
        <v>754</v>
      </c>
      <c r="T538" s="36" t="s">
        <v>1182</v>
      </c>
      <c r="U538" s="284"/>
      <c r="V538" s="48"/>
      <c r="W538" s="48"/>
    </row>
    <row r="539" ht="15.75" customHeight="1" s="49" customFormat="1">
      <c r="A539" s="50">
        <v>2</v>
      </c>
      <c r="B539" s="57" t="s">
        <v>40</v>
      </c>
      <c r="C539" s="58" t="s">
        <v>1180</v>
      </c>
      <c r="D539" s="59" t="s">
        <v>32</v>
      </c>
      <c r="E539" s="89">
        <v>43837</v>
      </c>
      <c r="F539" s="41" t="str">
        <f>VLOOKUP($C539,CARPETAS!$C$5:$L$2388,2,FALSE)</f>
        <v>BRB001</v>
      </c>
      <c r="G539" s="42" t="str">
        <f>VLOOKUP($C539,CARPETAS!$C$5:$L$2388,9,FALSE)</f>
        <v>136.35.24</v>
      </c>
      <c r="H539" s="43" t="str">
        <f>VLOOKUP($C539,CARPETAS!$C$5:$L$2388,5,FALSE)</f>
        <v>Zanini</v>
      </c>
      <c r="I539" s="89">
        <v>43838</v>
      </c>
      <c r="J539" s="44" t="str">
        <f>VLOOKUP($C539,CARPETAS!$C$5:$L$2388,4,FALSE)</f>
        <v>Rivera</v>
      </c>
      <c r="K539" s="45"/>
      <c r="L539" s="94">
        <f t="shared" si="40"/>
        <v>43839</v>
      </c>
      <c r="M539" s="46">
        <f t="shared" si="37"/>
        <v>2</v>
      </c>
      <c r="N539" s="47">
        <v>936</v>
      </c>
      <c r="O539" s="47" t="s">
        <v>1186</v>
      </c>
      <c r="P539" s="47">
        <v>937</v>
      </c>
      <c r="Q539" s="47">
        <v>1124</v>
      </c>
      <c r="R539" s="47" t="s">
        <v>1187</v>
      </c>
      <c r="S539" s="47" t="s">
        <v>1188</v>
      </c>
      <c r="T539" s="36" t="s">
        <v>1189</v>
      </c>
      <c r="U539" s="284"/>
      <c r="V539" s="48"/>
      <c r="W539" s="48"/>
    </row>
    <row r="540" s="49" customFormat="1">
      <c r="A540" s="50">
        <v>2</v>
      </c>
      <c r="B540" s="57" t="s">
        <v>40</v>
      </c>
      <c r="C540" s="58" t="s">
        <v>1190</v>
      </c>
      <c r="D540" s="59" t="s">
        <v>24</v>
      </c>
      <c r="E540" s="89">
        <v>43837</v>
      </c>
      <c r="F540" s="41" t="str">
        <f>VLOOKUP($C540,CARPETAS!$C$5:$L$2388,2,FALSE)</f>
        <v>BRP001</v>
      </c>
      <c r="G540" s="42" t="str">
        <f>VLOOKUP($C540,CARPETAS!$C$5:$L$2388,9,FALSE)</f>
        <v>136,36,64</v>
      </c>
      <c r="H540" s="43" t="str">
        <f>VLOOKUP($C540,CARPETAS!$C$5:$L$2388,5,FALSE)</f>
        <v>Zanini</v>
      </c>
      <c r="I540" s="89">
        <v>43838</v>
      </c>
      <c r="J540" s="44" t="str">
        <f>VLOOKUP($C540,CARPETAS!$C$5:$L$2388,4,FALSE)</f>
        <v>Rivera</v>
      </c>
      <c r="K540" s="45"/>
      <c r="L540" s="94">
        <f t="shared" si="40"/>
        <v>43839</v>
      </c>
      <c r="M540" s="46">
        <f t="shared" si="37"/>
        <v>2</v>
      </c>
      <c r="N540" s="47">
        <v>1000</v>
      </c>
      <c r="O540" s="47"/>
      <c r="P540" s="47"/>
      <c r="Q540" s="47">
        <v>1120</v>
      </c>
      <c r="R540" s="47" t="s">
        <v>221</v>
      </c>
      <c r="S540" s="47" t="s">
        <v>1191</v>
      </c>
      <c r="T540" s="36" t="s">
        <v>1192</v>
      </c>
      <c r="U540" s="284"/>
      <c r="V540" s="48"/>
      <c r="W540" s="48"/>
    </row>
    <row r="541" ht="15.75" customHeight="1" s="49" customFormat="1">
      <c r="A541" s="50">
        <v>2</v>
      </c>
      <c r="B541" s="57" t="s">
        <v>40</v>
      </c>
      <c r="C541" s="58" t="s">
        <v>1180</v>
      </c>
      <c r="D541" s="59" t="s">
        <v>36</v>
      </c>
      <c r="E541" s="89">
        <v>43837</v>
      </c>
      <c r="F541" s="41" t="str">
        <f>VLOOKUP($C541,CARPETAS!$C$5:$L$2388,2,FALSE)</f>
        <v>BRB001</v>
      </c>
      <c r="G541" s="42" t="str">
        <f>VLOOKUP($C541,CARPETAS!$C$5:$L$2388,9,FALSE)</f>
        <v>136.35.24</v>
      </c>
      <c r="H541" s="43" t="str">
        <f>VLOOKUP($C541,CARPETAS!$C$5:$L$2388,5,FALSE)</f>
        <v>Zanini</v>
      </c>
      <c r="I541" s="89">
        <f>E541+2</f>
        <v>43839</v>
      </c>
      <c r="J541" s="44" t="str">
        <f>VLOOKUP($C541,CARPETAS!$C$5:$L$2388,4,FALSE)</f>
        <v>Rivera</v>
      </c>
      <c r="K541" s="45"/>
      <c r="L541" s="94">
        <f t="shared" si="40"/>
        <v>43840</v>
      </c>
      <c r="M541" s="46">
        <f t="shared" si="37"/>
        <v>3</v>
      </c>
      <c r="N541" s="47">
        <v>936</v>
      </c>
      <c r="O541" s="47" t="s">
        <v>1193</v>
      </c>
      <c r="P541" s="47">
        <v>938</v>
      </c>
      <c r="Q541" s="47">
        <v>1123</v>
      </c>
      <c r="R541" s="47" t="s">
        <v>696</v>
      </c>
      <c r="S541" s="47" t="s">
        <v>697</v>
      </c>
      <c r="T541" s="36" t="s">
        <v>1194</v>
      </c>
      <c r="U541" s="284"/>
      <c r="V541" s="48"/>
      <c r="W541" s="48"/>
    </row>
    <row r="542" ht="15.75" customHeight="1" s="49" customFormat="1">
      <c r="A542" s="50">
        <v>2</v>
      </c>
      <c r="B542" s="57" t="s">
        <v>40</v>
      </c>
      <c r="C542" s="58" t="s">
        <v>1195</v>
      </c>
      <c r="D542" s="59" t="s">
        <v>37</v>
      </c>
      <c r="E542" s="89">
        <v>43837</v>
      </c>
      <c r="F542" s="41" t="str">
        <f>VLOOKUP($C542,CARPETAS!$C$5:$L$2388,2,FALSE)</f>
        <v>BRB002</v>
      </c>
      <c r="G542" s="42" t="str">
        <f>VLOOKUP($C542,CARPETAS!$C$5:$L$2388,9,FALSE)</f>
        <v>136.35.25</v>
      </c>
      <c r="H542" s="43" t="str">
        <f>VLOOKUP($C542,CARPETAS!$C$5:$L$2388,5,FALSE)</f>
        <v>Silvio</v>
      </c>
      <c r="I542" s="89">
        <v>43839</v>
      </c>
      <c r="J542" s="44" t="str">
        <f>VLOOKUP($C542,CARPETAS!$C$5:$L$2388,4,FALSE)</f>
        <v>Rivera</v>
      </c>
      <c r="K542" s="45"/>
      <c r="L542" s="94">
        <f t="shared" si="40"/>
        <v>43840</v>
      </c>
      <c r="M542" s="46">
        <f t="shared" si="37"/>
        <v>3</v>
      </c>
      <c r="N542" s="47">
        <v>936</v>
      </c>
      <c r="O542" s="47" t="s">
        <v>1196</v>
      </c>
      <c r="P542" s="47">
        <v>937</v>
      </c>
      <c r="Q542" s="47">
        <v>4068</v>
      </c>
      <c r="R542" s="47" t="s">
        <v>394</v>
      </c>
      <c r="S542" s="47" t="s">
        <v>395</v>
      </c>
      <c r="T542" s="36" t="s">
        <v>1197</v>
      </c>
      <c r="U542" s="284"/>
      <c r="V542" s="48"/>
      <c r="W542" s="48"/>
    </row>
    <row r="543" ht="15.75" customHeight="1" s="49" customFormat="1">
      <c r="A543" s="50">
        <v>2</v>
      </c>
      <c r="B543" s="57" t="s">
        <v>40</v>
      </c>
      <c r="C543" s="58" t="s">
        <v>1198</v>
      </c>
      <c r="D543" s="59" t="s">
        <v>28</v>
      </c>
      <c r="E543" s="89">
        <v>43837</v>
      </c>
      <c r="F543" s="41" t="str">
        <f>VLOOKUP($C543,CARPETAS!$C$5:$L$2388,2,FALSE)</f>
        <v>BRB003</v>
      </c>
      <c r="G543" s="42" t="str">
        <f>VLOOKUP($C543,CARPETAS!$C$5:$L$2388,9,FALSE)</f>
        <v>136.36.31</v>
      </c>
      <c r="H543" s="43" t="str">
        <f>VLOOKUP($C543,CARPETAS!$C$5:$L$2388,5,FALSE)</f>
        <v>Osvelli</v>
      </c>
      <c r="I543" s="89">
        <v>43839</v>
      </c>
      <c r="J543" s="44" t="str">
        <f>VLOOKUP($C543,CARPETAS!$C$5:$L$2388,4,FALSE)</f>
        <v>Rivera</v>
      </c>
      <c r="K543" s="45"/>
      <c r="L543" s="94">
        <f t="shared" si="40"/>
        <v>43840</v>
      </c>
      <c r="M543" s="46">
        <f t="shared" si="37"/>
        <v>3</v>
      </c>
      <c r="N543" s="47">
        <v>936</v>
      </c>
      <c r="O543" s="47" t="s">
        <v>1199</v>
      </c>
      <c r="P543" s="47">
        <v>938</v>
      </c>
      <c r="Q543" s="47">
        <v>88</v>
      </c>
      <c r="R543" s="47" t="s">
        <v>178</v>
      </c>
      <c r="S543" s="47" t="s">
        <v>179</v>
      </c>
      <c r="T543" s="36" t="s">
        <v>1194</v>
      </c>
      <c r="U543" s="284"/>
      <c r="V543" s="48"/>
      <c r="W543" s="48"/>
    </row>
    <row r="544" ht="15.75" customHeight="1" s="49" customFormat="1">
      <c r="A544" s="50">
        <v>2</v>
      </c>
      <c r="B544" s="57" t="s">
        <v>40</v>
      </c>
      <c r="C544" s="58" t="s">
        <v>1180</v>
      </c>
      <c r="D544" s="59" t="s">
        <v>26</v>
      </c>
      <c r="E544" s="89">
        <v>43838</v>
      </c>
      <c r="F544" s="41" t="str">
        <f>VLOOKUP($C544,CARPETAS!$C$5:$L$2388,2,FALSE)</f>
        <v>BRB001</v>
      </c>
      <c r="G544" s="42" t="str">
        <f>VLOOKUP($C544,CARPETAS!$C$5:$L$2388,9,FALSE)</f>
        <v>136.35.24</v>
      </c>
      <c r="H544" s="43" t="str">
        <f>VLOOKUP($C544,CARPETAS!$C$5:$L$2388,5,FALSE)</f>
        <v>Zanini</v>
      </c>
      <c r="I544" s="89">
        <v>43840</v>
      </c>
      <c r="J544" s="44" t="str">
        <f>VLOOKUP($C544,CARPETAS!$C$5:$L$2388,4,FALSE)</f>
        <v>Rivera</v>
      </c>
      <c r="K544" s="45"/>
      <c r="L544" s="94">
        <f t="shared" si="40"/>
        <v>43841</v>
      </c>
      <c r="M544" s="46">
        <f t="shared" si="37"/>
        <v>3</v>
      </c>
      <c r="N544" s="47">
        <v>936</v>
      </c>
      <c r="O544" s="47" t="s">
        <v>1200</v>
      </c>
      <c r="P544" s="47">
        <v>937</v>
      </c>
      <c r="Q544" s="47">
        <v>1125</v>
      </c>
      <c r="R544" s="47" t="s">
        <v>261</v>
      </c>
      <c r="S544" s="47" t="s">
        <v>262</v>
      </c>
      <c r="T544" s="36" t="s">
        <v>1201</v>
      </c>
      <c r="U544" s="284"/>
      <c r="V544" s="48"/>
      <c r="W544" s="48"/>
    </row>
    <row r="545" ht="15.75" customHeight="1" s="49" customFormat="1">
      <c r="A545" s="50">
        <v>2</v>
      </c>
      <c r="B545" s="57" t="s">
        <v>40</v>
      </c>
      <c r="C545" s="58" t="s">
        <v>1195</v>
      </c>
      <c r="D545" s="59" t="s">
        <v>37</v>
      </c>
      <c r="E545" s="89">
        <v>43838</v>
      </c>
      <c r="F545" s="41" t="str">
        <f>VLOOKUP($C545,CARPETAS!$C$5:$L$2388,2,FALSE)</f>
        <v>BRB002</v>
      </c>
      <c r="G545" s="42" t="str">
        <f>VLOOKUP($C545,CARPETAS!$C$5:$L$2388,9,FALSE)</f>
        <v>136.35.25</v>
      </c>
      <c r="H545" s="43" t="str">
        <f>VLOOKUP($C545,CARPETAS!$C$5:$L$2388,5,FALSE)</f>
        <v>Silvio</v>
      </c>
      <c r="I545" s="89">
        <v>43840</v>
      </c>
      <c r="J545" s="44" t="str">
        <f>VLOOKUP($C545,CARPETAS!$C$5:$L$2388,4,FALSE)</f>
        <v>Rivera</v>
      </c>
      <c r="K545" s="45"/>
      <c r="L545" s="94">
        <f t="shared" si="40"/>
        <v>43841</v>
      </c>
      <c r="M545" s="46">
        <f t="shared" si="37"/>
        <v>3</v>
      </c>
      <c r="N545" s="47">
        <v>936</v>
      </c>
      <c r="O545" s="47" t="s">
        <v>1202</v>
      </c>
      <c r="P545" s="47">
        <v>937</v>
      </c>
      <c r="Q545" s="47">
        <v>4069</v>
      </c>
      <c r="R545" s="47" t="s">
        <v>1203</v>
      </c>
      <c r="S545" s="47" t="s">
        <v>1204</v>
      </c>
      <c r="T545" s="36" t="s">
        <v>1201</v>
      </c>
      <c r="U545" s="284"/>
      <c r="V545" s="48"/>
      <c r="W545" s="48"/>
    </row>
    <row r="546" ht="15.75" customHeight="1" s="49" customFormat="1">
      <c r="A546" s="50">
        <v>2</v>
      </c>
      <c r="B546" s="57" t="s">
        <v>40</v>
      </c>
      <c r="C546" s="58" t="s">
        <v>1180</v>
      </c>
      <c r="D546" s="59" t="s">
        <v>37</v>
      </c>
      <c r="E546" s="89">
        <v>43839</v>
      </c>
      <c r="F546" s="41" t="str">
        <f>VLOOKUP($C546,CARPETAS!$C$5:$L$2388,2,FALSE)</f>
        <v>BRB001</v>
      </c>
      <c r="G546" s="42" t="str">
        <f>VLOOKUP($C546,CARPETAS!$C$5:$L$2388,9,FALSE)</f>
        <v>136.35.24</v>
      </c>
      <c r="H546" s="43" t="str">
        <f>VLOOKUP($C546,CARPETAS!$C$5:$L$2388,5,FALSE)</f>
        <v>Zanini</v>
      </c>
      <c r="I546" s="89">
        <v>43840</v>
      </c>
      <c r="J546" s="44" t="str">
        <f>VLOOKUP($C546,CARPETAS!$C$5:$L$2388,4,FALSE)</f>
        <v>Rivera</v>
      </c>
      <c r="K546" s="45"/>
      <c r="L546" s="94">
        <f t="shared" si="40"/>
        <v>43841</v>
      </c>
      <c r="M546" s="46">
        <f t="shared" si="37"/>
        <v>2</v>
      </c>
      <c r="N546" s="47">
        <v>936</v>
      </c>
      <c r="O546" s="47" t="s">
        <v>1205</v>
      </c>
      <c r="P546" s="47">
        <v>937</v>
      </c>
      <c r="Q546" s="47">
        <v>1126</v>
      </c>
      <c r="R546" s="47" t="s">
        <v>315</v>
      </c>
      <c r="S546" s="47" t="s">
        <v>316</v>
      </c>
      <c r="T546" s="36" t="s">
        <v>1201</v>
      </c>
      <c r="U546" s="284"/>
      <c r="V546" s="48"/>
      <c r="W546" s="48"/>
    </row>
    <row r="547" ht="15.75" customHeight="1" s="49" customFormat="1">
      <c r="A547" s="50">
        <v>2</v>
      </c>
      <c r="B547" s="57" t="s">
        <v>40</v>
      </c>
      <c r="C547" s="58" t="s">
        <v>1195</v>
      </c>
      <c r="D547" s="59" t="s">
        <v>36</v>
      </c>
      <c r="E547" s="89">
        <v>43839</v>
      </c>
      <c r="F547" s="41" t="str">
        <f>VLOOKUP($C547,CARPETAS!$C$5:$L$2388,2,FALSE)</f>
        <v>BRB002</v>
      </c>
      <c r="G547" s="42" t="str">
        <f>VLOOKUP($C547,CARPETAS!$C$5:$L$2388,9,FALSE)</f>
        <v>136.35.25</v>
      </c>
      <c r="H547" s="43" t="str">
        <f>VLOOKUP($C547,CARPETAS!$C$5:$L$2388,5,FALSE)</f>
        <v>Silvio</v>
      </c>
      <c r="I547" s="89">
        <v>43840</v>
      </c>
      <c r="J547" s="44" t="str">
        <f>VLOOKUP($C547,CARPETAS!$C$5:$L$2388,4,FALSE)</f>
        <v>Rivera</v>
      </c>
      <c r="K547" s="45"/>
      <c r="L547" s="94">
        <f t="shared" si="40"/>
        <v>43841</v>
      </c>
      <c r="M547" s="46">
        <f t="shared" si="37"/>
        <v>2</v>
      </c>
      <c r="N547" s="47">
        <v>936</v>
      </c>
      <c r="O547" s="47" t="s">
        <v>1206</v>
      </c>
      <c r="P547" s="47">
        <v>938</v>
      </c>
      <c r="Q547" s="47">
        <v>4073</v>
      </c>
      <c r="R547" s="47" t="s">
        <v>1207</v>
      </c>
      <c r="S547" s="47" t="s">
        <v>1208</v>
      </c>
      <c r="T547" s="36" t="s">
        <v>1209</v>
      </c>
      <c r="U547" s="284"/>
      <c r="V547" s="48"/>
      <c r="W547" s="48"/>
    </row>
    <row r="548" ht="15.75" customHeight="1" s="49" customFormat="1">
      <c r="A548" s="50">
        <v>3</v>
      </c>
      <c r="B548" s="57" t="s">
        <v>40</v>
      </c>
      <c r="C548" s="58" t="s">
        <v>1180</v>
      </c>
      <c r="D548" s="59" t="s">
        <v>26</v>
      </c>
      <c r="E548" s="89">
        <v>43842</v>
      </c>
      <c r="F548" s="41" t="str">
        <f>VLOOKUP($C548,CARPETAS!$C$5:$L$2388,2,FALSE)</f>
        <v>BRB001</v>
      </c>
      <c r="G548" s="42" t="str">
        <f>VLOOKUP($C548,CARPETAS!$C$5:$L$2388,9,FALSE)</f>
        <v>136.35.24</v>
      </c>
      <c r="H548" s="43" t="str">
        <f>VLOOKUP($C548,CARPETAS!$C$5:$L$2388,5,FALSE)</f>
        <v>Zanini</v>
      </c>
      <c r="I548" s="89">
        <v>43843</v>
      </c>
      <c r="J548" s="44" t="str">
        <f>VLOOKUP($C548,CARPETAS!$C$5:$L$2388,4,FALSE)</f>
        <v>Rivera</v>
      </c>
      <c r="K548" s="45"/>
      <c r="L548" s="94">
        <f>I548+1+1</f>
        <v>43845</v>
      </c>
      <c r="M548" s="46">
        <f t="shared" si="37"/>
        <v>3</v>
      </c>
      <c r="N548" s="47">
        <v>936</v>
      </c>
      <c r="O548" s="47" t="s">
        <v>1210</v>
      </c>
      <c r="P548" s="47">
        <v>937</v>
      </c>
      <c r="Q548" s="47">
        <v>1127</v>
      </c>
      <c r="R548" s="47" t="s">
        <v>364</v>
      </c>
      <c r="S548" s="47" t="s">
        <v>703</v>
      </c>
      <c r="T548" s="36" t="s">
        <v>1211</v>
      </c>
      <c r="U548" s="284"/>
      <c r="V548" s="48"/>
      <c r="W548" s="48"/>
    </row>
    <row r="549" ht="15.75" customHeight="1" s="49" customFormat="1">
      <c r="A549" s="50">
        <v>3</v>
      </c>
      <c r="B549" s="57" t="s">
        <v>40</v>
      </c>
      <c r="C549" s="58" t="s">
        <v>1198</v>
      </c>
      <c r="D549" s="59" t="s">
        <v>26</v>
      </c>
      <c r="E549" s="89">
        <v>43842</v>
      </c>
      <c r="F549" s="41" t="str">
        <f>VLOOKUP($C549,CARPETAS!$C$5:$L$2388,2,FALSE)</f>
        <v>BRB003</v>
      </c>
      <c r="G549" s="42" t="str">
        <f>VLOOKUP($C549,CARPETAS!$C$5:$L$2388,9,FALSE)</f>
        <v>136.36.31</v>
      </c>
      <c r="H549" s="43" t="str">
        <f>VLOOKUP($C549,CARPETAS!$C$5:$L$2388,5,FALSE)</f>
        <v>Osvelli</v>
      </c>
      <c r="I549" s="89">
        <v>43843</v>
      </c>
      <c r="J549" s="44" t="str">
        <f>VLOOKUP($C549,CARPETAS!$C$5:$L$2388,4,FALSE)</f>
        <v>Rivera</v>
      </c>
      <c r="K549" s="45"/>
      <c r="L549" s="94">
        <f>I549+1+1</f>
        <v>43845</v>
      </c>
      <c r="M549" s="46">
        <f t="shared" si="37"/>
        <v>3</v>
      </c>
      <c r="N549" s="47">
        <v>936</v>
      </c>
      <c r="O549" s="47" t="s">
        <v>1212</v>
      </c>
      <c r="P549" s="47">
        <v>936</v>
      </c>
      <c r="Q549" s="47">
        <v>89</v>
      </c>
      <c r="R549" s="47" t="s">
        <v>410</v>
      </c>
      <c r="S549" s="47" t="s">
        <v>411</v>
      </c>
      <c r="T549" s="36" t="s">
        <v>1213</v>
      </c>
      <c r="U549" s="284"/>
      <c r="V549" s="48"/>
      <c r="W549" s="48"/>
    </row>
    <row r="550" ht="15.75" customHeight="1" s="49" customFormat="1">
      <c r="A550" s="50">
        <v>2</v>
      </c>
      <c r="B550" s="57" t="s">
        <v>40</v>
      </c>
      <c r="C550" s="58" t="s">
        <v>1195</v>
      </c>
      <c r="D550" s="59" t="s">
        <v>32</v>
      </c>
      <c r="E550" s="89">
        <v>43840</v>
      </c>
      <c r="F550" s="41" t="str">
        <f>VLOOKUP($C550,CARPETAS!$C$5:$L$2388,2,FALSE)</f>
        <v>BRB002</v>
      </c>
      <c r="G550" s="42" t="str">
        <f>VLOOKUP($C550,CARPETAS!$C$5:$L$2388,9,FALSE)</f>
        <v>136.35.25</v>
      </c>
      <c r="H550" s="43" t="str">
        <f>VLOOKUP($C550,CARPETAS!$C$5:$L$2388,5,FALSE)</f>
        <v>Silvio</v>
      </c>
      <c r="I550" s="89">
        <v>43844</v>
      </c>
      <c r="J550" s="44" t="str">
        <f>VLOOKUP($C550,CARPETAS!$C$5:$L$2388,4,FALSE)</f>
        <v>Rivera</v>
      </c>
      <c r="K550" s="45"/>
      <c r="L550" s="94">
        <f ref="L550:L556" t="shared" si="41">I550+1</f>
        <v>43845</v>
      </c>
      <c r="M550" s="46">
        <f t="shared" si="37"/>
        <v>5</v>
      </c>
      <c r="N550" s="47">
        <v>936</v>
      </c>
      <c r="O550" s="47" t="s">
        <v>1214</v>
      </c>
      <c r="P550" s="47">
        <v>937</v>
      </c>
      <c r="Q550" s="47">
        <v>4072</v>
      </c>
      <c r="R550" s="47" t="s">
        <v>1215</v>
      </c>
      <c r="S550" s="47" t="s">
        <v>924</v>
      </c>
      <c r="T550" s="36" t="s">
        <v>1211</v>
      </c>
      <c r="U550" s="284"/>
      <c r="V550" s="48"/>
      <c r="W550" s="48"/>
    </row>
    <row r="551" ht="15.75" customHeight="1" s="49" customFormat="1">
      <c r="A551" s="50">
        <v>3</v>
      </c>
      <c r="B551" s="57" t="s">
        <v>40</v>
      </c>
      <c r="C551" s="58" t="s">
        <v>1216</v>
      </c>
      <c r="D551" s="59" t="s">
        <v>29</v>
      </c>
      <c r="E551" s="89">
        <v>43843</v>
      </c>
      <c r="F551" s="41" t="str">
        <f>VLOOKUP($C551,CARPETAS!$C$5:$L$2388,2,FALSE)</f>
        <v>BRB004</v>
      </c>
      <c r="G551" s="42" t="str">
        <f>VLOOKUP($C551,CARPETAS!$C$5:$L$2388,9,FALSE)</f>
        <v>136.37.80</v>
      </c>
      <c r="H551" s="43" t="str">
        <f>VLOOKUP($C551,CARPETAS!$C$5:$L$2388,5,FALSE)</f>
        <v>Silvio</v>
      </c>
      <c r="I551" s="89">
        <v>43844</v>
      </c>
      <c r="J551" s="44" t="str">
        <f>VLOOKUP($C551,CARPETAS!$C$5:$L$2388,4,FALSE)</f>
        <v>Rio Branco</v>
      </c>
      <c r="K551" s="45"/>
      <c r="L551" s="94">
        <f t="shared" si="41"/>
        <v>43845</v>
      </c>
      <c r="M551" s="46">
        <f t="shared" si="37"/>
        <v>2</v>
      </c>
      <c r="N551" s="47">
        <v>936</v>
      </c>
      <c r="O551" s="47" t="s">
        <v>1217</v>
      </c>
      <c r="P551" s="47">
        <v>936</v>
      </c>
      <c r="Q551" s="47">
        <v>4078</v>
      </c>
      <c r="R551" s="47" t="s">
        <v>1218</v>
      </c>
      <c r="S551" s="47" t="s">
        <v>1219</v>
      </c>
      <c r="T551" s="36" t="s">
        <v>1213</v>
      </c>
      <c r="U551" s="284"/>
      <c r="V551" s="48"/>
      <c r="W551" s="48"/>
    </row>
    <row r="552" ht="15.75" customHeight="1" s="49" customFormat="1">
      <c r="A552" s="50">
        <v>3</v>
      </c>
      <c r="B552" s="57" t="s">
        <v>40</v>
      </c>
      <c r="C552" s="58" t="s">
        <v>1216</v>
      </c>
      <c r="D552" s="59" t="s">
        <v>36</v>
      </c>
      <c r="E552" s="89">
        <v>43844</v>
      </c>
      <c r="F552" s="41" t="str">
        <f>VLOOKUP($C552,CARPETAS!$C$5:$L$2388,2,FALSE)</f>
        <v>BRB004</v>
      </c>
      <c r="G552" s="42" t="str">
        <f>VLOOKUP($C552,CARPETAS!$C$5:$L$2388,9,FALSE)</f>
        <v>136.37.80</v>
      </c>
      <c r="H552" s="43" t="str">
        <f>VLOOKUP($C552,CARPETAS!$C$5:$L$2388,5,FALSE)</f>
        <v>Silvio</v>
      </c>
      <c r="I552" s="89">
        <v>43845</v>
      </c>
      <c r="J552" s="44" t="str">
        <f>VLOOKUP($C552,CARPETAS!$C$5:$L$2388,4,FALSE)</f>
        <v>Rio Branco</v>
      </c>
      <c r="K552" s="45"/>
      <c r="L552" s="94">
        <f t="shared" si="41"/>
        <v>43846</v>
      </c>
      <c r="M552" s="46">
        <f t="shared" si="37"/>
        <v>2</v>
      </c>
      <c r="N552" s="47">
        <v>936</v>
      </c>
      <c r="O552" s="47" t="s">
        <v>1220</v>
      </c>
      <c r="P552" s="47">
        <v>938</v>
      </c>
      <c r="Q552" s="47">
        <v>4079</v>
      </c>
      <c r="R552" s="47" t="s">
        <v>1221</v>
      </c>
      <c r="S552" s="47" t="s">
        <v>1222</v>
      </c>
      <c r="T552" s="36" t="s">
        <v>1223</v>
      </c>
      <c r="U552" s="284"/>
      <c r="V552" s="48"/>
      <c r="W552" s="48"/>
    </row>
    <row r="553" ht="15.75" customHeight="1" s="49" customFormat="1">
      <c r="A553" s="50">
        <v>3</v>
      </c>
      <c r="B553" s="57" t="s">
        <v>40</v>
      </c>
      <c r="C553" s="58" t="s">
        <v>1224</v>
      </c>
      <c r="D553" s="59" t="s">
        <v>28</v>
      </c>
      <c r="E553" s="89">
        <v>43843</v>
      </c>
      <c r="F553" s="41" t="str">
        <f>VLOOKUP($C553,CARPETAS!$C$5:$L$2388,2,FALSE)</f>
        <v>BRB006</v>
      </c>
      <c r="G553" s="42" t="str">
        <f>VLOOKUP($C553,CARPETAS!$C$5:$L$2388,9,FALSE)</f>
        <v>136.38.47</v>
      </c>
      <c r="H553" s="43" t="str">
        <f>VLOOKUP($C553,CARPETAS!$C$5:$L$2388,5,FALSE)</f>
        <v>Zanini</v>
      </c>
      <c r="I553" s="89">
        <v>43845</v>
      </c>
      <c r="J553" s="44" t="str">
        <f>VLOOKUP($C553,CARPETAS!$C$5:$L$2388,4,FALSE)</f>
        <v>Rivera</v>
      </c>
      <c r="K553" s="45"/>
      <c r="L553" s="94">
        <f t="shared" si="41"/>
        <v>43846</v>
      </c>
      <c r="M553" s="46">
        <f t="shared" si="37"/>
        <v>3</v>
      </c>
      <c r="N553" s="47">
        <v>936</v>
      </c>
      <c r="O553" s="47" t="s">
        <v>1225</v>
      </c>
      <c r="P553" s="47">
        <v>937</v>
      </c>
      <c r="Q553" s="47">
        <v>1129</v>
      </c>
      <c r="R553" s="47" t="s">
        <v>1226</v>
      </c>
      <c r="S553" s="47" t="s">
        <v>520</v>
      </c>
      <c r="T553" s="36" t="s">
        <v>1227</v>
      </c>
      <c r="U553" s="284"/>
      <c r="V553" s="48"/>
      <c r="W553" s="48"/>
    </row>
    <row r="554" ht="15.75" customHeight="1" s="49" customFormat="1">
      <c r="A554" s="50">
        <v>3</v>
      </c>
      <c r="B554" s="57" t="s">
        <v>40</v>
      </c>
      <c r="C554" s="58" t="s">
        <v>1224</v>
      </c>
      <c r="D554" s="59" t="s">
        <v>28</v>
      </c>
      <c r="E554" s="89">
        <v>43844</v>
      </c>
      <c r="F554" s="41" t="str">
        <f>VLOOKUP($C554,CARPETAS!$C$5:$L$2388,2,FALSE)</f>
        <v>BRB006</v>
      </c>
      <c r="G554" s="42" t="str">
        <f>VLOOKUP($C554,CARPETAS!$C$5:$L$2388,9,FALSE)</f>
        <v>136.38.47</v>
      </c>
      <c r="H554" s="43" t="str">
        <f>VLOOKUP($C554,CARPETAS!$C$5:$L$2388,5,FALSE)</f>
        <v>Zanini</v>
      </c>
      <c r="I554" s="89">
        <v>43845</v>
      </c>
      <c r="J554" s="44" t="str">
        <f>VLOOKUP($C554,CARPETAS!$C$5:$L$2388,4,FALSE)</f>
        <v>Rivera</v>
      </c>
      <c r="K554" s="45"/>
      <c r="L554" s="94">
        <f t="shared" si="41"/>
        <v>43846</v>
      </c>
      <c r="M554" s="46">
        <f t="shared" si="37"/>
        <v>2</v>
      </c>
      <c r="N554" s="47">
        <v>936</v>
      </c>
      <c r="O554" s="47" t="s">
        <v>1228</v>
      </c>
      <c r="P554" s="47">
        <v>936</v>
      </c>
      <c r="Q554" s="47">
        <v>1133</v>
      </c>
      <c r="R554" s="47" t="s">
        <v>1229</v>
      </c>
      <c r="S554" s="47" t="s">
        <v>963</v>
      </c>
      <c r="T554" s="36" t="s">
        <v>1230</v>
      </c>
      <c r="U554" s="284"/>
      <c r="V554" s="48"/>
      <c r="W554" s="48"/>
    </row>
    <row r="555" ht="15.75" customHeight="1" s="49" customFormat="1">
      <c r="A555" s="50">
        <v>3</v>
      </c>
      <c r="B555" s="57" t="s">
        <v>40</v>
      </c>
      <c r="C555" s="58" t="s">
        <v>1231</v>
      </c>
      <c r="D555" s="59" t="s">
        <v>32</v>
      </c>
      <c r="E555" s="89">
        <v>43844</v>
      </c>
      <c r="F555" s="41" t="str">
        <f>VLOOKUP($C555,CARPETAS!$C$5:$L$2388,2,FALSE)</f>
        <v>BRB005</v>
      </c>
      <c r="G555" s="42" t="str">
        <f>VLOOKUP($C555,CARPETAS!$C$5:$L$2388,9,FALSE)</f>
        <v>136.38.50</v>
      </c>
      <c r="H555" s="43" t="str">
        <f>VLOOKUP($C555,CARPETAS!$C$5:$L$2388,5,FALSE)</f>
        <v>CMCN</v>
      </c>
      <c r="I555" s="89">
        <f>E555+2</f>
        <v>43846</v>
      </c>
      <c r="J555" s="44" t="str">
        <f>VLOOKUP($C555,CARPETAS!$C$5:$L$2388,4,FALSE)</f>
        <v>Rivera</v>
      </c>
      <c r="K555" s="45"/>
      <c r="L555" s="94">
        <f t="shared" si="41"/>
        <v>43847</v>
      </c>
      <c r="M555" s="46">
        <f ref="M555:M593" t="shared" si="42">IF(E555&lt;&gt;"",L555-E555,"-")</f>
        <v>3</v>
      </c>
      <c r="N555" s="47">
        <v>936</v>
      </c>
      <c r="O555" s="47" t="s">
        <v>1232</v>
      </c>
      <c r="P555" s="47">
        <v>937</v>
      </c>
      <c r="Q555" s="47">
        <v>666</v>
      </c>
      <c r="R555" s="47" t="s">
        <v>1233</v>
      </c>
      <c r="S555" s="47" t="s">
        <v>1234</v>
      </c>
      <c r="T555" s="36" t="s">
        <v>1235</v>
      </c>
      <c r="U555" s="284"/>
      <c r="V555" s="48"/>
      <c r="W555" s="48"/>
    </row>
    <row r="556" ht="15.75" customHeight="1" s="49" customFormat="1">
      <c r="A556" s="50">
        <v>3</v>
      </c>
      <c r="B556" s="57" t="s">
        <v>40</v>
      </c>
      <c r="C556" s="58" t="s">
        <v>1231</v>
      </c>
      <c r="D556" s="59" t="s">
        <v>26</v>
      </c>
      <c r="E556" s="89">
        <v>43843</v>
      </c>
      <c r="F556" s="41" t="str">
        <f>VLOOKUP($C556,CARPETAS!$C$5:$L$2388,2,FALSE)</f>
        <v>BRB005</v>
      </c>
      <c r="G556" s="42" t="str">
        <f>VLOOKUP($C556,CARPETAS!$C$5:$L$2388,9,FALSE)</f>
        <v>136.38.50</v>
      </c>
      <c r="H556" s="43" t="str">
        <f>VLOOKUP($C556,CARPETAS!$C$5:$L$2388,5,FALSE)</f>
        <v>CMCN</v>
      </c>
      <c r="I556" s="89">
        <v>43846</v>
      </c>
      <c r="J556" s="44" t="str">
        <f>VLOOKUP($C556,CARPETAS!$C$5:$L$2388,4,FALSE)</f>
        <v>Rivera</v>
      </c>
      <c r="K556" s="45"/>
      <c r="L556" s="94">
        <f t="shared" si="41"/>
        <v>43847</v>
      </c>
      <c r="M556" s="46">
        <f t="shared" si="42"/>
        <v>4</v>
      </c>
      <c r="N556" s="47">
        <v>936</v>
      </c>
      <c r="O556" s="47" t="s">
        <v>1236</v>
      </c>
      <c r="P556" s="47">
        <v>936</v>
      </c>
      <c r="Q556" s="47">
        <v>665</v>
      </c>
      <c r="R556" s="47" t="s">
        <v>346</v>
      </c>
      <c r="S556" s="47" t="s">
        <v>347</v>
      </c>
      <c r="T556" s="36" t="s">
        <v>1237</v>
      </c>
      <c r="U556" s="284"/>
      <c r="V556" s="48"/>
      <c r="W556" s="48"/>
    </row>
    <row r="557" ht="15.75" customHeight="1" s="49" customFormat="1">
      <c r="A557" s="50">
        <v>3</v>
      </c>
      <c r="B557" s="57" t="s">
        <v>40</v>
      </c>
      <c r="C557" s="58" t="s">
        <v>1224</v>
      </c>
      <c r="D557" s="59" t="s">
        <v>26</v>
      </c>
      <c r="E557" s="89">
        <v>43845</v>
      </c>
      <c r="F557" s="41" t="s">
        <v>1238</v>
      </c>
      <c r="G557" s="42" t="str">
        <f>VLOOKUP($C557,CARPETAS!$C$5:$L$2388,9,FALSE)</f>
        <v>136.38.47</v>
      </c>
      <c r="H557" s="43" t="str">
        <f>VLOOKUP($C557,CARPETAS!$C$5:$L$2388,5,FALSE)</f>
        <v>Zanini</v>
      </c>
      <c r="I557" s="89">
        <v>43846</v>
      </c>
      <c r="J557" s="44" t="str">
        <f>VLOOKUP($C557,CARPETAS!$C$5:$L$2388,4,FALSE)</f>
        <v>Rivera</v>
      </c>
      <c r="K557" s="45"/>
      <c r="L557" s="94">
        <f>I557+1+1</f>
        <v>43848</v>
      </c>
      <c r="M557" s="46">
        <f t="shared" si="42"/>
        <v>3</v>
      </c>
      <c r="N557" s="47">
        <v>936</v>
      </c>
      <c r="O557" s="47" t="s">
        <v>1239</v>
      </c>
      <c r="P557" s="47">
        <v>936</v>
      </c>
      <c r="Q557" s="47">
        <v>1137</v>
      </c>
      <c r="R557" s="47" t="s">
        <v>183</v>
      </c>
      <c r="S557" s="47" t="s">
        <v>184</v>
      </c>
      <c r="T557" s="36" t="s">
        <v>1240</v>
      </c>
      <c r="U557" s="284"/>
      <c r="V557" s="48"/>
      <c r="W557" s="48"/>
    </row>
    <row r="558" ht="15.75" customHeight="1" s="49" customFormat="1">
      <c r="A558" s="50">
        <v>3</v>
      </c>
      <c r="B558" s="57" t="s">
        <v>40</v>
      </c>
      <c r="C558" s="58" t="s">
        <v>1224</v>
      </c>
      <c r="D558" s="59" t="s">
        <v>32</v>
      </c>
      <c r="E558" s="89">
        <v>43846</v>
      </c>
      <c r="F558" s="41" t="str">
        <f>VLOOKUP($C558,CARPETAS!$C$5:$L$2388,2,FALSE)</f>
        <v>BRB006</v>
      </c>
      <c r="G558" s="42" t="str">
        <f>VLOOKUP($C558,CARPETAS!$C$5:$L$2388,9,FALSE)</f>
        <v>136.38.47</v>
      </c>
      <c r="H558" s="43" t="str">
        <f>VLOOKUP($C558,CARPETAS!$C$5:$L$2388,5,FALSE)</f>
        <v>Zanini</v>
      </c>
      <c r="I558" s="89">
        <v>43847</v>
      </c>
      <c r="J558" s="44" t="str">
        <f>VLOOKUP($C558,CARPETAS!$C$5:$L$2388,4,FALSE)</f>
        <v>Rivera</v>
      </c>
      <c r="K558" s="45"/>
      <c r="L558" s="94">
        <f>I558+1+3</f>
        <v>43851</v>
      </c>
      <c r="M558" s="46">
        <f t="shared" si="42"/>
        <v>5</v>
      </c>
      <c r="N558" s="47">
        <v>936</v>
      </c>
      <c r="O558" s="47" t="s">
        <v>1241</v>
      </c>
      <c r="P558" s="47">
        <v>936</v>
      </c>
      <c r="Q558" s="47">
        <v>1139</v>
      </c>
      <c r="R558" s="47" t="s">
        <v>68</v>
      </c>
      <c r="S558" s="47" t="s">
        <v>69</v>
      </c>
      <c r="T558" s="36" t="s">
        <v>1242</v>
      </c>
      <c r="U558" s="284"/>
      <c r="V558" s="48"/>
      <c r="W558" s="48"/>
    </row>
    <row r="559" ht="15.75" customHeight="1" s="49" customFormat="1">
      <c r="A559" s="50">
        <v>3</v>
      </c>
      <c r="B559" s="57" t="s">
        <v>40</v>
      </c>
      <c r="C559" s="58" t="s">
        <v>1224</v>
      </c>
      <c r="D559" s="59" t="s">
        <v>1091</v>
      </c>
      <c r="E559" s="89">
        <v>43845</v>
      </c>
      <c r="F559" s="41" t="str">
        <f>VLOOKUP($C559,CARPETAS!$C$5:$L$2388,2,FALSE)</f>
        <v>BRB006</v>
      </c>
      <c r="G559" s="42" t="str">
        <f>VLOOKUP($C559,CARPETAS!$C$5:$L$2388,9,FALSE)</f>
        <v>136.38.47</v>
      </c>
      <c r="H559" s="43" t="str">
        <f>VLOOKUP($C559,CARPETAS!$C$5:$L$2388,5,FALSE)</f>
        <v>Zanini</v>
      </c>
      <c r="I559" s="89">
        <f>E559+2</f>
        <v>43847</v>
      </c>
      <c r="J559" s="44" t="str">
        <f>VLOOKUP($C559,CARPETAS!$C$5:$L$2388,4,FALSE)</f>
        <v>Rivera</v>
      </c>
      <c r="K559" s="45"/>
      <c r="L559" s="94">
        <f ref="L559:L571" t="shared" si="43">I559+1</f>
        <v>43848</v>
      </c>
      <c r="M559" s="46">
        <f t="shared" si="42"/>
        <v>3</v>
      </c>
      <c r="N559" s="47">
        <v>936</v>
      </c>
      <c r="O559" s="47" t="s">
        <v>1092</v>
      </c>
      <c r="P559" s="47">
        <v>936</v>
      </c>
      <c r="Q559" s="47">
        <v>1138</v>
      </c>
      <c r="R559" s="47" t="s">
        <v>157</v>
      </c>
      <c r="S559" s="47" t="s">
        <v>158</v>
      </c>
      <c r="T559" s="36" t="s">
        <v>1240</v>
      </c>
      <c r="U559" s="284"/>
      <c r="V559" s="48"/>
      <c r="W559" s="48"/>
    </row>
    <row r="560" ht="15.75" customHeight="1" s="49" customFormat="1">
      <c r="A560" s="50">
        <v>3</v>
      </c>
      <c r="B560" s="57" t="s">
        <v>40</v>
      </c>
      <c r="C560" s="58" t="s">
        <v>1216</v>
      </c>
      <c r="D560" s="59" t="s">
        <v>36</v>
      </c>
      <c r="E560" s="89">
        <v>43846</v>
      </c>
      <c r="F560" s="41" t="str">
        <f>VLOOKUP($C560,CARPETAS!$C$5:$L$2388,2,FALSE)</f>
        <v>BRB004</v>
      </c>
      <c r="G560" s="42" t="str">
        <f>VLOOKUP($C560,CARPETAS!$C$5:$L$2388,9,FALSE)</f>
        <v>136.37.80</v>
      </c>
      <c r="H560" s="43" t="str">
        <f>VLOOKUP($C560,CARPETAS!$C$5:$L$2388,5,FALSE)</f>
        <v>Silvio</v>
      </c>
      <c r="I560" s="89">
        <f>E560+2</f>
        <v>43848</v>
      </c>
      <c r="J560" s="44" t="str">
        <f>VLOOKUP($C560,CARPETAS!$C$5:$L$2388,4,FALSE)</f>
        <v>Rio Branco</v>
      </c>
      <c r="K560" s="45"/>
      <c r="L560" s="94">
        <f t="shared" si="43"/>
        <v>43849</v>
      </c>
      <c r="M560" s="46">
        <f t="shared" si="42"/>
        <v>3</v>
      </c>
      <c r="N560" s="47">
        <v>936</v>
      </c>
      <c r="O560" s="47" t="s">
        <v>1243</v>
      </c>
      <c r="P560" s="47">
        <v>938</v>
      </c>
      <c r="Q560" s="47">
        <v>4080</v>
      </c>
      <c r="R560" s="47" t="s">
        <v>1244</v>
      </c>
      <c r="S560" s="47" t="s">
        <v>1245</v>
      </c>
      <c r="T560" s="36" t="s">
        <v>1246</v>
      </c>
      <c r="U560" s="284"/>
      <c r="V560" s="48"/>
      <c r="W560" s="48"/>
    </row>
    <row r="561" ht="15.75" customHeight="1" s="49" customFormat="1">
      <c r="A561" s="50">
        <v>3</v>
      </c>
      <c r="B561" s="57" t="s">
        <v>40</v>
      </c>
      <c r="C561" s="58" t="s">
        <v>1195</v>
      </c>
      <c r="D561" s="59" t="s">
        <v>32</v>
      </c>
      <c r="E561" s="89">
        <v>43847</v>
      </c>
      <c r="F561" s="41" t="str">
        <f>VLOOKUP($C561,CARPETAS!$C$5:$L$2388,2,FALSE)</f>
        <v>BRB002</v>
      </c>
      <c r="G561" s="42" t="str">
        <f>VLOOKUP($C561,CARPETAS!$C$5:$L$2388,9,FALSE)</f>
        <v>136.35.25</v>
      </c>
      <c r="H561" s="43" t="str">
        <f>VLOOKUP($C561,CARPETAS!$C$5:$L$2388,5,FALSE)</f>
        <v>Silvio</v>
      </c>
      <c r="I561" s="89">
        <v>43850</v>
      </c>
      <c r="J561" s="44" t="str">
        <f>VLOOKUP($C561,CARPETAS!$C$5:$L$2388,4,FALSE)</f>
        <v>Rivera</v>
      </c>
      <c r="K561" s="45"/>
      <c r="L561" s="94">
        <f t="shared" si="43"/>
        <v>43851</v>
      </c>
      <c r="M561" s="46">
        <f t="shared" si="42"/>
        <v>4</v>
      </c>
      <c r="N561" s="47">
        <v>936</v>
      </c>
      <c r="O561" s="47" t="s">
        <v>1247</v>
      </c>
      <c r="P561" s="47">
        <v>937</v>
      </c>
      <c r="Q561" s="47">
        <v>4086</v>
      </c>
      <c r="R561" s="47" t="s">
        <v>419</v>
      </c>
      <c r="S561" s="47" t="s">
        <v>1248</v>
      </c>
      <c r="T561" s="36" t="s">
        <v>1249</v>
      </c>
      <c r="U561" s="284"/>
      <c r="V561" s="48"/>
      <c r="W561" s="48"/>
    </row>
    <row r="562" ht="15.75" customHeight="1" s="49" customFormat="1">
      <c r="A562" s="50">
        <v>4</v>
      </c>
      <c r="B562" s="57" t="s">
        <v>40</v>
      </c>
      <c r="C562" s="58" t="s">
        <v>1198</v>
      </c>
      <c r="D562" s="59" t="s">
        <v>26</v>
      </c>
      <c r="E562" s="89">
        <v>43848</v>
      </c>
      <c r="F562" s="41" t="str">
        <f>VLOOKUP($C562,CARPETAS!$C$5:$L$2388,2,FALSE)</f>
        <v>BRB003</v>
      </c>
      <c r="G562" s="42" t="str">
        <f>VLOOKUP($C562,CARPETAS!$C$5:$L$2388,9,FALSE)</f>
        <v>136.36.31</v>
      </c>
      <c r="H562" s="43" t="str">
        <f>VLOOKUP($C562,CARPETAS!$C$5:$L$2388,5,FALSE)</f>
        <v>Osvelli</v>
      </c>
      <c r="I562" s="89">
        <v>43850</v>
      </c>
      <c r="J562" s="44" t="str">
        <f>VLOOKUP($C562,CARPETAS!$C$5:$L$2388,4,FALSE)</f>
        <v>Rivera</v>
      </c>
      <c r="K562" s="45"/>
      <c r="L562" s="94">
        <f t="shared" si="43"/>
        <v>43851</v>
      </c>
      <c r="M562" s="46">
        <f t="shared" si="42"/>
        <v>3</v>
      </c>
      <c r="N562" s="47">
        <v>936</v>
      </c>
      <c r="O562" s="47" t="s">
        <v>1250</v>
      </c>
      <c r="P562" s="47">
        <v>937</v>
      </c>
      <c r="Q562" s="47">
        <v>90</v>
      </c>
      <c r="R562" s="47" t="s">
        <v>246</v>
      </c>
      <c r="S562" s="47" t="s">
        <v>247</v>
      </c>
      <c r="T562" s="36" t="s">
        <v>1249</v>
      </c>
      <c r="U562" s="284"/>
      <c r="V562" s="48"/>
      <c r="W562" s="48"/>
    </row>
    <row r="563" ht="15.75" customHeight="1" s="49" customFormat="1">
      <c r="A563" s="50">
        <v>4</v>
      </c>
      <c r="B563" s="57" t="s">
        <v>40</v>
      </c>
      <c r="C563" s="58" t="s">
        <v>1224</v>
      </c>
      <c r="D563" s="59" t="s">
        <v>32</v>
      </c>
      <c r="E563" s="89">
        <v>43851</v>
      </c>
      <c r="F563" s="41" t="str">
        <f>VLOOKUP($C563,CARPETAS!$C$5:$L$2388,2,FALSE)</f>
        <v>BRB006</v>
      </c>
      <c r="G563" s="42" t="str">
        <f>VLOOKUP($C563,CARPETAS!$C$5:$L$2388,9,FALSE)</f>
        <v>136.38.47</v>
      </c>
      <c r="H563" s="43" t="str">
        <f>VLOOKUP($C563,CARPETAS!$C$5:$L$2388,5,FALSE)</f>
        <v>Zanini</v>
      </c>
      <c r="I563" s="89">
        <v>43852</v>
      </c>
      <c r="J563" s="44" t="str">
        <f>VLOOKUP($C563,CARPETAS!$C$5:$L$2388,4,FALSE)</f>
        <v>Rivera</v>
      </c>
      <c r="K563" s="45"/>
      <c r="L563" s="94">
        <f t="shared" si="43"/>
        <v>43853</v>
      </c>
      <c r="M563" s="46">
        <f t="shared" si="42"/>
        <v>2</v>
      </c>
      <c r="N563" s="47">
        <v>936</v>
      </c>
      <c r="O563" s="47" t="s">
        <v>1251</v>
      </c>
      <c r="P563" s="47">
        <v>937</v>
      </c>
      <c r="Q563" s="47">
        <v>1143</v>
      </c>
      <c r="R563" s="47" t="s">
        <v>1252</v>
      </c>
      <c r="S563" s="47" t="s">
        <v>291</v>
      </c>
      <c r="T563" s="36" t="s">
        <v>1253</v>
      </c>
      <c r="U563" s="284"/>
      <c r="V563" s="48"/>
      <c r="W563" s="48"/>
    </row>
    <row r="564" ht="15.75" customHeight="1" s="49" customFormat="1">
      <c r="A564" s="50">
        <v>4</v>
      </c>
      <c r="B564" s="57" t="s">
        <v>40</v>
      </c>
      <c r="C564" s="58" t="s">
        <v>1198</v>
      </c>
      <c r="D564" s="59" t="s">
        <v>26</v>
      </c>
      <c r="E564" s="89">
        <v>43850</v>
      </c>
      <c r="F564" s="41" t="str">
        <f>VLOOKUP($C564,CARPETAS!$C$5:$L$2388,2,FALSE)</f>
        <v>BRB003</v>
      </c>
      <c r="G564" s="42" t="str">
        <f>VLOOKUP($C564,CARPETAS!$C$5:$L$2388,9,FALSE)</f>
        <v>136.36.31</v>
      </c>
      <c r="H564" s="43" t="str">
        <f>VLOOKUP($C564,CARPETAS!$C$5:$L$2388,5,FALSE)</f>
        <v>Osvelli</v>
      </c>
      <c r="I564" s="89">
        <v>43852</v>
      </c>
      <c r="J564" s="44" t="str">
        <f>VLOOKUP($C564,CARPETAS!$C$5:$L$2388,4,FALSE)</f>
        <v>Rivera</v>
      </c>
      <c r="K564" s="45"/>
      <c r="L564" s="94">
        <f t="shared" si="43"/>
        <v>43853</v>
      </c>
      <c r="M564" s="46">
        <f t="shared" si="42"/>
        <v>3</v>
      </c>
      <c r="N564" s="47">
        <v>936</v>
      </c>
      <c r="O564" s="47" t="s">
        <v>1254</v>
      </c>
      <c r="P564" s="47">
        <v>936</v>
      </c>
      <c r="Q564" s="47">
        <v>91</v>
      </c>
      <c r="R564" s="47" t="s">
        <v>1255</v>
      </c>
      <c r="S564" s="47" t="s">
        <v>1256</v>
      </c>
      <c r="T564" s="36" t="s">
        <v>1257</v>
      </c>
      <c r="U564" s="284"/>
      <c r="V564" s="48"/>
      <c r="W564" s="48"/>
    </row>
    <row r="565" ht="15.75" customHeight="1" s="49" customFormat="1">
      <c r="A565" s="50">
        <v>4</v>
      </c>
      <c r="B565" s="57" t="s">
        <v>40</v>
      </c>
      <c r="C565" s="58" t="s">
        <v>1258</v>
      </c>
      <c r="D565" s="59" t="s">
        <v>27</v>
      </c>
      <c r="E565" s="89">
        <v>43850</v>
      </c>
      <c r="F565" s="41" t="str">
        <f>VLOOKUP($C565,CARPETAS!$C$5:$L$2388,2,FALSE)</f>
        <v>BRB007</v>
      </c>
      <c r="G565" s="42" t="str">
        <f>VLOOKUP($C565,CARPETAS!$C$5:$L$2388,9,FALSE)</f>
        <v>136.42.77</v>
      </c>
      <c r="H565" s="43" t="str">
        <f>VLOOKUP($C565,CARPETAS!$C$5:$L$2388,5,FALSE)</f>
        <v>Silvio</v>
      </c>
      <c r="I565" s="89">
        <f>E565+2</f>
        <v>43852</v>
      </c>
      <c r="J565" s="44" t="str">
        <f>VLOOKUP($C565,CARPETAS!$C$5:$L$2388,4,FALSE)</f>
        <v>Rio Branco</v>
      </c>
      <c r="K565" s="45"/>
      <c r="L565" s="94">
        <f t="shared" si="43"/>
        <v>43853</v>
      </c>
      <c r="M565" s="46">
        <f t="shared" si="42"/>
        <v>3</v>
      </c>
      <c r="N565" s="47">
        <v>936</v>
      </c>
      <c r="O565" s="47" t="s">
        <v>1259</v>
      </c>
      <c r="P565" s="47">
        <v>936</v>
      </c>
      <c r="Q565" s="47">
        <v>4090</v>
      </c>
      <c r="R565" s="47" t="s">
        <v>144</v>
      </c>
      <c r="S565" s="47" t="s">
        <v>145</v>
      </c>
      <c r="T565" s="36" t="s">
        <v>1257</v>
      </c>
      <c r="U565" s="284"/>
      <c r="V565" s="48"/>
      <c r="W565" s="48"/>
    </row>
    <row r="566" ht="15.75" customHeight="1" s="49" customFormat="1">
      <c r="A566" s="50">
        <v>4</v>
      </c>
      <c r="B566" s="57" t="s">
        <v>40</v>
      </c>
      <c r="C566" s="58" t="s">
        <v>1216</v>
      </c>
      <c r="D566" s="59" t="s">
        <v>36</v>
      </c>
      <c r="E566" s="89">
        <v>43851</v>
      </c>
      <c r="F566" s="41" t="str">
        <f>VLOOKUP($C566,CARPETAS!$C$5:$L$2388,2,FALSE)</f>
        <v>BRB004</v>
      </c>
      <c r="G566" s="42" t="str">
        <f>VLOOKUP($C566,CARPETAS!$C$5:$L$2388,9,FALSE)</f>
        <v>136.37.80</v>
      </c>
      <c r="H566" s="43" t="str">
        <f>VLOOKUP($C566,CARPETAS!$C$5:$L$2388,5,FALSE)</f>
        <v>Silvio</v>
      </c>
      <c r="I566" s="89">
        <v>43852</v>
      </c>
      <c r="J566" s="44" t="str">
        <f>VLOOKUP($C566,CARPETAS!$C$5:$L$2388,4,FALSE)</f>
        <v>Rio Branco</v>
      </c>
      <c r="K566" s="45"/>
      <c r="L566" s="94">
        <f t="shared" si="43"/>
        <v>43853</v>
      </c>
      <c r="M566" s="46">
        <f t="shared" si="42"/>
        <v>2</v>
      </c>
      <c r="N566" s="47">
        <v>936</v>
      </c>
      <c r="O566" s="47" t="s">
        <v>1260</v>
      </c>
      <c r="P566" s="47">
        <v>936</v>
      </c>
      <c r="Q566" s="47"/>
      <c r="R566" s="47" t="s">
        <v>1261</v>
      </c>
      <c r="S566" s="47" t="s">
        <v>1262</v>
      </c>
      <c r="T566" s="36" t="s">
        <v>1257</v>
      </c>
      <c r="U566" s="284"/>
      <c r="V566" s="48"/>
      <c r="W566" s="48"/>
    </row>
    <row r="567" ht="15.75" customHeight="1" s="49" customFormat="1">
      <c r="A567" s="50">
        <v>4</v>
      </c>
      <c r="B567" s="57" t="s">
        <v>40</v>
      </c>
      <c r="C567" s="58" t="s">
        <v>1224</v>
      </c>
      <c r="D567" s="59" t="s">
        <v>28</v>
      </c>
      <c r="E567" s="89">
        <v>43851</v>
      </c>
      <c r="F567" s="41" t="str">
        <f>VLOOKUP($C567,CARPETAS!$C$5:$L$2388,2,FALSE)</f>
        <v>BRB006</v>
      </c>
      <c r="G567" s="42" t="str">
        <f>VLOOKUP($C567,CARPETAS!$C$5:$L$2388,9,FALSE)</f>
        <v>136.38.47</v>
      </c>
      <c r="H567" s="43" t="str">
        <f>VLOOKUP($C567,CARPETAS!$C$5:$L$2388,5,FALSE)</f>
        <v>Zanini</v>
      </c>
      <c r="I567" s="89">
        <v>43853</v>
      </c>
      <c r="J567" s="44" t="str">
        <f>VLOOKUP($C567,CARPETAS!$C$5:$L$2388,4,FALSE)</f>
        <v>Rivera</v>
      </c>
      <c r="K567" s="45"/>
      <c r="L567" s="94">
        <f t="shared" si="43"/>
        <v>43854</v>
      </c>
      <c r="M567" s="46">
        <f t="shared" si="42"/>
        <v>3</v>
      </c>
      <c r="N567" s="47">
        <v>936</v>
      </c>
      <c r="O567" s="47" t="s">
        <v>1263</v>
      </c>
      <c r="P567" s="47">
        <v>936</v>
      </c>
      <c r="Q567" s="47">
        <v>1145</v>
      </c>
      <c r="R567" s="47" t="s">
        <v>684</v>
      </c>
      <c r="S567" s="47" t="s">
        <v>685</v>
      </c>
      <c r="T567" s="36" t="s">
        <v>1264</v>
      </c>
      <c r="U567" s="284"/>
      <c r="V567" s="48"/>
      <c r="W567" s="48"/>
    </row>
    <row r="568" s="49" customFormat="1">
      <c r="A568" s="50">
        <v>4</v>
      </c>
      <c r="B568" s="57" t="s">
        <v>40</v>
      </c>
      <c r="C568" s="58" t="s">
        <v>1265</v>
      </c>
      <c r="D568" s="59" t="s">
        <v>26</v>
      </c>
      <c r="E568" s="89">
        <v>43852</v>
      </c>
      <c r="F568" s="41" t="str">
        <f>VLOOKUP($C568,CARPETAS!$C$5:$L$2388,2,FALSE)</f>
        <v>BRB008</v>
      </c>
      <c r="G568" s="42" t="str">
        <f>VLOOKUP($C568,CARPETAS!$C$5:$L$2388,9,FALSE)</f>
        <v>136.46.92</v>
      </c>
      <c r="H568" s="43" t="str">
        <f>VLOOKUP($C568,CARPETAS!$C$5:$L$2388,5,FALSE)</f>
        <v>Zanini</v>
      </c>
      <c r="I568" s="89">
        <v>43853</v>
      </c>
      <c r="J568" s="44" t="str">
        <f>VLOOKUP($C568,CARPETAS!$C$5:$L$2388,4,FALSE)</f>
        <v>Rivera</v>
      </c>
      <c r="K568" s="45"/>
      <c r="L568" s="94">
        <f t="shared" si="43"/>
        <v>43854</v>
      </c>
      <c r="M568" s="46">
        <f t="shared" si="42"/>
        <v>2</v>
      </c>
      <c r="N568" s="47">
        <v>936</v>
      </c>
      <c r="O568" s="47" t="s">
        <v>1266</v>
      </c>
      <c r="P568" s="47">
        <v>936</v>
      </c>
      <c r="Q568" s="47">
        <v>1149</v>
      </c>
      <c r="R568" s="47" t="s">
        <v>491</v>
      </c>
      <c r="S568" s="47" t="s">
        <v>492</v>
      </c>
      <c r="T568" s="36" t="s">
        <v>1264</v>
      </c>
      <c r="U568" s="284"/>
      <c r="V568" s="48"/>
      <c r="W568" s="48"/>
    </row>
    <row r="569" ht="15.75" customHeight="1" s="49" customFormat="1">
      <c r="A569" s="50">
        <v>4</v>
      </c>
      <c r="B569" s="57" t="s">
        <v>40</v>
      </c>
      <c r="C569" s="58" t="s">
        <v>1224</v>
      </c>
      <c r="D569" s="59" t="s">
        <v>28</v>
      </c>
      <c r="E569" s="89">
        <v>43851</v>
      </c>
      <c r="F569" s="41" t="str">
        <f>VLOOKUP($C569,CARPETAS!$C$5:$L$2388,2,FALSE)</f>
        <v>BRB006</v>
      </c>
      <c r="G569" s="42" t="str">
        <f>VLOOKUP($C569,CARPETAS!$C$5:$L$2388,9,FALSE)</f>
        <v>136.38.47</v>
      </c>
      <c r="H569" s="43" t="str">
        <f>VLOOKUP($C569,CARPETAS!$C$5:$L$2388,5,FALSE)</f>
        <v>Zanini</v>
      </c>
      <c r="I569" s="89">
        <v>43854</v>
      </c>
      <c r="J569" s="44" t="str">
        <f>VLOOKUP($C569,CARPETAS!$C$5:$L$2388,4,FALSE)</f>
        <v>Rivera</v>
      </c>
      <c r="K569" s="45"/>
      <c r="L569" s="94">
        <f t="shared" si="43"/>
        <v>43855</v>
      </c>
      <c r="M569" s="46">
        <f t="shared" si="42"/>
        <v>4</v>
      </c>
      <c r="N569" s="47">
        <v>936</v>
      </c>
      <c r="O569" s="47" t="s">
        <v>1267</v>
      </c>
      <c r="P569" s="47">
        <v>936</v>
      </c>
      <c r="Q569" s="47">
        <v>1144</v>
      </c>
      <c r="R569" s="47" t="s">
        <v>174</v>
      </c>
      <c r="S569" s="47" t="s">
        <v>175</v>
      </c>
      <c r="T569" s="36" t="s">
        <v>1268</v>
      </c>
      <c r="U569" s="284"/>
      <c r="V569" s="48"/>
      <c r="W569" s="48"/>
    </row>
    <row r="570" ht="15.75" customHeight="1" s="49" customFormat="1">
      <c r="A570" s="50">
        <v>4</v>
      </c>
      <c r="B570" s="57" t="s">
        <v>40</v>
      </c>
      <c r="C570" s="58" t="s">
        <v>1195</v>
      </c>
      <c r="D570" s="59" t="s">
        <v>32</v>
      </c>
      <c r="E570" s="89">
        <v>43853</v>
      </c>
      <c r="F570" s="41" t="str">
        <f>VLOOKUP($C570,CARPETAS!$C$5:$L$2388,2,FALSE)</f>
        <v>BRB002</v>
      </c>
      <c r="G570" s="42" t="str">
        <f>VLOOKUP($C570,CARPETAS!$C$5:$L$2388,9,FALSE)</f>
        <v>136.35.25</v>
      </c>
      <c r="H570" s="43" t="str">
        <f>VLOOKUP($C570,CARPETAS!$C$5:$L$2388,5,FALSE)</f>
        <v>Silvio</v>
      </c>
      <c r="I570" s="89">
        <v>43857</v>
      </c>
      <c r="J570" s="44" t="str">
        <f>VLOOKUP($C570,CARPETAS!$C$5:$L$2388,4,FALSE)</f>
        <v>Rivera</v>
      </c>
      <c r="K570" s="45"/>
      <c r="L570" s="94">
        <f t="shared" si="43"/>
        <v>43858</v>
      </c>
      <c r="M570" s="46">
        <f t="shared" si="42"/>
        <v>5</v>
      </c>
      <c r="N570" s="47">
        <v>936</v>
      </c>
      <c r="O570" s="47" t="s">
        <v>1269</v>
      </c>
      <c r="P570" s="47">
        <v>936</v>
      </c>
      <c r="Q570" s="47">
        <v>4106</v>
      </c>
      <c r="R570" s="47" t="s">
        <v>1218</v>
      </c>
      <c r="S570" s="47" t="s">
        <v>1219</v>
      </c>
      <c r="T570" s="36" t="s">
        <v>1270</v>
      </c>
      <c r="U570" s="284"/>
      <c r="V570" s="48"/>
      <c r="W570" s="48"/>
    </row>
    <row r="571" ht="15.75" customHeight="1" s="49" customFormat="1">
      <c r="A571" s="50">
        <v>5</v>
      </c>
      <c r="B571" s="57" t="s">
        <v>40</v>
      </c>
      <c r="C571" s="58" t="s">
        <v>1265</v>
      </c>
      <c r="D571" s="59" t="s">
        <v>26</v>
      </c>
      <c r="E571" s="89">
        <v>43856</v>
      </c>
      <c r="F571" s="41" t="str">
        <f>VLOOKUP($C571,CARPETAS!$C$5:$L$2388,2,FALSE)</f>
        <v>BRB008</v>
      </c>
      <c r="G571" s="42" t="str">
        <f>VLOOKUP($C571,CARPETAS!$C$5:$L$2388,9,FALSE)</f>
        <v>136.46.92</v>
      </c>
      <c r="H571" s="43" t="str">
        <f>VLOOKUP($C571,CARPETAS!$C$5:$L$2388,5,FALSE)</f>
        <v>Zanini</v>
      </c>
      <c r="I571" s="89">
        <v>43857</v>
      </c>
      <c r="J571" s="44" t="str">
        <f>VLOOKUP($C571,CARPETAS!$C$5:$L$2388,4,FALSE)</f>
        <v>Rivera</v>
      </c>
      <c r="K571" s="45"/>
      <c r="L571" s="94">
        <f t="shared" si="43"/>
        <v>43858</v>
      </c>
      <c r="M571" s="46">
        <f t="shared" si="42"/>
        <v>2</v>
      </c>
      <c r="N571" s="47">
        <v>936</v>
      </c>
      <c r="O571" s="47" t="s">
        <v>1271</v>
      </c>
      <c r="P571" s="47">
        <v>936</v>
      </c>
      <c r="Q571" s="47">
        <v>1151</v>
      </c>
      <c r="R571" s="47" t="s">
        <v>582</v>
      </c>
      <c r="S571" s="47" t="s">
        <v>583</v>
      </c>
      <c r="T571" s="36" t="s">
        <v>1270</v>
      </c>
      <c r="U571" s="284"/>
      <c r="V571" s="48"/>
      <c r="W571" s="48"/>
    </row>
    <row r="572" ht="28.5" s="49" customFormat="1">
      <c r="A572" s="50">
        <v>4</v>
      </c>
      <c r="B572" s="57" t="s">
        <v>40</v>
      </c>
      <c r="C572" s="58" t="s">
        <v>1216</v>
      </c>
      <c r="D572" s="59" t="s">
        <v>36</v>
      </c>
      <c r="E572" s="89">
        <v>43853</v>
      </c>
      <c r="F572" s="41" t="str">
        <f>VLOOKUP($C572,CARPETAS!$C$5:$L$2388,2,FALSE)</f>
        <v>BRB004</v>
      </c>
      <c r="G572" s="42" t="str">
        <f>VLOOKUP($C572,CARPETAS!$C$5:$L$2388,9,FALSE)</f>
        <v>136.37.80</v>
      </c>
      <c r="H572" s="43" t="str">
        <f>VLOOKUP($C572,CARPETAS!$C$5:$L$2388,5,FALSE)</f>
        <v>Silvio</v>
      </c>
      <c r="I572" s="89">
        <v>43858</v>
      </c>
      <c r="J572" s="44" t="str">
        <f>VLOOKUP($C572,CARPETAS!$C$5:$L$2388,4,FALSE)</f>
        <v>Rio Branco</v>
      </c>
      <c r="K572" s="45"/>
      <c r="L572" s="94">
        <f>I572+1+1-1</f>
        <v>43859</v>
      </c>
      <c r="M572" s="46">
        <f t="shared" si="42"/>
        <v>6</v>
      </c>
      <c r="N572" s="47">
        <v>936</v>
      </c>
      <c r="O572" s="47" t="s">
        <v>1272</v>
      </c>
      <c r="P572" s="47">
        <v>938</v>
      </c>
      <c r="Q572" s="47">
        <v>4105</v>
      </c>
      <c r="R572" s="47" t="s">
        <v>1273</v>
      </c>
      <c r="S572" s="47" t="s">
        <v>766</v>
      </c>
      <c r="T572" s="36" t="s">
        <v>1274</v>
      </c>
      <c r="U572" s="284"/>
      <c r="V572" s="48"/>
      <c r="W572" s="48"/>
    </row>
    <row r="573" s="49" customFormat="1">
      <c r="A573" s="50">
        <v>5</v>
      </c>
      <c r="B573" s="57" t="s">
        <v>40</v>
      </c>
      <c r="C573" s="58" t="s">
        <v>1265</v>
      </c>
      <c r="D573" s="59" t="s">
        <v>26</v>
      </c>
      <c r="E573" s="89">
        <v>43857</v>
      </c>
      <c r="F573" s="41" t="str">
        <f>VLOOKUP($C573,CARPETAS!$C$5:$L$2388,2,FALSE)</f>
        <v>BRB008</v>
      </c>
      <c r="G573" s="42" t="str">
        <f>VLOOKUP($C573,CARPETAS!$C$5:$L$2388,9,FALSE)</f>
        <v>136.46.92</v>
      </c>
      <c r="H573" s="43" t="str">
        <f>VLOOKUP($C573,CARPETAS!$C$5:$L$2388,5,FALSE)</f>
        <v>Zanini</v>
      </c>
      <c r="I573" s="89">
        <v>43858</v>
      </c>
      <c r="J573" s="44" t="str">
        <f>VLOOKUP($C573,CARPETAS!$C$5:$L$2388,4,FALSE)</f>
        <v>Rivera</v>
      </c>
      <c r="K573" s="45"/>
      <c r="L573" s="94">
        <f ref="L573:L605" t="shared" si="44">I573+1</f>
        <v>43859</v>
      </c>
      <c r="M573" s="46">
        <f t="shared" si="42"/>
        <v>2</v>
      </c>
      <c r="N573" s="47">
        <v>936</v>
      </c>
      <c r="O573" s="47" t="s">
        <v>188</v>
      </c>
      <c r="P573" s="47">
        <v>937</v>
      </c>
      <c r="Q573" s="47">
        <v>1154</v>
      </c>
      <c r="R573" s="47" t="s">
        <v>261</v>
      </c>
      <c r="S573" s="47" t="s">
        <v>262</v>
      </c>
      <c r="T573" s="36" t="s">
        <v>1275</v>
      </c>
      <c r="U573" s="284"/>
      <c r="V573" s="48"/>
      <c r="W573" s="48"/>
    </row>
    <row r="574" s="49" customFormat="1">
      <c r="A574" s="50">
        <v>5</v>
      </c>
      <c r="B574" s="57" t="s">
        <v>40</v>
      </c>
      <c r="C574" s="58" t="s">
        <v>1265</v>
      </c>
      <c r="D574" s="59" t="s">
        <v>32</v>
      </c>
      <c r="E574" s="89">
        <v>43858</v>
      </c>
      <c r="F574" s="41" t="str">
        <f>VLOOKUP($C574,CARPETAS!$C$5:$L$2388,2,FALSE)</f>
        <v>BRB008</v>
      </c>
      <c r="G574" s="42" t="str">
        <f>VLOOKUP($C574,CARPETAS!$C$5:$L$2388,9,FALSE)</f>
        <v>136.46.92</v>
      </c>
      <c r="H574" s="43" t="str">
        <f>VLOOKUP($C574,CARPETAS!$C$5:$L$2388,5,FALSE)</f>
        <v>Zanini</v>
      </c>
      <c r="I574" s="89">
        <v>43859</v>
      </c>
      <c r="J574" s="44" t="str">
        <f>VLOOKUP($C574,CARPETAS!$C$5:$L$2388,4,FALSE)</f>
        <v>Rivera</v>
      </c>
      <c r="K574" s="45"/>
      <c r="L574" s="94">
        <f t="shared" si="44"/>
        <v>43860</v>
      </c>
      <c r="M574" s="46">
        <f t="shared" si="42"/>
        <v>2</v>
      </c>
      <c r="N574" s="47">
        <v>936</v>
      </c>
      <c r="O574" s="47" t="s">
        <v>1276</v>
      </c>
      <c r="P574" s="47">
        <v>936</v>
      </c>
      <c r="Q574" s="47">
        <v>1157</v>
      </c>
      <c r="R574" s="47" t="s">
        <v>364</v>
      </c>
      <c r="S574" s="47" t="s">
        <v>703</v>
      </c>
      <c r="T574" s="36" t="s">
        <v>1277</v>
      </c>
      <c r="U574" s="284"/>
      <c r="V574" s="48"/>
      <c r="W574" s="48"/>
    </row>
    <row r="575" s="49" customFormat="1">
      <c r="A575" s="50">
        <v>5</v>
      </c>
      <c r="B575" s="57" t="s">
        <v>40</v>
      </c>
      <c r="C575" s="58" t="s">
        <v>1265</v>
      </c>
      <c r="D575" s="59" t="s">
        <v>26</v>
      </c>
      <c r="E575" s="89">
        <v>43858</v>
      </c>
      <c r="F575" s="41" t="str">
        <f>VLOOKUP($C575,CARPETAS!$C$5:$L$2388,2,FALSE)</f>
        <v>BRB008</v>
      </c>
      <c r="G575" s="42" t="str">
        <f>VLOOKUP($C575,CARPETAS!$C$5:$L$2388,9,FALSE)</f>
        <v>136.46.92</v>
      </c>
      <c r="H575" s="43" t="str">
        <f>VLOOKUP($C575,CARPETAS!$C$5:$L$2388,5,FALSE)</f>
        <v>Zanini</v>
      </c>
      <c r="I575" s="89">
        <v>43859</v>
      </c>
      <c r="J575" s="44" t="str">
        <f>VLOOKUP($C575,CARPETAS!$C$5:$L$2388,4,FALSE)</f>
        <v>Rivera</v>
      </c>
      <c r="K575" s="45"/>
      <c r="L575" s="94">
        <f t="shared" si="44"/>
        <v>43860</v>
      </c>
      <c r="M575" s="46">
        <f t="shared" si="42"/>
        <v>2</v>
      </c>
      <c r="N575" s="47">
        <v>936</v>
      </c>
      <c r="O575" s="47" t="s">
        <v>1278</v>
      </c>
      <c r="P575" s="47">
        <v>936</v>
      </c>
      <c r="Q575" s="47">
        <v>1155</v>
      </c>
      <c r="R575" s="47" t="s">
        <v>710</v>
      </c>
      <c r="S575" s="47" t="s">
        <v>711</v>
      </c>
      <c r="T575" s="36" t="s">
        <v>1277</v>
      </c>
      <c r="U575" s="284"/>
      <c r="V575" s="48"/>
      <c r="W575" s="48"/>
    </row>
    <row r="576" s="49" customFormat="1">
      <c r="A576" s="50">
        <v>5</v>
      </c>
      <c r="B576" s="57" t="s">
        <v>40</v>
      </c>
      <c r="C576" s="58" t="s">
        <v>1258</v>
      </c>
      <c r="D576" s="59" t="s">
        <v>29</v>
      </c>
      <c r="E576" s="89">
        <v>43857</v>
      </c>
      <c r="F576" s="41" t="str">
        <f>VLOOKUP($C576,CARPETAS!$C$5:$L$2388,2,FALSE)</f>
        <v>BRB007</v>
      </c>
      <c r="G576" s="42" t="str">
        <f>VLOOKUP($C576,CARPETAS!$C$5:$L$2388,9,FALSE)</f>
        <v>136.42.77</v>
      </c>
      <c r="H576" s="43" t="str">
        <f>VLOOKUP($C576,CARPETAS!$C$5:$L$2388,5,FALSE)</f>
        <v>Silvio</v>
      </c>
      <c r="I576" s="89">
        <f>E576+2</f>
        <v>43859</v>
      </c>
      <c r="J576" s="44" t="str">
        <f>VLOOKUP($C576,CARPETAS!$C$5:$L$2388,4,FALSE)</f>
        <v>Rio Branco</v>
      </c>
      <c r="K576" s="45"/>
      <c r="L576" s="94">
        <f t="shared" si="44"/>
        <v>43860</v>
      </c>
      <c r="M576" s="46">
        <f t="shared" si="42"/>
        <v>3</v>
      </c>
      <c r="N576" s="47">
        <v>936</v>
      </c>
      <c r="O576" s="47" t="s">
        <v>1279</v>
      </c>
      <c r="P576" s="47">
        <v>936</v>
      </c>
      <c r="Q576" s="47">
        <v>4091</v>
      </c>
      <c r="R576" s="47" t="s">
        <v>1280</v>
      </c>
      <c r="S576" s="47" t="s">
        <v>1281</v>
      </c>
      <c r="T576" s="36" t="s">
        <v>1277</v>
      </c>
      <c r="U576" s="284"/>
      <c r="V576" s="48"/>
      <c r="W576" s="48"/>
    </row>
    <row r="577" s="49" customFormat="1">
      <c r="A577" s="50">
        <v>5</v>
      </c>
      <c r="B577" s="57" t="s">
        <v>40</v>
      </c>
      <c r="C577" s="58" t="s">
        <v>1258</v>
      </c>
      <c r="D577" s="59" t="s">
        <v>36</v>
      </c>
      <c r="E577" s="89">
        <v>43858</v>
      </c>
      <c r="F577" s="41" t="str">
        <f>VLOOKUP($C577,CARPETAS!$C$5:$L$2388,2,FALSE)</f>
        <v>BRB007</v>
      </c>
      <c r="G577" s="42" t="str">
        <f>VLOOKUP($C577,CARPETAS!$C$5:$L$2388,9,FALSE)</f>
        <v>136.42.77</v>
      </c>
      <c r="H577" s="43" t="str">
        <f>VLOOKUP($C577,CARPETAS!$C$5:$L$2388,5,FALSE)</f>
        <v>Silvio</v>
      </c>
      <c r="I577" s="89">
        <f>E577+2</f>
        <v>43860</v>
      </c>
      <c r="J577" s="44" t="str">
        <f>VLOOKUP($C577,CARPETAS!$C$5:$L$2388,4,FALSE)</f>
        <v>Rio Branco</v>
      </c>
      <c r="K577" s="45"/>
      <c r="L577" s="94">
        <f t="shared" si="44"/>
        <v>43861</v>
      </c>
      <c r="M577" s="46">
        <f t="shared" si="42"/>
        <v>3</v>
      </c>
      <c r="N577" s="47">
        <v>936</v>
      </c>
      <c r="O577" s="47" t="s">
        <v>1282</v>
      </c>
      <c r="P577" s="47">
        <v>937</v>
      </c>
      <c r="Q577" s="47">
        <v>4092</v>
      </c>
      <c r="R577" s="47" t="s">
        <v>545</v>
      </c>
      <c r="S577" s="47" t="s">
        <v>1283</v>
      </c>
      <c r="T577" s="36" t="s">
        <v>1284</v>
      </c>
      <c r="U577" s="284"/>
      <c r="V577" s="48"/>
      <c r="W577" s="48"/>
    </row>
    <row r="578" s="49" customFormat="1">
      <c r="A578" s="50">
        <v>5</v>
      </c>
      <c r="B578" s="57" t="s">
        <v>40</v>
      </c>
      <c r="C578" s="58" t="s">
        <v>1231</v>
      </c>
      <c r="D578" s="59" t="s">
        <v>28</v>
      </c>
      <c r="E578" s="89">
        <v>43858</v>
      </c>
      <c r="F578" s="41" t="str">
        <f>VLOOKUP($C578,CARPETAS!$C$5:$L$2388,2,FALSE)</f>
        <v>BRB005</v>
      </c>
      <c r="G578" s="42" t="str">
        <f>VLOOKUP($C578,CARPETAS!$C$5:$L$2388,9,FALSE)</f>
        <v>136.38.50</v>
      </c>
      <c r="H578" s="43" t="str">
        <f>VLOOKUP($C578,CARPETAS!$C$5:$L$2388,5,FALSE)</f>
        <v>CMCN</v>
      </c>
      <c r="I578" s="89">
        <v>43860</v>
      </c>
      <c r="J578" s="44" t="str">
        <f>VLOOKUP($C578,CARPETAS!$C$5:$L$2388,4,FALSE)</f>
        <v>Rivera</v>
      </c>
      <c r="K578" s="45"/>
      <c r="L578" s="94">
        <f t="shared" si="44"/>
        <v>43861</v>
      </c>
      <c r="M578" s="46">
        <f t="shared" si="42"/>
        <v>3</v>
      </c>
      <c r="N578" s="47">
        <v>936</v>
      </c>
      <c r="O578" s="47" t="s">
        <v>1285</v>
      </c>
      <c r="P578" s="47">
        <v>936</v>
      </c>
      <c r="Q578" s="47">
        <v>667</v>
      </c>
      <c r="R578" s="47" t="s">
        <v>168</v>
      </c>
      <c r="S578" s="47" t="s">
        <v>169</v>
      </c>
      <c r="T578" s="36" t="s">
        <v>1286</v>
      </c>
      <c r="U578" s="284"/>
      <c r="V578" s="48"/>
      <c r="W578" s="48"/>
    </row>
    <row r="579" s="49" customFormat="1">
      <c r="A579" s="50">
        <v>5</v>
      </c>
      <c r="B579" s="57" t="s">
        <v>40</v>
      </c>
      <c r="C579" s="58" t="s">
        <v>1231</v>
      </c>
      <c r="D579" s="59" t="s">
        <v>32</v>
      </c>
      <c r="E579" s="89">
        <v>43860</v>
      </c>
      <c r="F579" s="41" t="str">
        <f>VLOOKUP($C579,CARPETAS!$C$5:$L$2388,2,FALSE)</f>
        <v>BRB005</v>
      </c>
      <c r="G579" s="42" t="str">
        <f>VLOOKUP($C579,CARPETAS!$C$5:$L$2388,9,FALSE)</f>
        <v>136.38.50</v>
      </c>
      <c r="H579" s="43" t="str">
        <f>VLOOKUP($C579,CARPETAS!$C$5:$L$2388,5,FALSE)</f>
        <v>CMCN</v>
      </c>
      <c r="I579" s="89">
        <v>43864</v>
      </c>
      <c r="J579" s="44" t="str">
        <f>VLOOKUP($C579,CARPETAS!$C$5:$L$2388,4,FALSE)</f>
        <v>Rivera</v>
      </c>
      <c r="K579" s="45"/>
      <c r="L579" s="94">
        <f t="shared" si="44"/>
        <v>43865</v>
      </c>
      <c r="M579" s="46">
        <f t="shared" si="42"/>
        <v>5</v>
      </c>
      <c r="N579" s="47">
        <v>936</v>
      </c>
      <c r="O579" s="47" t="s">
        <v>1287</v>
      </c>
      <c r="P579" s="47">
        <v>937</v>
      </c>
      <c r="Q579" s="47">
        <v>668</v>
      </c>
      <c r="R579" s="47" t="s">
        <v>249</v>
      </c>
      <c r="S579" s="47" t="s">
        <v>250</v>
      </c>
      <c r="T579" s="36" t="s">
        <v>1288</v>
      </c>
      <c r="U579" s="284"/>
      <c r="V579" s="48"/>
      <c r="W579" s="48"/>
    </row>
    <row r="580" s="49" customFormat="1">
      <c r="A580" s="50">
        <v>5</v>
      </c>
      <c r="B580" s="57" t="s">
        <v>40</v>
      </c>
      <c r="C580" s="58" t="s">
        <v>1289</v>
      </c>
      <c r="D580" s="59" t="s">
        <v>32</v>
      </c>
      <c r="E580" s="89">
        <v>43861</v>
      </c>
      <c r="F580" s="41" t="str">
        <f>VLOOKUP($C580,CARPETAS!$C$5:$L$2388,2,FALSE)</f>
        <v>BRB009</v>
      </c>
      <c r="G580" s="42" t="str">
        <f>VLOOKUP($C580,CARPETAS!$C$5:$L$2388,9,FALSE)</f>
        <v>136.50.08</v>
      </c>
      <c r="H580" s="43" t="str">
        <f>VLOOKUP($C580,CARPETAS!$C$5:$L$2388,5,FALSE)</f>
        <v>Silvio</v>
      </c>
      <c r="I580" s="89">
        <v>43864</v>
      </c>
      <c r="J580" s="44" t="str">
        <f>VLOOKUP($C580,CARPETAS!$C$5:$L$2388,4,FALSE)</f>
        <v>Rivera</v>
      </c>
      <c r="K580" s="45"/>
      <c r="L580" s="94">
        <f t="shared" si="44"/>
        <v>43865</v>
      </c>
      <c r="M580" s="46">
        <f t="shared" si="42"/>
        <v>4</v>
      </c>
      <c r="N580" s="47">
        <v>936</v>
      </c>
      <c r="O580" s="47" t="s">
        <v>173</v>
      </c>
      <c r="P580" s="47">
        <v>936</v>
      </c>
      <c r="Q580" s="47">
        <v>4119</v>
      </c>
      <c r="R580" s="47" t="s">
        <v>1290</v>
      </c>
      <c r="S580" s="47" t="s">
        <v>1291</v>
      </c>
      <c r="T580" s="36" t="s">
        <v>1292</v>
      </c>
      <c r="U580" s="284"/>
      <c r="V580" s="48"/>
      <c r="W580" s="48"/>
    </row>
    <row r="581" s="49" customFormat="1">
      <c r="A581" s="50">
        <v>5</v>
      </c>
      <c r="B581" s="57" t="s">
        <v>40</v>
      </c>
      <c r="C581" s="58" t="s">
        <v>1289</v>
      </c>
      <c r="D581" s="59" t="s">
        <v>26</v>
      </c>
      <c r="E581" s="89">
        <v>43859</v>
      </c>
      <c r="F581" s="41" t="str">
        <f>VLOOKUP($C581,CARPETAS!$C$5:$L$2388,2,FALSE)</f>
        <v>BRB009</v>
      </c>
      <c r="G581" s="42" t="str">
        <f>VLOOKUP($C581,CARPETAS!$C$5:$L$2388,9,FALSE)</f>
        <v>136.50.08</v>
      </c>
      <c r="H581" s="43" t="str">
        <f>VLOOKUP($C581,CARPETAS!$C$5:$L$2388,5,FALSE)</f>
        <v>Silvio</v>
      </c>
      <c r="I581" s="89">
        <v>43864</v>
      </c>
      <c r="J581" s="44" t="str">
        <f>VLOOKUP($C581,CARPETAS!$C$5:$L$2388,4,FALSE)</f>
        <v>Rivera</v>
      </c>
      <c r="K581" s="45"/>
      <c r="L581" s="94">
        <f t="shared" si="44"/>
        <v>43865</v>
      </c>
      <c r="M581" s="46">
        <f t="shared" si="42"/>
        <v>6</v>
      </c>
      <c r="N581" s="47">
        <v>936</v>
      </c>
      <c r="O581" s="47" t="s">
        <v>1293</v>
      </c>
      <c r="P581" s="47">
        <v>937</v>
      </c>
      <c r="Q581" s="47">
        <v>4112</v>
      </c>
      <c r="R581" s="47" t="s">
        <v>77</v>
      </c>
      <c r="S581" s="47" t="s">
        <v>1294</v>
      </c>
      <c r="T581" s="36" t="s">
        <v>1288</v>
      </c>
      <c r="U581" s="284"/>
      <c r="V581" s="48"/>
      <c r="W581" s="48"/>
    </row>
    <row r="582" s="49" customFormat="1">
      <c r="A582" s="50">
        <v>6</v>
      </c>
      <c r="B582" s="57" t="s">
        <v>40</v>
      </c>
      <c r="C582" s="58" t="s">
        <v>1265</v>
      </c>
      <c r="D582" s="59" t="s">
        <v>26</v>
      </c>
      <c r="E582" s="89">
        <v>43864</v>
      </c>
      <c r="F582" s="41" t="str">
        <f>VLOOKUP($C582,CARPETAS!$C$5:$L$2388,2,FALSE)</f>
        <v>BRB008</v>
      </c>
      <c r="G582" s="42" t="str">
        <f>VLOOKUP($C582,CARPETAS!$C$5:$L$2388,9,FALSE)</f>
        <v>136.46.92</v>
      </c>
      <c r="H582" s="43" t="str">
        <f>VLOOKUP($C582,CARPETAS!$C$5:$L$2388,5,FALSE)</f>
        <v>Zanini</v>
      </c>
      <c r="I582" s="89">
        <v>43865</v>
      </c>
      <c r="J582" s="44" t="str">
        <f>VLOOKUP($C582,CARPETAS!$C$5:$L$2388,4,FALSE)</f>
        <v>Rivera</v>
      </c>
      <c r="K582" s="45"/>
      <c r="L582" s="94">
        <f t="shared" si="44"/>
        <v>43866</v>
      </c>
      <c r="M582" s="46">
        <f t="shared" si="42"/>
        <v>2</v>
      </c>
      <c r="N582" s="47">
        <v>936</v>
      </c>
      <c r="O582" s="47" t="s">
        <v>1295</v>
      </c>
      <c r="P582" s="47">
        <v>936</v>
      </c>
      <c r="Q582" s="47">
        <v>1166</v>
      </c>
      <c r="R582" s="47" t="s">
        <v>515</v>
      </c>
      <c r="S582" s="47" t="s">
        <v>516</v>
      </c>
      <c r="T582" s="36" t="s">
        <v>1292</v>
      </c>
      <c r="U582" s="284"/>
      <c r="V582" s="48"/>
      <c r="W582" s="48"/>
    </row>
    <row r="583" s="49" customFormat="1">
      <c r="A583" s="50">
        <v>6</v>
      </c>
      <c r="B583" s="57" t="s">
        <v>40</v>
      </c>
      <c r="C583" s="58" t="s">
        <v>1265</v>
      </c>
      <c r="D583" s="59" t="s">
        <v>26</v>
      </c>
      <c r="E583" s="89">
        <v>43864</v>
      </c>
      <c r="F583" s="41" t="str">
        <f>VLOOKUP($C583,CARPETAS!$C$5:$L$2388,2,FALSE)</f>
        <v>BRB008</v>
      </c>
      <c r="G583" s="42" t="str">
        <f>VLOOKUP($C583,CARPETAS!$C$5:$L$2388,9,FALSE)</f>
        <v>136.46.92</v>
      </c>
      <c r="H583" s="43" t="str">
        <f>VLOOKUP($C583,CARPETAS!$C$5:$L$2388,5,FALSE)</f>
        <v>Zanini</v>
      </c>
      <c r="I583" s="89">
        <v>43865</v>
      </c>
      <c r="J583" s="44" t="str">
        <f>VLOOKUP($C583,CARPETAS!$C$5:$L$2388,4,FALSE)</f>
        <v>Rivera</v>
      </c>
      <c r="K583" s="45"/>
      <c r="L583" s="94">
        <f t="shared" si="44"/>
        <v>43866</v>
      </c>
      <c r="M583" s="46">
        <f t="shared" si="42"/>
        <v>2</v>
      </c>
      <c r="N583" s="47">
        <v>936</v>
      </c>
      <c r="O583" s="47" t="s">
        <v>1296</v>
      </c>
      <c r="P583" s="47">
        <v>936</v>
      </c>
      <c r="Q583" s="47">
        <v>1159</v>
      </c>
      <c r="R583" s="47" t="s">
        <v>110</v>
      </c>
      <c r="S583" s="47" t="s">
        <v>111</v>
      </c>
      <c r="T583" s="36" t="s">
        <v>1297</v>
      </c>
      <c r="U583" s="284"/>
      <c r="V583" s="48"/>
      <c r="W583" s="48"/>
    </row>
    <row r="584" s="49" customFormat="1">
      <c r="A584" s="50">
        <v>6</v>
      </c>
      <c r="B584" s="57" t="s">
        <v>40</v>
      </c>
      <c r="C584" s="58" t="s">
        <v>1265</v>
      </c>
      <c r="D584" s="59" t="s">
        <v>32</v>
      </c>
      <c r="E584" s="89">
        <v>43864</v>
      </c>
      <c r="F584" s="41" t="str">
        <f>VLOOKUP($C584,CARPETAS!$C$5:$L$2388,2,FALSE)</f>
        <v>BRB008</v>
      </c>
      <c r="G584" s="42" t="str">
        <f>VLOOKUP($C584,CARPETAS!$C$5:$L$2388,9,FALSE)</f>
        <v>136.46.92</v>
      </c>
      <c r="H584" s="43" t="str">
        <f>VLOOKUP($C584,CARPETAS!$C$5:$L$2388,5,FALSE)</f>
        <v>Zanini</v>
      </c>
      <c r="I584" s="89">
        <f>E584+2</f>
        <v>43866</v>
      </c>
      <c r="J584" s="44" t="str">
        <f>VLOOKUP($C584,CARPETAS!$C$5:$L$2388,4,FALSE)</f>
        <v>Rivera</v>
      </c>
      <c r="K584" s="45"/>
      <c r="L584" s="94">
        <f t="shared" si="44"/>
        <v>43867</v>
      </c>
      <c r="M584" s="46">
        <f t="shared" si="42"/>
        <v>3</v>
      </c>
      <c r="N584" s="47">
        <v>936</v>
      </c>
      <c r="O584" s="47" t="s">
        <v>1298</v>
      </c>
      <c r="P584" s="47">
        <v>937</v>
      </c>
      <c r="Q584" s="47">
        <v>1167</v>
      </c>
      <c r="R584" s="47" t="s">
        <v>261</v>
      </c>
      <c r="S584" s="47" t="s">
        <v>262</v>
      </c>
      <c r="T584" s="36" t="s">
        <v>1299</v>
      </c>
      <c r="U584" s="284"/>
      <c r="V584" s="48"/>
      <c r="W584" s="48"/>
    </row>
    <row r="585" s="49" customFormat="1">
      <c r="A585" s="50">
        <v>6</v>
      </c>
      <c r="B585" s="57" t="s">
        <v>40</v>
      </c>
      <c r="C585" s="58" t="s">
        <v>1300</v>
      </c>
      <c r="D585" s="59" t="s">
        <v>26</v>
      </c>
      <c r="E585" s="89">
        <v>43865</v>
      </c>
      <c r="F585" s="41" t="str">
        <f>VLOOKUP($C585,CARPETAS!$C$5:$L$2388,2,FALSE)</f>
        <v>BRB012</v>
      </c>
      <c r="G585" s="42" t="str">
        <f>VLOOKUP($C585,CARPETAS!$C$5:$L$2388,9,FALSE)</f>
        <v>136.53.88</v>
      </c>
      <c r="H585" s="43" t="str">
        <f>VLOOKUP($C585,CARPETAS!$C$5:$L$2388,5,FALSE)</f>
        <v>Zanini</v>
      </c>
      <c r="I585" s="89">
        <v>43866</v>
      </c>
      <c r="J585" s="44" t="str">
        <f>VLOOKUP($C585,CARPETAS!$C$5:$L$2388,4,FALSE)</f>
        <v>Rivera</v>
      </c>
      <c r="K585" s="45"/>
      <c r="L585" s="94">
        <f t="shared" si="44"/>
        <v>43867</v>
      </c>
      <c r="M585" s="46">
        <f t="shared" si="42"/>
        <v>2</v>
      </c>
      <c r="N585" s="47">
        <v>936</v>
      </c>
      <c r="O585" s="47" t="s">
        <v>1301</v>
      </c>
      <c r="P585" s="47">
        <v>936</v>
      </c>
      <c r="Q585" s="47">
        <v>1173</v>
      </c>
      <c r="R585" s="47" t="s">
        <v>1168</v>
      </c>
      <c r="S585" s="47" t="s">
        <v>1169</v>
      </c>
      <c r="T585" s="36" t="s">
        <v>1297</v>
      </c>
      <c r="U585" s="284"/>
      <c r="V585" s="48"/>
      <c r="W585" s="48"/>
    </row>
    <row r="586" s="49" customFormat="1">
      <c r="A586" s="50">
        <v>6</v>
      </c>
      <c r="B586" s="57" t="s">
        <v>40</v>
      </c>
      <c r="C586" s="58" t="s">
        <v>1258</v>
      </c>
      <c r="D586" s="59" t="s">
        <v>27</v>
      </c>
      <c r="E586" s="89">
        <v>43865</v>
      </c>
      <c r="F586" s="41" t="str">
        <f>VLOOKUP($C586,CARPETAS!$C$5:$L$2388,2,FALSE)</f>
        <v>BRB007</v>
      </c>
      <c r="G586" s="42" t="str">
        <f>VLOOKUP($C586,CARPETAS!$C$5:$L$2388,9,FALSE)</f>
        <v>136.42.77</v>
      </c>
      <c r="H586" s="43" t="str">
        <f>VLOOKUP($C586,CARPETAS!$C$5:$L$2388,5,FALSE)</f>
        <v>Silvio</v>
      </c>
      <c r="I586" s="89">
        <f>E586+2</f>
        <v>43867</v>
      </c>
      <c r="J586" s="44" t="str">
        <f>VLOOKUP($C586,CARPETAS!$C$5:$L$2388,4,FALSE)</f>
        <v>Rio Branco</v>
      </c>
      <c r="K586" s="45"/>
      <c r="L586" s="94">
        <f t="shared" si="44"/>
        <v>43868</v>
      </c>
      <c r="M586" s="46">
        <f t="shared" si="42"/>
        <v>3</v>
      </c>
      <c r="N586" s="47">
        <v>936</v>
      </c>
      <c r="O586" s="47" t="s">
        <v>1302</v>
      </c>
      <c r="P586" s="47">
        <v>936</v>
      </c>
      <c r="Q586" s="47">
        <v>4125</v>
      </c>
      <c r="R586" s="47" t="s">
        <v>144</v>
      </c>
      <c r="S586" s="47" t="s">
        <v>145</v>
      </c>
      <c r="T586" s="36" t="s">
        <v>1297</v>
      </c>
      <c r="U586" s="284"/>
      <c r="V586" s="48"/>
      <c r="W586" s="48"/>
    </row>
    <row r="587" s="49" customFormat="1">
      <c r="A587" s="50">
        <v>6</v>
      </c>
      <c r="B587" s="57" t="s">
        <v>40</v>
      </c>
      <c r="C587" s="58" t="s">
        <v>1258</v>
      </c>
      <c r="D587" s="59" t="s">
        <v>29</v>
      </c>
      <c r="E587" s="89">
        <v>43865</v>
      </c>
      <c r="F587" s="41" t="str">
        <f>VLOOKUP($C587,CARPETAS!$C$5:$L$2388,2,FALSE)</f>
        <v>BRB007</v>
      </c>
      <c r="G587" s="42" t="str">
        <f>VLOOKUP($C587,CARPETAS!$C$5:$L$2388,9,FALSE)</f>
        <v>136.42.77</v>
      </c>
      <c r="H587" s="43" t="str">
        <f>VLOOKUP($C587,CARPETAS!$C$5:$L$2388,5,FALSE)</f>
        <v>Silvio</v>
      </c>
      <c r="I587" s="89">
        <f>E587+2</f>
        <v>43867</v>
      </c>
      <c r="J587" s="44" t="str">
        <f>VLOOKUP($C587,CARPETAS!$C$5:$L$2388,4,FALSE)</f>
        <v>Rio Branco</v>
      </c>
      <c r="K587" s="45"/>
      <c r="L587" s="94">
        <f t="shared" si="44"/>
        <v>43868</v>
      </c>
      <c r="M587" s="46">
        <f t="shared" si="42"/>
        <v>3</v>
      </c>
      <c r="N587" s="47">
        <v>936</v>
      </c>
      <c r="O587" s="47" t="s">
        <v>1303</v>
      </c>
      <c r="P587" s="47">
        <v>936</v>
      </c>
      <c r="Q587" s="47">
        <v>4127</v>
      </c>
      <c r="R587" s="47" t="s">
        <v>419</v>
      </c>
      <c r="S587" s="47" t="s">
        <v>1248</v>
      </c>
      <c r="T587" s="36" t="s">
        <v>1297</v>
      </c>
      <c r="U587" s="284"/>
      <c r="V587" s="48"/>
      <c r="W587" s="48"/>
    </row>
    <row r="588" s="49" customFormat="1">
      <c r="A588" s="50">
        <v>6</v>
      </c>
      <c r="B588" s="57" t="s">
        <v>40</v>
      </c>
      <c r="C588" s="58" t="s">
        <v>1300</v>
      </c>
      <c r="D588" s="59" t="s">
        <v>28</v>
      </c>
      <c r="E588" s="89">
        <v>43865</v>
      </c>
      <c r="F588" s="41" t="str">
        <f>VLOOKUP($C588,CARPETAS!$C$5:$L$2388,2,FALSE)</f>
        <v>BRB012</v>
      </c>
      <c r="G588" s="42" t="str">
        <f>VLOOKUP($C588,CARPETAS!$C$5:$L$2388,9,FALSE)</f>
        <v>136.53.88</v>
      </c>
      <c r="H588" s="43" t="str">
        <f>VLOOKUP($C588,CARPETAS!$C$5:$L$2388,5,FALSE)</f>
        <v>Zanini</v>
      </c>
      <c r="I588" s="89">
        <f>E588+2</f>
        <v>43867</v>
      </c>
      <c r="J588" s="44" t="str">
        <f>VLOOKUP($C588,CARPETAS!$C$5:$L$2388,4,FALSE)</f>
        <v>Rivera</v>
      </c>
      <c r="K588" s="45"/>
      <c r="L588" s="94">
        <f t="shared" si="44"/>
        <v>43868</v>
      </c>
      <c r="M588" s="46">
        <f t="shared" si="42"/>
        <v>3</v>
      </c>
      <c r="N588" s="47">
        <v>936</v>
      </c>
      <c r="O588" s="47" t="s">
        <v>1304</v>
      </c>
      <c r="P588" s="47">
        <v>938</v>
      </c>
      <c r="Q588" s="47">
        <v>1172</v>
      </c>
      <c r="R588" s="47" t="s">
        <v>448</v>
      </c>
      <c r="S588" s="47" t="s">
        <v>489</v>
      </c>
      <c r="T588" s="36" t="s">
        <v>1305</v>
      </c>
      <c r="U588" s="284"/>
      <c r="V588" s="48"/>
      <c r="W588" s="48"/>
    </row>
    <row r="589" s="49" customFormat="1">
      <c r="A589" s="50">
        <v>6</v>
      </c>
      <c r="B589" s="57" t="s">
        <v>40</v>
      </c>
      <c r="C589" s="58" t="s">
        <v>1306</v>
      </c>
      <c r="D589" s="59" t="s">
        <v>26</v>
      </c>
      <c r="E589" s="89">
        <v>43866</v>
      </c>
      <c r="F589" s="41" t="str">
        <f>VLOOKUP($C589,CARPETAS!$C$5:$L$2388,2,FALSE)</f>
        <v>BRB010</v>
      </c>
      <c r="G589" s="42" t="str">
        <f>VLOOKUP($C589,CARPETAS!$C$5:$L$2388,9,FALSE)</f>
        <v>136.50.09</v>
      </c>
      <c r="H589" s="43" t="str">
        <f>VLOOKUP($C589,CARPETAS!$C$5:$L$2388,5,FALSE)</f>
        <v>Osvelli</v>
      </c>
      <c r="I589" s="89">
        <v>43867</v>
      </c>
      <c r="J589" s="44" t="str">
        <f>VLOOKUP($C589,CARPETAS!$C$5:$L$2388,4,FALSE)</f>
        <v>Rivera</v>
      </c>
      <c r="K589" s="45"/>
      <c r="L589" s="94">
        <f t="shared" si="44"/>
        <v>43868</v>
      </c>
      <c r="M589" s="46">
        <f t="shared" si="42"/>
        <v>2</v>
      </c>
      <c r="N589" s="47">
        <v>936</v>
      </c>
      <c r="O589" s="47" t="s">
        <v>1307</v>
      </c>
      <c r="P589" s="47">
        <v>936</v>
      </c>
      <c r="Q589" s="47">
        <v>92</v>
      </c>
      <c r="R589" s="47" t="s">
        <v>1255</v>
      </c>
      <c r="S589" s="47" t="s">
        <v>1256</v>
      </c>
      <c r="T589" s="36" t="s">
        <v>1308</v>
      </c>
      <c r="U589" s="284"/>
      <c r="V589" s="48"/>
      <c r="W589" s="48"/>
    </row>
    <row r="590" s="49" customFormat="1">
      <c r="A590" s="50">
        <v>6</v>
      </c>
      <c r="B590" s="57" t="s">
        <v>40</v>
      </c>
      <c r="C590" s="58" t="s">
        <v>1309</v>
      </c>
      <c r="D590" s="59" t="s">
        <v>29</v>
      </c>
      <c r="E590" s="89">
        <v>43867</v>
      </c>
      <c r="F590" s="41" t="str">
        <f>VLOOKUP($C590,CARPETAS!$C$5:$L$2388,2,FALSE)</f>
        <v>BRB011</v>
      </c>
      <c r="G590" s="42" t="str">
        <f>VLOOKUP($C590,CARPETAS!$C$5:$L$2388,9,FALSE)</f>
        <v>136.51.05</v>
      </c>
      <c r="H590" s="43" t="str">
        <f>VLOOKUP($C590,CARPETAS!$C$5:$L$2388,5,FALSE)</f>
        <v>Silvio</v>
      </c>
      <c r="I590" s="89">
        <f>E590+2</f>
        <v>43869</v>
      </c>
      <c r="J590" s="44" t="str">
        <f>VLOOKUP($C590,CARPETAS!$C$5:$L$2388,4,FALSE)</f>
        <v>Rio Branco</v>
      </c>
      <c r="K590" s="45"/>
      <c r="L590" s="94">
        <f t="shared" si="44"/>
        <v>43870</v>
      </c>
      <c r="M590" s="46">
        <f t="shared" si="42"/>
        <v>3</v>
      </c>
      <c r="N590" s="47">
        <v>936</v>
      </c>
      <c r="O590" s="47" t="s">
        <v>1310</v>
      </c>
      <c r="P590" s="47">
        <v>937</v>
      </c>
      <c r="Q590" s="47">
        <v>4130</v>
      </c>
      <c r="R590" s="47" t="s">
        <v>1311</v>
      </c>
      <c r="S590" s="47" t="s">
        <v>724</v>
      </c>
      <c r="T590" s="36" t="s">
        <v>1312</v>
      </c>
      <c r="U590" s="284"/>
      <c r="V590" s="48"/>
      <c r="W590" s="48"/>
    </row>
    <row r="591" s="49" customFormat="1">
      <c r="A591" s="50">
        <v>6</v>
      </c>
      <c r="B591" s="57" t="s">
        <v>40</v>
      </c>
      <c r="C591" s="58" t="s">
        <v>1306</v>
      </c>
      <c r="D591" s="59" t="s">
        <v>32</v>
      </c>
      <c r="E591" s="89">
        <v>43867</v>
      </c>
      <c r="F591" s="41" t="str">
        <f>VLOOKUP($C591,CARPETAS!$C$5:$L$2388,2,FALSE)</f>
        <v>BRB010</v>
      </c>
      <c r="G591" s="42" t="str">
        <f>VLOOKUP($C591,CARPETAS!$C$5:$L$2388,9,FALSE)</f>
        <v>136.50.09</v>
      </c>
      <c r="H591" s="43" t="str">
        <f>VLOOKUP($C591,CARPETAS!$C$5:$L$2388,5,FALSE)</f>
        <v>Osvelli</v>
      </c>
      <c r="I591" s="89">
        <v>43871</v>
      </c>
      <c r="J591" s="44" t="str">
        <f>VLOOKUP($C591,CARPETAS!$C$5:$L$2388,4,FALSE)</f>
        <v>Rivera</v>
      </c>
      <c r="K591" s="45"/>
      <c r="L591" s="94">
        <f t="shared" si="44"/>
        <v>43872</v>
      </c>
      <c r="M591" s="46">
        <f t="shared" si="42"/>
        <v>5</v>
      </c>
      <c r="N591" s="47">
        <v>936</v>
      </c>
      <c r="O591" s="47" t="s">
        <v>1313</v>
      </c>
      <c r="P591" s="47">
        <v>936</v>
      </c>
      <c r="Q591" s="47">
        <v>93</v>
      </c>
      <c r="R591" s="47" t="s">
        <v>211</v>
      </c>
      <c r="S591" s="47" t="s">
        <v>1004</v>
      </c>
      <c r="T591" s="36" t="s">
        <v>1314</v>
      </c>
      <c r="U591" s="284"/>
      <c r="V591" s="48"/>
      <c r="W591" s="48"/>
    </row>
    <row r="592" s="49" customFormat="1">
      <c r="A592" s="50">
        <v>6</v>
      </c>
      <c r="B592" s="57" t="s">
        <v>40</v>
      </c>
      <c r="C592" s="58" t="s">
        <v>1289</v>
      </c>
      <c r="D592" s="59" t="s">
        <v>32</v>
      </c>
      <c r="E592" s="89">
        <v>43868</v>
      </c>
      <c r="F592" s="41" t="str">
        <f>VLOOKUP($C592,CARPETAS!$C$5:$L$2388,2,FALSE)</f>
        <v>BRB009</v>
      </c>
      <c r="G592" s="42" t="str">
        <f>VLOOKUP($C592,CARPETAS!$C$5:$L$2388,9,FALSE)</f>
        <v>136.50.08</v>
      </c>
      <c r="H592" s="43" t="str">
        <f>VLOOKUP($C592,CARPETAS!$C$5:$L$2388,5,FALSE)</f>
        <v>Silvio</v>
      </c>
      <c r="I592" s="89">
        <v>43871</v>
      </c>
      <c r="J592" s="44" t="str">
        <f>VLOOKUP($C592,CARPETAS!$C$5:$L$2388,4,FALSE)</f>
        <v>Rivera</v>
      </c>
      <c r="K592" s="45"/>
      <c r="L592" s="94">
        <f t="shared" si="44"/>
        <v>43872</v>
      </c>
      <c r="M592" s="46">
        <f t="shared" si="42"/>
        <v>4</v>
      </c>
      <c r="N592" s="47">
        <v>936</v>
      </c>
      <c r="O592" s="47" t="s">
        <v>1315</v>
      </c>
      <c r="P592" s="47">
        <v>937</v>
      </c>
      <c r="Q592" s="47">
        <v>4140</v>
      </c>
      <c r="R592" s="47" t="s">
        <v>1316</v>
      </c>
      <c r="S592" s="47" t="s">
        <v>527</v>
      </c>
      <c r="T592" s="40" t="s">
        <v>1317</v>
      </c>
      <c r="U592" s="222"/>
      <c r="V592" s="48"/>
      <c r="W592" s="48"/>
    </row>
    <row r="593" ht="28.5" s="49" customFormat="1">
      <c r="A593" s="50">
        <v>7</v>
      </c>
      <c r="B593" s="57" t="s">
        <v>40</v>
      </c>
      <c r="C593" s="58" t="s">
        <v>1300</v>
      </c>
      <c r="D593" s="59" t="s">
        <v>26</v>
      </c>
      <c r="E593" s="89">
        <v>43870</v>
      </c>
      <c r="F593" s="41" t="str">
        <f>VLOOKUP($C593,CARPETAS!$C$5:$L$2388,2,FALSE)</f>
        <v>BRB012</v>
      </c>
      <c r="G593" s="42" t="str">
        <f>VLOOKUP($C593,CARPETAS!$C$5:$L$2388,9,FALSE)</f>
        <v>136.53.88</v>
      </c>
      <c r="H593" s="43" t="str">
        <f>VLOOKUP($C593,CARPETAS!$C$5:$L$2388,5,FALSE)</f>
        <v>Zanini</v>
      </c>
      <c r="I593" s="89">
        <v>43871</v>
      </c>
      <c r="J593" s="44" t="str">
        <f>VLOOKUP($C593,CARPETAS!$C$5:$L$2388,4,FALSE)</f>
        <v>Rivera</v>
      </c>
      <c r="K593" s="45"/>
      <c r="L593" s="94">
        <f t="shared" si="44"/>
        <v>43872</v>
      </c>
      <c r="M593" s="46">
        <f t="shared" si="42"/>
        <v>2</v>
      </c>
      <c r="N593" s="47">
        <v>936</v>
      </c>
      <c r="O593" s="47" t="s">
        <v>1318</v>
      </c>
      <c r="P593" s="47">
        <v>936</v>
      </c>
      <c r="Q593" s="47">
        <v>1176</v>
      </c>
      <c r="R593" s="47" t="s">
        <v>364</v>
      </c>
      <c r="S593" s="47" t="s">
        <v>703</v>
      </c>
      <c r="T593" s="36" t="s">
        <v>1319</v>
      </c>
      <c r="U593" s="284"/>
      <c r="V593" s="48"/>
      <c r="W593" s="48"/>
    </row>
    <row r="594" ht="13.5" customHeight="1" s="49" customFormat="1">
      <c r="A594" s="50">
        <v>7</v>
      </c>
      <c r="B594" s="57" t="s">
        <v>40</v>
      </c>
      <c r="C594" s="58" t="s">
        <v>1300</v>
      </c>
      <c r="D594" s="59" t="s">
        <v>26</v>
      </c>
      <c r="E594" s="89">
        <v>43871</v>
      </c>
      <c r="F594" s="41" t="str">
        <f>VLOOKUP($C594,CARPETAS!$C$5:$L$2388,2,FALSE)</f>
        <v>BRB012</v>
      </c>
      <c r="G594" s="42" t="str">
        <f>VLOOKUP($C594,CARPETAS!$C$5:$L$2388,9,FALSE)</f>
        <v>136.53.88</v>
      </c>
      <c r="H594" s="43" t="str">
        <f>VLOOKUP($C594,CARPETAS!$C$5:$L$2388,5,FALSE)</f>
        <v>Zanini</v>
      </c>
      <c r="I594" s="89">
        <v>43872</v>
      </c>
      <c r="J594" s="44" t="str">
        <f>VLOOKUP($C594,CARPETAS!$C$5:$L$2388,4,FALSE)</f>
        <v>Rivera</v>
      </c>
      <c r="K594" s="45"/>
      <c r="L594" s="94">
        <f t="shared" si="44"/>
        <v>43873</v>
      </c>
      <c r="M594" s="46">
        <f>IF(E591&lt;&gt;"",L591-E591,"-")</f>
        <v>5</v>
      </c>
      <c r="N594" s="47">
        <v>936</v>
      </c>
      <c r="O594" s="47" t="s">
        <v>1320</v>
      </c>
      <c r="P594" s="47">
        <v>937</v>
      </c>
      <c r="Q594" s="47">
        <v>1179</v>
      </c>
      <c r="R594" s="47" t="s">
        <v>582</v>
      </c>
      <c r="S594" s="47" t="s">
        <v>583</v>
      </c>
      <c r="T594" s="36" t="s">
        <v>1321</v>
      </c>
      <c r="U594" s="284"/>
      <c r="V594" s="48"/>
      <c r="W594" s="48"/>
    </row>
    <row r="595" ht="12.75" customHeight="1" s="49" customFormat="1">
      <c r="A595" s="50">
        <v>7</v>
      </c>
      <c r="B595" s="57" t="s">
        <v>40</v>
      </c>
      <c r="C595" s="58" t="s">
        <v>1289</v>
      </c>
      <c r="D595" s="59" t="s">
        <v>32</v>
      </c>
      <c r="E595" s="89">
        <v>43872</v>
      </c>
      <c r="F595" s="41" t="str">
        <f>VLOOKUP($C595,CARPETAS!$C$5:$L$2388,2,FALSE)</f>
        <v>BRB009</v>
      </c>
      <c r="G595" s="42" t="str">
        <f>VLOOKUP($C595,CARPETAS!$C$5:$L$2388,9,FALSE)</f>
        <v>136.50.08</v>
      </c>
      <c r="H595" s="43" t="str">
        <f>VLOOKUP($C595,CARPETAS!$C$5:$L$2388,5,FALSE)</f>
        <v>Silvio</v>
      </c>
      <c r="I595" s="89">
        <v>43873</v>
      </c>
      <c r="J595" s="44" t="str">
        <f>VLOOKUP($C595,CARPETAS!$C$5:$L$2388,4,FALSE)</f>
        <v>Rivera</v>
      </c>
      <c r="K595" s="45"/>
      <c r="L595" s="94">
        <f t="shared" si="44"/>
        <v>43874</v>
      </c>
      <c r="M595" s="46">
        <f>IF(E592&lt;&gt;"",L592-E592,"-")</f>
        <v>4</v>
      </c>
      <c r="N595" s="47">
        <v>936</v>
      </c>
      <c r="O595" s="47" t="s">
        <v>1322</v>
      </c>
      <c r="P595" s="47">
        <v>936</v>
      </c>
      <c r="Q595" s="47">
        <v>4143</v>
      </c>
      <c r="R595" s="47" t="s">
        <v>405</v>
      </c>
      <c r="S595" s="47" t="s">
        <v>406</v>
      </c>
      <c r="T595" s="36" t="s">
        <v>1323</v>
      </c>
      <c r="U595" s="284"/>
      <c r="V595" s="48"/>
      <c r="W595" s="48"/>
    </row>
    <row r="596" s="49" customFormat="1">
      <c r="A596" s="50">
        <v>7</v>
      </c>
      <c r="B596" s="57" t="s">
        <v>40</v>
      </c>
      <c r="C596" s="58" t="s">
        <v>1300</v>
      </c>
      <c r="D596" s="59" t="s">
        <v>28</v>
      </c>
      <c r="E596" s="89">
        <v>43872</v>
      </c>
      <c r="F596" s="41" t="str">
        <f>VLOOKUP($C596,CARPETAS!$C$5:$L$2388,2,FALSE)</f>
        <v>BRB012</v>
      </c>
      <c r="G596" s="42" t="str">
        <f>VLOOKUP($C596,CARPETAS!$C$5:$L$2388,9,FALSE)</f>
        <v>136.53.88</v>
      </c>
      <c r="H596" s="43" t="str">
        <f>VLOOKUP($C596,CARPETAS!$C$5:$L$2388,5,FALSE)</f>
        <v>Zanini</v>
      </c>
      <c r="I596" s="89">
        <v>43873</v>
      </c>
      <c r="J596" s="44" t="str">
        <f>VLOOKUP($C596,CARPETAS!$C$5:$L$2388,4,FALSE)</f>
        <v>Rivera</v>
      </c>
      <c r="K596" s="45"/>
      <c r="L596" s="94">
        <f t="shared" si="44"/>
        <v>43874</v>
      </c>
      <c r="M596" s="46">
        <f>IF(E590&lt;&gt;"",L590-E590,"-")</f>
        <v>3</v>
      </c>
      <c r="N596" s="46">
        <v>936</v>
      </c>
      <c r="O596" s="47" t="s">
        <v>1324</v>
      </c>
      <c r="P596" s="47">
        <v>936</v>
      </c>
      <c r="Q596" s="47">
        <v>1181</v>
      </c>
      <c r="R596" s="47" t="s">
        <v>1325</v>
      </c>
      <c r="S596" s="47" t="s">
        <v>711</v>
      </c>
      <c r="T596" s="36" t="s">
        <v>1323</v>
      </c>
      <c r="U596" s="284"/>
      <c r="V596" s="48"/>
      <c r="W596" s="48"/>
    </row>
    <row r="597" s="49" customFormat="1">
      <c r="A597" s="50">
        <v>7</v>
      </c>
      <c r="B597" s="57" t="s">
        <v>40</v>
      </c>
      <c r="C597" s="58" t="s">
        <v>1309</v>
      </c>
      <c r="D597" s="59" t="s">
        <v>27</v>
      </c>
      <c r="E597" s="89">
        <v>43872</v>
      </c>
      <c r="F597" s="41" t="str">
        <f>VLOOKUP($C597,CARPETAS!$C$5:$L$2388,2,FALSE)</f>
        <v>BRB011</v>
      </c>
      <c r="G597" s="42" t="str">
        <f>VLOOKUP($C597,CARPETAS!$C$5:$L$2388,9,FALSE)</f>
        <v>136.51.05</v>
      </c>
      <c r="H597" s="43" t="str">
        <f>VLOOKUP($C597,CARPETAS!$C$5:$L$2388,5,FALSE)</f>
        <v>Silvio</v>
      </c>
      <c r="I597" s="89">
        <f>E597+2</f>
        <v>43874</v>
      </c>
      <c r="J597" s="44" t="str">
        <f>VLOOKUP($C597,CARPETAS!$C$5:$L$2388,4,FALSE)</f>
        <v>Rio Branco</v>
      </c>
      <c r="K597" s="45"/>
      <c r="L597" s="94">
        <f t="shared" si="44"/>
        <v>43875</v>
      </c>
      <c r="M597" s="46">
        <f>IF(E597&lt;&gt;"",L597-E597,"-")</f>
        <v>3</v>
      </c>
      <c r="N597" s="47">
        <v>936</v>
      </c>
      <c r="O597" s="47" t="s">
        <v>1326</v>
      </c>
      <c r="P597" s="47">
        <v>937</v>
      </c>
      <c r="Q597" s="47">
        <v>4131</v>
      </c>
      <c r="R597" s="47" t="s">
        <v>866</v>
      </c>
      <c r="S597" s="47" t="s">
        <v>867</v>
      </c>
      <c r="T597" s="36" t="s">
        <v>1321</v>
      </c>
      <c r="U597" s="284"/>
      <c r="V597" s="48"/>
      <c r="W597" s="48"/>
    </row>
    <row r="598" ht="17.25" customHeight="1" s="49" customFormat="1">
      <c r="A598" s="50">
        <v>7</v>
      </c>
      <c r="B598" s="57" t="s">
        <v>40</v>
      </c>
      <c r="C598" s="58" t="s">
        <v>1309</v>
      </c>
      <c r="D598" s="59" t="s">
        <v>36</v>
      </c>
      <c r="E598" s="89">
        <v>43872</v>
      </c>
      <c r="F598" s="41" t="str">
        <f>VLOOKUP($C598,CARPETAS!$C$5:$L$2388,2,FALSE)</f>
        <v>BRB011</v>
      </c>
      <c r="G598" s="42" t="str">
        <f>VLOOKUP($C598,CARPETAS!$C$5:$L$2388,9,FALSE)</f>
        <v>136.51.05</v>
      </c>
      <c r="H598" s="43" t="str">
        <f>VLOOKUP($C598,CARPETAS!$C$5:$L$2388,5,FALSE)</f>
        <v>Silvio</v>
      </c>
      <c r="I598" s="89">
        <f>E598+2</f>
        <v>43874</v>
      </c>
      <c r="J598" s="44" t="str">
        <f>VLOOKUP($C598,CARPETAS!$C$5:$L$2388,4,FALSE)</f>
        <v>Rio Branco</v>
      </c>
      <c r="K598" s="45"/>
      <c r="L598" s="94">
        <f t="shared" si="44"/>
        <v>43875</v>
      </c>
      <c r="M598" s="46">
        <f>IF(E598&lt;&gt;"",L598-E598,"-")</f>
        <v>3</v>
      </c>
      <c r="N598" s="47">
        <v>936</v>
      </c>
      <c r="O598" s="47" t="s">
        <v>1327</v>
      </c>
      <c r="P598" s="47">
        <v>938</v>
      </c>
      <c r="Q598" s="47">
        <v>4132</v>
      </c>
      <c r="R598" s="47" t="s">
        <v>390</v>
      </c>
      <c r="S598" s="47" t="s">
        <v>391</v>
      </c>
      <c r="T598" s="36" t="s">
        <v>1328</v>
      </c>
      <c r="U598" s="284"/>
      <c r="V598" s="48"/>
      <c r="W598" s="48"/>
    </row>
    <row r="599" s="49" customFormat="1">
      <c r="A599" s="50">
        <v>7</v>
      </c>
      <c r="B599" s="57" t="s">
        <v>40</v>
      </c>
      <c r="C599" s="58" t="s">
        <v>1289</v>
      </c>
      <c r="D599" s="59" t="s">
        <v>32</v>
      </c>
      <c r="E599" s="89">
        <v>43874</v>
      </c>
      <c r="F599" s="41" t="str">
        <f>VLOOKUP($C599,CARPETAS!$C$5:$L$2388,2,FALSE)</f>
        <v>BRB009</v>
      </c>
      <c r="G599" s="42" t="str">
        <f>VLOOKUP($C599,CARPETAS!$C$5:$L$2388,9,FALSE)</f>
        <v>136.50.08</v>
      </c>
      <c r="H599" s="43" t="str">
        <f>VLOOKUP($C599,CARPETAS!$C$5:$L$2388,5,FALSE)</f>
        <v>Silvio</v>
      </c>
      <c r="I599" s="89">
        <v>43875</v>
      </c>
      <c r="J599" s="44" t="str">
        <f>VLOOKUP($C599,CARPETAS!$C$5:$L$2388,4,FALSE)</f>
        <v>Rivera</v>
      </c>
      <c r="K599" s="45"/>
      <c r="L599" s="94">
        <f t="shared" si="44"/>
        <v>43876</v>
      </c>
      <c r="M599" s="46">
        <f>IF(E599&lt;&gt;"",L599-E599,"-")</f>
        <v>2</v>
      </c>
      <c r="N599" s="47">
        <v>936</v>
      </c>
      <c r="O599" s="47" t="s">
        <v>1329</v>
      </c>
      <c r="P599" s="47">
        <v>936</v>
      </c>
      <c r="Q599" s="47">
        <v>4151</v>
      </c>
      <c r="R599" s="47" t="s">
        <v>1218</v>
      </c>
      <c r="S599" s="47" t="s">
        <v>1219</v>
      </c>
      <c r="T599" s="36" t="s">
        <v>1330</v>
      </c>
      <c r="U599" s="284"/>
      <c r="V599" s="48"/>
      <c r="W599" s="48"/>
    </row>
    <row r="600" s="49" customFormat="1">
      <c r="A600" s="50">
        <v>7</v>
      </c>
      <c r="B600" s="57" t="s">
        <v>40</v>
      </c>
      <c r="C600" s="58" t="s">
        <v>1300</v>
      </c>
      <c r="D600" s="59" t="s">
        <v>26</v>
      </c>
      <c r="E600" s="89">
        <v>43874</v>
      </c>
      <c r="F600" s="41" t="str">
        <f>VLOOKUP($C600,CARPETAS!$C$5:$L$2388,2,FALSE)</f>
        <v>BRB012</v>
      </c>
      <c r="G600" s="42" t="str">
        <f>VLOOKUP($C600,CARPETAS!$C$5:$L$2388,9,FALSE)</f>
        <v>136.53.88</v>
      </c>
      <c r="H600" s="43" t="str">
        <f>VLOOKUP($C600,CARPETAS!$C$5:$L$2388,5,FALSE)</f>
        <v>Zanini</v>
      </c>
      <c r="I600" s="89">
        <v>43875</v>
      </c>
      <c r="J600" s="44" t="str">
        <f>VLOOKUP($C600,CARPETAS!$C$5:$L$2388,4,FALSE)</f>
        <v>Rivera</v>
      </c>
      <c r="K600" s="45"/>
      <c r="L600" s="94">
        <f t="shared" si="44"/>
        <v>43876</v>
      </c>
      <c r="M600" s="46">
        <f>IF(E594&lt;&gt;"",L594-E594,"-")</f>
        <v>2</v>
      </c>
      <c r="N600" s="47">
        <v>936</v>
      </c>
      <c r="O600" s="47" t="s">
        <v>1331</v>
      </c>
      <c r="P600" s="47">
        <v>937</v>
      </c>
      <c r="Q600" s="47">
        <v>1186</v>
      </c>
      <c r="R600" s="47" t="s">
        <v>252</v>
      </c>
      <c r="S600" s="47" t="s">
        <v>253</v>
      </c>
      <c r="T600" s="36" t="s">
        <v>1332</v>
      </c>
      <c r="U600" s="284"/>
      <c r="V600" s="48"/>
      <c r="W600" s="48"/>
    </row>
    <row r="601" s="49" customFormat="1">
      <c r="A601" s="50">
        <v>7</v>
      </c>
      <c r="B601" s="57" t="s">
        <v>40</v>
      </c>
      <c r="C601" s="58" t="s">
        <v>1300</v>
      </c>
      <c r="D601" s="59" t="s">
        <v>26</v>
      </c>
      <c r="E601" s="89">
        <v>43873</v>
      </c>
      <c r="F601" s="41" t="str">
        <f>VLOOKUP($C601,CARPETAS!$C$5:$L$2388,2,FALSE)</f>
        <v>BRB012</v>
      </c>
      <c r="G601" s="42" t="str">
        <f>VLOOKUP($C601,CARPETAS!$C$5:$L$2388,9,FALSE)</f>
        <v>136.53.88</v>
      </c>
      <c r="H601" s="43" t="str">
        <f>VLOOKUP($C601,CARPETAS!$C$5:$L$2388,5,FALSE)</f>
        <v>Zanini</v>
      </c>
      <c r="I601" s="89">
        <f>E601+2</f>
        <v>43875</v>
      </c>
      <c r="J601" s="44" t="str">
        <f>VLOOKUP($C601,CARPETAS!$C$5:$L$2388,4,FALSE)</f>
        <v>Rivera</v>
      </c>
      <c r="K601" s="45"/>
      <c r="L601" s="94">
        <f t="shared" si="44"/>
        <v>43876</v>
      </c>
      <c r="M601" s="46">
        <f>IF(E601&lt;&gt;"",L601-E601,"-")</f>
        <v>3</v>
      </c>
      <c r="N601" s="47">
        <v>936</v>
      </c>
      <c r="O601" s="47" t="s">
        <v>1333</v>
      </c>
      <c r="P601" s="47">
        <v>936</v>
      </c>
      <c r="Q601" s="47">
        <v>1182</v>
      </c>
      <c r="R601" s="47" t="s">
        <v>491</v>
      </c>
      <c r="S601" s="47" t="s">
        <v>492</v>
      </c>
      <c r="T601" s="36" t="s">
        <v>1330</v>
      </c>
      <c r="U601" s="284"/>
      <c r="V601" s="48"/>
      <c r="W601" s="48"/>
    </row>
    <row r="602" s="49" customFormat="1">
      <c r="A602" s="39">
        <v>7</v>
      </c>
      <c r="B602" s="54" t="s">
        <v>22</v>
      </c>
      <c r="C602" s="55" t="s">
        <v>23</v>
      </c>
      <c r="D602" s="56" t="s">
        <v>32</v>
      </c>
      <c r="E602" s="88">
        <v>43875</v>
      </c>
      <c r="F602" s="37" t="str">
        <f>VLOOKUP($C602,CARPETAS!$C$5:$L$2388,2,FALSE)</f>
        <v>BRB</v>
      </c>
      <c r="G602" s="27" t="str">
        <f>VLOOKUP($C602,CARPETAS!$C$5:$L$2388,9,FALSE)</f>
        <v>xx</v>
      </c>
      <c r="H602" s="28" t="str">
        <f>VLOOKUP($C602,CARPETAS!$C$5:$L$2388,5,FALSE)</f>
        <v>xx</v>
      </c>
      <c r="I602" s="88">
        <v>43878</v>
      </c>
      <c r="J602" s="29" t="str">
        <f>VLOOKUP($C602,CARPETAS!$C$5:$L$2388,4,FALSE)</f>
        <v>xx</v>
      </c>
      <c r="K602" s="38"/>
      <c r="L602" s="93">
        <f t="shared" si="44"/>
        <v>43879</v>
      </c>
      <c r="M602" s="30">
        <f>IF(E594&lt;&gt;"",L594-E594,"-")</f>
        <v>2</v>
      </c>
      <c r="N602" s="31">
        <v>936</v>
      </c>
      <c r="O602" s="31"/>
      <c r="P602" s="31"/>
      <c r="Q602" s="31"/>
      <c r="R602" s="31"/>
      <c r="S602" s="31"/>
      <c r="T602" s="40"/>
      <c r="U602" s="222"/>
      <c r="V602" s="48"/>
      <c r="W602" s="48"/>
    </row>
    <row r="603" s="49" customFormat="1">
      <c r="A603" s="50">
        <v>7</v>
      </c>
      <c r="B603" s="57" t="s">
        <v>40</v>
      </c>
      <c r="C603" s="58" t="s">
        <v>1334</v>
      </c>
      <c r="D603" s="59" t="s">
        <v>32</v>
      </c>
      <c r="E603" s="89">
        <v>43875</v>
      </c>
      <c r="F603" s="41" t="str">
        <f>VLOOKUP($C603,CARPETAS!$C$5:$L$2388,2,FALSE)</f>
        <v>BRB013</v>
      </c>
      <c r="G603" s="42" t="str">
        <f>VLOOKUP($C603,CARPETAS!$C$5:$L$2388,9,FALSE)</f>
        <v>136.59.96</v>
      </c>
      <c r="H603" s="43" t="str">
        <f>VLOOKUP($C603,CARPETAS!$C$5:$L$2388,5,FALSE)</f>
        <v>Zanini</v>
      </c>
      <c r="I603" s="89">
        <v>43878</v>
      </c>
      <c r="J603" s="44" t="str">
        <f>VLOOKUP($C603,CARPETAS!$C$5:$L$2388,4,FALSE)</f>
        <v>Rivera</v>
      </c>
      <c r="K603" s="45"/>
      <c r="L603" s="94">
        <f t="shared" si="44"/>
        <v>43879</v>
      </c>
      <c r="M603" s="46">
        <f>IF(E603&lt;&gt;"",L603-E603,"-")</f>
        <v>4</v>
      </c>
      <c r="N603" s="47">
        <v>936</v>
      </c>
      <c r="O603" s="47" t="s">
        <v>1335</v>
      </c>
      <c r="P603" s="47">
        <v>936</v>
      </c>
      <c r="Q603" s="47">
        <v>1187</v>
      </c>
      <c r="R603" s="47" t="s">
        <v>343</v>
      </c>
      <c r="S603" s="47" t="s">
        <v>1336</v>
      </c>
      <c r="T603" s="36" t="s">
        <v>1337</v>
      </c>
      <c r="U603" s="284"/>
      <c r="V603" s="48"/>
      <c r="W603" s="48"/>
    </row>
    <row r="604" s="49" customFormat="1">
      <c r="A604" s="50">
        <v>7</v>
      </c>
      <c r="B604" s="57" t="s">
        <v>40</v>
      </c>
      <c r="C604" s="58" t="s">
        <v>1334</v>
      </c>
      <c r="D604" s="59" t="s">
        <v>28</v>
      </c>
      <c r="E604" s="89">
        <v>43875</v>
      </c>
      <c r="F604" s="41" t="str">
        <f>VLOOKUP($C604,CARPETAS!$C$5:$L$2388,2,FALSE)</f>
        <v>BRB013</v>
      </c>
      <c r="G604" s="42" t="str">
        <f>VLOOKUP($C604,CARPETAS!$C$5:$L$2388,9,FALSE)</f>
        <v>136.59.96</v>
      </c>
      <c r="H604" s="43" t="str">
        <f>VLOOKUP($C604,CARPETAS!$C$5:$L$2388,5,FALSE)</f>
        <v>Zanini</v>
      </c>
      <c r="I604" s="89">
        <v>43878</v>
      </c>
      <c r="J604" s="44" t="str">
        <f>VLOOKUP($C604,CARPETAS!$C$5:$L$2388,4,FALSE)</f>
        <v>Rivera</v>
      </c>
      <c r="K604" s="45"/>
      <c r="L604" s="94">
        <f t="shared" si="44"/>
        <v>43879</v>
      </c>
      <c r="M604" s="46">
        <f>IF(E598&lt;&gt;"",L598-E598,"-")</f>
        <v>3</v>
      </c>
      <c r="N604" s="47">
        <v>936</v>
      </c>
      <c r="O604" s="47" t="s">
        <v>1338</v>
      </c>
      <c r="P604" s="47">
        <v>937</v>
      </c>
      <c r="Q604" s="47">
        <v>1190</v>
      </c>
      <c r="R604" s="47" t="s">
        <v>261</v>
      </c>
      <c r="S604" s="47" t="s">
        <v>262</v>
      </c>
      <c r="T604" s="36" t="s">
        <v>1339</v>
      </c>
      <c r="U604" s="284"/>
      <c r="V604" s="48"/>
      <c r="W604" s="48"/>
    </row>
    <row r="605" s="49" customFormat="1">
      <c r="A605" s="50">
        <v>7</v>
      </c>
      <c r="B605" s="57" t="s">
        <v>40</v>
      </c>
      <c r="C605" s="58" t="s">
        <v>1334</v>
      </c>
      <c r="D605" s="59" t="s">
        <v>26</v>
      </c>
      <c r="E605" s="89">
        <v>43875</v>
      </c>
      <c r="F605" s="41" t="str">
        <f>VLOOKUP($C605,CARPETAS!$C$5:$L$2388,2,FALSE)</f>
        <v>BRB013</v>
      </c>
      <c r="G605" s="42" t="str">
        <f>VLOOKUP($C605,CARPETAS!$C$5:$L$2388,9,FALSE)</f>
        <v>136.59.96</v>
      </c>
      <c r="H605" s="43" t="str">
        <f>VLOOKUP($C605,CARPETAS!$C$5:$L$2388,5,FALSE)</f>
        <v>Zanini</v>
      </c>
      <c r="I605" s="89">
        <v>43878</v>
      </c>
      <c r="J605" s="44" t="str">
        <f>VLOOKUP($C605,CARPETAS!$C$5:$L$2388,4,FALSE)</f>
        <v>Rivera</v>
      </c>
      <c r="K605" s="45"/>
      <c r="L605" s="94">
        <f t="shared" si="44"/>
        <v>43879</v>
      </c>
      <c r="M605" s="46">
        <f>IF(E599&lt;&gt;"",L599-E599,"-")</f>
        <v>2</v>
      </c>
      <c r="N605" s="47">
        <v>936</v>
      </c>
      <c r="O605" s="47" t="s">
        <v>1340</v>
      </c>
      <c r="P605" s="47">
        <v>936</v>
      </c>
      <c r="Q605" s="47">
        <v>1189</v>
      </c>
      <c r="R605" s="47" t="s">
        <v>43</v>
      </c>
      <c r="S605" s="47" t="s">
        <v>1046</v>
      </c>
      <c r="T605" s="36" t="s">
        <v>1337</v>
      </c>
      <c r="U605" s="284"/>
      <c r="V605" s="48"/>
      <c r="W605" s="48"/>
    </row>
    <row r="606" s="49" customFormat="1">
      <c r="A606" s="50">
        <v>7</v>
      </c>
      <c r="B606" s="57" t="s">
        <v>40</v>
      </c>
      <c r="C606" s="58" t="s">
        <v>1300</v>
      </c>
      <c r="D606" s="59" t="s">
        <v>37</v>
      </c>
      <c r="E606" s="89">
        <v>43874</v>
      </c>
      <c r="F606" s="41" t="str">
        <f>VLOOKUP($C606,CARPETAS!$C$5:$L$2388,2,FALSE)</f>
        <v>BRB012</v>
      </c>
      <c r="G606" s="42" t="str">
        <f>VLOOKUP($C606,CARPETAS!$C$5:$L$2388,9,FALSE)</f>
        <v>136.53.88</v>
      </c>
      <c r="H606" s="43" t="str">
        <f>VLOOKUP($C606,CARPETAS!$C$5:$L$2388,5,FALSE)</f>
        <v>Zanini</v>
      </c>
      <c r="I606" s="89">
        <v>43878</v>
      </c>
      <c r="J606" s="44" t="str">
        <f>VLOOKUP($C606,CARPETAS!$C$5:$L$2388,4,FALSE)</f>
        <v>Rivera</v>
      </c>
      <c r="K606" s="45"/>
      <c r="L606" s="94">
        <v>43880</v>
      </c>
      <c r="M606" s="46">
        <f>IF(E595&lt;&gt;"",L595-E595,"-")</f>
        <v>2</v>
      </c>
      <c r="N606" s="47">
        <v>936</v>
      </c>
      <c r="O606" s="47" t="s">
        <v>1341</v>
      </c>
      <c r="P606" s="47">
        <v>937</v>
      </c>
      <c r="Q606" s="47">
        <v>1185</v>
      </c>
      <c r="R606" s="47" t="s">
        <v>290</v>
      </c>
      <c r="S606" s="47" t="s">
        <v>291</v>
      </c>
      <c r="T606" s="36" t="s">
        <v>1342</v>
      </c>
      <c r="U606" s="284"/>
      <c r="V606" s="48"/>
      <c r="W606" s="48"/>
    </row>
    <row r="607" ht="28.5" s="49" customFormat="1">
      <c r="A607" s="50">
        <v>8</v>
      </c>
      <c r="B607" s="57" t="s">
        <v>40</v>
      </c>
      <c r="C607" s="58" t="s">
        <v>1309</v>
      </c>
      <c r="D607" s="58" t="s">
        <v>27</v>
      </c>
      <c r="E607" s="89">
        <v>43879</v>
      </c>
      <c r="F607" s="41" t="str">
        <f>VLOOKUP($C607,CARPETAS!$C$5:$L$2388,2,FALSE)</f>
        <v>BRB011</v>
      </c>
      <c r="G607" s="42" t="str">
        <f>VLOOKUP($C607,CARPETAS!$C$5:$L$2388,9,FALSE)</f>
        <v>136.51.05</v>
      </c>
      <c r="H607" s="43" t="str">
        <f>VLOOKUP($C607,CARPETAS!$C$5:$L$2388,5,FALSE)</f>
        <v>Silvio</v>
      </c>
      <c r="I607" s="89">
        <v>43880</v>
      </c>
      <c r="J607" s="44" t="str">
        <f>VLOOKUP($C607,CARPETAS!$C$5:$L$2388,4,FALSE)</f>
        <v>Rio Branco</v>
      </c>
      <c r="K607" s="45"/>
      <c r="L607" s="94">
        <v>43880</v>
      </c>
      <c r="M607" s="46">
        <f>IF(E607&lt;&gt;"",L607-E607,"-")</f>
        <v>1</v>
      </c>
      <c r="N607" s="47">
        <v>936</v>
      </c>
      <c r="O607" s="47" t="s">
        <v>1343</v>
      </c>
      <c r="P607" s="47">
        <v>937</v>
      </c>
      <c r="Q607" s="47"/>
      <c r="R607" s="47" t="s">
        <v>1344</v>
      </c>
      <c r="S607" s="47" t="s">
        <v>1345</v>
      </c>
      <c r="T607" s="36" t="s">
        <v>1346</v>
      </c>
      <c r="U607" s="284"/>
      <c r="V607" s="48"/>
      <c r="W607" s="48"/>
    </row>
    <row r="608" s="49" customFormat="1">
      <c r="A608" s="50">
        <v>7</v>
      </c>
      <c r="B608" s="57" t="s">
        <v>40</v>
      </c>
      <c r="C608" s="58" t="s">
        <v>1334</v>
      </c>
      <c r="D608" s="59" t="s">
        <v>26</v>
      </c>
      <c r="E608" s="89">
        <v>43876</v>
      </c>
      <c r="F608" s="41" t="str">
        <f>VLOOKUP($C608,CARPETAS!$C$5:$L$2388,2,FALSE)</f>
        <v>BRB013</v>
      </c>
      <c r="G608" s="42" t="str">
        <f>VLOOKUP($C608,CARPETAS!$C$5:$L$2388,9,FALSE)</f>
        <v>136.59.96</v>
      </c>
      <c r="H608" s="43" t="str">
        <f>VLOOKUP($C608,CARPETAS!$C$5:$L$2388,5,FALSE)</f>
        <v>Zanini</v>
      </c>
      <c r="I608" s="89">
        <v>43880</v>
      </c>
      <c r="J608" s="44" t="str">
        <f>VLOOKUP($C608,CARPETAS!$C$5:$L$2388,4,FALSE)</f>
        <v>Rivera</v>
      </c>
      <c r="K608" s="45"/>
      <c r="L608" s="94">
        <f ref="L608:L619" t="shared" si="45">I608+1</f>
        <v>43881</v>
      </c>
      <c r="M608" s="46">
        <f>IF(E600&lt;&gt;"",L600-E600,"-")</f>
        <v>2</v>
      </c>
      <c r="N608" s="47">
        <v>936</v>
      </c>
      <c r="O608" s="47" t="s">
        <v>1347</v>
      </c>
      <c r="P608" s="47">
        <v>937</v>
      </c>
      <c r="Q608" s="47">
        <v>1191</v>
      </c>
      <c r="R608" s="47" t="s">
        <v>1168</v>
      </c>
      <c r="S608" s="47" t="s">
        <v>1169</v>
      </c>
      <c r="T608" s="36" t="s">
        <v>1348</v>
      </c>
      <c r="U608" s="284"/>
      <c r="V608" s="48"/>
      <c r="W608" s="48"/>
    </row>
    <row r="609" s="49" customFormat="1">
      <c r="A609" s="39">
        <v>8</v>
      </c>
      <c r="B609" s="54" t="s">
        <v>22</v>
      </c>
      <c r="C609" s="55" t="s">
        <v>23</v>
      </c>
      <c r="D609" s="140" t="s">
        <v>37</v>
      </c>
      <c r="E609" s="88">
        <v>43879</v>
      </c>
      <c r="F609" s="37" t="str">
        <f>VLOOKUP($C609,CARPETAS!$C$5:$L$2388,2,FALSE)</f>
        <v>BRB</v>
      </c>
      <c r="G609" s="27" t="str">
        <f>VLOOKUP($C609,CARPETAS!$C$5:$L$2388,9,FALSE)</f>
        <v>xx</v>
      </c>
      <c r="H609" s="28" t="str">
        <f>VLOOKUP($C609,CARPETAS!$C$5:$L$2388,5,FALSE)</f>
        <v>xx</v>
      </c>
      <c r="I609" s="88">
        <f>E609+2</f>
        <v>43881</v>
      </c>
      <c r="J609" s="29" t="str">
        <f>VLOOKUP($C609,CARPETAS!$C$5:$L$2388,4,FALSE)</f>
        <v>xx</v>
      </c>
      <c r="K609" s="38"/>
      <c r="L609" s="93">
        <f t="shared" si="45"/>
        <v>43882</v>
      </c>
      <c r="M609" s="30">
        <f>IF(E589&lt;&gt;"",L589-E589,"-")</f>
        <v>2</v>
      </c>
      <c r="N609" s="31">
        <v>936</v>
      </c>
      <c r="O609" s="31"/>
      <c r="P609" s="31"/>
      <c r="Q609" s="31"/>
      <c r="R609" s="31"/>
      <c r="S609" s="31"/>
      <c r="T609" s="40"/>
      <c r="U609" s="222"/>
      <c r="V609" s="48"/>
      <c r="W609" s="48"/>
    </row>
    <row r="610" s="49" customFormat="1">
      <c r="A610" s="50">
        <v>8</v>
      </c>
      <c r="B610" s="57" t="s">
        <v>40</v>
      </c>
      <c r="C610" s="58" t="s">
        <v>1334</v>
      </c>
      <c r="D610" s="58" t="s">
        <v>26</v>
      </c>
      <c r="E610" s="89">
        <v>43879</v>
      </c>
      <c r="F610" s="41" t="str">
        <f>VLOOKUP($C610,CARPETAS!$C$5:$L$2388,2,FALSE)</f>
        <v>BRB013</v>
      </c>
      <c r="G610" s="42" t="str">
        <f>VLOOKUP($C610,CARPETAS!$C$5:$L$2388,9,FALSE)</f>
        <v>136.59.96</v>
      </c>
      <c r="H610" s="43" t="str">
        <f>VLOOKUP($C610,CARPETAS!$C$5:$L$2388,5,FALSE)</f>
        <v>Zanini</v>
      </c>
      <c r="I610" s="89">
        <f>E610+2</f>
        <v>43881</v>
      </c>
      <c r="J610" s="44" t="str">
        <f>VLOOKUP($C610,CARPETAS!$C$5:$L$2388,4,FALSE)</f>
        <v>Rivera</v>
      </c>
      <c r="K610" s="45"/>
      <c r="L610" s="94">
        <f t="shared" si="45"/>
        <v>43882</v>
      </c>
      <c r="M610" s="46">
        <f>IF(E602&lt;&gt;"",L602-E602,"-")</f>
        <v>4</v>
      </c>
      <c r="N610" s="47">
        <v>936</v>
      </c>
      <c r="O610" s="47" t="s">
        <v>1349</v>
      </c>
      <c r="P610" s="47">
        <v>936</v>
      </c>
      <c r="Q610" s="47">
        <v>1198</v>
      </c>
      <c r="R610" s="47" t="s">
        <v>459</v>
      </c>
      <c r="S610" s="47" t="s">
        <v>460</v>
      </c>
      <c r="T610" s="36" t="s">
        <v>1350</v>
      </c>
      <c r="U610" s="284"/>
      <c r="V610" s="48"/>
      <c r="W610" s="48"/>
    </row>
    <row r="611" s="49" customFormat="1">
      <c r="A611" s="50">
        <v>8</v>
      </c>
      <c r="B611" s="57" t="s">
        <v>40</v>
      </c>
      <c r="C611" s="58" t="s">
        <v>1351</v>
      </c>
      <c r="D611" s="58" t="s">
        <v>28</v>
      </c>
      <c r="E611" s="89">
        <v>43879</v>
      </c>
      <c r="F611" s="41" t="str">
        <f>VLOOKUP($C611,CARPETAS!$C$5:$L$2388,2,FALSE)</f>
        <v>BRB014</v>
      </c>
      <c r="G611" s="42" t="str">
        <f>VLOOKUP($C611,CARPETAS!$C$5:$L$2388,9,FALSE)</f>
        <v>136.59.97</v>
      </c>
      <c r="H611" s="43" t="str">
        <f>VLOOKUP($C611,CARPETAS!$C$5:$L$2388,5,FALSE)</f>
        <v>CMCN</v>
      </c>
      <c r="I611" s="89">
        <f>E611+2</f>
        <v>43881</v>
      </c>
      <c r="J611" s="44" t="str">
        <f>VLOOKUP($C611,CARPETAS!$C$5:$L$2388,4,FALSE)</f>
        <v>Rivera</v>
      </c>
      <c r="K611" s="45"/>
      <c r="L611" s="94">
        <f t="shared" si="45"/>
        <v>43882</v>
      </c>
      <c r="M611" s="46">
        <f>IF(E603&lt;&gt;"",L603-E603,"-")</f>
        <v>4</v>
      </c>
      <c r="N611" s="47">
        <v>936</v>
      </c>
      <c r="O611" s="47" t="s">
        <v>1352</v>
      </c>
      <c r="P611" s="47">
        <v>936</v>
      </c>
      <c r="Q611" s="47">
        <v>670</v>
      </c>
      <c r="R611" s="47" t="s">
        <v>1353</v>
      </c>
      <c r="S611" s="47" t="s">
        <v>347</v>
      </c>
      <c r="T611" s="36" t="s">
        <v>1350</v>
      </c>
      <c r="U611" s="284"/>
      <c r="V611" s="48"/>
      <c r="W611" s="48"/>
    </row>
    <row r="612" s="49" customFormat="1">
      <c r="A612" s="50">
        <v>8</v>
      </c>
      <c r="B612" s="57" t="s">
        <v>40</v>
      </c>
      <c r="C612" s="58" t="s">
        <v>1354</v>
      </c>
      <c r="D612" s="142" t="s">
        <v>24</v>
      </c>
      <c r="E612" s="89">
        <v>43880</v>
      </c>
      <c r="F612" s="41" t="str">
        <f>VLOOKUP($C612,CARPETAS!$C$5:$L$2388,2,FALSE)</f>
        <v>BRP002</v>
      </c>
      <c r="G612" s="42" t="str">
        <f>VLOOKUP($C612,CARPETAS!$C$5:$L$2388,9,FALSE)</f>
        <v>136.37.65</v>
      </c>
      <c r="H612" s="43" t="str">
        <f>VLOOKUP($C612,CARPETAS!$C$5:$L$2388,5,FALSE)</f>
        <v>Silvio</v>
      </c>
      <c r="I612" s="89">
        <v>43881</v>
      </c>
      <c r="J612" s="44" t="str">
        <f>VLOOKUP($C612,CARPETAS!$C$5:$L$2388,4,FALSE)</f>
        <v>Rio Branco</v>
      </c>
      <c r="K612" s="45"/>
      <c r="L612" s="94">
        <f t="shared" si="45"/>
        <v>43882</v>
      </c>
      <c r="M612" s="46">
        <f>IF(E604&lt;&gt;"",L604-E604,"-")</f>
        <v>4</v>
      </c>
      <c r="N612" s="47">
        <v>1000</v>
      </c>
      <c r="O612" s="47"/>
      <c r="P612" s="47">
        <v>1000</v>
      </c>
      <c r="Q612" s="47">
        <v>4165</v>
      </c>
      <c r="R612" s="47" t="s">
        <v>1355</v>
      </c>
      <c r="S612" s="47" t="s">
        <v>918</v>
      </c>
      <c r="T612" s="36" t="s">
        <v>1356</v>
      </c>
      <c r="U612" s="284"/>
      <c r="V612" s="48"/>
      <c r="W612" s="48"/>
    </row>
    <row r="613" s="49" customFormat="1">
      <c r="A613" s="50">
        <v>8</v>
      </c>
      <c r="B613" s="57" t="s">
        <v>40</v>
      </c>
      <c r="C613" s="58" t="s">
        <v>1334</v>
      </c>
      <c r="D613" s="142" t="s">
        <v>26</v>
      </c>
      <c r="E613" s="89">
        <v>43880</v>
      </c>
      <c r="F613" s="41" t="str">
        <f>VLOOKUP($C613,CARPETAS!$C$5:$L$2388,2,FALSE)</f>
        <v>BRB013</v>
      </c>
      <c r="G613" s="42" t="str">
        <f>VLOOKUP($C613,CARPETAS!$C$5:$L$2388,9,FALSE)</f>
        <v>136.59.96</v>
      </c>
      <c r="H613" s="43" t="str">
        <f>VLOOKUP($C613,CARPETAS!$C$5:$L$2388,5,FALSE)</f>
        <v>Zanini</v>
      </c>
      <c r="I613" s="89">
        <v>43881</v>
      </c>
      <c r="J613" s="44" t="str">
        <f>VLOOKUP($C613,CARPETAS!$C$5:$L$2388,4,FALSE)</f>
        <v>Rivera</v>
      </c>
      <c r="K613" s="45"/>
      <c r="L613" s="94">
        <f t="shared" si="45"/>
        <v>43882</v>
      </c>
      <c r="M613" s="46">
        <f>IF(E609&lt;&gt;"",L609-E609,"-")</f>
        <v>3</v>
      </c>
      <c r="N613" s="47">
        <v>936</v>
      </c>
      <c r="O613" s="47" t="s">
        <v>1357</v>
      </c>
      <c r="P613" s="47">
        <v>937</v>
      </c>
      <c r="Q613" s="47">
        <v>1201</v>
      </c>
      <c r="R613" s="47" t="s">
        <v>364</v>
      </c>
      <c r="S613" s="47" t="s">
        <v>703</v>
      </c>
      <c r="T613" s="36" t="s">
        <v>1358</v>
      </c>
      <c r="U613" s="284"/>
      <c r="V613" s="48"/>
      <c r="W613" s="48"/>
    </row>
    <row r="614" ht="16.5" customHeight="1" s="49" customFormat="1">
      <c r="A614" s="50">
        <v>8</v>
      </c>
      <c r="B614" s="57" t="s">
        <v>40</v>
      </c>
      <c r="C614" s="58" t="s">
        <v>1309</v>
      </c>
      <c r="D614" s="142" t="s">
        <v>36</v>
      </c>
      <c r="E614" s="89">
        <v>43880</v>
      </c>
      <c r="F614" s="41" t="str">
        <f>VLOOKUP($C614,CARPETAS!$C$5:$L$2388,2,FALSE)</f>
        <v>BRB011</v>
      </c>
      <c r="G614" s="42" t="str">
        <f>VLOOKUP($C614,CARPETAS!$C$5:$L$2388,9,FALSE)</f>
        <v>136.51.05</v>
      </c>
      <c r="H614" s="43" t="str">
        <f>VLOOKUP($C614,CARPETAS!$C$5:$L$2388,5,FALSE)</f>
        <v>Silvio</v>
      </c>
      <c r="I614" s="89">
        <v>43881</v>
      </c>
      <c r="J614" s="44" t="str">
        <f>VLOOKUP($C614,CARPETAS!$C$5:$L$2388,4,FALSE)</f>
        <v>Rio Branco</v>
      </c>
      <c r="K614" s="45"/>
      <c r="L614" s="94">
        <f t="shared" si="45"/>
        <v>43882</v>
      </c>
      <c r="M614" s="46">
        <f>IF(E614&lt;&gt;"",L614-E614,"-")</f>
        <v>2</v>
      </c>
      <c r="N614" s="47">
        <v>936</v>
      </c>
      <c r="O614" s="47" t="s">
        <v>1359</v>
      </c>
      <c r="P614" s="47">
        <v>938</v>
      </c>
      <c r="Q614" s="47">
        <v>4135</v>
      </c>
      <c r="R614" s="47" t="s">
        <v>564</v>
      </c>
      <c r="S614" s="47" t="s">
        <v>469</v>
      </c>
      <c r="T614" s="36" t="s">
        <v>1360</v>
      </c>
      <c r="U614" s="284"/>
      <c r="V614" s="48"/>
      <c r="W614" s="48"/>
    </row>
    <row r="615" s="49" customFormat="1">
      <c r="A615" s="50">
        <v>8</v>
      </c>
      <c r="B615" s="57" t="s">
        <v>40</v>
      </c>
      <c r="C615" s="58" t="s">
        <v>1351</v>
      </c>
      <c r="D615" s="142" t="s">
        <v>32</v>
      </c>
      <c r="E615" s="89">
        <v>43880</v>
      </c>
      <c r="F615" s="41" t="str">
        <f>VLOOKUP($C615,CARPETAS!$C$5:$L$2388,2,FALSE)</f>
        <v>BRB014</v>
      </c>
      <c r="G615" s="42" t="str">
        <f>VLOOKUP($C615,CARPETAS!$C$5:$L$2388,9,FALSE)</f>
        <v>136.59.97</v>
      </c>
      <c r="H615" s="43" t="str">
        <f>VLOOKUP($C615,CARPETAS!$C$5:$L$2388,5,FALSE)</f>
        <v>CMCN</v>
      </c>
      <c r="I615" s="89">
        <f>E615+2</f>
        <v>43882</v>
      </c>
      <c r="J615" s="44" t="str">
        <f>VLOOKUP($C615,CARPETAS!$C$5:$L$2388,4,FALSE)</f>
        <v>Rivera</v>
      </c>
      <c r="K615" s="45"/>
      <c r="L615" s="94">
        <f t="shared" si="45"/>
        <v>43883</v>
      </c>
      <c r="M615" s="46">
        <f>IF(E611&lt;&gt;"",L611-E611,"-")</f>
        <v>3</v>
      </c>
      <c r="N615" s="47">
        <v>936</v>
      </c>
      <c r="O615" s="47" t="s">
        <v>1361</v>
      </c>
      <c r="P615" s="47">
        <v>937</v>
      </c>
      <c r="Q615" s="47">
        <v>671</v>
      </c>
      <c r="R615" s="47" t="s">
        <v>1362</v>
      </c>
      <c r="S615" s="47" t="s">
        <v>250</v>
      </c>
      <c r="T615" s="36" t="s">
        <v>1363</v>
      </c>
      <c r="U615" s="284"/>
      <c r="V615" s="48"/>
      <c r="W615" s="48"/>
    </row>
    <row r="616" s="49" customFormat="1">
      <c r="A616" s="50">
        <v>8</v>
      </c>
      <c r="B616" s="57" t="s">
        <v>40</v>
      </c>
      <c r="C616" s="58" t="s">
        <v>1364</v>
      </c>
      <c r="D616" s="142" t="s">
        <v>24</v>
      </c>
      <c r="E616" s="89">
        <v>43880</v>
      </c>
      <c r="F616" s="41" t="str">
        <f>VLOOKUP($C616,CARPETAS!$C$5:$L$2388,2,FALSE)</f>
        <v>BRP003</v>
      </c>
      <c r="G616" s="42" t="str">
        <f>VLOOKUP($C616,CARPETAS!$C$5:$L$2388,9,FALSE)</f>
        <v>136.35.98</v>
      </c>
      <c r="H616" s="43" t="str">
        <f>VLOOKUP($C616,CARPETAS!$C$5:$L$2388,5,FALSE)</f>
        <v>Silvio</v>
      </c>
      <c r="I616" s="89">
        <v>43882</v>
      </c>
      <c r="J616" s="44" t="str">
        <f>VLOOKUP($C616,CARPETAS!$C$5:$L$2388,4,FALSE)</f>
        <v>Rivera</v>
      </c>
      <c r="K616" s="45"/>
      <c r="L616" s="94">
        <f t="shared" si="45"/>
        <v>43883</v>
      </c>
      <c r="M616" s="46">
        <f>IF(E612&lt;&gt;"",L612-E612,"-")</f>
        <v>2</v>
      </c>
      <c r="N616" s="47">
        <v>1000</v>
      </c>
      <c r="O616" s="47"/>
      <c r="P616" s="47">
        <v>1000</v>
      </c>
      <c r="Q616" s="47">
        <v>4169</v>
      </c>
      <c r="R616" s="47" t="s">
        <v>1365</v>
      </c>
      <c r="S616" s="47" t="s">
        <v>1366</v>
      </c>
      <c r="T616" s="36" t="s">
        <v>1367</v>
      </c>
      <c r="U616" s="284"/>
      <c r="V616" s="48"/>
      <c r="W616" s="48"/>
    </row>
    <row r="617" s="49" customFormat="1">
      <c r="A617" s="50">
        <v>8</v>
      </c>
      <c r="B617" s="57" t="s">
        <v>40</v>
      </c>
      <c r="C617" s="58" t="s">
        <v>1309</v>
      </c>
      <c r="D617" s="142" t="s">
        <v>36</v>
      </c>
      <c r="E617" s="89">
        <v>43881</v>
      </c>
      <c r="F617" s="41" t="s">
        <v>1368</v>
      </c>
      <c r="G617" s="42" t="str">
        <f>VLOOKUP($C617,CARPETAS!$C$5:$L$2388,9,FALSE)</f>
        <v>136.51.05</v>
      </c>
      <c r="H617" s="43" t="s">
        <v>1369</v>
      </c>
      <c r="I617" s="89">
        <v>43882</v>
      </c>
      <c r="J617" s="44" t="s">
        <v>1370</v>
      </c>
      <c r="K617" s="45"/>
      <c r="L617" s="94">
        <f t="shared" si="45"/>
        <v>43883</v>
      </c>
      <c r="M617" s="46">
        <f>IF(E617&lt;&gt;"",L617-E617,"-")</f>
        <v>2</v>
      </c>
      <c r="N617" s="47">
        <v>936</v>
      </c>
      <c r="O617" s="47" t="s">
        <v>1371</v>
      </c>
      <c r="P617" s="47">
        <v>938</v>
      </c>
      <c r="Q617" s="47">
        <v>4134</v>
      </c>
      <c r="R617" s="47" t="s">
        <v>1372</v>
      </c>
      <c r="S617" s="47" t="s">
        <v>1373</v>
      </c>
      <c r="T617" s="36" t="s">
        <v>1374</v>
      </c>
      <c r="U617" s="284"/>
      <c r="V617" s="48"/>
      <c r="W617" s="48"/>
    </row>
    <row r="618" s="49" customFormat="1">
      <c r="A618" s="39">
        <v>8</v>
      </c>
      <c r="B618" s="54" t="s">
        <v>22</v>
      </c>
      <c r="C618" s="55" t="s">
        <v>23</v>
      </c>
      <c r="D618" s="56" t="s">
        <v>1091</v>
      </c>
      <c r="E618" s="88">
        <v>43881</v>
      </c>
      <c r="F618" s="37" t="str">
        <f>VLOOKUP($C618,CARPETAS!$C$5:$L$2388,2,FALSE)</f>
        <v>BRB</v>
      </c>
      <c r="G618" s="27" t="str">
        <f>VLOOKUP($C618,CARPETAS!$C$5:$L$2388,9,FALSE)</f>
        <v>xx</v>
      </c>
      <c r="H618" s="28" t="str">
        <f>VLOOKUP($C618,CARPETAS!$C$5:$L$2388,5,FALSE)</f>
        <v>xx</v>
      </c>
      <c r="I618" s="88">
        <f>E618+2</f>
        <v>43883</v>
      </c>
      <c r="J618" s="29" t="str">
        <f>VLOOKUP($C618,CARPETAS!$C$5:$L$2388,4,FALSE)</f>
        <v>xx</v>
      </c>
      <c r="K618" s="38"/>
      <c r="L618" s="93">
        <f t="shared" si="45"/>
        <v>43884</v>
      </c>
      <c r="M618" s="30">
        <f>IF(E615&lt;&gt;"",L615-E615,"-")</f>
        <v>3</v>
      </c>
      <c r="N618" s="31">
        <v>936</v>
      </c>
      <c r="O618" s="31"/>
      <c r="P618" s="31"/>
      <c r="Q618" s="31"/>
      <c r="R618" s="31"/>
      <c r="S618" s="31"/>
      <c r="T618" s="40"/>
      <c r="U618" s="222"/>
      <c r="V618" s="48"/>
      <c r="W618" s="48"/>
    </row>
    <row r="619" s="49" customFormat="1">
      <c r="A619" s="50">
        <v>8</v>
      </c>
      <c r="B619" s="57" t="s">
        <v>40</v>
      </c>
      <c r="C619" s="58" t="s">
        <v>1351</v>
      </c>
      <c r="D619" s="142" t="s">
        <v>32</v>
      </c>
      <c r="E619" s="89">
        <v>43882</v>
      </c>
      <c r="F619" s="41" t="str">
        <f>VLOOKUP($C619,CARPETAS!$C$5:$L$2388,2,FALSE)</f>
        <v>BRB014</v>
      </c>
      <c r="G619" s="42" t="str">
        <f>VLOOKUP($C619,CARPETAS!$C$5:$L$2388,9,FALSE)</f>
        <v>136.59.97</v>
      </c>
      <c r="H619" s="43" t="str">
        <f>VLOOKUP($C619,CARPETAS!$C$5:$L$2388,5,FALSE)</f>
        <v>CMCN</v>
      </c>
      <c r="I619" s="89">
        <v>43887</v>
      </c>
      <c r="J619" s="44" t="str">
        <f>VLOOKUP($C619,CARPETAS!$C$5:$L$2388,4,FALSE)</f>
        <v>Rivera</v>
      </c>
      <c r="K619" s="45"/>
      <c r="L619" s="94">
        <f t="shared" si="45"/>
        <v>43888</v>
      </c>
      <c r="M619" s="46">
        <f>IF(E615&lt;&gt;"",L615-E615,"-")</f>
        <v>3</v>
      </c>
      <c r="N619" s="47">
        <v>936</v>
      </c>
      <c r="O619" s="47" t="s">
        <v>1375</v>
      </c>
      <c r="P619" s="47">
        <v>937</v>
      </c>
      <c r="Q619" s="47">
        <v>669</v>
      </c>
      <c r="R619" s="47" t="s">
        <v>1376</v>
      </c>
      <c r="S619" s="47" t="s">
        <v>1377</v>
      </c>
      <c r="T619" s="36" t="s">
        <v>1378</v>
      </c>
      <c r="U619" s="284"/>
      <c r="V619" s="48"/>
      <c r="W619" s="48"/>
    </row>
    <row r="620" s="49" customFormat="1">
      <c r="A620" s="50">
        <v>8</v>
      </c>
      <c r="B620" s="57" t="s">
        <v>40</v>
      </c>
      <c r="C620" s="58" t="s">
        <v>1289</v>
      </c>
      <c r="D620" s="142" t="s">
        <v>32</v>
      </c>
      <c r="E620" s="89">
        <v>43882</v>
      </c>
      <c r="F620" s="41" t="str">
        <f>VLOOKUP($C620,CARPETAS!$C$5:$L$2388,2,FALSE)</f>
        <v>BRB009</v>
      </c>
      <c r="G620" s="42" t="str">
        <f>VLOOKUP($C620,CARPETAS!$C$5:$L$2388,9,FALSE)</f>
        <v>136.50.08</v>
      </c>
      <c r="H620" s="43" t="str">
        <f>VLOOKUP($C620,CARPETAS!$C$5:$L$2388,5,FALSE)</f>
        <v>Silvio</v>
      </c>
      <c r="I620" s="89">
        <v>43887</v>
      </c>
      <c r="J620" s="44" t="str">
        <f>VLOOKUP($C620,CARPETAS!$C$5:$L$2388,4,FALSE)</f>
        <v>Rivera</v>
      </c>
      <c r="K620" s="45"/>
      <c r="L620" s="94">
        <f>I620+1+1</f>
        <v>43889</v>
      </c>
      <c r="M620" s="46">
        <f>IF(E620&lt;&gt;"",L620-E620,"-")</f>
        <v>7</v>
      </c>
      <c r="N620" s="47">
        <v>936</v>
      </c>
      <c r="O620" s="47" t="s">
        <v>1379</v>
      </c>
      <c r="P620" s="47">
        <v>936</v>
      </c>
      <c r="Q620" s="47">
        <v>4177</v>
      </c>
      <c r="R620" s="47" t="s">
        <v>1380</v>
      </c>
      <c r="S620" s="47" t="s">
        <v>580</v>
      </c>
      <c r="T620" s="36" t="s">
        <v>1381</v>
      </c>
      <c r="U620" s="284"/>
      <c r="V620" s="48"/>
      <c r="W620" s="48"/>
    </row>
    <row r="621" s="49" customFormat="1">
      <c r="A621" s="50">
        <v>8</v>
      </c>
      <c r="B621" s="57" t="s">
        <v>40</v>
      </c>
      <c r="C621" s="58" t="s">
        <v>1306</v>
      </c>
      <c r="D621" s="142" t="s">
        <v>1091</v>
      </c>
      <c r="E621" s="89">
        <v>43882</v>
      </c>
      <c r="F621" s="41" t="str">
        <f>VLOOKUP($C621,CARPETAS!$C$5:$L$2388,2,FALSE)</f>
        <v>BRB010</v>
      </c>
      <c r="G621" s="42" t="str">
        <f>VLOOKUP($C621,CARPETAS!$C$5:$L$2388,9,FALSE)</f>
        <v>136.50.09</v>
      </c>
      <c r="H621" s="43" t="str">
        <f>VLOOKUP($C621,CARPETAS!$C$5:$L$2388,5,FALSE)</f>
        <v>Osvelli</v>
      </c>
      <c r="I621" s="89">
        <v>43887</v>
      </c>
      <c r="J621" s="44" t="str">
        <f>VLOOKUP($C621,CARPETAS!$C$5:$L$2388,4,FALSE)</f>
        <v>Rivera</v>
      </c>
      <c r="K621" s="45"/>
      <c r="L621" s="94">
        <f>I621+1</f>
        <v>43888</v>
      </c>
      <c r="M621" s="46">
        <f>IF(E613&lt;&gt;"",L613-E613,"-")</f>
        <v>2</v>
      </c>
      <c r="N621" s="47">
        <v>936</v>
      </c>
      <c r="O621" s="47" t="s">
        <v>1115</v>
      </c>
      <c r="P621" s="47">
        <v>936</v>
      </c>
      <c r="Q621" s="47">
        <v>98</v>
      </c>
      <c r="R621" s="47" t="s">
        <v>211</v>
      </c>
      <c r="S621" s="47" t="s">
        <v>1004</v>
      </c>
      <c r="T621" s="36" t="s">
        <v>1382</v>
      </c>
      <c r="U621" s="284"/>
      <c r="V621" s="48"/>
      <c r="W621" s="48"/>
    </row>
    <row r="622" s="49" customFormat="1">
      <c r="A622" s="50">
        <v>8</v>
      </c>
      <c r="B622" s="57" t="s">
        <v>40</v>
      </c>
      <c r="C622" s="58" t="s">
        <v>1334</v>
      </c>
      <c r="D622" s="142" t="s">
        <v>26</v>
      </c>
      <c r="E622" s="89">
        <v>43881</v>
      </c>
      <c r="F622" s="41" t="str">
        <f>VLOOKUP($C622,CARPETAS!$C$5:$L$2388,2,FALSE)</f>
        <v>BRB013</v>
      </c>
      <c r="G622" s="42" t="str">
        <f>VLOOKUP($C622,CARPETAS!$C$5:$L$2388,9,FALSE)</f>
        <v>136.59.96</v>
      </c>
      <c r="H622" s="43" t="str">
        <f>VLOOKUP($C622,CARPETAS!$C$5:$L$2388,5,FALSE)</f>
        <v>Zanini</v>
      </c>
      <c r="I622" s="89">
        <v>43887</v>
      </c>
      <c r="J622" s="44" t="str">
        <f>VLOOKUP($C622,CARPETAS!$C$5:$L$2388,4,FALSE)</f>
        <v>Rivera</v>
      </c>
      <c r="K622" s="45"/>
      <c r="L622" s="94">
        <f>I622+1</f>
        <v>43888</v>
      </c>
      <c r="M622" s="46">
        <f>IF(E618&lt;&gt;"",L618-E618,"-")</f>
        <v>3</v>
      </c>
      <c r="N622" s="47">
        <v>936</v>
      </c>
      <c r="O622" s="47" t="s">
        <v>1383</v>
      </c>
      <c r="P622" s="47">
        <v>937</v>
      </c>
      <c r="Q622" s="47">
        <v>1204</v>
      </c>
      <c r="R622" s="47" t="s">
        <v>252</v>
      </c>
      <c r="S622" s="47" t="s">
        <v>253</v>
      </c>
      <c r="T622" s="36" t="s">
        <v>1378</v>
      </c>
      <c r="U622" s="284"/>
      <c r="V622" s="48"/>
      <c r="W622" s="48"/>
    </row>
    <row r="623" ht="28.5" s="49" customFormat="1">
      <c r="A623" s="50">
        <v>8</v>
      </c>
      <c r="B623" s="57" t="s">
        <v>40</v>
      </c>
      <c r="C623" s="58" t="s">
        <v>1384</v>
      </c>
      <c r="D623" s="142" t="s">
        <v>29</v>
      </c>
      <c r="E623" s="89">
        <v>43882</v>
      </c>
      <c r="F623" s="41" t="str">
        <f>VLOOKUP($C623,CARPETAS!$C$5:$L$2388,2,FALSE)</f>
        <v>BRB015</v>
      </c>
      <c r="G623" s="42" t="str">
        <f>VLOOKUP($C623,CARPETAS!$C$5:$L$2388,9,FALSE)</f>
        <v>136.59.99</v>
      </c>
      <c r="H623" s="43" t="str">
        <f>VLOOKUP($C623,CARPETAS!$C$5:$L$2388,5,FALSE)</f>
        <v>Silvio</v>
      </c>
      <c r="I623" s="89">
        <v>43887</v>
      </c>
      <c r="J623" s="44" t="str">
        <f>VLOOKUP($C623,CARPETAS!$C$5:$L$2388,4,FALSE)</f>
        <v>Rio Branco</v>
      </c>
      <c r="K623" s="45"/>
      <c r="L623" s="94">
        <f>I623+1</f>
        <v>43888</v>
      </c>
      <c r="M623" s="46">
        <f ref="M623:M686" t="shared" si="46">IF(E623&lt;&gt;"",L623-E623,"-")</f>
        <v>6</v>
      </c>
      <c r="N623" s="47">
        <v>936</v>
      </c>
      <c r="O623" s="47" t="s">
        <v>1385</v>
      </c>
      <c r="P623" s="47">
        <v>936</v>
      </c>
      <c r="Q623" s="47">
        <v>4172</v>
      </c>
      <c r="R623" s="47" t="s">
        <v>1386</v>
      </c>
      <c r="S623" s="47" t="s">
        <v>438</v>
      </c>
      <c r="T623" s="36" t="s">
        <v>1387</v>
      </c>
      <c r="U623" s="284"/>
      <c r="V623" s="48"/>
      <c r="W623" s="48"/>
    </row>
    <row r="624" ht="28.5" s="49" customFormat="1">
      <c r="A624" s="50">
        <v>8</v>
      </c>
      <c r="B624" s="57" t="s">
        <v>40</v>
      </c>
      <c r="C624" s="58" t="s">
        <v>1334</v>
      </c>
      <c r="D624" s="142" t="s">
        <v>1091</v>
      </c>
      <c r="E624" s="89">
        <v>43882</v>
      </c>
      <c r="F624" s="41" t="str">
        <f>VLOOKUP($C624,CARPETAS!$C$5:$L$2388,2,FALSE)</f>
        <v>BRB013</v>
      </c>
      <c r="G624" s="42" t="str">
        <f>VLOOKUP($C624,CARPETAS!$C$5:$L$2388,9,FALSE)</f>
        <v>136.59.96</v>
      </c>
      <c r="H624" s="43" t="str">
        <f>VLOOKUP($C624,CARPETAS!$C$5:$L$2388,5,FALSE)</f>
        <v>Zanini</v>
      </c>
      <c r="I624" s="89">
        <v>43887</v>
      </c>
      <c r="J624" s="44" t="str">
        <f>VLOOKUP($C624,CARPETAS!$C$5:$L$2388,4,FALSE)</f>
        <v>Rivera</v>
      </c>
      <c r="K624" s="45"/>
      <c r="L624" s="94">
        <f>I624+1+1</f>
        <v>43889</v>
      </c>
      <c r="M624" s="46">
        <f t="shared" si="46"/>
        <v>7</v>
      </c>
      <c r="N624" s="47">
        <v>936</v>
      </c>
      <c r="O624" s="47" t="s">
        <v>1127</v>
      </c>
      <c r="P624" s="47">
        <v>936</v>
      </c>
      <c r="Q624" s="47">
        <v>1206</v>
      </c>
      <c r="R624" s="47" t="s">
        <v>186</v>
      </c>
      <c r="S624" s="47" t="s">
        <v>187</v>
      </c>
      <c r="T624" s="36" t="s">
        <v>1388</v>
      </c>
      <c r="U624" s="284"/>
      <c r="V624" s="48"/>
      <c r="W624" s="48"/>
    </row>
    <row r="625" s="49" customFormat="1">
      <c r="A625" s="50">
        <v>8</v>
      </c>
      <c r="B625" s="57" t="s">
        <v>40</v>
      </c>
      <c r="C625" s="58" t="s">
        <v>1389</v>
      </c>
      <c r="D625" s="142" t="s">
        <v>26</v>
      </c>
      <c r="E625" s="89">
        <v>43882</v>
      </c>
      <c r="F625" s="41" t="str">
        <f>VLOOKUP($C625,CARPETAS!$C$5:$L$2388,2,FALSE)</f>
        <v>BRB016</v>
      </c>
      <c r="G625" s="42" t="str">
        <f>VLOOKUP($C625,CARPETAS!$C$5:$L$2388,9,FALSE)</f>
        <v>136.63.59</v>
      </c>
      <c r="H625" s="43" t="str">
        <f>VLOOKUP($C625,CARPETAS!$C$5:$L$2388,5,FALSE)</f>
        <v>Zanini</v>
      </c>
      <c r="I625" s="89">
        <v>43887</v>
      </c>
      <c r="J625" s="44" t="str">
        <f>VLOOKUP($C625,CARPETAS!$C$5:$L$2388,4,FALSE)</f>
        <v>Rivera</v>
      </c>
      <c r="K625" s="45"/>
      <c r="L625" s="94">
        <f>I625+1+1</f>
        <v>43889</v>
      </c>
      <c r="M625" s="46">
        <f t="shared" si="46"/>
        <v>7</v>
      </c>
      <c r="N625" s="47">
        <v>936</v>
      </c>
      <c r="O625" s="47" t="s">
        <v>1390</v>
      </c>
      <c r="P625" s="47">
        <v>936</v>
      </c>
      <c r="Q625" s="47">
        <v>1205</v>
      </c>
      <c r="R625" s="47" t="s">
        <v>582</v>
      </c>
      <c r="S625" s="47" t="s">
        <v>583</v>
      </c>
      <c r="T625" s="36" t="s">
        <v>1391</v>
      </c>
      <c r="U625" s="284"/>
      <c r="V625" s="48"/>
      <c r="W625" s="48"/>
    </row>
    <row r="626" s="49" customFormat="1">
      <c r="A626" s="50">
        <v>9</v>
      </c>
      <c r="B626" s="57" t="s">
        <v>40</v>
      </c>
      <c r="C626" s="58" t="s">
        <v>1389</v>
      </c>
      <c r="D626" s="142" t="s">
        <v>26</v>
      </c>
      <c r="E626" s="89">
        <v>43885</v>
      </c>
      <c r="F626" s="41" t="str">
        <f>VLOOKUP($C626,CARPETAS!$C$5:$L$2388,2,FALSE)</f>
        <v>BRB016</v>
      </c>
      <c r="G626" s="42" t="str">
        <f>VLOOKUP($C626,CARPETAS!$C$5:$L$2388,9,FALSE)</f>
        <v>136.63.59</v>
      </c>
      <c r="H626" s="43" t="str">
        <f>VLOOKUP($C626,CARPETAS!$C$5:$L$2388,5,FALSE)</f>
        <v>Zanini</v>
      </c>
      <c r="I626" s="89">
        <f>E626+2</f>
        <v>43887</v>
      </c>
      <c r="J626" s="44" t="str">
        <f>VLOOKUP($C626,CARPETAS!$C$5:$L$2388,4,FALSE)</f>
        <v>Rivera</v>
      </c>
      <c r="K626" s="45"/>
      <c r="L626" s="94">
        <f>I626+1+1</f>
        <v>43889</v>
      </c>
      <c r="M626" s="46">
        <f t="shared" si="46"/>
        <v>4</v>
      </c>
      <c r="N626" s="47">
        <v>936</v>
      </c>
      <c r="O626" s="47" t="s">
        <v>1392</v>
      </c>
      <c r="P626" s="47">
        <v>936</v>
      </c>
      <c r="Q626" s="47">
        <v>1209</v>
      </c>
      <c r="R626" s="47" t="s">
        <v>339</v>
      </c>
      <c r="S626" s="47" t="s">
        <v>154</v>
      </c>
      <c r="T626" s="36" t="s">
        <v>1381</v>
      </c>
      <c r="U626" s="284"/>
      <c r="V626" s="48"/>
      <c r="W626" s="48"/>
    </row>
    <row r="627" s="49" customFormat="1">
      <c r="A627" s="50">
        <v>9</v>
      </c>
      <c r="B627" s="57" t="s">
        <v>40</v>
      </c>
      <c r="C627" s="58" t="s">
        <v>1393</v>
      </c>
      <c r="D627" s="142" t="s">
        <v>32</v>
      </c>
      <c r="E627" s="89">
        <v>43887</v>
      </c>
      <c r="F627" s="41" t="str">
        <f>VLOOKUP($C627,CARPETAS!$C$5:$L$2388,2,FALSE)</f>
        <v>BRB017</v>
      </c>
      <c r="G627" s="42" t="str">
        <f>VLOOKUP($C627,CARPETAS!$C$5:$L$2388,9,FALSE)</f>
        <v>136.63.60</v>
      </c>
      <c r="H627" s="43" t="str">
        <f>VLOOKUP($C627,CARPETAS!$C$5:$L$2388,5,FALSE)</f>
        <v>Silvio</v>
      </c>
      <c r="I627" s="89">
        <v>43888</v>
      </c>
      <c r="J627" s="44" t="str">
        <f>VLOOKUP($C627,CARPETAS!$C$5:$L$2388,4,FALSE)</f>
        <v>Rivera</v>
      </c>
      <c r="K627" s="45"/>
      <c r="L627" s="94">
        <f>I627+1</f>
        <v>43889</v>
      </c>
      <c r="M627" s="46">
        <f t="shared" si="46"/>
        <v>2</v>
      </c>
      <c r="N627" s="47">
        <v>936</v>
      </c>
      <c r="O627" s="47" t="s">
        <v>1394</v>
      </c>
      <c r="P627" s="47">
        <v>937</v>
      </c>
      <c r="Q627" s="47">
        <v>4179</v>
      </c>
      <c r="R627" s="47" t="s">
        <v>419</v>
      </c>
      <c r="S627" s="47" t="s">
        <v>1248</v>
      </c>
      <c r="T627" s="36" t="s">
        <v>1381</v>
      </c>
      <c r="U627" s="284"/>
      <c r="V627" s="48"/>
      <c r="W627" s="48"/>
    </row>
    <row r="628" s="49" customFormat="1">
      <c r="A628" s="50">
        <v>8</v>
      </c>
      <c r="B628" s="57" t="s">
        <v>40</v>
      </c>
      <c r="C628" s="58" t="s">
        <v>1306</v>
      </c>
      <c r="D628" s="142" t="s">
        <v>28</v>
      </c>
      <c r="E628" s="89">
        <v>43885</v>
      </c>
      <c r="F628" s="41" t="str">
        <f>VLOOKUP($C628,CARPETAS!$C$5:$L$2388,2,FALSE)</f>
        <v>BRB010</v>
      </c>
      <c r="G628" s="42" t="str">
        <f>VLOOKUP($C628,CARPETAS!$C$5:$L$2388,9,FALSE)</f>
        <v>136.50.09</v>
      </c>
      <c r="H628" s="43" t="str">
        <f>VLOOKUP($C628,CARPETAS!$C$5:$L$2388,5,FALSE)</f>
        <v>Osvelli</v>
      </c>
      <c r="I628" s="89">
        <v>43888</v>
      </c>
      <c r="J628" s="44" t="str">
        <f>VLOOKUP($C628,CARPETAS!$C$5:$L$2388,4,FALSE)</f>
        <v>Rivera</v>
      </c>
      <c r="K628" s="45"/>
      <c r="L628" s="94">
        <f>I628+1</f>
        <v>43889</v>
      </c>
      <c r="M628" s="46">
        <f t="shared" si="46"/>
        <v>4</v>
      </c>
      <c r="N628" s="47">
        <v>936</v>
      </c>
      <c r="O628" s="47" t="s">
        <v>1395</v>
      </c>
      <c r="P628" s="47">
        <v>936</v>
      </c>
      <c r="Q628" s="47">
        <v>99</v>
      </c>
      <c r="R628" s="47" t="s">
        <v>410</v>
      </c>
      <c r="S628" s="47" t="s">
        <v>411</v>
      </c>
      <c r="T628" s="36" t="s">
        <v>1396</v>
      </c>
      <c r="U628" s="284"/>
      <c r="V628" s="48"/>
      <c r="W628" s="48"/>
    </row>
    <row r="629" ht="28.5" s="49" customFormat="1">
      <c r="A629" s="50">
        <v>9</v>
      </c>
      <c r="B629" s="57" t="s">
        <v>40</v>
      </c>
      <c r="C629" s="58" t="s">
        <v>1389</v>
      </c>
      <c r="D629" s="142" t="s">
        <v>26</v>
      </c>
      <c r="E629" s="89">
        <v>43887</v>
      </c>
      <c r="F629" s="41" t="str">
        <f>VLOOKUP($C629,CARPETAS!$C$5:$L$2388,2,FALSE)</f>
        <v>BRB016</v>
      </c>
      <c r="G629" s="42" t="str">
        <f>VLOOKUP($C629,CARPETAS!$C$5:$L$2388,9,FALSE)</f>
        <v>136.63.59</v>
      </c>
      <c r="H629" s="43" t="str">
        <f>VLOOKUP($C629,CARPETAS!$C$5:$L$2388,5,FALSE)</f>
        <v>Zanini</v>
      </c>
      <c r="I629" s="89">
        <v>43888</v>
      </c>
      <c r="J629" s="44" t="str">
        <f>VLOOKUP($C629,CARPETAS!$C$5:$L$2388,4,FALSE)</f>
        <v>Rivera</v>
      </c>
      <c r="K629" s="45"/>
      <c r="L629" s="94">
        <v>43890</v>
      </c>
      <c r="M629" s="46">
        <f t="shared" si="46"/>
        <v>3</v>
      </c>
      <c r="N629" s="47">
        <v>936</v>
      </c>
      <c r="O629" s="47" t="s">
        <v>1397</v>
      </c>
      <c r="P629" s="47">
        <v>937</v>
      </c>
      <c r="Q629" s="47">
        <v>1212</v>
      </c>
      <c r="R629" s="47" t="s">
        <v>761</v>
      </c>
      <c r="S629" s="47" t="s">
        <v>882</v>
      </c>
      <c r="T629" s="36" t="s">
        <v>1398</v>
      </c>
      <c r="U629" s="284"/>
      <c r="V629" s="48"/>
      <c r="W629" s="48"/>
    </row>
    <row r="630" s="49" customFormat="1">
      <c r="A630" s="50">
        <v>9</v>
      </c>
      <c r="B630" s="57" t="s">
        <v>40</v>
      </c>
      <c r="C630" s="58" t="s">
        <v>1351</v>
      </c>
      <c r="D630" s="142" t="s">
        <v>32</v>
      </c>
      <c r="E630" s="89">
        <v>43886</v>
      </c>
      <c r="F630" s="41" t="str">
        <f>VLOOKUP($C630,CARPETAS!$C$5:$L$2388,2,FALSE)</f>
        <v>BRB014</v>
      </c>
      <c r="G630" s="42" t="str">
        <f>VLOOKUP($C630,CARPETAS!$C$5:$L$2388,9,FALSE)</f>
        <v>136.59.97</v>
      </c>
      <c r="H630" s="43" t="str">
        <f>VLOOKUP($C630,CARPETAS!$C$5:$L$2388,5,FALSE)</f>
        <v>CMCN</v>
      </c>
      <c r="I630" s="89">
        <v>43889</v>
      </c>
      <c r="J630" s="44" t="str">
        <f>VLOOKUP($C630,CARPETAS!$C$5:$L$2388,4,FALSE)</f>
        <v>Rivera</v>
      </c>
      <c r="K630" s="45"/>
      <c r="L630" s="94">
        <f ref="L630:L638" t="shared" si="47">I630+1</f>
        <v>43890</v>
      </c>
      <c r="M630" s="46">
        <f t="shared" si="46"/>
        <v>4</v>
      </c>
      <c r="N630" s="47">
        <v>936</v>
      </c>
      <c r="O630" s="47" t="s">
        <v>1399</v>
      </c>
      <c r="P630" s="47">
        <v>936</v>
      </c>
      <c r="Q630" s="47">
        <v>672</v>
      </c>
      <c r="R630" s="47" t="s">
        <v>168</v>
      </c>
      <c r="S630" s="47" t="s">
        <v>169</v>
      </c>
      <c r="T630" s="36" t="s">
        <v>1400</v>
      </c>
      <c r="U630" s="284"/>
      <c r="V630" s="48"/>
      <c r="W630" s="48"/>
    </row>
    <row r="631" s="49" customFormat="1">
      <c r="A631" s="50">
        <v>9</v>
      </c>
      <c r="B631" s="57" t="s">
        <v>40</v>
      </c>
      <c r="C631" s="58" t="s">
        <v>1401</v>
      </c>
      <c r="D631" s="142" t="s">
        <v>24</v>
      </c>
      <c r="E631" s="89">
        <v>43888</v>
      </c>
      <c r="F631" s="41" t="str">
        <f>VLOOKUP($C631,CARPETAS!$C$5:$L$2388,2,FALSE)</f>
        <v>BRP004</v>
      </c>
      <c r="G631" s="42" t="str">
        <f>VLOOKUP($C631,CARPETAS!$C$5:$L$2388,9,FALSE)</f>
        <v>136.36.64</v>
      </c>
      <c r="H631" s="43" t="str">
        <f>VLOOKUP($C631,CARPETAS!$C$5:$L$2388,5,FALSE)</f>
        <v>Silvio</v>
      </c>
      <c r="I631" s="89">
        <v>43889</v>
      </c>
      <c r="J631" s="44" t="str">
        <f>VLOOKUP($C631,CARPETAS!$C$5:$L$2388,4,FALSE)</f>
        <v>Rio Branco</v>
      </c>
      <c r="K631" s="45"/>
      <c r="L631" s="94">
        <f t="shared" si="47"/>
        <v>43890</v>
      </c>
      <c r="M631" s="46">
        <f t="shared" si="46"/>
        <v>2</v>
      </c>
      <c r="N631" s="47">
        <v>1000</v>
      </c>
      <c r="O631" s="47"/>
      <c r="P631" s="47">
        <v>999</v>
      </c>
      <c r="Q631" s="47">
        <v>4178</v>
      </c>
      <c r="R631" s="47" t="s">
        <v>88</v>
      </c>
      <c r="S631" s="47" t="s">
        <v>89</v>
      </c>
      <c r="T631" s="36" t="s">
        <v>1402</v>
      </c>
      <c r="U631" s="284"/>
      <c r="V631" s="48"/>
      <c r="W631" s="48"/>
    </row>
    <row r="632" s="49" customFormat="1">
      <c r="A632" s="50">
        <v>9</v>
      </c>
      <c r="B632" s="57" t="s">
        <v>40</v>
      </c>
      <c r="C632" s="58" t="s">
        <v>1384</v>
      </c>
      <c r="D632" s="142" t="s">
        <v>36</v>
      </c>
      <c r="E632" s="89">
        <v>43888</v>
      </c>
      <c r="F632" s="41" t="str">
        <f>VLOOKUP($C632,CARPETAS!$C$5:$L$2388,2,FALSE)</f>
        <v>BRB015</v>
      </c>
      <c r="G632" s="42" t="str">
        <f>VLOOKUP($C632,CARPETAS!$C$5:$L$2388,9,FALSE)</f>
        <v>136.59.99</v>
      </c>
      <c r="H632" s="43" t="str">
        <f>VLOOKUP($C632,CARPETAS!$C$5:$L$2388,5,FALSE)</f>
        <v>Silvio</v>
      </c>
      <c r="I632" s="89">
        <v>43889</v>
      </c>
      <c r="J632" s="44" t="str">
        <f>VLOOKUP($C632,CARPETAS!$C$5:$L$2388,4,FALSE)</f>
        <v>Rio Branco</v>
      </c>
      <c r="K632" s="45"/>
      <c r="L632" s="94">
        <f t="shared" si="47"/>
        <v>43890</v>
      </c>
      <c r="M632" s="46">
        <f t="shared" si="46"/>
        <v>2</v>
      </c>
      <c r="N632" s="47">
        <v>936</v>
      </c>
      <c r="O632" s="47" t="s">
        <v>1403</v>
      </c>
      <c r="P632" s="47">
        <v>936</v>
      </c>
      <c r="Q632" s="47">
        <v>4173</v>
      </c>
      <c r="R632" s="47" t="s">
        <v>405</v>
      </c>
      <c r="S632" s="47" t="s">
        <v>406</v>
      </c>
      <c r="T632" s="36" t="s">
        <v>1400</v>
      </c>
      <c r="U632" s="284"/>
      <c r="V632" s="48"/>
      <c r="W632" s="48"/>
    </row>
    <row r="633" ht="15.75" customHeight="1" s="49" customFormat="1">
      <c r="A633" s="50">
        <v>9</v>
      </c>
      <c r="B633" s="57" t="s">
        <v>40</v>
      </c>
      <c r="C633" s="58" t="s">
        <v>1384</v>
      </c>
      <c r="D633" s="142" t="s">
        <v>29</v>
      </c>
      <c r="E633" s="89">
        <v>43889</v>
      </c>
      <c r="F633" s="41" t="str">
        <f>VLOOKUP($C633,CARPETAS!$C$5:$L$2388,2,FALSE)</f>
        <v>BRB015</v>
      </c>
      <c r="G633" s="42" t="str">
        <f>VLOOKUP($C633,CARPETAS!$C$5:$L$2388,9,FALSE)</f>
        <v>136.59.99</v>
      </c>
      <c r="H633" s="43" t="str">
        <f>VLOOKUP($C633,CARPETAS!$C$5:$L$2388,5,FALSE)</f>
        <v>Silvio</v>
      </c>
      <c r="I633" s="89">
        <f>E633+2</f>
        <v>43891</v>
      </c>
      <c r="J633" s="44" t="str">
        <f>VLOOKUP($C633,CARPETAS!$C$5:$L$2388,4,FALSE)</f>
        <v>Rio Branco</v>
      </c>
      <c r="K633" s="45"/>
      <c r="L633" s="94">
        <f t="shared" si="47"/>
        <v>43892</v>
      </c>
      <c r="M633" s="46">
        <f t="shared" si="46"/>
        <v>3</v>
      </c>
      <c r="N633" s="47">
        <v>936</v>
      </c>
      <c r="O633" s="47" t="s">
        <v>1404</v>
      </c>
      <c r="P633" s="47">
        <v>936</v>
      </c>
      <c r="Q633" s="47">
        <v>4175</v>
      </c>
      <c r="R633" s="47" t="s">
        <v>1405</v>
      </c>
      <c r="S633" s="47" t="s">
        <v>1406</v>
      </c>
      <c r="T633" s="36" t="s">
        <v>1407</v>
      </c>
      <c r="U633" s="284"/>
      <c r="V633" s="48"/>
      <c r="W633" s="48"/>
    </row>
    <row r="634" ht="15.75" customHeight="1" s="49" customFormat="1">
      <c r="A634" s="50">
        <v>9</v>
      </c>
      <c r="B634" s="57" t="s">
        <v>40</v>
      </c>
      <c r="C634" s="58" t="s">
        <v>1389</v>
      </c>
      <c r="D634" s="142" t="s">
        <v>32</v>
      </c>
      <c r="E634" s="89">
        <v>43889</v>
      </c>
      <c r="F634" s="41" t="str">
        <f>VLOOKUP($C634,CARPETAS!$C$5:$L$2388,2,FALSE)</f>
        <v>BRB016</v>
      </c>
      <c r="G634" s="42" t="str">
        <f>VLOOKUP($C634,CARPETAS!$C$5:$L$2388,9,FALSE)</f>
        <v>136.63.59</v>
      </c>
      <c r="H634" s="43" t="str">
        <f>VLOOKUP($C634,CARPETAS!$C$5:$L$2388,5,FALSE)</f>
        <v>Zanini</v>
      </c>
      <c r="I634" s="89">
        <v>43892</v>
      </c>
      <c r="J634" s="44" t="str">
        <f>VLOOKUP($C634,CARPETAS!$C$5:$L$2388,4,FALSE)</f>
        <v>Rivera</v>
      </c>
      <c r="K634" s="45"/>
      <c r="L634" s="94">
        <f t="shared" si="47"/>
        <v>43893</v>
      </c>
      <c r="M634" s="46">
        <f t="shared" si="46"/>
        <v>4</v>
      </c>
      <c r="N634" s="47">
        <v>936</v>
      </c>
      <c r="O634" s="47" t="s">
        <v>1408</v>
      </c>
      <c r="P634" s="47">
        <v>936</v>
      </c>
      <c r="Q634" s="47">
        <v>1219</v>
      </c>
      <c r="R634" s="47" t="s">
        <v>1168</v>
      </c>
      <c r="S634" s="47" t="s">
        <v>1169</v>
      </c>
      <c r="T634" s="36" t="s">
        <v>1407</v>
      </c>
      <c r="U634" s="284"/>
      <c r="V634" s="48"/>
      <c r="W634" s="48"/>
    </row>
    <row r="635" ht="15.75" customHeight="1" s="49" customFormat="1">
      <c r="A635" s="50">
        <v>9</v>
      </c>
      <c r="B635" s="57" t="s">
        <v>40</v>
      </c>
      <c r="C635" s="58" t="s">
        <v>1393</v>
      </c>
      <c r="D635" s="142" t="s">
        <v>37</v>
      </c>
      <c r="E635" s="89">
        <v>43888</v>
      </c>
      <c r="F635" s="41" t="str">
        <f>VLOOKUP($C635,CARPETAS!$C$5:$L$2388,2,FALSE)</f>
        <v>BRB017</v>
      </c>
      <c r="G635" s="42" t="str">
        <f>VLOOKUP($C635,CARPETAS!$C$5:$L$2388,9,FALSE)</f>
        <v>136.63.60</v>
      </c>
      <c r="H635" s="43" t="str">
        <f>VLOOKUP($C635,CARPETAS!$C$5:$L$2388,5,FALSE)</f>
        <v>Silvio</v>
      </c>
      <c r="I635" s="89">
        <v>43892</v>
      </c>
      <c r="J635" s="44" t="str">
        <f>VLOOKUP($C635,CARPETAS!$C$5:$L$2388,4,FALSE)</f>
        <v>Rivera</v>
      </c>
      <c r="K635" s="45"/>
      <c r="L635" s="94">
        <f t="shared" si="47"/>
        <v>43893</v>
      </c>
      <c r="M635" s="46">
        <f t="shared" si="46"/>
        <v>5</v>
      </c>
      <c r="N635" s="47">
        <v>936</v>
      </c>
      <c r="O635" s="47" t="s">
        <v>1409</v>
      </c>
      <c r="P635" s="47">
        <v>936</v>
      </c>
      <c r="Q635" s="47">
        <v>4180</v>
      </c>
      <c r="R635" s="47" t="s">
        <v>1410</v>
      </c>
      <c r="S635" s="47" t="s">
        <v>1411</v>
      </c>
      <c r="T635" s="36" t="s">
        <v>1407</v>
      </c>
      <c r="U635" s="284"/>
      <c r="V635" s="48"/>
      <c r="W635" s="48"/>
    </row>
    <row r="636" ht="15.75" customHeight="1" s="49" customFormat="1">
      <c r="A636" s="39">
        <v>9</v>
      </c>
      <c r="B636" s="54" t="s">
        <v>22</v>
      </c>
      <c r="C636" s="55" t="s">
        <v>23</v>
      </c>
      <c r="D636" s="141" t="s">
        <v>25</v>
      </c>
      <c r="E636" s="88">
        <v>43889</v>
      </c>
      <c r="F636" s="37" t="str">
        <f>VLOOKUP($C636,CARPETAS!$C$5:$L$2388,2,FALSE)</f>
        <v>BRB</v>
      </c>
      <c r="G636" s="27" t="str">
        <f>VLOOKUP($C636,CARPETAS!$C$5:$L$2388,9,FALSE)</f>
        <v>xx</v>
      </c>
      <c r="H636" s="28" t="str">
        <f>VLOOKUP($C636,CARPETAS!$C$5:$L$2388,5,FALSE)</f>
        <v>xx</v>
      </c>
      <c r="I636" s="88">
        <v>43892</v>
      </c>
      <c r="J636" s="29" t="str">
        <f>VLOOKUP($C636,CARPETAS!$C$5:$L$2388,4,FALSE)</f>
        <v>xx</v>
      </c>
      <c r="K636" s="38"/>
      <c r="L636" s="93">
        <f t="shared" si="47"/>
        <v>43893</v>
      </c>
      <c r="M636" s="30">
        <f t="shared" si="46"/>
        <v>4</v>
      </c>
      <c r="N636" s="31">
        <v>936</v>
      </c>
      <c r="O636" s="31"/>
      <c r="P636" s="31"/>
      <c r="Q636" s="31"/>
      <c r="R636" s="31"/>
      <c r="S636" s="31"/>
      <c r="T636" s="40"/>
      <c r="U636" s="222"/>
      <c r="V636" s="48"/>
      <c r="W636" s="48"/>
    </row>
    <row r="637" ht="15.75" customHeight="1" s="49" customFormat="1">
      <c r="A637" s="39">
        <v>9</v>
      </c>
      <c r="B637" s="54" t="s">
        <v>22</v>
      </c>
      <c r="C637" s="55" t="s">
        <v>25</v>
      </c>
      <c r="D637" s="141" t="s">
        <v>25</v>
      </c>
      <c r="E637" s="88">
        <v>43891</v>
      </c>
      <c r="F637" s="37" t="str">
        <f>VLOOKUP($C637,CARPETAS!$C$5:$L$2388,2,FALSE)</f>
        <v>BRB</v>
      </c>
      <c r="G637" s="27" t="str">
        <f>VLOOKUP($C637,CARPETAS!$C$5:$L$2388,9,FALSE)</f>
        <v>xx</v>
      </c>
      <c r="H637" s="28" t="str">
        <f>VLOOKUP($C637,CARPETAS!$C$5:$L$2388,5,FALSE)</f>
        <v>xx</v>
      </c>
      <c r="I637" s="88">
        <v>43893</v>
      </c>
      <c r="J637" s="29" t="str">
        <f>VLOOKUP($C637,CARPETAS!$C$5:$L$2388,4,FALSE)</f>
        <v>xx</v>
      </c>
      <c r="K637" s="38"/>
      <c r="L637" s="93">
        <f t="shared" si="47"/>
        <v>43894</v>
      </c>
      <c r="M637" s="30">
        <f t="shared" si="46"/>
        <v>3</v>
      </c>
      <c r="N637" s="31">
        <v>936</v>
      </c>
      <c r="O637" s="31"/>
      <c r="P637" s="31"/>
      <c r="Q637" s="31"/>
      <c r="R637" s="31"/>
      <c r="S637" s="31"/>
      <c r="T637" s="40"/>
      <c r="U637" s="222"/>
      <c r="V637" s="48"/>
      <c r="W637" s="48"/>
    </row>
    <row r="638" ht="15.75" customHeight="1" s="49" customFormat="1">
      <c r="A638" s="50">
        <v>9</v>
      </c>
      <c r="B638" s="57" t="s">
        <v>40</v>
      </c>
      <c r="C638" s="58" t="s">
        <v>1389</v>
      </c>
      <c r="D638" s="142" t="s">
        <v>32</v>
      </c>
      <c r="E638" s="89">
        <v>43889</v>
      </c>
      <c r="F638" s="41" t="str">
        <f>VLOOKUP($C638,CARPETAS!$C$5:$L$2388,2,FALSE)</f>
        <v>BRB016</v>
      </c>
      <c r="G638" s="42" t="str">
        <f>VLOOKUP($C638,CARPETAS!$C$5:$L$2388,9,FALSE)</f>
        <v>136.63.59</v>
      </c>
      <c r="H638" s="43" t="str">
        <f>VLOOKUP($C638,CARPETAS!$C$5:$L$2388,5,FALSE)</f>
        <v>Zanini</v>
      </c>
      <c r="I638" s="89">
        <v>43893</v>
      </c>
      <c r="J638" s="44" t="str">
        <f>VLOOKUP($C638,CARPETAS!$C$5:$L$2388,4,FALSE)</f>
        <v>Rivera</v>
      </c>
      <c r="K638" s="45"/>
      <c r="L638" s="94">
        <f t="shared" si="47"/>
        <v>43894</v>
      </c>
      <c r="M638" s="46">
        <f t="shared" si="46"/>
        <v>5</v>
      </c>
      <c r="N638" s="47">
        <v>936</v>
      </c>
      <c r="O638" s="47" t="s">
        <v>1412</v>
      </c>
      <c r="P638" s="47">
        <v>937</v>
      </c>
      <c r="Q638" s="47">
        <v>1220</v>
      </c>
      <c r="R638" s="47" t="s">
        <v>261</v>
      </c>
      <c r="S638" s="47" t="s">
        <v>262</v>
      </c>
      <c r="T638" s="36" t="s">
        <v>1413</v>
      </c>
      <c r="U638" s="284"/>
      <c r="V638" s="48"/>
      <c r="W638" s="48"/>
    </row>
    <row r="639" ht="15.75" customHeight="1" s="49" customFormat="1">
      <c r="A639" s="143">
        <v>9</v>
      </c>
      <c r="B639" s="144" t="s">
        <v>40</v>
      </c>
      <c r="C639" s="145" t="s">
        <v>1393</v>
      </c>
      <c r="D639" s="146" t="s">
        <v>32</v>
      </c>
      <c r="E639" s="147">
        <v>43889</v>
      </c>
      <c r="F639" s="148" t="str">
        <f>VLOOKUP($C639,CARPETAS!$C$5:$L$2388,2,FALSE)</f>
        <v>BRB017</v>
      </c>
      <c r="G639" s="149" t="str">
        <f>VLOOKUP($C639,CARPETAS!$C$5:$L$2388,9,FALSE)</f>
        <v>136.63.60</v>
      </c>
      <c r="H639" s="150" t="str">
        <f>VLOOKUP($C639,CARPETAS!$C$5:$L$2388,5,FALSE)</f>
        <v>Silvio</v>
      </c>
      <c r="I639" s="147">
        <v>43893</v>
      </c>
      <c r="J639" s="151" t="str">
        <f>VLOOKUP($C639,CARPETAS!$C$5:$L$2388,4,FALSE)</f>
        <v>Rivera</v>
      </c>
      <c r="K639" s="152"/>
      <c r="L639" s="153">
        <f>I639+1+1</f>
        <v>43895</v>
      </c>
      <c r="M639" s="154">
        <f t="shared" si="46"/>
        <v>6</v>
      </c>
      <c r="N639" s="155">
        <v>936</v>
      </c>
      <c r="O639" s="155" t="s">
        <v>1414</v>
      </c>
      <c r="P639" s="155">
        <v>936</v>
      </c>
      <c r="Q639" s="155">
        <v>4183</v>
      </c>
      <c r="R639" s="155" t="s">
        <v>1415</v>
      </c>
      <c r="S639" s="155" t="s">
        <v>1416</v>
      </c>
      <c r="T639" s="36" t="s">
        <v>1417</v>
      </c>
      <c r="U639" s="284"/>
      <c r="V639" s="48"/>
      <c r="W639" s="48"/>
    </row>
    <row r="640" s="49" customFormat="1">
      <c r="A640" s="50">
        <v>9</v>
      </c>
      <c r="B640" s="57" t="s">
        <v>40</v>
      </c>
      <c r="C640" s="58" t="s">
        <v>1389</v>
      </c>
      <c r="D640" s="142" t="s">
        <v>26</v>
      </c>
      <c r="E640" s="89">
        <v>43890</v>
      </c>
      <c r="F640" s="41" t="str">
        <f>VLOOKUP($C640,CARPETAS!$C$5:$L$2388,2,FALSE)</f>
        <v>BRB016</v>
      </c>
      <c r="G640" s="42" t="str">
        <f>VLOOKUP($C640,CARPETAS!$C$5:$L$2388,9,FALSE)</f>
        <v>136.63.59</v>
      </c>
      <c r="H640" s="43" t="str">
        <f>VLOOKUP($C640,CARPETAS!$C$5:$L$2388,5,FALSE)</f>
        <v>Zanini</v>
      </c>
      <c r="I640" s="89">
        <v>43893</v>
      </c>
      <c r="J640" s="44" t="str">
        <f>VLOOKUP($C640,CARPETAS!$C$5:$L$2388,4,FALSE)</f>
        <v>Rivera</v>
      </c>
      <c r="K640" s="45"/>
      <c r="L640" s="94">
        <f>I640+1</f>
        <v>43894</v>
      </c>
      <c r="M640" s="46">
        <f t="shared" si="46"/>
        <v>4</v>
      </c>
      <c r="N640" s="47">
        <v>936</v>
      </c>
      <c r="O640" s="47" t="s">
        <v>1418</v>
      </c>
      <c r="P640" s="47">
        <v>936</v>
      </c>
      <c r="Q640" s="47">
        <v>1223</v>
      </c>
      <c r="R640" s="47" t="s">
        <v>1419</v>
      </c>
      <c r="S640" s="47" t="s">
        <v>697</v>
      </c>
      <c r="T640" s="36" t="s">
        <v>1420</v>
      </c>
      <c r="U640" s="284"/>
      <c r="V640" s="48"/>
      <c r="W640" s="48"/>
    </row>
    <row r="641" s="49" customFormat="1">
      <c r="A641" s="50">
        <v>9</v>
      </c>
      <c r="B641" s="57" t="s">
        <v>40</v>
      </c>
      <c r="C641" s="58" t="s">
        <v>1384</v>
      </c>
      <c r="D641" s="142" t="s">
        <v>36</v>
      </c>
      <c r="E641" s="89">
        <v>43889</v>
      </c>
      <c r="F641" s="41" t="str">
        <f>VLOOKUP($C641,CARPETAS!$C$5:$L$2388,2,FALSE)</f>
        <v>BRB015</v>
      </c>
      <c r="G641" s="42" t="str">
        <f>VLOOKUP($C641,CARPETAS!$C$5:$L$2388,9,FALSE)</f>
        <v>136.59.99</v>
      </c>
      <c r="H641" s="43" t="str">
        <f>VLOOKUP($C641,CARPETAS!$C$5:$L$2388,5,FALSE)</f>
        <v>Silvio</v>
      </c>
      <c r="I641" s="89">
        <v>43893</v>
      </c>
      <c r="J641" s="44" t="str">
        <f>VLOOKUP($C641,CARPETAS!$C$5:$L$2388,4,FALSE)</f>
        <v>Rio Branco</v>
      </c>
      <c r="K641" s="45"/>
      <c r="L641" s="94">
        <f>I641+1</f>
        <v>43894</v>
      </c>
      <c r="M641" s="46">
        <f t="shared" si="46"/>
        <v>5</v>
      </c>
      <c r="N641" s="47">
        <v>936</v>
      </c>
      <c r="O641" s="47" t="s">
        <v>1421</v>
      </c>
      <c r="P641" s="47">
        <v>938</v>
      </c>
      <c r="Q641" s="47">
        <v>4174</v>
      </c>
      <c r="R641" s="47" t="s">
        <v>1112</v>
      </c>
      <c r="S641" s="47" t="s">
        <v>1113</v>
      </c>
      <c r="T641" s="36" t="s">
        <v>1422</v>
      </c>
      <c r="U641" s="284"/>
      <c r="V641" s="48"/>
      <c r="W641" s="48"/>
    </row>
    <row r="642" s="49" customFormat="1">
      <c r="A642" s="39">
        <v>9</v>
      </c>
      <c r="B642" s="54" t="s">
        <v>22</v>
      </c>
      <c r="C642" s="55" t="s">
        <v>23</v>
      </c>
      <c r="D642" s="141" t="s">
        <v>23</v>
      </c>
      <c r="E642" s="88">
        <v>43890</v>
      </c>
      <c r="F642" s="37" t="str">
        <f>VLOOKUP($C642,CARPETAS!$C$5:$L$2388,2,FALSE)</f>
        <v>BRB</v>
      </c>
      <c r="G642" s="27" t="str">
        <f>VLOOKUP($C642,CARPETAS!$C$5:$L$2388,9,FALSE)</f>
        <v>xx</v>
      </c>
      <c r="H642" s="28" t="str">
        <f>VLOOKUP($C642,CARPETAS!$C$5:$L$2388,5,FALSE)</f>
        <v>xx</v>
      </c>
      <c r="I642" s="88">
        <v>43893</v>
      </c>
      <c r="J642" s="29" t="str">
        <f>VLOOKUP($C642,CARPETAS!$C$5:$L$2388,4,FALSE)</f>
        <v>xx</v>
      </c>
      <c r="K642" s="38"/>
      <c r="L642" s="93">
        <f>I642+1</f>
        <v>43894</v>
      </c>
      <c r="M642" s="30">
        <f t="shared" si="46"/>
        <v>4</v>
      </c>
      <c r="N642" s="31">
        <v>936</v>
      </c>
      <c r="O642" s="31"/>
      <c r="P642" s="31"/>
      <c r="Q642" s="31"/>
      <c r="R642" s="31"/>
      <c r="S642" s="31"/>
      <c r="T642" s="40"/>
      <c r="U642" s="222"/>
      <c r="V642" s="48"/>
      <c r="W642" s="48"/>
    </row>
    <row r="643" s="49" customFormat="1">
      <c r="A643" s="50">
        <v>9</v>
      </c>
      <c r="B643" s="57" t="s">
        <v>40</v>
      </c>
      <c r="C643" s="58" t="s">
        <v>1389</v>
      </c>
      <c r="D643" s="142" t="s">
        <v>1091</v>
      </c>
      <c r="E643" s="89">
        <v>43891</v>
      </c>
      <c r="F643" s="41" t="str">
        <f>VLOOKUP($C643,CARPETAS!$C$5:$L$2388,2,FALSE)</f>
        <v>BRB016</v>
      </c>
      <c r="G643" s="42" t="str">
        <f>VLOOKUP($C643,CARPETAS!$C$5:$L$2388,9,FALSE)</f>
        <v>136.63.59</v>
      </c>
      <c r="H643" s="43" t="str">
        <f>VLOOKUP($C643,CARPETAS!$C$5:$L$2388,5,FALSE)</f>
        <v>Zanini</v>
      </c>
      <c r="I643" s="89">
        <v>43893</v>
      </c>
      <c r="J643" s="44" t="str">
        <f>VLOOKUP($C643,CARPETAS!$C$5:$L$2388,4,FALSE)</f>
        <v>Rivera</v>
      </c>
      <c r="K643" s="45"/>
      <c r="L643" s="94">
        <f>I643+1</f>
        <v>43894</v>
      </c>
      <c r="M643" s="46">
        <f t="shared" si="46"/>
        <v>3</v>
      </c>
      <c r="N643" s="47">
        <v>936</v>
      </c>
      <c r="O643" s="47" t="s">
        <v>1140</v>
      </c>
      <c r="P643" s="47">
        <v>936</v>
      </c>
      <c r="Q643" s="47">
        <v>1222</v>
      </c>
      <c r="R643" s="47" t="s">
        <v>1187</v>
      </c>
      <c r="S643" s="47" t="s">
        <v>1188</v>
      </c>
      <c r="T643" s="36" t="s">
        <v>1420</v>
      </c>
      <c r="U643" s="284"/>
      <c r="V643" s="48"/>
      <c r="W643" s="48"/>
    </row>
    <row r="644" s="49" customFormat="1">
      <c r="A644" s="50">
        <v>9</v>
      </c>
      <c r="B644" s="57" t="s">
        <v>40</v>
      </c>
      <c r="C644" s="58" t="s">
        <v>1389</v>
      </c>
      <c r="D644" s="142" t="s">
        <v>28</v>
      </c>
      <c r="E644" s="89">
        <v>43887</v>
      </c>
      <c r="F644" s="41" t="str">
        <f>VLOOKUP($C644,CARPETAS!$C$5:$L$2388,2,FALSE)</f>
        <v>BRB016</v>
      </c>
      <c r="G644" s="42" t="str">
        <f>VLOOKUP($C644,CARPETAS!$C$5:$L$2388,9,FALSE)</f>
        <v>136.63.59</v>
      </c>
      <c r="H644" s="43" t="str">
        <f>VLOOKUP($C644,CARPETAS!$C$5:$L$2388,5,FALSE)</f>
        <v>Zanini</v>
      </c>
      <c r="I644" s="89">
        <v>43893</v>
      </c>
      <c r="J644" s="44" t="str">
        <f>VLOOKUP($C644,CARPETAS!$C$5:$L$2388,4,FALSE)</f>
        <v>Rivera</v>
      </c>
      <c r="K644" s="45"/>
      <c r="L644" s="94">
        <f>I644+1</f>
        <v>43894</v>
      </c>
      <c r="M644" s="46">
        <f t="shared" si="46"/>
        <v>7</v>
      </c>
      <c r="N644" s="47">
        <v>936</v>
      </c>
      <c r="O644" s="47" t="s">
        <v>1423</v>
      </c>
      <c r="P644" s="47">
        <v>937</v>
      </c>
      <c r="Q644" s="47">
        <v>1215</v>
      </c>
      <c r="R644" s="47" t="s">
        <v>64</v>
      </c>
      <c r="S644" s="47" t="s">
        <v>65</v>
      </c>
      <c r="T644" s="36" t="s">
        <v>1413</v>
      </c>
      <c r="U644" s="284"/>
      <c r="V644" s="48"/>
      <c r="W644" s="48"/>
    </row>
    <row r="645" s="49" customFormat="1">
      <c r="A645" s="50">
        <v>9</v>
      </c>
      <c r="B645" s="57" t="s">
        <v>40</v>
      </c>
      <c r="C645" s="58" t="s">
        <v>1393</v>
      </c>
      <c r="D645" s="142" t="s">
        <v>1091</v>
      </c>
      <c r="E645" s="89">
        <v>43890</v>
      </c>
      <c r="F645" s="41" t="str">
        <f>VLOOKUP($C645,CARPETAS!$C$5:$L$2388,2,FALSE)</f>
        <v>BRB017</v>
      </c>
      <c r="G645" s="42" t="str">
        <f>VLOOKUP($C645,CARPETAS!$C$5:$L$2388,9,FALSE)</f>
        <v>136.63.60</v>
      </c>
      <c r="H645" s="43" t="str">
        <f>VLOOKUP($C645,CARPETAS!$C$5:$L$2388,5,FALSE)</f>
        <v>Silvio</v>
      </c>
      <c r="I645" s="89">
        <v>43893</v>
      </c>
      <c r="J645" s="44" t="str">
        <f>VLOOKUP($C645,CARPETAS!$C$5:$L$2388,4,FALSE)</f>
        <v>Rivera</v>
      </c>
      <c r="K645" s="45"/>
      <c r="L645" s="94">
        <f>I645+1+1</f>
        <v>43895</v>
      </c>
      <c r="M645" s="46">
        <f t="shared" si="46"/>
        <v>5</v>
      </c>
      <c r="N645" s="47">
        <v>936</v>
      </c>
      <c r="O645" s="47" t="s">
        <v>1171</v>
      </c>
      <c r="P645" s="47">
        <v>936</v>
      </c>
      <c r="Q645" s="47">
        <v>4185</v>
      </c>
      <c r="R645" s="47" t="s">
        <v>281</v>
      </c>
      <c r="S645" s="47" t="s">
        <v>282</v>
      </c>
      <c r="T645" s="36" t="s">
        <v>1417</v>
      </c>
      <c r="U645" s="284"/>
      <c r="V645" s="48"/>
      <c r="W645" s="48"/>
    </row>
    <row r="646" ht="28.5" s="49" customFormat="1">
      <c r="A646" s="50">
        <v>9</v>
      </c>
      <c r="B646" s="57" t="s">
        <v>40</v>
      </c>
      <c r="C646" s="58" t="s">
        <v>1424</v>
      </c>
      <c r="D646" s="142" t="s">
        <v>28</v>
      </c>
      <c r="E646" s="89">
        <v>43889</v>
      </c>
      <c r="F646" s="41" t="str">
        <f>VLOOKUP($C646,CARPETAS!$C$5:$L$2388,2,FALSE)</f>
        <v>BRB019</v>
      </c>
      <c r="G646" s="42" t="str">
        <f>VLOOKUP($C646,CARPETAS!$C$5:$L$2388,9,FALSE)</f>
        <v>136.66.26</v>
      </c>
      <c r="H646" s="43" t="str">
        <f>VLOOKUP($C646,CARPETAS!$C$5:$L$2388,5,FALSE)</f>
        <v>Roberdan</v>
      </c>
      <c r="I646" s="89">
        <v>43893</v>
      </c>
      <c r="J646" s="44" t="str">
        <f>VLOOKUP($C646,CARPETAS!$C$5:$L$2388,4,FALSE)</f>
        <v>Rivera</v>
      </c>
      <c r="K646" s="45"/>
      <c r="L646" s="94">
        <f>I646+1+1+1</f>
        <v>43896</v>
      </c>
      <c r="M646" s="46">
        <f t="shared" si="46"/>
        <v>7</v>
      </c>
      <c r="N646" s="47">
        <v>936</v>
      </c>
      <c r="O646" s="47" t="s">
        <v>1425</v>
      </c>
      <c r="P646" s="47">
        <v>938</v>
      </c>
      <c r="Q646" s="47">
        <v>1</v>
      </c>
      <c r="R646" s="47" t="s">
        <v>1426</v>
      </c>
      <c r="S646" s="47" t="s">
        <v>1427</v>
      </c>
      <c r="T646" s="36" t="s">
        <v>1428</v>
      </c>
      <c r="U646" s="284"/>
      <c r="V646" s="48"/>
      <c r="W646" s="48"/>
    </row>
    <row r="647" s="49" customFormat="1">
      <c r="A647" s="50">
        <v>10</v>
      </c>
      <c r="B647" s="57" t="s">
        <v>40</v>
      </c>
      <c r="C647" s="58" t="s">
        <v>1429</v>
      </c>
      <c r="D647" s="142" t="s">
        <v>24</v>
      </c>
      <c r="E647" s="89">
        <v>43892</v>
      </c>
      <c r="F647" s="41" t="str">
        <f>VLOOKUP($C647,CARPETAS!$C$5:$L$2388,2,FALSE)</f>
        <v>BRP005</v>
      </c>
      <c r="G647" s="42" t="str">
        <f>VLOOKUP($C647,CARPETAS!$C$5:$L$2388,9,FALSE)</f>
        <v>136.36.34</v>
      </c>
      <c r="H647" s="43" t="str">
        <f>VLOOKUP($C647,CARPETAS!$C$5:$L$2388,5,FALSE)</f>
        <v>Silvio</v>
      </c>
      <c r="I647" s="89">
        <f>E647+2</f>
        <v>43894</v>
      </c>
      <c r="J647" s="44" t="str">
        <f>VLOOKUP($C647,CARPETAS!$C$5:$L$2388,4,FALSE)</f>
        <v>Rio Branco</v>
      </c>
      <c r="K647" s="45"/>
      <c r="L647" s="94">
        <f ref="L647:L689" t="shared" si="48">I647+1</f>
        <v>43895</v>
      </c>
      <c r="M647" s="46">
        <f t="shared" si="46"/>
        <v>3</v>
      </c>
      <c r="N647" s="47">
        <v>1000</v>
      </c>
      <c r="O647" s="47"/>
      <c r="P647" s="47">
        <v>1001</v>
      </c>
      <c r="Q647" s="47">
        <v>4186</v>
      </c>
      <c r="R647" s="47" t="s">
        <v>1430</v>
      </c>
      <c r="S647" s="47" t="s">
        <v>1431</v>
      </c>
      <c r="T647" s="36" t="s">
        <v>1432</v>
      </c>
      <c r="U647" s="284"/>
      <c r="V647" s="48"/>
      <c r="W647" s="48"/>
    </row>
    <row r="648" s="49" customFormat="1">
      <c r="A648" s="50">
        <v>10</v>
      </c>
      <c r="B648" s="57" t="s">
        <v>40</v>
      </c>
      <c r="C648" s="58" t="s">
        <v>1433</v>
      </c>
      <c r="D648" s="142" t="s">
        <v>32</v>
      </c>
      <c r="E648" s="89">
        <v>43893</v>
      </c>
      <c r="F648" s="41" t="str">
        <f>VLOOKUP($C648,CARPETAS!$C$5:$L$2388,2,FALSE)</f>
        <v>BRB018</v>
      </c>
      <c r="G648" s="42" t="str">
        <f>VLOOKUP($C648,CARPETAS!$C$5:$L$2388,9,FALSE)</f>
        <v>136.66.24</v>
      </c>
      <c r="H648" s="43" t="str">
        <f>VLOOKUP($C648,CARPETAS!$C$5:$L$2388,5,FALSE)</f>
        <v>Zanini</v>
      </c>
      <c r="I648" s="89">
        <f>E648+2</f>
        <v>43895</v>
      </c>
      <c r="J648" s="44" t="str">
        <f>VLOOKUP($C648,CARPETAS!$C$5:$L$2388,4,FALSE)</f>
        <v>Rivera</v>
      </c>
      <c r="K648" s="45"/>
      <c r="L648" s="94">
        <f t="shared" si="48"/>
        <v>43896</v>
      </c>
      <c r="M648" s="46">
        <f t="shared" si="46"/>
        <v>3</v>
      </c>
      <c r="N648" s="47">
        <v>936</v>
      </c>
      <c r="O648" s="47" t="s">
        <v>1434</v>
      </c>
      <c r="P648" s="47">
        <v>937</v>
      </c>
      <c r="Q648" s="47">
        <v>1227</v>
      </c>
      <c r="R648" s="47" t="s">
        <v>364</v>
      </c>
      <c r="S648" s="47" t="s">
        <v>703</v>
      </c>
      <c r="T648" s="36" t="s">
        <v>1435</v>
      </c>
      <c r="U648" s="284"/>
      <c r="V648" s="48"/>
      <c r="W648" s="48"/>
    </row>
    <row r="649" s="49" customFormat="1">
      <c r="A649" s="50">
        <v>10</v>
      </c>
      <c r="B649" s="57" t="s">
        <v>40</v>
      </c>
      <c r="C649" s="58" t="s">
        <v>1433</v>
      </c>
      <c r="D649" s="142" t="s">
        <v>28</v>
      </c>
      <c r="E649" s="89">
        <v>43894</v>
      </c>
      <c r="F649" s="41" t="str">
        <f>VLOOKUP($C649,CARPETAS!$C$5:$L$2388,2,FALSE)</f>
        <v>BRB018</v>
      </c>
      <c r="G649" s="42" t="str">
        <f>VLOOKUP($C649,CARPETAS!$C$5:$L$2388,9,FALSE)</f>
        <v>136.66.24</v>
      </c>
      <c r="H649" s="43" t="str">
        <f>VLOOKUP($C649,CARPETAS!$C$5:$L$2388,5,FALSE)</f>
        <v>Zanini</v>
      </c>
      <c r="I649" s="89">
        <v>43896</v>
      </c>
      <c r="J649" s="44" t="str">
        <f>VLOOKUP($C649,CARPETAS!$C$5:$L$2388,4,FALSE)</f>
        <v>Rivera</v>
      </c>
      <c r="K649" s="45"/>
      <c r="L649" s="94">
        <f t="shared" si="48"/>
        <v>43897</v>
      </c>
      <c r="M649" s="46">
        <f t="shared" si="46"/>
        <v>3</v>
      </c>
      <c r="N649" s="47">
        <v>936</v>
      </c>
      <c r="O649" s="47" t="s">
        <v>1436</v>
      </c>
      <c r="P649" s="47">
        <v>938</v>
      </c>
      <c r="Q649" s="47">
        <v>1226</v>
      </c>
      <c r="R649" s="47" t="s">
        <v>290</v>
      </c>
      <c r="S649" s="47" t="s">
        <v>291</v>
      </c>
      <c r="T649" s="36" t="s">
        <v>1437</v>
      </c>
      <c r="U649" s="284"/>
      <c r="V649" s="48"/>
      <c r="W649" s="48"/>
    </row>
    <row r="650" s="49" customFormat="1">
      <c r="A650" s="50">
        <v>10</v>
      </c>
      <c r="B650" s="57" t="s">
        <v>40</v>
      </c>
      <c r="C650" s="58" t="s">
        <v>1384</v>
      </c>
      <c r="D650" s="142" t="s">
        <v>29</v>
      </c>
      <c r="E650" s="89">
        <v>43894</v>
      </c>
      <c r="F650" s="41" t="str">
        <f>VLOOKUP($C650,CARPETAS!$C$5:$L$2388,2,FALSE)</f>
        <v>BRB015</v>
      </c>
      <c r="G650" s="42" t="str">
        <f>VLOOKUP($C650,CARPETAS!$C$5:$L$2388,9,FALSE)</f>
        <v>136.59.99</v>
      </c>
      <c r="H650" s="43" t="str">
        <f>VLOOKUP($C650,CARPETAS!$C$5:$L$2388,5,FALSE)</f>
        <v>Silvio</v>
      </c>
      <c r="I650" s="89">
        <f>E650+2</f>
        <v>43896</v>
      </c>
      <c r="J650" s="44" t="str">
        <f>VLOOKUP($C650,CARPETAS!$C$5:$L$2388,4,FALSE)</f>
        <v>Rio Branco</v>
      </c>
      <c r="K650" s="45"/>
      <c r="L650" s="94">
        <f t="shared" si="48"/>
        <v>43897</v>
      </c>
      <c r="M650" s="46">
        <f t="shared" si="46"/>
        <v>3</v>
      </c>
      <c r="N650" s="47">
        <v>936</v>
      </c>
      <c r="O650" s="47" t="s">
        <v>1438</v>
      </c>
      <c r="P650" s="47">
        <v>936</v>
      </c>
      <c r="Q650" s="47">
        <v>4176</v>
      </c>
      <c r="R650" s="47" t="s">
        <v>122</v>
      </c>
      <c r="S650" s="47" t="s">
        <v>123</v>
      </c>
      <c r="T650" s="36" t="s">
        <v>1439</v>
      </c>
      <c r="U650" s="284"/>
      <c r="V650" s="48"/>
      <c r="W650" s="48"/>
    </row>
    <row r="651" s="49" customFormat="1">
      <c r="A651" s="50">
        <v>10</v>
      </c>
      <c r="B651" s="57" t="s">
        <v>40</v>
      </c>
      <c r="C651" s="58" t="s">
        <v>1440</v>
      </c>
      <c r="D651" s="142" t="s">
        <v>36</v>
      </c>
      <c r="E651" s="89">
        <v>43895</v>
      </c>
      <c r="F651" s="41" t="str">
        <f>VLOOKUP($C651,CARPETAS!$C$5:$L$2388,2,FALSE)</f>
        <v>BRB020</v>
      </c>
      <c r="G651" s="42" t="str">
        <f>VLOOKUP($C651,CARPETAS!$C$5:$L$2388,9,FALSE)</f>
        <v>136.71.43</v>
      </c>
      <c r="H651" s="43" t="str">
        <f>VLOOKUP($C651,CARPETAS!$C$5:$L$2388,5,FALSE)</f>
        <v>Silvio</v>
      </c>
      <c r="I651" s="89">
        <f>E651+2</f>
        <v>43897</v>
      </c>
      <c r="J651" s="44" t="str">
        <f>VLOOKUP($C651,CARPETAS!$C$5:$L$2388,4,FALSE)</f>
        <v>Rio Branco</v>
      </c>
      <c r="K651" s="45"/>
      <c r="L651" s="94">
        <f t="shared" si="48"/>
        <v>43898</v>
      </c>
      <c r="M651" s="46">
        <f t="shared" si="46"/>
        <v>3</v>
      </c>
      <c r="N651" s="47">
        <v>936</v>
      </c>
      <c r="O651" s="47" t="s">
        <v>1441</v>
      </c>
      <c r="P651" s="47">
        <v>938</v>
      </c>
      <c r="Q651" s="47">
        <v>4189</v>
      </c>
      <c r="R651" s="47" t="s">
        <v>866</v>
      </c>
      <c r="S651" s="47" t="s">
        <v>867</v>
      </c>
      <c r="T651" s="36" t="s">
        <v>1437</v>
      </c>
      <c r="U651" s="284"/>
      <c r="V651" s="48"/>
      <c r="W651" s="48"/>
    </row>
    <row r="652" s="49" customFormat="1">
      <c r="A652" s="50">
        <v>10</v>
      </c>
      <c r="B652" s="57" t="s">
        <v>40</v>
      </c>
      <c r="C652" s="58" t="s">
        <v>1393</v>
      </c>
      <c r="D652" s="142" t="s">
        <v>32</v>
      </c>
      <c r="E652" s="89">
        <v>43895</v>
      </c>
      <c r="F652" s="41" t="str">
        <f>VLOOKUP($C652,CARPETAS!$C$5:$L$2388,2,FALSE)</f>
        <v>BRB017</v>
      </c>
      <c r="G652" s="42" t="str">
        <f>VLOOKUP($C652,CARPETAS!$C$5:$L$2388,9,FALSE)</f>
        <v>136.63.60</v>
      </c>
      <c r="H652" s="43" t="str">
        <f>VLOOKUP($C652,CARPETAS!$C$5:$L$2388,5,FALSE)</f>
        <v>Silvio</v>
      </c>
      <c r="I652" s="89">
        <v>43899</v>
      </c>
      <c r="J652" s="44" t="str">
        <f>VLOOKUP($C652,CARPETAS!$C$5:$L$2388,4,FALSE)</f>
        <v>Rivera</v>
      </c>
      <c r="K652" s="45"/>
      <c r="L652" s="94">
        <f t="shared" si="48"/>
        <v>43900</v>
      </c>
      <c r="M652" s="46">
        <f t="shared" si="46"/>
        <v>5</v>
      </c>
      <c r="N652" s="47">
        <v>936</v>
      </c>
      <c r="O652" s="47" t="s">
        <v>1442</v>
      </c>
      <c r="P652" s="47">
        <v>937</v>
      </c>
      <c r="Q652" s="47">
        <v>4199</v>
      </c>
      <c r="R652" s="47" t="s">
        <v>619</v>
      </c>
      <c r="S652" s="47" t="s">
        <v>620</v>
      </c>
      <c r="T652" s="36" t="s">
        <v>1443</v>
      </c>
      <c r="U652" s="284"/>
      <c r="V652" s="48"/>
      <c r="W652" s="48"/>
    </row>
    <row r="653" s="49" customFormat="1">
      <c r="A653" s="50">
        <v>10</v>
      </c>
      <c r="B653" s="57" t="s">
        <v>40</v>
      </c>
      <c r="C653" s="58" t="s">
        <v>1433</v>
      </c>
      <c r="D653" s="142" t="s">
        <v>26</v>
      </c>
      <c r="E653" s="89">
        <v>43895</v>
      </c>
      <c r="F653" s="41" t="str">
        <f>VLOOKUP($C653,CARPETAS!$C$5:$L$2388,2,FALSE)</f>
        <v>BRB018</v>
      </c>
      <c r="G653" s="42" t="str">
        <f>VLOOKUP($C653,CARPETAS!$C$5:$L$2388,9,FALSE)</f>
        <v>136.66.24</v>
      </c>
      <c r="H653" s="43" t="str">
        <f>VLOOKUP($C653,CARPETAS!$C$5:$L$2388,5,FALSE)</f>
        <v>Zanini</v>
      </c>
      <c r="I653" s="89">
        <v>43899</v>
      </c>
      <c r="J653" s="44" t="str">
        <f>VLOOKUP($C653,CARPETAS!$C$5:$L$2388,4,FALSE)</f>
        <v>Rivera</v>
      </c>
      <c r="K653" s="45"/>
      <c r="L653" s="94">
        <f t="shared" si="48"/>
        <v>43900</v>
      </c>
      <c r="M653" s="46">
        <f t="shared" si="46"/>
        <v>5</v>
      </c>
      <c r="N653" s="47">
        <v>936</v>
      </c>
      <c r="O653" s="47" t="s">
        <v>1444</v>
      </c>
      <c r="P653" s="47">
        <v>936</v>
      </c>
      <c r="Q653" s="47">
        <v>1224</v>
      </c>
      <c r="R653" s="47" t="s">
        <v>1445</v>
      </c>
      <c r="S653" s="47" t="s">
        <v>222</v>
      </c>
      <c r="T653" s="36" t="s">
        <v>1446</v>
      </c>
      <c r="U653" s="284"/>
      <c r="V653" s="48"/>
      <c r="W653" s="48"/>
    </row>
    <row r="654" s="49" customFormat="1">
      <c r="A654" s="50">
        <v>10</v>
      </c>
      <c r="B654" s="57" t="s">
        <v>40</v>
      </c>
      <c r="C654" s="58" t="s">
        <v>1393</v>
      </c>
      <c r="D654" s="142" t="s">
        <v>28</v>
      </c>
      <c r="E654" s="89">
        <v>43896</v>
      </c>
      <c r="F654" s="41" t="str">
        <f>VLOOKUP($C654,CARPETAS!$C$5:$L$2388,2,FALSE)</f>
        <v>BRB017</v>
      </c>
      <c r="G654" s="42" t="str">
        <f>VLOOKUP($C654,CARPETAS!$C$5:$L$2388,9,FALSE)</f>
        <v>136.63.60</v>
      </c>
      <c r="H654" s="43" t="str">
        <f>VLOOKUP($C654,CARPETAS!$C$5:$L$2388,5,FALSE)</f>
        <v>Silvio</v>
      </c>
      <c r="I654" s="89">
        <v>43899</v>
      </c>
      <c r="J654" s="44" t="str">
        <f>VLOOKUP($C654,CARPETAS!$C$5:$L$2388,4,FALSE)</f>
        <v>Rivera</v>
      </c>
      <c r="K654" s="45"/>
      <c r="L654" s="94">
        <f t="shared" si="48"/>
        <v>43900</v>
      </c>
      <c r="M654" s="46">
        <f t="shared" si="46"/>
        <v>4</v>
      </c>
      <c r="N654" s="47">
        <v>936</v>
      </c>
      <c r="O654" s="47" t="s">
        <v>570</v>
      </c>
      <c r="P654" s="47">
        <v>938</v>
      </c>
      <c r="Q654" s="47">
        <v>4205</v>
      </c>
      <c r="R654" s="47" t="s">
        <v>1447</v>
      </c>
      <c r="S654" s="47" t="s">
        <v>1448</v>
      </c>
      <c r="T654" s="36" t="s">
        <v>1449</v>
      </c>
      <c r="U654" s="284"/>
      <c r="V654" s="48"/>
      <c r="W654" s="48"/>
    </row>
    <row r="655" s="49" customFormat="1">
      <c r="A655" s="50">
        <v>10</v>
      </c>
      <c r="B655" s="57" t="s">
        <v>40</v>
      </c>
      <c r="C655" s="58" t="s">
        <v>1433</v>
      </c>
      <c r="D655" s="142" t="s">
        <v>26</v>
      </c>
      <c r="E655" s="89">
        <v>43896</v>
      </c>
      <c r="F655" s="41" t="str">
        <f>VLOOKUP($C655,CARPETAS!$C$5:$L$2388,2,FALSE)</f>
        <v>BRB018</v>
      </c>
      <c r="G655" s="42" t="str">
        <f>VLOOKUP($C655,CARPETAS!$C$5:$L$2388,9,FALSE)</f>
        <v>136.66.24</v>
      </c>
      <c r="H655" s="43" t="str">
        <f>VLOOKUP($C655,CARPETAS!$C$5:$L$2388,5,FALSE)</f>
        <v>Zanini</v>
      </c>
      <c r="I655" s="89">
        <v>43899</v>
      </c>
      <c r="J655" s="44" t="str">
        <f>VLOOKUP($C655,CARPETAS!$C$5:$L$2388,4,FALSE)</f>
        <v>Rivera</v>
      </c>
      <c r="K655" s="45"/>
      <c r="L655" s="94">
        <f t="shared" si="48"/>
        <v>43900</v>
      </c>
      <c r="M655" s="46">
        <f t="shared" si="46"/>
        <v>4</v>
      </c>
      <c r="N655" s="47">
        <v>936</v>
      </c>
      <c r="O655" s="47" t="s">
        <v>1450</v>
      </c>
      <c r="P655" s="47">
        <v>937</v>
      </c>
      <c r="Q655" s="47">
        <v>1232</v>
      </c>
      <c r="R655" s="47" t="s">
        <v>252</v>
      </c>
      <c r="S655" s="47" t="s">
        <v>253</v>
      </c>
      <c r="T655" s="36" t="s">
        <v>1443</v>
      </c>
      <c r="U655" s="284"/>
      <c r="V655" s="48"/>
      <c r="W655" s="48"/>
    </row>
    <row r="656" s="49" customFormat="1">
      <c r="A656" s="50">
        <v>10</v>
      </c>
      <c r="B656" s="57" t="s">
        <v>40</v>
      </c>
      <c r="C656" s="58" t="s">
        <v>1433</v>
      </c>
      <c r="D656" s="142" t="s">
        <v>37</v>
      </c>
      <c r="E656" s="89">
        <v>43896</v>
      </c>
      <c r="F656" s="41" t="str">
        <f>VLOOKUP($C656,CARPETAS!$C$5:$L$2388,2,FALSE)</f>
        <v>BRB018</v>
      </c>
      <c r="G656" s="42" t="str">
        <f>VLOOKUP($C656,CARPETAS!$C$5:$L$2388,9,FALSE)</f>
        <v>136.66.24</v>
      </c>
      <c r="H656" s="43" t="str">
        <f>VLOOKUP($C656,CARPETAS!$C$5:$L$2388,5,FALSE)</f>
        <v>Zanini</v>
      </c>
      <c r="I656" s="89">
        <v>43899</v>
      </c>
      <c r="J656" s="44" t="str">
        <f>VLOOKUP($C656,CARPETAS!$C$5:$L$2388,4,FALSE)</f>
        <v>Rivera</v>
      </c>
      <c r="K656" s="45"/>
      <c r="L656" s="94">
        <f t="shared" si="48"/>
        <v>43900</v>
      </c>
      <c r="M656" s="46">
        <f t="shared" si="46"/>
        <v>4</v>
      </c>
      <c r="N656" s="47">
        <v>936</v>
      </c>
      <c r="O656" s="47" t="s">
        <v>1451</v>
      </c>
      <c r="P656" s="47">
        <v>937</v>
      </c>
      <c r="Q656" s="47">
        <v>1235</v>
      </c>
      <c r="R656" s="47" t="s">
        <v>361</v>
      </c>
      <c r="S656" s="47" t="s">
        <v>362</v>
      </c>
      <c r="T656" s="36" t="s">
        <v>1443</v>
      </c>
      <c r="U656" s="284"/>
      <c r="V656" s="48"/>
      <c r="W656" s="48"/>
    </row>
    <row r="657" s="49" customFormat="1">
      <c r="A657" s="50">
        <v>11</v>
      </c>
      <c r="B657" s="57" t="s">
        <v>40</v>
      </c>
      <c r="C657" s="58" t="s">
        <v>1440</v>
      </c>
      <c r="D657" s="142" t="s">
        <v>1091</v>
      </c>
      <c r="E657" s="89">
        <v>43900</v>
      </c>
      <c r="F657" s="41" t="str">
        <f>VLOOKUP($C657,CARPETAS!$C$5:$L$2388,2,FALSE)</f>
        <v>BRB020</v>
      </c>
      <c r="G657" s="42" t="str">
        <f>VLOOKUP($C657,CARPETAS!$C$5:$L$2388,9,FALSE)</f>
        <v>136.71.43</v>
      </c>
      <c r="H657" s="43" t="str">
        <f>VLOOKUP($C657,CARPETAS!$C$5:$L$2388,5,FALSE)</f>
        <v>Silvio</v>
      </c>
      <c r="I657" s="89">
        <f>E657+2</f>
        <v>43902</v>
      </c>
      <c r="J657" s="44" t="str">
        <f>VLOOKUP($C657,CARPETAS!$C$5:$L$2388,4,FALSE)</f>
        <v>Rio Branco</v>
      </c>
      <c r="K657" s="45"/>
      <c r="L657" s="94">
        <f t="shared" si="48"/>
        <v>43903</v>
      </c>
      <c r="M657" s="46">
        <f t="shared" si="46"/>
        <v>3</v>
      </c>
      <c r="N657" s="47">
        <v>936</v>
      </c>
      <c r="O657" s="47" t="s">
        <v>1452</v>
      </c>
      <c r="P657" s="47">
        <v>936</v>
      </c>
      <c r="Q657" s="47">
        <v>4190</v>
      </c>
      <c r="R657" s="47" t="s">
        <v>1386</v>
      </c>
      <c r="S657" s="47" t="s">
        <v>438</v>
      </c>
      <c r="T657" s="36" t="s">
        <v>1453</v>
      </c>
      <c r="U657" s="284"/>
      <c r="V657" s="48"/>
      <c r="W657" s="48"/>
    </row>
    <row r="658" s="49" customFormat="1">
      <c r="A658" s="50">
        <v>11</v>
      </c>
      <c r="B658" s="57" t="s">
        <v>40</v>
      </c>
      <c r="C658" s="58" t="s">
        <v>1440</v>
      </c>
      <c r="D658" s="142" t="s">
        <v>26</v>
      </c>
      <c r="E658" s="89">
        <v>43900</v>
      </c>
      <c r="F658" s="41" t="str">
        <f>VLOOKUP($C658,CARPETAS!$C$5:$L$2388,2,FALSE)</f>
        <v>BRB020</v>
      </c>
      <c r="G658" s="42" t="str">
        <f>VLOOKUP($C658,CARPETAS!$C$5:$L$2388,9,FALSE)</f>
        <v>136.71.43</v>
      </c>
      <c r="H658" s="43" t="str">
        <f>VLOOKUP($C658,CARPETAS!$C$5:$L$2388,5,FALSE)</f>
        <v>Silvio</v>
      </c>
      <c r="I658" s="89">
        <f>E658+2</f>
        <v>43902</v>
      </c>
      <c r="J658" s="44" t="str">
        <f>VLOOKUP($C658,CARPETAS!$C$5:$L$2388,4,FALSE)</f>
        <v>Rio Branco</v>
      </c>
      <c r="K658" s="45"/>
      <c r="L658" s="94">
        <f t="shared" si="48"/>
        <v>43903</v>
      </c>
      <c r="M658" s="46">
        <f t="shared" si="46"/>
        <v>3</v>
      </c>
      <c r="N658" s="47">
        <v>936</v>
      </c>
      <c r="O658" s="47" t="s">
        <v>1454</v>
      </c>
      <c r="P658" s="47">
        <v>937</v>
      </c>
      <c r="Q658" s="47">
        <v>4191</v>
      </c>
      <c r="R658" s="47" t="s">
        <v>564</v>
      </c>
      <c r="S658" s="47" t="s">
        <v>469</v>
      </c>
      <c r="T658" s="36" t="s">
        <v>1455</v>
      </c>
      <c r="U658" s="284"/>
      <c r="V658" s="48"/>
      <c r="W658" s="48"/>
    </row>
    <row r="659" s="49" customFormat="1">
      <c r="A659" s="50">
        <v>11</v>
      </c>
      <c r="B659" s="57" t="s">
        <v>40</v>
      </c>
      <c r="C659" s="58" t="s">
        <v>1440</v>
      </c>
      <c r="D659" s="142" t="s">
        <v>37</v>
      </c>
      <c r="E659" s="89">
        <v>43900</v>
      </c>
      <c r="F659" s="41" t="str">
        <f>VLOOKUP($C659,CARPETAS!$C$5:$L$2388,2,FALSE)</f>
        <v>BRB020</v>
      </c>
      <c r="G659" s="42" t="str">
        <f>VLOOKUP($C659,CARPETAS!$C$5:$L$2388,9,FALSE)</f>
        <v>136.71.43</v>
      </c>
      <c r="H659" s="43" t="str">
        <f>VLOOKUP($C659,CARPETAS!$C$5:$L$2388,5,FALSE)</f>
        <v>Silvio</v>
      </c>
      <c r="I659" s="89">
        <f>E659+2</f>
        <v>43902</v>
      </c>
      <c r="J659" s="44" t="str">
        <f>VLOOKUP($C659,CARPETAS!$C$5:$L$2388,4,FALSE)</f>
        <v>Rio Branco</v>
      </c>
      <c r="K659" s="45"/>
      <c r="L659" s="94">
        <f t="shared" si="48"/>
        <v>43903</v>
      </c>
      <c r="M659" s="46">
        <f t="shared" si="46"/>
        <v>3</v>
      </c>
      <c r="N659" s="47">
        <v>936</v>
      </c>
      <c r="O659" s="47" t="s">
        <v>1456</v>
      </c>
      <c r="P659" s="47">
        <v>937</v>
      </c>
      <c r="Q659" s="47">
        <v>4192</v>
      </c>
      <c r="R659" s="47" t="s">
        <v>1156</v>
      </c>
      <c r="S659" s="47" t="s">
        <v>1157</v>
      </c>
      <c r="T659" s="36" t="s">
        <v>1457</v>
      </c>
      <c r="U659" s="284"/>
      <c r="V659" s="48"/>
      <c r="W659" s="48"/>
    </row>
    <row r="660" ht="42.75" s="49" customFormat="1">
      <c r="A660" s="50">
        <v>11</v>
      </c>
      <c r="B660" s="57" t="s">
        <v>40</v>
      </c>
      <c r="C660" s="58" t="s">
        <v>1458</v>
      </c>
      <c r="D660" s="142" t="s">
        <v>24</v>
      </c>
      <c r="E660" s="89">
        <v>43901</v>
      </c>
      <c r="F660" s="41" t="str">
        <f>VLOOKUP($C660,CARPETAS!$C$5:$L$2388,2,FALSE)</f>
        <v>Latour</v>
      </c>
      <c r="G660" s="42">
        <f>VLOOKUP($C660,CARPETAS!$C$5:$L$2388,9,FALSE)</f>
        <v>0</v>
      </c>
      <c r="H660" s="43">
        <f>VLOOKUP($C660,CARPETAS!$C$5:$L$2388,5,FALSE)</f>
        <v>0</v>
      </c>
      <c r="I660" s="89">
        <f>E660+1</f>
        <v>43902</v>
      </c>
      <c r="J660" s="44" t="str">
        <f>VLOOKUP($C660,CARPETAS!$C$5:$L$2388,4,FALSE)</f>
        <v>Rio Branco</v>
      </c>
      <c r="K660" s="45"/>
      <c r="L660" s="94">
        <f t="shared" si="48"/>
        <v>43903</v>
      </c>
      <c r="M660" s="46">
        <f t="shared" si="46"/>
        <v>2</v>
      </c>
      <c r="N660" s="47">
        <v>1000</v>
      </c>
      <c r="O660" s="47"/>
      <c r="P660" s="47">
        <v>999</v>
      </c>
      <c r="Q660" s="47"/>
      <c r="R660" s="47" t="s">
        <v>1459</v>
      </c>
      <c r="S660" s="47" t="s">
        <v>1460</v>
      </c>
      <c r="T660" s="36" t="s">
        <v>1461</v>
      </c>
      <c r="U660" s="284"/>
      <c r="V660" s="48"/>
      <c r="W660" s="48"/>
    </row>
    <row r="661" s="49" customFormat="1">
      <c r="A661" s="50">
        <v>11</v>
      </c>
      <c r="B661" s="57" t="s">
        <v>40</v>
      </c>
      <c r="C661" s="58" t="s">
        <v>1462</v>
      </c>
      <c r="D661" s="142" t="s">
        <v>24</v>
      </c>
      <c r="E661" s="89">
        <v>43901</v>
      </c>
      <c r="F661" s="41" t="str">
        <f>VLOOKUP($C661,CARPETAS!$C$5:$L$2388,2,FALSE)</f>
        <v>BRP006</v>
      </c>
      <c r="G661" s="42" t="str">
        <f>VLOOKUP($C661,CARPETAS!$C$5:$L$2388,9,FALSE)</f>
        <v>136.63.02</v>
      </c>
      <c r="H661" s="43" t="str">
        <f>VLOOKUP($C661,CARPETAS!$C$5:$L$2388,5,FALSE)</f>
        <v>Silvio</v>
      </c>
      <c r="I661" s="89">
        <v>43903</v>
      </c>
      <c r="J661" s="44" t="str">
        <f>VLOOKUP($C661,CARPETAS!$C$5:$L$2388,4,FALSE)</f>
        <v>Rio Branco</v>
      </c>
      <c r="K661" s="45"/>
      <c r="L661" s="94">
        <f t="shared" si="48"/>
        <v>43904</v>
      </c>
      <c r="M661" s="46">
        <f t="shared" si="46"/>
        <v>3</v>
      </c>
      <c r="N661" s="47">
        <v>1000</v>
      </c>
      <c r="O661" s="47"/>
      <c r="P661" s="47">
        <v>1000</v>
      </c>
      <c r="Q661" s="47">
        <v>4216</v>
      </c>
      <c r="R661" s="47" t="s">
        <v>394</v>
      </c>
      <c r="S661" s="47" t="s">
        <v>395</v>
      </c>
      <c r="T661" s="36" t="s">
        <v>1463</v>
      </c>
      <c r="U661" s="284"/>
      <c r="V661" s="48"/>
      <c r="W661" s="48"/>
    </row>
    <row r="662" s="49" customFormat="1">
      <c r="A662" s="50">
        <v>11</v>
      </c>
      <c r="B662" s="57" t="s">
        <v>40</v>
      </c>
      <c r="C662" s="58" t="s">
        <v>1440</v>
      </c>
      <c r="D662" s="142" t="s">
        <v>28</v>
      </c>
      <c r="E662" s="89">
        <v>43901</v>
      </c>
      <c r="F662" s="41" t="str">
        <f>VLOOKUP($C662,CARPETAS!$C$5:$L$2388,2,FALSE)</f>
        <v>BRB020</v>
      </c>
      <c r="G662" s="42" t="str">
        <f>VLOOKUP($C662,CARPETAS!$C$5:$L$2388,9,FALSE)</f>
        <v>136.71.43</v>
      </c>
      <c r="H662" s="43" t="str">
        <f>VLOOKUP($C662,CARPETAS!$C$5:$L$2388,5,FALSE)</f>
        <v>Silvio</v>
      </c>
      <c r="I662" s="89">
        <f>E662+2</f>
        <v>43903</v>
      </c>
      <c r="J662" s="44" t="str">
        <f>VLOOKUP($C662,CARPETAS!$C$5:$L$2388,4,FALSE)</f>
        <v>Rio Branco</v>
      </c>
      <c r="K662" s="45"/>
      <c r="L662" s="94">
        <f t="shared" si="48"/>
        <v>43904</v>
      </c>
      <c r="M662" s="46">
        <f t="shared" si="46"/>
        <v>3</v>
      </c>
      <c r="N662" s="47">
        <v>936</v>
      </c>
      <c r="O662" s="47" t="s">
        <v>1464</v>
      </c>
      <c r="P662" s="47">
        <v>937</v>
      </c>
      <c r="Q662" s="47">
        <v>4193</v>
      </c>
      <c r="R662" s="47" t="s">
        <v>1465</v>
      </c>
      <c r="S662" s="47" t="s">
        <v>1466</v>
      </c>
      <c r="T662" s="36" t="s">
        <v>1467</v>
      </c>
      <c r="U662" s="284"/>
      <c r="V662" s="48"/>
      <c r="W662" s="48"/>
    </row>
    <row r="663" s="49" customFormat="1">
      <c r="A663" s="50">
        <v>11</v>
      </c>
      <c r="B663" s="57" t="s">
        <v>40</v>
      </c>
      <c r="C663" s="58" t="s">
        <v>1440</v>
      </c>
      <c r="D663" s="142" t="s">
        <v>26</v>
      </c>
      <c r="E663" s="89">
        <v>43901</v>
      </c>
      <c r="F663" s="41" t="str">
        <f>VLOOKUP($C663,CARPETAS!$C$5:$L$2388,2,FALSE)</f>
        <v>BRB020</v>
      </c>
      <c r="G663" s="42" t="str">
        <f>VLOOKUP($C663,CARPETAS!$C$5:$L$2388,9,FALSE)</f>
        <v>136.71.43</v>
      </c>
      <c r="H663" s="43" t="str">
        <f>VLOOKUP($C663,CARPETAS!$C$5:$L$2388,5,FALSE)</f>
        <v>Silvio</v>
      </c>
      <c r="I663" s="89">
        <f>E663+2</f>
        <v>43903</v>
      </c>
      <c r="J663" s="44" t="str">
        <f>VLOOKUP($C663,CARPETAS!$C$5:$L$2388,4,FALSE)</f>
        <v>Rio Branco</v>
      </c>
      <c r="K663" s="45"/>
      <c r="L663" s="94">
        <f t="shared" si="48"/>
        <v>43904</v>
      </c>
      <c r="M663" s="46">
        <f t="shared" si="46"/>
        <v>3</v>
      </c>
      <c r="N663" s="47">
        <v>936</v>
      </c>
      <c r="O663" s="47" t="s">
        <v>1468</v>
      </c>
      <c r="P663" s="47">
        <v>936</v>
      </c>
      <c r="Q663" s="47">
        <v>4194</v>
      </c>
      <c r="R663" s="47" t="s">
        <v>1218</v>
      </c>
      <c r="S663" s="47" t="s">
        <v>1219</v>
      </c>
      <c r="T663" s="36" t="s">
        <v>1469</v>
      </c>
      <c r="U663" s="284"/>
      <c r="V663" s="48"/>
      <c r="W663" s="48"/>
    </row>
    <row r="664" s="49" customFormat="1">
      <c r="A664" s="50">
        <v>11</v>
      </c>
      <c r="B664" s="57" t="s">
        <v>40</v>
      </c>
      <c r="C664" s="58" t="s">
        <v>1440</v>
      </c>
      <c r="D664" s="142" t="s">
        <v>28</v>
      </c>
      <c r="E664" s="89">
        <v>43902</v>
      </c>
      <c r="F664" s="41" t="str">
        <f>VLOOKUP($C664,CARPETAS!$C$5:$L$2388,2,FALSE)</f>
        <v>BRB020</v>
      </c>
      <c r="G664" s="42" t="str">
        <f>VLOOKUP($C664,CARPETAS!$C$5:$L$2388,9,FALSE)</f>
        <v>136.71.43</v>
      </c>
      <c r="H664" s="43" t="str">
        <f>VLOOKUP($C664,CARPETAS!$C$5:$L$2388,5,FALSE)</f>
        <v>Silvio</v>
      </c>
      <c r="I664" s="89">
        <f>E664+2</f>
        <v>43904</v>
      </c>
      <c r="J664" s="44" t="str">
        <f>VLOOKUP($C664,CARPETAS!$C$5:$L$2388,4,FALSE)</f>
        <v>Rio Branco</v>
      </c>
      <c r="K664" s="45"/>
      <c r="L664" s="94">
        <f t="shared" si="48"/>
        <v>43905</v>
      </c>
      <c r="M664" s="46">
        <f t="shared" si="46"/>
        <v>3</v>
      </c>
      <c r="N664" s="47">
        <v>936</v>
      </c>
      <c r="O664" s="47" t="s">
        <v>618</v>
      </c>
      <c r="P664" s="47">
        <v>938</v>
      </c>
      <c r="Q664" s="47">
        <v>4196</v>
      </c>
      <c r="R664" s="47" t="s">
        <v>1470</v>
      </c>
      <c r="S664" s="47" t="s">
        <v>1471</v>
      </c>
      <c r="T664" s="36" t="s">
        <v>1472</v>
      </c>
      <c r="U664" s="284"/>
      <c r="V664" s="48"/>
      <c r="W664" s="48"/>
    </row>
    <row r="665" s="49" customFormat="1">
      <c r="A665" s="50">
        <v>11</v>
      </c>
      <c r="B665" s="57" t="s">
        <v>40</v>
      </c>
      <c r="C665" s="58" t="s">
        <v>1473</v>
      </c>
      <c r="D665" s="142" t="s">
        <v>32</v>
      </c>
      <c r="E665" s="89">
        <v>43903</v>
      </c>
      <c r="F665" s="41" t="str">
        <f>VLOOKUP($C665,CARPETAS!$C$5:$L$2388,2,FALSE)</f>
        <v>BRB021</v>
      </c>
      <c r="G665" s="42">
        <f>VLOOKUP($C665,CARPETAS!$C$5:$L$2388,9,FALSE)</f>
        <v>1367846</v>
      </c>
      <c r="H665" s="43" t="str">
        <f>VLOOKUP($C665,CARPETAS!$C$5:$L$2388,5,FALSE)</f>
        <v>Silvio</v>
      </c>
      <c r="I665" s="89">
        <v>43906</v>
      </c>
      <c r="J665" s="44" t="str">
        <f>VLOOKUP($C665,CARPETAS!$C$5:$L$2388,4,FALSE)</f>
        <v>Rio Branco</v>
      </c>
      <c r="K665" s="45"/>
      <c r="L665" s="94">
        <f t="shared" si="48"/>
        <v>43907</v>
      </c>
      <c r="M665" s="46">
        <f t="shared" si="46"/>
        <v>4</v>
      </c>
      <c r="N665" s="47">
        <v>936</v>
      </c>
      <c r="O665" s="47" t="s">
        <v>1474</v>
      </c>
      <c r="P665" s="47">
        <v>936</v>
      </c>
      <c r="Q665" s="47">
        <v>4224</v>
      </c>
      <c r="R665" s="47" t="s">
        <v>1380</v>
      </c>
      <c r="S665" s="47" t="s">
        <v>580</v>
      </c>
      <c r="T665" s="36" t="s">
        <v>1475</v>
      </c>
      <c r="U665" s="284"/>
      <c r="V665" s="48"/>
      <c r="W665" s="48"/>
    </row>
    <row r="666" ht="28.5" s="49" customFormat="1">
      <c r="A666" s="50">
        <v>11</v>
      </c>
      <c r="B666" s="57" t="s">
        <v>40</v>
      </c>
      <c r="C666" s="58" t="s">
        <v>1440</v>
      </c>
      <c r="D666" s="142" t="s">
        <v>36</v>
      </c>
      <c r="E666" s="89">
        <v>43902</v>
      </c>
      <c r="F666" s="41" t="str">
        <f>VLOOKUP($C666,CARPETAS!$C$5:$L$2388,2,FALSE)</f>
        <v>BRB020</v>
      </c>
      <c r="G666" s="42" t="str">
        <f>VLOOKUP($C666,CARPETAS!$C$5:$L$2388,9,FALSE)</f>
        <v>136.71.43</v>
      </c>
      <c r="H666" s="43" t="str">
        <f>VLOOKUP($C666,CARPETAS!$C$5:$L$2388,5,FALSE)</f>
        <v>Silvio</v>
      </c>
      <c r="I666" s="89">
        <v>43906</v>
      </c>
      <c r="J666" s="44" t="str">
        <f>VLOOKUP($C666,CARPETAS!$C$5:$L$2388,4,FALSE)</f>
        <v>Rio Branco</v>
      </c>
      <c r="K666" s="45"/>
      <c r="L666" s="94">
        <f t="shared" si="48"/>
        <v>43907</v>
      </c>
      <c r="M666" s="46">
        <f t="shared" si="46"/>
        <v>5</v>
      </c>
      <c r="N666" s="47">
        <v>936</v>
      </c>
      <c r="O666" s="47" t="s">
        <v>1476</v>
      </c>
      <c r="P666" s="47">
        <v>938</v>
      </c>
      <c r="Q666" s="47">
        <v>4195</v>
      </c>
      <c r="R666" s="47" t="s">
        <v>1477</v>
      </c>
      <c r="S666" s="47" t="s">
        <v>58</v>
      </c>
      <c r="T666" s="36" t="s">
        <v>1478</v>
      </c>
      <c r="U666" s="284"/>
      <c r="V666" s="48"/>
      <c r="W666" s="48"/>
    </row>
    <row r="667" s="49" customFormat="1">
      <c r="A667" s="50">
        <v>11</v>
      </c>
      <c r="B667" s="57" t="s">
        <v>40</v>
      </c>
      <c r="C667" s="58" t="s">
        <v>1473</v>
      </c>
      <c r="D667" s="142" t="s">
        <v>26</v>
      </c>
      <c r="E667" s="89">
        <v>43903</v>
      </c>
      <c r="F667" s="41" t="str">
        <f>VLOOKUP($C667,CARPETAS!$C$5:$L$2388,2,FALSE)</f>
        <v>BRB021</v>
      </c>
      <c r="G667" s="42">
        <f>VLOOKUP($C667,CARPETAS!$C$5:$L$2388,9,FALSE)</f>
        <v>1367846</v>
      </c>
      <c r="H667" s="43" t="str">
        <f>VLOOKUP($C667,CARPETAS!$C$5:$L$2388,5,FALSE)</f>
        <v>Silvio</v>
      </c>
      <c r="I667" s="89">
        <v>43906</v>
      </c>
      <c r="J667" s="44" t="str">
        <f>VLOOKUP($C667,CARPETAS!$C$5:$L$2388,4,FALSE)</f>
        <v>Rio Branco</v>
      </c>
      <c r="K667" s="45"/>
      <c r="L667" s="94">
        <f t="shared" si="48"/>
        <v>43907</v>
      </c>
      <c r="M667" s="46">
        <f t="shared" si="46"/>
        <v>4</v>
      </c>
      <c r="N667" s="47">
        <v>936</v>
      </c>
      <c r="O667" s="47" t="s">
        <v>1479</v>
      </c>
      <c r="P667" s="47">
        <v>937</v>
      </c>
      <c r="Q667" s="47">
        <v>4223</v>
      </c>
      <c r="R667" s="47" t="s">
        <v>295</v>
      </c>
      <c r="S667" s="47" t="s">
        <v>420</v>
      </c>
      <c r="T667" s="36" t="s">
        <v>1480</v>
      </c>
      <c r="U667" s="284"/>
      <c r="V667" s="48"/>
      <c r="W667" s="48"/>
    </row>
    <row r="668" ht="28.5" s="49" customFormat="1">
      <c r="A668" s="50">
        <v>11</v>
      </c>
      <c r="B668" s="57" t="s">
        <v>40</v>
      </c>
      <c r="C668" s="58" t="s">
        <v>1473</v>
      </c>
      <c r="D668" s="142" t="s">
        <v>29</v>
      </c>
      <c r="E668" s="89">
        <v>43903</v>
      </c>
      <c r="F668" s="41" t="str">
        <f>VLOOKUP($C668,CARPETAS!$C$5:$L$2388,2,FALSE)</f>
        <v>BRB021</v>
      </c>
      <c r="G668" s="42">
        <f>VLOOKUP($C668,CARPETAS!$C$5:$L$2388,9,FALSE)</f>
        <v>1367846</v>
      </c>
      <c r="H668" s="43" t="str">
        <f>VLOOKUP($C668,CARPETAS!$C$5:$L$2388,5,FALSE)</f>
        <v>Silvio</v>
      </c>
      <c r="I668" s="89">
        <v>43906</v>
      </c>
      <c r="J668" s="44" t="str">
        <f>VLOOKUP($C668,CARPETAS!$C$5:$L$2388,4,FALSE)</f>
        <v>Rio Branco</v>
      </c>
      <c r="K668" s="45"/>
      <c r="L668" s="94">
        <f t="shared" si="48"/>
        <v>43907</v>
      </c>
      <c r="M668" s="46">
        <f t="shared" si="46"/>
        <v>4</v>
      </c>
      <c r="N668" s="47">
        <v>936</v>
      </c>
      <c r="O668" s="47" t="s">
        <v>1481</v>
      </c>
      <c r="P668" s="47">
        <v>936</v>
      </c>
      <c r="Q668" s="47">
        <v>4225</v>
      </c>
      <c r="R668" s="47" t="s">
        <v>281</v>
      </c>
      <c r="S668" s="47" t="s">
        <v>282</v>
      </c>
      <c r="T668" s="36" t="s">
        <v>1482</v>
      </c>
      <c r="U668" s="284"/>
      <c r="V668" s="48"/>
      <c r="W668" s="48"/>
    </row>
    <row r="669" s="49" customFormat="1">
      <c r="A669" s="50">
        <v>11</v>
      </c>
      <c r="B669" s="57" t="s">
        <v>40</v>
      </c>
      <c r="C669" s="58" t="s">
        <v>1473</v>
      </c>
      <c r="D669" s="142" t="s">
        <v>37</v>
      </c>
      <c r="E669" s="89">
        <v>43903</v>
      </c>
      <c r="F669" s="41" t="str">
        <f>VLOOKUP($C669,CARPETAS!$C$5:$L$2388,2,FALSE)</f>
        <v>BRB021</v>
      </c>
      <c r="G669" s="42">
        <f>VLOOKUP($C669,CARPETAS!$C$5:$L$2388,9,FALSE)</f>
        <v>1367846</v>
      </c>
      <c r="H669" s="43" t="str">
        <f>VLOOKUP($C669,CARPETAS!$C$5:$L$2388,5,FALSE)</f>
        <v>Silvio</v>
      </c>
      <c r="I669" s="89">
        <v>43907</v>
      </c>
      <c r="J669" s="44" t="str">
        <f>VLOOKUP($C669,CARPETAS!$C$5:$L$2388,4,FALSE)</f>
        <v>Rio Branco</v>
      </c>
      <c r="K669" s="45"/>
      <c r="L669" s="94">
        <f t="shared" si="48"/>
        <v>43908</v>
      </c>
      <c r="M669" s="46">
        <f t="shared" si="46"/>
        <v>5</v>
      </c>
      <c r="N669" s="47">
        <v>936</v>
      </c>
      <c r="O669" s="47" t="s">
        <v>1483</v>
      </c>
      <c r="P669" s="47">
        <v>937</v>
      </c>
      <c r="Q669" s="47">
        <v>4226</v>
      </c>
      <c r="R669" s="47" t="s">
        <v>1311</v>
      </c>
      <c r="S669" s="47" t="s">
        <v>724</v>
      </c>
      <c r="T669" s="36" t="s">
        <v>1484</v>
      </c>
      <c r="U669" s="284"/>
      <c r="V669" s="48"/>
      <c r="W669" s="48"/>
    </row>
    <row r="670" s="49" customFormat="1">
      <c r="A670" s="50">
        <v>12</v>
      </c>
      <c r="B670" s="57" t="s">
        <v>40</v>
      </c>
      <c r="C670" s="58" t="s">
        <v>1473</v>
      </c>
      <c r="D670" s="142" t="s">
        <v>26</v>
      </c>
      <c r="E670" s="89">
        <v>43907</v>
      </c>
      <c r="F670" s="41" t="str">
        <f>VLOOKUP($C670,CARPETAS!$C$5:$L$2388,2,FALSE)</f>
        <v>BRB021</v>
      </c>
      <c r="G670" s="42">
        <f>VLOOKUP($C670,CARPETAS!$C$5:$L$2388,9,FALSE)</f>
        <v>1367846</v>
      </c>
      <c r="H670" s="43" t="str">
        <f>VLOOKUP($C670,CARPETAS!$C$5:$L$2388,5,FALSE)</f>
        <v>Silvio</v>
      </c>
      <c r="I670" s="89">
        <v>43908</v>
      </c>
      <c r="J670" s="44" t="str">
        <f>VLOOKUP($C670,CARPETAS!$C$5:$L$2388,4,FALSE)</f>
        <v>Rio Branco</v>
      </c>
      <c r="K670" s="45"/>
      <c r="L670" s="94">
        <f t="shared" si="48"/>
        <v>43909</v>
      </c>
      <c r="M670" s="46">
        <f t="shared" si="46"/>
        <v>2</v>
      </c>
      <c r="N670" s="47">
        <v>936</v>
      </c>
      <c r="O670" s="47" t="s">
        <v>1485</v>
      </c>
      <c r="P670" s="47">
        <v>937</v>
      </c>
      <c r="Q670" s="47">
        <v>4230</v>
      </c>
      <c r="R670" s="47" t="s">
        <v>77</v>
      </c>
      <c r="S670" s="47" t="s">
        <v>78</v>
      </c>
      <c r="T670" s="36" t="s">
        <v>1486</v>
      </c>
      <c r="U670" s="284"/>
      <c r="V670" s="48"/>
      <c r="W670" s="48"/>
    </row>
    <row r="671" s="49" customFormat="1">
      <c r="A671" s="50">
        <v>12</v>
      </c>
      <c r="B671" s="57" t="s">
        <v>40</v>
      </c>
      <c r="C671" s="58" t="s">
        <v>1473</v>
      </c>
      <c r="D671" s="142" t="s">
        <v>28</v>
      </c>
      <c r="E671" s="89">
        <v>43908</v>
      </c>
      <c r="F671" s="41" t="str">
        <f>VLOOKUP($C671,CARPETAS!$C$5:$L$2388,2,FALSE)</f>
        <v>BRB021</v>
      </c>
      <c r="G671" s="42">
        <f>VLOOKUP($C671,CARPETAS!$C$5:$L$2388,9,FALSE)</f>
        <v>1367846</v>
      </c>
      <c r="H671" s="43" t="str">
        <f>VLOOKUP($C671,CARPETAS!$C$5:$L$2388,5,FALSE)</f>
        <v>Silvio</v>
      </c>
      <c r="I671" s="89">
        <v>43909</v>
      </c>
      <c r="J671" s="44" t="str">
        <f>VLOOKUP($C671,CARPETAS!$C$5:$L$2388,4,FALSE)</f>
        <v>Rio Branco</v>
      </c>
      <c r="K671" s="45"/>
      <c r="L671" s="94">
        <f t="shared" si="48"/>
        <v>43910</v>
      </c>
      <c r="M671" s="46">
        <f t="shared" si="46"/>
        <v>2</v>
      </c>
      <c r="N671" s="47">
        <v>936</v>
      </c>
      <c r="O671" s="47" t="s">
        <v>1147</v>
      </c>
      <c r="P671" s="47">
        <v>937</v>
      </c>
      <c r="Q671" s="47">
        <v>4227</v>
      </c>
      <c r="R671" s="47" t="s">
        <v>189</v>
      </c>
      <c r="S671" s="47" t="s">
        <v>190</v>
      </c>
      <c r="T671" s="36" t="s">
        <v>1487</v>
      </c>
      <c r="U671" s="284"/>
      <c r="V671" s="48"/>
      <c r="W671" s="48"/>
    </row>
    <row r="672" s="49" customFormat="1">
      <c r="A672" s="50">
        <v>12</v>
      </c>
      <c r="B672" s="57" t="s">
        <v>40</v>
      </c>
      <c r="C672" s="58" t="s">
        <v>1488</v>
      </c>
      <c r="D672" s="142" t="s">
        <v>32</v>
      </c>
      <c r="E672" s="89">
        <v>43908</v>
      </c>
      <c r="F672" s="41" t="str">
        <f>VLOOKUP($C672,CARPETAS!$C$5:$L$2388,2,FALSE)</f>
        <v>BRB022</v>
      </c>
      <c r="G672" s="42" t="str">
        <f>VLOOKUP($C672,CARPETAS!$C$5:$L$2388,9,FALSE)</f>
        <v>136.80.95</v>
      </c>
      <c r="H672" s="43" t="str">
        <f>VLOOKUP($C672,CARPETAS!$C$5:$L$2388,5,FALSE)</f>
        <v>Silvio</v>
      </c>
      <c r="I672" s="89">
        <f>E672+2</f>
        <v>43910</v>
      </c>
      <c r="J672" s="44" t="str">
        <f>VLOOKUP($C672,CARPETAS!$C$5:$L$2388,4,FALSE)</f>
        <v>Rio Branco</v>
      </c>
      <c r="K672" s="45"/>
      <c r="L672" s="94">
        <f t="shared" si="48"/>
        <v>43911</v>
      </c>
      <c r="M672" s="46">
        <f t="shared" si="46"/>
        <v>3</v>
      </c>
      <c r="N672" s="47">
        <v>936</v>
      </c>
      <c r="O672" s="47" t="s">
        <v>1489</v>
      </c>
      <c r="P672" s="47">
        <v>937</v>
      </c>
      <c r="Q672" s="47">
        <v>4239</v>
      </c>
      <c r="R672" s="47" t="s">
        <v>723</v>
      </c>
      <c r="S672" s="47" t="s">
        <v>1490</v>
      </c>
      <c r="T672" s="36" t="s">
        <v>1491</v>
      </c>
      <c r="U672" s="284"/>
      <c r="V672" s="48"/>
      <c r="W672" s="48"/>
    </row>
    <row r="673" s="49" customFormat="1">
      <c r="A673" s="50">
        <v>12</v>
      </c>
      <c r="B673" s="57" t="s">
        <v>40</v>
      </c>
      <c r="C673" s="58" t="s">
        <v>1473</v>
      </c>
      <c r="D673" s="142" t="s">
        <v>1091</v>
      </c>
      <c r="E673" s="89">
        <v>43908</v>
      </c>
      <c r="F673" s="41" t="str">
        <f>VLOOKUP($C673,CARPETAS!$C$5:$L$2388,2,FALSE)</f>
        <v>BRB021</v>
      </c>
      <c r="G673" s="42">
        <f>VLOOKUP($C673,CARPETAS!$C$5:$L$2388,9,FALSE)</f>
        <v>1367846</v>
      </c>
      <c r="H673" s="43" t="str">
        <f>VLOOKUP($C673,CARPETAS!$C$5:$L$2388,5,FALSE)</f>
        <v>Silvio</v>
      </c>
      <c r="I673" s="89">
        <f>E673+2</f>
        <v>43910</v>
      </c>
      <c r="J673" s="44" t="str">
        <f>VLOOKUP($C673,CARPETAS!$C$5:$L$2388,4,FALSE)</f>
        <v>Rio Branco</v>
      </c>
      <c r="K673" s="45"/>
      <c r="L673" s="94">
        <f t="shared" si="48"/>
        <v>43911</v>
      </c>
      <c r="M673" s="46">
        <f t="shared" si="46"/>
        <v>3</v>
      </c>
      <c r="N673" s="47">
        <v>936</v>
      </c>
      <c r="O673" s="47" t="s">
        <v>1492</v>
      </c>
      <c r="P673" s="47">
        <v>936</v>
      </c>
      <c r="Q673" s="47">
        <v>4229</v>
      </c>
      <c r="R673" s="47" t="s">
        <v>1493</v>
      </c>
      <c r="S673" s="47" t="s">
        <v>1494</v>
      </c>
      <c r="T673" s="36" t="s">
        <v>1495</v>
      </c>
      <c r="U673" s="284"/>
      <c r="V673" s="48"/>
      <c r="W673" s="48"/>
    </row>
    <row r="674" s="49" customFormat="1">
      <c r="A674" s="50">
        <v>12</v>
      </c>
      <c r="B674" s="57" t="s">
        <v>40</v>
      </c>
      <c r="C674" s="58" t="s">
        <v>1496</v>
      </c>
      <c r="D674" s="142" t="s">
        <v>24</v>
      </c>
      <c r="E674" s="89">
        <v>43908</v>
      </c>
      <c r="F674" s="41" t="str">
        <f>VLOOKUP($C674,CARPETAS!$C$5:$L$2388,2,FALSE)</f>
        <v>BRP007</v>
      </c>
      <c r="G674" s="42" t="str">
        <f>VLOOKUP($C674,CARPETAS!$C$5:$L$2388,9,FALSE)</f>
        <v>136.62.83</v>
      </c>
      <c r="H674" s="43" t="str">
        <f>VLOOKUP($C674,CARPETAS!$C$5:$L$2388,5,FALSE)</f>
        <v>Silvio</v>
      </c>
      <c r="I674" s="89">
        <f>E674+2</f>
        <v>43910</v>
      </c>
      <c r="J674" s="44" t="str">
        <f>VLOOKUP($C674,CARPETAS!$C$5:$L$2388,4,FALSE)</f>
        <v>Rio Branco</v>
      </c>
      <c r="K674" s="45"/>
      <c r="L674" s="94">
        <f t="shared" si="48"/>
        <v>43911</v>
      </c>
      <c r="M674" s="46">
        <f t="shared" si="46"/>
        <v>3</v>
      </c>
      <c r="N674" s="47">
        <v>1000</v>
      </c>
      <c r="O674" s="47"/>
      <c r="P674" s="47">
        <v>1000</v>
      </c>
      <c r="Q674" s="47">
        <v>4237</v>
      </c>
      <c r="R674" s="47" t="s">
        <v>1447</v>
      </c>
      <c r="S674" s="47" t="s">
        <v>1448</v>
      </c>
      <c r="T674" s="36" t="s">
        <v>1497</v>
      </c>
      <c r="U674" s="284"/>
      <c r="V674" s="48"/>
      <c r="W674" s="48"/>
    </row>
    <row r="675" s="49" customFormat="1">
      <c r="A675" s="50">
        <v>12</v>
      </c>
      <c r="B675" s="57" t="s">
        <v>40</v>
      </c>
      <c r="C675" s="58" t="s">
        <v>1498</v>
      </c>
      <c r="D675" s="142" t="s">
        <v>26</v>
      </c>
      <c r="E675" s="89">
        <v>43908</v>
      </c>
      <c r="F675" s="41" t="str">
        <f>VLOOKUP($C675,CARPETAS!$C$5:$L$2388,2,FALSE)</f>
        <v>BRB023</v>
      </c>
      <c r="G675" s="42" t="str">
        <f>VLOOKUP($C675,CARPETAS!$C$5:$L$2388,9,FALSE)</f>
        <v>136.80.96</v>
      </c>
      <c r="H675" s="43" t="str">
        <f>VLOOKUP($C675,CARPETAS!$C$5:$L$2388,5,FALSE)</f>
        <v>Zanini</v>
      </c>
      <c r="I675" s="89">
        <f>E675+2</f>
        <v>43910</v>
      </c>
      <c r="J675" s="44" t="str">
        <f>VLOOKUP($C675,CARPETAS!$C$5:$L$2388,4,FALSE)</f>
        <v>Rio Branco</v>
      </c>
      <c r="K675" s="45"/>
      <c r="L675" s="94">
        <f t="shared" si="48"/>
        <v>43911</v>
      </c>
      <c r="M675" s="46">
        <f t="shared" si="46"/>
        <v>3</v>
      </c>
      <c r="N675" s="47">
        <v>936</v>
      </c>
      <c r="O675" s="47" t="s">
        <v>1499</v>
      </c>
      <c r="P675" s="47">
        <v>936</v>
      </c>
      <c r="Q675" s="47">
        <v>1250</v>
      </c>
      <c r="R675" s="47" t="s">
        <v>491</v>
      </c>
      <c r="S675" s="47" t="s">
        <v>492</v>
      </c>
      <c r="T675" s="36" t="s">
        <v>1495</v>
      </c>
      <c r="U675" s="284"/>
      <c r="V675" s="48"/>
      <c r="W675" s="48"/>
    </row>
    <row r="676" s="49" customFormat="1">
      <c r="A676" s="50">
        <v>12</v>
      </c>
      <c r="B676" s="57" t="s">
        <v>40</v>
      </c>
      <c r="C676" s="58" t="s">
        <v>1473</v>
      </c>
      <c r="D676" s="142" t="s">
        <v>26</v>
      </c>
      <c r="E676" s="89">
        <v>43909</v>
      </c>
      <c r="F676" s="41" t="str">
        <f>VLOOKUP($C676,CARPETAS!$C$5:$L$2388,2,FALSE)</f>
        <v>BRB021</v>
      </c>
      <c r="G676" s="42">
        <f>VLOOKUP($C676,CARPETAS!$C$5:$L$2388,9,FALSE)</f>
        <v>1367846</v>
      </c>
      <c r="H676" s="43" t="str">
        <f>VLOOKUP($C676,CARPETAS!$C$5:$L$2388,5,FALSE)</f>
        <v>Silvio</v>
      </c>
      <c r="I676" s="89">
        <v>43910</v>
      </c>
      <c r="J676" s="44" t="str">
        <f>VLOOKUP($C676,CARPETAS!$C$5:$L$2388,4,FALSE)</f>
        <v>Rio Branco</v>
      </c>
      <c r="K676" s="45"/>
      <c r="L676" s="94">
        <f t="shared" si="48"/>
        <v>43911</v>
      </c>
      <c r="M676" s="46">
        <f t="shared" si="46"/>
        <v>2</v>
      </c>
      <c r="N676" s="47">
        <v>936</v>
      </c>
      <c r="O676" s="47" t="s">
        <v>1500</v>
      </c>
      <c r="P676" s="47">
        <v>937</v>
      </c>
      <c r="Q676" s="47">
        <v>4228</v>
      </c>
      <c r="R676" s="47" t="s">
        <v>1501</v>
      </c>
      <c r="S676" s="47" t="s">
        <v>852</v>
      </c>
      <c r="T676" s="36" t="s">
        <v>1502</v>
      </c>
      <c r="U676" s="284"/>
      <c r="V676" s="48"/>
      <c r="W676" s="48"/>
    </row>
    <row r="677" s="49" customFormat="1">
      <c r="A677" s="50">
        <v>12</v>
      </c>
      <c r="B677" s="57" t="s">
        <v>40</v>
      </c>
      <c r="C677" s="58" t="s">
        <v>1488</v>
      </c>
      <c r="D677" s="142" t="s">
        <v>37</v>
      </c>
      <c r="E677" s="89">
        <v>43909</v>
      </c>
      <c r="F677" s="41" t="str">
        <f>VLOOKUP($C677,CARPETAS!$C$5:$L$2388,2,FALSE)</f>
        <v>BRB022</v>
      </c>
      <c r="G677" s="42" t="str">
        <f>VLOOKUP($C677,CARPETAS!$C$5:$L$2388,9,FALSE)</f>
        <v>136.80.95</v>
      </c>
      <c r="H677" s="43" t="str">
        <f>VLOOKUP($C677,CARPETAS!$C$5:$L$2388,5,FALSE)</f>
        <v>Silvio</v>
      </c>
      <c r="I677" s="89">
        <v>43910</v>
      </c>
      <c r="J677" s="44" t="str">
        <f>VLOOKUP($C677,CARPETAS!$C$5:$L$2388,4,FALSE)</f>
        <v>Rio Branco</v>
      </c>
      <c r="K677" s="45"/>
      <c r="L677" s="94">
        <f t="shared" si="48"/>
        <v>43911</v>
      </c>
      <c r="M677" s="46">
        <f t="shared" si="46"/>
        <v>2</v>
      </c>
      <c r="N677" s="47">
        <v>936</v>
      </c>
      <c r="O677" s="47" t="s">
        <v>1503</v>
      </c>
      <c r="P677" s="47">
        <v>936</v>
      </c>
      <c r="Q677" s="47">
        <v>4241</v>
      </c>
      <c r="R677" s="47" t="s">
        <v>545</v>
      </c>
      <c r="S677" s="47" t="s">
        <v>546</v>
      </c>
      <c r="T677" s="36" t="s">
        <v>1495</v>
      </c>
      <c r="U677" s="284"/>
      <c r="V677" s="48"/>
      <c r="W677" s="48"/>
    </row>
    <row r="678" s="49" customFormat="1">
      <c r="A678" s="50">
        <v>12</v>
      </c>
      <c r="B678" s="57" t="s">
        <v>40</v>
      </c>
      <c r="C678" s="58" t="s">
        <v>1488</v>
      </c>
      <c r="D678" s="142" t="s">
        <v>36</v>
      </c>
      <c r="E678" s="89">
        <v>43909</v>
      </c>
      <c r="F678" s="41" t="str">
        <f>VLOOKUP($C678,CARPETAS!$C$5:$L$2388,2,FALSE)</f>
        <v>BRB022</v>
      </c>
      <c r="G678" s="42" t="str">
        <f>VLOOKUP($C678,CARPETAS!$C$5:$L$2388,9,FALSE)</f>
        <v>136.80.95</v>
      </c>
      <c r="H678" s="43" t="str">
        <f>VLOOKUP($C678,CARPETAS!$C$5:$L$2388,5,FALSE)</f>
        <v>Silvio</v>
      </c>
      <c r="I678" s="89">
        <v>43910</v>
      </c>
      <c r="J678" s="44" t="str">
        <f>VLOOKUP($C678,CARPETAS!$C$5:$L$2388,4,FALSE)</f>
        <v>Rio Branco</v>
      </c>
      <c r="K678" s="45"/>
      <c r="L678" s="94">
        <f t="shared" si="48"/>
        <v>43911</v>
      </c>
      <c r="M678" s="46">
        <f t="shared" si="46"/>
        <v>2</v>
      </c>
      <c r="N678" s="47">
        <v>936</v>
      </c>
      <c r="O678" s="47" t="s">
        <v>1504</v>
      </c>
      <c r="P678" s="47">
        <v>938</v>
      </c>
      <c r="Q678" s="47">
        <v>4240</v>
      </c>
      <c r="R678" s="47" t="s">
        <v>85</v>
      </c>
      <c r="S678" s="47" t="s">
        <v>86</v>
      </c>
      <c r="T678" s="36" t="s">
        <v>1505</v>
      </c>
      <c r="U678" s="284"/>
      <c r="V678" s="48"/>
      <c r="W678" s="48"/>
    </row>
    <row r="679" s="49" customFormat="1">
      <c r="A679" s="39">
        <v>12</v>
      </c>
      <c r="B679" s="54" t="s">
        <v>22</v>
      </c>
      <c r="C679" s="55" t="s">
        <v>23</v>
      </c>
      <c r="D679" s="141" t="s">
        <v>37</v>
      </c>
      <c r="E679" s="88">
        <v>43909</v>
      </c>
      <c r="F679" s="37" t="str">
        <f>VLOOKUP($C679,CARPETAS!$C$5:$L$2388,2,FALSE)</f>
        <v>BRB</v>
      </c>
      <c r="G679" s="27" t="str">
        <f>VLOOKUP($C679,CARPETAS!$C$5:$L$2388,9,FALSE)</f>
        <v>xx</v>
      </c>
      <c r="H679" s="28" t="str">
        <f>VLOOKUP($C679,CARPETAS!$C$5:$L$2388,5,FALSE)</f>
        <v>xx</v>
      </c>
      <c r="I679" s="88">
        <f>E679+2</f>
        <v>43911</v>
      </c>
      <c r="J679" s="29" t="str">
        <f>VLOOKUP($C679,CARPETAS!$C$5:$L$2388,4,FALSE)</f>
        <v>xx</v>
      </c>
      <c r="K679" s="38"/>
      <c r="L679" s="93">
        <f t="shared" si="48"/>
        <v>43912</v>
      </c>
      <c r="M679" s="30">
        <f t="shared" si="46"/>
        <v>3</v>
      </c>
      <c r="N679" s="31">
        <v>936</v>
      </c>
      <c r="O679" s="31"/>
      <c r="P679" s="31"/>
      <c r="Q679" s="31"/>
      <c r="R679" s="31"/>
      <c r="S679" s="31"/>
      <c r="T679" s="40"/>
      <c r="U679" s="222"/>
      <c r="V679" s="48"/>
      <c r="W679" s="48"/>
    </row>
    <row r="680" s="49" customFormat="1">
      <c r="A680" s="50">
        <v>12</v>
      </c>
      <c r="B680" s="57" t="s">
        <v>40</v>
      </c>
      <c r="C680" s="58" t="s">
        <v>1488</v>
      </c>
      <c r="D680" s="142" t="s">
        <v>28</v>
      </c>
      <c r="E680" s="89">
        <v>43910</v>
      </c>
      <c r="F680" s="41" t="str">
        <f>VLOOKUP($C680,CARPETAS!$C$5:$L$2388,2,FALSE)</f>
        <v>BRB022</v>
      </c>
      <c r="G680" s="42" t="str">
        <f>VLOOKUP($C680,CARPETAS!$C$5:$L$2388,9,FALSE)</f>
        <v>136.80.95</v>
      </c>
      <c r="H680" s="43" t="str">
        <f>VLOOKUP($C680,CARPETAS!$C$5:$L$2388,5,FALSE)</f>
        <v>Silvio</v>
      </c>
      <c r="I680" s="89">
        <f>E680+2</f>
        <v>43912</v>
      </c>
      <c r="J680" s="44" t="str">
        <f>VLOOKUP($C680,CARPETAS!$C$5:$L$2388,4,FALSE)</f>
        <v>Rio Branco</v>
      </c>
      <c r="K680" s="45"/>
      <c r="L680" s="94">
        <f t="shared" si="48"/>
        <v>43913</v>
      </c>
      <c r="M680" s="46">
        <f t="shared" si="46"/>
        <v>3</v>
      </c>
      <c r="N680" s="47">
        <v>936</v>
      </c>
      <c r="O680" s="47" t="s">
        <v>1159</v>
      </c>
      <c r="P680" s="47">
        <v>938</v>
      </c>
      <c r="Q680" s="47">
        <v>4242</v>
      </c>
      <c r="R680" s="47" t="s">
        <v>1506</v>
      </c>
      <c r="S680" s="47" t="s">
        <v>1507</v>
      </c>
      <c r="T680" s="36" t="s">
        <v>1508</v>
      </c>
      <c r="U680" s="284"/>
      <c r="V680" s="48"/>
      <c r="W680" s="48"/>
    </row>
    <row r="681" s="49" customFormat="1">
      <c r="A681" s="50">
        <v>13</v>
      </c>
      <c r="B681" s="57" t="s">
        <v>40</v>
      </c>
      <c r="C681" s="58" t="s">
        <v>1488</v>
      </c>
      <c r="D681" s="142" t="s">
        <v>37</v>
      </c>
      <c r="E681" s="89">
        <v>43912</v>
      </c>
      <c r="F681" s="41" t="str">
        <f>VLOOKUP($C681,CARPETAS!$C$5:$L$2388,2,FALSE)</f>
        <v>BRB022</v>
      </c>
      <c r="G681" s="42" t="str">
        <f>VLOOKUP($C681,CARPETAS!$C$5:$L$2388,9,FALSE)</f>
        <v>136.80.95</v>
      </c>
      <c r="H681" s="43" t="str">
        <f>VLOOKUP($C681,CARPETAS!$C$5:$L$2388,5,FALSE)</f>
        <v>Silvio</v>
      </c>
      <c r="I681" s="89">
        <f>E681+2</f>
        <v>43914</v>
      </c>
      <c r="J681" s="44" t="str">
        <f>VLOOKUP($C681,CARPETAS!$C$5:$L$2388,4,FALSE)</f>
        <v>Rio Branco</v>
      </c>
      <c r="K681" s="45"/>
      <c r="L681" s="94">
        <f t="shared" si="48"/>
        <v>43915</v>
      </c>
      <c r="M681" s="46">
        <f t="shared" si="46"/>
        <v>3</v>
      </c>
      <c r="N681" s="47">
        <v>936</v>
      </c>
      <c r="O681" s="47" t="s">
        <v>1509</v>
      </c>
      <c r="P681" s="47">
        <v>937</v>
      </c>
      <c r="Q681" s="47">
        <v>4243</v>
      </c>
      <c r="R681" s="47" t="s">
        <v>419</v>
      </c>
      <c r="S681" s="47" t="s">
        <v>1248</v>
      </c>
      <c r="T681" s="36" t="s">
        <v>1510</v>
      </c>
      <c r="U681" s="284"/>
      <c r="V681" s="48"/>
      <c r="W681" s="48"/>
    </row>
    <row r="682" s="49" customFormat="1">
      <c r="A682" s="50">
        <v>13</v>
      </c>
      <c r="B682" s="57" t="s">
        <v>40</v>
      </c>
      <c r="C682" s="58" t="s">
        <v>1488</v>
      </c>
      <c r="D682" s="142" t="s">
        <v>28</v>
      </c>
      <c r="E682" s="89">
        <v>43913</v>
      </c>
      <c r="F682" s="41" t="str">
        <f>VLOOKUP($C682,CARPETAS!$C$5:$L$2388,2,FALSE)</f>
        <v>BRB022</v>
      </c>
      <c r="G682" s="42" t="str">
        <f>VLOOKUP($C682,CARPETAS!$C$5:$L$2388,9,FALSE)</f>
        <v>136.80.95</v>
      </c>
      <c r="H682" s="43" t="str">
        <f>VLOOKUP($C682,CARPETAS!$C$5:$L$2388,5,FALSE)</f>
        <v>Silvio</v>
      </c>
      <c r="I682" s="89">
        <f>E682+2</f>
        <v>43915</v>
      </c>
      <c r="J682" s="44" t="str">
        <f>VLOOKUP($C682,CARPETAS!$C$5:$L$2388,4,FALSE)</f>
        <v>Rio Branco</v>
      </c>
      <c r="K682" s="45"/>
      <c r="L682" s="94">
        <f t="shared" si="48"/>
        <v>43916</v>
      </c>
      <c r="M682" s="46">
        <f t="shared" si="46"/>
        <v>3</v>
      </c>
      <c r="N682" s="47">
        <v>936</v>
      </c>
      <c r="O682" s="47" t="s">
        <v>1165</v>
      </c>
      <c r="P682" s="47">
        <v>937</v>
      </c>
      <c r="Q682" s="47">
        <v>4244</v>
      </c>
      <c r="R682" s="47" t="s">
        <v>564</v>
      </c>
      <c r="S682" s="47" t="s">
        <v>469</v>
      </c>
      <c r="T682" s="36" t="s">
        <v>1511</v>
      </c>
      <c r="U682" s="284"/>
      <c r="V682" s="48"/>
      <c r="W682" s="48"/>
    </row>
    <row r="683" s="49" customFormat="1">
      <c r="A683" s="50">
        <v>13</v>
      </c>
      <c r="B683" s="57" t="s">
        <v>40</v>
      </c>
      <c r="C683" s="58" t="s">
        <v>1488</v>
      </c>
      <c r="D683" s="142" t="s">
        <v>27</v>
      </c>
      <c r="E683" s="89">
        <v>43913</v>
      </c>
      <c r="F683" s="41" t="str">
        <f>VLOOKUP($C683,CARPETAS!$C$5:$L$2388,2,FALSE)</f>
        <v>BRB022</v>
      </c>
      <c r="G683" s="42" t="str">
        <f>VLOOKUP($C683,CARPETAS!$C$5:$L$2388,9,FALSE)</f>
        <v>136.80.95</v>
      </c>
      <c r="H683" s="43" t="str">
        <f>VLOOKUP($C683,CARPETAS!$C$5:$L$2388,5,FALSE)</f>
        <v>Silvio</v>
      </c>
      <c r="I683" s="89">
        <f>E683+2</f>
        <v>43915</v>
      </c>
      <c r="J683" s="44" t="str">
        <f>VLOOKUP($C683,CARPETAS!$C$5:$L$2388,4,FALSE)</f>
        <v>Rio Branco</v>
      </c>
      <c r="K683" s="45"/>
      <c r="L683" s="94">
        <f t="shared" si="48"/>
        <v>43916</v>
      </c>
      <c r="M683" s="46">
        <f t="shared" si="46"/>
        <v>3</v>
      </c>
      <c r="N683" s="47">
        <v>936</v>
      </c>
      <c r="O683" s="47" t="s">
        <v>1512</v>
      </c>
      <c r="P683" s="47">
        <v>936</v>
      </c>
      <c r="Q683" s="47">
        <v>4245</v>
      </c>
      <c r="R683" s="47" t="s">
        <v>449</v>
      </c>
      <c r="S683" s="47" t="s">
        <v>1037</v>
      </c>
      <c r="T683" s="36" t="s">
        <v>1513</v>
      </c>
      <c r="U683" s="284"/>
      <c r="V683" s="48"/>
      <c r="W683" s="48"/>
    </row>
    <row r="684" s="49" customFormat="1">
      <c r="A684" s="50">
        <v>13</v>
      </c>
      <c r="B684" s="57" t="s">
        <v>40</v>
      </c>
      <c r="C684" s="58" t="s">
        <v>1514</v>
      </c>
      <c r="D684" s="142" t="s">
        <v>32</v>
      </c>
      <c r="E684" s="89">
        <v>43915</v>
      </c>
      <c r="F684" s="41" t="str">
        <f>VLOOKUP($C684,CARPETAS!$C$5:$L$2388,2,FALSE)</f>
        <v>BRB024</v>
      </c>
      <c r="G684" s="42" t="str">
        <f>VLOOKUP($C684,CARPETAS!$C$5:$L$2388,9,FALSE)</f>
        <v>136.85.90</v>
      </c>
      <c r="H684" s="43" t="str">
        <f>VLOOKUP($C684,CARPETAS!$C$5:$L$2388,5,FALSE)</f>
        <v>Silvio</v>
      </c>
      <c r="I684" s="89">
        <v>43916</v>
      </c>
      <c r="J684" s="44" t="str">
        <f>VLOOKUP($C684,CARPETAS!$C$5:$L$2388,4,FALSE)</f>
        <v>Rio Branco</v>
      </c>
      <c r="K684" s="45"/>
      <c r="L684" s="94">
        <f t="shared" si="48"/>
        <v>43917</v>
      </c>
      <c r="M684" s="46">
        <f t="shared" si="46"/>
        <v>2</v>
      </c>
      <c r="N684" s="47">
        <v>936</v>
      </c>
      <c r="O684" s="47" t="s">
        <v>1515</v>
      </c>
      <c r="P684" s="47">
        <v>937</v>
      </c>
      <c r="Q684" s="47">
        <v>4261</v>
      </c>
      <c r="R684" s="47" t="s">
        <v>866</v>
      </c>
      <c r="S684" s="47" t="s">
        <v>867</v>
      </c>
      <c r="T684" s="36" t="s">
        <v>1516</v>
      </c>
      <c r="U684" s="284"/>
      <c r="V684" s="48"/>
      <c r="W684" s="48"/>
    </row>
    <row r="685" ht="28.5" s="49" customFormat="1">
      <c r="A685" s="50">
        <v>13</v>
      </c>
      <c r="B685" s="57" t="s">
        <v>40</v>
      </c>
      <c r="C685" s="58" t="s">
        <v>1517</v>
      </c>
      <c r="D685" s="142" t="s">
        <v>24</v>
      </c>
      <c r="E685" s="89">
        <v>43914</v>
      </c>
      <c r="F685" s="41" t="str">
        <f>VLOOKUP($C685,CARPETAS!$C$5:$L$2388,2,FALSE)</f>
        <v>BRP008</v>
      </c>
      <c r="G685" s="42" t="str">
        <f>VLOOKUP($C685,CARPETAS!$C$5:$L$2388,9,FALSE)</f>
        <v>136.62.83</v>
      </c>
      <c r="H685" s="43" t="str">
        <f>VLOOKUP($C685,CARPETAS!$C$5:$L$2388,5,FALSE)</f>
        <v>Silvio</v>
      </c>
      <c r="I685" s="89">
        <f>E685+2</f>
        <v>43916</v>
      </c>
      <c r="J685" s="44" t="str">
        <f>VLOOKUP($C685,CARPETAS!$C$5:$L$2388,4,FALSE)</f>
        <v>Rio Branco</v>
      </c>
      <c r="K685" s="45"/>
      <c r="L685" s="94">
        <f t="shared" si="48"/>
        <v>43917</v>
      </c>
      <c r="M685" s="46">
        <f t="shared" si="46"/>
        <v>3</v>
      </c>
      <c r="N685" s="47">
        <v>1000</v>
      </c>
      <c r="O685" s="47"/>
      <c r="P685" s="47">
        <v>1000</v>
      </c>
      <c r="Q685" s="47">
        <v>4251</v>
      </c>
      <c r="R685" s="47" t="s">
        <v>1518</v>
      </c>
      <c r="S685" s="47" t="s">
        <v>1519</v>
      </c>
      <c r="T685" s="36" t="s">
        <v>1520</v>
      </c>
      <c r="U685" s="284"/>
      <c r="V685" s="48"/>
      <c r="W685" s="48"/>
    </row>
    <row r="686" s="49" customFormat="1">
      <c r="A686" s="50">
        <v>13</v>
      </c>
      <c r="B686" s="57" t="s">
        <v>40</v>
      </c>
      <c r="C686" s="58" t="s">
        <v>1498</v>
      </c>
      <c r="D686" s="142" t="s">
        <v>1091</v>
      </c>
      <c r="E686" s="89">
        <v>43915</v>
      </c>
      <c r="F686" s="41" t="str">
        <f>VLOOKUP($C686,CARPETAS!$C$5:$L$2388,2,FALSE)</f>
        <v>BRB023</v>
      </c>
      <c r="G686" s="42" t="str">
        <f>VLOOKUP($C686,CARPETAS!$C$5:$L$2388,9,FALSE)</f>
        <v>136.80.96</v>
      </c>
      <c r="H686" s="43" t="str">
        <f>VLOOKUP($C686,CARPETAS!$C$5:$L$2388,5,FALSE)</f>
        <v>Zanini</v>
      </c>
      <c r="I686" s="89">
        <v>43916</v>
      </c>
      <c r="J686" s="44" t="str">
        <f>VLOOKUP($C686,CARPETAS!$C$5:$L$2388,4,FALSE)</f>
        <v>Rio Branco</v>
      </c>
      <c r="K686" s="45"/>
      <c r="L686" s="94">
        <f t="shared" si="48"/>
        <v>43917</v>
      </c>
      <c r="M686" s="46">
        <f t="shared" si="46"/>
        <v>2</v>
      </c>
      <c r="N686" s="47">
        <v>936</v>
      </c>
      <c r="O686" s="47" t="s">
        <v>1521</v>
      </c>
      <c r="P686" s="47">
        <v>936</v>
      </c>
      <c r="Q686" s="47">
        <v>1264</v>
      </c>
      <c r="R686" s="47" t="s">
        <v>68</v>
      </c>
      <c r="S686" s="47" t="s">
        <v>69</v>
      </c>
      <c r="T686" s="36" t="s">
        <v>1522</v>
      </c>
      <c r="U686" s="284"/>
      <c r="V686" s="48"/>
      <c r="W686" s="48"/>
    </row>
    <row r="687" s="49" customFormat="1">
      <c r="A687" s="50">
        <v>13</v>
      </c>
      <c r="B687" s="57" t="s">
        <v>40</v>
      </c>
      <c r="C687" s="58" t="s">
        <v>1523</v>
      </c>
      <c r="D687" s="142" t="s">
        <v>24</v>
      </c>
      <c r="E687" s="89">
        <v>43915</v>
      </c>
      <c r="F687" s="41" t="str">
        <f>VLOOKUP($C687,CARPETAS!$C$5:$L$2388,2,FALSE)</f>
        <v>BRP009</v>
      </c>
      <c r="G687" s="42" t="str">
        <f>VLOOKUP($C687,CARPETAS!$C$5:$L$2388,9,FALSE)</f>
        <v>136.54.60</v>
      </c>
      <c r="H687" s="43" t="str">
        <f>VLOOKUP($C687,CARPETAS!$C$5:$L$2388,5,FALSE)</f>
        <v>Silvio</v>
      </c>
      <c r="I687" s="89">
        <v>43916</v>
      </c>
      <c r="J687" s="44" t="str">
        <f>VLOOKUP($C687,CARPETAS!$C$5:$L$2388,4,FALSE)</f>
        <v>Rio Branco</v>
      </c>
      <c r="K687" s="45"/>
      <c r="L687" s="94">
        <f t="shared" si="48"/>
        <v>43917</v>
      </c>
      <c r="M687" s="46">
        <f ref="M687:M750" t="shared" si="49">IF(E687&lt;&gt;"",L687-E687,"-")</f>
        <v>2</v>
      </c>
      <c r="N687" s="47">
        <v>1000</v>
      </c>
      <c r="O687" s="47"/>
      <c r="P687" s="47">
        <v>1000</v>
      </c>
      <c r="Q687" s="47">
        <v>4256</v>
      </c>
      <c r="R687" s="47" t="s">
        <v>1524</v>
      </c>
      <c r="S687" s="47" t="s">
        <v>1525</v>
      </c>
      <c r="T687" s="36" t="s">
        <v>1526</v>
      </c>
      <c r="U687" s="284"/>
      <c r="V687" s="48"/>
      <c r="W687" s="48"/>
    </row>
    <row r="688" s="49" customFormat="1">
      <c r="A688" s="50">
        <v>13</v>
      </c>
      <c r="B688" s="57" t="s">
        <v>40</v>
      </c>
      <c r="C688" s="58" t="s">
        <v>1498</v>
      </c>
      <c r="D688" s="142" t="s">
        <v>26</v>
      </c>
      <c r="E688" s="89">
        <v>43915</v>
      </c>
      <c r="F688" s="41" t="str">
        <f>VLOOKUP($C688,CARPETAS!$C$5:$L$2388,2,FALSE)</f>
        <v>BRB023</v>
      </c>
      <c r="G688" s="42" t="str">
        <f>VLOOKUP($C688,CARPETAS!$C$5:$L$2388,9,FALSE)</f>
        <v>136.80.96</v>
      </c>
      <c r="H688" s="43" t="str">
        <f>VLOOKUP($C688,CARPETAS!$C$5:$L$2388,5,FALSE)</f>
        <v>Zanini</v>
      </c>
      <c r="I688" s="89">
        <v>43916</v>
      </c>
      <c r="J688" s="44" t="str">
        <f>VLOOKUP($C688,CARPETAS!$C$5:$L$2388,4,FALSE)</f>
        <v>Rio Branco</v>
      </c>
      <c r="K688" s="45"/>
      <c r="L688" s="94">
        <f t="shared" si="48"/>
        <v>43917</v>
      </c>
      <c r="M688" s="46">
        <f t="shared" si="49"/>
        <v>2</v>
      </c>
      <c r="N688" s="47">
        <v>936</v>
      </c>
      <c r="O688" s="47" t="s">
        <v>1527</v>
      </c>
      <c r="P688" s="47">
        <v>937</v>
      </c>
      <c r="Q688" s="47">
        <v>1270</v>
      </c>
      <c r="R688" s="47" t="s">
        <v>1528</v>
      </c>
      <c r="S688" s="47" t="s">
        <v>464</v>
      </c>
      <c r="T688" s="36" t="s">
        <v>1516</v>
      </c>
      <c r="U688" s="284"/>
      <c r="V688" s="48"/>
      <c r="W688" s="48"/>
    </row>
    <row r="689" s="49" customFormat="1">
      <c r="A689" s="50">
        <v>13</v>
      </c>
      <c r="B689" s="57" t="s">
        <v>40</v>
      </c>
      <c r="C689" s="58" t="s">
        <v>1488</v>
      </c>
      <c r="D689" s="142" t="s">
        <v>29</v>
      </c>
      <c r="E689" s="89">
        <v>43915</v>
      </c>
      <c r="F689" s="41" t="str">
        <f>VLOOKUP($C689,CARPETAS!$C$5:$L$2388,2,FALSE)</f>
        <v>BRB022</v>
      </c>
      <c r="G689" s="42" t="str">
        <f>VLOOKUP($C689,CARPETAS!$C$5:$L$2388,9,FALSE)</f>
        <v>136.80.95</v>
      </c>
      <c r="H689" s="43" t="str">
        <f>VLOOKUP($C689,CARPETAS!$C$5:$L$2388,5,FALSE)</f>
        <v>Silvio</v>
      </c>
      <c r="I689" s="89">
        <f>E689+2</f>
        <v>43917</v>
      </c>
      <c r="J689" s="44" t="str">
        <f>VLOOKUP($C689,CARPETAS!$C$5:$L$2388,4,FALSE)</f>
        <v>Rio Branco</v>
      </c>
      <c r="K689" s="45"/>
      <c r="L689" s="94">
        <f t="shared" si="48"/>
        <v>43918</v>
      </c>
      <c r="M689" s="46">
        <f t="shared" si="49"/>
        <v>3</v>
      </c>
      <c r="N689" s="47">
        <v>936</v>
      </c>
      <c r="O689" s="47" t="s">
        <v>1529</v>
      </c>
      <c r="P689" s="47">
        <v>936</v>
      </c>
      <c r="Q689" s="47">
        <v>4246</v>
      </c>
      <c r="R689" s="47" t="s">
        <v>144</v>
      </c>
      <c r="S689" s="47" t="s">
        <v>145</v>
      </c>
      <c r="T689" s="36" t="s">
        <v>1530</v>
      </c>
      <c r="U689" s="284"/>
      <c r="V689" s="48"/>
      <c r="W689" s="48"/>
    </row>
    <row r="690" s="49" customFormat="1">
      <c r="A690" s="50">
        <v>13</v>
      </c>
      <c r="B690" s="57" t="s">
        <v>40</v>
      </c>
      <c r="C690" s="58" t="s">
        <v>1514</v>
      </c>
      <c r="D690" s="142" t="s">
        <v>28</v>
      </c>
      <c r="E690" s="89">
        <v>43915</v>
      </c>
      <c r="F690" s="41" t="str">
        <f>VLOOKUP($C690,CARPETAS!$C$5:$L$2388,2,FALSE)</f>
        <v>BRB024</v>
      </c>
      <c r="G690" s="42" t="str">
        <f>VLOOKUP($C690,CARPETAS!$C$5:$L$2388,9,FALSE)</f>
        <v>136.85.90</v>
      </c>
      <c r="H690" s="43" t="str">
        <f>VLOOKUP($C690,CARPETAS!$C$5:$L$2388,5,FALSE)</f>
        <v>Silvio</v>
      </c>
      <c r="I690" s="89">
        <f>E690+2</f>
        <v>43917</v>
      </c>
      <c r="J690" s="44" t="str">
        <f>VLOOKUP($C690,CARPETAS!$C$5:$L$2388,4,FALSE)</f>
        <v>Rio Branco</v>
      </c>
      <c r="K690" s="45"/>
      <c r="L690" s="94">
        <f>I690+1+2</f>
        <v>43920</v>
      </c>
      <c r="M690" s="46">
        <f t="shared" si="49"/>
        <v>5</v>
      </c>
      <c r="N690" s="47">
        <v>936</v>
      </c>
      <c r="O690" s="47" t="s">
        <v>1531</v>
      </c>
      <c r="P690" s="47">
        <v>937</v>
      </c>
      <c r="Q690" s="47">
        <v>4262</v>
      </c>
      <c r="R690" s="47" t="s">
        <v>619</v>
      </c>
      <c r="S690" s="47" t="s">
        <v>620</v>
      </c>
      <c r="T690" s="36" t="s">
        <v>1532</v>
      </c>
      <c r="U690" s="284"/>
      <c r="V690" s="48"/>
      <c r="W690" s="48"/>
    </row>
    <row r="691" s="49" customFormat="1">
      <c r="A691" s="50">
        <v>13</v>
      </c>
      <c r="B691" s="57" t="s">
        <v>40</v>
      </c>
      <c r="C691" s="58" t="s">
        <v>1514</v>
      </c>
      <c r="D691" s="142" t="s">
        <v>36</v>
      </c>
      <c r="E691" s="89">
        <v>43916</v>
      </c>
      <c r="F691" s="41" t="str">
        <f>VLOOKUP($C691,CARPETAS!$C$5:$L$2388,2,FALSE)</f>
        <v>BRB024</v>
      </c>
      <c r="G691" s="42" t="str">
        <f>VLOOKUP($C691,CARPETAS!$C$5:$L$2388,9,FALSE)</f>
        <v>136.85.90</v>
      </c>
      <c r="H691" s="43" t="str">
        <f>VLOOKUP($C691,CARPETAS!$C$5:$L$2388,5,FALSE)</f>
        <v>Silvio</v>
      </c>
      <c r="I691" s="89">
        <f>E691+2</f>
        <v>43918</v>
      </c>
      <c r="J691" s="44" t="str">
        <f>VLOOKUP($C691,CARPETAS!$C$5:$L$2388,4,FALSE)</f>
        <v>Rio Branco</v>
      </c>
      <c r="K691" s="45"/>
      <c r="L691" s="94">
        <f ref="L691:L722" t="shared" si="50">I691+1</f>
        <v>43919</v>
      </c>
      <c r="M691" s="46">
        <f t="shared" si="49"/>
        <v>3</v>
      </c>
      <c r="N691" s="47">
        <v>936</v>
      </c>
      <c r="O691" s="47" t="s">
        <v>1533</v>
      </c>
      <c r="P691" s="47">
        <v>936</v>
      </c>
      <c r="Q691" s="47">
        <v>4263</v>
      </c>
      <c r="R691" s="47" t="s">
        <v>1534</v>
      </c>
      <c r="S691" s="47" t="s">
        <v>1535</v>
      </c>
      <c r="T691" s="36" t="s">
        <v>1530</v>
      </c>
      <c r="U691" s="284"/>
      <c r="V691" s="48"/>
      <c r="W691" s="48"/>
    </row>
    <row r="692" s="49" customFormat="1">
      <c r="A692" s="39">
        <v>13</v>
      </c>
      <c r="B692" s="54" t="s">
        <v>22</v>
      </c>
      <c r="C692" s="55" t="s">
        <v>23</v>
      </c>
      <c r="D692" s="141" t="s">
        <v>26</v>
      </c>
      <c r="E692" s="88">
        <v>43917</v>
      </c>
      <c r="F692" s="37" t="str">
        <f>VLOOKUP($C692,CARPETAS!$C$5:$L$2388,2,FALSE)</f>
        <v>BRB</v>
      </c>
      <c r="G692" s="27" t="str">
        <f>VLOOKUP($C692,CARPETAS!$C$5:$L$2388,9,FALSE)</f>
        <v>xx</v>
      </c>
      <c r="H692" s="28" t="str">
        <f>VLOOKUP($C692,CARPETAS!$C$5:$L$2388,5,FALSE)</f>
        <v>xx</v>
      </c>
      <c r="I692" s="88">
        <f>E692+2</f>
        <v>43919</v>
      </c>
      <c r="J692" s="29" t="str">
        <f>VLOOKUP($C692,CARPETAS!$C$5:$L$2388,4,FALSE)</f>
        <v>xx</v>
      </c>
      <c r="K692" s="38"/>
      <c r="L692" s="93">
        <f t="shared" si="50"/>
        <v>43920</v>
      </c>
      <c r="M692" s="30">
        <f t="shared" si="49"/>
        <v>3</v>
      </c>
      <c r="N692" s="31">
        <v>936</v>
      </c>
      <c r="O692" s="31"/>
      <c r="P692" s="31"/>
      <c r="Q692" s="31"/>
      <c r="R692" s="31"/>
      <c r="S692" s="31"/>
      <c r="T692" s="40"/>
      <c r="U692" s="222"/>
      <c r="V692" s="48"/>
      <c r="W692" s="48"/>
    </row>
    <row r="693" s="49" customFormat="1">
      <c r="A693" s="50">
        <v>13</v>
      </c>
      <c r="B693" s="57" t="s">
        <v>40</v>
      </c>
      <c r="C693" s="58" t="s">
        <v>1514</v>
      </c>
      <c r="D693" s="142" t="s">
        <v>32</v>
      </c>
      <c r="E693" s="89">
        <v>43917</v>
      </c>
      <c r="F693" s="41" t="str">
        <f>VLOOKUP($C693,CARPETAS!$C$5:$L$2388,2,FALSE)</f>
        <v>BRB024</v>
      </c>
      <c r="G693" s="42" t="str">
        <f>VLOOKUP($C693,CARPETAS!$C$5:$L$2388,9,FALSE)</f>
        <v>136.85.90</v>
      </c>
      <c r="H693" s="43" t="str">
        <f>VLOOKUP($C693,CARPETAS!$C$5:$L$2388,5,FALSE)</f>
        <v>Silvio</v>
      </c>
      <c r="I693" s="89">
        <v>43920</v>
      </c>
      <c r="J693" s="44" t="str">
        <f>VLOOKUP($C693,CARPETAS!$C$5:$L$2388,4,FALSE)</f>
        <v>Rio Branco</v>
      </c>
      <c r="K693" s="45"/>
      <c r="L693" s="94">
        <f t="shared" si="50"/>
        <v>43921</v>
      </c>
      <c r="M693" s="46">
        <f t="shared" si="49"/>
        <v>4</v>
      </c>
      <c r="N693" s="47">
        <v>936</v>
      </c>
      <c r="O693" s="47" t="s">
        <v>1536</v>
      </c>
      <c r="P693" s="47">
        <v>937</v>
      </c>
      <c r="Q693" s="47">
        <v>4265</v>
      </c>
      <c r="R693" s="47" t="s">
        <v>1537</v>
      </c>
      <c r="S693" s="47" t="s">
        <v>1538</v>
      </c>
      <c r="T693" s="36" t="s">
        <v>1539</v>
      </c>
      <c r="U693" s="284"/>
      <c r="V693" s="48"/>
      <c r="W693" s="48"/>
    </row>
    <row r="694" s="49" customFormat="1">
      <c r="A694" s="50">
        <v>13</v>
      </c>
      <c r="B694" s="57" t="s">
        <v>40</v>
      </c>
      <c r="C694" s="58" t="s">
        <v>1514</v>
      </c>
      <c r="D694" s="142" t="s">
        <v>32</v>
      </c>
      <c r="E694" s="89">
        <v>43918</v>
      </c>
      <c r="F694" s="41" t="str">
        <f>VLOOKUP($C694,CARPETAS!$C$5:$L$2388,2,FALSE)</f>
        <v>BRB024</v>
      </c>
      <c r="G694" s="42" t="str">
        <f>VLOOKUP($C694,CARPETAS!$C$5:$L$2388,9,FALSE)</f>
        <v>136.85.90</v>
      </c>
      <c r="H694" s="43" t="str">
        <f>VLOOKUP($C694,CARPETAS!$C$5:$L$2388,5,FALSE)</f>
        <v>Silvio</v>
      </c>
      <c r="I694" s="89">
        <f>E694+2</f>
        <v>43920</v>
      </c>
      <c r="J694" s="44" t="str">
        <f>VLOOKUP($C694,CARPETAS!$C$5:$L$2388,4,FALSE)</f>
        <v>Rio Branco</v>
      </c>
      <c r="K694" s="45"/>
      <c r="L694" s="94">
        <f t="shared" si="50"/>
        <v>43921</v>
      </c>
      <c r="M694" s="46">
        <f t="shared" si="49"/>
        <v>3</v>
      </c>
      <c r="N694" s="47">
        <v>936</v>
      </c>
      <c r="O694" s="47" t="s">
        <v>1540</v>
      </c>
      <c r="P694" s="47">
        <v>937</v>
      </c>
      <c r="Q694" s="47">
        <v>4268</v>
      </c>
      <c r="R694" s="47" t="s">
        <v>1541</v>
      </c>
      <c r="S694" s="47" t="s">
        <v>1542</v>
      </c>
      <c r="T694" s="36" t="s">
        <v>1539</v>
      </c>
      <c r="U694" s="284"/>
      <c r="V694" s="48"/>
      <c r="W694" s="48"/>
    </row>
    <row r="695" s="49" customFormat="1">
      <c r="A695" s="50">
        <v>13</v>
      </c>
      <c r="B695" s="57" t="s">
        <v>40</v>
      </c>
      <c r="C695" s="58" t="s">
        <v>1498</v>
      </c>
      <c r="D695" s="142" t="s">
        <v>26</v>
      </c>
      <c r="E695" s="89">
        <v>43916</v>
      </c>
      <c r="F695" s="41" t="str">
        <f>VLOOKUP($C695,CARPETAS!$C$5:$L$2388,2,FALSE)</f>
        <v>BRB023</v>
      </c>
      <c r="G695" s="42" t="str">
        <f>VLOOKUP($C695,CARPETAS!$C$5:$L$2388,9,FALSE)</f>
        <v>136.80.96</v>
      </c>
      <c r="H695" s="43" t="str">
        <f>VLOOKUP($C695,CARPETAS!$C$5:$L$2388,5,FALSE)</f>
        <v>Zanini</v>
      </c>
      <c r="I695" s="89">
        <v>43920</v>
      </c>
      <c r="J695" s="44" t="str">
        <f>VLOOKUP($C695,CARPETAS!$C$5:$L$2388,4,FALSE)</f>
        <v>Rio Branco</v>
      </c>
      <c r="K695" s="45"/>
      <c r="L695" s="94">
        <f t="shared" si="50"/>
        <v>43921</v>
      </c>
      <c r="M695" s="46">
        <f t="shared" si="49"/>
        <v>5</v>
      </c>
      <c r="N695" s="47">
        <v>936</v>
      </c>
      <c r="O695" s="47" t="s">
        <v>1543</v>
      </c>
      <c r="P695" s="47">
        <v>936</v>
      </c>
      <c r="Q695" s="47">
        <v>1272</v>
      </c>
      <c r="R695" s="47" t="s">
        <v>305</v>
      </c>
      <c r="S695" s="47" t="s">
        <v>306</v>
      </c>
      <c r="T695" s="36" t="s">
        <v>1544</v>
      </c>
      <c r="U695" s="284"/>
      <c r="V695" s="48"/>
      <c r="W695" s="48"/>
    </row>
    <row r="696" s="49" customFormat="1">
      <c r="A696" s="50">
        <v>13</v>
      </c>
      <c r="B696" s="57" t="s">
        <v>40</v>
      </c>
      <c r="C696" s="58" t="s">
        <v>1514</v>
      </c>
      <c r="D696" s="142" t="s">
        <v>28</v>
      </c>
      <c r="E696" s="89">
        <v>43917</v>
      </c>
      <c r="F696" s="41" t="str">
        <f>VLOOKUP($C696,CARPETAS!$C$5:$L$2388,2,FALSE)</f>
        <v>BRB024</v>
      </c>
      <c r="G696" s="42" t="str">
        <f>VLOOKUP($C696,CARPETAS!$C$5:$L$2388,9,FALSE)</f>
        <v>136.85.90</v>
      </c>
      <c r="H696" s="43" t="str">
        <f>VLOOKUP($C696,CARPETAS!$C$5:$L$2388,5,FALSE)</f>
        <v>Silvio</v>
      </c>
      <c r="I696" s="89">
        <v>43920</v>
      </c>
      <c r="J696" s="44" t="str">
        <f>VLOOKUP($C696,CARPETAS!$C$5:$L$2388,4,FALSE)</f>
        <v>Rio Branco</v>
      </c>
      <c r="K696" s="45"/>
      <c r="L696" s="94">
        <f t="shared" si="50"/>
        <v>43921</v>
      </c>
      <c r="M696" s="46">
        <f t="shared" si="49"/>
        <v>4</v>
      </c>
      <c r="N696" s="47">
        <v>936</v>
      </c>
      <c r="O696" s="47" t="s">
        <v>1545</v>
      </c>
      <c r="P696" s="47">
        <v>938</v>
      </c>
      <c r="Q696" s="47">
        <v>4264</v>
      </c>
      <c r="R696" s="47" t="s">
        <v>1386</v>
      </c>
      <c r="S696" s="47" t="s">
        <v>438</v>
      </c>
      <c r="T696" s="36" t="s">
        <v>1546</v>
      </c>
      <c r="U696" s="284"/>
      <c r="V696" s="48"/>
      <c r="W696" s="48"/>
    </row>
    <row r="697" s="49" customFormat="1">
      <c r="A697" s="50">
        <v>13</v>
      </c>
      <c r="B697" s="57" t="s">
        <v>40</v>
      </c>
      <c r="C697" s="58" t="s">
        <v>1547</v>
      </c>
      <c r="D697" s="142" t="s">
        <v>1091</v>
      </c>
      <c r="E697" s="89">
        <v>43917</v>
      </c>
      <c r="F697" s="41" t="str">
        <f>VLOOKUP($C697,CARPETAS!$C$5:$L$2388,2,FALSE)</f>
        <v>BRB025</v>
      </c>
      <c r="G697" s="42" t="str">
        <f>VLOOKUP($C697,CARPETAS!$C$5:$L$2388,9,FALSE)</f>
        <v>136.85.91</v>
      </c>
      <c r="H697" s="43" t="str">
        <f>VLOOKUP($C697,CARPETAS!$C$5:$L$2388,5,FALSE)</f>
        <v>Zanini</v>
      </c>
      <c r="I697" s="89">
        <v>43920</v>
      </c>
      <c r="J697" s="44" t="str">
        <f>VLOOKUP($C697,CARPETAS!$C$5:$L$2388,4,FALSE)</f>
        <v>Rio Branco</v>
      </c>
      <c r="K697" s="45"/>
      <c r="L697" s="94">
        <f t="shared" si="50"/>
        <v>43921</v>
      </c>
      <c r="M697" s="46">
        <f t="shared" si="49"/>
        <v>4</v>
      </c>
      <c r="N697" s="47">
        <v>936</v>
      </c>
      <c r="O697" s="47" t="s">
        <v>1548</v>
      </c>
      <c r="P697" s="47">
        <v>936</v>
      </c>
      <c r="Q697" s="47">
        <v>1273</v>
      </c>
      <c r="R697" s="47" t="s">
        <v>339</v>
      </c>
      <c r="S697" s="47" t="s">
        <v>154</v>
      </c>
      <c r="T697" s="36" t="s">
        <v>1544</v>
      </c>
      <c r="U697" s="284"/>
      <c r="V697" s="48"/>
      <c r="W697" s="48"/>
    </row>
    <row r="698" s="49" customFormat="1">
      <c r="A698" s="50">
        <v>13</v>
      </c>
      <c r="B698" s="57" t="s">
        <v>40</v>
      </c>
      <c r="C698" s="58" t="s">
        <v>1514</v>
      </c>
      <c r="D698" s="142" t="s">
        <v>37</v>
      </c>
      <c r="E698" s="89">
        <v>43918</v>
      </c>
      <c r="F698" s="41" t="str">
        <f>VLOOKUP($C698,CARPETAS!$C$5:$L$2388,2,FALSE)</f>
        <v>BRB024</v>
      </c>
      <c r="G698" s="42" t="str">
        <f>VLOOKUP($C698,CARPETAS!$C$5:$L$2388,9,FALSE)</f>
        <v>136.85.90</v>
      </c>
      <c r="H698" s="43" t="str">
        <f>VLOOKUP($C698,CARPETAS!$C$5:$L$2388,5,FALSE)</f>
        <v>Silvio</v>
      </c>
      <c r="I698" s="89">
        <f>E698+2</f>
        <v>43920</v>
      </c>
      <c r="J698" s="44" t="str">
        <f>VLOOKUP($C698,CARPETAS!$C$5:$L$2388,4,FALSE)</f>
        <v>Rio Branco</v>
      </c>
      <c r="K698" s="45"/>
      <c r="L698" s="94">
        <f t="shared" si="50"/>
        <v>43921</v>
      </c>
      <c r="M698" s="46">
        <f t="shared" si="49"/>
        <v>3</v>
      </c>
      <c r="N698" s="47">
        <v>936</v>
      </c>
      <c r="O698" s="47" t="s">
        <v>1549</v>
      </c>
      <c r="P698" s="47">
        <v>936</v>
      </c>
      <c r="Q698" s="47">
        <v>4266</v>
      </c>
      <c r="R698" s="47" t="s">
        <v>1073</v>
      </c>
      <c r="S698" s="47" t="s">
        <v>1074</v>
      </c>
      <c r="T698" s="36" t="s">
        <v>1544</v>
      </c>
      <c r="U698" s="284"/>
      <c r="V698" s="48"/>
      <c r="W698" s="48"/>
    </row>
    <row r="699" s="49" customFormat="1">
      <c r="A699" s="50">
        <v>13</v>
      </c>
      <c r="B699" s="57" t="s">
        <v>40</v>
      </c>
      <c r="C699" s="58" t="s">
        <v>1514</v>
      </c>
      <c r="D699" s="142" t="s">
        <v>36</v>
      </c>
      <c r="E699" s="89">
        <v>43918</v>
      </c>
      <c r="F699" s="41" t="str">
        <f>VLOOKUP($C699,CARPETAS!$C$5:$L$2388,2,FALSE)</f>
        <v>BRB024</v>
      </c>
      <c r="G699" s="42" t="str">
        <f>VLOOKUP($C699,CARPETAS!$C$5:$L$2388,9,FALSE)</f>
        <v>136.85.90</v>
      </c>
      <c r="H699" s="43" t="str">
        <f>VLOOKUP($C699,CARPETAS!$C$5:$L$2388,5,FALSE)</f>
        <v>Silvio</v>
      </c>
      <c r="I699" s="89">
        <f>E699+2</f>
        <v>43920</v>
      </c>
      <c r="J699" s="44" t="str">
        <f>VLOOKUP($C699,CARPETAS!$C$5:$L$2388,4,FALSE)</f>
        <v>Rio Branco</v>
      </c>
      <c r="K699" s="45"/>
      <c r="L699" s="94">
        <f t="shared" si="50"/>
        <v>43921</v>
      </c>
      <c r="M699" s="46">
        <f t="shared" si="49"/>
        <v>3</v>
      </c>
      <c r="N699" s="47">
        <v>936</v>
      </c>
      <c r="O699" s="47" t="s">
        <v>1550</v>
      </c>
      <c r="P699" s="47">
        <v>938</v>
      </c>
      <c r="Q699" s="47">
        <v>4267</v>
      </c>
      <c r="R699" s="47" t="s">
        <v>1551</v>
      </c>
      <c r="S699" s="47" t="s">
        <v>1552</v>
      </c>
      <c r="T699" s="36" t="s">
        <v>1546</v>
      </c>
      <c r="U699" s="284"/>
      <c r="V699" s="48"/>
      <c r="W699" s="48"/>
    </row>
    <row r="700" s="49" customFormat="1">
      <c r="A700" s="50">
        <v>13</v>
      </c>
      <c r="B700" s="57" t="s">
        <v>40</v>
      </c>
      <c r="C700" s="58" t="s">
        <v>1547</v>
      </c>
      <c r="D700" s="142" t="s">
        <v>26</v>
      </c>
      <c r="E700" s="89">
        <v>43918</v>
      </c>
      <c r="F700" s="41" t="str">
        <f>VLOOKUP($C700,CARPETAS!$C$5:$L$2388,2,FALSE)</f>
        <v>BRB025</v>
      </c>
      <c r="G700" s="42" t="str">
        <f>VLOOKUP($C700,CARPETAS!$C$5:$L$2388,9,FALSE)</f>
        <v>136.85.91</v>
      </c>
      <c r="H700" s="43" t="str">
        <f>VLOOKUP($C700,CARPETAS!$C$5:$L$2388,5,FALSE)</f>
        <v>Zanini</v>
      </c>
      <c r="I700" s="89">
        <f>E700+2</f>
        <v>43920</v>
      </c>
      <c r="J700" s="44" t="str">
        <f>VLOOKUP($C700,CARPETAS!$C$5:$L$2388,4,FALSE)</f>
        <v>Rio Branco</v>
      </c>
      <c r="K700" s="45"/>
      <c r="L700" s="94">
        <f t="shared" si="50"/>
        <v>43921</v>
      </c>
      <c r="M700" s="46">
        <f t="shared" si="49"/>
        <v>3</v>
      </c>
      <c r="N700" s="47">
        <v>936</v>
      </c>
      <c r="O700" s="47" t="s">
        <v>1553</v>
      </c>
      <c r="P700" s="47">
        <v>936</v>
      </c>
      <c r="Q700" s="47">
        <v>1274</v>
      </c>
      <c r="R700" s="47" t="s">
        <v>1554</v>
      </c>
      <c r="S700" s="47" t="s">
        <v>1555</v>
      </c>
      <c r="T700" s="36" t="s">
        <v>1544</v>
      </c>
      <c r="U700" s="284"/>
      <c r="V700" s="48"/>
      <c r="W700" s="48"/>
    </row>
    <row r="701" s="49" customFormat="1">
      <c r="A701" s="50">
        <v>14</v>
      </c>
      <c r="B701" s="57" t="s">
        <v>40</v>
      </c>
      <c r="C701" s="58" t="s">
        <v>1556</v>
      </c>
      <c r="D701" s="142" t="s">
        <v>24</v>
      </c>
      <c r="E701" s="89">
        <v>43918</v>
      </c>
      <c r="F701" s="41" t="str">
        <f>VLOOKUP($C701,CARPETAS!$C$5:$L$2388,2,FALSE)</f>
        <v>BRP010</v>
      </c>
      <c r="G701" s="42" t="str">
        <f>VLOOKUP($C701,CARPETAS!$C$5:$L$2388,9,FALSE)</f>
        <v>136.78.87</v>
      </c>
      <c r="H701" s="43" t="str">
        <f>VLOOKUP($C701,CARPETAS!$C$5:$L$2388,5,FALSE)</f>
        <v>Silvio</v>
      </c>
      <c r="I701" s="89">
        <f>E701+2</f>
        <v>43920</v>
      </c>
      <c r="J701" s="44" t="str">
        <f>VLOOKUP($C701,CARPETAS!$C$5:$L$2388,4,FALSE)</f>
        <v>Rio Branco</v>
      </c>
      <c r="K701" s="45"/>
      <c r="L701" s="94">
        <f t="shared" si="50"/>
        <v>43921</v>
      </c>
      <c r="M701" s="46">
        <f t="shared" si="49"/>
        <v>3</v>
      </c>
      <c r="N701" s="47">
        <v>1000</v>
      </c>
      <c r="O701" s="47"/>
      <c r="P701" s="47">
        <v>1000</v>
      </c>
      <c r="Q701" s="47">
        <v>4282</v>
      </c>
      <c r="R701" s="47" t="s">
        <v>1557</v>
      </c>
      <c r="S701" s="47" t="s">
        <v>1558</v>
      </c>
      <c r="T701" s="36" t="s">
        <v>1559</v>
      </c>
      <c r="U701" s="284"/>
      <c r="V701" s="48"/>
      <c r="W701" s="48"/>
    </row>
    <row r="702" s="49" customFormat="1">
      <c r="A702" s="50">
        <v>14</v>
      </c>
      <c r="B702" s="57" t="s">
        <v>40</v>
      </c>
      <c r="C702" s="58" t="s">
        <v>1560</v>
      </c>
      <c r="D702" s="142" t="s">
        <v>37</v>
      </c>
      <c r="E702" s="89">
        <v>43920</v>
      </c>
      <c r="F702" s="41" t="str">
        <f>VLOOKUP($C702,CARPETAS!$C$5:$L$2388,2,FALSE)</f>
        <v>BRB027</v>
      </c>
      <c r="G702" s="42" t="str">
        <f>VLOOKUP($C702,CARPETAS!$C$5:$L$2388,9,FALSE)</f>
        <v>136.87.60</v>
      </c>
      <c r="H702" s="43" t="str">
        <f>VLOOKUP($C702,CARPETAS!$C$5:$L$2388,5,FALSE)</f>
        <v>Silvio</v>
      </c>
      <c r="I702" s="89">
        <f>E702+2</f>
        <v>43922</v>
      </c>
      <c r="J702" s="44" t="str">
        <f>VLOOKUP($C702,CARPETAS!$C$5:$L$2388,4,FALSE)</f>
        <v>Rio Branco</v>
      </c>
      <c r="K702" s="45"/>
      <c r="L702" s="94">
        <f t="shared" si="50"/>
        <v>43923</v>
      </c>
      <c r="M702" s="46">
        <f t="shared" si="49"/>
        <v>3</v>
      </c>
      <c r="N702" s="47">
        <v>936</v>
      </c>
      <c r="O702" s="47" t="s">
        <v>1561</v>
      </c>
      <c r="P702" s="47">
        <v>936</v>
      </c>
      <c r="Q702" s="47">
        <v>4274</v>
      </c>
      <c r="R702" s="47" t="s">
        <v>1534</v>
      </c>
      <c r="S702" s="47" t="s">
        <v>1535</v>
      </c>
      <c r="T702" s="36" t="s">
        <v>1562</v>
      </c>
      <c r="U702" s="284"/>
      <c r="V702" s="48"/>
      <c r="W702" s="48"/>
    </row>
    <row r="703" s="49" customFormat="1">
      <c r="A703" s="50">
        <v>14</v>
      </c>
      <c r="B703" s="57" t="s">
        <v>40</v>
      </c>
      <c r="C703" s="58" t="s">
        <v>1563</v>
      </c>
      <c r="D703" s="142" t="s">
        <v>28</v>
      </c>
      <c r="E703" s="89">
        <v>43921</v>
      </c>
      <c r="F703" s="41" t="str">
        <f>VLOOKUP($C703,CARPETAS!$C$5:$L$2388,2,FALSE)</f>
        <v>BRB026</v>
      </c>
      <c r="G703" s="42" t="str">
        <f>VLOOKUP($C703,CARPETAS!$C$5:$L$2388,9,FALSE)</f>
        <v>136.87.59</v>
      </c>
      <c r="H703" s="43" t="str">
        <f>VLOOKUP($C703,CARPETAS!$C$5:$L$2388,5,FALSE)</f>
        <v>ATX</v>
      </c>
      <c r="I703" s="89">
        <v>43922</v>
      </c>
      <c r="J703" s="44" t="str">
        <f>VLOOKUP($C703,CARPETAS!$C$5:$L$2388,4,FALSE)</f>
        <v>Rivera</v>
      </c>
      <c r="K703" s="45"/>
      <c r="L703" s="94">
        <f t="shared" si="50"/>
        <v>43923</v>
      </c>
      <c r="M703" s="46">
        <f t="shared" si="49"/>
        <v>2</v>
      </c>
      <c r="N703" s="47">
        <v>936</v>
      </c>
      <c r="O703" s="47" t="s">
        <v>1564</v>
      </c>
      <c r="P703" s="47">
        <v>938</v>
      </c>
      <c r="Q703" s="47">
        <v>1</v>
      </c>
      <c r="R703" s="47" t="s">
        <v>1565</v>
      </c>
      <c r="S703" s="47" t="s">
        <v>1566</v>
      </c>
      <c r="T703" s="36" t="s">
        <v>1567</v>
      </c>
      <c r="U703" s="284"/>
      <c r="V703" s="48"/>
      <c r="W703" s="48"/>
    </row>
    <row r="704" s="49" customFormat="1">
      <c r="A704" s="50">
        <v>14</v>
      </c>
      <c r="B704" s="57" t="s">
        <v>40</v>
      </c>
      <c r="C704" s="58" t="s">
        <v>1568</v>
      </c>
      <c r="D704" s="142" t="s">
        <v>24</v>
      </c>
      <c r="E704" s="89">
        <v>43921</v>
      </c>
      <c r="F704" s="41" t="str">
        <f>VLOOKUP($C704,CARPETAS!$C$5:$L$2388,2,FALSE)</f>
        <v>BRP011</v>
      </c>
      <c r="G704" s="42" t="str">
        <f>VLOOKUP($C704,CARPETAS!$C$5:$L$2388,9,FALSE)</f>
        <v>136.75.81</v>
      </c>
      <c r="H704" s="43" t="str">
        <f>VLOOKUP($C704,CARPETAS!$C$5:$L$2388,5,FALSE)</f>
        <v>Silvio</v>
      </c>
      <c r="I704" s="89">
        <v>43922</v>
      </c>
      <c r="J704" s="44" t="str">
        <f>VLOOKUP($C704,CARPETAS!$C$5:$L$2388,4,FALSE)</f>
        <v>Rio Branco</v>
      </c>
      <c r="K704" s="45"/>
      <c r="L704" s="94">
        <f t="shared" si="50"/>
        <v>43923</v>
      </c>
      <c r="M704" s="46">
        <f t="shared" si="49"/>
        <v>2</v>
      </c>
      <c r="N704" s="47">
        <v>1000</v>
      </c>
      <c r="O704" s="47"/>
      <c r="P704" s="47">
        <v>1000</v>
      </c>
      <c r="Q704" s="47">
        <v>4284</v>
      </c>
      <c r="R704" s="47" t="s">
        <v>346</v>
      </c>
      <c r="S704" s="47" t="s">
        <v>347</v>
      </c>
      <c r="T704" s="36" t="s">
        <v>1569</v>
      </c>
      <c r="U704" s="284"/>
      <c r="V704" s="48"/>
      <c r="W704" s="48"/>
    </row>
    <row r="705" s="49" customFormat="1">
      <c r="A705" s="50">
        <v>14</v>
      </c>
      <c r="B705" s="57" t="s">
        <v>40</v>
      </c>
      <c r="C705" s="58" t="s">
        <v>1560</v>
      </c>
      <c r="D705" s="142" t="s">
        <v>32</v>
      </c>
      <c r="E705" s="89">
        <v>43922</v>
      </c>
      <c r="F705" s="41" t="str">
        <f>VLOOKUP($C705,CARPETAS!$C$5:$L$2388,2,FALSE)</f>
        <v>BRB027</v>
      </c>
      <c r="G705" s="42" t="str">
        <f>VLOOKUP($C705,CARPETAS!$C$5:$L$2388,9,FALSE)</f>
        <v>136.87.60</v>
      </c>
      <c r="H705" s="43" t="str">
        <f>VLOOKUP($C705,CARPETAS!$C$5:$L$2388,5,FALSE)</f>
        <v>Silvio</v>
      </c>
      <c r="I705" s="89">
        <v>43923</v>
      </c>
      <c r="J705" s="44" t="str">
        <f>VLOOKUP($C705,CARPETAS!$C$5:$L$2388,4,FALSE)</f>
        <v>Rio Branco</v>
      </c>
      <c r="K705" s="45"/>
      <c r="L705" s="94">
        <f t="shared" si="50"/>
        <v>43924</v>
      </c>
      <c r="M705" s="46">
        <f t="shared" si="49"/>
        <v>2</v>
      </c>
      <c r="N705" s="47">
        <v>936</v>
      </c>
      <c r="O705" s="47" t="s">
        <v>1570</v>
      </c>
      <c r="P705" s="47">
        <v>937</v>
      </c>
      <c r="Q705" s="47">
        <v>4276</v>
      </c>
      <c r="R705" s="47" t="s">
        <v>1386</v>
      </c>
      <c r="S705" s="47" t="s">
        <v>438</v>
      </c>
      <c r="T705" s="36" t="s">
        <v>1571</v>
      </c>
      <c r="U705" s="284"/>
      <c r="V705" s="48"/>
      <c r="W705" s="48"/>
    </row>
    <row r="706" s="49" customFormat="1">
      <c r="A706" s="50">
        <v>14</v>
      </c>
      <c r="B706" s="57" t="s">
        <v>40</v>
      </c>
      <c r="C706" s="58" t="s">
        <v>1560</v>
      </c>
      <c r="D706" s="142" t="s">
        <v>27</v>
      </c>
      <c r="E706" s="89">
        <v>43921</v>
      </c>
      <c r="F706" s="41" t="str">
        <f>VLOOKUP($C706,CARPETAS!$C$5:$L$2388,2,FALSE)</f>
        <v>BRB027</v>
      </c>
      <c r="G706" s="42" t="str">
        <f>VLOOKUP($C706,CARPETAS!$C$5:$L$2388,9,FALSE)</f>
        <v>136.87.60</v>
      </c>
      <c r="H706" s="43" t="str">
        <f>VLOOKUP($C706,CARPETAS!$C$5:$L$2388,5,FALSE)</f>
        <v>Silvio</v>
      </c>
      <c r="I706" s="89">
        <f>E706+2</f>
        <v>43923</v>
      </c>
      <c r="J706" s="44" t="str">
        <f>VLOOKUP($C706,CARPETAS!$C$5:$L$2388,4,FALSE)</f>
        <v>Rio Branco</v>
      </c>
      <c r="K706" s="45"/>
      <c r="L706" s="94">
        <f t="shared" si="50"/>
        <v>43924</v>
      </c>
      <c r="M706" s="46">
        <f t="shared" si="49"/>
        <v>3</v>
      </c>
      <c r="N706" s="47">
        <v>936</v>
      </c>
      <c r="O706" s="47" t="s">
        <v>1572</v>
      </c>
      <c r="P706" s="47">
        <v>936</v>
      </c>
      <c r="Q706" s="47">
        <v>4275</v>
      </c>
      <c r="R706" s="47" t="s">
        <v>1465</v>
      </c>
      <c r="S706" s="47" t="s">
        <v>1466</v>
      </c>
      <c r="T706" s="36" t="s">
        <v>1573</v>
      </c>
      <c r="U706" s="284"/>
      <c r="V706" s="48"/>
      <c r="W706" s="48"/>
    </row>
    <row r="707" s="49" customFormat="1">
      <c r="A707" s="50">
        <v>14</v>
      </c>
      <c r="B707" s="57" t="s">
        <v>40</v>
      </c>
      <c r="C707" s="58" t="s">
        <v>1560</v>
      </c>
      <c r="D707" s="142" t="s">
        <v>37</v>
      </c>
      <c r="E707" s="89">
        <v>43921</v>
      </c>
      <c r="F707" s="41" t="str">
        <f>VLOOKUP($C707,CARPETAS!$C$5:$L$2388,2,FALSE)</f>
        <v>BRB027</v>
      </c>
      <c r="G707" s="42" t="str">
        <f>VLOOKUP($C707,CARPETAS!$C$5:$L$2388,9,FALSE)</f>
        <v>136.87.60</v>
      </c>
      <c r="H707" s="43" t="str">
        <f>VLOOKUP($C707,CARPETAS!$C$5:$L$2388,5,FALSE)</f>
        <v>Silvio</v>
      </c>
      <c r="I707" s="89">
        <f>E707+2</f>
        <v>43923</v>
      </c>
      <c r="J707" s="44" t="str">
        <f>VLOOKUP($C707,CARPETAS!$C$5:$L$2388,4,FALSE)</f>
        <v>Rio Branco</v>
      </c>
      <c r="K707" s="45"/>
      <c r="L707" s="94">
        <f t="shared" si="50"/>
        <v>43924</v>
      </c>
      <c r="M707" s="46">
        <f t="shared" si="49"/>
        <v>3</v>
      </c>
      <c r="N707" s="47">
        <v>936</v>
      </c>
      <c r="O707" s="47" t="s">
        <v>1574</v>
      </c>
      <c r="P707" s="47">
        <v>937</v>
      </c>
      <c r="Q707" s="47">
        <v>4273</v>
      </c>
      <c r="R707" s="47" t="s">
        <v>1073</v>
      </c>
      <c r="S707" s="47" t="s">
        <v>1074</v>
      </c>
      <c r="T707" s="36" t="s">
        <v>1571</v>
      </c>
      <c r="U707" s="284"/>
      <c r="V707" s="48"/>
      <c r="W707" s="48"/>
    </row>
    <row r="708" s="49" customFormat="1">
      <c r="A708" s="50">
        <v>14</v>
      </c>
      <c r="B708" s="57" t="s">
        <v>40</v>
      </c>
      <c r="C708" s="58" t="s">
        <v>1547</v>
      </c>
      <c r="D708" s="142" t="s">
        <v>1091</v>
      </c>
      <c r="E708" s="89">
        <v>43921</v>
      </c>
      <c r="F708" s="41" t="str">
        <f>VLOOKUP($C708,CARPETAS!$C$5:$L$2388,2,FALSE)</f>
        <v>BRB025</v>
      </c>
      <c r="G708" s="42" t="str">
        <f>VLOOKUP($C708,CARPETAS!$C$5:$L$2388,9,FALSE)</f>
        <v>136.85.91</v>
      </c>
      <c r="H708" s="43" t="str">
        <f>VLOOKUP($C708,CARPETAS!$C$5:$L$2388,5,FALSE)</f>
        <v>Zanini</v>
      </c>
      <c r="I708" s="89">
        <f>E708+2</f>
        <v>43923</v>
      </c>
      <c r="J708" s="44" t="str">
        <f>VLOOKUP($C708,CARPETAS!$C$5:$L$2388,4,FALSE)</f>
        <v>Rio Branco</v>
      </c>
      <c r="K708" s="45"/>
      <c r="L708" s="94">
        <f t="shared" si="50"/>
        <v>43924</v>
      </c>
      <c r="M708" s="46">
        <f t="shared" si="49"/>
        <v>3</v>
      </c>
      <c r="N708" s="47">
        <v>936</v>
      </c>
      <c r="O708" s="47" t="s">
        <v>1575</v>
      </c>
      <c r="P708" s="47">
        <v>936</v>
      </c>
      <c r="Q708" s="47">
        <v>1279</v>
      </c>
      <c r="R708" s="47" t="s">
        <v>64</v>
      </c>
      <c r="S708" s="47" t="s">
        <v>65</v>
      </c>
      <c r="T708" s="36" t="s">
        <v>1573</v>
      </c>
      <c r="U708" s="284"/>
      <c r="V708" s="48"/>
      <c r="W708" s="48"/>
    </row>
    <row r="709" s="49" customFormat="1">
      <c r="A709" s="50">
        <v>14</v>
      </c>
      <c r="B709" s="57" t="s">
        <v>40</v>
      </c>
      <c r="C709" s="58" t="s">
        <v>1576</v>
      </c>
      <c r="D709" s="142" t="s">
        <v>24</v>
      </c>
      <c r="E709" s="89">
        <v>43922</v>
      </c>
      <c r="F709" s="41" t="str">
        <f>VLOOKUP($C709,CARPETAS!$C$5:$L$2388,2,FALSE)</f>
        <v>BRP012</v>
      </c>
      <c r="G709" s="42" t="str">
        <f>VLOOKUP($C709,CARPETAS!$C$5:$L$2388,9,FALSE)</f>
        <v>136.78.88</v>
      </c>
      <c r="H709" s="43" t="str">
        <f>VLOOKUP($C709,CARPETAS!$C$5:$L$2388,5,FALSE)</f>
        <v>Silvio</v>
      </c>
      <c r="I709" s="89">
        <v>43923</v>
      </c>
      <c r="J709" s="44" t="str">
        <f>VLOOKUP($C709,CARPETAS!$C$5:$L$2388,4,FALSE)</f>
        <v>Rio Branco</v>
      </c>
      <c r="K709" s="45"/>
      <c r="L709" s="94">
        <f t="shared" si="50"/>
        <v>43924</v>
      </c>
      <c r="M709" s="46">
        <f t="shared" si="49"/>
        <v>2</v>
      </c>
      <c r="N709" s="47">
        <v>1000</v>
      </c>
      <c r="O709" s="47"/>
      <c r="P709" s="47">
        <v>1000</v>
      </c>
      <c r="Q709" s="47">
        <v>4287</v>
      </c>
      <c r="R709" s="47" t="s">
        <v>1537</v>
      </c>
      <c r="S709" s="47" t="s">
        <v>1538</v>
      </c>
      <c r="T709" s="36" t="s">
        <v>1577</v>
      </c>
      <c r="U709" s="284"/>
      <c r="V709" s="48"/>
      <c r="W709" s="48"/>
    </row>
    <row r="710" s="49" customFormat="1">
      <c r="A710" s="50">
        <v>14</v>
      </c>
      <c r="B710" s="57" t="s">
        <v>40</v>
      </c>
      <c r="C710" s="58" t="s">
        <v>1547</v>
      </c>
      <c r="D710" s="142" t="s">
        <v>1091</v>
      </c>
      <c r="E710" s="89">
        <v>43922</v>
      </c>
      <c r="F710" s="41" t="str">
        <f>VLOOKUP($C710,CARPETAS!$C$5:$L$2388,2,FALSE)</f>
        <v>BRB025</v>
      </c>
      <c r="G710" s="42" t="str">
        <f>VLOOKUP($C710,CARPETAS!$C$5:$L$2388,9,FALSE)</f>
        <v>136.85.91</v>
      </c>
      <c r="H710" s="43" t="str">
        <f>VLOOKUP($C710,CARPETAS!$C$5:$L$2388,5,FALSE)</f>
        <v>Zanini</v>
      </c>
      <c r="I710" s="89">
        <v>43923</v>
      </c>
      <c r="J710" s="44" t="str">
        <f>VLOOKUP($C710,CARPETAS!$C$5:$L$2388,4,FALSE)</f>
        <v>Rio Branco</v>
      </c>
      <c r="K710" s="45"/>
      <c r="L710" s="94">
        <f t="shared" si="50"/>
        <v>43924</v>
      </c>
      <c r="M710" s="46">
        <f t="shared" si="49"/>
        <v>2</v>
      </c>
      <c r="N710" s="47">
        <v>936</v>
      </c>
      <c r="O710" s="47" t="s">
        <v>1578</v>
      </c>
      <c r="P710" s="47">
        <v>936</v>
      </c>
      <c r="Q710" s="47">
        <v>1284</v>
      </c>
      <c r="R710" s="47" t="s">
        <v>459</v>
      </c>
      <c r="S710" s="47" t="s">
        <v>460</v>
      </c>
      <c r="T710" s="36" t="s">
        <v>1573</v>
      </c>
      <c r="U710" s="284"/>
      <c r="V710" s="48"/>
      <c r="W710" s="48"/>
    </row>
    <row r="711" s="49" customFormat="1">
      <c r="A711" s="50">
        <v>14</v>
      </c>
      <c r="B711" s="57" t="s">
        <v>40</v>
      </c>
      <c r="C711" s="58" t="s">
        <v>1547</v>
      </c>
      <c r="D711" s="142" t="s">
        <v>26</v>
      </c>
      <c r="E711" s="89">
        <v>43921</v>
      </c>
      <c r="F711" s="41" t="str">
        <f>VLOOKUP($C711,CARPETAS!$C$5:$L$2388,2,FALSE)</f>
        <v>BRB025</v>
      </c>
      <c r="G711" s="42" t="str">
        <f>VLOOKUP($C711,CARPETAS!$C$5:$L$2388,9,FALSE)</f>
        <v>136.85.91</v>
      </c>
      <c r="H711" s="43" t="str">
        <f>VLOOKUP($C711,CARPETAS!$C$5:$L$2388,5,FALSE)</f>
        <v>Zanini</v>
      </c>
      <c r="I711" s="89">
        <v>43924</v>
      </c>
      <c r="J711" s="44" t="str">
        <f>VLOOKUP($C711,CARPETAS!$C$5:$L$2388,4,FALSE)</f>
        <v>Rio Branco</v>
      </c>
      <c r="K711" s="45"/>
      <c r="L711" s="94">
        <f t="shared" si="50"/>
        <v>43925</v>
      </c>
      <c r="M711" s="46">
        <f t="shared" si="49"/>
        <v>4</v>
      </c>
      <c r="N711" s="47">
        <v>936</v>
      </c>
      <c r="O711" s="47" t="s">
        <v>1579</v>
      </c>
      <c r="P711" s="47">
        <v>936</v>
      </c>
      <c r="Q711" s="47">
        <v>1278</v>
      </c>
      <c r="R711" s="47" t="s">
        <v>1580</v>
      </c>
      <c r="S711" s="47" t="s">
        <v>1581</v>
      </c>
      <c r="T711" s="36" t="s">
        <v>1582</v>
      </c>
      <c r="U711" s="284"/>
      <c r="V711" s="48"/>
      <c r="W711" s="48"/>
    </row>
    <row r="712" s="49" customFormat="1">
      <c r="A712" s="50">
        <v>14</v>
      </c>
      <c r="B712" s="57" t="s">
        <v>40</v>
      </c>
      <c r="C712" s="58" t="s">
        <v>1547</v>
      </c>
      <c r="D712" s="142" t="s">
        <v>26</v>
      </c>
      <c r="E712" s="89">
        <v>43922</v>
      </c>
      <c r="F712" s="41" t="str">
        <f>VLOOKUP($C712,CARPETAS!$C$5:$L$2388,2,FALSE)</f>
        <v>BRB025</v>
      </c>
      <c r="G712" s="42" t="str">
        <f>VLOOKUP($C712,CARPETAS!$C$5:$L$2388,9,FALSE)</f>
        <v>136.85.91</v>
      </c>
      <c r="H712" s="43" t="str">
        <f>VLOOKUP($C712,CARPETAS!$C$5:$L$2388,5,FALSE)</f>
        <v>Zanini</v>
      </c>
      <c r="I712" s="89">
        <f>E712+2</f>
        <v>43924</v>
      </c>
      <c r="J712" s="44" t="str">
        <f>VLOOKUP($C712,CARPETAS!$C$5:$L$2388,4,FALSE)</f>
        <v>Rio Branco</v>
      </c>
      <c r="K712" s="45"/>
      <c r="L712" s="94">
        <f t="shared" si="50"/>
        <v>43925</v>
      </c>
      <c r="M712" s="46">
        <f t="shared" si="49"/>
        <v>3</v>
      </c>
      <c r="N712" s="47">
        <v>936</v>
      </c>
      <c r="O712" s="47" t="s">
        <v>1583</v>
      </c>
      <c r="P712" s="47">
        <v>936</v>
      </c>
      <c r="Q712" s="47">
        <v>1285</v>
      </c>
      <c r="R712" s="47" t="s">
        <v>552</v>
      </c>
      <c r="S712" s="47" t="s">
        <v>553</v>
      </c>
      <c r="T712" s="36" t="s">
        <v>1582</v>
      </c>
      <c r="U712" s="284"/>
      <c r="V712" s="48"/>
      <c r="W712" s="48"/>
    </row>
    <row r="713" s="49" customFormat="1">
      <c r="A713" s="50">
        <v>14</v>
      </c>
      <c r="B713" s="57" t="s">
        <v>40</v>
      </c>
      <c r="C713" s="58" t="s">
        <v>1560</v>
      </c>
      <c r="D713" s="142" t="s">
        <v>37</v>
      </c>
      <c r="E713" s="89">
        <v>43924</v>
      </c>
      <c r="F713" s="41" t="str">
        <f>VLOOKUP($C713,CARPETAS!$C$5:$L$2388,2,FALSE)</f>
        <v>BRB027</v>
      </c>
      <c r="G713" s="42" t="str">
        <f>VLOOKUP($C713,CARPETAS!$C$5:$L$2388,9,FALSE)</f>
        <v>136.87.60</v>
      </c>
      <c r="H713" s="43" t="str">
        <f>VLOOKUP($C713,CARPETAS!$C$5:$L$2388,5,FALSE)</f>
        <v>Silvio</v>
      </c>
      <c r="I713" s="89">
        <f>E713+2</f>
        <v>43926</v>
      </c>
      <c r="J713" s="44" t="str">
        <f>VLOOKUP($C713,CARPETAS!$C$5:$L$2388,4,FALSE)</f>
        <v>Rio Branco</v>
      </c>
      <c r="K713" s="45"/>
      <c r="L713" s="94">
        <f t="shared" si="50"/>
        <v>43927</v>
      </c>
      <c r="M713" s="46">
        <f t="shared" si="49"/>
        <v>3</v>
      </c>
      <c r="N713" s="47">
        <v>936</v>
      </c>
      <c r="O713" s="47" t="s">
        <v>1584</v>
      </c>
      <c r="P713" s="47">
        <v>936</v>
      </c>
      <c r="Q713" s="47">
        <v>4277</v>
      </c>
      <c r="R713" s="47" t="s">
        <v>449</v>
      </c>
      <c r="S713" s="47" t="s">
        <v>1037</v>
      </c>
      <c r="T713" s="36" t="s">
        <v>1585</v>
      </c>
      <c r="U713" s="284"/>
      <c r="V713" s="48"/>
      <c r="W713" s="48"/>
    </row>
    <row r="714" s="49" customFormat="1">
      <c r="A714" s="50">
        <v>14</v>
      </c>
      <c r="B714" s="57" t="s">
        <v>40</v>
      </c>
      <c r="C714" s="58" t="s">
        <v>1560</v>
      </c>
      <c r="D714" s="142" t="s">
        <v>32</v>
      </c>
      <c r="E714" s="89">
        <v>43923</v>
      </c>
      <c r="F714" s="41" t="str">
        <f>VLOOKUP($C714,CARPETAS!$C$5:$L$2388,2,FALSE)</f>
        <v>BRB027</v>
      </c>
      <c r="G714" s="42" t="str">
        <f>VLOOKUP($C714,CARPETAS!$C$5:$L$2388,9,FALSE)</f>
        <v>136.87.60</v>
      </c>
      <c r="H714" s="43" t="str">
        <f>VLOOKUP($C714,CARPETAS!$C$5:$L$2388,5,FALSE)</f>
        <v>Silvio</v>
      </c>
      <c r="I714" s="89">
        <v>43927</v>
      </c>
      <c r="J714" s="44" t="str">
        <f>VLOOKUP($C714,CARPETAS!$C$5:$L$2388,4,FALSE)</f>
        <v>Rio Branco</v>
      </c>
      <c r="K714" s="45"/>
      <c r="L714" s="94">
        <f t="shared" si="50"/>
        <v>43928</v>
      </c>
      <c r="M714" s="46">
        <f t="shared" si="49"/>
        <v>5</v>
      </c>
      <c r="N714" s="47">
        <v>936</v>
      </c>
      <c r="O714" s="47" t="s">
        <v>1586</v>
      </c>
      <c r="P714" s="47">
        <v>937</v>
      </c>
      <c r="Q714" s="47">
        <v>4278</v>
      </c>
      <c r="R714" s="47" t="s">
        <v>1501</v>
      </c>
      <c r="S714" s="47" t="s">
        <v>852</v>
      </c>
      <c r="T714" s="36" t="s">
        <v>1587</v>
      </c>
      <c r="U714" s="284"/>
      <c r="V714" s="48"/>
      <c r="W714" s="48"/>
    </row>
    <row r="715" s="49" customFormat="1">
      <c r="A715" s="50">
        <v>14</v>
      </c>
      <c r="B715" s="57" t="s">
        <v>40</v>
      </c>
      <c r="C715" s="58" t="s">
        <v>1560</v>
      </c>
      <c r="D715" s="142" t="s">
        <v>32</v>
      </c>
      <c r="E715" s="89">
        <v>43924</v>
      </c>
      <c r="F715" s="41" t="str">
        <f>VLOOKUP($C715,CARPETAS!$C$5:$L$2388,2,FALSE)</f>
        <v>BRB027</v>
      </c>
      <c r="G715" s="42" t="str">
        <f>VLOOKUP($C715,CARPETAS!$C$5:$L$2388,9,FALSE)</f>
        <v>136.87.60</v>
      </c>
      <c r="H715" s="43" t="str">
        <f>VLOOKUP($C715,CARPETAS!$C$5:$L$2388,5,FALSE)</f>
        <v>Silvio</v>
      </c>
      <c r="I715" s="89">
        <v>43927</v>
      </c>
      <c r="J715" s="44" t="str">
        <f>VLOOKUP($C715,CARPETAS!$C$5:$L$2388,4,FALSE)</f>
        <v>Rio Branco</v>
      </c>
      <c r="K715" s="45"/>
      <c r="L715" s="94">
        <f t="shared" si="50"/>
        <v>43928</v>
      </c>
      <c r="M715" s="46">
        <f t="shared" si="49"/>
        <v>4</v>
      </c>
      <c r="N715" s="47">
        <v>936</v>
      </c>
      <c r="O715" s="47" t="s">
        <v>1588</v>
      </c>
      <c r="P715" s="47">
        <v>936</v>
      </c>
      <c r="Q715" s="47">
        <v>4280</v>
      </c>
      <c r="R715" s="47" t="s">
        <v>723</v>
      </c>
      <c r="S715" s="47" t="s">
        <v>1490</v>
      </c>
      <c r="T715" s="36" t="s">
        <v>1585</v>
      </c>
      <c r="U715" s="284"/>
      <c r="V715" s="48"/>
      <c r="W715" s="48"/>
    </row>
    <row r="716" s="49" customFormat="1">
      <c r="A716" s="50">
        <v>14</v>
      </c>
      <c r="B716" s="57" t="s">
        <v>40</v>
      </c>
      <c r="C716" s="58" t="s">
        <v>1560</v>
      </c>
      <c r="D716" s="142" t="s">
        <v>36</v>
      </c>
      <c r="E716" s="89">
        <v>43923</v>
      </c>
      <c r="F716" s="41" t="str">
        <f>VLOOKUP($C716,CARPETAS!$C$5:$L$2388,2,FALSE)</f>
        <v>BRB027</v>
      </c>
      <c r="G716" s="42" t="str">
        <f>VLOOKUP($C716,CARPETAS!$C$5:$L$2388,9,FALSE)</f>
        <v>136.87.60</v>
      </c>
      <c r="H716" s="43" t="str">
        <f>VLOOKUP($C716,CARPETAS!$C$5:$L$2388,5,FALSE)</f>
        <v>Silvio</v>
      </c>
      <c r="I716" s="89">
        <v>43927</v>
      </c>
      <c r="J716" s="44" t="str">
        <f>VLOOKUP($C716,CARPETAS!$C$5:$L$2388,4,FALSE)</f>
        <v>Rio Branco</v>
      </c>
      <c r="K716" s="45"/>
      <c r="L716" s="94">
        <f t="shared" si="50"/>
        <v>43928</v>
      </c>
      <c r="M716" s="46">
        <f t="shared" si="49"/>
        <v>5</v>
      </c>
      <c r="N716" s="47">
        <v>936</v>
      </c>
      <c r="O716" s="47" t="s">
        <v>1589</v>
      </c>
      <c r="P716" s="47">
        <v>938</v>
      </c>
      <c r="Q716" s="47">
        <v>4279</v>
      </c>
      <c r="R716" s="47" t="s">
        <v>1590</v>
      </c>
      <c r="S716" s="47" t="s">
        <v>420</v>
      </c>
      <c r="T716" s="36" t="s">
        <v>1591</v>
      </c>
      <c r="U716" s="284"/>
      <c r="V716" s="48"/>
      <c r="W716" s="48"/>
    </row>
    <row r="717" s="49" customFormat="1">
      <c r="A717" s="50">
        <v>14</v>
      </c>
      <c r="B717" s="57" t="s">
        <v>40</v>
      </c>
      <c r="C717" s="58" t="s">
        <v>1592</v>
      </c>
      <c r="D717" s="142" t="s">
        <v>26</v>
      </c>
      <c r="E717" s="89">
        <v>43923</v>
      </c>
      <c r="F717" s="41" t="str">
        <f>VLOOKUP($C717,CARPETAS!$C$5:$L$2388,2,FALSE)</f>
        <v>BRB028</v>
      </c>
      <c r="G717" s="42" t="str">
        <f>VLOOKUP($C717,CARPETAS!$C$5:$L$2388,9,FALSE)</f>
        <v>136.89.74</v>
      </c>
      <c r="H717" s="43" t="str">
        <f>VLOOKUP($C717,CARPETAS!$C$5:$L$2388,5,FALSE)</f>
        <v>Zanini</v>
      </c>
      <c r="I717" s="89">
        <v>43927</v>
      </c>
      <c r="J717" s="44" t="str">
        <f>VLOOKUP($C717,CARPETAS!$C$5:$L$2388,4,FALSE)</f>
        <v>Rio Branco</v>
      </c>
      <c r="K717" s="45"/>
      <c r="L717" s="94">
        <f t="shared" si="50"/>
        <v>43928</v>
      </c>
      <c r="M717" s="46">
        <f t="shared" si="49"/>
        <v>5</v>
      </c>
      <c r="N717" s="47">
        <v>936</v>
      </c>
      <c r="O717" s="47" t="s">
        <v>1593</v>
      </c>
      <c r="P717" s="47">
        <v>937</v>
      </c>
      <c r="Q717" s="47">
        <v>1286</v>
      </c>
      <c r="R717" s="47" t="s">
        <v>710</v>
      </c>
      <c r="S717" s="47" t="s">
        <v>711</v>
      </c>
      <c r="T717" s="36" t="s">
        <v>1587</v>
      </c>
      <c r="U717" s="284"/>
      <c r="V717" s="48"/>
      <c r="W717" s="48"/>
    </row>
    <row r="718" s="49" customFormat="1">
      <c r="A718" s="50">
        <v>14</v>
      </c>
      <c r="B718" s="57" t="s">
        <v>40</v>
      </c>
      <c r="C718" s="58" t="s">
        <v>1563</v>
      </c>
      <c r="D718" s="142" t="s">
        <v>28</v>
      </c>
      <c r="E718" s="89">
        <v>43924</v>
      </c>
      <c r="F718" s="41" t="str">
        <f>VLOOKUP($C718,CARPETAS!$C$5:$L$2388,2,FALSE)</f>
        <v>BRB026</v>
      </c>
      <c r="G718" s="42" t="str">
        <f>VLOOKUP($C718,CARPETAS!$C$5:$L$2388,9,FALSE)</f>
        <v>136.87.59</v>
      </c>
      <c r="H718" s="43" t="str">
        <f>VLOOKUP($C718,CARPETAS!$C$5:$L$2388,5,FALSE)</f>
        <v>ATX</v>
      </c>
      <c r="I718" s="89">
        <v>43927</v>
      </c>
      <c r="J718" s="44" t="str">
        <f>VLOOKUP($C718,CARPETAS!$C$5:$L$2388,4,FALSE)</f>
        <v>Rivera</v>
      </c>
      <c r="K718" s="45"/>
      <c r="L718" s="94">
        <f t="shared" si="50"/>
        <v>43928</v>
      </c>
      <c r="M718" s="46">
        <f t="shared" si="49"/>
        <v>4</v>
      </c>
      <c r="N718" s="47">
        <v>936</v>
      </c>
      <c r="O718" s="47" t="s">
        <v>1594</v>
      </c>
      <c r="P718" s="47">
        <v>937</v>
      </c>
      <c r="Q718" s="47">
        <v>2</v>
      </c>
      <c r="R718" s="47" t="s">
        <v>1595</v>
      </c>
      <c r="S718" s="47" t="s">
        <v>1596</v>
      </c>
      <c r="T718" s="36" t="s">
        <v>1587</v>
      </c>
      <c r="U718" s="284"/>
      <c r="V718" s="48"/>
      <c r="W718" s="48"/>
    </row>
    <row r="719" s="49" customFormat="1">
      <c r="A719" s="50">
        <v>14</v>
      </c>
      <c r="B719" s="57" t="s">
        <v>40</v>
      </c>
      <c r="C719" s="58" t="s">
        <v>1592</v>
      </c>
      <c r="D719" s="142" t="s">
        <v>1091</v>
      </c>
      <c r="E719" s="89">
        <v>43925</v>
      </c>
      <c r="F719" s="41" t="str">
        <f>VLOOKUP($C719,CARPETAS!$C$5:$L$2388,2,FALSE)</f>
        <v>BRB028</v>
      </c>
      <c r="G719" s="42" t="str">
        <f>VLOOKUP($C719,CARPETAS!$C$5:$L$2388,9,FALSE)</f>
        <v>136.89.74</v>
      </c>
      <c r="H719" s="43" t="str">
        <f>VLOOKUP($C719,CARPETAS!$C$5:$L$2388,5,FALSE)</f>
        <v>Zanini</v>
      </c>
      <c r="I719" s="89">
        <f>E719+2</f>
        <v>43927</v>
      </c>
      <c r="J719" s="44" t="str">
        <f>VLOOKUP($C719,CARPETAS!$C$5:$L$2388,4,FALSE)</f>
        <v>Rio Branco</v>
      </c>
      <c r="K719" s="45"/>
      <c r="L719" s="94">
        <f t="shared" si="50"/>
        <v>43928</v>
      </c>
      <c r="M719" s="46">
        <f t="shared" si="49"/>
        <v>3</v>
      </c>
      <c r="N719" s="47">
        <v>936</v>
      </c>
      <c r="O719" s="47" t="s">
        <v>1597</v>
      </c>
      <c r="P719" s="47">
        <v>937</v>
      </c>
      <c r="Q719" s="47">
        <v>1288</v>
      </c>
      <c r="R719" s="47" t="s">
        <v>761</v>
      </c>
      <c r="S719" s="47" t="s">
        <v>882</v>
      </c>
      <c r="T719" s="36" t="s">
        <v>1587</v>
      </c>
      <c r="U719" s="284"/>
      <c r="V719" s="48"/>
      <c r="W719" s="48"/>
    </row>
    <row r="720" s="49" customFormat="1">
      <c r="A720" s="50">
        <v>15</v>
      </c>
      <c r="B720" s="57" t="s">
        <v>40</v>
      </c>
      <c r="C720" s="58" t="s">
        <v>1592</v>
      </c>
      <c r="D720" s="142" t="s">
        <v>26</v>
      </c>
      <c r="E720" s="89">
        <v>43927</v>
      </c>
      <c r="F720" s="41" t="str">
        <f>VLOOKUP($C720,CARPETAS!$C$5:$L$2388,2,FALSE)</f>
        <v>BRB028</v>
      </c>
      <c r="G720" s="42" t="str">
        <f>VLOOKUP($C720,CARPETAS!$C$5:$L$2388,9,FALSE)</f>
        <v>136.89.74</v>
      </c>
      <c r="H720" s="43" t="str">
        <f>VLOOKUP($C720,CARPETAS!$C$5:$L$2388,5,FALSE)</f>
        <v>Zanini</v>
      </c>
      <c r="I720" s="89">
        <f>E720+2</f>
        <v>43929</v>
      </c>
      <c r="J720" s="44" t="str">
        <f>VLOOKUP($C720,CARPETAS!$C$5:$L$2388,4,FALSE)</f>
        <v>Rio Branco</v>
      </c>
      <c r="K720" s="45"/>
      <c r="L720" s="94">
        <f t="shared" si="50"/>
        <v>43930</v>
      </c>
      <c r="M720" s="46">
        <f t="shared" si="49"/>
        <v>3</v>
      </c>
      <c r="N720" s="47">
        <v>936</v>
      </c>
      <c r="O720" s="47" t="s">
        <v>1598</v>
      </c>
      <c r="P720" s="47">
        <v>936</v>
      </c>
      <c r="Q720" s="47">
        <v>1290</v>
      </c>
      <c r="R720" s="47" t="s">
        <v>1599</v>
      </c>
      <c r="S720" s="47" t="s">
        <v>1600</v>
      </c>
      <c r="T720" s="36" t="s">
        <v>1601</v>
      </c>
      <c r="U720" s="284"/>
      <c r="V720" s="48"/>
      <c r="W720" s="48"/>
    </row>
    <row r="721" s="49" customFormat="1">
      <c r="A721" s="50">
        <v>15</v>
      </c>
      <c r="B721" s="57" t="s">
        <v>40</v>
      </c>
      <c r="C721" s="58" t="s">
        <v>1602</v>
      </c>
      <c r="D721" s="142" t="s">
        <v>24</v>
      </c>
      <c r="E721" s="89">
        <v>43928</v>
      </c>
      <c r="F721" s="41" t="str">
        <f>VLOOKUP($C721,CARPETAS!$C$5:$L$2388,2,FALSE)</f>
        <v>BRP014</v>
      </c>
      <c r="G721" s="42" t="str">
        <f>VLOOKUP($C721,CARPETAS!$C$5:$L$2388,9,FALSE)</f>
        <v>136.86.99</v>
      </c>
      <c r="H721" s="43" t="str">
        <f>VLOOKUP($C721,CARPETAS!$C$5:$L$2388,5,FALSE)</f>
        <v>Silvio</v>
      </c>
      <c r="I721" s="89">
        <v>43929</v>
      </c>
      <c r="J721" s="44" t="str">
        <f>VLOOKUP($C721,CARPETAS!$C$5:$L$2388,4,FALSE)</f>
        <v>Rio Branco</v>
      </c>
      <c r="K721" s="45"/>
      <c r="L721" s="94">
        <f t="shared" si="50"/>
        <v>43930</v>
      </c>
      <c r="M721" s="46">
        <f t="shared" si="49"/>
        <v>2</v>
      </c>
      <c r="N721" s="47">
        <v>1000</v>
      </c>
      <c r="O721" s="47"/>
      <c r="P721" s="47"/>
      <c r="Q721" s="47">
        <v>4306</v>
      </c>
      <c r="R721" s="47" t="s">
        <v>1465</v>
      </c>
      <c r="S721" s="47" t="s">
        <v>1466</v>
      </c>
      <c r="T721" s="40" t="s">
        <v>1603</v>
      </c>
      <c r="U721" s="222"/>
      <c r="V721" s="48"/>
      <c r="W721" s="48"/>
    </row>
    <row r="722" s="49" customFormat="1">
      <c r="A722" s="50">
        <v>15</v>
      </c>
      <c r="B722" s="57" t="s">
        <v>40</v>
      </c>
      <c r="C722" s="58" t="s">
        <v>1604</v>
      </c>
      <c r="D722" s="142" t="s">
        <v>32</v>
      </c>
      <c r="E722" s="89">
        <v>43932</v>
      </c>
      <c r="F722" s="41" t="str">
        <f>VLOOKUP($C722,CARPETAS!$C$5:$L$2388,2,FALSE)</f>
        <v>BRB030</v>
      </c>
      <c r="G722" s="42" t="str">
        <f>VLOOKUP($C722,CARPETAS!$C$5:$L$2388,9,FALSE)</f>
        <v>136.95.65</v>
      </c>
      <c r="H722" s="43" t="str">
        <f>VLOOKUP($C722,CARPETAS!$C$5:$L$2388,5,FALSE)</f>
        <v>Silvio</v>
      </c>
      <c r="I722" s="89">
        <f ref="I722:I731" t="shared" si="51">E722+2</f>
        <v>43934</v>
      </c>
      <c r="J722" s="44" t="str">
        <f>VLOOKUP($C722,CARPETAS!$C$5:$L$2388,4,FALSE)</f>
        <v>Rio Branco</v>
      </c>
      <c r="K722" s="45"/>
      <c r="L722" s="94">
        <f t="shared" si="50"/>
        <v>43935</v>
      </c>
      <c r="M722" s="46">
        <f t="shared" si="49"/>
        <v>3</v>
      </c>
      <c r="N722" s="47">
        <v>936</v>
      </c>
      <c r="O722" s="47" t="s">
        <v>1605</v>
      </c>
      <c r="P722" s="47">
        <v>936</v>
      </c>
      <c r="Q722" s="47">
        <v>4307</v>
      </c>
      <c r="R722" s="47" t="s">
        <v>1534</v>
      </c>
      <c r="S722" s="47" t="s">
        <v>1535</v>
      </c>
      <c r="T722" s="36" t="s">
        <v>1606</v>
      </c>
      <c r="U722" s="284"/>
      <c r="V722" s="48"/>
      <c r="W722" s="48"/>
    </row>
    <row r="723" s="49" customFormat="1">
      <c r="A723" s="50">
        <v>15</v>
      </c>
      <c r="B723" s="57" t="s">
        <v>40</v>
      </c>
      <c r="C723" s="58" t="s">
        <v>1592</v>
      </c>
      <c r="D723" s="142" t="s">
        <v>26</v>
      </c>
      <c r="E723" s="89">
        <v>43932</v>
      </c>
      <c r="F723" s="41" t="str">
        <f>VLOOKUP($C723,CARPETAS!$C$5:$L$2388,2,FALSE)</f>
        <v>BRB028</v>
      </c>
      <c r="G723" s="42" t="str">
        <f>VLOOKUP($C723,CARPETAS!$C$5:$L$2388,9,FALSE)</f>
        <v>136.89.74</v>
      </c>
      <c r="H723" s="43" t="str">
        <f>VLOOKUP($C723,CARPETAS!$C$5:$L$2388,5,FALSE)</f>
        <v>Zanini</v>
      </c>
      <c r="I723" s="89">
        <f t="shared" si="51"/>
        <v>43934</v>
      </c>
      <c r="J723" s="44" t="str">
        <f>VLOOKUP($C723,CARPETAS!$C$5:$L$2388,4,FALSE)</f>
        <v>Rio Branco</v>
      </c>
      <c r="K723" s="45"/>
      <c r="L723" s="94">
        <f ref="L723:L758" t="shared" si="52">I723+1</f>
        <v>43935</v>
      </c>
      <c r="M723" s="46">
        <f t="shared" si="49"/>
        <v>3</v>
      </c>
      <c r="N723" s="47">
        <v>936</v>
      </c>
      <c r="O723" s="47" t="s">
        <v>577</v>
      </c>
      <c r="P723" s="47">
        <v>936</v>
      </c>
      <c r="Q723" s="47">
        <v>1295</v>
      </c>
      <c r="R723" s="47" t="s">
        <v>463</v>
      </c>
      <c r="S723" s="47" t="s">
        <v>227</v>
      </c>
      <c r="T723" s="36" t="s">
        <v>1606</v>
      </c>
      <c r="U723" s="284"/>
      <c r="V723" s="48"/>
      <c r="W723" s="48"/>
    </row>
    <row r="724" s="49" customFormat="1">
      <c r="A724" s="50">
        <v>15</v>
      </c>
      <c r="B724" s="57" t="s">
        <v>40</v>
      </c>
      <c r="C724" s="58" t="s">
        <v>1592</v>
      </c>
      <c r="D724" s="142" t="s">
        <v>26</v>
      </c>
      <c r="E724" s="89">
        <v>43932</v>
      </c>
      <c r="F724" s="41" t="str">
        <f>VLOOKUP($C724,CARPETAS!$C$5:$L$2388,2,FALSE)</f>
        <v>BRB028</v>
      </c>
      <c r="G724" s="42" t="str">
        <f>VLOOKUP($C724,CARPETAS!$C$5:$L$2388,9,FALSE)</f>
        <v>136.89.74</v>
      </c>
      <c r="H724" s="43" t="str">
        <f>VLOOKUP($C724,CARPETAS!$C$5:$L$2388,5,FALSE)</f>
        <v>Zanini</v>
      </c>
      <c r="I724" s="89">
        <f t="shared" si="51"/>
        <v>43934</v>
      </c>
      <c r="J724" s="44" t="str">
        <f>VLOOKUP($C724,CARPETAS!$C$5:$L$2388,4,FALSE)</f>
        <v>Rio Branco</v>
      </c>
      <c r="K724" s="45"/>
      <c r="L724" s="94">
        <f t="shared" si="52"/>
        <v>43935</v>
      </c>
      <c r="M724" s="46">
        <f t="shared" si="49"/>
        <v>3</v>
      </c>
      <c r="N724" s="47">
        <v>936</v>
      </c>
      <c r="O724" s="47" t="s">
        <v>567</v>
      </c>
      <c r="P724" s="47">
        <v>937</v>
      </c>
      <c r="Q724" s="47">
        <v>1296</v>
      </c>
      <c r="R724" s="47" t="s">
        <v>174</v>
      </c>
      <c r="S724" s="47" t="s">
        <v>175</v>
      </c>
      <c r="T724" s="36" t="s">
        <v>1607</v>
      </c>
      <c r="U724" s="284"/>
      <c r="V724" s="48"/>
      <c r="W724" s="48"/>
    </row>
    <row r="725" s="49" customFormat="1">
      <c r="A725" s="50">
        <v>15</v>
      </c>
      <c r="B725" s="57" t="s">
        <v>40</v>
      </c>
      <c r="C725" s="58" t="s">
        <v>1592</v>
      </c>
      <c r="D725" s="142" t="s">
        <v>26</v>
      </c>
      <c r="E725" s="89">
        <v>43932</v>
      </c>
      <c r="F725" s="41" t="str">
        <f>VLOOKUP($C725,CARPETAS!$C$5:$L$2388,2,FALSE)</f>
        <v>BRB028</v>
      </c>
      <c r="G725" s="42" t="str">
        <f>VLOOKUP($C725,CARPETAS!$C$5:$L$2388,9,FALSE)</f>
        <v>136.89.74</v>
      </c>
      <c r="H725" s="43" t="str">
        <f>VLOOKUP($C725,CARPETAS!$C$5:$L$2388,5,FALSE)</f>
        <v>Zanini</v>
      </c>
      <c r="I725" s="89">
        <f t="shared" si="51"/>
        <v>43934</v>
      </c>
      <c r="J725" s="44" t="str">
        <f>VLOOKUP($C725,CARPETAS!$C$5:$L$2388,4,FALSE)</f>
        <v>Rio Branco</v>
      </c>
      <c r="K725" s="45"/>
      <c r="L725" s="94">
        <f t="shared" si="52"/>
        <v>43935</v>
      </c>
      <c r="M725" s="46">
        <f t="shared" si="49"/>
        <v>3</v>
      </c>
      <c r="N725" s="47">
        <v>936</v>
      </c>
      <c r="O725" s="47" t="s">
        <v>563</v>
      </c>
      <c r="P725" s="47">
        <v>936</v>
      </c>
      <c r="Q725" s="47">
        <v>1297</v>
      </c>
      <c r="R725" s="47" t="s">
        <v>753</v>
      </c>
      <c r="S725" s="47" t="s">
        <v>754</v>
      </c>
      <c r="T725" s="36" t="s">
        <v>1606</v>
      </c>
      <c r="U725" s="284"/>
      <c r="V725" s="48"/>
      <c r="W725" s="48"/>
    </row>
    <row r="726" s="49" customFormat="1">
      <c r="A726" s="50">
        <v>15</v>
      </c>
      <c r="B726" s="57" t="s">
        <v>40</v>
      </c>
      <c r="C726" s="58" t="s">
        <v>1608</v>
      </c>
      <c r="D726" s="142" t="s">
        <v>24</v>
      </c>
      <c r="E726" s="89">
        <v>43932</v>
      </c>
      <c r="F726" s="41" t="str">
        <f>VLOOKUP($C726,CARPETAS!$C$5:$L$2388,2,FALSE)</f>
        <v>BRP015</v>
      </c>
      <c r="G726" s="42" t="str">
        <f>VLOOKUP($C726,CARPETAS!$C$5:$L$2388,9,FALSE)</f>
        <v>139.96.27</v>
      </c>
      <c r="H726" s="43" t="str">
        <f>VLOOKUP($C726,CARPETAS!$C$5:$L$2388,5,FALSE)</f>
        <v>Silvio</v>
      </c>
      <c r="I726" s="89">
        <f t="shared" si="51"/>
        <v>43934</v>
      </c>
      <c r="J726" s="44" t="str">
        <f>VLOOKUP($C726,CARPETAS!$C$5:$L$2388,4,FALSE)</f>
        <v>Rio Branco</v>
      </c>
      <c r="K726" s="45"/>
      <c r="L726" s="94">
        <f t="shared" si="52"/>
        <v>43935</v>
      </c>
      <c r="M726" s="46">
        <f t="shared" si="49"/>
        <v>3</v>
      </c>
      <c r="N726" s="47">
        <v>1000</v>
      </c>
      <c r="O726" s="47"/>
      <c r="P726" s="47">
        <v>1000</v>
      </c>
      <c r="Q726" s="47">
        <v>4312</v>
      </c>
      <c r="R726" s="47" t="s">
        <v>1465</v>
      </c>
      <c r="S726" s="47" t="s">
        <v>1466</v>
      </c>
      <c r="T726" s="36" t="s">
        <v>1609</v>
      </c>
      <c r="U726" s="284"/>
      <c r="V726" s="48"/>
      <c r="W726" s="48"/>
    </row>
    <row r="727" s="49" customFormat="1">
      <c r="A727" s="50">
        <v>15</v>
      </c>
      <c r="B727" s="57" t="s">
        <v>40</v>
      </c>
      <c r="C727" s="58" t="s">
        <v>1608</v>
      </c>
      <c r="D727" s="142" t="s">
        <v>24</v>
      </c>
      <c r="E727" s="89">
        <v>43932</v>
      </c>
      <c r="F727" s="41" t="str">
        <f>VLOOKUP($C727,CARPETAS!$C$5:$L$2388,2,FALSE)</f>
        <v>BRP015</v>
      </c>
      <c r="G727" s="42" t="str">
        <f>VLOOKUP($C727,CARPETAS!$C$5:$L$2388,9,FALSE)</f>
        <v>139.96.27</v>
      </c>
      <c r="H727" s="43" t="str">
        <f>VLOOKUP($C727,CARPETAS!$C$5:$L$2388,5,FALSE)</f>
        <v>Silvio</v>
      </c>
      <c r="I727" s="89">
        <f t="shared" si="51"/>
        <v>43934</v>
      </c>
      <c r="J727" s="44" t="str">
        <f>VLOOKUP($C727,CARPETAS!$C$5:$L$2388,4,FALSE)</f>
        <v>Rio Branco</v>
      </c>
      <c r="K727" s="45"/>
      <c r="L727" s="94">
        <f t="shared" si="52"/>
        <v>43935</v>
      </c>
      <c r="M727" s="46">
        <f t="shared" si="49"/>
        <v>3</v>
      </c>
      <c r="N727" s="47">
        <v>1000</v>
      </c>
      <c r="O727" s="47"/>
      <c r="P727" s="47">
        <v>1000</v>
      </c>
      <c r="Q727" s="47">
        <v>4313</v>
      </c>
      <c r="R727" s="47" t="s">
        <v>1610</v>
      </c>
      <c r="S727" s="47" t="s">
        <v>193</v>
      </c>
      <c r="T727" s="36" t="s">
        <v>1609</v>
      </c>
      <c r="U727" s="284"/>
      <c r="V727" s="48"/>
      <c r="W727" s="48"/>
    </row>
    <row r="728" s="49" customFormat="1">
      <c r="A728" s="50">
        <v>15</v>
      </c>
      <c r="B728" s="57" t="s">
        <v>40</v>
      </c>
      <c r="C728" s="58" t="s">
        <v>1604</v>
      </c>
      <c r="D728" s="142" t="s">
        <v>1091</v>
      </c>
      <c r="E728" s="89">
        <v>43932</v>
      </c>
      <c r="F728" s="41" t="str">
        <f>VLOOKUP($C728,CARPETAS!$C$5:$L$2388,2,FALSE)</f>
        <v>BRB030</v>
      </c>
      <c r="G728" s="42" t="str">
        <f>VLOOKUP($C728,CARPETAS!$C$5:$L$2388,9,FALSE)</f>
        <v>136.95.65</v>
      </c>
      <c r="H728" s="43" t="str">
        <f>VLOOKUP($C728,CARPETAS!$C$5:$L$2388,5,FALSE)</f>
        <v>Silvio</v>
      </c>
      <c r="I728" s="89">
        <f t="shared" si="51"/>
        <v>43934</v>
      </c>
      <c r="J728" s="44" t="str">
        <f>VLOOKUP($C728,CARPETAS!$C$5:$L$2388,4,FALSE)</f>
        <v>Rio Branco</v>
      </c>
      <c r="K728" s="45"/>
      <c r="L728" s="94">
        <f t="shared" si="52"/>
        <v>43935</v>
      </c>
      <c r="M728" s="46">
        <f t="shared" si="49"/>
        <v>3</v>
      </c>
      <c r="N728" s="47">
        <v>936</v>
      </c>
      <c r="O728" s="47" t="s">
        <v>1611</v>
      </c>
      <c r="P728" s="47">
        <v>936</v>
      </c>
      <c r="Q728" s="47">
        <v>4308</v>
      </c>
      <c r="R728" s="47" t="s">
        <v>619</v>
      </c>
      <c r="S728" s="47" t="s">
        <v>620</v>
      </c>
      <c r="T728" s="36" t="s">
        <v>1606</v>
      </c>
      <c r="U728" s="284"/>
      <c r="V728" s="48"/>
      <c r="W728" s="48"/>
    </row>
    <row r="729" s="49" customFormat="1">
      <c r="A729" s="50">
        <v>15</v>
      </c>
      <c r="B729" s="57" t="s">
        <v>40</v>
      </c>
      <c r="C729" s="58" t="s">
        <v>1604</v>
      </c>
      <c r="D729" s="142" t="s">
        <v>36</v>
      </c>
      <c r="E729" s="89">
        <v>43932</v>
      </c>
      <c r="F729" s="41" t="str">
        <f>VLOOKUP($C729,CARPETAS!$C$5:$L$2388,2,FALSE)</f>
        <v>BRB030</v>
      </c>
      <c r="G729" s="42" t="str">
        <f>VLOOKUP($C729,CARPETAS!$C$5:$L$2388,9,FALSE)</f>
        <v>136.95.65</v>
      </c>
      <c r="H729" s="43" t="str">
        <f>VLOOKUP($C729,CARPETAS!$C$5:$L$2388,5,FALSE)</f>
        <v>Silvio</v>
      </c>
      <c r="I729" s="89">
        <f t="shared" si="51"/>
        <v>43934</v>
      </c>
      <c r="J729" s="44" t="str">
        <f>VLOOKUP($C729,CARPETAS!$C$5:$L$2388,4,FALSE)</f>
        <v>Rio Branco</v>
      </c>
      <c r="K729" s="45"/>
      <c r="L729" s="94">
        <f t="shared" si="52"/>
        <v>43935</v>
      </c>
      <c r="M729" s="46">
        <f t="shared" si="49"/>
        <v>3</v>
      </c>
      <c r="N729" s="47">
        <v>936</v>
      </c>
      <c r="O729" s="47" t="s">
        <v>1612</v>
      </c>
      <c r="P729" s="47">
        <v>938</v>
      </c>
      <c r="Q729" s="47">
        <v>4309</v>
      </c>
      <c r="R729" s="47" t="s">
        <v>1501</v>
      </c>
      <c r="S729" s="47" t="s">
        <v>852</v>
      </c>
      <c r="T729" s="36" t="s">
        <v>1613</v>
      </c>
      <c r="U729" s="284"/>
      <c r="V729" s="48"/>
      <c r="W729" s="48"/>
    </row>
    <row r="730" s="49" customFormat="1">
      <c r="A730" s="50">
        <v>16</v>
      </c>
      <c r="B730" s="57" t="s">
        <v>40</v>
      </c>
      <c r="C730" s="58" t="s">
        <v>1614</v>
      </c>
      <c r="D730" s="142" t="s">
        <v>26</v>
      </c>
      <c r="E730" s="89">
        <v>43934</v>
      </c>
      <c r="F730" s="41" t="str">
        <f>VLOOKUP($C730,CARPETAS!$C$5:$L$2388,2,FALSE)</f>
        <v>BRB031</v>
      </c>
      <c r="G730" s="42" t="str">
        <f>VLOOKUP($C730,CARPETAS!$C$5:$L$2388,9,FALSE)</f>
        <v>136.95.66</v>
      </c>
      <c r="H730" s="43" t="str">
        <f>VLOOKUP($C730,CARPETAS!$C$5:$L$2388,5,FALSE)</f>
        <v>Zanini</v>
      </c>
      <c r="I730" s="89">
        <f t="shared" si="51"/>
        <v>43936</v>
      </c>
      <c r="J730" s="44" t="str">
        <f>VLOOKUP($C730,CARPETAS!$C$5:$L$2388,4,FALSE)</f>
        <v>Rio Branco</v>
      </c>
      <c r="K730" s="45"/>
      <c r="L730" s="94">
        <f t="shared" si="52"/>
        <v>43937</v>
      </c>
      <c r="M730" s="46">
        <f t="shared" si="49"/>
        <v>3</v>
      </c>
      <c r="N730" s="47">
        <v>936</v>
      </c>
      <c r="O730" s="47" t="s">
        <v>581</v>
      </c>
      <c r="P730" s="47">
        <v>936</v>
      </c>
      <c r="Q730" s="47">
        <v>1298</v>
      </c>
      <c r="R730" s="47" t="s">
        <v>1580</v>
      </c>
      <c r="S730" s="47" t="s">
        <v>1581</v>
      </c>
      <c r="T730" s="36" t="s">
        <v>1615</v>
      </c>
      <c r="U730" s="284"/>
      <c r="V730" s="48"/>
      <c r="W730" s="48"/>
    </row>
    <row r="731" s="49" customFormat="1">
      <c r="A731" s="50">
        <v>16</v>
      </c>
      <c r="B731" s="57" t="s">
        <v>40</v>
      </c>
      <c r="C731" s="58" t="s">
        <v>1604</v>
      </c>
      <c r="D731" s="142" t="s">
        <v>27</v>
      </c>
      <c r="E731" s="89">
        <v>43935</v>
      </c>
      <c r="F731" s="41" t="str">
        <f>VLOOKUP($C731,CARPETAS!$C$5:$L$2388,2,FALSE)</f>
        <v>BRB030</v>
      </c>
      <c r="G731" s="42" t="str">
        <f>VLOOKUP($C731,CARPETAS!$C$5:$L$2388,9,FALSE)</f>
        <v>136.95.65</v>
      </c>
      <c r="H731" s="43" t="str">
        <f>VLOOKUP($C731,CARPETAS!$C$5:$L$2388,5,FALSE)</f>
        <v>Silvio</v>
      </c>
      <c r="I731" s="89">
        <f t="shared" si="51"/>
        <v>43937</v>
      </c>
      <c r="J731" s="44" t="str">
        <f>VLOOKUP($C731,CARPETAS!$C$5:$L$2388,4,FALSE)</f>
        <v>Rio Branco</v>
      </c>
      <c r="K731" s="45"/>
      <c r="L731" s="94">
        <f t="shared" si="52"/>
        <v>43938</v>
      </c>
      <c r="M731" s="46">
        <f t="shared" si="49"/>
        <v>3</v>
      </c>
      <c r="N731" s="47">
        <v>936</v>
      </c>
      <c r="O731" s="47" t="s">
        <v>1616</v>
      </c>
      <c r="P731" s="47">
        <v>936</v>
      </c>
      <c r="Q731" s="47">
        <v>4315</v>
      </c>
      <c r="R731" s="47" t="s">
        <v>1218</v>
      </c>
      <c r="S731" s="47" t="s">
        <v>1219</v>
      </c>
      <c r="T731" s="36" t="s">
        <v>1617</v>
      </c>
      <c r="U731" s="284"/>
      <c r="V731" s="48"/>
      <c r="W731" s="48"/>
    </row>
    <row r="732" s="49" customFormat="1">
      <c r="A732" s="50">
        <v>16</v>
      </c>
      <c r="B732" s="57" t="s">
        <v>40</v>
      </c>
      <c r="C732" s="58" t="s">
        <v>1604</v>
      </c>
      <c r="D732" s="142" t="s">
        <v>37</v>
      </c>
      <c r="E732" s="89">
        <v>43936</v>
      </c>
      <c r="F732" s="41" t="str">
        <f>VLOOKUP($C732,CARPETAS!$C$5:$L$2388,2,FALSE)</f>
        <v>BRB030</v>
      </c>
      <c r="G732" s="42" t="str">
        <f>VLOOKUP($C732,CARPETAS!$C$5:$L$2388,9,FALSE)</f>
        <v>136.95.65</v>
      </c>
      <c r="H732" s="43" t="str">
        <f>VLOOKUP($C732,CARPETAS!$C$5:$L$2388,5,FALSE)</f>
        <v>Silvio</v>
      </c>
      <c r="I732" s="89">
        <v>43937</v>
      </c>
      <c r="J732" s="44" t="str">
        <f>VLOOKUP($C732,CARPETAS!$C$5:$L$2388,4,FALSE)</f>
        <v>Rio Branco</v>
      </c>
      <c r="K732" s="45"/>
      <c r="L732" s="94">
        <f t="shared" si="52"/>
        <v>43938</v>
      </c>
      <c r="M732" s="46">
        <f t="shared" si="49"/>
        <v>2</v>
      </c>
      <c r="N732" s="47">
        <v>936</v>
      </c>
      <c r="O732" s="47" t="s">
        <v>1618</v>
      </c>
      <c r="P732" s="47">
        <v>937</v>
      </c>
      <c r="Q732" s="47">
        <v>4317</v>
      </c>
      <c r="R732" s="47" t="s">
        <v>1316</v>
      </c>
      <c r="S732" s="47" t="s">
        <v>527</v>
      </c>
      <c r="T732" s="36" t="s">
        <v>1619</v>
      </c>
      <c r="U732" s="284"/>
      <c r="V732" s="48"/>
      <c r="W732" s="48"/>
    </row>
    <row r="733" s="49" customFormat="1">
      <c r="A733" s="39">
        <v>16</v>
      </c>
      <c r="B733" s="54" t="s">
        <v>22</v>
      </c>
      <c r="C733" s="55" t="s">
        <v>23</v>
      </c>
      <c r="D733" s="141" t="s">
        <v>1091</v>
      </c>
      <c r="E733" s="88">
        <v>43936</v>
      </c>
      <c r="F733" s="37" t="str">
        <f>VLOOKUP($C733,CARPETAS!$C$5:$L$2388,2,FALSE)</f>
        <v>BRB</v>
      </c>
      <c r="G733" s="27" t="str">
        <f>VLOOKUP($C733,CARPETAS!$C$5:$L$2388,9,FALSE)</f>
        <v>xx</v>
      </c>
      <c r="H733" s="28" t="str">
        <f>VLOOKUP($C733,CARPETAS!$C$5:$L$2388,5,FALSE)</f>
        <v>xx</v>
      </c>
      <c r="I733" s="88">
        <f>E733+2</f>
        <v>43938</v>
      </c>
      <c r="J733" s="29" t="str">
        <f>VLOOKUP($C733,CARPETAS!$C$5:$L$2388,4,FALSE)</f>
        <v>xx</v>
      </c>
      <c r="K733" s="38"/>
      <c r="L733" s="93">
        <f t="shared" si="52"/>
        <v>43939</v>
      </c>
      <c r="M733" s="30">
        <f t="shared" si="49"/>
        <v>3</v>
      </c>
      <c r="N733" s="31">
        <v>936</v>
      </c>
      <c r="O733" s="31"/>
      <c r="P733" s="31"/>
      <c r="Q733" s="31"/>
      <c r="R733" s="31"/>
      <c r="S733" s="31"/>
      <c r="T733" s="40"/>
      <c r="U733" s="222"/>
      <c r="V733" s="48"/>
      <c r="W733" s="48"/>
    </row>
    <row r="734" s="49" customFormat="1">
      <c r="A734" s="50">
        <v>16</v>
      </c>
      <c r="B734" s="57" t="s">
        <v>40</v>
      </c>
      <c r="C734" s="58" t="s">
        <v>1604</v>
      </c>
      <c r="D734" s="142" t="s">
        <v>32</v>
      </c>
      <c r="E734" s="89">
        <v>43935</v>
      </c>
      <c r="F734" s="41" t="str">
        <f>VLOOKUP($C734,CARPETAS!$C$5:$L$2388,2,FALSE)</f>
        <v>BRB030</v>
      </c>
      <c r="G734" s="42" t="str">
        <f>VLOOKUP($C734,CARPETAS!$C$5:$L$2388,9,FALSE)</f>
        <v>136.95.65</v>
      </c>
      <c r="H734" s="43" t="str">
        <f>VLOOKUP($C734,CARPETAS!$C$5:$L$2388,5,FALSE)</f>
        <v>Silvio</v>
      </c>
      <c r="I734" s="89">
        <v>43938</v>
      </c>
      <c r="J734" s="44" t="str">
        <f>VLOOKUP($C734,CARPETAS!$C$5:$L$2388,4,FALSE)</f>
        <v>Rio Branco</v>
      </c>
      <c r="K734" s="45"/>
      <c r="L734" s="94">
        <f t="shared" si="52"/>
        <v>43939</v>
      </c>
      <c r="M734" s="46">
        <f t="shared" si="49"/>
        <v>4</v>
      </c>
      <c r="N734" s="47">
        <v>936</v>
      </c>
      <c r="O734" s="47" t="s">
        <v>1620</v>
      </c>
      <c r="P734" s="47">
        <v>937</v>
      </c>
      <c r="Q734" s="47">
        <v>4316</v>
      </c>
      <c r="R734" s="47" t="s">
        <v>268</v>
      </c>
      <c r="S734" s="47" t="s">
        <v>1621</v>
      </c>
      <c r="T734" s="36" t="s">
        <v>1619</v>
      </c>
      <c r="U734" s="284"/>
      <c r="V734" s="48"/>
      <c r="W734" s="48"/>
    </row>
    <row r="735" s="49" customFormat="1">
      <c r="A735" s="39">
        <v>16</v>
      </c>
      <c r="B735" s="57" t="s">
        <v>40</v>
      </c>
      <c r="C735" s="58" t="s">
        <v>1614</v>
      </c>
      <c r="D735" s="142" t="s">
        <v>26</v>
      </c>
      <c r="E735" s="89">
        <v>43935</v>
      </c>
      <c r="F735" s="41" t="str">
        <f>VLOOKUP($C735,CARPETAS!$C$5:$L$2388,2,FALSE)</f>
        <v>BRB031</v>
      </c>
      <c r="G735" s="42" t="str">
        <f>VLOOKUP($C735,CARPETAS!$C$5:$L$2388,9,FALSE)</f>
        <v>136.95.66</v>
      </c>
      <c r="H735" s="43" t="str">
        <f>VLOOKUP($C735,CARPETAS!$C$5:$L$2388,5,FALSE)</f>
        <v>Zanini</v>
      </c>
      <c r="I735" s="89">
        <v>43938</v>
      </c>
      <c r="J735" s="44" t="str">
        <f>VLOOKUP($C735,CARPETAS!$C$5:$L$2388,4,FALSE)</f>
        <v>Rio Branco</v>
      </c>
      <c r="K735" s="45"/>
      <c r="L735" s="94">
        <f t="shared" si="52"/>
        <v>43939</v>
      </c>
      <c r="M735" s="46">
        <f t="shared" si="49"/>
        <v>4</v>
      </c>
      <c r="N735" s="47">
        <v>936</v>
      </c>
      <c r="O735" s="47" t="s">
        <v>586</v>
      </c>
      <c r="P735" s="47">
        <v>937</v>
      </c>
      <c r="Q735" s="47">
        <v>1303</v>
      </c>
      <c r="R735" s="47" t="s">
        <v>290</v>
      </c>
      <c r="S735" s="47" t="s">
        <v>291</v>
      </c>
      <c r="T735" s="36" t="s">
        <v>1622</v>
      </c>
      <c r="U735" s="284"/>
      <c r="V735" s="48"/>
      <c r="W735" s="48"/>
    </row>
    <row r="736" s="49" customFormat="1">
      <c r="A736" s="39">
        <v>16</v>
      </c>
      <c r="B736" s="57" t="s">
        <v>40</v>
      </c>
      <c r="C736" s="58" t="s">
        <v>1614</v>
      </c>
      <c r="D736" s="142" t="s">
        <v>26</v>
      </c>
      <c r="E736" s="89">
        <v>43936</v>
      </c>
      <c r="F736" s="41" t="str">
        <f>VLOOKUP($C736,CARPETAS!$C$5:$L$2388,2,FALSE)</f>
        <v>BRB031</v>
      </c>
      <c r="G736" s="42" t="str">
        <f>VLOOKUP($C736,CARPETAS!$C$5:$L$2388,9,FALSE)</f>
        <v>136.95.66</v>
      </c>
      <c r="H736" s="43" t="str">
        <f>VLOOKUP($C736,CARPETAS!$C$5:$L$2388,5,FALSE)</f>
        <v>Zanini</v>
      </c>
      <c r="I736" s="89">
        <f>E736+2</f>
        <v>43938</v>
      </c>
      <c r="J736" s="44" t="str">
        <f>VLOOKUP($C736,CARPETAS!$C$5:$L$2388,4,FALSE)</f>
        <v>Rio Branco</v>
      </c>
      <c r="K736" s="45"/>
      <c r="L736" s="94">
        <f t="shared" si="52"/>
        <v>43939</v>
      </c>
      <c r="M736" s="46">
        <f t="shared" si="49"/>
        <v>3</v>
      </c>
      <c r="N736" s="47">
        <v>936</v>
      </c>
      <c r="O736" s="47" t="s">
        <v>595</v>
      </c>
      <c r="P736" s="47">
        <v>937</v>
      </c>
      <c r="Q736" s="47">
        <v>1307</v>
      </c>
      <c r="R736" s="47" t="s">
        <v>515</v>
      </c>
      <c r="S736" s="47" t="s">
        <v>516</v>
      </c>
      <c r="T736" s="36" t="s">
        <v>1623</v>
      </c>
      <c r="U736" s="284"/>
      <c r="V736" s="48"/>
      <c r="W736" s="48"/>
    </row>
    <row r="737" s="49" customFormat="1">
      <c r="A737" s="50">
        <v>16</v>
      </c>
      <c r="B737" s="57" t="s">
        <v>40</v>
      </c>
      <c r="C737" s="58" t="s">
        <v>1624</v>
      </c>
      <c r="D737" s="142" t="s">
        <v>28</v>
      </c>
      <c r="E737" s="89">
        <v>43936</v>
      </c>
      <c r="F737" s="41" t="str">
        <f>VLOOKUP($C737,CARPETAS!$C$5:$L$2388,2,FALSE)</f>
        <v>BRB029</v>
      </c>
      <c r="G737" s="42" t="str">
        <f>VLOOKUP($C737,CARPETAS!$C$5:$L$2388,9,FALSE)</f>
        <v>136.95.67</v>
      </c>
      <c r="H737" s="43" t="s">
        <v>1625</v>
      </c>
      <c r="I737" s="89">
        <v>43938</v>
      </c>
      <c r="J737" s="44" t="str">
        <f>VLOOKUP($C737,CARPETAS!$C$5:$L$2388,4,FALSE)</f>
        <v>Rio Branco</v>
      </c>
      <c r="K737" s="45"/>
      <c r="L737" s="94">
        <f t="shared" si="52"/>
        <v>43939</v>
      </c>
      <c r="M737" s="46">
        <f t="shared" si="49"/>
        <v>3</v>
      </c>
      <c r="N737" s="47">
        <v>936</v>
      </c>
      <c r="O737" s="47" t="s">
        <v>1626</v>
      </c>
      <c r="P737" s="47">
        <v>938</v>
      </c>
      <c r="Q737" s="47">
        <v>3</v>
      </c>
      <c r="R737" s="47" t="s">
        <v>1627</v>
      </c>
      <c r="S737" s="47" t="s">
        <v>1628</v>
      </c>
      <c r="T737" s="36" t="s">
        <v>1629</v>
      </c>
      <c r="U737" s="284"/>
      <c r="V737" s="48"/>
      <c r="W737" s="48"/>
    </row>
    <row r="738" s="49" customFormat="1">
      <c r="A738" s="50">
        <v>16</v>
      </c>
      <c r="B738" s="57" t="s">
        <v>40</v>
      </c>
      <c r="C738" s="58" t="s">
        <v>1614</v>
      </c>
      <c r="D738" s="142" t="s">
        <v>26</v>
      </c>
      <c r="E738" s="89">
        <v>43937</v>
      </c>
      <c r="F738" s="41" t="str">
        <f>VLOOKUP($C738,CARPETAS!$C$5:$L$2388,2,FALSE)</f>
        <v>BRB031</v>
      </c>
      <c r="G738" s="42" t="str">
        <f>VLOOKUP($C738,CARPETAS!$C$5:$L$2388,9,FALSE)</f>
        <v>136.95.66</v>
      </c>
      <c r="H738" s="43" t="str">
        <f>VLOOKUP($C738,CARPETAS!$C$5:$L$2388,5,FALSE)</f>
        <v>Zanini</v>
      </c>
      <c r="I738" s="89">
        <v>43938</v>
      </c>
      <c r="J738" s="44" t="str">
        <f>VLOOKUP($C738,CARPETAS!$C$5:$L$2388,4,FALSE)</f>
        <v>Rio Branco</v>
      </c>
      <c r="K738" s="45"/>
      <c r="L738" s="94">
        <f t="shared" si="52"/>
        <v>43939</v>
      </c>
      <c r="M738" s="46">
        <f t="shared" si="49"/>
        <v>2</v>
      </c>
      <c r="N738" s="47">
        <v>936</v>
      </c>
      <c r="O738" s="47" t="s">
        <v>609</v>
      </c>
      <c r="P738" s="47">
        <v>937</v>
      </c>
      <c r="Q738" s="47">
        <v>1311</v>
      </c>
      <c r="R738" s="47" t="s">
        <v>1599</v>
      </c>
      <c r="S738" s="47" t="s">
        <v>1600</v>
      </c>
      <c r="T738" s="36" t="s">
        <v>1623</v>
      </c>
      <c r="U738" s="284"/>
      <c r="V738" s="48"/>
      <c r="W738" s="48"/>
    </row>
    <row r="739" s="49" customFormat="1">
      <c r="A739" s="50">
        <v>16</v>
      </c>
      <c r="B739" s="57" t="s">
        <v>40</v>
      </c>
      <c r="C739" s="58" t="s">
        <v>1604</v>
      </c>
      <c r="D739" s="142" t="s">
        <v>36</v>
      </c>
      <c r="E739" s="89">
        <v>43937</v>
      </c>
      <c r="F739" s="41" t="str">
        <f>VLOOKUP($C739,CARPETAS!$C$5:$L$2388,2,FALSE)</f>
        <v>BRB030</v>
      </c>
      <c r="G739" s="42" t="str">
        <f>VLOOKUP($C739,CARPETAS!$C$5:$L$2388,9,FALSE)</f>
        <v>136.95.65</v>
      </c>
      <c r="H739" s="43" t="str">
        <f>VLOOKUP($C739,CARPETAS!$C$5:$L$2388,5,FALSE)</f>
        <v>Silvio</v>
      </c>
      <c r="I739" s="89">
        <v>43938</v>
      </c>
      <c r="J739" s="44" t="str">
        <f>VLOOKUP($C739,CARPETAS!$C$5:$L$2388,4,FALSE)</f>
        <v>Rio Branco</v>
      </c>
      <c r="K739" s="45"/>
      <c r="L739" s="94">
        <f t="shared" si="52"/>
        <v>43939</v>
      </c>
      <c r="M739" s="46">
        <f t="shared" si="49"/>
        <v>2</v>
      </c>
      <c r="N739" s="47">
        <v>936</v>
      </c>
      <c r="O739" s="47" t="s">
        <v>1630</v>
      </c>
      <c r="P739" s="47">
        <v>937</v>
      </c>
      <c r="Q739" s="47">
        <v>4321</v>
      </c>
      <c r="R739" s="47" t="s">
        <v>1465</v>
      </c>
      <c r="S739" s="47" t="s">
        <v>1466</v>
      </c>
      <c r="T739" s="36" t="s">
        <v>1631</v>
      </c>
      <c r="U739" s="284"/>
      <c r="V739" s="48"/>
      <c r="W739" s="48"/>
    </row>
    <row r="740" s="49" customFormat="1">
      <c r="A740" s="39">
        <v>16</v>
      </c>
      <c r="B740" s="57" t="s">
        <v>40</v>
      </c>
      <c r="C740" s="58" t="s">
        <v>1604</v>
      </c>
      <c r="D740" s="142" t="s">
        <v>37</v>
      </c>
      <c r="E740" s="89">
        <v>43937</v>
      </c>
      <c r="F740" s="41" t="str">
        <f>VLOOKUP($C740,CARPETAS!$C$5:$L$2388,2,FALSE)</f>
        <v>BRB030</v>
      </c>
      <c r="G740" s="42" t="str">
        <f>VLOOKUP($C740,CARPETAS!$C$5:$L$2388,9,FALSE)</f>
        <v>136.95.65</v>
      </c>
      <c r="H740" s="43" t="str">
        <f>VLOOKUP($C740,CARPETAS!$C$5:$L$2388,5,FALSE)</f>
        <v>Silvio</v>
      </c>
      <c r="I740" s="89">
        <v>43938</v>
      </c>
      <c r="J740" s="44" t="str">
        <f>VLOOKUP($C740,CARPETAS!$C$5:$L$2388,4,FALSE)</f>
        <v>Rio Branco</v>
      </c>
      <c r="K740" s="45"/>
      <c r="L740" s="94">
        <f t="shared" si="52"/>
        <v>43939</v>
      </c>
      <c r="M740" s="46">
        <f t="shared" si="49"/>
        <v>2</v>
      </c>
      <c r="N740" s="47">
        <v>936</v>
      </c>
      <c r="O740" s="47" t="s">
        <v>1632</v>
      </c>
      <c r="P740" s="47">
        <v>937</v>
      </c>
      <c r="Q740" s="47">
        <v>4319</v>
      </c>
      <c r="R740" s="47" t="s">
        <v>619</v>
      </c>
      <c r="S740" s="47" t="s">
        <v>620</v>
      </c>
      <c r="T740" s="36" t="s">
        <v>1623</v>
      </c>
      <c r="U740" s="284"/>
      <c r="V740" s="48"/>
      <c r="W740" s="48"/>
    </row>
    <row r="741" s="49" customFormat="1">
      <c r="A741" s="50">
        <v>16</v>
      </c>
      <c r="B741" s="57" t="s">
        <v>40</v>
      </c>
      <c r="C741" s="58" t="s">
        <v>1604</v>
      </c>
      <c r="D741" s="142" t="s">
        <v>32</v>
      </c>
      <c r="E741" s="89">
        <v>43937</v>
      </c>
      <c r="F741" s="41" t="str">
        <f>VLOOKUP($C741,CARPETAS!$C$5:$L$2388,2,FALSE)</f>
        <v>BRB030</v>
      </c>
      <c r="G741" s="42" t="str">
        <f>VLOOKUP($C741,CARPETAS!$C$5:$L$2388,9,FALSE)</f>
        <v>136.95.65</v>
      </c>
      <c r="H741" s="43" t="str">
        <f>VLOOKUP($C741,CARPETAS!$C$5:$L$2388,5,FALSE)</f>
        <v>Silvio</v>
      </c>
      <c r="I741" s="89">
        <v>43941</v>
      </c>
      <c r="J741" s="44" t="str">
        <f>VLOOKUP($C741,CARPETAS!$C$5:$L$2388,4,FALSE)</f>
        <v>Rio Branco</v>
      </c>
      <c r="K741" s="45"/>
      <c r="L741" s="94">
        <f t="shared" si="52"/>
        <v>43942</v>
      </c>
      <c r="M741" s="46">
        <f t="shared" si="49"/>
        <v>5</v>
      </c>
      <c r="N741" s="47">
        <v>936</v>
      </c>
      <c r="O741" s="47" t="s">
        <v>1633</v>
      </c>
      <c r="P741" s="47">
        <v>937</v>
      </c>
      <c r="Q741" s="47">
        <v>4320</v>
      </c>
      <c r="R741" s="47" t="s">
        <v>211</v>
      </c>
      <c r="S741" s="47" t="s">
        <v>1004</v>
      </c>
      <c r="T741" s="36" t="s">
        <v>1634</v>
      </c>
      <c r="U741" s="284"/>
      <c r="V741" s="48"/>
      <c r="W741" s="48"/>
    </row>
    <row r="742" s="49" customFormat="1">
      <c r="A742" s="39">
        <v>16</v>
      </c>
      <c r="B742" s="57" t="s">
        <v>40</v>
      </c>
      <c r="C742" s="58" t="s">
        <v>1604</v>
      </c>
      <c r="D742" s="142" t="s">
        <v>32</v>
      </c>
      <c r="E742" s="89">
        <v>43938</v>
      </c>
      <c r="F742" s="41" t="str">
        <f>VLOOKUP($C742,CARPETAS!$C$5:$L$2388,2,FALSE)</f>
        <v>BRB030</v>
      </c>
      <c r="G742" s="42" t="str">
        <f>VLOOKUP($C742,CARPETAS!$C$5:$L$2388,9,FALSE)</f>
        <v>136.95.65</v>
      </c>
      <c r="H742" s="43" t="str">
        <f>VLOOKUP($C742,CARPETAS!$C$5:$L$2388,5,FALSE)</f>
        <v>Silvio</v>
      </c>
      <c r="I742" s="89">
        <v>43941</v>
      </c>
      <c r="J742" s="44" t="str">
        <f>VLOOKUP($C742,CARPETAS!$C$5:$L$2388,4,FALSE)</f>
        <v>Rio Branco</v>
      </c>
      <c r="K742" s="45"/>
      <c r="L742" s="94">
        <f t="shared" si="52"/>
        <v>43942</v>
      </c>
      <c r="M742" s="46">
        <f t="shared" si="49"/>
        <v>4</v>
      </c>
      <c r="N742" s="47">
        <v>936</v>
      </c>
      <c r="O742" s="47" t="s">
        <v>1635</v>
      </c>
      <c r="P742" s="47">
        <v>937</v>
      </c>
      <c r="Q742" s="47">
        <v>4323</v>
      </c>
      <c r="R742" s="47" t="s">
        <v>1541</v>
      </c>
      <c r="S742" s="47" t="s">
        <v>1542</v>
      </c>
      <c r="T742" s="36" t="s">
        <v>1634</v>
      </c>
      <c r="U742" s="284"/>
      <c r="V742" s="48"/>
      <c r="W742" s="48"/>
    </row>
    <row r="743" s="49" customFormat="1">
      <c r="A743" s="50">
        <v>16</v>
      </c>
      <c r="B743" s="57" t="s">
        <v>40</v>
      </c>
      <c r="C743" s="58" t="s">
        <v>1614</v>
      </c>
      <c r="D743" s="142" t="s">
        <v>26</v>
      </c>
      <c r="E743" s="89">
        <v>43938</v>
      </c>
      <c r="F743" s="41" t="str">
        <f>VLOOKUP($C743,CARPETAS!$C$5:$L$2388,2,FALSE)</f>
        <v>BRB031</v>
      </c>
      <c r="G743" s="42" t="str">
        <f>VLOOKUP($C743,CARPETAS!$C$5:$L$2388,9,FALSE)</f>
        <v>136.95.66</v>
      </c>
      <c r="H743" s="43" t="str">
        <f>VLOOKUP($C743,CARPETAS!$C$5:$L$2388,5,FALSE)</f>
        <v>Zanini</v>
      </c>
      <c r="I743" s="89">
        <v>43941</v>
      </c>
      <c r="J743" s="44" t="str">
        <f>VLOOKUP($C743,CARPETAS!$C$5:$L$2388,4,FALSE)</f>
        <v>Rio Branco</v>
      </c>
      <c r="K743" s="45"/>
      <c r="L743" s="94">
        <f t="shared" si="52"/>
        <v>43942</v>
      </c>
      <c r="M743" s="46">
        <f t="shared" si="49"/>
        <v>4</v>
      </c>
      <c r="N743" s="47">
        <v>936</v>
      </c>
      <c r="O743" s="47" t="s">
        <v>610</v>
      </c>
      <c r="P743" s="47">
        <v>937</v>
      </c>
      <c r="Q743" s="47">
        <v>1316</v>
      </c>
      <c r="R743" s="47" t="s">
        <v>174</v>
      </c>
      <c r="S743" s="47" t="s">
        <v>175</v>
      </c>
      <c r="T743" s="36" t="s">
        <v>1634</v>
      </c>
      <c r="U743" s="284"/>
      <c r="V743" s="48"/>
      <c r="W743" s="48"/>
    </row>
    <row r="744" s="49" customFormat="1">
      <c r="A744" s="50">
        <v>16</v>
      </c>
      <c r="B744" s="57" t="s">
        <v>40</v>
      </c>
      <c r="C744" s="58" t="s">
        <v>1624</v>
      </c>
      <c r="D744" s="142" t="s">
        <v>28</v>
      </c>
      <c r="E744" s="89">
        <v>43939</v>
      </c>
      <c r="F744" s="41" t="str">
        <f>VLOOKUP($C744,CARPETAS!$C$5:$L$2388,2,FALSE)</f>
        <v>BRB029</v>
      </c>
      <c r="G744" s="42" t="str">
        <f>VLOOKUP($C744,CARPETAS!$C$5:$L$2388,9,FALSE)</f>
        <v>136.95.67</v>
      </c>
      <c r="H744" s="43" t="s">
        <v>1625</v>
      </c>
      <c r="I744" s="89">
        <f ref="I744:I752" t="shared" si="53">E744+2</f>
        <v>43941</v>
      </c>
      <c r="J744" s="44" t="str">
        <f>VLOOKUP($C744,CARPETAS!$C$5:$L$2388,4,FALSE)</f>
        <v>Rio Branco</v>
      </c>
      <c r="K744" s="45"/>
      <c r="L744" s="94">
        <f t="shared" si="52"/>
        <v>43942</v>
      </c>
      <c r="M744" s="46">
        <f t="shared" si="49"/>
        <v>3</v>
      </c>
      <c r="N744" s="47">
        <v>936</v>
      </c>
      <c r="O744" s="47" t="s">
        <v>1636</v>
      </c>
      <c r="P744" s="47">
        <v>938</v>
      </c>
      <c r="Q744" s="47">
        <v>4</v>
      </c>
      <c r="R744" s="47" t="s">
        <v>1637</v>
      </c>
      <c r="S744" s="47" t="s">
        <v>1638</v>
      </c>
      <c r="T744" s="36" t="s">
        <v>1639</v>
      </c>
      <c r="U744" s="284"/>
      <c r="V744" s="48"/>
      <c r="W744" s="48"/>
    </row>
    <row r="745" s="49" customFormat="1">
      <c r="A745" s="50">
        <v>17</v>
      </c>
      <c r="B745" s="57" t="s">
        <v>40</v>
      </c>
      <c r="C745" s="58" t="s">
        <v>1640</v>
      </c>
      <c r="D745" s="142" t="s">
        <v>24</v>
      </c>
      <c r="E745" s="89">
        <v>43939</v>
      </c>
      <c r="F745" s="41" t="str">
        <f>VLOOKUP($C745,CARPETAS!$C$5:$L$2388,2,FALSE)</f>
        <v>BRP016</v>
      </c>
      <c r="G745" s="42" t="str">
        <f>VLOOKUP($C745,CARPETAS!$C$5:$L$2388,9,FALSE)</f>
        <v>137.01.81</v>
      </c>
      <c r="H745" s="43" t="str">
        <f>VLOOKUP($C745,CARPETAS!$C$5:$L$2388,5,FALSE)</f>
        <v>Silvio</v>
      </c>
      <c r="I745" s="89">
        <f t="shared" si="53"/>
        <v>43941</v>
      </c>
      <c r="J745" s="44" t="str">
        <f>VLOOKUP($C745,CARPETAS!$C$5:$L$2388,4,FALSE)</f>
        <v>Rio Branco</v>
      </c>
      <c r="K745" s="45"/>
      <c r="L745" s="94">
        <f t="shared" si="52"/>
        <v>43942</v>
      </c>
      <c r="M745" s="46">
        <f t="shared" si="49"/>
        <v>3</v>
      </c>
      <c r="N745" s="47">
        <v>1000</v>
      </c>
      <c r="O745" s="47"/>
      <c r="P745" s="47">
        <v>1000</v>
      </c>
      <c r="Q745" s="47">
        <v>4329</v>
      </c>
      <c r="R745" s="47" t="s">
        <v>281</v>
      </c>
      <c r="S745" s="47" t="s">
        <v>282</v>
      </c>
      <c r="T745" s="36" t="s">
        <v>1641</v>
      </c>
      <c r="U745" s="284"/>
      <c r="V745" s="48"/>
      <c r="W745" s="48"/>
    </row>
    <row r="746" s="49" customFormat="1">
      <c r="A746" s="39">
        <v>16</v>
      </c>
      <c r="B746" s="54" t="s">
        <v>22</v>
      </c>
      <c r="C746" s="55" t="s">
        <v>23</v>
      </c>
      <c r="D746" s="141" t="s">
        <v>1091</v>
      </c>
      <c r="E746" s="88">
        <v>43939</v>
      </c>
      <c r="F746" s="37" t="str">
        <f>VLOOKUP($C746,CARPETAS!$C$5:$L$2388,2,FALSE)</f>
        <v>BRB</v>
      </c>
      <c r="G746" s="27" t="str">
        <f>VLOOKUP($C746,CARPETAS!$C$5:$L$2388,9,FALSE)</f>
        <v>xx</v>
      </c>
      <c r="H746" s="28" t="str">
        <f>VLOOKUP($C746,CARPETAS!$C$5:$L$2388,5,FALSE)</f>
        <v>xx</v>
      </c>
      <c r="I746" s="88">
        <f t="shared" si="53"/>
        <v>43941</v>
      </c>
      <c r="J746" s="29" t="str">
        <f>VLOOKUP($C746,CARPETAS!$C$5:$L$2388,4,FALSE)</f>
        <v>xx</v>
      </c>
      <c r="K746" s="38"/>
      <c r="L746" s="93">
        <f t="shared" si="52"/>
        <v>43942</v>
      </c>
      <c r="M746" s="30">
        <f t="shared" si="49"/>
        <v>3</v>
      </c>
      <c r="N746" s="31">
        <v>936</v>
      </c>
      <c r="O746" s="31"/>
      <c r="P746" s="31"/>
      <c r="Q746" s="31"/>
      <c r="R746" s="31"/>
      <c r="S746" s="31"/>
      <c r="T746" s="40"/>
      <c r="U746" s="222"/>
      <c r="V746" s="48"/>
      <c r="W746" s="48"/>
    </row>
    <row r="747" s="49" customFormat="1">
      <c r="A747" s="50">
        <v>17</v>
      </c>
      <c r="B747" s="57" t="s">
        <v>40</v>
      </c>
      <c r="C747" s="58" t="s">
        <v>1614</v>
      </c>
      <c r="D747" s="142" t="s">
        <v>26</v>
      </c>
      <c r="E747" s="89">
        <v>43941</v>
      </c>
      <c r="F747" s="41" t="str">
        <f>VLOOKUP($C747,CARPETAS!$C$5:$L$2388,2,FALSE)</f>
        <v>BRB031</v>
      </c>
      <c r="G747" s="42" t="str">
        <f>VLOOKUP($C747,CARPETAS!$C$5:$L$2388,9,FALSE)</f>
        <v>136.95.66</v>
      </c>
      <c r="H747" s="43" t="str">
        <f>VLOOKUP($C747,CARPETAS!$C$5:$L$2388,5,FALSE)</f>
        <v>Zanini</v>
      </c>
      <c r="I747" s="89">
        <f t="shared" si="53"/>
        <v>43943</v>
      </c>
      <c r="J747" s="44" t="str">
        <f>VLOOKUP($C747,CARPETAS!$C$5:$L$2388,4,FALSE)</f>
        <v>Rio Branco</v>
      </c>
      <c r="K747" s="45"/>
      <c r="L747" s="94">
        <f t="shared" si="52"/>
        <v>43944</v>
      </c>
      <c r="M747" s="46">
        <f t="shared" si="49"/>
        <v>3</v>
      </c>
      <c r="N747" s="47">
        <v>936</v>
      </c>
      <c r="O747" s="47" t="s">
        <v>630</v>
      </c>
      <c r="P747" s="47">
        <v>936</v>
      </c>
      <c r="Q747" s="47">
        <v>1319</v>
      </c>
      <c r="R747" s="47" t="s">
        <v>1168</v>
      </c>
      <c r="S747" s="47" t="s">
        <v>1169</v>
      </c>
      <c r="T747" s="36" t="s">
        <v>1642</v>
      </c>
      <c r="U747" s="284"/>
      <c r="V747" s="48"/>
      <c r="W747" s="48"/>
    </row>
    <row r="748" s="49" customFormat="1">
      <c r="A748" s="50">
        <v>17</v>
      </c>
      <c r="B748" s="57" t="s">
        <v>40</v>
      </c>
      <c r="C748" s="58" t="s">
        <v>1643</v>
      </c>
      <c r="D748" s="142" t="s">
        <v>37</v>
      </c>
      <c r="E748" s="89">
        <v>43942</v>
      </c>
      <c r="F748" s="41" t="str">
        <f>VLOOKUP($C748,CARPETAS!$C$5:$L$2388,2,FALSE)</f>
        <v>BRB032</v>
      </c>
      <c r="G748" s="42" t="str">
        <f>VLOOKUP($C748,CARPETAS!$C$5:$L$2388,9,FALSE)</f>
        <v>137.02.11</v>
      </c>
      <c r="H748" s="43" t="str">
        <f>VLOOKUP($C748,CARPETAS!$C$5:$L$2388,5,FALSE)</f>
        <v>Silvio</v>
      </c>
      <c r="I748" s="89">
        <f t="shared" si="53"/>
        <v>43944</v>
      </c>
      <c r="J748" s="44" t="str">
        <f>VLOOKUP($C748,CARPETAS!$C$5:$L$2388,4,FALSE)</f>
        <v>Rio Branco</v>
      </c>
      <c r="K748" s="45"/>
      <c r="L748" s="94">
        <f t="shared" si="52"/>
        <v>43945</v>
      </c>
      <c r="M748" s="46">
        <f t="shared" si="49"/>
        <v>3</v>
      </c>
      <c r="N748" s="47">
        <v>936</v>
      </c>
      <c r="O748" s="47" t="s">
        <v>1644</v>
      </c>
      <c r="P748" s="47">
        <v>937</v>
      </c>
      <c r="Q748" s="47">
        <v>4336</v>
      </c>
      <c r="R748" s="47" t="s">
        <v>866</v>
      </c>
      <c r="S748" s="47" t="s">
        <v>867</v>
      </c>
      <c r="T748" s="36"/>
      <c r="U748" s="284"/>
      <c r="V748" s="48"/>
      <c r="W748" s="48"/>
    </row>
    <row r="749" s="49" customFormat="1">
      <c r="A749" s="50">
        <v>17</v>
      </c>
      <c r="B749" s="57" t="s">
        <v>40</v>
      </c>
      <c r="C749" s="58" t="s">
        <v>1643</v>
      </c>
      <c r="D749" s="142" t="s">
        <v>32</v>
      </c>
      <c r="E749" s="89">
        <v>43943</v>
      </c>
      <c r="F749" s="41" t="str">
        <f>VLOOKUP($C749,CARPETAS!$C$5:$L$2388,2,FALSE)</f>
        <v>BRB032</v>
      </c>
      <c r="G749" s="42" t="str">
        <f>VLOOKUP($C749,CARPETAS!$C$5:$L$2388,9,FALSE)</f>
        <v>137.02.11</v>
      </c>
      <c r="H749" s="43" t="str">
        <f>VLOOKUP($C749,CARPETAS!$C$5:$L$2388,5,FALSE)</f>
        <v>Silvio</v>
      </c>
      <c r="I749" s="89">
        <f t="shared" si="53"/>
        <v>43945</v>
      </c>
      <c r="J749" s="44" t="str">
        <f>VLOOKUP($C749,CARPETAS!$C$5:$L$2388,4,FALSE)</f>
        <v>Rio Branco</v>
      </c>
      <c r="K749" s="45"/>
      <c r="L749" s="94">
        <f t="shared" si="52"/>
        <v>43946</v>
      </c>
      <c r="M749" s="46">
        <f t="shared" si="49"/>
        <v>3</v>
      </c>
      <c r="N749" s="47">
        <v>936</v>
      </c>
      <c r="O749" s="47" t="s">
        <v>1645</v>
      </c>
      <c r="P749" s="47">
        <v>937</v>
      </c>
      <c r="Q749" s="47">
        <v>4338</v>
      </c>
      <c r="R749" s="47" t="s">
        <v>295</v>
      </c>
      <c r="S749" s="47" t="s">
        <v>420</v>
      </c>
      <c r="T749" s="36" t="s">
        <v>1646</v>
      </c>
      <c r="U749" s="284"/>
      <c r="V749" s="48"/>
      <c r="W749" s="48"/>
    </row>
    <row r="750" s="49" customFormat="1">
      <c r="A750" s="50">
        <v>17</v>
      </c>
      <c r="B750" s="57" t="s">
        <v>40</v>
      </c>
      <c r="C750" s="58" t="s">
        <v>1643</v>
      </c>
      <c r="D750" s="142" t="s">
        <v>27</v>
      </c>
      <c r="E750" s="89">
        <v>43943</v>
      </c>
      <c r="F750" s="41" t="str">
        <f>VLOOKUP($C750,CARPETAS!$C$5:$L$2388,2,FALSE)</f>
        <v>BRB032</v>
      </c>
      <c r="G750" s="42" t="str">
        <f>VLOOKUP($C750,CARPETAS!$C$5:$L$2388,9,FALSE)</f>
        <v>137.02.11</v>
      </c>
      <c r="H750" s="43" t="str">
        <f>VLOOKUP($C750,CARPETAS!$C$5:$L$2388,5,FALSE)</f>
        <v>Silvio</v>
      </c>
      <c r="I750" s="89">
        <f t="shared" si="53"/>
        <v>43945</v>
      </c>
      <c r="J750" s="44" t="str">
        <f>VLOOKUP($C750,CARPETAS!$C$5:$L$2388,4,FALSE)</f>
        <v>Rio Branco</v>
      </c>
      <c r="K750" s="45"/>
      <c r="L750" s="94">
        <f t="shared" si="52"/>
        <v>43946</v>
      </c>
      <c r="M750" s="46">
        <f t="shared" si="49"/>
        <v>3</v>
      </c>
      <c r="N750" s="47">
        <v>936</v>
      </c>
      <c r="O750" s="47" t="s">
        <v>1616</v>
      </c>
      <c r="P750" s="47">
        <v>937</v>
      </c>
      <c r="Q750" s="47">
        <v>4337</v>
      </c>
      <c r="R750" s="47" t="s">
        <v>85</v>
      </c>
      <c r="S750" s="47" t="s">
        <v>86</v>
      </c>
      <c r="T750" s="36" t="s">
        <v>1647</v>
      </c>
      <c r="U750" s="284"/>
      <c r="V750" s="48"/>
      <c r="W750" s="48"/>
    </row>
    <row r="751" s="49" customFormat="1">
      <c r="A751" s="50">
        <v>17</v>
      </c>
      <c r="B751" s="57" t="s">
        <v>40</v>
      </c>
      <c r="C751" s="58" t="s">
        <v>1648</v>
      </c>
      <c r="D751" s="142" t="s">
        <v>26</v>
      </c>
      <c r="E751" s="89">
        <v>43943</v>
      </c>
      <c r="F751" s="41" t="str">
        <f>VLOOKUP($C751,CARPETAS!$C$5:$L$2388,2,FALSE)</f>
        <v>BRB033</v>
      </c>
      <c r="G751" s="42" t="str">
        <f>VLOOKUP($C751,CARPETAS!$C$5:$L$2388,9,FALSE)</f>
        <v>137.02.12</v>
      </c>
      <c r="H751" s="43" t="str">
        <f>VLOOKUP($C751,CARPETAS!$C$5:$L$2388,5,FALSE)</f>
        <v>Zanini</v>
      </c>
      <c r="I751" s="89">
        <f t="shared" si="53"/>
        <v>43945</v>
      </c>
      <c r="J751" s="44" t="str">
        <f>VLOOKUP($C751,CARPETAS!$C$5:$L$2388,4,FALSE)</f>
        <v>Rio Branco</v>
      </c>
      <c r="K751" s="45"/>
      <c r="L751" s="94">
        <f t="shared" si="52"/>
        <v>43946</v>
      </c>
      <c r="M751" s="46">
        <f ref="M751:M814" t="shared" si="54">IF(E751&lt;&gt;"",L751-E751,"-")</f>
        <v>3</v>
      </c>
      <c r="N751" s="47">
        <v>936</v>
      </c>
      <c r="O751" s="47" t="s">
        <v>638</v>
      </c>
      <c r="P751" s="47">
        <v>937</v>
      </c>
      <c r="Q751" s="47">
        <v>1321</v>
      </c>
      <c r="R751" s="47" t="s">
        <v>183</v>
      </c>
      <c r="S751" s="47" t="s">
        <v>184</v>
      </c>
      <c r="T751" s="36" t="s">
        <v>1646</v>
      </c>
      <c r="U751" s="284"/>
      <c r="V751" s="48"/>
      <c r="W751" s="48"/>
    </row>
    <row r="752" s="49" customFormat="1">
      <c r="A752" s="39">
        <v>17</v>
      </c>
      <c r="B752" s="54" t="s">
        <v>22</v>
      </c>
      <c r="C752" s="55" t="s">
        <v>23</v>
      </c>
      <c r="D752" s="141" t="s">
        <v>1091</v>
      </c>
      <c r="E752" s="88">
        <v>43944</v>
      </c>
      <c r="F752" s="37" t="str">
        <f>VLOOKUP($C752,CARPETAS!$C$5:$L$2388,2,FALSE)</f>
        <v>BRB</v>
      </c>
      <c r="G752" s="27" t="str">
        <f>VLOOKUP($C752,CARPETAS!$C$5:$L$2388,9,FALSE)</f>
        <v>xx</v>
      </c>
      <c r="H752" s="28" t="str">
        <f>VLOOKUP($C752,CARPETAS!$C$5:$L$2388,5,FALSE)</f>
        <v>xx</v>
      </c>
      <c r="I752" s="88">
        <f t="shared" si="53"/>
        <v>43946</v>
      </c>
      <c r="J752" s="29" t="str">
        <f>VLOOKUP($C752,CARPETAS!$C$5:$L$2388,4,FALSE)</f>
        <v>xx</v>
      </c>
      <c r="K752" s="38"/>
      <c r="L752" s="93">
        <f t="shared" si="52"/>
        <v>43947</v>
      </c>
      <c r="M752" s="30">
        <f t="shared" si="54"/>
        <v>3</v>
      </c>
      <c r="N752" s="31">
        <v>936</v>
      </c>
      <c r="O752" s="31"/>
      <c r="P752" s="31"/>
      <c r="Q752" s="31"/>
      <c r="R752" s="31"/>
      <c r="S752" s="31"/>
      <c r="T752" s="40"/>
      <c r="U752" s="222"/>
      <c r="V752" s="48"/>
      <c r="W752" s="48"/>
    </row>
    <row r="753" s="49" customFormat="1">
      <c r="A753" s="50">
        <v>17</v>
      </c>
      <c r="B753" s="57" t="s">
        <v>40</v>
      </c>
      <c r="C753" s="58" t="s">
        <v>1643</v>
      </c>
      <c r="D753" s="142" t="s">
        <v>32</v>
      </c>
      <c r="E753" s="89">
        <v>43945</v>
      </c>
      <c r="F753" s="41" t="str">
        <f>VLOOKUP($C753,CARPETAS!$C$5:$L$2388,2,FALSE)</f>
        <v>BRB032</v>
      </c>
      <c r="G753" s="42" t="str">
        <f>VLOOKUP($C753,CARPETAS!$C$5:$L$2388,9,FALSE)</f>
        <v>137.02.11</v>
      </c>
      <c r="H753" s="43" t="str">
        <f>VLOOKUP($C753,CARPETAS!$C$5:$L$2388,5,FALSE)</f>
        <v>Silvio</v>
      </c>
      <c r="I753" s="89">
        <v>43948</v>
      </c>
      <c r="J753" s="44" t="str">
        <f>VLOOKUP($C753,CARPETAS!$C$5:$L$2388,4,FALSE)</f>
        <v>Rio Branco</v>
      </c>
      <c r="K753" s="45"/>
      <c r="L753" s="94">
        <f t="shared" si="52"/>
        <v>43949</v>
      </c>
      <c r="M753" s="46">
        <f t="shared" si="54"/>
        <v>4</v>
      </c>
      <c r="N753" s="47">
        <v>936</v>
      </c>
      <c r="O753" s="47" t="s">
        <v>1649</v>
      </c>
      <c r="P753" s="47">
        <v>937</v>
      </c>
      <c r="Q753" s="47">
        <v>4342</v>
      </c>
      <c r="R753" s="47" t="s">
        <v>1465</v>
      </c>
      <c r="S753" s="47" t="s">
        <v>1466</v>
      </c>
      <c r="T753" s="36" t="s">
        <v>1650</v>
      </c>
      <c r="U753" s="284"/>
      <c r="V753" s="48"/>
      <c r="W753" s="48"/>
    </row>
    <row r="754" s="49" customFormat="1">
      <c r="A754" s="50">
        <v>17</v>
      </c>
      <c r="B754" s="57" t="s">
        <v>40</v>
      </c>
      <c r="C754" s="58" t="s">
        <v>1648</v>
      </c>
      <c r="D754" s="142" t="s">
        <v>26</v>
      </c>
      <c r="E754" s="89">
        <v>43945</v>
      </c>
      <c r="F754" s="41" t="str">
        <f>VLOOKUP($C754,CARPETAS!$C$5:$L$2388,2,FALSE)</f>
        <v>BRB033</v>
      </c>
      <c r="G754" s="42" t="str">
        <f>VLOOKUP($C754,CARPETAS!$C$5:$L$2388,9,FALSE)</f>
        <v>137.02.12</v>
      </c>
      <c r="H754" s="43" t="str">
        <f>VLOOKUP($C754,CARPETAS!$C$5:$L$2388,5,FALSE)</f>
        <v>Zanini</v>
      </c>
      <c r="I754" s="89">
        <v>43948</v>
      </c>
      <c r="J754" s="44" t="str">
        <f>VLOOKUP($C754,CARPETAS!$C$5:$L$2388,4,FALSE)</f>
        <v>Rio Branco</v>
      </c>
      <c r="K754" s="45"/>
      <c r="L754" s="94">
        <f t="shared" si="52"/>
        <v>43949</v>
      </c>
      <c r="M754" s="46">
        <f t="shared" si="54"/>
        <v>4</v>
      </c>
      <c r="N754" s="47">
        <v>936</v>
      </c>
      <c r="O754" s="47" t="s">
        <v>644</v>
      </c>
      <c r="P754" s="47">
        <v>936</v>
      </c>
      <c r="Q754" s="47">
        <v>1330</v>
      </c>
      <c r="R754" s="47" t="s">
        <v>753</v>
      </c>
      <c r="S754" s="47" t="s">
        <v>754</v>
      </c>
      <c r="T754" s="36" t="s">
        <v>1651</v>
      </c>
      <c r="U754" s="284"/>
      <c r="V754" s="48"/>
      <c r="W754" s="48"/>
    </row>
    <row r="755" s="49" customFormat="1">
      <c r="A755" s="50">
        <v>18</v>
      </c>
      <c r="B755" s="57" t="s">
        <v>40</v>
      </c>
      <c r="C755" s="58" t="s">
        <v>1643</v>
      </c>
      <c r="D755" s="142" t="s">
        <v>1091</v>
      </c>
      <c r="E755" s="89">
        <v>43946</v>
      </c>
      <c r="F755" s="41" t="str">
        <f>VLOOKUP($C755,CARPETAS!$C$5:$L$2388,2,FALSE)</f>
        <v>BRB032</v>
      </c>
      <c r="G755" s="42" t="str">
        <f>VLOOKUP($C755,CARPETAS!$C$5:$L$2388,9,FALSE)</f>
        <v>137.02.11</v>
      </c>
      <c r="H755" s="43" t="str">
        <f>VLOOKUP($C755,CARPETAS!$C$5:$L$2388,5,FALSE)</f>
        <v>Silvio</v>
      </c>
      <c r="I755" s="89">
        <v>43948</v>
      </c>
      <c r="J755" s="44" t="str">
        <f>VLOOKUP($C755,CARPETAS!$C$5:$L$2388,4,FALSE)</f>
        <v>Rio Branco</v>
      </c>
      <c r="K755" s="45"/>
      <c r="L755" s="94">
        <f t="shared" si="52"/>
        <v>43949</v>
      </c>
      <c r="M755" s="46">
        <f t="shared" si="54"/>
        <v>3</v>
      </c>
      <c r="N755" s="47">
        <v>936</v>
      </c>
      <c r="O755" s="47" t="s">
        <v>1652</v>
      </c>
      <c r="P755" s="47">
        <v>936</v>
      </c>
      <c r="Q755" s="47">
        <v>4343</v>
      </c>
      <c r="R755" s="47" t="s">
        <v>1653</v>
      </c>
      <c r="S755" s="47" t="s">
        <v>1654</v>
      </c>
      <c r="T755" s="36" t="s">
        <v>1655</v>
      </c>
      <c r="U755" s="284"/>
      <c r="V755" s="48"/>
      <c r="W755" s="48"/>
    </row>
    <row r="756" s="49" customFormat="1">
      <c r="A756" s="50">
        <v>18</v>
      </c>
      <c r="B756" s="57" t="s">
        <v>40</v>
      </c>
      <c r="C756" s="58" t="s">
        <v>1648</v>
      </c>
      <c r="D756" s="142" t="s">
        <v>26</v>
      </c>
      <c r="E756" s="89">
        <v>43948</v>
      </c>
      <c r="F756" s="41" t="str">
        <f>VLOOKUP($C756,CARPETAS!$C$5:$L$2388,2,FALSE)</f>
        <v>BRB033</v>
      </c>
      <c r="G756" s="42" t="str">
        <f>VLOOKUP($C756,CARPETAS!$C$5:$L$2388,9,FALSE)</f>
        <v>137.02.12</v>
      </c>
      <c r="H756" s="43" t="str">
        <f>VLOOKUP($C756,CARPETAS!$C$5:$L$2388,5,FALSE)</f>
        <v>Zanini</v>
      </c>
      <c r="I756" s="89">
        <v>43949</v>
      </c>
      <c r="J756" s="44" t="str">
        <f>VLOOKUP($C756,CARPETAS!$C$5:$L$2388,4,FALSE)</f>
        <v>Rio Branco</v>
      </c>
      <c r="K756" s="45"/>
      <c r="L756" s="94">
        <f t="shared" si="52"/>
        <v>43950</v>
      </c>
      <c r="M756" s="46">
        <f t="shared" si="54"/>
        <v>2</v>
      </c>
      <c r="N756" s="47">
        <v>936</v>
      </c>
      <c r="O756" s="47" t="s">
        <v>651</v>
      </c>
      <c r="P756" s="47">
        <v>937</v>
      </c>
      <c r="Q756" s="47">
        <v>1333</v>
      </c>
      <c r="R756" s="47" t="s">
        <v>315</v>
      </c>
      <c r="S756" s="47" t="s">
        <v>316</v>
      </c>
      <c r="T756" s="36" t="s">
        <v>1656</v>
      </c>
      <c r="U756" s="284"/>
      <c r="V756" s="48"/>
      <c r="W756" s="48"/>
    </row>
    <row r="757" s="49" customFormat="1">
      <c r="A757" s="50">
        <v>18</v>
      </c>
      <c r="B757" s="57" t="s">
        <v>40</v>
      </c>
      <c r="C757" s="58" t="s">
        <v>1643</v>
      </c>
      <c r="D757" s="142" t="s">
        <v>37</v>
      </c>
      <c r="E757" s="89">
        <v>43949</v>
      </c>
      <c r="F757" s="41" t="str">
        <f>VLOOKUP($C757,CARPETAS!$C$5:$L$2388,2,FALSE)</f>
        <v>BRB032</v>
      </c>
      <c r="G757" s="42" t="str">
        <f>VLOOKUP($C757,CARPETAS!$C$5:$L$2388,9,FALSE)</f>
        <v>137.02.11</v>
      </c>
      <c r="H757" s="43" t="str">
        <f>VLOOKUP($C757,CARPETAS!$C$5:$L$2388,5,FALSE)</f>
        <v>Silvio</v>
      </c>
      <c r="I757" s="89">
        <v>43950</v>
      </c>
      <c r="J757" s="44" t="str">
        <f>VLOOKUP($C757,CARPETAS!$C$5:$L$2388,4,FALSE)</f>
        <v>Rio Branco</v>
      </c>
      <c r="K757" s="45"/>
      <c r="L757" s="94">
        <f t="shared" si="52"/>
        <v>43951</v>
      </c>
      <c r="M757" s="46">
        <f t="shared" si="54"/>
        <v>2</v>
      </c>
      <c r="N757" s="47">
        <v>936</v>
      </c>
      <c r="O757" s="47" t="s">
        <v>1657</v>
      </c>
      <c r="P757" s="47">
        <v>937</v>
      </c>
      <c r="Q757" s="47">
        <v>4349</v>
      </c>
      <c r="R757" s="47" t="s">
        <v>85</v>
      </c>
      <c r="S757" s="47" t="s">
        <v>86</v>
      </c>
      <c r="T757" s="36" t="s">
        <v>1658</v>
      </c>
      <c r="U757" s="284"/>
      <c r="V757" s="48"/>
      <c r="W757" s="48"/>
    </row>
    <row r="758" s="49" customFormat="1">
      <c r="A758" s="50">
        <v>18</v>
      </c>
      <c r="B758" s="57" t="s">
        <v>40</v>
      </c>
      <c r="C758" s="58" t="s">
        <v>1659</v>
      </c>
      <c r="D758" s="142" t="s">
        <v>32</v>
      </c>
      <c r="E758" s="89">
        <v>43949</v>
      </c>
      <c r="F758" s="41" t="str">
        <f>VLOOKUP($C758,CARPETAS!$C$5:$L$2388,2,FALSE)</f>
        <v>BRB034</v>
      </c>
      <c r="G758" s="42" t="str">
        <f>VLOOKUP($C758,CARPETAS!$C$5:$L$2388,9,FALSE)</f>
        <v>137.08.55</v>
      </c>
      <c r="H758" s="43" t="str">
        <f>VLOOKUP($C758,CARPETAS!$C$5:$L$2388,5,FALSE)</f>
        <v>Silvio</v>
      </c>
      <c r="I758" s="89">
        <v>43951</v>
      </c>
      <c r="J758" s="44" t="str">
        <f>VLOOKUP($C758,CARPETAS!$C$5:$L$2388,4,FALSE)</f>
        <v>Rio Branco</v>
      </c>
      <c r="K758" s="45"/>
      <c r="L758" s="94">
        <f t="shared" si="52"/>
        <v>43952</v>
      </c>
      <c r="M758" s="46">
        <f t="shared" si="54"/>
        <v>3</v>
      </c>
      <c r="N758" s="47">
        <v>936</v>
      </c>
      <c r="O758" s="47" t="s">
        <v>1660</v>
      </c>
      <c r="P758" s="47">
        <v>937</v>
      </c>
      <c r="Q758" s="47">
        <v>4350</v>
      </c>
      <c r="R758" s="47" t="s">
        <v>866</v>
      </c>
      <c r="S758" s="47" t="s">
        <v>867</v>
      </c>
      <c r="T758" s="36" t="s">
        <v>1661</v>
      </c>
      <c r="U758" s="284"/>
      <c r="V758" s="48"/>
      <c r="W758" s="48"/>
    </row>
    <row r="759" s="49" customFormat="1">
      <c r="A759" s="50">
        <v>18</v>
      </c>
      <c r="B759" s="57" t="s">
        <v>40</v>
      </c>
      <c r="C759" s="58" t="s">
        <v>1659</v>
      </c>
      <c r="D759" s="142" t="s">
        <v>37</v>
      </c>
      <c r="E759" s="89">
        <v>43949</v>
      </c>
      <c r="F759" s="41" t="str">
        <f>VLOOKUP($C759,CARPETAS!$C$5:$L$2388,2,FALSE)</f>
        <v>BRB034</v>
      </c>
      <c r="G759" s="42" t="str">
        <f>VLOOKUP($C759,CARPETAS!$C$5:$L$2388,9,FALSE)</f>
        <v>137.08.55</v>
      </c>
      <c r="H759" s="43" t="str">
        <f>VLOOKUP($C759,CARPETAS!$C$5:$L$2388,5,FALSE)</f>
        <v>Silvio</v>
      </c>
      <c r="I759" s="89">
        <f>E759+2</f>
        <v>43951</v>
      </c>
      <c r="J759" s="44" t="str">
        <f>VLOOKUP($C759,CARPETAS!$C$5:$L$2388,4,FALSE)</f>
        <v>Rio Branco</v>
      </c>
      <c r="K759" s="45"/>
      <c r="L759" s="94">
        <f>I759+1+1</f>
        <v>43953</v>
      </c>
      <c r="M759" s="46">
        <f t="shared" si="54"/>
        <v>4</v>
      </c>
      <c r="N759" s="47">
        <v>936</v>
      </c>
      <c r="O759" s="47" t="s">
        <v>1662</v>
      </c>
      <c r="P759" s="47">
        <v>937</v>
      </c>
      <c r="Q759" s="47">
        <v>4351</v>
      </c>
      <c r="R759" s="47" t="s">
        <v>77</v>
      </c>
      <c r="S759" s="47" t="s">
        <v>78</v>
      </c>
      <c r="T759" s="36" t="s">
        <v>1661</v>
      </c>
      <c r="U759" s="284"/>
      <c r="V759" s="48"/>
      <c r="W759" s="48"/>
    </row>
    <row r="760" s="49" customFormat="1">
      <c r="A760" s="50">
        <v>18</v>
      </c>
      <c r="B760" s="57" t="s">
        <v>40</v>
      </c>
      <c r="C760" s="58" t="s">
        <v>1648</v>
      </c>
      <c r="D760" s="142" t="s">
        <v>26</v>
      </c>
      <c r="E760" s="89">
        <v>43949</v>
      </c>
      <c r="F760" s="41" t="str">
        <f>VLOOKUP($C760,CARPETAS!$C$5:$L$2388,2,FALSE)</f>
        <v>BRB033</v>
      </c>
      <c r="G760" s="42" t="str">
        <f>VLOOKUP($C760,CARPETAS!$C$5:$L$2388,9,FALSE)</f>
        <v>137.02.12</v>
      </c>
      <c r="H760" s="43" t="str">
        <f>VLOOKUP($C760,CARPETAS!$C$5:$L$2388,5,FALSE)</f>
        <v>Zanini</v>
      </c>
      <c r="I760" s="89">
        <f>E760+2</f>
        <v>43951</v>
      </c>
      <c r="J760" s="44" t="str">
        <f>VLOOKUP($C760,CARPETAS!$C$5:$L$2388,4,FALSE)</f>
        <v>Rio Branco</v>
      </c>
      <c r="K760" s="45"/>
      <c r="L760" s="94">
        <f>I760+1+1</f>
        <v>43953</v>
      </c>
      <c r="M760" s="46">
        <f t="shared" si="54"/>
        <v>4</v>
      </c>
      <c r="N760" s="47">
        <v>936</v>
      </c>
      <c r="O760" s="47" t="s">
        <v>654</v>
      </c>
      <c r="P760" s="47">
        <v>937</v>
      </c>
      <c r="Q760" s="47">
        <v>1337</v>
      </c>
      <c r="R760" s="47" t="s">
        <v>1663</v>
      </c>
      <c r="S760" s="47" t="s">
        <v>1664</v>
      </c>
      <c r="T760" s="36" t="s">
        <v>1661</v>
      </c>
      <c r="U760" s="284"/>
      <c r="V760" s="48"/>
      <c r="W760" s="48"/>
    </row>
    <row r="761" s="49" customFormat="1">
      <c r="A761" s="50">
        <v>18</v>
      </c>
      <c r="B761" s="57" t="s">
        <v>40</v>
      </c>
      <c r="C761" s="58" t="s">
        <v>1659</v>
      </c>
      <c r="D761" s="142" t="s">
        <v>28</v>
      </c>
      <c r="E761" s="89">
        <v>43950</v>
      </c>
      <c r="F761" s="41" t="str">
        <f>VLOOKUP($C761,CARPETAS!$C$5:$L$2388,2,FALSE)</f>
        <v>BRB034</v>
      </c>
      <c r="G761" s="42" t="str">
        <f>VLOOKUP($C761,CARPETAS!$C$5:$L$2388,9,FALSE)</f>
        <v>137.08.55</v>
      </c>
      <c r="H761" s="43" t="str">
        <f>VLOOKUP($C761,CARPETAS!$C$5:$L$2388,5,FALSE)</f>
        <v>Silvio</v>
      </c>
      <c r="I761" s="89">
        <v>43951</v>
      </c>
      <c r="J761" s="44" t="str">
        <f>VLOOKUP($C761,CARPETAS!$C$5:$L$2388,4,FALSE)</f>
        <v>Rio Branco</v>
      </c>
      <c r="K761" s="45"/>
      <c r="L761" s="94">
        <f>I761+1+1</f>
        <v>43953</v>
      </c>
      <c r="M761" s="46">
        <f t="shared" si="54"/>
        <v>3</v>
      </c>
      <c r="N761" s="47">
        <v>936</v>
      </c>
      <c r="O761" s="47" t="s">
        <v>1665</v>
      </c>
      <c r="P761" s="47">
        <v>938</v>
      </c>
      <c r="Q761" s="47">
        <v>4352</v>
      </c>
      <c r="R761" s="47" t="s">
        <v>1666</v>
      </c>
      <c r="S761" s="47" t="s">
        <v>1667</v>
      </c>
      <c r="T761" s="36" t="s">
        <v>1668</v>
      </c>
      <c r="U761" s="284"/>
      <c r="V761" s="48"/>
      <c r="W761" s="48"/>
    </row>
    <row r="762" s="49" customFormat="1">
      <c r="A762" s="50">
        <v>18</v>
      </c>
      <c r="B762" s="57" t="s">
        <v>40</v>
      </c>
      <c r="C762" s="58" t="s">
        <v>1659</v>
      </c>
      <c r="D762" s="142" t="s">
        <v>32</v>
      </c>
      <c r="E762" s="89">
        <v>43952</v>
      </c>
      <c r="F762" s="41" t="str">
        <f>VLOOKUP($C762,CARPETAS!$C$5:$L$2388,2,FALSE)</f>
        <v>BRB034</v>
      </c>
      <c r="G762" s="42" t="str">
        <f>VLOOKUP($C762,CARPETAS!$C$5:$L$2388,9,FALSE)</f>
        <v>137.08.55</v>
      </c>
      <c r="H762" s="43" t="str">
        <f>VLOOKUP($C762,CARPETAS!$C$5:$L$2388,5,FALSE)</f>
        <v>Silvio</v>
      </c>
      <c r="I762" s="89">
        <v>43955</v>
      </c>
      <c r="J762" s="44" t="str">
        <f>VLOOKUP($C762,CARPETAS!$C$5:$L$2388,4,FALSE)</f>
        <v>Rio Branco</v>
      </c>
      <c r="K762" s="45"/>
      <c r="L762" s="94">
        <f ref="L762:L784" t="shared" si="55">I762+1</f>
        <v>43956</v>
      </c>
      <c r="M762" s="46">
        <f t="shared" si="54"/>
        <v>4</v>
      </c>
      <c r="N762" s="47">
        <v>936</v>
      </c>
      <c r="O762" s="47" t="s">
        <v>1669</v>
      </c>
      <c r="P762" s="47">
        <v>937</v>
      </c>
      <c r="Q762" s="47">
        <v>4354</v>
      </c>
      <c r="R762" s="47" t="s">
        <v>619</v>
      </c>
      <c r="S762" s="47" t="s">
        <v>620</v>
      </c>
      <c r="T762" s="36" t="s">
        <v>1670</v>
      </c>
      <c r="U762" s="284"/>
      <c r="V762" s="48"/>
      <c r="W762" s="48"/>
    </row>
    <row r="763" s="49" customFormat="1">
      <c r="A763" s="50">
        <v>18</v>
      </c>
      <c r="B763" s="57" t="s">
        <v>40</v>
      </c>
      <c r="C763" s="58" t="s">
        <v>1659</v>
      </c>
      <c r="D763" s="142" t="s">
        <v>36</v>
      </c>
      <c r="E763" s="89">
        <v>43953</v>
      </c>
      <c r="F763" s="41" t="str">
        <f>VLOOKUP($C763,CARPETAS!$C$5:$L$2388,2,FALSE)</f>
        <v>BRB034</v>
      </c>
      <c r="G763" s="42" t="str">
        <f>VLOOKUP($C763,CARPETAS!$C$5:$L$2388,9,FALSE)</f>
        <v>137.08.55</v>
      </c>
      <c r="H763" s="43" t="str">
        <f>VLOOKUP($C763,CARPETAS!$C$5:$L$2388,5,FALSE)</f>
        <v>Silvio</v>
      </c>
      <c r="I763" s="89">
        <v>43955</v>
      </c>
      <c r="J763" s="44" t="str">
        <f>VLOOKUP($C763,CARPETAS!$C$5:$L$2388,4,FALSE)</f>
        <v>Rio Branco</v>
      </c>
      <c r="K763" s="45"/>
      <c r="L763" s="94">
        <f t="shared" si="55"/>
        <v>43956</v>
      </c>
      <c r="M763" s="46">
        <f t="shared" si="54"/>
        <v>3</v>
      </c>
      <c r="N763" s="47">
        <v>936</v>
      </c>
      <c r="O763" s="47" t="s">
        <v>1671</v>
      </c>
      <c r="P763" s="47">
        <v>938</v>
      </c>
      <c r="Q763" s="47">
        <v>4355</v>
      </c>
      <c r="R763" s="47" t="s">
        <v>211</v>
      </c>
      <c r="S763" s="47" t="s">
        <v>1004</v>
      </c>
      <c r="T763" s="36" t="s">
        <v>1672</v>
      </c>
      <c r="U763" s="284"/>
      <c r="V763" s="48"/>
      <c r="W763" s="48"/>
    </row>
    <row r="764" s="49" customFormat="1">
      <c r="A764" s="50">
        <v>18</v>
      </c>
      <c r="B764" s="57" t="s">
        <v>40</v>
      </c>
      <c r="C764" s="58" t="s">
        <v>1659</v>
      </c>
      <c r="D764" s="142" t="s">
        <v>1091</v>
      </c>
      <c r="E764" s="89">
        <v>43953</v>
      </c>
      <c r="F764" s="41" t="str">
        <f>VLOOKUP($C764,CARPETAS!$C$5:$L$2388,2,FALSE)</f>
        <v>BRB034</v>
      </c>
      <c r="G764" s="42" t="str">
        <f>VLOOKUP($C764,CARPETAS!$C$5:$L$2388,9,FALSE)</f>
        <v>137.08.55</v>
      </c>
      <c r="H764" s="43" t="str">
        <f>VLOOKUP($C764,CARPETAS!$C$5:$L$2388,5,FALSE)</f>
        <v>Silvio</v>
      </c>
      <c r="I764" s="89">
        <f>E764+2</f>
        <v>43955</v>
      </c>
      <c r="J764" s="44" t="str">
        <f>VLOOKUP($C764,CARPETAS!$C$5:$L$2388,4,FALSE)</f>
        <v>Rio Branco</v>
      </c>
      <c r="K764" s="45"/>
      <c r="L764" s="94">
        <f t="shared" si="55"/>
        <v>43956</v>
      </c>
      <c r="M764" s="46">
        <f t="shared" si="54"/>
        <v>3</v>
      </c>
      <c r="N764" s="47">
        <v>936</v>
      </c>
      <c r="O764" s="47" t="s">
        <v>1673</v>
      </c>
      <c r="P764" s="47">
        <v>938</v>
      </c>
      <c r="Q764" s="47">
        <v>4356</v>
      </c>
      <c r="R764" s="47" t="s">
        <v>295</v>
      </c>
      <c r="S764" s="47" t="s">
        <v>420</v>
      </c>
      <c r="T764" s="36" t="s">
        <v>1674</v>
      </c>
      <c r="U764" s="284"/>
      <c r="V764" s="48"/>
      <c r="W764" s="48"/>
    </row>
    <row r="765" s="49" customFormat="1">
      <c r="A765" s="50">
        <v>18</v>
      </c>
      <c r="B765" s="57" t="s">
        <v>40</v>
      </c>
      <c r="C765" s="58" t="s">
        <v>1659</v>
      </c>
      <c r="D765" s="142" t="s">
        <v>27</v>
      </c>
      <c r="E765" s="89">
        <v>43953</v>
      </c>
      <c r="F765" s="41" t="str">
        <f>VLOOKUP($C765,CARPETAS!$C$5:$L$2388,2,FALSE)</f>
        <v>BRB034</v>
      </c>
      <c r="G765" s="42" t="str">
        <f>VLOOKUP($C765,CARPETAS!$C$5:$L$2388,9,FALSE)</f>
        <v>137.08.55</v>
      </c>
      <c r="H765" s="43" t="str">
        <f>VLOOKUP($C765,CARPETAS!$C$5:$L$2388,5,FALSE)</f>
        <v>Silvio</v>
      </c>
      <c r="I765" s="89">
        <f>E765+2</f>
        <v>43955</v>
      </c>
      <c r="J765" s="44" t="str">
        <f>VLOOKUP($C765,CARPETAS!$C$5:$L$2388,4,FALSE)</f>
        <v>Rio Branco</v>
      </c>
      <c r="K765" s="45"/>
      <c r="L765" s="94">
        <f t="shared" si="55"/>
        <v>43956</v>
      </c>
      <c r="M765" s="46">
        <f t="shared" si="54"/>
        <v>3</v>
      </c>
      <c r="N765" s="47">
        <v>936</v>
      </c>
      <c r="O765" s="47" t="s">
        <v>1675</v>
      </c>
      <c r="P765" s="47">
        <v>936</v>
      </c>
      <c r="Q765" s="47">
        <v>4357</v>
      </c>
      <c r="R765" s="47" t="s">
        <v>281</v>
      </c>
      <c r="S765" s="47" t="s">
        <v>282</v>
      </c>
      <c r="T765" s="36" t="s">
        <v>1676</v>
      </c>
      <c r="U765" s="284"/>
      <c r="V765" s="48"/>
      <c r="W765" s="48"/>
    </row>
    <row r="766" s="49" customFormat="1">
      <c r="A766" s="50">
        <v>18</v>
      </c>
      <c r="B766" s="57" t="s">
        <v>40</v>
      </c>
      <c r="C766" s="58" t="s">
        <v>1648</v>
      </c>
      <c r="D766" s="142" t="s">
        <v>26</v>
      </c>
      <c r="E766" s="89">
        <v>43952</v>
      </c>
      <c r="F766" s="41" t="str">
        <f>VLOOKUP($C766,CARPETAS!$C$5:$L$2388,2,FALSE)</f>
        <v>BRB033</v>
      </c>
      <c r="G766" s="42" t="str">
        <f>VLOOKUP($C766,CARPETAS!$C$5:$L$2388,9,FALSE)</f>
        <v>137.02.12</v>
      </c>
      <c r="H766" s="43" t="str">
        <f>VLOOKUP($C766,CARPETAS!$C$5:$L$2388,5,FALSE)</f>
        <v>Zanini</v>
      </c>
      <c r="I766" s="89">
        <v>43955</v>
      </c>
      <c r="J766" s="44" t="str">
        <f>VLOOKUP($C766,CARPETAS!$C$5:$L$2388,4,FALSE)</f>
        <v>Rio Branco</v>
      </c>
      <c r="K766" s="45"/>
      <c r="L766" s="94">
        <f t="shared" si="55"/>
        <v>43956</v>
      </c>
      <c r="M766" s="46">
        <f t="shared" si="54"/>
        <v>4</v>
      </c>
      <c r="N766" s="47">
        <v>936</v>
      </c>
      <c r="O766" s="47" t="s">
        <v>658</v>
      </c>
      <c r="P766" s="47">
        <v>936</v>
      </c>
      <c r="Q766" s="47">
        <v>1344</v>
      </c>
      <c r="R766" s="47" t="s">
        <v>459</v>
      </c>
      <c r="S766" s="47" t="s">
        <v>460</v>
      </c>
      <c r="T766" s="36" t="s">
        <v>1677</v>
      </c>
      <c r="U766" s="284"/>
      <c r="V766" s="48"/>
      <c r="W766" s="48"/>
    </row>
    <row r="767" s="49" customFormat="1">
      <c r="A767" s="50">
        <v>19</v>
      </c>
      <c r="B767" s="57" t="s">
        <v>40</v>
      </c>
      <c r="C767" s="58" t="s">
        <v>1659</v>
      </c>
      <c r="D767" s="142" t="s">
        <v>32</v>
      </c>
      <c r="E767" s="89">
        <v>43955</v>
      </c>
      <c r="F767" s="41" t="str">
        <f>VLOOKUP($C767,CARPETAS!$C$5:$L$2388,2,FALSE)</f>
        <v>BRB034</v>
      </c>
      <c r="G767" s="42" t="str">
        <f>VLOOKUP($C767,CARPETAS!$C$5:$L$2388,9,FALSE)</f>
        <v>137.08.55</v>
      </c>
      <c r="H767" s="43" t="str">
        <f>VLOOKUP($C767,CARPETAS!$C$5:$L$2388,5,FALSE)</f>
        <v>Silvio</v>
      </c>
      <c r="I767" s="89">
        <f>E767+2</f>
        <v>43957</v>
      </c>
      <c r="J767" s="44" t="str">
        <f>VLOOKUP($C767,CARPETAS!$C$5:$L$2388,4,FALSE)</f>
        <v>Rio Branco</v>
      </c>
      <c r="K767" s="45"/>
      <c r="L767" s="94">
        <f t="shared" si="55"/>
        <v>43958</v>
      </c>
      <c r="M767" s="46">
        <f t="shared" si="54"/>
        <v>3</v>
      </c>
      <c r="N767" s="47">
        <v>936</v>
      </c>
      <c r="O767" s="47" t="s">
        <v>566</v>
      </c>
      <c r="P767" s="47">
        <v>937</v>
      </c>
      <c r="Q767" s="47">
        <v>4353</v>
      </c>
      <c r="R767" s="47" t="s">
        <v>1678</v>
      </c>
      <c r="S767" s="47" t="s">
        <v>1679</v>
      </c>
      <c r="T767" s="36" t="s">
        <v>1680</v>
      </c>
      <c r="U767" s="284"/>
      <c r="V767" s="48"/>
      <c r="W767" s="48"/>
    </row>
    <row r="768" s="49" customFormat="1">
      <c r="A768" s="50">
        <v>19</v>
      </c>
      <c r="B768" s="57" t="s">
        <v>40</v>
      </c>
      <c r="C768" s="58" t="s">
        <v>1681</v>
      </c>
      <c r="D768" s="142" t="s">
        <v>37</v>
      </c>
      <c r="E768" s="89">
        <v>43955</v>
      </c>
      <c r="F768" s="41" t="str">
        <f>VLOOKUP($C768,CARPETAS!$C$5:$L$2388,2,FALSE)</f>
        <v>BRB035</v>
      </c>
      <c r="G768" s="42" t="str">
        <f>VLOOKUP($C768,CARPETAS!$C$5:$L$2388,9,FALSE)</f>
        <v>137.12.52</v>
      </c>
      <c r="H768" s="43" t="str">
        <f>VLOOKUP($C768,CARPETAS!$C$5:$L$2388,5,FALSE)</f>
        <v>Silvio</v>
      </c>
      <c r="I768" s="89">
        <f>E768+2</f>
        <v>43957</v>
      </c>
      <c r="J768" s="44" t="str">
        <f>VLOOKUP($C768,CARPETAS!$C$5:$L$2388,4,FALSE)</f>
        <v>Rio Branco</v>
      </c>
      <c r="K768" s="45"/>
      <c r="L768" s="94">
        <f t="shared" si="55"/>
        <v>43958</v>
      </c>
      <c r="M768" s="46">
        <f t="shared" si="54"/>
        <v>3</v>
      </c>
      <c r="N768" s="47">
        <v>936</v>
      </c>
      <c r="O768" s="47" t="s">
        <v>1682</v>
      </c>
      <c r="P768" s="47">
        <v>937</v>
      </c>
      <c r="Q768" s="47">
        <v>4362</v>
      </c>
      <c r="R768" s="47" t="s">
        <v>249</v>
      </c>
      <c r="S768" s="47" t="s">
        <v>250</v>
      </c>
      <c r="T768" s="36" t="s">
        <v>1680</v>
      </c>
      <c r="U768" s="284"/>
      <c r="V768" s="48"/>
      <c r="W768" s="48"/>
    </row>
    <row r="769" s="49" customFormat="1">
      <c r="A769" s="50">
        <v>19</v>
      </c>
      <c r="B769" s="57" t="s">
        <v>40</v>
      </c>
      <c r="C769" s="58" t="s">
        <v>1648</v>
      </c>
      <c r="D769" s="142" t="s">
        <v>26</v>
      </c>
      <c r="E769" s="89">
        <v>43955</v>
      </c>
      <c r="F769" s="41" t="str">
        <f>VLOOKUP($C769,CARPETAS!$C$5:$L$2388,2,FALSE)</f>
        <v>BRB033</v>
      </c>
      <c r="G769" s="42" t="str">
        <f>VLOOKUP($C769,CARPETAS!$C$5:$L$2388,9,FALSE)</f>
        <v>137.02.12</v>
      </c>
      <c r="H769" s="43" t="str">
        <f>VLOOKUP($C769,CARPETAS!$C$5:$L$2388,5,FALSE)</f>
        <v>Zanini</v>
      </c>
      <c r="I769" s="89">
        <f>E769+2</f>
        <v>43957</v>
      </c>
      <c r="J769" s="44" t="str">
        <f>VLOOKUP($C769,CARPETAS!$C$5:$L$2388,4,FALSE)</f>
        <v>Rio Branco</v>
      </c>
      <c r="K769" s="45"/>
      <c r="L769" s="94">
        <f t="shared" si="55"/>
        <v>43958</v>
      </c>
      <c r="M769" s="46">
        <f t="shared" si="54"/>
        <v>3</v>
      </c>
      <c r="N769" s="47">
        <v>936</v>
      </c>
      <c r="O769" s="47" t="s">
        <v>661</v>
      </c>
      <c r="P769" s="47">
        <v>937</v>
      </c>
      <c r="Q769" s="47">
        <v>1347</v>
      </c>
      <c r="R769" s="47" t="s">
        <v>43</v>
      </c>
      <c r="S769" s="47" t="s">
        <v>1046</v>
      </c>
      <c r="T769" s="36" t="s">
        <v>1680</v>
      </c>
      <c r="U769" s="284"/>
      <c r="V769" s="48"/>
      <c r="W769" s="48"/>
    </row>
    <row r="770" s="49" customFormat="1">
      <c r="A770" s="50">
        <v>19</v>
      </c>
      <c r="B770" s="57" t="s">
        <v>40</v>
      </c>
      <c r="C770" s="58" t="s">
        <v>1683</v>
      </c>
      <c r="D770" s="142" t="s">
        <v>28</v>
      </c>
      <c r="E770" s="89">
        <v>43956</v>
      </c>
      <c r="F770" s="41" t="str">
        <f>VLOOKUP($C770,CARPETAS!$C$5:$L$2388,2,FALSE)</f>
        <v>BRB036</v>
      </c>
      <c r="G770" s="42" t="str">
        <f>VLOOKUP($C770,CARPETAS!$C$5:$L$2388,9,FALSE)</f>
        <v>137.12.53</v>
      </c>
      <c r="H770" s="43" t="str">
        <f>VLOOKUP($C770,CARPETAS!$C$5:$L$2388,5,FALSE)</f>
        <v>Zanini</v>
      </c>
      <c r="I770" s="89">
        <v>43957</v>
      </c>
      <c r="J770" s="44" t="str">
        <f>VLOOKUP($C770,CARPETAS!$C$5:$L$2388,4,FALSE)</f>
        <v>Rio Branco</v>
      </c>
      <c r="K770" s="45"/>
      <c r="L770" s="94">
        <f t="shared" si="55"/>
        <v>43958</v>
      </c>
      <c r="M770" s="46">
        <f t="shared" si="54"/>
        <v>2</v>
      </c>
      <c r="N770" s="47">
        <v>936</v>
      </c>
      <c r="O770" s="47" t="s">
        <v>1684</v>
      </c>
      <c r="P770" s="47">
        <v>938</v>
      </c>
      <c r="Q770" s="47">
        <v>1348</v>
      </c>
      <c r="R770" s="47" t="s">
        <v>335</v>
      </c>
      <c r="S770" s="47" t="s">
        <v>336</v>
      </c>
      <c r="T770" s="36" t="s">
        <v>1685</v>
      </c>
      <c r="U770" s="284"/>
      <c r="V770" s="48"/>
      <c r="W770" s="48"/>
    </row>
    <row r="771" s="49" customFormat="1">
      <c r="A771" s="50">
        <v>19</v>
      </c>
      <c r="B771" s="57" t="s">
        <v>40</v>
      </c>
      <c r="C771" s="58" t="s">
        <v>1681</v>
      </c>
      <c r="D771" s="142" t="s">
        <v>1091</v>
      </c>
      <c r="E771" s="89">
        <v>43956</v>
      </c>
      <c r="F771" s="41" t="str">
        <f>VLOOKUP($C771,CARPETAS!$C$5:$L$2388,2,FALSE)</f>
        <v>BRB035</v>
      </c>
      <c r="G771" s="42" t="str">
        <f>VLOOKUP($C771,CARPETAS!$C$5:$L$2388,9,FALSE)</f>
        <v>137.12.52</v>
      </c>
      <c r="H771" s="43" t="str">
        <f>VLOOKUP($C771,CARPETAS!$C$5:$L$2388,5,FALSE)</f>
        <v>Silvio</v>
      </c>
      <c r="I771" s="89">
        <f>E771+2</f>
        <v>43958</v>
      </c>
      <c r="J771" s="44" t="str">
        <f>VLOOKUP($C771,CARPETAS!$C$5:$L$2388,4,FALSE)</f>
        <v>Rio Branco</v>
      </c>
      <c r="K771" s="45"/>
      <c r="L771" s="94">
        <f t="shared" si="55"/>
        <v>43959</v>
      </c>
      <c r="M771" s="46">
        <f t="shared" si="54"/>
        <v>3</v>
      </c>
      <c r="N771" s="47">
        <v>936</v>
      </c>
      <c r="O771" s="47" t="s">
        <v>1686</v>
      </c>
      <c r="P771" s="47">
        <v>936</v>
      </c>
      <c r="Q771" s="47">
        <v>4363</v>
      </c>
      <c r="R771" s="47" t="s">
        <v>866</v>
      </c>
      <c r="S771" s="47" t="s">
        <v>867</v>
      </c>
      <c r="T771" s="36" t="s">
        <v>1687</v>
      </c>
      <c r="U771" s="284"/>
      <c r="V771" s="48"/>
      <c r="W771" s="48"/>
    </row>
    <row r="772" s="49" customFormat="1">
      <c r="A772" s="50">
        <v>19</v>
      </c>
      <c r="B772" s="57" t="s">
        <v>40</v>
      </c>
      <c r="C772" s="58" t="s">
        <v>1681</v>
      </c>
      <c r="D772" s="142" t="s">
        <v>37</v>
      </c>
      <c r="E772" s="89">
        <v>43957</v>
      </c>
      <c r="F772" s="41" t="str">
        <f>VLOOKUP($C772,CARPETAS!$C$5:$L$2388,2,FALSE)</f>
        <v>BRB035</v>
      </c>
      <c r="G772" s="42" t="str">
        <f>VLOOKUP($C772,CARPETAS!$C$5:$L$2388,9,FALSE)</f>
        <v>137.12.52</v>
      </c>
      <c r="H772" s="43" t="str">
        <f>VLOOKUP($C772,CARPETAS!$C$5:$L$2388,5,FALSE)</f>
        <v>Silvio</v>
      </c>
      <c r="I772" s="89">
        <v>43958</v>
      </c>
      <c r="J772" s="44" t="str">
        <f>VLOOKUP($C772,CARPETAS!$C$5:$L$2388,4,FALSE)</f>
        <v>Rio Branco</v>
      </c>
      <c r="K772" s="45"/>
      <c r="L772" s="94">
        <f t="shared" si="55"/>
        <v>43959</v>
      </c>
      <c r="M772" s="46">
        <f t="shared" si="54"/>
        <v>2</v>
      </c>
      <c r="N772" s="47">
        <v>936</v>
      </c>
      <c r="O772" s="47" t="s">
        <v>1688</v>
      </c>
      <c r="P772" s="47">
        <v>937</v>
      </c>
      <c r="Q772" s="47">
        <v>4364</v>
      </c>
      <c r="R772" s="47" t="s">
        <v>77</v>
      </c>
      <c r="S772" s="47" t="s">
        <v>78</v>
      </c>
      <c r="T772" s="36" t="s">
        <v>1689</v>
      </c>
      <c r="U772" s="284"/>
      <c r="V772" s="48"/>
      <c r="W772" s="48"/>
    </row>
    <row r="773" s="49" customFormat="1">
      <c r="A773" s="50">
        <v>19</v>
      </c>
      <c r="B773" s="57" t="s">
        <v>40</v>
      </c>
      <c r="C773" s="58" t="s">
        <v>1681</v>
      </c>
      <c r="D773" s="142" t="s">
        <v>32</v>
      </c>
      <c r="E773" s="89">
        <v>43957</v>
      </c>
      <c r="F773" s="41" t="str">
        <f>VLOOKUP($C773,CARPETAS!$C$5:$L$2388,2,FALSE)</f>
        <v>BRB035</v>
      </c>
      <c r="G773" s="42" t="str">
        <f>VLOOKUP($C773,CARPETAS!$C$5:$L$2388,9,FALSE)</f>
        <v>137.12.52</v>
      </c>
      <c r="H773" s="43" t="str">
        <f>VLOOKUP($C773,CARPETAS!$C$5:$L$2388,5,FALSE)</f>
        <v>Silvio</v>
      </c>
      <c r="I773" s="89">
        <f>E773+2</f>
        <v>43959</v>
      </c>
      <c r="J773" s="44" t="str">
        <f>VLOOKUP($C773,CARPETAS!$C$5:$L$2388,4,FALSE)</f>
        <v>Rio Branco</v>
      </c>
      <c r="K773" s="45"/>
      <c r="L773" s="94">
        <f t="shared" si="55"/>
        <v>43960</v>
      </c>
      <c r="M773" s="46">
        <f t="shared" si="54"/>
        <v>3</v>
      </c>
      <c r="N773" s="47">
        <v>936</v>
      </c>
      <c r="O773" s="47" t="s">
        <v>590</v>
      </c>
      <c r="P773" s="47">
        <v>937</v>
      </c>
      <c r="Q773" s="47">
        <v>4366</v>
      </c>
      <c r="R773" s="47" t="s">
        <v>217</v>
      </c>
      <c r="S773" s="47" t="s">
        <v>1690</v>
      </c>
      <c r="T773" s="36" t="s">
        <v>1691</v>
      </c>
      <c r="U773" s="284"/>
      <c r="V773" s="48"/>
      <c r="W773" s="48"/>
    </row>
    <row r="774" s="49" customFormat="1">
      <c r="A774" s="50">
        <v>19</v>
      </c>
      <c r="B774" s="57" t="s">
        <v>40</v>
      </c>
      <c r="C774" s="58" t="s">
        <v>1683</v>
      </c>
      <c r="D774" s="142" t="s">
        <v>26</v>
      </c>
      <c r="E774" s="89">
        <v>43957</v>
      </c>
      <c r="F774" s="41" t="str">
        <f>VLOOKUP($C774,CARPETAS!$C$5:$L$2388,2,FALSE)</f>
        <v>BRB036</v>
      </c>
      <c r="G774" s="42" t="str">
        <f>VLOOKUP($C774,CARPETAS!$C$5:$L$2388,9,FALSE)</f>
        <v>137.12.53</v>
      </c>
      <c r="H774" s="43" t="str">
        <f>VLOOKUP($C774,CARPETAS!$C$5:$L$2388,5,FALSE)</f>
        <v>Zanini</v>
      </c>
      <c r="I774" s="89">
        <f>E774+2</f>
        <v>43959</v>
      </c>
      <c r="J774" s="44" t="str">
        <f>VLOOKUP($C774,CARPETAS!$C$5:$L$2388,4,FALSE)</f>
        <v>Rio Branco</v>
      </c>
      <c r="K774" s="45"/>
      <c r="L774" s="94">
        <f t="shared" si="55"/>
        <v>43960</v>
      </c>
      <c r="M774" s="46">
        <f t="shared" si="54"/>
        <v>3</v>
      </c>
      <c r="N774" s="47">
        <v>936</v>
      </c>
      <c r="O774" s="47" t="s">
        <v>683</v>
      </c>
      <c r="P774" s="47">
        <v>937</v>
      </c>
      <c r="Q774" s="47">
        <v>1353</v>
      </c>
      <c r="R774" s="47" t="s">
        <v>1168</v>
      </c>
      <c r="S774" s="47" t="s">
        <v>1169</v>
      </c>
      <c r="T774" s="36" t="s">
        <v>1691</v>
      </c>
      <c r="U774" s="284"/>
      <c r="V774" s="48"/>
      <c r="W774" s="48"/>
    </row>
    <row r="775" s="49" customFormat="1">
      <c r="A775" s="50">
        <v>19</v>
      </c>
      <c r="B775" s="57" t="s">
        <v>40</v>
      </c>
      <c r="C775" s="58" t="s">
        <v>1681</v>
      </c>
      <c r="D775" s="142" t="s">
        <v>27</v>
      </c>
      <c r="E775" s="89">
        <v>43957</v>
      </c>
      <c r="F775" s="41" t="str">
        <f>VLOOKUP($C775,CARPETAS!$C$5:$L$2388,2,FALSE)</f>
        <v>BRB035</v>
      </c>
      <c r="G775" s="42" t="str">
        <f>VLOOKUP($C775,CARPETAS!$C$5:$L$2388,9,FALSE)</f>
        <v>137.12.52</v>
      </c>
      <c r="H775" s="43" t="str">
        <f>VLOOKUP($C775,CARPETAS!$C$5:$L$2388,5,FALSE)</f>
        <v>Silvio</v>
      </c>
      <c r="I775" s="89">
        <f>E775+2</f>
        <v>43959</v>
      </c>
      <c r="J775" s="44" t="str">
        <f>VLOOKUP($C775,CARPETAS!$C$5:$L$2388,4,FALSE)</f>
        <v>Rio Branco</v>
      </c>
      <c r="K775" s="45"/>
      <c r="L775" s="94">
        <f t="shared" si="55"/>
        <v>43960</v>
      </c>
      <c r="M775" s="46">
        <f t="shared" si="54"/>
        <v>3</v>
      </c>
      <c r="N775" s="47">
        <v>936</v>
      </c>
      <c r="O775" s="47" t="s">
        <v>1692</v>
      </c>
      <c r="P775" s="47">
        <v>937</v>
      </c>
      <c r="Q775" s="47">
        <v>4367</v>
      </c>
      <c r="R775" s="47" t="s">
        <v>211</v>
      </c>
      <c r="S775" s="47" t="s">
        <v>1004</v>
      </c>
      <c r="T775" s="36" t="s">
        <v>1693</v>
      </c>
      <c r="U775" s="284"/>
      <c r="V775" s="48"/>
      <c r="W775" s="48"/>
    </row>
    <row r="776" s="49" customFormat="1">
      <c r="A776" s="50">
        <v>19</v>
      </c>
      <c r="B776" s="57" t="s">
        <v>40</v>
      </c>
      <c r="C776" s="58" t="s">
        <v>1681</v>
      </c>
      <c r="D776" s="142" t="s">
        <v>1091</v>
      </c>
      <c r="E776" s="89">
        <v>43957</v>
      </c>
      <c r="F776" s="41" t="str">
        <f>VLOOKUP($C776,CARPETAS!$C$5:$L$2388,2,FALSE)</f>
        <v>BRB035</v>
      </c>
      <c r="G776" s="42" t="str">
        <f>VLOOKUP($C776,CARPETAS!$C$5:$L$2388,9,FALSE)</f>
        <v>137.12.52</v>
      </c>
      <c r="H776" s="43" t="str">
        <f>VLOOKUP($C776,CARPETAS!$C$5:$L$2388,5,FALSE)</f>
        <v>Silvio</v>
      </c>
      <c r="I776" s="89">
        <f>E776+2</f>
        <v>43959</v>
      </c>
      <c r="J776" s="44" t="str">
        <f>VLOOKUP($C776,CARPETAS!$C$5:$L$2388,4,FALSE)</f>
        <v>Rio Branco</v>
      </c>
      <c r="K776" s="45"/>
      <c r="L776" s="94">
        <f t="shared" si="55"/>
        <v>43960</v>
      </c>
      <c r="M776" s="46">
        <f t="shared" si="54"/>
        <v>3</v>
      </c>
      <c r="N776" s="47">
        <v>936</v>
      </c>
      <c r="O776" s="47" t="s">
        <v>1694</v>
      </c>
      <c r="P776" s="47">
        <v>936</v>
      </c>
      <c r="Q776" s="47">
        <v>4365</v>
      </c>
      <c r="R776" s="47" t="s">
        <v>1666</v>
      </c>
      <c r="S776" s="47" t="s">
        <v>1667</v>
      </c>
      <c r="T776" s="36" t="s">
        <v>1695</v>
      </c>
      <c r="U776" s="284"/>
      <c r="V776" s="48"/>
      <c r="W776" s="48"/>
    </row>
    <row r="777" s="49" customFormat="1">
      <c r="A777" s="50">
        <v>19</v>
      </c>
      <c r="B777" s="57" t="s">
        <v>40</v>
      </c>
      <c r="C777" s="58" t="s">
        <v>1681</v>
      </c>
      <c r="D777" s="142" t="s">
        <v>36</v>
      </c>
      <c r="E777" s="89">
        <v>43958</v>
      </c>
      <c r="F777" s="41" t="str">
        <f>VLOOKUP($C777,CARPETAS!$C$5:$L$2388,2,FALSE)</f>
        <v>BRB035</v>
      </c>
      <c r="G777" s="42" t="str">
        <f>VLOOKUP($C777,CARPETAS!$C$5:$L$2388,9,FALSE)</f>
        <v>137.12.52</v>
      </c>
      <c r="H777" s="43" t="str">
        <f>VLOOKUP($C777,CARPETAS!$C$5:$L$2388,5,FALSE)</f>
        <v>Silvio</v>
      </c>
      <c r="I777" s="89">
        <v>43959</v>
      </c>
      <c r="J777" s="44" t="str">
        <f>VLOOKUP($C777,CARPETAS!$C$5:$L$2388,4,FALSE)</f>
        <v>Rio Branco</v>
      </c>
      <c r="K777" s="45"/>
      <c r="L777" s="94">
        <f t="shared" si="55"/>
        <v>43960</v>
      </c>
      <c r="M777" s="46">
        <f t="shared" si="54"/>
        <v>2</v>
      </c>
      <c r="N777" s="47">
        <v>936</v>
      </c>
      <c r="O777" s="47" t="s">
        <v>1696</v>
      </c>
      <c r="P777" s="47">
        <v>938</v>
      </c>
      <c r="Q777" s="47">
        <v>4368</v>
      </c>
      <c r="R777" s="47" t="s">
        <v>706</v>
      </c>
      <c r="S777" s="47" t="s">
        <v>707</v>
      </c>
      <c r="T777" s="36" t="s">
        <v>1697</v>
      </c>
      <c r="U777" s="284"/>
      <c r="V777" s="48"/>
      <c r="W777" s="48"/>
    </row>
    <row r="778" s="49" customFormat="1">
      <c r="A778" s="50">
        <v>19</v>
      </c>
      <c r="B778" s="57" t="s">
        <v>40</v>
      </c>
      <c r="C778" s="58" t="s">
        <v>1683</v>
      </c>
      <c r="D778" s="142" t="s">
        <v>26</v>
      </c>
      <c r="E778" s="89">
        <v>43958</v>
      </c>
      <c r="F778" s="41" t="str">
        <f>VLOOKUP($C778,CARPETAS!$C$5:$L$2388,2,FALSE)</f>
        <v>BRB036</v>
      </c>
      <c r="G778" s="42" t="str">
        <f>VLOOKUP($C778,CARPETAS!$C$5:$L$2388,9,FALSE)</f>
        <v>137.12.53</v>
      </c>
      <c r="H778" s="43" t="str">
        <f>VLOOKUP($C778,CARPETAS!$C$5:$L$2388,5,FALSE)</f>
        <v>Zanini</v>
      </c>
      <c r="I778" s="89">
        <v>43959</v>
      </c>
      <c r="J778" s="44" t="str">
        <f>VLOOKUP($C778,CARPETAS!$C$5:$L$2388,4,FALSE)</f>
        <v>Rio Branco</v>
      </c>
      <c r="K778" s="45"/>
      <c r="L778" s="94">
        <f t="shared" si="55"/>
        <v>43960</v>
      </c>
      <c r="M778" s="46">
        <f t="shared" si="54"/>
        <v>2</v>
      </c>
      <c r="N778" s="47">
        <v>936</v>
      </c>
      <c r="O778" s="47" t="s">
        <v>679</v>
      </c>
      <c r="P778" s="47">
        <v>937</v>
      </c>
      <c r="Q778" s="47">
        <v>1354</v>
      </c>
      <c r="R778" s="47" t="s">
        <v>364</v>
      </c>
      <c r="S778" s="47" t="s">
        <v>703</v>
      </c>
      <c r="T778" s="36" t="s">
        <v>1691</v>
      </c>
      <c r="U778" s="284"/>
      <c r="V778" s="48"/>
      <c r="W778" s="48"/>
    </row>
    <row r="779" s="49" customFormat="1">
      <c r="A779" s="50">
        <v>19</v>
      </c>
      <c r="B779" s="57" t="s">
        <v>40</v>
      </c>
      <c r="C779" s="58" t="s">
        <v>1681</v>
      </c>
      <c r="D779" s="142" t="s">
        <v>32</v>
      </c>
      <c r="E779" s="89">
        <v>43959</v>
      </c>
      <c r="F779" s="41" t="str">
        <f>VLOOKUP($C779,CARPETAS!$C$5:$L$2388,2,FALSE)</f>
        <v>BRB035</v>
      </c>
      <c r="G779" s="42" t="str">
        <f>VLOOKUP($C779,CARPETAS!$C$5:$L$2388,9,FALSE)</f>
        <v>137.12.52</v>
      </c>
      <c r="H779" s="43" t="str">
        <f>VLOOKUP($C779,CARPETAS!$C$5:$L$2388,5,FALSE)</f>
        <v>Silvio</v>
      </c>
      <c r="I779" s="89">
        <v>43962</v>
      </c>
      <c r="J779" s="44" t="str">
        <f>VLOOKUP($C779,CARPETAS!$C$5:$L$2388,4,FALSE)</f>
        <v>Rio Branco</v>
      </c>
      <c r="K779" s="45"/>
      <c r="L779" s="94">
        <f t="shared" si="55"/>
        <v>43963</v>
      </c>
      <c r="M779" s="46">
        <f t="shared" si="54"/>
        <v>4</v>
      </c>
      <c r="N779" s="47">
        <v>936</v>
      </c>
      <c r="O779" s="47" t="s">
        <v>604</v>
      </c>
      <c r="P779" s="47">
        <v>937</v>
      </c>
      <c r="Q779" s="47">
        <v>4369</v>
      </c>
      <c r="R779" s="47" t="s">
        <v>1541</v>
      </c>
      <c r="S779" s="47" t="s">
        <v>1542</v>
      </c>
      <c r="T779" s="36" t="s">
        <v>1698</v>
      </c>
      <c r="U779" s="284"/>
      <c r="V779" s="48"/>
      <c r="W779" s="48"/>
    </row>
    <row r="780" s="49" customFormat="1">
      <c r="A780" s="50">
        <v>19</v>
      </c>
      <c r="B780" s="57" t="s">
        <v>40</v>
      </c>
      <c r="C780" s="58" t="s">
        <v>1683</v>
      </c>
      <c r="D780" s="142" t="s">
        <v>26</v>
      </c>
      <c r="E780" s="89">
        <v>43959</v>
      </c>
      <c r="F780" s="41" t="str">
        <f>VLOOKUP($C780,CARPETAS!$C$5:$L$2388,2,FALSE)</f>
        <v>BRB036</v>
      </c>
      <c r="G780" s="42" t="str">
        <f>VLOOKUP($C780,CARPETAS!$C$5:$L$2388,9,FALSE)</f>
        <v>137.12.53</v>
      </c>
      <c r="H780" s="43" t="str">
        <f>VLOOKUP($C780,CARPETAS!$C$5:$L$2388,5,FALSE)</f>
        <v>Zanini</v>
      </c>
      <c r="I780" s="89">
        <v>43962</v>
      </c>
      <c r="J780" s="44" t="str">
        <f>VLOOKUP($C780,CARPETAS!$C$5:$L$2388,4,FALSE)</f>
        <v>Rio Branco</v>
      </c>
      <c r="K780" s="45"/>
      <c r="L780" s="94">
        <f t="shared" si="55"/>
        <v>43963</v>
      </c>
      <c r="M780" s="46">
        <f t="shared" si="54"/>
        <v>4</v>
      </c>
      <c r="N780" s="47">
        <v>936</v>
      </c>
      <c r="O780" s="47" t="s">
        <v>691</v>
      </c>
      <c r="P780" s="47">
        <v>937</v>
      </c>
      <c r="Q780" s="47">
        <v>1356</v>
      </c>
      <c r="R780" s="47" t="s">
        <v>361</v>
      </c>
      <c r="S780" s="47" t="s">
        <v>362</v>
      </c>
      <c r="T780" s="36" t="s">
        <v>1698</v>
      </c>
      <c r="U780" s="284"/>
      <c r="V780" s="48"/>
      <c r="W780" s="48"/>
    </row>
    <row r="781" s="49" customFormat="1">
      <c r="A781" s="50">
        <v>19</v>
      </c>
      <c r="B781" s="57" t="s">
        <v>40</v>
      </c>
      <c r="C781" s="58" t="s">
        <v>1683</v>
      </c>
      <c r="D781" s="142" t="s">
        <v>28</v>
      </c>
      <c r="E781" s="89">
        <v>43959</v>
      </c>
      <c r="F781" s="41" t="str">
        <f>VLOOKUP($C781,CARPETAS!$C$5:$L$2388,2,FALSE)</f>
        <v>BRB036</v>
      </c>
      <c r="G781" s="42" t="str">
        <f>VLOOKUP($C781,CARPETAS!$C$5:$L$2388,9,FALSE)</f>
        <v>137.12.53</v>
      </c>
      <c r="H781" s="43" t="str">
        <f>VLOOKUP($C781,CARPETAS!$C$5:$L$2388,5,FALSE)</f>
        <v>Zanini</v>
      </c>
      <c r="I781" s="89">
        <v>43962</v>
      </c>
      <c r="J781" s="44" t="str">
        <f>VLOOKUP($C781,CARPETAS!$C$5:$L$2388,4,FALSE)</f>
        <v>Rio Branco</v>
      </c>
      <c r="K781" s="45"/>
      <c r="L781" s="94">
        <f t="shared" si="55"/>
        <v>43963</v>
      </c>
      <c r="M781" s="46">
        <f t="shared" si="54"/>
        <v>4</v>
      </c>
      <c r="N781" s="47">
        <v>936</v>
      </c>
      <c r="O781" s="47" t="s">
        <v>1699</v>
      </c>
      <c r="P781" s="47">
        <v>938</v>
      </c>
      <c r="Q781" s="47">
        <v>1355</v>
      </c>
      <c r="R781" s="47" t="s">
        <v>183</v>
      </c>
      <c r="S781" s="47" t="s">
        <v>184</v>
      </c>
      <c r="T781" s="36" t="s">
        <v>1700</v>
      </c>
      <c r="U781" s="284"/>
      <c r="V781" s="48"/>
      <c r="W781" s="48"/>
    </row>
    <row r="782" s="49" customFormat="1">
      <c r="A782" s="50">
        <v>20</v>
      </c>
      <c r="B782" s="57" t="s">
        <v>40</v>
      </c>
      <c r="C782" s="58" t="s">
        <v>1701</v>
      </c>
      <c r="D782" s="142" t="s">
        <v>32</v>
      </c>
      <c r="E782" s="89">
        <v>43963</v>
      </c>
      <c r="F782" s="41" t="str">
        <f>VLOOKUP($C782,CARPETAS!$C$5:$L$2388,2,FALSE)</f>
        <v>BRB037</v>
      </c>
      <c r="G782" s="42" t="str">
        <f>VLOOKUP($C782,CARPETAS!$C$5:$L$2388,9,FALSE)</f>
        <v>137.18.47</v>
      </c>
      <c r="H782" s="43" t="str">
        <f>VLOOKUP($C782,CARPETAS!$C$5:$L$2388,5,FALSE)</f>
        <v>Silvio</v>
      </c>
      <c r="I782" s="89">
        <v>43964</v>
      </c>
      <c r="J782" s="44" t="str">
        <f>VLOOKUP($C782,CARPETAS!$C$5:$L$2388,4,FALSE)</f>
        <v>Rio Branco</v>
      </c>
      <c r="K782" s="45"/>
      <c r="L782" s="94">
        <f t="shared" si="55"/>
        <v>43965</v>
      </c>
      <c r="M782" s="46">
        <f t="shared" si="54"/>
        <v>2</v>
      </c>
      <c r="N782" s="47">
        <v>936</v>
      </c>
      <c r="O782" s="47" t="s">
        <v>622</v>
      </c>
      <c r="P782" s="47">
        <v>937</v>
      </c>
      <c r="Q782" s="47">
        <v>4374</v>
      </c>
      <c r="R782" s="47" t="s">
        <v>122</v>
      </c>
      <c r="S782" s="47" t="s">
        <v>123</v>
      </c>
      <c r="T782" s="36" t="s">
        <v>1702</v>
      </c>
      <c r="U782" s="284"/>
      <c r="V782" s="48"/>
      <c r="W782" s="48"/>
    </row>
    <row r="783" s="49" customFormat="1">
      <c r="A783" s="50">
        <v>20</v>
      </c>
      <c r="B783" s="57" t="s">
        <v>40</v>
      </c>
      <c r="C783" s="58" t="s">
        <v>1701</v>
      </c>
      <c r="D783" s="142" t="s">
        <v>1091</v>
      </c>
      <c r="E783" s="89">
        <v>43962</v>
      </c>
      <c r="F783" s="41" t="str">
        <f>VLOOKUP($C783,CARPETAS!$C$5:$L$2388,2,FALSE)</f>
        <v>BRB037</v>
      </c>
      <c r="G783" s="42" t="str">
        <f>VLOOKUP($C783,CARPETAS!$C$5:$L$2388,9,FALSE)</f>
        <v>137.18.47</v>
      </c>
      <c r="H783" s="43" t="str">
        <f>VLOOKUP($C783,CARPETAS!$C$5:$L$2388,5,FALSE)</f>
        <v>Silvio</v>
      </c>
      <c r="I783" s="89">
        <f>E783+2</f>
        <v>43964</v>
      </c>
      <c r="J783" s="44" t="str">
        <f>VLOOKUP($C783,CARPETAS!$C$5:$L$2388,4,FALSE)</f>
        <v>Rio Branco</v>
      </c>
      <c r="K783" s="45"/>
      <c r="L783" s="94">
        <f t="shared" si="55"/>
        <v>43965</v>
      </c>
      <c r="M783" s="46">
        <f t="shared" si="54"/>
        <v>3</v>
      </c>
      <c r="N783" s="47">
        <v>936</v>
      </c>
      <c r="O783" s="47" t="s">
        <v>1703</v>
      </c>
      <c r="P783" s="47">
        <v>936</v>
      </c>
      <c r="Q783" s="47">
        <v>4372</v>
      </c>
      <c r="R783" s="47" t="s">
        <v>1704</v>
      </c>
      <c r="S783" s="47" t="s">
        <v>1705</v>
      </c>
      <c r="T783" s="36" t="s">
        <v>1706</v>
      </c>
      <c r="U783" s="284"/>
      <c r="V783" s="48"/>
      <c r="W783" s="48"/>
    </row>
    <row r="784" s="49" customFormat="1">
      <c r="A784" s="50">
        <v>20</v>
      </c>
      <c r="B784" s="57" t="s">
        <v>40</v>
      </c>
      <c r="C784" s="58" t="s">
        <v>1683</v>
      </c>
      <c r="D784" s="142" t="s">
        <v>26</v>
      </c>
      <c r="E784" s="89">
        <v>43963</v>
      </c>
      <c r="F784" s="41" t="str">
        <f>VLOOKUP($C784,CARPETAS!$C$5:$L$2388,2,FALSE)</f>
        <v>BRB036</v>
      </c>
      <c r="G784" s="42" t="str">
        <f>VLOOKUP($C784,CARPETAS!$C$5:$L$2388,9,FALSE)</f>
        <v>137.12.53</v>
      </c>
      <c r="H784" s="43" t="str">
        <f>VLOOKUP($C784,CARPETAS!$C$5:$L$2388,5,FALSE)</f>
        <v>Zanini</v>
      </c>
      <c r="I784" s="89">
        <v>43964</v>
      </c>
      <c r="J784" s="44" t="str">
        <f>VLOOKUP($C784,CARPETAS!$C$5:$L$2388,4,FALSE)</f>
        <v>Rio Branco</v>
      </c>
      <c r="K784" s="45"/>
      <c r="L784" s="94">
        <f t="shared" si="55"/>
        <v>43965</v>
      </c>
      <c r="M784" s="46">
        <f t="shared" si="54"/>
        <v>2</v>
      </c>
      <c r="N784" s="47">
        <v>936</v>
      </c>
      <c r="O784" s="47" t="s">
        <v>713</v>
      </c>
      <c r="P784" s="47">
        <v>936</v>
      </c>
      <c r="Q784" s="47">
        <v>1359</v>
      </c>
      <c r="R784" s="47" t="s">
        <v>114</v>
      </c>
      <c r="S784" s="47" t="s">
        <v>115</v>
      </c>
      <c r="T784" s="36" t="s">
        <v>1707</v>
      </c>
      <c r="U784" s="284"/>
      <c r="V784" s="48"/>
      <c r="W784" s="48"/>
    </row>
    <row r="785" s="49" customFormat="1">
      <c r="A785" s="50">
        <v>20</v>
      </c>
      <c r="B785" s="57" t="s">
        <v>40</v>
      </c>
      <c r="C785" s="58" t="s">
        <v>1701</v>
      </c>
      <c r="D785" s="142" t="s">
        <v>28</v>
      </c>
      <c r="E785" s="89">
        <v>43963</v>
      </c>
      <c r="F785" s="41" t="str">
        <f>VLOOKUP($C785,CARPETAS!$C$5:$L$2388,2,FALSE)</f>
        <v>BRB037</v>
      </c>
      <c r="G785" s="42" t="str">
        <f>VLOOKUP($C785,CARPETAS!$C$5:$L$2388,9,FALSE)</f>
        <v>137.18.47</v>
      </c>
      <c r="H785" s="43" t="str">
        <f>VLOOKUP($C785,CARPETAS!$C$5:$L$2388,5,FALSE)</f>
        <v>Silvio</v>
      </c>
      <c r="I785" s="89">
        <v>43964</v>
      </c>
      <c r="J785" s="44" t="str">
        <f>VLOOKUP($C785,CARPETAS!$C$5:$L$2388,4,FALSE)</f>
        <v>Rio Branco</v>
      </c>
      <c r="K785" s="45"/>
      <c r="L785" s="94">
        <f>I785+1+1</f>
        <v>43966</v>
      </c>
      <c r="M785" s="46">
        <f t="shared" si="54"/>
        <v>3</v>
      </c>
      <c r="N785" s="47">
        <v>936</v>
      </c>
      <c r="O785" s="47" t="s">
        <v>1708</v>
      </c>
      <c r="P785" s="47">
        <v>938</v>
      </c>
      <c r="Q785" s="47">
        <v>4373</v>
      </c>
      <c r="R785" s="47" t="s">
        <v>217</v>
      </c>
      <c r="S785" s="47" t="s">
        <v>1690</v>
      </c>
      <c r="T785" s="36" t="s">
        <v>1709</v>
      </c>
      <c r="U785" s="284"/>
      <c r="V785" s="48"/>
      <c r="W785" s="48"/>
    </row>
    <row r="786" s="49" customFormat="1">
      <c r="A786" s="50">
        <v>20</v>
      </c>
      <c r="B786" s="57" t="s">
        <v>40</v>
      </c>
      <c r="C786" s="58" t="s">
        <v>1683</v>
      </c>
      <c r="D786" s="142" t="s">
        <v>26</v>
      </c>
      <c r="E786" s="89">
        <v>43964</v>
      </c>
      <c r="F786" s="41" t="str">
        <f>VLOOKUP($C786,CARPETAS!$C$5:$L$2388,2,FALSE)</f>
        <v>BRB036</v>
      </c>
      <c r="G786" s="42" t="str">
        <f>VLOOKUP($C786,CARPETAS!$C$5:$L$2388,9,FALSE)</f>
        <v>137.12.53</v>
      </c>
      <c r="H786" s="43" t="str">
        <f>VLOOKUP($C786,CARPETAS!$C$5:$L$2388,5,FALSE)</f>
        <v>Zanini</v>
      </c>
      <c r="I786" s="89">
        <v>43965</v>
      </c>
      <c r="J786" s="44" t="str">
        <f>VLOOKUP($C786,CARPETAS!$C$5:$L$2388,4,FALSE)</f>
        <v>Rio Branco</v>
      </c>
      <c r="K786" s="45"/>
      <c r="L786" s="94">
        <f ref="L786:L817" t="shared" si="56">I786+1</f>
        <v>43966</v>
      </c>
      <c r="M786" s="46">
        <f t="shared" si="54"/>
        <v>2</v>
      </c>
      <c r="N786" s="47">
        <v>936</v>
      </c>
      <c r="O786" s="47" t="s">
        <v>727</v>
      </c>
      <c r="P786" s="47">
        <v>937</v>
      </c>
      <c r="Q786" s="47">
        <v>1361</v>
      </c>
      <c r="R786" s="47" t="s">
        <v>1710</v>
      </c>
      <c r="S786" s="47" t="s">
        <v>344</v>
      </c>
      <c r="T786" s="36" t="s">
        <v>1711</v>
      </c>
      <c r="U786" s="284"/>
      <c r="V786" s="48"/>
      <c r="W786" s="48"/>
    </row>
    <row r="787" s="49" customFormat="1">
      <c r="A787" s="50">
        <v>20</v>
      </c>
      <c r="B787" s="57" t="s">
        <v>40</v>
      </c>
      <c r="C787" s="58" t="s">
        <v>1701</v>
      </c>
      <c r="D787" s="142" t="s">
        <v>32</v>
      </c>
      <c r="E787" s="89">
        <v>43965</v>
      </c>
      <c r="F787" s="41" t="str">
        <f>VLOOKUP($C787,CARPETAS!$C$5:$L$2388,2,FALSE)</f>
        <v>BRB037</v>
      </c>
      <c r="G787" s="42" t="str">
        <f>VLOOKUP($C787,CARPETAS!$C$5:$L$2388,9,FALSE)</f>
        <v>137.18.47</v>
      </c>
      <c r="H787" s="43" t="str">
        <f>VLOOKUP($C787,CARPETAS!$C$5:$L$2388,5,FALSE)</f>
        <v>Silvio</v>
      </c>
      <c r="I787" s="89">
        <v>43966</v>
      </c>
      <c r="J787" s="44" t="str">
        <f>VLOOKUP($C787,CARPETAS!$C$5:$L$2388,4,FALSE)</f>
        <v>Rio Branco</v>
      </c>
      <c r="K787" s="45"/>
      <c r="L787" s="94">
        <f t="shared" si="56"/>
        <v>43967</v>
      </c>
      <c r="M787" s="46">
        <f t="shared" si="54"/>
        <v>2</v>
      </c>
      <c r="N787" s="47">
        <v>936</v>
      </c>
      <c r="O787" s="47" t="s">
        <v>625</v>
      </c>
      <c r="P787" s="47">
        <v>937</v>
      </c>
      <c r="Q787" s="47">
        <v>4377</v>
      </c>
      <c r="R787" s="47" t="s">
        <v>1712</v>
      </c>
      <c r="S787" s="47" t="s">
        <v>1713</v>
      </c>
      <c r="T787" s="36" t="s">
        <v>1714</v>
      </c>
      <c r="U787" s="284"/>
      <c r="V787" s="48"/>
      <c r="W787" s="48"/>
    </row>
    <row r="788" s="49" customFormat="1">
      <c r="A788" s="50">
        <v>20</v>
      </c>
      <c r="B788" s="57" t="s">
        <v>40</v>
      </c>
      <c r="C788" s="58" t="s">
        <v>1701</v>
      </c>
      <c r="D788" s="142" t="s">
        <v>36</v>
      </c>
      <c r="E788" s="89">
        <v>43965</v>
      </c>
      <c r="F788" s="41" t="str">
        <f>VLOOKUP($C788,CARPETAS!$C$5:$L$2388,2,FALSE)</f>
        <v>BRB037</v>
      </c>
      <c r="G788" s="42" t="str">
        <f>VLOOKUP($C788,CARPETAS!$C$5:$L$2388,9,FALSE)</f>
        <v>137.18.47</v>
      </c>
      <c r="H788" s="43" t="str">
        <f>VLOOKUP($C788,CARPETAS!$C$5:$L$2388,5,FALSE)</f>
        <v>Silvio</v>
      </c>
      <c r="I788" s="89">
        <f>E788+1</f>
        <v>43966</v>
      </c>
      <c r="J788" s="44" t="str">
        <f>VLOOKUP($C788,CARPETAS!$C$5:$L$2388,4,FALSE)</f>
        <v>Rio Branco</v>
      </c>
      <c r="K788" s="45"/>
      <c r="L788" s="94">
        <f t="shared" si="56"/>
        <v>43967</v>
      </c>
      <c r="M788" s="46">
        <f t="shared" si="54"/>
        <v>2</v>
      </c>
      <c r="N788" s="47">
        <v>936</v>
      </c>
      <c r="O788" s="47" t="s">
        <v>1715</v>
      </c>
      <c r="P788" s="47">
        <v>938</v>
      </c>
      <c r="Q788" s="47">
        <v>4375</v>
      </c>
      <c r="R788" s="47" t="s">
        <v>1716</v>
      </c>
      <c r="S788" s="47" t="s">
        <v>1667</v>
      </c>
      <c r="T788" s="36" t="s">
        <v>1717</v>
      </c>
      <c r="U788" s="284"/>
      <c r="V788" s="48"/>
      <c r="W788" s="48"/>
    </row>
    <row r="789" s="49" customFormat="1">
      <c r="A789" s="50">
        <v>20</v>
      </c>
      <c r="B789" s="57" t="s">
        <v>40</v>
      </c>
      <c r="C789" s="58" t="s">
        <v>1683</v>
      </c>
      <c r="D789" s="142" t="s">
        <v>26</v>
      </c>
      <c r="E789" s="89">
        <v>43965</v>
      </c>
      <c r="F789" s="41" t="str">
        <f>VLOOKUP($C789,CARPETAS!$C$5:$L$2388,2,FALSE)</f>
        <v>BRB036</v>
      </c>
      <c r="G789" s="42" t="str">
        <f>VLOOKUP($C789,CARPETAS!$C$5:$L$2388,9,FALSE)</f>
        <v>137.12.53</v>
      </c>
      <c r="H789" s="43" t="str">
        <f>VLOOKUP($C789,CARPETAS!$C$5:$L$2388,5,FALSE)</f>
        <v>Zanini</v>
      </c>
      <c r="I789" s="89">
        <f>E789+1</f>
        <v>43966</v>
      </c>
      <c r="J789" s="44" t="str">
        <f>VLOOKUP($C789,CARPETAS!$C$5:$L$2388,4,FALSE)</f>
        <v>Rio Branco</v>
      </c>
      <c r="K789" s="45"/>
      <c r="L789" s="94">
        <f t="shared" si="56"/>
        <v>43967</v>
      </c>
      <c r="M789" s="46">
        <f t="shared" si="54"/>
        <v>2</v>
      </c>
      <c r="N789" s="47">
        <v>936</v>
      </c>
      <c r="O789" s="47" t="s">
        <v>731</v>
      </c>
      <c r="P789" s="47">
        <v>936</v>
      </c>
      <c r="Q789" s="47">
        <v>1362</v>
      </c>
      <c r="R789" s="47" t="s">
        <v>1168</v>
      </c>
      <c r="S789" s="47" t="s">
        <v>1169</v>
      </c>
      <c r="T789" s="36" t="s">
        <v>1718</v>
      </c>
      <c r="U789" s="284"/>
      <c r="V789" s="48"/>
      <c r="W789" s="48"/>
    </row>
    <row r="790" s="49" customFormat="1">
      <c r="A790" s="50">
        <v>20</v>
      </c>
      <c r="B790" s="57" t="s">
        <v>40</v>
      </c>
      <c r="C790" s="58" t="s">
        <v>1701</v>
      </c>
      <c r="D790" s="142" t="s">
        <v>27</v>
      </c>
      <c r="E790" s="89">
        <v>43965</v>
      </c>
      <c r="F790" s="41" t="str">
        <f>VLOOKUP($C790,CARPETAS!$C$5:$L$2388,2,FALSE)</f>
        <v>BRB037</v>
      </c>
      <c r="G790" s="42" t="str">
        <f>VLOOKUP($C790,CARPETAS!$C$5:$L$2388,9,FALSE)</f>
        <v>137.18.47</v>
      </c>
      <c r="H790" s="43" t="str">
        <f>VLOOKUP($C790,CARPETAS!$C$5:$L$2388,5,FALSE)</f>
        <v>Silvio</v>
      </c>
      <c r="I790" s="89">
        <v>43966</v>
      </c>
      <c r="J790" s="44" t="str">
        <f>VLOOKUP($C790,CARPETAS!$C$5:$L$2388,4,FALSE)</f>
        <v>Rio Branco</v>
      </c>
      <c r="K790" s="45"/>
      <c r="L790" s="94">
        <f t="shared" si="56"/>
        <v>43967</v>
      </c>
      <c r="M790" s="46">
        <f t="shared" si="54"/>
        <v>2</v>
      </c>
      <c r="N790" s="47">
        <v>936</v>
      </c>
      <c r="O790" s="47" t="s">
        <v>1719</v>
      </c>
      <c r="P790" s="47">
        <v>937</v>
      </c>
      <c r="Q790" s="47">
        <v>4376</v>
      </c>
      <c r="R790" s="47" t="s">
        <v>1720</v>
      </c>
      <c r="S790" s="47" t="s">
        <v>1721</v>
      </c>
      <c r="T790" s="36" t="s">
        <v>1714</v>
      </c>
      <c r="U790" s="284"/>
      <c r="V790" s="48"/>
      <c r="W790" s="48"/>
    </row>
    <row r="791" s="49" customFormat="1">
      <c r="A791" s="39">
        <v>20</v>
      </c>
      <c r="B791" s="54" t="s">
        <v>22</v>
      </c>
      <c r="C791" s="55" t="s">
        <v>23</v>
      </c>
      <c r="D791" s="141" t="s">
        <v>28</v>
      </c>
      <c r="E791" s="88">
        <v>43966</v>
      </c>
      <c r="F791" s="37" t="str">
        <f>VLOOKUP($C791,CARPETAS!$C$5:$L$2388,2,FALSE)</f>
        <v>BRB</v>
      </c>
      <c r="G791" s="27" t="str">
        <f>VLOOKUP($C791,CARPETAS!$C$5:$L$2388,9,FALSE)</f>
        <v>xx</v>
      </c>
      <c r="H791" s="28" t="str">
        <f>VLOOKUP($C791,CARPETAS!$C$5:$L$2388,5,FALSE)</f>
        <v>xx</v>
      </c>
      <c r="I791" s="88">
        <f>E791+2</f>
        <v>43968</v>
      </c>
      <c r="J791" s="29" t="str">
        <f>VLOOKUP($C791,CARPETAS!$C$5:$L$2388,4,FALSE)</f>
        <v>xx</v>
      </c>
      <c r="K791" s="38"/>
      <c r="L791" s="93">
        <f t="shared" si="56"/>
        <v>43969</v>
      </c>
      <c r="M791" s="30">
        <f t="shared" si="54"/>
        <v>3</v>
      </c>
      <c r="N791" s="31">
        <v>936</v>
      </c>
      <c r="O791" s="31"/>
      <c r="P791" s="31"/>
      <c r="Q791" s="31"/>
      <c r="R791" s="31"/>
      <c r="S791" s="31" t="s">
        <v>1722</v>
      </c>
      <c r="T791" s="40"/>
      <c r="U791" s="222"/>
      <c r="V791" s="48"/>
      <c r="W791" s="48"/>
    </row>
    <row r="792" s="49" customFormat="1">
      <c r="A792" s="39">
        <v>20</v>
      </c>
      <c r="B792" s="54" t="s">
        <v>22</v>
      </c>
      <c r="C792" s="55" t="s">
        <v>23</v>
      </c>
      <c r="D792" s="141" t="s">
        <v>36</v>
      </c>
      <c r="E792" s="88">
        <v>43967</v>
      </c>
      <c r="F792" s="37" t="str">
        <f>VLOOKUP($C792,CARPETAS!$C$5:$L$2388,2,FALSE)</f>
        <v>BRB</v>
      </c>
      <c r="G792" s="27" t="str">
        <f>VLOOKUP($C792,CARPETAS!$C$5:$L$2388,9,FALSE)</f>
        <v>xx</v>
      </c>
      <c r="H792" s="28" t="str">
        <f>VLOOKUP($C792,CARPETAS!$C$5:$L$2388,5,FALSE)</f>
        <v>xx</v>
      </c>
      <c r="I792" s="88">
        <f>E792+2</f>
        <v>43969</v>
      </c>
      <c r="J792" s="29" t="str">
        <f>VLOOKUP($C792,CARPETAS!$C$5:$L$2388,4,FALSE)</f>
        <v>xx</v>
      </c>
      <c r="K792" s="38"/>
      <c r="L792" s="93">
        <f t="shared" si="56"/>
        <v>43970</v>
      </c>
      <c r="M792" s="30">
        <f t="shared" si="54"/>
        <v>3</v>
      </c>
      <c r="N792" s="31">
        <v>936</v>
      </c>
      <c r="O792" s="31"/>
      <c r="P792" s="31"/>
      <c r="Q792" s="31"/>
      <c r="R792" s="31"/>
      <c r="S792" s="31" t="s">
        <v>1722</v>
      </c>
      <c r="T792" s="40"/>
      <c r="U792" s="222"/>
      <c r="V792" s="48"/>
      <c r="W792" s="48"/>
    </row>
    <row r="793" s="49" customFormat="1">
      <c r="A793" s="50">
        <v>20</v>
      </c>
      <c r="B793" s="57" t="s">
        <v>40</v>
      </c>
      <c r="C793" s="58" t="s">
        <v>1701</v>
      </c>
      <c r="D793" s="142" t="s">
        <v>32</v>
      </c>
      <c r="E793" s="89">
        <v>43966</v>
      </c>
      <c r="F793" s="41" t="str">
        <f>VLOOKUP($C793,CARPETAS!$C$5:$L$2388,2,FALSE)</f>
        <v>BRB037</v>
      </c>
      <c r="G793" s="42" t="str">
        <f>VLOOKUP($C793,CARPETAS!$C$5:$L$2388,9,FALSE)</f>
        <v>137.18.47</v>
      </c>
      <c r="H793" s="43" t="str">
        <f>VLOOKUP($C793,CARPETAS!$C$5:$L$2388,5,FALSE)</f>
        <v>Silvio</v>
      </c>
      <c r="I793" s="89">
        <v>43969</v>
      </c>
      <c r="J793" s="44" t="str">
        <f>VLOOKUP($C793,CARPETAS!$C$5:$L$2388,4,FALSE)</f>
        <v>Rio Branco</v>
      </c>
      <c r="K793" s="45"/>
      <c r="L793" s="94">
        <f t="shared" si="56"/>
        <v>43970</v>
      </c>
      <c r="M793" s="46">
        <f t="shared" si="54"/>
        <v>4</v>
      </c>
      <c r="N793" s="47">
        <v>936</v>
      </c>
      <c r="O793" s="47" t="s">
        <v>636</v>
      </c>
      <c r="P793" s="47">
        <v>937</v>
      </c>
      <c r="Q793" s="47">
        <v>4379</v>
      </c>
      <c r="R793" s="47" t="s">
        <v>1506</v>
      </c>
      <c r="S793" s="47" t="s">
        <v>1723</v>
      </c>
      <c r="T793" s="36" t="s">
        <v>1724</v>
      </c>
      <c r="U793" s="284"/>
      <c r="V793" s="48"/>
      <c r="W793" s="48"/>
    </row>
    <row r="794" s="49" customFormat="1">
      <c r="A794" s="39">
        <v>20</v>
      </c>
      <c r="B794" s="54" t="s">
        <v>40</v>
      </c>
      <c r="C794" s="55" t="s">
        <v>1701</v>
      </c>
      <c r="D794" s="141" t="s">
        <v>1091</v>
      </c>
      <c r="E794" s="88">
        <v>43967</v>
      </c>
      <c r="F794" s="37" t="str">
        <f>VLOOKUP($C794,CARPETAS!$C$5:$L$2388,2,FALSE)</f>
        <v>BRB037</v>
      </c>
      <c r="G794" s="27" t="str">
        <f>VLOOKUP($C794,CARPETAS!$C$5:$L$2388,9,FALSE)</f>
        <v>137.18.47</v>
      </c>
      <c r="H794" s="28" t="str">
        <f>VLOOKUP($C794,CARPETAS!$C$5:$L$2388,5,FALSE)</f>
        <v>Silvio</v>
      </c>
      <c r="I794" s="88">
        <v>43969</v>
      </c>
      <c r="J794" s="29" t="str">
        <f>VLOOKUP($C794,CARPETAS!$C$5:$L$2388,4,FALSE)</f>
        <v>Rio Branco</v>
      </c>
      <c r="K794" s="38"/>
      <c r="L794" s="93">
        <f t="shared" si="56"/>
        <v>43970</v>
      </c>
      <c r="M794" s="30">
        <f t="shared" si="54"/>
        <v>3</v>
      </c>
      <c r="N794" s="31">
        <v>936</v>
      </c>
      <c r="O794" s="31" t="s">
        <v>1725</v>
      </c>
      <c r="P794" s="31">
        <v>936</v>
      </c>
      <c r="Q794" s="31">
        <v>4378</v>
      </c>
      <c r="R794" s="31" t="s">
        <v>545</v>
      </c>
      <c r="S794" s="31" t="s">
        <v>546</v>
      </c>
      <c r="T794" s="40"/>
      <c r="U794" s="222"/>
      <c r="V794" s="48"/>
      <c r="W794" s="48"/>
    </row>
    <row r="795" s="49" customFormat="1">
      <c r="A795" s="50">
        <v>21</v>
      </c>
      <c r="B795" s="57" t="s">
        <v>40</v>
      </c>
      <c r="C795" s="58" t="s">
        <v>1726</v>
      </c>
      <c r="D795" s="142" t="s">
        <v>32</v>
      </c>
      <c r="E795" s="89">
        <v>43969</v>
      </c>
      <c r="F795" s="41" t="str">
        <f>VLOOKUP($C795,CARPETAS!$C$5:$L$2388,2,FALSE)</f>
        <v>BRB038</v>
      </c>
      <c r="G795" s="42" t="str">
        <f>VLOOKUP($C795,CARPETAS!$C$5:$L$2388,9,FALSE)</f>
        <v>137.23.14</v>
      </c>
      <c r="H795" s="43" t="str">
        <f>VLOOKUP($C795,CARPETAS!$C$5:$L$2388,5,FALSE)</f>
        <v>Silvio</v>
      </c>
      <c r="I795" s="89">
        <v>43970</v>
      </c>
      <c r="J795" s="44" t="str">
        <f>VLOOKUP($C795,CARPETAS!$C$5:$L$2388,4,FALSE)</f>
        <v>Rio Branco</v>
      </c>
      <c r="K795" s="45"/>
      <c r="L795" s="94">
        <f t="shared" si="56"/>
        <v>43971</v>
      </c>
      <c r="M795" s="46">
        <f t="shared" si="54"/>
        <v>2</v>
      </c>
      <c r="N795" s="47">
        <v>936</v>
      </c>
      <c r="O795" s="47" t="s">
        <v>640</v>
      </c>
      <c r="P795" s="47">
        <v>936</v>
      </c>
      <c r="Q795" s="47">
        <v>4390</v>
      </c>
      <c r="R795" s="47" t="s">
        <v>1410</v>
      </c>
      <c r="S795" s="47" t="s">
        <v>1411</v>
      </c>
      <c r="T795" s="36" t="s">
        <v>1727</v>
      </c>
      <c r="U795" s="284"/>
      <c r="V795" s="48"/>
      <c r="W795" s="48"/>
    </row>
    <row r="796" s="49" customFormat="1">
      <c r="A796" s="50">
        <v>21</v>
      </c>
      <c r="B796" s="57" t="s">
        <v>40</v>
      </c>
      <c r="C796" s="58" t="s">
        <v>1728</v>
      </c>
      <c r="D796" s="142" t="s">
        <v>26</v>
      </c>
      <c r="E796" s="89">
        <v>43970</v>
      </c>
      <c r="F796" s="41" t="str">
        <f>VLOOKUP($C796,CARPETAS!$C$5:$L$2388,2,FALSE)</f>
        <v>BRB039</v>
      </c>
      <c r="G796" s="42" t="str">
        <f>VLOOKUP($C796,CARPETAS!$C$5:$L$2388,9,FALSE)</f>
        <v>137.23.15</v>
      </c>
      <c r="H796" s="43" t="str">
        <f>VLOOKUP($C796,CARPETAS!$C$5:$L$2388,5,FALSE)</f>
        <v>Zanini</v>
      </c>
      <c r="I796" s="89">
        <f>E796+2</f>
        <v>43972</v>
      </c>
      <c r="J796" s="44" t="str">
        <f>VLOOKUP($C796,CARPETAS!$C$5:$L$2388,4,FALSE)</f>
        <v>Rio Branco</v>
      </c>
      <c r="K796" s="45"/>
      <c r="L796" s="94">
        <f t="shared" si="56"/>
        <v>43973</v>
      </c>
      <c r="M796" s="46">
        <f t="shared" si="54"/>
        <v>3</v>
      </c>
      <c r="N796" s="47">
        <v>936</v>
      </c>
      <c r="O796" s="156" t="s">
        <v>749</v>
      </c>
      <c r="P796" s="47">
        <v>937</v>
      </c>
      <c r="Q796" s="47">
        <v>1372</v>
      </c>
      <c r="R796" s="47" t="s">
        <v>64</v>
      </c>
      <c r="S796" s="47" t="s">
        <v>1729</v>
      </c>
      <c r="T796" s="36" t="s">
        <v>1730</v>
      </c>
      <c r="U796" s="284"/>
      <c r="V796" s="48"/>
      <c r="W796" s="48"/>
    </row>
    <row r="797" s="49" customFormat="1">
      <c r="A797" s="50">
        <v>21</v>
      </c>
      <c r="B797" s="57" t="s">
        <v>40</v>
      </c>
      <c r="C797" s="58" t="s">
        <v>1726</v>
      </c>
      <c r="D797" s="142" t="s">
        <v>1091</v>
      </c>
      <c r="E797" s="89">
        <v>43970</v>
      </c>
      <c r="F797" s="41" t="str">
        <f>VLOOKUP($C797,CARPETAS!$C$5:$L$2388,2,FALSE)</f>
        <v>BRB038</v>
      </c>
      <c r="G797" s="42" t="str">
        <f>VLOOKUP($C797,CARPETAS!$C$5:$L$2388,9,FALSE)</f>
        <v>137.23.14</v>
      </c>
      <c r="H797" s="43" t="str">
        <f>VLOOKUP($C797,CARPETAS!$C$5:$L$2388,5,FALSE)</f>
        <v>Silvio</v>
      </c>
      <c r="I797" s="89">
        <f>E797+2</f>
        <v>43972</v>
      </c>
      <c r="J797" s="44" t="str">
        <f>VLOOKUP($C797,CARPETAS!$C$5:$L$2388,4,FALSE)</f>
        <v>Rio Branco</v>
      </c>
      <c r="K797" s="45"/>
      <c r="L797" s="94">
        <f t="shared" si="56"/>
        <v>43973</v>
      </c>
      <c r="M797" s="46">
        <f t="shared" si="54"/>
        <v>3</v>
      </c>
      <c r="N797" s="47">
        <v>936</v>
      </c>
      <c r="O797" s="157" t="s">
        <v>1731</v>
      </c>
      <c r="P797" s="47">
        <v>936</v>
      </c>
      <c r="Q797" s="47">
        <v>4391</v>
      </c>
      <c r="R797" s="47" t="s">
        <v>268</v>
      </c>
      <c r="S797" s="47" t="s">
        <v>1732</v>
      </c>
      <c r="T797" s="36" t="s">
        <v>1733</v>
      </c>
      <c r="U797" s="284"/>
      <c r="V797" s="48"/>
      <c r="W797" s="48"/>
    </row>
    <row r="798" s="49" customFormat="1">
      <c r="A798" s="50">
        <v>21</v>
      </c>
      <c r="B798" s="57" t="s">
        <v>40</v>
      </c>
      <c r="C798" s="58" t="s">
        <v>1728</v>
      </c>
      <c r="D798" s="142" t="s">
        <v>26</v>
      </c>
      <c r="E798" s="89">
        <v>43972</v>
      </c>
      <c r="F798" s="41" t="str">
        <f>VLOOKUP($C798,CARPETAS!$C$5:$L$2388,2,FALSE)</f>
        <v>BRB039</v>
      </c>
      <c r="G798" s="42" t="str">
        <f>VLOOKUP($C798,CARPETAS!$C$5:$L$2388,9,FALSE)</f>
        <v>137.23.15</v>
      </c>
      <c r="H798" s="43" t="str">
        <f>VLOOKUP($C798,CARPETAS!$C$5:$L$2388,5,FALSE)</f>
        <v>Zanini</v>
      </c>
      <c r="I798" s="89">
        <f>E798+1</f>
        <v>43973</v>
      </c>
      <c r="J798" s="44" t="str">
        <f>VLOOKUP($C798,CARPETAS!$C$5:$L$2388,4,FALSE)</f>
        <v>Rio Branco</v>
      </c>
      <c r="K798" s="45"/>
      <c r="L798" s="94">
        <f t="shared" si="56"/>
        <v>43974</v>
      </c>
      <c r="M798" s="46">
        <f t="shared" si="54"/>
        <v>2</v>
      </c>
      <c r="N798" s="47">
        <v>936</v>
      </c>
      <c r="O798" s="47" t="s">
        <v>752</v>
      </c>
      <c r="P798" s="47">
        <v>937</v>
      </c>
      <c r="Q798" s="47">
        <v>1380</v>
      </c>
      <c r="R798" s="47" t="s">
        <v>753</v>
      </c>
      <c r="S798" s="47" t="s">
        <v>754</v>
      </c>
      <c r="T798" s="36" t="s">
        <v>1734</v>
      </c>
      <c r="U798" s="284"/>
      <c r="V798" s="48"/>
      <c r="W798" s="48"/>
    </row>
    <row r="799" s="49" customFormat="1">
      <c r="A799" s="50">
        <v>21</v>
      </c>
      <c r="B799" s="57" t="s">
        <v>40</v>
      </c>
      <c r="C799" s="58" t="s">
        <v>1728</v>
      </c>
      <c r="D799" s="142" t="s">
        <v>28</v>
      </c>
      <c r="E799" s="89">
        <v>43972</v>
      </c>
      <c r="F799" s="41" t="str">
        <f>VLOOKUP($C799,CARPETAS!$C$5:$L$2388,2,FALSE)</f>
        <v>BRB039</v>
      </c>
      <c r="G799" s="42" t="str">
        <f>VLOOKUP($C799,CARPETAS!$C$5:$L$2388,9,FALSE)</f>
        <v>137.23.15</v>
      </c>
      <c r="H799" s="43" t="str">
        <f>VLOOKUP($C799,CARPETAS!$C$5:$L$2388,5,FALSE)</f>
        <v>Zanini</v>
      </c>
      <c r="I799" s="89">
        <v>43973</v>
      </c>
      <c r="J799" s="44" t="str">
        <f>VLOOKUP($C799,CARPETAS!$C$5:$L$2388,4,FALSE)</f>
        <v>Rio Branco</v>
      </c>
      <c r="K799" s="45"/>
      <c r="L799" s="94">
        <f t="shared" si="56"/>
        <v>43974</v>
      </c>
      <c r="M799" s="46">
        <f t="shared" si="54"/>
        <v>2</v>
      </c>
      <c r="N799" s="47">
        <v>936</v>
      </c>
      <c r="O799" s="47" t="s">
        <v>1735</v>
      </c>
      <c r="P799" s="47">
        <v>938</v>
      </c>
      <c r="Q799" s="47">
        <v>1381</v>
      </c>
      <c r="R799" s="47" t="s">
        <v>43</v>
      </c>
      <c r="S799" s="47" t="s">
        <v>1046</v>
      </c>
      <c r="T799" s="36" t="s">
        <v>1736</v>
      </c>
      <c r="U799" s="284"/>
      <c r="V799" s="48"/>
      <c r="W799" s="48"/>
    </row>
    <row r="800" s="49" customFormat="1">
      <c r="A800" s="50">
        <v>21</v>
      </c>
      <c r="B800" s="57" t="s">
        <v>40</v>
      </c>
      <c r="C800" s="58" t="s">
        <v>1726</v>
      </c>
      <c r="D800" s="142" t="s">
        <v>32</v>
      </c>
      <c r="E800" s="89">
        <v>43973</v>
      </c>
      <c r="F800" s="41" t="str">
        <f>VLOOKUP($C800,CARPETAS!$C$5:$L$2388,2,FALSE)</f>
        <v>BRB038</v>
      </c>
      <c r="G800" s="42" t="str">
        <f>VLOOKUP($C800,CARPETAS!$C$5:$L$2388,9,FALSE)</f>
        <v>137.23.14</v>
      </c>
      <c r="H800" s="43" t="str">
        <f>VLOOKUP($C800,CARPETAS!$C$5:$L$2388,5,FALSE)</f>
        <v>Silvio</v>
      </c>
      <c r="I800" s="89">
        <v>43976</v>
      </c>
      <c r="J800" s="44" t="str">
        <f>VLOOKUP($C800,CARPETAS!$C$5:$L$2388,4,FALSE)</f>
        <v>Rio Branco</v>
      </c>
      <c r="K800" s="45"/>
      <c r="L800" s="94">
        <f t="shared" si="56"/>
        <v>43977</v>
      </c>
      <c r="M800" s="46">
        <f t="shared" si="54"/>
        <v>4</v>
      </c>
      <c r="N800" s="47">
        <v>936</v>
      </c>
      <c r="O800" s="47" t="s">
        <v>649</v>
      </c>
      <c r="P800" s="47">
        <v>936</v>
      </c>
      <c r="Q800" s="47">
        <v>4392</v>
      </c>
      <c r="R800" s="47" t="s">
        <v>1712</v>
      </c>
      <c r="S800" s="47" t="s">
        <v>1713</v>
      </c>
      <c r="T800" s="36" t="s">
        <v>1737</v>
      </c>
      <c r="U800" s="284"/>
      <c r="V800" s="48"/>
      <c r="W800" s="48"/>
    </row>
    <row r="801" s="49" customFormat="1">
      <c r="A801" s="50">
        <v>21</v>
      </c>
      <c r="B801" s="57" t="s">
        <v>40</v>
      </c>
      <c r="C801" s="58" t="s">
        <v>1726</v>
      </c>
      <c r="D801" s="142" t="s">
        <v>32</v>
      </c>
      <c r="E801" s="89">
        <v>43973</v>
      </c>
      <c r="F801" s="41" t="str">
        <f>VLOOKUP($C801,CARPETAS!$C$5:$L$2388,2,FALSE)</f>
        <v>BRB038</v>
      </c>
      <c r="G801" s="42" t="str">
        <f>VLOOKUP($C801,CARPETAS!$C$5:$L$2388,9,FALSE)</f>
        <v>137.23.14</v>
      </c>
      <c r="H801" s="43" t="str">
        <f>VLOOKUP($C801,CARPETAS!$C$5:$L$2388,5,FALSE)</f>
        <v>Silvio</v>
      </c>
      <c r="I801" s="89">
        <v>43976</v>
      </c>
      <c r="J801" s="44" t="str">
        <f>VLOOKUP($C801,CARPETAS!$C$5:$L$2388,4,FALSE)</f>
        <v>Rio Branco</v>
      </c>
      <c r="K801" s="45"/>
      <c r="L801" s="94">
        <f t="shared" si="56"/>
        <v>43977</v>
      </c>
      <c r="M801" s="46">
        <f t="shared" si="54"/>
        <v>4</v>
      </c>
      <c r="N801" s="47">
        <v>936</v>
      </c>
      <c r="O801" s="47" t="s">
        <v>655</v>
      </c>
      <c r="P801" s="47">
        <v>937</v>
      </c>
      <c r="Q801" s="47">
        <v>4393</v>
      </c>
      <c r="R801" s="47" t="s">
        <v>1738</v>
      </c>
      <c r="S801" s="47" t="s">
        <v>1739</v>
      </c>
      <c r="T801" s="36" t="s">
        <v>1740</v>
      </c>
      <c r="U801" s="284"/>
      <c r="V801" s="48"/>
      <c r="W801" s="48"/>
    </row>
    <row r="802" s="49" customFormat="1">
      <c r="A802" s="50">
        <v>21</v>
      </c>
      <c r="B802" s="57" t="s">
        <v>40</v>
      </c>
      <c r="C802" s="58" t="s">
        <v>1726</v>
      </c>
      <c r="D802" s="142" t="s">
        <v>1091</v>
      </c>
      <c r="E802" s="89">
        <v>43976</v>
      </c>
      <c r="F802" s="41" t="str">
        <f>VLOOKUP($C802,CARPETAS!$C$5:$L$2388,2,FALSE)</f>
        <v>BRB038</v>
      </c>
      <c r="G802" s="42" t="str">
        <f>VLOOKUP($C802,CARPETAS!$C$5:$L$2388,9,FALSE)</f>
        <v>137.23.14</v>
      </c>
      <c r="H802" s="43" t="str">
        <f>VLOOKUP($C802,CARPETAS!$C$5:$L$2388,5,FALSE)</f>
        <v>Silvio</v>
      </c>
      <c r="I802" s="89">
        <f>E802+2</f>
        <v>43978</v>
      </c>
      <c r="J802" s="44" t="str">
        <f>VLOOKUP($C802,CARPETAS!$C$5:$L$2388,4,FALSE)</f>
        <v>Rio Branco</v>
      </c>
      <c r="K802" s="45"/>
      <c r="L802" s="94">
        <f t="shared" si="56"/>
        <v>43979</v>
      </c>
      <c r="M802" s="46">
        <f t="shared" si="54"/>
        <v>3</v>
      </c>
      <c r="N802" s="47">
        <v>936</v>
      </c>
      <c r="O802" s="47" t="s">
        <v>1741</v>
      </c>
      <c r="P802" s="47">
        <v>936</v>
      </c>
      <c r="Q802" s="47">
        <v>4394</v>
      </c>
      <c r="R802" s="47" t="s">
        <v>1742</v>
      </c>
      <c r="S802" s="47" t="s">
        <v>1507</v>
      </c>
      <c r="T802" s="36" t="s">
        <v>1743</v>
      </c>
      <c r="U802" s="284"/>
      <c r="V802" s="48"/>
      <c r="W802" s="48"/>
    </row>
    <row r="803" s="49" customFormat="1">
      <c r="A803" s="50">
        <v>22</v>
      </c>
      <c r="B803" s="57" t="s">
        <v>40</v>
      </c>
      <c r="C803" s="58" t="s">
        <v>1726</v>
      </c>
      <c r="D803" s="142" t="s">
        <v>1091</v>
      </c>
      <c r="E803" s="89">
        <v>43976</v>
      </c>
      <c r="F803" s="41" t="str">
        <f>VLOOKUP($C803,CARPETAS!$C$5:$L$2388,2,FALSE)</f>
        <v>BRB038</v>
      </c>
      <c r="G803" s="42" t="str">
        <f>VLOOKUP($C803,CARPETAS!$C$5:$L$2388,9,FALSE)</f>
        <v>137.23.14</v>
      </c>
      <c r="H803" s="43" t="str">
        <f>VLOOKUP($C803,CARPETAS!$C$5:$L$2388,5,FALSE)</f>
        <v>Silvio</v>
      </c>
      <c r="I803" s="89">
        <f>E803+2</f>
        <v>43978</v>
      </c>
      <c r="J803" s="44" t="str">
        <f>VLOOKUP($C803,CARPETAS!$C$5:$L$2388,4,FALSE)</f>
        <v>Rio Branco</v>
      </c>
      <c r="K803" s="45"/>
      <c r="L803" s="94">
        <f t="shared" si="56"/>
        <v>43979</v>
      </c>
      <c r="M803" s="46">
        <f t="shared" si="54"/>
        <v>3</v>
      </c>
      <c r="N803" s="47">
        <v>936</v>
      </c>
      <c r="O803" s="47" t="s">
        <v>1744</v>
      </c>
      <c r="P803" s="47">
        <v>936</v>
      </c>
      <c r="Q803" s="47">
        <v>4395</v>
      </c>
      <c r="R803" s="47" t="s">
        <v>1541</v>
      </c>
      <c r="S803" s="47" t="s">
        <v>1745</v>
      </c>
      <c r="T803" s="36" t="s">
        <v>1746</v>
      </c>
      <c r="U803" s="284"/>
      <c r="V803" s="48"/>
      <c r="W803" s="48"/>
    </row>
    <row r="804" s="49" customFormat="1">
      <c r="A804" s="50">
        <v>22</v>
      </c>
      <c r="B804" s="57" t="s">
        <v>40</v>
      </c>
      <c r="C804" s="58" t="s">
        <v>1728</v>
      </c>
      <c r="D804" s="142" t="s">
        <v>26</v>
      </c>
      <c r="E804" s="89">
        <v>43976</v>
      </c>
      <c r="F804" s="41" t="str">
        <f>VLOOKUP($C804,CARPETAS!$C$5:$L$2388,2,FALSE)</f>
        <v>BRB039</v>
      </c>
      <c r="G804" s="42" t="str">
        <f>VLOOKUP($C804,CARPETAS!$C$5:$L$2388,9,FALSE)</f>
        <v>137.23.15</v>
      </c>
      <c r="H804" s="43" t="str">
        <f>VLOOKUP($C804,CARPETAS!$C$5:$L$2388,5,FALSE)</f>
        <v>Zanini</v>
      </c>
      <c r="I804" s="89">
        <f>E804+2</f>
        <v>43978</v>
      </c>
      <c r="J804" s="44" t="str">
        <f>VLOOKUP($C804,CARPETAS!$C$5:$L$2388,4,FALSE)</f>
        <v>Rio Branco</v>
      </c>
      <c r="K804" s="45"/>
      <c r="L804" s="94">
        <f t="shared" si="56"/>
        <v>43979</v>
      </c>
      <c r="M804" s="46">
        <f t="shared" si="54"/>
        <v>3</v>
      </c>
      <c r="N804" s="47">
        <v>936</v>
      </c>
      <c r="O804" s="47" t="s">
        <v>1747</v>
      </c>
      <c r="P804" s="47">
        <v>937</v>
      </c>
      <c r="Q804" s="47">
        <v>1383</v>
      </c>
      <c r="R804" s="47" t="s">
        <v>315</v>
      </c>
      <c r="S804" s="47" t="s">
        <v>316</v>
      </c>
      <c r="T804" s="36" t="s">
        <v>1748</v>
      </c>
      <c r="U804" s="284"/>
      <c r="V804" s="48"/>
      <c r="W804" s="48"/>
    </row>
    <row r="805" s="49" customFormat="1">
      <c r="A805" s="50">
        <v>22</v>
      </c>
      <c r="B805" s="57" t="s">
        <v>40</v>
      </c>
      <c r="C805" s="58" t="s">
        <v>1726</v>
      </c>
      <c r="D805" s="142" t="s">
        <v>27</v>
      </c>
      <c r="E805" s="89">
        <v>43977</v>
      </c>
      <c r="F805" s="41" t="str">
        <f>VLOOKUP($C805,CARPETAS!$C$5:$L$2388,2,FALSE)</f>
        <v>BRB038</v>
      </c>
      <c r="G805" s="42" t="str">
        <f>VLOOKUP($C805,CARPETAS!$C$5:$L$2388,9,FALSE)</f>
        <v>137.23.14</v>
      </c>
      <c r="H805" s="43" t="str">
        <f>VLOOKUP($C805,CARPETAS!$C$5:$L$2388,5,FALSE)</f>
        <v>Silvio</v>
      </c>
      <c r="I805" s="89">
        <v>43978</v>
      </c>
      <c r="J805" s="44" t="str">
        <f>VLOOKUP($C805,CARPETAS!$C$5:$L$2388,4,FALSE)</f>
        <v>Rio Branco</v>
      </c>
      <c r="K805" s="45"/>
      <c r="L805" s="94">
        <f t="shared" si="56"/>
        <v>43979</v>
      </c>
      <c r="M805" s="46">
        <f t="shared" si="54"/>
        <v>2</v>
      </c>
      <c r="N805" s="47">
        <v>936</v>
      </c>
      <c r="O805" s="47" t="s">
        <v>1749</v>
      </c>
      <c r="P805" s="47">
        <v>936</v>
      </c>
      <c r="Q805" s="47">
        <v>4396</v>
      </c>
      <c r="R805" s="47" t="s">
        <v>346</v>
      </c>
      <c r="S805" s="47" t="s">
        <v>347</v>
      </c>
      <c r="T805" s="36" t="s">
        <v>1746</v>
      </c>
      <c r="U805" s="284"/>
      <c r="V805" s="48"/>
      <c r="W805" s="48"/>
    </row>
    <row r="806" s="49" customFormat="1">
      <c r="A806" s="50">
        <v>22</v>
      </c>
      <c r="B806" s="57" t="s">
        <v>40</v>
      </c>
      <c r="C806" s="58" t="s">
        <v>1728</v>
      </c>
      <c r="D806" s="142" t="s">
        <v>28</v>
      </c>
      <c r="E806" s="89">
        <v>43977</v>
      </c>
      <c r="F806" s="41" t="str">
        <f>VLOOKUP($C806,CARPETAS!$C$5:$L$2388,2,FALSE)</f>
        <v>BRB039</v>
      </c>
      <c r="G806" s="42" t="str">
        <f>VLOOKUP($C806,CARPETAS!$C$5:$L$2388,9,FALSE)</f>
        <v>137.23.15</v>
      </c>
      <c r="H806" s="43" t="str">
        <f>VLOOKUP($C806,CARPETAS!$C$5:$L$2388,5,FALSE)</f>
        <v>Zanini</v>
      </c>
      <c r="I806" s="89">
        <f>E806+2</f>
        <v>43979</v>
      </c>
      <c r="J806" s="44" t="str">
        <f>VLOOKUP($C806,CARPETAS!$C$5:$L$2388,4,FALSE)</f>
        <v>Rio Branco</v>
      </c>
      <c r="K806" s="45"/>
      <c r="L806" s="94">
        <f t="shared" si="56"/>
        <v>43980</v>
      </c>
      <c r="M806" s="46">
        <f t="shared" si="54"/>
        <v>3</v>
      </c>
      <c r="N806" s="47">
        <v>936</v>
      </c>
      <c r="O806" s="47" t="s">
        <v>1750</v>
      </c>
      <c r="P806" s="47">
        <v>938</v>
      </c>
      <c r="Q806" s="47">
        <v>1388</v>
      </c>
      <c r="R806" s="47" t="s">
        <v>183</v>
      </c>
      <c r="S806" s="47" t="s">
        <v>184</v>
      </c>
      <c r="T806" s="36" t="s">
        <v>1751</v>
      </c>
      <c r="U806" s="284"/>
      <c r="V806" s="48"/>
      <c r="W806" s="48"/>
    </row>
    <row r="807" s="49" customFormat="1">
      <c r="A807" s="50">
        <v>22</v>
      </c>
      <c r="B807" s="57" t="s">
        <v>40</v>
      </c>
      <c r="C807" s="58" t="s">
        <v>1726</v>
      </c>
      <c r="D807" s="142" t="s">
        <v>32</v>
      </c>
      <c r="E807" s="89">
        <v>43978</v>
      </c>
      <c r="F807" s="41" t="str">
        <f>VLOOKUP($C807,CARPETAS!$C$5:$L$2388,2,FALSE)</f>
        <v>BRB038</v>
      </c>
      <c r="G807" s="42" t="str">
        <f>VLOOKUP($C807,CARPETAS!$C$5:$L$2388,9,FALSE)</f>
        <v>137.23.14</v>
      </c>
      <c r="H807" s="43" t="str">
        <f>VLOOKUP($C807,CARPETAS!$C$5:$L$2388,5,FALSE)</f>
        <v>Silvio</v>
      </c>
      <c r="I807" s="89">
        <f>E807+2</f>
        <v>43980</v>
      </c>
      <c r="J807" s="44" t="str">
        <f>VLOOKUP($C807,CARPETAS!$C$5:$L$2388,4,FALSE)</f>
        <v>Rio Branco</v>
      </c>
      <c r="K807" s="45"/>
      <c r="L807" s="94">
        <f t="shared" si="56"/>
        <v>43981</v>
      </c>
      <c r="M807" s="46">
        <f t="shared" si="54"/>
        <v>3</v>
      </c>
      <c r="N807" s="47">
        <v>936</v>
      </c>
      <c r="O807" s="47" t="s">
        <v>672</v>
      </c>
      <c r="P807" s="47">
        <v>937</v>
      </c>
      <c r="Q807" s="47">
        <v>4397</v>
      </c>
      <c r="R807" s="47" t="s">
        <v>1752</v>
      </c>
      <c r="S807" s="47" t="s">
        <v>1753</v>
      </c>
      <c r="T807" s="36" t="s">
        <v>1754</v>
      </c>
      <c r="U807" s="284"/>
      <c r="V807" s="48"/>
      <c r="W807" s="48"/>
    </row>
    <row r="808" s="49" customFormat="1">
      <c r="A808" s="50">
        <v>22</v>
      </c>
      <c r="B808" s="57" t="s">
        <v>40</v>
      </c>
      <c r="C808" s="58" t="s">
        <v>1755</v>
      </c>
      <c r="D808" s="142" t="s">
        <v>32</v>
      </c>
      <c r="E808" s="89">
        <v>43981</v>
      </c>
      <c r="F808" s="41" t="str">
        <f>VLOOKUP($C808,CARPETAS!$C$5:$L$2388,2,FALSE)</f>
        <v>BRB040</v>
      </c>
      <c r="G808" s="42" t="str">
        <f>VLOOKUP($C808,CARPETAS!$C$5:$L$2388,9,FALSE)</f>
        <v>137.33.37</v>
      </c>
      <c r="H808" s="43" t="str">
        <f>VLOOKUP($C808,CARPETAS!$C$5:$L$2388,5,FALSE)</f>
        <v>Silvio</v>
      </c>
      <c r="I808" s="89">
        <f>E808+2</f>
        <v>43983</v>
      </c>
      <c r="J808" s="44" t="str">
        <f>VLOOKUP($C808,CARPETAS!$C$5:$L$2388,4,FALSE)</f>
        <v>Rio Branco</v>
      </c>
      <c r="K808" s="45"/>
      <c r="L808" s="94">
        <f t="shared" si="56"/>
        <v>43984</v>
      </c>
      <c r="M808" s="46">
        <f t="shared" si="54"/>
        <v>3</v>
      </c>
      <c r="N808" s="47">
        <v>936</v>
      </c>
      <c r="O808" s="47" t="s">
        <v>677</v>
      </c>
      <c r="P808" s="47">
        <v>936</v>
      </c>
      <c r="Q808" s="47">
        <v>4415</v>
      </c>
      <c r="R808" s="47" t="s">
        <v>1756</v>
      </c>
      <c r="S808" s="47" t="s">
        <v>1757</v>
      </c>
      <c r="T808" s="36" t="s">
        <v>1758</v>
      </c>
      <c r="U808" s="284"/>
      <c r="V808" s="48"/>
      <c r="W808" s="48"/>
    </row>
    <row r="809" s="49" customFormat="1">
      <c r="A809" s="50">
        <v>22</v>
      </c>
      <c r="B809" s="57" t="s">
        <v>40</v>
      </c>
      <c r="C809" s="58" t="s">
        <v>1755</v>
      </c>
      <c r="D809" s="142" t="s">
        <v>37</v>
      </c>
      <c r="E809" s="89">
        <v>43980</v>
      </c>
      <c r="F809" s="41" t="str">
        <f>VLOOKUP($C809,CARPETAS!$C$5:$L$2388,2,FALSE)</f>
        <v>BRB040</v>
      </c>
      <c r="G809" s="42" t="str">
        <f>VLOOKUP($C809,CARPETAS!$C$5:$L$2388,9,FALSE)</f>
        <v>137.33.37</v>
      </c>
      <c r="H809" s="43" t="str">
        <f>VLOOKUP($C809,CARPETAS!$C$5:$L$2388,5,FALSE)</f>
        <v>Silvio</v>
      </c>
      <c r="I809" s="89">
        <f>E809+3</f>
        <v>43983</v>
      </c>
      <c r="J809" s="44" t="str">
        <f>VLOOKUP($C809,CARPETAS!$C$5:$L$2388,4,FALSE)</f>
        <v>Rio Branco</v>
      </c>
      <c r="K809" s="45"/>
      <c r="L809" s="94">
        <f t="shared" si="56"/>
        <v>43984</v>
      </c>
      <c r="M809" s="46">
        <f t="shared" si="54"/>
        <v>4</v>
      </c>
      <c r="N809" s="47">
        <v>936</v>
      </c>
      <c r="O809" s="47" t="s">
        <v>1759</v>
      </c>
      <c r="P809" s="47">
        <v>936</v>
      </c>
      <c r="Q809" s="47">
        <v>4413</v>
      </c>
      <c r="R809" s="47" t="s">
        <v>1410</v>
      </c>
      <c r="S809" s="47" t="s">
        <v>1411</v>
      </c>
      <c r="T809" s="36" t="s">
        <v>1760</v>
      </c>
      <c r="U809" s="284"/>
      <c r="V809" s="48"/>
      <c r="W809" s="48"/>
    </row>
    <row r="810" s="49" customFormat="1">
      <c r="A810" s="50">
        <v>22</v>
      </c>
      <c r="B810" s="57" t="s">
        <v>40</v>
      </c>
      <c r="C810" s="58" t="s">
        <v>1755</v>
      </c>
      <c r="D810" s="142" t="s">
        <v>36</v>
      </c>
      <c r="E810" s="89">
        <v>43980</v>
      </c>
      <c r="F810" s="41" t="str">
        <f>VLOOKUP($C810,CARPETAS!$C$5:$L$2388,2,FALSE)</f>
        <v>BRB040</v>
      </c>
      <c r="G810" s="42" t="str">
        <f>VLOOKUP($C810,CARPETAS!$C$5:$L$2388,9,FALSE)</f>
        <v>137.33.37</v>
      </c>
      <c r="H810" s="43" t="str">
        <f>VLOOKUP($C810,CARPETAS!$C$5:$L$2388,5,FALSE)</f>
        <v>Silvio</v>
      </c>
      <c r="I810" s="89">
        <v>43983</v>
      </c>
      <c r="J810" s="44" t="str">
        <f>VLOOKUP($C810,CARPETAS!$C$5:$L$2388,4,FALSE)</f>
        <v>Rio Branco</v>
      </c>
      <c r="K810" s="45"/>
      <c r="L810" s="94">
        <f t="shared" si="56"/>
        <v>43984</v>
      </c>
      <c r="M810" s="46">
        <f t="shared" si="54"/>
        <v>4</v>
      </c>
      <c r="N810" s="47">
        <v>936</v>
      </c>
      <c r="O810" s="47" t="s">
        <v>575</v>
      </c>
      <c r="P810" s="47">
        <v>936</v>
      </c>
      <c r="Q810" s="47">
        <v>4414</v>
      </c>
      <c r="R810" s="47" t="s">
        <v>346</v>
      </c>
      <c r="S810" s="47" t="s">
        <v>347</v>
      </c>
      <c r="T810" s="36" t="s">
        <v>1758</v>
      </c>
      <c r="U810" s="284"/>
      <c r="V810" s="48"/>
      <c r="W810" s="48"/>
    </row>
    <row r="811" s="49" customFormat="1">
      <c r="A811" s="50">
        <v>22</v>
      </c>
      <c r="B811" s="57" t="s">
        <v>40</v>
      </c>
      <c r="C811" s="58" t="s">
        <v>1728</v>
      </c>
      <c r="D811" s="142" t="s">
        <v>26</v>
      </c>
      <c r="E811" s="89">
        <v>43980</v>
      </c>
      <c r="F811" s="41" t="str">
        <f>VLOOKUP($C811,CARPETAS!$C$5:$L$2388,2,FALSE)</f>
        <v>BRB039</v>
      </c>
      <c r="G811" s="42" t="str">
        <f>VLOOKUP($C811,CARPETAS!$C$5:$L$2388,9,FALSE)</f>
        <v>137.23.15</v>
      </c>
      <c r="H811" s="43" t="str">
        <f>VLOOKUP($C811,CARPETAS!$C$5:$L$2388,5,FALSE)</f>
        <v>Zanini</v>
      </c>
      <c r="I811" s="89">
        <v>43983</v>
      </c>
      <c r="J811" s="44" t="str">
        <f>VLOOKUP($C811,CARPETAS!$C$5:$L$2388,4,FALSE)</f>
        <v>Rio Branco</v>
      </c>
      <c r="K811" s="45"/>
      <c r="L811" s="94">
        <f t="shared" si="56"/>
        <v>43984</v>
      </c>
      <c r="M811" s="46">
        <f t="shared" si="54"/>
        <v>4</v>
      </c>
      <c r="N811" s="47">
        <v>936</v>
      </c>
      <c r="O811" s="47" t="s">
        <v>783</v>
      </c>
      <c r="P811" s="47">
        <v>936</v>
      </c>
      <c r="Q811" s="47">
        <v>1396</v>
      </c>
      <c r="R811" s="47" t="s">
        <v>962</v>
      </c>
      <c r="S811" s="47" t="s">
        <v>963</v>
      </c>
      <c r="T811" s="36" t="s">
        <v>1758</v>
      </c>
      <c r="U811" s="284"/>
      <c r="V811" s="48"/>
      <c r="W811" s="48"/>
    </row>
    <row r="812" s="49" customFormat="1">
      <c r="A812" s="50">
        <v>22</v>
      </c>
      <c r="B812" s="57" t="s">
        <v>40</v>
      </c>
      <c r="C812" s="58" t="s">
        <v>1761</v>
      </c>
      <c r="D812" s="142" t="s">
        <v>26</v>
      </c>
      <c r="E812" s="89">
        <v>43981</v>
      </c>
      <c r="F812" s="41" t="str">
        <f>VLOOKUP($C812,CARPETAS!$C$5:$L$2388,2,FALSE)</f>
        <v>BRB041</v>
      </c>
      <c r="G812" s="42" t="str">
        <f>VLOOKUP($C812,CARPETAS!$C$5:$L$2388,9,FALSE)</f>
        <v>137.33.38</v>
      </c>
      <c r="H812" s="43" t="str">
        <f>VLOOKUP($C812,CARPETAS!$C$5:$L$2388,5,FALSE)</f>
        <v>Zanini</v>
      </c>
      <c r="I812" s="89">
        <f>E812+2</f>
        <v>43983</v>
      </c>
      <c r="J812" s="44" t="str">
        <f>VLOOKUP($C812,CARPETAS!$C$5:$L$2388,4,FALSE)</f>
        <v>Rio Branco</v>
      </c>
      <c r="K812" s="45"/>
      <c r="L812" s="94">
        <f t="shared" si="56"/>
        <v>43984</v>
      </c>
      <c r="M812" s="46">
        <f t="shared" si="54"/>
        <v>3</v>
      </c>
      <c r="N812" s="47">
        <v>936</v>
      </c>
      <c r="O812" s="47" t="s">
        <v>785</v>
      </c>
      <c r="P812" s="47">
        <v>936</v>
      </c>
      <c r="Q812" s="47">
        <v>1397</v>
      </c>
      <c r="R812" s="47" t="s">
        <v>1168</v>
      </c>
      <c r="S812" s="47" t="s">
        <v>1169</v>
      </c>
      <c r="T812" s="36" t="s">
        <v>1762</v>
      </c>
      <c r="U812" s="284"/>
      <c r="V812" s="48"/>
      <c r="W812" s="48"/>
    </row>
    <row r="813" s="49" customFormat="1">
      <c r="A813" s="50">
        <v>23</v>
      </c>
      <c r="B813" s="57" t="s">
        <v>40</v>
      </c>
      <c r="C813" s="58" t="s">
        <v>1755</v>
      </c>
      <c r="D813" s="142" t="s">
        <v>1091</v>
      </c>
      <c r="E813" s="89">
        <v>43983</v>
      </c>
      <c r="F813" s="41" t="str">
        <f>VLOOKUP($C813,CARPETAS!$C$5:$L$2388,2,FALSE)</f>
        <v>BRB040</v>
      </c>
      <c r="G813" s="42" t="str">
        <f>VLOOKUP($C813,CARPETAS!$C$5:$L$2388,9,FALSE)</f>
        <v>137.33.37</v>
      </c>
      <c r="H813" s="43" t="str">
        <f>VLOOKUP($C813,CARPETAS!$C$5:$L$2388,5,FALSE)</f>
        <v>Silvio</v>
      </c>
      <c r="I813" s="89">
        <v>43984</v>
      </c>
      <c r="J813" s="44" t="str">
        <f>VLOOKUP($C813,CARPETAS!$C$5:$L$2388,4,FALSE)</f>
        <v>Rio Branco</v>
      </c>
      <c r="K813" s="45"/>
      <c r="L813" s="94">
        <f t="shared" si="56"/>
        <v>43985</v>
      </c>
      <c r="M813" s="46">
        <f t="shared" si="54"/>
        <v>2</v>
      </c>
      <c r="N813" s="47">
        <v>936</v>
      </c>
      <c r="O813" s="47" t="s">
        <v>1763</v>
      </c>
      <c r="P813" s="47">
        <v>936</v>
      </c>
      <c r="Q813" s="47">
        <v>4416</v>
      </c>
      <c r="R813" s="47" t="s">
        <v>1764</v>
      </c>
      <c r="S813" s="47" t="s">
        <v>1765</v>
      </c>
      <c r="T813" s="36" t="s">
        <v>1766</v>
      </c>
      <c r="U813" s="284"/>
      <c r="V813" s="48"/>
      <c r="W813" s="48"/>
    </row>
    <row r="814" s="49" customFormat="1">
      <c r="A814" s="50">
        <v>23</v>
      </c>
      <c r="B814" s="57" t="s">
        <v>40</v>
      </c>
      <c r="C814" s="58" t="s">
        <v>1761</v>
      </c>
      <c r="D814" s="142" t="s">
        <v>26</v>
      </c>
      <c r="E814" s="89">
        <v>43983</v>
      </c>
      <c r="F814" s="41" t="str">
        <f>VLOOKUP($C814,CARPETAS!$C$5:$L$2388,2,FALSE)</f>
        <v>BRB041</v>
      </c>
      <c r="G814" s="42" t="str">
        <f>VLOOKUP($C814,CARPETAS!$C$5:$L$2388,9,FALSE)</f>
        <v>137.33.38</v>
      </c>
      <c r="H814" s="43" t="str">
        <f>VLOOKUP($C814,CARPETAS!$C$5:$L$2388,5,FALSE)</f>
        <v>Zanini</v>
      </c>
      <c r="I814" s="89">
        <v>43984</v>
      </c>
      <c r="J814" s="44" t="str">
        <f>VLOOKUP($C814,CARPETAS!$C$5:$L$2388,4,FALSE)</f>
        <v>Rio Branco</v>
      </c>
      <c r="K814" s="45"/>
      <c r="L814" s="94">
        <f t="shared" si="56"/>
        <v>43985</v>
      </c>
      <c r="M814" s="46">
        <f t="shared" si="54"/>
        <v>2</v>
      </c>
      <c r="N814" s="47">
        <v>936</v>
      </c>
      <c r="O814" s="47" t="s">
        <v>790</v>
      </c>
      <c r="P814" s="47">
        <v>937</v>
      </c>
      <c r="Q814" s="47">
        <v>1400</v>
      </c>
      <c r="R814" s="47" t="s">
        <v>110</v>
      </c>
      <c r="S814" s="47" t="s">
        <v>111</v>
      </c>
      <c r="T814" s="36" t="s">
        <v>1767</v>
      </c>
      <c r="U814" s="284"/>
      <c r="V814" s="48"/>
      <c r="W814" s="48"/>
    </row>
    <row r="815" s="49" customFormat="1">
      <c r="A815" s="50">
        <v>23</v>
      </c>
      <c r="B815" s="57" t="s">
        <v>40</v>
      </c>
      <c r="C815" s="58" t="s">
        <v>1755</v>
      </c>
      <c r="D815" s="142" t="s">
        <v>32</v>
      </c>
      <c r="E815" s="89">
        <v>43984</v>
      </c>
      <c r="F815" s="41" t="str">
        <f>VLOOKUP($C815,CARPETAS!$C$5:$L$2388,2,FALSE)</f>
        <v>BRB040</v>
      </c>
      <c r="G815" s="42" t="str">
        <f>VLOOKUP($C815,CARPETAS!$C$5:$L$2388,9,FALSE)</f>
        <v>137.33.37</v>
      </c>
      <c r="H815" s="43" t="str">
        <f>VLOOKUP($C815,CARPETAS!$C$5:$L$2388,5,FALSE)</f>
        <v>Silvio</v>
      </c>
      <c r="I815" s="89">
        <v>43985</v>
      </c>
      <c r="J815" s="44" t="str">
        <f>VLOOKUP($C815,CARPETAS!$C$5:$L$2388,4,FALSE)</f>
        <v>Rio Branco</v>
      </c>
      <c r="K815" s="45"/>
      <c r="L815" s="94">
        <f t="shared" si="56"/>
        <v>43986</v>
      </c>
      <c r="M815" s="46">
        <f ref="M815:M878" t="shared" si="57">IF(E815&lt;&gt;"",L815-E815,"-")</f>
        <v>2</v>
      </c>
      <c r="N815" s="47">
        <v>936</v>
      </c>
      <c r="O815" s="47" t="s">
        <v>675</v>
      </c>
      <c r="P815" s="47">
        <v>936</v>
      </c>
      <c r="Q815" s="47">
        <v>4418</v>
      </c>
      <c r="R815" s="31" t="s">
        <v>1768</v>
      </c>
      <c r="S815" s="31" t="s">
        <v>1769</v>
      </c>
      <c r="T815" s="36" t="s">
        <v>1770</v>
      </c>
      <c r="U815" s="284"/>
      <c r="V815" s="48"/>
      <c r="W815" s="48"/>
    </row>
    <row r="816" s="49" customFormat="1">
      <c r="A816" s="50">
        <v>23</v>
      </c>
      <c r="B816" s="57" t="s">
        <v>40</v>
      </c>
      <c r="C816" s="58" t="s">
        <v>1755</v>
      </c>
      <c r="D816" s="142" t="s">
        <v>37</v>
      </c>
      <c r="E816" s="89">
        <v>43983</v>
      </c>
      <c r="F816" s="41" t="str">
        <f>VLOOKUP($C816,CARPETAS!$C$5:$L$2388,2,FALSE)</f>
        <v>BRB040</v>
      </c>
      <c r="G816" s="42" t="str">
        <f>VLOOKUP($C816,CARPETAS!$C$5:$L$2388,9,FALSE)</f>
        <v>137.33.37</v>
      </c>
      <c r="H816" s="43" t="str">
        <f>VLOOKUP($C816,CARPETAS!$C$5:$L$2388,5,FALSE)</f>
        <v>Silvio</v>
      </c>
      <c r="I816" s="89">
        <f>E816+2</f>
        <v>43985</v>
      </c>
      <c r="J816" s="44" t="str">
        <f>VLOOKUP($C816,CARPETAS!$C$5:$L$2388,4,FALSE)</f>
        <v>Rio Branco</v>
      </c>
      <c r="K816" s="45"/>
      <c r="L816" s="94">
        <f t="shared" si="56"/>
        <v>43986</v>
      </c>
      <c r="M816" s="46">
        <f t="shared" si="57"/>
        <v>3</v>
      </c>
      <c r="N816" s="47">
        <v>936</v>
      </c>
      <c r="O816" s="47" t="s">
        <v>1771</v>
      </c>
      <c r="P816" s="47">
        <v>937</v>
      </c>
      <c r="Q816" s="47">
        <v>4417</v>
      </c>
      <c r="R816" s="47" t="s">
        <v>1678</v>
      </c>
      <c r="S816" s="47" t="s">
        <v>1679</v>
      </c>
      <c r="T816" s="36" t="s">
        <v>1772</v>
      </c>
      <c r="U816" s="284"/>
      <c r="V816" s="48"/>
      <c r="W816" s="48"/>
    </row>
    <row r="817" ht="27" customHeight="1" s="49" customFormat="1">
      <c r="A817" s="50">
        <v>23</v>
      </c>
      <c r="B817" s="57" t="s">
        <v>40</v>
      </c>
      <c r="C817" s="58" t="s">
        <v>1761</v>
      </c>
      <c r="D817" s="142" t="s">
        <v>28</v>
      </c>
      <c r="E817" s="89">
        <v>43984</v>
      </c>
      <c r="F817" s="41" t="str">
        <f>VLOOKUP($C817,CARPETAS!$C$5:$L$2388,2,FALSE)</f>
        <v>BRB041</v>
      </c>
      <c r="G817" s="42" t="str">
        <f>VLOOKUP($C817,CARPETAS!$C$5:$L$2388,9,FALSE)</f>
        <v>137.33.38</v>
      </c>
      <c r="H817" s="43" t="str">
        <f>VLOOKUP($C817,CARPETAS!$C$5:$L$2388,5,FALSE)</f>
        <v>Zanini</v>
      </c>
      <c r="I817" s="89">
        <v>43985</v>
      </c>
      <c r="J817" s="44" t="str">
        <f>VLOOKUP($C817,CARPETAS!$C$5:$L$2388,4,FALSE)</f>
        <v>Rio Branco</v>
      </c>
      <c r="K817" s="45"/>
      <c r="L817" s="94">
        <f t="shared" si="56"/>
        <v>43986</v>
      </c>
      <c r="M817" s="46">
        <f t="shared" si="57"/>
        <v>2</v>
      </c>
      <c r="N817" s="47">
        <v>936</v>
      </c>
      <c r="O817" s="47" t="s">
        <v>1773</v>
      </c>
      <c r="P817" s="47">
        <v>937</v>
      </c>
      <c r="Q817" s="47">
        <v>1401</v>
      </c>
      <c r="R817" s="31" t="s">
        <v>1528</v>
      </c>
      <c r="S817" s="31" t="s">
        <v>464</v>
      </c>
      <c r="T817" s="36" t="s">
        <v>1772</v>
      </c>
      <c r="U817" s="284"/>
      <c r="V817" s="48"/>
      <c r="W817" s="48"/>
    </row>
    <row r="818" s="49" customFormat="1">
      <c r="A818" s="50">
        <v>23</v>
      </c>
      <c r="B818" s="57" t="s">
        <v>40</v>
      </c>
      <c r="C818" s="58" t="s">
        <v>1761</v>
      </c>
      <c r="D818" s="142" t="s">
        <v>26</v>
      </c>
      <c r="E818" s="89">
        <v>43985</v>
      </c>
      <c r="F818" s="41" t="str">
        <f>VLOOKUP($C818,CARPETAS!$C$5:$L$2388,2,FALSE)</f>
        <v>BRB041</v>
      </c>
      <c r="G818" s="42" t="str">
        <f>VLOOKUP($C818,CARPETAS!$C$5:$L$2388,9,FALSE)</f>
        <v>137.33.38</v>
      </c>
      <c r="H818" s="43" t="str">
        <f>VLOOKUP($C818,CARPETAS!$C$5:$L$2388,5,FALSE)</f>
        <v>Zanini</v>
      </c>
      <c r="I818" s="89">
        <v>43986</v>
      </c>
      <c r="J818" s="44" t="str">
        <f>VLOOKUP($C818,CARPETAS!$C$5:$L$2388,4,FALSE)</f>
        <v>Rio Branco</v>
      </c>
      <c r="K818" s="45"/>
      <c r="L818" s="94">
        <f>I818+1+1</f>
        <v>43988</v>
      </c>
      <c r="M818" s="46">
        <f t="shared" si="57"/>
        <v>3</v>
      </c>
      <c r="N818" s="47">
        <v>936</v>
      </c>
      <c r="O818" s="47" t="s">
        <v>799</v>
      </c>
      <c r="P818" s="47">
        <v>936</v>
      </c>
      <c r="Q818" s="47">
        <v>1405</v>
      </c>
      <c r="R818" s="31" t="s">
        <v>343</v>
      </c>
      <c r="S818" s="31" t="s">
        <v>1336</v>
      </c>
      <c r="T818" s="36" t="s">
        <v>1774</v>
      </c>
      <c r="U818" s="284"/>
      <c r="V818" s="48"/>
      <c r="W818" s="48"/>
    </row>
    <row r="819" s="49" customFormat="1">
      <c r="A819" s="50">
        <v>23</v>
      </c>
      <c r="B819" s="57" t="s">
        <v>40</v>
      </c>
      <c r="C819" s="58" t="s">
        <v>1755</v>
      </c>
      <c r="D819" s="142" t="s">
        <v>27</v>
      </c>
      <c r="E819" s="89">
        <v>43985</v>
      </c>
      <c r="F819" s="41" t="str">
        <f>VLOOKUP($C819,CARPETAS!$C$5:$L$2388,2,FALSE)</f>
        <v>BRB040</v>
      </c>
      <c r="G819" s="42" t="str">
        <f>VLOOKUP($C819,CARPETAS!$C$5:$L$2388,9,FALSE)</f>
        <v>137.33.37</v>
      </c>
      <c r="H819" s="43" t="str">
        <f>VLOOKUP($C819,CARPETAS!$C$5:$L$2388,5,FALSE)</f>
        <v>Silvio</v>
      </c>
      <c r="I819" s="89">
        <v>43986</v>
      </c>
      <c r="J819" s="44" t="str">
        <f>VLOOKUP($C819,CARPETAS!$C$5:$L$2388,4,FALSE)</f>
        <v>Rio Branco</v>
      </c>
      <c r="K819" s="45"/>
      <c r="L819" s="94">
        <v>43990</v>
      </c>
      <c r="M819" s="46">
        <f t="shared" si="57"/>
        <v>5</v>
      </c>
      <c r="N819" s="47">
        <v>936</v>
      </c>
      <c r="O819" s="47" t="s">
        <v>1775</v>
      </c>
      <c r="P819" s="47">
        <v>937</v>
      </c>
      <c r="Q819" s="47">
        <v>4420</v>
      </c>
      <c r="R819" s="47" t="s">
        <v>866</v>
      </c>
      <c r="S819" s="47" t="s">
        <v>568</v>
      </c>
      <c r="T819" s="36" t="s">
        <v>1776</v>
      </c>
      <c r="U819" s="284"/>
      <c r="V819" s="48"/>
      <c r="W819" s="48"/>
    </row>
    <row r="820" s="49" customFormat="1">
      <c r="A820" s="50">
        <v>23</v>
      </c>
      <c r="B820" s="57" t="s">
        <v>40</v>
      </c>
      <c r="C820" s="58" t="s">
        <v>1755</v>
      </c>
      <c r="D820" s="142" t="s">
        <v>32</v>
      </c>
      <c r="E820" s="89">
        <v>43985</v>
      </c>
      <c r="F820" s="41" t="str">
        <f>VLOOKUP($C820,CARPETAS!$C$5:$L$2388,2,FALSE)</f>
        <v>BRB040</v>
      </c>
      <c r="G820" s="42" t="str">
        <f>VLOOKUP($C820,CARPETAS!$C$5:$L$2388,9,FALSE)</f>
        <v>137.33.37</v>
      </c>
      <c r="H820" s="43" t="str">
        <f>VLOOKUP($C820,CARPETAS!$C$5:$L$2388,5,FALSE)</f>
        <v>Silvio</v>
      </c>
      <c r="I820" s="89">
        <v>43987</v>
      </c>
      <c r="J820" s="44" t="str">
        <f>VLOOKUP($C820,CARPETAS!$C$5:$L$2388,4,FALSE)</f>
        <v>Rio Branco</v>
      </c>
      <c r="K820" s="45"/>
      <c r="L820" s="94">
        <f ref="L820:L855" t="shared" si="58">I820+1</f>
        <v>43988</v>
      </c>
      <c r="M820" s="46">
        <f t="shared" si="57"/>
        <v>3</v>
      </c>
      <c r="N820" s="47">
        <v>936</v>
      </c>
      <c r="O820" s="47" t="s">
        <v>688</v>
      </c>
      <c r="P820" s="47">
        <v>937</v>
      </c>
      <c r="Q820" s="47">
        <v>4419</v>
      </c>
      <c r="R820" s="31" t="s">
        <v>1777</v>
      </c>
      <c r="S820" s="31" t="s">
        <v>1778</v>
      </c>
      <c r="T820" s="36" t="s">
        <v>1779</v>
      </c>
      <c r="U820" s="284"/>
      <c r="V820" s="48"/>
      <c r="W820" s="48"/>
    </row>
    <row r="821" s="49" customFormat="1">
      <c r="A821" s="50">
        <v>23</v>
      </c>
      <c r="B821" s="57" t="s">
        <v>40</v>
      </c>
      <c r="C821" s="58" t="s">
        <v>1780</v>
      </c>
      <c r="D821" s="142" t="s">
        <v>32</v>
      </c>
      <c r="E821" s="89">
        <v>43987</v>
      </c>
      <c r="F821" s="41" t="str">
        <f>VLOOKUP($C821,CARPETAS!$C$5:$L$2388,2,FALSE)</f>
        <v>BRB042</v>
      </c>
      <c r="G821" s="42" t="str">
        <f>VLOOKUP($C821,CARPETAS!$C$5:$L$2388,9,FALSE)</f>
        <v>137.36.82</v>
      </c>
      <c r="H821" s="43" t="str">
        <f>VLOOKUP($C821,CARPETAS!$C$5:$L$2388,5,FALSE)</f>
        <v>Silvio</v>
      </c>
      <c r="I821" s="89">
        <v>43990</v>
      </c>
      <c r="J821" s="44" t="str">
        <f>VLOOKUP($C821,CARPETAS!$C$5:$L$2388,4,FALSE)</f>
        <v>Rio Branco</v>
      </c>
      <c r="K821" s="45"/>
      <c r="L821" s="94">
        <f t="shared" si="58"/>
        <v>43991</v>
      </c>
      <c r="M821" s="46">
        <f t="shared" si="57"/>
        <v>4</v>
      </c>
      <c r="N821" s="47">
        <v>936</v>
      </c>
      <c r="O821" s="47" t="s">
        <v>705</v>
      </c>
      <c r="P821" s="47">
        <v>937</v>
      </c>
      <c r="Q821" s="47">
        <v>4424</v>
      </c>
      <c r="R821" s="47" t="s">
        <v>1290</v>
      </c>
      <c r="S821" s="47" t="s">
        <v>1291</v>
      </c>
      <c r="T821" s="36" t="s">
        <v>1781</v>
      </c>
      <c r="U821" s="284"/>
      <c r="V821" s="48"/>
      <c r="W821" s="48"/>
    </row>
    <row r="822" s="49" customFormat="1">
      <c r="A822" s="50">
        <v>23</v>
      </c>
      <c r="B822" s="57" t="s">
        <v>40</v>
      </c>
      <c r="C822" s="58" t="s">
        <v>1761</v>
      </c>
      <c r="D822" s="142" t="s">
        <v>36</v>
      </c>
      <c r="E822" s="89">
        <v>43986</v>
      </c>
      <c r="F822" s="41" t="str">
        <f>VLOOKUP($C822,CARPETAS!$C$5:$L$2388,2,FALSE)</f>
        <v>BRB041</v>
      </c>
      <c r="G822" s="42" t="str">
        <f>VLOOKUP($C822,CARPETAS!$C$5:$L$2388,9,FALSE)</f>
        <v>137.33.38</v>
      </c>
      <c r="H822" s="43" t="str">
        <f>VLOOKUP($C822,CARPETAS!$C$5:$L$2388,5,FALSE)</f>
        <v>Zanini</v>
      </c>
      <c r="I822" s="89">
        <v>43990</v>
      </c>
      <c r="J822" s="44" t="str">
        <f>VLOOKUP($C822,CARPETAS!$C$5:$L$2388,4,FALSE)</f>
        <v>Rio Branco</v>
      </c>
      <c r="K822" s="45"/>
      <c r="L822" s="94">
        <f t="shared" si="58"/>
        <v>43991</v>
      </c>
      <c r="M822" s="46">
        <f t="shared" si="57"/>
        <v>5</v>
      </c>
      <c r="N822" s="47">
        <v>938</v>
      </c>
      <c r="O822" s="47" t="s">
        <v>593</v>
      </c>
      <c r="P822" s="47">
        <v>938</v>
      </c>
      <c r="Q822" s="47">
        <v>1407</v>
      </c>
      <c r="R822" s="47" t="s">
        <v>478</v>
      </c>
      <c r="S822" s="47" t="s">
        <v>479</v>
      </c>
      <c r="T822" s="36" t="s">
        <v>1782</v>
      </c>
      <c r="U822" s="284"/>
      <c r="V822" s="48"/>
      <c r="W822" s="48"/>
    </row>
    <row r="823" s="49" customFormat="1">
      <c r="A823" s="50">
        <v>23</v>
      </c>
      <c r="B823" s="57" t="s">
        <v>40</v>
      </c>
      <c r="C823" s="58" t="s">
        <v>1761</v>
      </c>
      <c r="D823" s="142" t="s">
        <v>26</v>
      </c>
      <c r="E823" s="89">
        <v>43986</v>
      </c>
      <c r="F823" s="41" t="str">
        <f>VLOOKUP($C823,CARPETAS!$C$5:$L$2388,2,FALSE)</f>
        <v>BRB041</v>
      </c>
      <c r="G823" s="42" t="str">
        <f>VLOOKUP($C823,CARPETAS!$C$5:$L$2388,9,FALSE)</f>
        <v>137.33.38</v>
      </c>
      <c r="H823" s="43" t="str">
        <f>VLOOKUP($C823,CARPETAS!$C$5:$L$2388,5,FALSE)</f>
        <v>Zanini</v>
      </c>
      <c r="I823" s="89">
        <v>43990</v>
      </c>
      <c r="J823" s="44" t="str">
        <f>VLOOKUP($C823,CARPETAS!$C$5:$L$2388,4,FALSE)</f>
        <v>Rio Branco</v>
      </c>
      <c r="K823" s="45"/>
      <c r="L823" s="94">
        <f t="shared" si="58"/>
        <v>43991</v>
      </c>
      <c r="M823" s="46">
        <f t="shared" si="57"/>
        <v>5</v>
      </c>
      <c r="N823" s="47">
        <v>936</v>
      </c>
      <c r="O823" s="47" t="s">
        <v>801</v>
      </c>
      <c r="P823" s="47">
        <v>936</v>
      </c>
      <c r="Q823" s="47">
        <v>1406</v>
      </c>
      <c r="R823" s="47" t="s">
        <v>753</v>
      </c>
      <c r="S823" s="47" t="s">
        <v>754</v>
      </c>
      <c r="T823" s="36" t="s">
        <v>1783</v>
      </c>
      <c r="U823" s="284"/>
      <c r="V823" s="48"/>
      <c r="W823" s="48"/>
    </row>
    <row r="824" s="49" customFormat="1">
      <c r="A824" s="50">
        <v>23</v>
      </c>
      <c r="B824" s="57" t="s">
        <v>40</v>
      </c>
      <c r="C824" s="58" t="s">
        <v>1784</v>
      </c>
      <c r="D824" s="142" t="s">
        <v>28</v>
      </c>
      <c r="E824" s="89">
        <v>43987</v>
      </c>
      <c r="F824" s="41" t="str">
        <f>VLOOKUP($C824,CARPETAS!$C$5:$L$2388,2,FALSE)</f>
        <v>BRB043</v>
      </c>
      <c r="G824" s="42" t="str">
        <f>VLOOKUP($C824,CARPETAS!$C$5:$L$2388,9,FALSE)</f>
        <v>137.36.83</v>
      </c>
      <c r="H824" s="43" t="str">
        <f>VLOOKUP($C824,CARPETAS!$C$5:$L$2388,5,FALSE)</f>
        <v>Zanini</v>
      </c>
      <c r="I824" s="89">
        <v>43990</v>
      </c>
      <c r="J824" s="44" t="str">
        <f>VLOOKUP($C824,CARPETAS!$C$5:$L$2388,4,FALSE)</f>
        <v>Rio Branco</v>
      </c>
      <c r="K824" s="45"/>
      <c r="L824" s="94">
        <f t="shared" si="58"/>
        <v>43991</v>
      </c>
      <c r="M824" s="46">
        <f t="shared" si="57"/>
        <v>4</v>
      </c>
      <c r="N824" s="47">
        <v>936</v>
      </c>
      <c r="O824" s="47" t="s">
        <v>1785</v>
      </c>
      <c r="P824" s="47">
        <v>938</v>
      </c>
      <c r="Q824" s="47">
        <v>1410</v>
      </c>
      <c r="R824" s="47" t="s">
        <v>582</v>
      </c>
      <c r="S824" s="47" t="s">
        <v>583</v>
      </c>
      <c r="T824" s="36" t="s">
        <v>1786</v>
      </c>
      <c r="U824" s="284"/>
      <c r="V824" s="48"/>
      <c r="W824" s="48"/>
    </row>
    <row r="825" s="49" customFormat="1">
      <c r="A825" s="50">
        <v>23</v>
      </c>
      <c r="B825" s="57" t="s">
        <v>40</v>
      </c>
      <c r="C825" s="58" t="s">
        <v>1784</v>
      </c>
      <c r="D825" s="142" t="s">
        <v>26</v>
      </c>
      <c r="E825" s="89">
        <v>43987</v>
      </c>
      <c r="F825" s="41" t="str">
        <f>VLOOKUP($C825,CARPETAS!$C$5:$L$2388,2,FALSE)</f>
        <v>BRB043</v>
      </c>
      <c r="G825" s="42" t="str">
        <f>VLOOKUP($C825,CARPETAS!$C$5:$L$2388,9,FALSE)</f>
        <v>137.36.83</v>
      </c>
      <c r="H825" s="43" t="str">
        <f>VLOOKUP($C825,CARPETAS!$C$5:$L$2388,5,FALSE)</f>
        <v>Zanini</v>
      </c>
      <c r="I825" s="89">
        <v>43990</v>
      </c>
      <c r="J825" s="44" t="str">
        <f>VLOOKUP($C825,CARPETAS!$C$5:$L$2388,4,FALSE)</f>
        <v>Rio Branco</v>
      </c>
      <c r="K825" s="45"/>
      <c r="L825" s="94">
        <f t="shared" si="58"/>
        <v>43991</v>
      </c>
      <c r="M825" s="46">
        <f t="shared" si="57"/>
        <v>4</v>
      </c>
      <c r="N825" s="47">
        <v>936</v>
      </c>
      <c r="O825" s="47" t="s">
        <v>806</v>
      </c>
      <c r="P825" s="47">
        <v>937</v>
      </c>
      <c r="Q825" s="47">
        <v>1409</v>
      </c>
      <c r="R825" s="47" t="s">
        <v>315</v>
      </c>
      <c r="S825" s="47" t="s">
        <v>316</v>
      </c>
      <c r="T825" s="36" t="s">
        <v>1781</v>
      </c>
      <c r="U825" s="284"/>
      <c r="V825" s="48"/>
      <c r="W825" s="48"/>
    </row>
    <row r="826" s="49" customFormat="1">
      <c r="A826" s="50">
        <v>23</v>
      </c>
      <c r="B826" s="57" t="s">
        <v>40</v>
      </c>
      <c r="C826" s="58" t="s">
        <v>1780</v>
      </c>
      <c r="D826" s="142" t="s">
        <v>1091</v>
      </c>
      <c r="E826" s="89">
        <v>43987</v>
      </c>
      <c r="F826" s="41" t="str">
        <f>VLOOKUP($C826,CARPETAS!$C$5:$L$2388,2,FALSE)</f>
        <v>BRB042</v>
      </c>
      <c r="G826" s="42" t="str">
        <f>VLOOKUP($C826,CARPETAS!$C$5:$L$2388,9,FALSE)</f>
        <v>137.36.82</v>
      </c>
      <c r="H826" s="43" t="str">
        <f>VLOOKUP($C826,CARPETAS!$C$5:$L$2388,5,FALSE)</f>
        <v>Silvio</v>
      </c>
      <c r="I826" s="89">
        <v>43990</v>
      </c>
      <c r="J826" s="44" t="str">
        <f>VLOOKUP($C826,CARPETAS!$C$5:$L$2388,4,FALSE)</f>
        <v>Rio Branco</v>
      </c>
      <c r="K826" s="45"/>
      <c r="L826" s="94">
        <f t="shared" si="58"/>
        <v>43991</v>
      </c>
      <c r="M826" s="46">
        <f t="shared" si="57"/>
        <v>4</v>
      </c>
      <c r="N826" s="47">
        <v>936</v>
      </c>
      <c r="O826" s="47" t="s">
        <v>1787</v>
      </c>
      <c r="P826" s="47">
        <v>936</v>
      </c>
      <c r="Q826" s="47">
        <v>4423</v>
      </c>
      <c r="R826" s="47" t="s">
        <v>522</v>
      </c>
      <c r="S826" s="47" t="s">
        <v>523</v>
      </c>
      <c r="T826" s="36" t="s">
        <v>1788</v>
      </c>
      <c r="U826" s="284"/>
      <c r="V826" s="48"/>
      <c r="W826" s="48"/>
    </row>
    <row r="827" s="49" customFormat="1">
      <c r="A827" s="50">
        <v>23</v>
      </c>
      <c r="B827" s="57" t="s">
        <v>40</v>
      </c>
      <c r="C827" s="58" t="s">
        <v>1780</v>
      </c>
      <c r="D827" s="142" t="s">
        <v>37</v>
      </c>
      <c r="E827" s="89">
        <v>43987</v>
      </c>
      <c r="F827" s="41" t="str">
        <f>VLOOKUP($C827,CARPETAS!$C$5:$L$2388,2,FALSE)</f>
        <v>BRB042</v>
      </c>
      <c r="G827" s="42" t="str">
        <f>VLOOKUP($C827,CARPETAS!$C$5:$L$2388,9,FALSE)</f>
        <v>137.36.82</v>
      </c>
      <c r="H827" s="43" t="str">
        <f>VLOOKUP($C827,CARPETAS!$C$5:$L$2388,5,FALSE)</f>
        <v>Silvio</v>
      </c>
      <c r="I827" s="89">
        <v>43990</v>
      </c>
      <c r="J827" s="44" t="str">
        <f>VLOOKUP($C827,CARPETAS!$C$5:$L$2388,4,FALSE)</f>
        <v>Rio Branco</v>
      </c>
      <c r="K827" s="45"/>
      <c r="L827" s="94">
        <f t="shared" si="58"/>
        <v>43991</v>
      </c>
      <c r="M827" s="46">
        <f t="shared" si="57"/>
        <v>4</v>
      </c>
      <c r="N827" s="47">
        <v>936</v>
      </c>
      <c r="O827" s="47" t="s">
        <v>1789</v>
      </c>
      <c r="P827" s="47">
        <v>936</v>
      </c>
      <c r="Q827" s="47">
        <v>4425</v>
      </c>
      <c r="R827" s="47" t="s">
        <v>346</v>
      </c>
      <c r="S827" s="47" t="s">
        <v>347</v>
      </c>
      <c r="T827" s="36" t="s">
        <v>1788</v>
      </c>
      <c r="U827" s="284"/>
      <c r="V827" s="48"/>
      <c r="W827" s="48"/>
    </row>
    <row r="828" s="49" customFormat="1">
      <c r="A828" s="50">
        <v>24</v>
      </c>
      <c r="B828" s="57" t="s">
        <v>40</v>
      </c>
      <c r="C828" s="58" t="s">
        <v>1780</v>
      </c>
      <c r="D828" s="142" t="s">
        <v>32</v>
      </c>
      <c r="E828" s="89">
        <v>43990</v>
      </c>
      <c r="F828" s="41" t="str">
        <f>VLOOKUP($C828,CARPETAS!$C$5:$L$2388,2,FALSE)</f>
        <v>BRB042</v>
      </c>
      <c r="G828" s="42" t="str">
        <f>VLOOKUP($C828,CARPETAS!$C$5:$L$2388,9,FALSE)</f>
        <v>137.36.82</v>
      </c>
      <c r="H828" s="43" t="str">
        <f>VLOOKUP($C828,CARPETAS!$C$5:$L$2388,5,FALSE)</f>
        <v>Silvio</v>
      </c>
      <c r="I828" s="89">
        <v>43991</v>
      </c>
      <c r="J828" s="44" t="str">
        <f>VLOOKUP($C828,CARPETAS!$C$5:$L$2388,4,FALSE)</f>
        <v>Rio Branco</v>
      </c>
      <c r="K828" s="45"/>
      <c r="L828" s="94">
        <f t="shared" si="58"/>
        <v>43992</v>
      </c>
      <c r="M828" s="46">
        <f t="shared" si="57"/>
        <v>2</v>
      </c>
      <c r="N828" s="47">
        <v>936</v>
      </c>
      <c r="O828" s="47" t="s">
        <v>709</v>
      </c>
      <c r="P828" s="47">
        <v>937</v>
      </c>
      <c r="Q828" s="47">
        <v>4426</v>
      </c>
      <c r="R828" s="47" t="s">
        <v>77</v>
      </c>
      <c r="S828" s="47" t="s">
        <v>78</v>
      </c>
      <c r="T828" s="36" t="s">
        <v>1790</v>
      </c>
      <c r="U828" s="284"/>
      <c r="V828" s="48"/>
      <c r="W828" s="48"/>
    </row>
    <row r="829" s="49" customFormat="1">
      <c r="A829" s="50">
        <v>24</v>
      </c>
      <c r="B829" s="57" t="s">
        <v>40</v>
      </c>
      <c r="C829" s="58" t="s">
        <v>1780</v>
      </c>
      <c r="D829" s="142" t="s">
        <v>32</v>
      </c>
      <c r="E829" s="89">
        <v>43991</v>
      </c>
      <c r="F829" s="41" t="str">
        <f>VLOOKUP($C829,CARPETAS!$C$5:$L$2388,2,FALSE)</f>
        <v>BRB042</v>
      </c>
      <c r="G829" s="42" t="str">
        <f>VLOOKUP($C829,CARPETAS!$C$5:$L$2388,9,FALSE)</f>
        <v>137.36.82</v>
      </c>
      <c r="H829" s="43" t="str">
        <f>VLOOKUP($C829,CARPETAS!$C$5:$L$2388,5,FALSE)</f>
        <v>Silvio</v>
      </c>
      <c r="I829" s="89">
        <v>43992</v>
      </c>
      <c r="J829" s="44" t="str">
        <f>VLOOKUP($C829,CARPETAS!$C$5:$L$2388,4,FALSE)</f>
        <v>Rio Branco</v>
      </c>
      <c r="K829" s="45"/>
      <c r="L829" s="94">
        <f t="shared" si="58"/>
        <v>43993</v>
      </c>
      <c r="M829" s="46">
        <f t="shared" si="57"/>
        <v>2</v>
      </c>
      <c r="N829" s="47">
        <v>936</v>
      </c>
      <c r="O829" s="47" t="s">
        <v>735</v>
      </c>
      <c r="P829" s="47">
        <v>937</v>
      </c>
      <c r="Q829" s="47">
        <v>4449</v>
      </c>
      <c r="R829" s="47" t="s">
        <v>168</v>
      </c>
      <c r="S829" s="47" t="s">
        <v>169</v>
      </c>
      <c r="T829" s="36" t="s">
        <v>1791</v>
      </c>
      <c r="U829" s="284"/>
      <c r="V829" s="48"/>
      <c r="W829" s="48"/>
    </row>
    <row r="830" s="49" customFormat="1">
      <c r="A830" s="50">
        <v>24</v>
      </c>
      <c r="B830" s="57" t="s">
        <v>40</v>
      </c>
      <c r="C830" s="58" t="s">
        <v>1784</v>
      </c>
      <c r="D830" s="142" t="s">
        <v>28</v>
      </c>
      <c r="E830" s="89">
        <v>43991</v>
      </c>
      <c r="F830" s="41" t="str">
        <f>VLOOKUP($C830,CARPETAS!$C$5:$L$2388,2,FALSE)</f>
        <v>BRB043</v>
      </c>
      <c r="G830" s="42" t="str">
        <f>VLOOKUP($C830,CARPETAS!$C$5:$L$2388,9,FALSE)</f>
        <v>137.36.83</v>
      </c>
      <c r="H830" s="43" t="str">
        <f>VLOOKUP($C830,CARPETAS!$C$5:$L$2388,5,FALSE)</f>
        <v>Zanini</v>
      </c>
      <c r="I830" s="89">
        <f>E830+1</f>
        <v>43992</v>
      </c>
      <c r="J830" s="44" t="str">
        <f>VLOOKUP($C830,CARPETAS!$C$5:$L$2388,4,FALSE)</f>
        <v>Rio Branco</v>
      </c>
      <c r="K830" s="45"/>
      <c r="L830" s="94">
        <f t="shared" si="58"/>
        <v>43993</v>
      </c>
      <c r="M830" s="46">
        <f t="shared" si="57"/>
        <v>2</v>
      </c>
      <c r="N830" s="47">
        <v>936</v>
      </c>
      <c r="O830" s="47" t="s">
        <v>1792</v>
      </c>
      <c r="P830" s="47">
        <v>938</v>
      </c>
      <c r="Q830" s="47">
        <v>1412</v>
      </c>
      <c r="R830" s="47" t="s">
        <v>200</v>
      </c>
      <c r="S830" s="47" t="s">
        <v>201</v>
      </c>
      <c r="T830" s="36" t="s">
        <v>1793</v>
      </c>
      <c r="U830" s="284"/>
      <c r="V830" s="48"/>
      <c r="W830" s="48"/>
    </row>
    <row r="831" s="49" customFormat="1">
      <c r="A831" s="50">
        <v>24</v>
      </c>
      <c r="B831" s="57" t="s">
        <v>40</v>
      </c>
      <c r="C831" s="58" t="s">
        <v>1784</v>
      </c>
      <c r="D831" s="142" t="s">
        <v>26</v>
      </c>
      <c r="E831" s="89">
        <v>43991</v>
      </c>
      <c r="F831" s="41" t="str">
        <f>VLOOKUP($C831,CARPETAS!$C$5:$L$2388,2,FALSE)</f>
        <v>BRB043</v>
      </c>
      <c r="G831" s="42" t="str">
        <f>VLOOKUP($C831,CARPETAS!$C$5:$L$2388,9,FALSE)</f>
        <v>137.36.83</v>
      </c>
      <c r="H831" s="43" t="str">
        <f>VLOOKUP($C831,CARPETAS!$C$5:$L$2388,5,FALSE)</f>
        <v>Zanini</v>
      </c>
      <c r="I831" s="89">
        <v>43992</v>
      </c>
      <c r="J831" s="44" t="str">
        <f>VLOOKUP($C831,CARPETAS!$C$5:$L$2388,4,FALSE)</f>
        <v>Rio Branco</v>
      </c>
      <c r="K831" s="45"/>
      <c r="L831" s="94">
        <f t="shared" si="58"/>
        <v>43993</v>
      </c>
      <c r="M831" s="46">
        <f t="shared" si="57"/>
        <v>2</v>
      </c>
      <c r="N831" s="47">
        <v>936</v>
      </c>
      <c r="O831" s="47" t="s">
        <v>848</v>
      </c>
      <c r="P831" s="47">
        <v>937</v>
      </c>
      <c r="Q831" s="47">
        <v>1411</v>
      </c>
      <c r="R831" s="47" t="s">
        <v>48</v>
      </c>
      <c r="S831" s="47" t="s">
        <v>49</v>
      </c>
      <c r="T831" s="36" t="s">
        <v>1794</v>
      </c>
      <c r="U831" s="284"/>
      <c r="V831" s="48"/>
      <c r="W831" s="48"/>
    </row>
    <row r="832" ht="28.5" s="49" customFormat="1">
      <c r="A832" s="50">
        <v>24</v>
      </c>
      <c r="B832" s="57" t="s">
        <v>40</v>
      </c>
      <c r="C832" s="58" t="s">
        <v>1780</v>
      </c>
      <c r="D832" s="142" t="s">
        <v>1091</v>
      </c>
      <c r="E832" s="89">
        <v>43991</v>
      </c>
      <c r="F832" s="41" t="str">
        <f>VLOOKUP($C832,CARPETAS!$C$5:$L$2388,2,FALSE)</f>
        <v>BRB042</v>
      </c>
      <c r="G832" s="42" t="str">
        <f>VLOOKUP($C832,CARPETAS!$C$5:$L$2388,9,FALSE)</f>
        <v>137.36.82</v>
      </c>
      <c r="H832" s="43" t="str">
        <f>VLOOKUP($C832,CARPETAS!$C$5:$L$2388,5,FALSE)</f>
        <v>Silvio</v>
      </c>
      <c r="I832" s="89">
        <v>43992</v>
      </c>
      <c r="J832" s="44" t="str">
        <f>VLOOKUP($C832,CARPETAS!$C$5:$L$2388,4,FALSE)</f>
        <v>Rio Branco</v>
      </c>
      <c r="K832" s="45"/>
      <c r="L832" s="94">
        <f t="shared" si="58"/>
        <v>43993</v>
      </c>
      <c r="M832" s="46">
        <f t="shared" si="57"/>
        <v>2</v>
      </c>
      <c r="N832" s="47">
        <v>936</v>
      </c>
      <c r="O832" s="47" t="s">
        <v>1795</v>
      </c>
      <c r="P832" s="47">
        <v>937</v>
      </c>
      <c r="Q832" s="47">
        <v>4427</v>
      </c>
      <c r="R832" s="47" t="s">
        <v>1756</v>
      </c>
      <c r="S832" s="47" t="s">
        <v>1757</v>
      </c>
      <c r="T832" s="36" t="s">
        <v>1796</v>
      </c>
      <c r="U832" s="284"/>
      <c r="V832" s="48"/>
      <c r="W832" s="48"/>
    </row>
    <row r="833" s="49" customFormat="1">
      <c r="A833" s="50">
        <v>24</v>
      </c>
      <c r="B833" s="57" t="s">
        <v>40</v>
      </c>
      <c r="C833" s="58" t="s">
        <v>1780</v>
      </c>
      <c r="D833" s="142" t="s">
        <v>37</v>
      </c>
      <c r="E833" s="89">
        <v>43991</v>
      </c>
      <c r="F833" s="41" t="str">
        <f>VLOOKUP($C833,CARPETAS!$C$5:$L$2388,2,FALSE)</f>
        <v>BRB042</v>
      </c>
      <c r="G833" s="42" t="str">
        <f>VLOOKUP($C833,CARPETAS!$C$5:$L$2388,9,FALSE)</f>
        <v>137.36.82</v>
      </c>
      <c r="H833" s="43" t="str">
        <f>VLOOKUP($C833,CARPETAS!$C$5:$L$2388,5,FALSE)</f>
        <v>Silvio</v>
      </c>
      <c r="I833" s="89">
        <v>43992</v>
      </c>
      <c r="J833" s="44" t="str">
        <f>VLOOKUP($C833,CARPETAS!$C$5:$L$2388,4,FALSE)</f>
        <v>Rio Branco</v>
      </c>
      <c r="K833" s="45"/>
      <c r="L833" s="94">
        <f t="shared" si="58"/>
        <v>43993</v>
      </c>
      <c r="M833" s="46">
        <f t="shared" si="57"/>
        <v>2</v>
      </c>
      <c r="N833" s="47">
        <v>936</v>
      </c>
      <c r="O833" s="47" t="s">
        <v>1797</v>
      </c>
      <c r="P833" s="47">
        <v>937</v>
      </c>
      <c r="Q833" s="47">
        <v>4428</v>
      </c>
      <c r="R833" s="47" t="s">
        <v>449</v>
      </c>
      <c r="S833" s="47" t="s">
        <v>615</v>
      </c>
      <c r="T833" s="36" t="s">
        <v>1791</v>
      </c>
      <c r="U833" s="284"/>
      <c r="V833" s="48"/>
      <c r="W833" s="48"/>
    </row>
    <row r="834" s="49" customFormat="1">
      <c r="A834" s="50">
        <v>24</v>
      </c>
      <c r="B834" s="57" t="s">
        <v>40</v>
      </c>
      <c r="C834" s="58" t="s">
        <v>1784</v>
      </c>
      <c r="D834" s="142" t="s">
        <v>26</v>
      </c>
      <c r="E834" s="89">
        <v>43991</v>
      </c>
      <c r="F834" s="41" t="str">
        <f>VLOOKUP($C834,CARPETAS!$C$5:$L$2388,2,FALSE)</f>
        <v>BRB043</v>
      </c>
      <c r="G834" s="42" t="str">
        <f>VLOOKUP($C834,CARPETAS!$C$5:$L$2388,9,FALSE)</f>
        <v>137.36.83</v>
      </c>
      <c r="H834" s="43" t="str">
        <f>VLOOKUP($C834,CARPETAS!$C$5:$L$2388,5,FALSE)</f>
        <v>Zanini</v>
      </c>
      <c r="I834" s="89">
        <v>43992</v>
      </c>
      <c r="J834" s="44" t="str">
        <f>VLOOKUP($C834,CARPETAS!$C$5:$L$2388,4,FALSE)</f>
        <v>Rio Branco</v>
      </c>
      <c r="K834" s="45"/>
      <c r="L834" s="94">
        <f t="shared" si="58"/>
        <v>43993</v>
      </c>
      <c r="M834" s="46">
        <f t="shared" si="57"/>
        <v>2</v>
      </c>
      <c r="N834" s="47">
        <v>936</v>
      </c>
      <c r="O834" s="47" t="s">
        <v>812</v>
      </c>
      <c r="P834" s="47">
        <v>937</v>
      </c>
      <c r="Q834" s="47">
        <v>1415</v>
      </c>
      <c r="R834" s="47" t="s">
        <v>110</v>
      </c>
      <c r="S834" s="47" t="s">
        <v>111</v>
      </c>
      <c r="T834" s="36" t="s">
        <v>1794</v>
      </c>
      <c r="U834" s="284"/>
      <c r="V834" s="48"/>
      <c r="W834" s="48"/>
    </row>
    <row r="835" s="49" customFormat="1">
      <c r="A835" s="50">
        <v>24</v>
      </c>
      <c r="B835" s="57" t="s">
        <v>40</v>
      </c>
      <c r="C835" s="58" t="s">
        <v>1784</v>
      </c>
      <c r="D835" s="142" t="s">
        <v>36</v>
      </c>
      <c r="E835" s="89">
        <v>43993</v>
      </c>
      <c r="F835" s="41" t="str">
        <f>VLOOKUP($C835,CARPETAS!$C$5:$L$2388,2,FALSE)</f>
        <v>BRB043</v>
      </c>
      <c r="G835" s="42" t="str">
        <f>VLOOKUP($C835,CARPETAS!$C$5:$L$2388,9,FALSE)</f>
        <v>137.36.83</v>
      </c>
      <c r="H835" s="43" t="str">
        <f>VLOOKUP($C835,CARPETAS!$C$5:$L$2388,5,FALSE)</f>
        <v>Zanini</v>
      </c>
      <c r="I835" s="89">
        <v>43994</v>
      </c>
      <c r="J835" s="44" t="str">
        <f>VLOOKUP($C835,CARPETAS!$C$5:$L$2388,4,FALSE)</f>
        <v>Rio Branco</v>
      </c>
      <c r="K835" s="45"/>
      <c r="L835" s="94">
        <f t="shared" si="58"/>
        <v>43995</v>
      </c>
      <c r="M835" s="46">
        <f t="shared" si="57"/>
        <v>2</v>
      </c>
      <c r="N835" s="47">
        <v>936</v>
      </c>
      <c r="O835" s="47" t="s">
        <v>607</v>
      </c>
      <c r="P835" s="47">
        <v>936</v>
      </c>
      <c r="Q835" s="47">
        <v>1419</v>
      </c>
      <c r="R835" s="47" t="s">
        <v>161</v>
      </c>
      <c r="S835" s="47" t="s">
        <v>162</v>
      </c>
      <c r="T835" s="36" t="s">
        <v>1798</v>
      </c>
      <c r="U835" s="284"/>
      <c r="V835" s="48"/>
      <c r="W835" s="48"/>
    </row>
    <row r="836" s="49" customFormat="1">
      <c r="A836" s="50">
        <v>24</v>
      </c>
      <c r="B836" s="57" t="s">
        <v>40</v>
      </c>
      <c r="C836" s="58" t="s">
        <v>1780</v>
      </c>
      <c r="D836" s="142" t="s">
        <v>27</v>
      </c>
      <c r="E836" s="89">
        <v>43993</v>
      </c>
      <c r="F836" s="41" t="str">
        <f>VLOOKUP($C836,CARPETAS!$C$5:$L$2388,2,FALSE)</f>
        <v>BRB042</v>
      </c>
      <c r="G836" s="42" t="str">
        <f>VLOOKUP($C836,CARPETAS!$C$5:$L$2388,9,FALSE)</f>
        <v>137.36.82</v>
      </c>
      <c r="H836" s="43" t="str">
        <f>VLOOKUP($C836,CARPETAS!$C$5:$L$2388,5,FALSE)</f>
        <v>Silvio</v>
      </c>
      <c r="I836" s="89">
        <v>43994</v>
      </c>
      <c r="J836" s="44" t="str">
        <f>VLOOKUP($C836,CARPETAS!$C$5:$L$2388,4,FALSE)</f>
        <v>Rio Branco</v>
      </c>
      <c r="K836" s="45"/>
      <c r="L836" s="94">
        <f t="shared" si="58"/>
        <v>43995</v>
      </c>
      <c r="M836" s="46">
        <f t="shared" si="57"/>
        <v>2</v>
      </c>
      <c r="N836" s="47">
        <v>936</v>
      </c>
      <c r="O836" s="47" t="s">
        <v>1799</v>
      </c>
      <c r="P836" s="47">
        <v>937</v>
      </c>
      <c r="Q836" s="47">
        <v>4430</v>
      </c>
      <c r="R836" s="31" t="s">
        <v>1800</v>
      </c>
      <c r="S836" s="31" t="s">
        <v>1801</v>
      </c>
      <c r="T836" s="36" t="s">
        <v>1802</v>
      </c>
      <c r="U836" s="284"/>
      <c r="V836" s="48"/>
      <c r="W836" s="48"/>
    </row>
    <row r="837" s="49" customFormat="1">
      <c r="A837" s="50">
        <v>24</v>
      </c>
      <c r="B837" s="57" t="s">
        <v>40</v>
      </c>
      <c r="C837" s="58" t="s">
        <v>1780</v>
      </c>
      <c r="D837" s="142" t="s">
        <v>32</v>
      </c>
      <c r="E837" s="89">
        <v>43994</v>
      </c>
      <c r="F837" s="41" t="str">
        <f>VLOOKUP($C837,CARPETAS!$C$5:$L$2388,2,FALSE)</f>
        <v>BRB042</v>
      </c>
      <c r="G837" s="42" t="str">
        <f>VLOOKUP($C837,CARPETAS!$C$5:$L$2388,9,FALSE)</f>
        <v>137.36.82</v>
      </c>
      <c r="H837" s="43" t="str">
        <f>VLOOKUP($C837,CARPETAS!$C$5:$L$2388,5,FALSE)</f>
        <v>Silvio</v>
      </c>
      <c r="I837" s="89">
        <f>E837+3</f>
        <v>43997</v>
      </c>
      <c r="J837" s="44" t="str">
        <f>VLOOKUP($C837,CARPETAS!$C$5:$L$2388,4,FALSE)</f>
        <v>Rio Branco</v>
      </c>
      <c r="K837" s="45"/>
      <c r="L837" s="94">
        <f t="shared" si="58"/>
        <v>43998</v>
      </c>
      <c r="M837" s="46">
        <f t="shared" si="57"/>
        <v>4</v>
      </c>
      <c r="N837" s="47">
        <v>936</v>
      </c>
      <c r="O837" s="47" t="s">
        <v>740</v>
      </c>
      <c r="P837" s="47">
        <v>937</v>
      </c>
      <c r="Q837" s="47">
        <v>4437</v>
      </c>
      <c r="R837" s="31" t="s">
        <v>211</v>
      </c>
      <c r="S837" s="31" t="s">
        <v>1004</v>
      </c>
      <c r="T837" s="36" t="s">
        <v>1803</v>
      </c>
      <c r="U837" s="284"/>
      <c r="V837" s="48"/>
      <c r="W837" s="48"/>
    </row>
    <row r="838" s="49" customFormat="1">
      <c r="A838" s="50">
        <v>24</v>
      </c>
      <c r="B838" s="57" t="s">
        <v>40</v>
      </c>
      <c r="C838" s="58" t="s">
        <v>1780</v>
      </c>
      <c r="D838" s="142" t="s">
        <v>1091</v>
      </c>
      <c r="E838" s="89">
        <v>43994</v>
      </c>
      <c r="F838" s="41" t="str">
        <f>VLOOKUP($C838,CARPETAS!$C$5:$L$2388,2,FALSE)</f>
        <v>BRB042</v>
      </c>
      <c r="G838" s="42" t="str">
        <f>VLOOKUP($C838,CARPETAS!$C$5:$L$2388,9,FALSE)</f>
        <v>137.36.82</v>
      </c>
      <c r="H838" s="43" t="str">
        <f>VLOOKUP($C838,CARPETAS!$C$5:$L$2388,5,FALSE)</f>
        <v>Silvio</v>
      </c>
      <c r="I838" s="89">
        <f>E838+3</f>
        <v>43997</v>
      </c>
      <c r="J838" s="44" t="str">
        <f>VLOOKUP($C838,CARPETAS!$C$5:$L$2388,4,FALSE)</f>
        <v>Rio Branco</v>
      </c>
      <c r="K838" s="45"/>
      <c r="L838" s="94">
        <f t="shared" si="58"/>
        <v>43998</v>
      </c>
      <c r="M838" s="46">
        <f t="shared" si="57"/>
        <v>4</v>
      </c>
      <c r="N838" s="47">
        <v>936</v>
      </c>
      <c r="O838" s="47" t="s">
        <v>1804</v>
      </c>
      <c r="P838" s="47">
        <v>936</v>
      </c>
      <c r="Q838" s="47">
        <v>4436</v>
      </c>
      <c r="R838" s="31" t="s">
        <v>1376</v>
      </c>
      <c r="S838" s="31" t="s">
        <v>1507</v>
      </c>
      <c r="T838" s="36" t="s">
        <v>1805</v>
      </c>
      <c r="U838" s="284"/>
      <c r="V838" s="48"/>
      <c r="W838" s="48"/>
    </row>
    <row r="839" s="49" customFormat="1">
      <c r="A839" s="50">
        <v>24</v>
      </c>
      <c r="B839" s="57" t="s">
        <v>40</v>
      </c>
      <c r="C839" s="58" t="s">
        <v>1784</v>
      </c>
      <c r="D839" s="142" t="s">
        <v>26</v>
      </c>
      <c r="E839" s="89">
        <v>43994</v>
      </c>
      <c r="F839" s="41" t="str">
        <f>VLOOKUP($C839,CARPETAS!$C$5:$L$2388,2,FALSE)</f>
        <v>BRB043</v>
      </c>
      <c r="G839" s="42" t="str">
        <f>VLOOKUP($C839,CARPETAS!$C$5:$L$2388,9,FALSE)</f>
        <v>137.36.83</v>
      </c>
      <c r="H839" s="43" t="str">
        <f>VLOOKUP($C839,CARPETAS!$C$5:$L$2388,5,FALSE)</f>
        <v>Zanini</v>
      </c>
      <c r="I839" s="89">
        <f>E839+3</f>
        <v>43997</v>
      </c>
      <c r="J839" s="44" t="str">
        <f>VLOOKUP($C839,CARPETAS!$C$5:$L$2388,4,FALSE)</f>
        <v>Rio Branco</v>
      </c>
      <c r="K839" s="45"/>
      <c r="L839" s="94">
        <f t="shared" si="58"/>
        <v>43998</v>
      </c>
      <c r="M839" s="46">
        <f t="shared" si="57"/>
        <v>4</v>
      </c>
      <c r="N839" s="47">
        <v>936</v>
      </c>
      <c r="O839" s="47" t="s">
        <v>850</v>
      </c>
      <c r="P839" s="47">
        <v>937</v>
      </c>
      <c r="Q839" s="47">
        <v>1421</v>
      </c>
      <c r="R839" s="158" t="s">
        <v>97</v>
      </c>
      <c r="S839" s="158" t="s">
        <v>98</v>
      </c>
      <c r="T839" s="36" t="s">
        <v>1803</v>
      </c>
      <c r="U839" s="284"/>
      <c r="V839" s="48"/>
      <c r="W839" s="48"/>
    </row>
    <row r="840" s="49" customFormat="1">
      <c r="A840" s="50">
        <v>24</v>
      </c>
      <c r="B840" s="57" t="s">
        <v>40</v>
      </c>
      <c r="C840" s="58" t="s">
        <v>1784</v>
      </c>
      <c r="D840" s="142" t="s">
        <v>28</v>
      </c>
      <c r="E840" s="89">
        <v>43994</v>
      </c>
      <c r="F840" s="41" t="str">
        <f>VLOOKUP($C840,CARPETAS!$C$5:$L$2388,2,FALSE)</f>
        <v>BRB043</v>
      </c>
      <c r="G840" s="42" t="str">
        <f>VLOOKUP($C840,CARPETAS!$C$5:$L$2388,9,FALSE)</f>
        <v>137.36.83</v>
      </c>
      <c r="H840" s="43" t="str">
        <f>VLOOKUP($C840,CARPETAS!$C$5:$L$2388,5,FALSE)</f>
        <v>Zanini</v>
      </c>
      <c r="I840" s="89">
        <f>E840+3</f>
        <v>43997</v>
      </c>
      <c r="J840" s="44" t="str">
        <f>VLOOKUP($C840,CARPETAS!$C$5:$L$2388,4,FALSE)</f>
        <v>Rio Branco</v>
      </c>
      <c r="K840" s="45"/>
      <c r="L840" s="94">
        <f t="shared" si="58"/>
        <v>43998</v>
      </c>
      <c r="M840" s="46">
        <f t="shared" si="57"/>
        <v>4</v>
      </c>
      <c r="N840" s="47">
        <v>936</v>
      </c>
      <c r="O840" s="47" t="s">
        <v>1806</v>
      </c>
      <c r="P840" s="47">
        <v>938</v>
      </c>
      <c r="Q840" s="47">
        <v>1422</v>
      </c>
      <c r="R840" s="31" t="s">
        <v>1187</v>
      </c>
      <c r="S840" s="31" t="s">
        <v>1188</v>
      </c>
      <c r="T840" s="36" t="s">
        <v>1807</v>
      </c>
      <c r="U840" s="284"/>
      <c r="V840" s="48"/>
      <c r="W840" s="48"/>
    </row>
    <row r="841" s="49" customFormat="1">
      <c r="A841" s="50">
        <v>25</v>
      </c>
      <c r="B841" s="57" t="s">
        <v>40</v>
      </c>
      <c r="C841" s="58" t="s">
        <v>1808</v>
      </c>
      <c r="D841" s="142" t="s">
        <v>1091</v>
      </c>
      <c r="E841" s="89">
        <v>43997</v>
      </c>
      <c r="F841" s="41" t="str">
        <f>VLOOKUP($C841,CARPETAS!$C$5:$L$2388,2,FALSE)</f>
        <v>BRB044</v>
      </c>
      <c r="G841" s="42" t="str">
        <f>VLOOKUP($C841,CARPETAS!$C$5:$L$2388,9,FALSE)</f>
        <v>137.45.19</v>
      </c>
      <c r="H841" s="43" t="str">
        <f>VLOOKUP($C841,CARPETAS!$C$5:$L$2388,5,FALSE)</f>
        <v>Silvio</v>
      </c>
      <c r="I841" s="89">
        <f>E841+1</f>
        <v>43998</v>
      </c>
      <c r="J841" s="44" t="str">
        <f>VLOOKUP($C841,CARPETAS!$C$5:$L$2388,4,FALSE)</f>
        <v>Rio Branco</v>
      </c>
      <c r="K841" s="45"/>
      <c r="L841" s="94">
        <f t="shared" si="58"/>
        <v>43999</v>
      </c>
      <c r="M841" s="46">
        <f t="shared" si="57"/>
        <v>2</v>
      </c>
      <c r="N841" s="47">
        <v>936</v>
      </c>
      <c r="O841" s="47" t="s">
        <v>1809</v>
      </c>
      <c r="P841" s="47">
        <v>936</v>
      </c>
      <c r="Q841" s="47">
        <v>4440</v>
      </c>
      <c r="R841" s="31" t="s">
        <v>1042</v>
      </c>
      <c r="S841" s="31" t="s">
        <v>1043</v>
      </c>
      <c r="T841" s="36" t="s">
        <v>1805</v>
      </c>
      <c r="U841" s="284"/>
      <c r="V841" s="48"/>
      <c r="W841" s="48"/>
    </row>
    <row r="842" s="49" customFormat="1">
      <c r="A842" s="50">
        <v>25</v>
      </c>
      <c r="B842" s="57" t="s">
        <v>40</v>
      </c>
      <c r="C842" s="58" t="s">
        <v>1810</v>
      </c>
      <c r="D842" s="142" t="s">
        <v>26</v>
      </c>
      <c r="E842" s="89">
        <v>43997</v>
      </c>
      <c r="F842" s="41" t="str">
        <f>VLOOKUP($C842,CARPETAS!$C$5:$L$2388,2,FALSE)</f>
        <v>BRB045</v>
      </c>
      <c r="G842" s="42" t="str">
        <f>VLOOKUP($C842,CARPETAS!$C$5:$L$2388,9,FALSE)</f>
        <v>137.45.20</v>
      </c>
      <c r="H842" s="43" t="str">
        <f>VLOOKUP($C842,CARPETAS!$C$5:$L$2388,5,FALSE)</f>
        <v>Zanini</v>
      </c>
      <c r="I842" s="89">
        <f>E842+2</f>
        <v>43999</v>
      </c>
      <c r="J842" s="44" t="str">
        <f>VLOOKUP($C842,CARPETAS!$C$5:$L$2388,4,FALSE)</f>
        <v>Rio Branco</v>
      </c>
      <c r="K842" s="45"/>
      <c r="L842" s="94">
        <f t="shared" si="58"/>
        <v>44000</v>
      </c>
      <c r="M842" s="46">
        <f t="shared" si="57"/>
        <v>3</v>
      </c>
      <c r="N842" s="47">
        <v>936</v>
      </c>
      <c r="O842" s="47" t="s">
        <v>858</v>
      </c>
      <c r="P842" s="47">
        <v>936</v>
      </c>
      <c r="Q842" s="47">
        <v>1424</v>
      </c>
      <c r="R842" s="31" t="s">
        <v>68</v>
      </c>
      <c r="S842" s="31" t="s">
        <v>69</v>
      </c>
      <c r="T842" s="36" t="s">
        <v>1811</v>
      </c>
      <c r="U842" s="284"/>
      <c r="V842" s="48"/>
      <c r="W842" s="48"/>
    </row>
    <row r="843" s="49" customFormat="1">
      <c r="A843" s="50">
        <v>25</v>
      </c>
      <c r="B843" s="57" t="s">
        <v>40</v>
      </c>
      <c r="C843" s="58" t="s">
        <v>1810</v>
      </c>
      <c r="D843" s="142" t="s">
        <v>28</v>
      </c>
      <c r="E843" s="89">
        <v>43998</v>
      </c>
      <c r="F843" s="41" t="str">
        <f>VLOOKUP($C843,CARPETAS!$C$5:$L$2388,2,FALSE)</f>
        <v>BRB045</v>
      </c>
      <c r="G843" s="42" t="str">
        <f>VLOOKUP($C843,CARPETAS!$C$5:$L$2388,9,FALSE)</f>
        <v>137.45.20</v>
      </c>
      <c r="H843" s="43" t="str">
        <f>VLOOKUP($C843,CARPETAS!$C$5:$L$2388,5,FALSE)</f>
        <v>Zanini</v>
      </c>
      <c r="I843" s="89">
        <f>E843+1</f>
        <v>43999</v>
      </c>
      <c r="J843" s="44" t="str">
        <f>VLOOKUP($C843,CARPETAS!$C$5:$L$2388,4,FALSE)</f>
        <v>Rio Branco</v>
      </c>
      <c r="K843" s="45"/>
      <c r="L843" s="94">
        <f t="shared" si="58"/>
        <v>44000</v>
      </c>
      <c r="M843" s="46">
        <f t="shared" si="57"/>
        <v>2</v>
      </c>
      <c r="N843" s="47">
        <v>936</v>
      </c>
      <c r="O843" s="47" t="s">
        <v>1812</v>
      </c>
      <c r="P843" s="47">
        <v>938</v>
      </c>
      <c r="Q843" s="47">
        <v>1429</v>
      </c>
      <c r="R843" s="31" t="s">
        <v>315</v>
      </c>
      <c r="S843" s="31" t="s">
        <v>316</v>
      </c>
      <c r="T843" s="36" t="s">
        <v>1811</v>
      </c>
      <c r="U843" s="284"/>
      <c r="V843" s="48"/>
      <c r="W843" s="48"/>
    </row>
    <row r="844" s="49" customFormat="1">
      <c r="A844" s="50">
        <v>25</v>
      </c>
      <c r="B844" s="57" t="s">
        <v>40</v>
      </c>
      <c r="C844" s="58" t="s">
        <v>1808</v>
      </c>
      <c r="D844" s="142" t="s">
        <v>32</v>
      </c>
      <c r="E844" s="89">
        <v>43998</v>
      </c>
      <c r="F844" s="41" t="str">
        <f>VLOOKUP($C844,CARPETAS!$C$5:$L$2388,2,FALSE)</f>
        <v>BRB044</v>
      </c>
      <c r="G844" s="42" t="str">
        <f>VLOOKUP($C844,CARPETAS!$C$5:$L$2388,9,FALSE)</f>
        <v>137.45.19</v>
      </c>
      <c r="H844" s="43" t="str">
        <f>VLOOKUP($C844,CARPETAS!$C$5:$L$2388,5,FALSE)</f>
        <v>Silvio</v>
      </c>
      <c r="I844" s="89">
        <f>E844+2</f>
        <v>44000</v>
      </c>
      <c r="J844" s="44" t="str">
        <f>VLOOKUP($C844,CARPETAS!$C$5:$L$2388,4,FALSE)</f>
        <v>Rio Branco</v>
      </c>
      <c r="K844" s="45"/>
      <c r="L844" s="94">
        <f t="shared" si="58"/>
        <v>44001</v>
      </c>
      <c r="M844" s="46">
        <f t="shared" si="57"/>
        <v>3</v>
      </c>
      <c r="N844" s="47">
        <v>936</v>
      </c>
      <c r="O844" s="47" t="s">
        <v>780</v>
      </c>
      <c r="P844" s="47">
        <v>937</v>
      </c>
      <c r="Q844" s="47">
        <v>4441</v>
      </c>
      <c r="R844" s="31" t="s">
        <v>102</v>
      </c>
      <c r="S844" s="31" t="s">
        <v>103</v>
      </c>
      <c r="T844" s="36" t="s">
        <v>1813</v>
      </c>
      <c r="U844" s="284"/>
      <c r="V844" s="48"/>
      <c r="W844" s="48"/>
    </row>
    <row r="845" s="49" customFormat="1">
      <c r="A845" s="50">
        <v>25</v>
      </c>
      <c r="B845" s="57" t="s">
        <v>40</v>
      </c>
      <c r="C845" s="58" t="s">
        <v>1808</v>
      </c>
      <c r="D845" s="142" t="s">
        <v>32</v>
      </c>
      <c r="E845" s="89">
        <v>43999</v>
      </c>
      <c r="F845" s="41" t="str">
        <f>VLOOKUP($C845,CARPETAS!$C$5:$L$2388,2,FALSE)</f>
        <v>BRB044</v>
      </c>
      <c r="G845" s="42" t="str">
        <f>VLOOKUP($C845,CARPETAS!$C$5:$L$2388,9,FALSE)</f>
        <v>137.45.19</v>
      </c>
      <c r="H845" s="43" t="str">
        <f>VLOOKUP($C845,CARPETAS!$C$5:$L$2388,5,FALSE)</f>
        <v>Silvio</v>
      </c>
      <c r="I845" s="89">
        <v>44000</v>
      </c>
      <c r="J845" s="44" t="str">
        <f>VLOOKUP($C845,CARPETAS!$C$5:$L$2388,4,FALSE)</f>
        <v>Rio Branco</v>
      </c>
      <c r="K845" s="45"/>
      <c r="L845" s="94">
        <f t="shared" si="58"/>
        <v>44001</v>
      </c>
      <c r="M845" s="46">
        <f t="shared" si="57"/>
        <v>2</v>
      </c>
      <c r="N845" s="47">
        <v>936</v>
      </c>
      <c r="O845" s="47" t="s">
        <v>1814</v>
      </c>
      <c r="P845" s="47">
        <v>937</v>
      </c>
      <c r="Q845" s="47">
        <v>4443</v>
      </c>
      <c r="R845" s="158" t="s">
        <v>1815</v>
      </c>
      <c r="S845" s="158" t="s">
        <v>1816</v>
      </c>
      <c r="T845" s="36" t="s">
        <v>1813</v>
      </c>
      <c r="U845" s="284"/>
      <c r="V845" s="48"/>
      <c r="W845" s="48"/>
    </row>
    <row r="846" s="49" customFormat="1">
      <c r="A846" s="50">
        <v>25</v>
      </c>
      <c r="B846" s="57" t="s">
        <v>40</v>
      </c>
      <c r="C846" s="58" t="s">
        <v>1808</v>
      </c>
      <c r="D846" s="142" t="s">
        <v>1091</v>
      </c>
      <c r="E846" s="89">
        <v>43999</v>
      </c>
      <c r="F846" s="41" t="str">
        <f>VLOOKUP($C846,CARPETAS!$C$5:$L$2388,2,FALSE)</f>
        <v>BRB044</v>
      </c>
      <c r="G846" s="42" t="str">
        <f>VLOOKUP($C846,CARPETAS!$C$5:$L$2388,9,FALSE)</f>
        <v>137.45.19</v>
      </c>
      <c r="H846" s="43" t="str">
        <f>VLOOKUP($C846,CARPETAS!$C$5:$L$2388,5,FALSE)</f>
        <v>Silvio</v>
      </c>
      <c r="I846" s="89">
        <v>44000</v>
      </c>
      <c r="J846" s="44" t="str">
        <f>VLOOKUP($C846,CARPETAS!$C$5:$L$2388,4,FALSE)</f>
        <v>Rio Branco</v>
      </c>
      <c r="K846" s="45"/>
      <c r="L846" s="94">
        <f t="shared" si="58"/>
        <v>44001</v>
      </c>
      <c r="M846" s="46">
        <f t="shared" si="57"/>
        <v>2</v>
      </c>
      <c r="N846" s="47">
        <v>936</v>
      </c>
      <c r="O846" s="47" t="s">
        <v>1817</v>
      </c>
      <c r="P846" s="47">
        <v>936</v>
      </c>
      <c r="Q846" s="47">
        <v>4442</v>
      </c>
      <c r="R846" s="158" t="s">
        <v>1720</v>
      </c>
      <c r="S846" s="158" t="s">
        <v>1721</v>
      </c>
      <c r="T846" s="36" t="s">
        <v>1818</v>
      </c>
      <c r="U846" s="284"/>
      <c r="V846" s="48"/>
      <c r="W846" s="48"/>
    </row>
    <row r="847" s="49" customFormat="1">
      <c r="A847" s="50">
        <v>25</v>
      </c>
      <c r="B847" s="57" t="s">
        <v>40</v>
      </c>
      <c r="C847" s="58" t="s">
        <v>1810</v>
      </c>
      <c r="D847" s="142" t="s">
        <v>26</v>
      </c>
      <c r="E847" s="89">
        <v>44000</v>
      </c>
      <c r="F847" s="41" t="str">
        <f>VLOOKUP($C847,CARPETAS!$C$5:$L$2388,2,FALSE)</f>
        <v>BRB045</v>
      </c>
      <c r="G847" s="42" t="str">
        <f>VLOOKUP($C847,CARPETAS!$C$5:$L$2388,9,FALSE)</f>
        <v>137.45.20</v>
      </c>
      <c r="H847" s="43" t="str">
        <f>VLOOKUP($C847,CARPETAS!$C$5:$L$2388,5,FALSE)</f>
        <v>Zanini</v>
      </c>
      <c r="I847" s="89">
        <v>44001</v>
      </c>
      <c r="J847" s="44" t="str">
        <f>VLOOKUP($C847,CARPETAS!$C$5:$L$2388,4,FALSE)</f>
        <v>Rio Branco</v>
      </c>
      <c r="K847" s="45"/>
      <c r="L847" s="94">
        <f t="shared" si="58"/>
        <v>44002</v>
      </c>
      <c r="M847" s="46">
        <f t="shared" si="57"/>
        <v>2</v>
      </c>
      <c r="N847" s="47">
        <v>936</v>
      </c>
      <c r="O847" s="47" t="s">
        <v>865</v>
      </c>
      <c r="P847" s="47">
        <v>937</v>
      </c>
      <c r="Q847" s="47">
        <v>1433</v>
      </c>
      <c r="R847" s="31" t="s">
        <v>174</v>
      </c>
      <c r="S847" s="31" t="s">
        <v>175</v>
      </c>
      <c r="T847" s="36" t="s">
        <v>1819</v>
      </c>
      <c r="U847" s="284"/>
      <c r="V847" s="48"/>
      <c r="W847" s="48"/>
    </row>
    <row r="848" s="49" customFormat="1">
      <c r="A848" s="50">
        <v>25</v>
      </c>
      <c r="B848" s="57" t="s">
        <v>40</v>
      </c>
      <c r="C848" s="58" t="s">
        <v>1810</v>
      </c>
      <c r="D848" s="142" t="s">
        <v>36</v>
      </c>
      <c r="E848" s="89">
        <v>44000</v>
      </c>
      <c r="F848" s="41" t="str">
        <f>VLOOKUP($C848,CARPETAS!$C$5:$L$2388,2,FALSE)</f>
        <v>BRB045</v>
      </c>
      <c r="G848" s="42" t="str">
        <f>VLOOKUP($C848,CARPETAS!$C$5:$L$2388,9,FALSE)</f>
        <v>137.45.20</v>
      </c>
      <c r="H848" s="43" t="str">
        <f>VLOOKUP($C848,CARPETAS!$C$5:$L$2388,5,FALSE)</f>
        <v>Zanini</v>
      </c>
      <c r="I848" s="89">
        <v>44001</v>
      </c>
      <c r="J848" s="44" t="str">
        <f>VLOOKUP($C848,CARPETAS!$C$5:$L$2388,4,FALSE)</f>
        <v>Rio Branco</v>
      </c>
      <c r="K848" s="45"/>
      <c r="L848" s="94">
        <f t="shared" si="58"/>
        <v>44002</v>
      </c>
      <c r="M848" s="46">
        <f t="shared" si="57"/>
        <v>2</v>
      </c>
      <c r="N848" s="47">
        <v>936</v>
      </c>
      <c r="O848" s="47" t="s">
        <v>628</v>
      </c>
      <c r="P848" s="47">
        <v>938</v>
      </c>
      <c r="Q848" s="47">
        <v>1434</v>
      </c>
      <c r="R848" s="31" t="s">
        <v>478</v>
      </c>
      <c r="S848" s="31" t="s">
        <v>479</v>
      </c>
      <c r="T848" s="36" t="s">
        <v>1820</v>
      </c>
      <c r="U848" s="284"/>
      <c r="V848" s="48"/>
      <c r="W848" s="48"/>
    </row>
    <row r="849" s="49" customFormat="1">
      <c r="A849" s="50">
        <v>25</v>
      </c>
      <c r="B849" s="57" t="s">
        <v>40</v>
      </c>
      <c r="C849" s="58" t="s">
        <v>1808</v>
      </c>
      <c r="D849" s="142" t="s">
        <v>32</v>
      </c>
      <c r="E849" s="89">
        <v>44001</v>
      </c>
      <c r="F849" s="41" t="str">
        <f>VLOOKUP($C849,CARPETAS!$C$5:$L$2388,2,FALSE)</f>
        <v>BRB044</v>
      </c>
      <c r="G849" s="42" t="str">
        <f>VLOOKUP($C849,CARPETAS!$C$5:$L$2388,9,FALSE)</f>
        <v>137.45.19</v>
      </c>
      <c r="H849" s="43" t="str">
        <f>VLOOKUP($C849,CARPETAS!$C$5:$L$2388,5,FALSE)</f>
        <v>Silvio</v>
      </c>
      <c r="I849" s="89">
        <v>44004</v>
      </c>
      <c r="J849" s="44" t="str">
        <f>VLOOKUP($C849,CARPETAS!$C$5:$L$2388,4,FALSE)</f>
        <v>Rio Branco</v>
      </c>
      <c r="K849" s="45"/>
      <c r="L849" s="94">
        <f t="shared" si="58"/>
        <v>44005</v>
      </c>
      <c r="M849" s="46">
        <f t="shared" si="57"/>
        <v>4</v>
      </c>
      <c r="N849" s="47">
        <v>936</v>
      </c>
      <c r="O849" s="47" t="s">
        <v>810</v>
      </c>
      <c r="P849" s="47">
        <v>936</v>
      </c>
      <c r="Q849" s="47">
        <v>4445</v>
      </c>
      <c r="R849" s="31" t="s">
        <v>249</v>
      </c>
      <c r="S849" s="31" t="s">
        <v>250</v>
      </c>
      <c r="T849" s="36" t="s">
        <v>1821</v>
      </c>
      <c r="U849" s="284"/>
      <c r="V849" s="48"/>
      <c r="W849" s="48"/>
    </row>
    <row r="850" ht="42.75" s="49" customFormat="1">
      <c r="A850" s="50">
        <v>25</v>
      </c>
      <c r="B850" s="57" t="s">
        <v>40</v>
      </c>
      <c r="C850" s="58" t="s">
        <v>1808</v>
      </c>
      <c r="D850" s="142" t="s">
        <v>1091</v>
      </c>
      <c r="E850" s="89">
        <v>44001</v>
      </c>
      <c r="F850" s="41" t="str">
        <f>VLOOKUP($C850,CARPETAS!$C$5:$L$2388,2,FALSE)</f>
        <v>BRB044</v>
      </c>
      <c r="G850" s="42" t="str">
        <f>VLOOKUP($C850,CARPETAS!$C$5:$L$2388,9,FALSE)</f>
        <v>137.45.19</v>
      </c>
      <c r="H850" s="43" t="str">
        <f>VLOOKUP($C850,CARPETAS!$C$5:$L$2388,5,FALSE)</f>
        <v>Silvio</v>
      </c>
      <c r="I850" s="89">
        <v>44004</v>
      </c>
      <c r="J850" s="44" t="str">
        <f>VLOOKUP($C850,CARPETAS!$C$5:$L$2388,4,FALSE)</f>
        <v>Rio Branco</v>
      </c>
      <c r="K850" s="45"/>
      <c r="L850" s="94">
        <f t="shared" si="58"/>
        <v>44005</v>
      </c>
      <c r="M850" s="46">
        <f t="shared" si="57"/>
        <v>4</v>
      </c>
      <c r="N850" s="47">
        <v>936</v>
      </c>
      <c r="O850" s="47" t="s">
        <v>1822</v>
      </c>
      <c r="P850" s="47">
        <v>936</v>
      </c>
      <c r="Q850" s="47">
        <v>4444</v>
      </c>
      <c r="R850" s="47" t="s">
        <v>81</v>
      </c>
      <c r="S850" s="47" t="s">
        <v>1823</v>
      </c>
      <c r="T850" s="36" t="s">
        <v>1824</v>
      </c>
      <c r="U850" s="284"/>
      <c r="V850" s="48"/>
      <c r="W850" s="48"/>
    </row>
    <row r="851" s="49" customFormat="1">
      <c r="A851" s="50">
        <v>26</v>
      </c>
      <c r="B851" s="57" t="s">
        <v>40</v>
      </c>
      <c r="C851" s="58" t="s">
        <v>1810</v>
      </c>
      <c r="D851" s="142" t="s">
        <v>26</v>
      </c>
      <c r="E851" s="89">
        <v>44004</v>
      </c>
      <c r="F851" s="41" t="str">
        <f>VLOOKUP($C851,CARPETAS!$C$5:$L$2388,2,FALSE)</f>
        <v>BRB045</v>
      </c>
      <c r="G851" s="42" t="str">
        <f>VLOOKUP($C851,CARPETAS!$C$5:$L$2388,9,FALSE)</f>
        <v>137.45.20</v>
      </c>
      <c r="H851" s="43" t="str">
        <f>VLOOKUP($C851,CARPETAS!$C$5:$L$2388,5,FALSE)</f>
        <v>Zanini</v>
      </c>
      <c r="I851" s="89">
        <f>E851+2</f>
        <v>44006</v>
      </c>
      <c r="J851" s="44" t="str">
        <f>VLOOKUP($C851,CARPETAS!$C$5:$L$2388,4,FALSE)</f>
        <v>Rio Branco</v>
      </c>
      <c r="K851" s="45"/>
      <c r="L851" s="94">
        <f t="shared" si="58"/>
        <v>44007</v>
      </c>
      <c r="M851" s="46">
        <f t="shared" si="57"/>
        <v>3</v>
      </c>
      <c r="N851" s="47">
        <v>936</v>
      </c>
      <c r="O851" s="47" t="s">
        <v>881</v>
      </c>
      <c r="P851" s="47">
        <v>937</v>
      </c>
      <c r="Q851" s="47">
        <v>1440</v>
      </c>
      <c r="R851" s="31" t="s">
        <v>200</v>
      </c>
      <c r="S851" s="31" t="s">
        <v>201</v>
      </c>
      <c r="T851" s="36" t="s">
        <v>1825</v>
      </c>
      <c r="U851" s="284"/>
      <c r="V851" s="48"/>
      <c r="W851" s="48"/>
    </row>
    <row r="852" s="49" customFormat="1">
      <c r="A852" s="50">
        <v>26</v>
      </c>
      <c r="B852" s="57" t="s">
        <v>40</v>
      </c>
      <c r="C852" s="58" t="s">
        <v>1810</v>
      </c>
      <c r="D852" s="142" t="s">
        <v>28</v>
      </c>
      <c r="E852" s="89">
        <v>44005</v>
      </c>
      <c r="F852" s="41" t="str">
        <f>VLOOKUP($C852,CARPETAS!$C$5:$L$2388,2,FALSE)</f>
        <v>BRB045</v>
      </c>
      <c r="G852" s="42" t="str">
        <f>VLOOKUP($C852,CARPETAS!$C$5:$L$2388,9,FALSE)</f>
        <v>137.45.20</v>
      </c>
      <c r="H852" s="43" t="str">
        <f>VLOOKUP($C852,CARPETAS!$C$5:$L$2388,5,FALSE)</f>
        <v>Zanini</v>
      </c>
      <c r="I852" s="89">
        <v>44006</v>
      </c>
      <c r="J852" s="44" t="str">
        <f>VLOOKUP($C852,CARPETAS!$C$5:$L$2388,4,FALSE)</f>
        <v>Rio Branco</v>
      </c>
      <c r="K852" s="45"/>
      <c r="L852" s="94">
        <f t="shared" si="58"/>
        <v>44007</v>
      </c>
      <c r="M852" s="46">
        <f t="shared" si="57"/>
        <v>2</v>
      </c>
      <c r="N852" s="47">
        <v>936</v>
      </c>
      <c r="O852" s="47" t="s">
        <v>633</v>
      </c>
      <c r="P852" s="47">
        <v>938</v>
      </c>
      <c r="Q852" s="47">
        <v>1441</v>
      </c>
      <c r="R852" s="31" t="s">
        <v>48</v>
      </c>
      <c r="S852" s="31" t="s">
        <v>49</v>
      </c>
      <c r="T852" s="36" t="s">
        <v>1826</v>
      </c>
      <c r="U852" s="284"/>
      <c r="V852" s="48"/>
      <c r="W852" s="48"/>
    </row>
    <row r="853" s="49" customFormat="1">
      <c r="A853" s="50">
        <v>26</v>
      </c>
      <c r="B853" s="57" t="s">
        <v>40</v>
      </c>
      <c r="C853" s="58" t="s">
        <v>1808</v>
      </c>
      <c r="D853" s="142" t="s">
        <v>1091</v>
      </c>
      <c r="E853" s="89">
        <v>44005</v>
      </c>
      <c r="F853" s="41" t="str">
        <f>VLOOKUP($C853,CARPETAS!$C$5:$L$2388,2,FALSE)</f>
        <v>BRB044</v>
      </c>
      <c r="G853" s="42" t="str">
        <f>VLOOKUP($C853,CARPETAS!$C$5:$L$2388,9,FALSE)</f>
        <v>137.45.19</v>
      </c>
      <c r="H853" s="43" t="str">
        <f>VLOOKUP($C853,CARPETAS!$C$5:$L$2388,5,FALSE)</f>
        <v>Silvio</v>
      </c>
      <c r="I853" s="89">
        <f>E853+1</f>
        <v>44006</v>
      </c>
      <c r="J853" s="44" t="str">
        <f>VLOOKUP($C853,CARPETAS!$C$5:$L$2388,4,FALSE)</f>
        <v>Rio Branco</v>
      </c>
      <c r="K853" s="45"/>
      <c r="L853" s="94">
        <f t="shared" si="58"/>
        <v>44007</v>
      </c>
      <c r="M853" s="46">
        <f t="shared" si="57"/>
        <v>2</v>
      </c>
      <c r="N853" s="47">
        <v>936</v>
      </c>
      <c r="O853" s="47" t="s">
        <v>1827</v>
      </c>
      <c r="P853" s="47">
        <v>936</v>
      </c>
      <c r="Q853" s="47">
        <v>4447</v>
      </c>
      <c r="R853" s="158" t="s">
        <v>1828</v>
      </c>
      <c r="S853" s="158" t="s">
        <v>1208</v>
      </c>
      <c r="T853" s="36" t="s">
        <v>1829</v>
      </c>
      <c r="U853" s="284"/>
      <c r="V853" s="48"/>
      <c r="W853" s="48"/>
    </row>
    <row r="854" s="49" customFormat="1">
      <c r="A854" s="50">
        <v>26</v>
      </c>
      <c r="B854" s="57" t="s">
        <v>40</v>
      </c>
      <c r="C854" s="58" t="s">
        <v>1808</v>
      </c>
      <c r="D854" s="142" t="s">
        <v>32</v>
      </c>
      <c r="E854" s="89">
        <v>44005</v>
      </c>
      <c r="F854" s="41" t="str">
        <f>VLOOKUP($C854,CARPETAS!$C$5:$L$2388,2,FALSE)</f>
        <v>BRB044</v>
      </c>
      <c r="G854" s="42" t="str">
        <f>VLOOKUP($C854,CARPETAS!$C$5:$L$2388,9,FALSE)</f>
        <v>137.45.19</v>
      </c>
      <c r="H854" s="43" t="str">
        <f>VLOOKUP($C854,CARPETAS!$C$5:$L$2388,5,FALSE)</f>
        <v>Silvio</v>
      </c>
      <c r="I854" s="89">
        <f>E854+2</f>
        <v>44007</v>
      </c>
      <c r="J854" s="44" t="str">
        <f>VLOOKUP($C854,CARPETAS!$C$5:$L$2388,4,FALSE)</f>
        <v>Rio Branco</v>
      </c>
      <c r="K854" s="45"/>
      <c r="L854" s="94">
        <f t="shared" si="58"/>
        <v>44008</v>
      </c>
      <c r="M854" s="46">
        <f t="shared" si="57"/>
        <v>3</v>
      </c>
      <c r="N854" s="47">
        <v>936</v>
      </c>
      <c r="O854" s="47" t="s">
        <v>824</v>
      </c>
      <c r="P854" s="47">
        <v>937</v>
      </c>
      <c r="Q854" s="47">
        <v>4446</v>
      </c>
      <c r="R854" s="31" t="s">
        <v>346</v>
      </c>
      <c r="S854" s="31" t="s">
        <v>1830</v>
      </c>
      <c r="T854" s="36" t="s">
        <v>1831</v>
      </c>
      <c r="U854" s="284"/>
      <c r="V854" s="48"/>
      <c r="W854" s="48"/>
    </row>
    <row r="855" s="49" customFormat="1">
      <c r="A855" s="50">
        <v>26</v>
      </c>
      <c r="B855" s="57" t="s">
        <v>40</v>
      </c>
      <c r="C855" s="58" t="s">
        <v>1832</v>
      </c>
      <c r="D855" s="142" t="s">
        <v>32</v>
      </c>
      <c r="E855" s="89">
        <v>44006</v>
      </c>
      <c r="F855" s="41" t="str">
        <f>VLOOKUP($C855,CARPETAS!$C$5:$L$2388,2,FALSE)</f>
        <v>BRB046</v>
      </c>
      <c r="G855" s="42" t="str">
        <f>VLOOKUP($C855,CARPETAS!$C$5:$L$2388,9,FALSE)</f>
        <v>137.51.28</v>
      </c>
      <c r="H855" s="43" t="str">
        <f>VLOOKUP($C855,CARPETAS!$C$5:$L$2388,5,FALSE)</f>
        <v>Silvio</v>
      </c>
      <c r="I855" s="89">
        <f>E855+1</f>
        <v>44007</v>
      </c>
      <c r="J855" s="44" t="str">
        <f>VLOOKUP($C855,CARPETAS!$C$5:$L$2388,4,FALSE)</f>
        <v>Rio Branco</v>
      </c>
      <c r="K855" s="45"/>
      <c r="L855" s="94">
        <f t="shared" si="58"/>
        <v>44008</v>
      </c>
      <c r="M855" s="46">
        <f t="shared" si="57"/>
        <v>2</v>
      </c>
      <c r="N855" s="47">
        <v>936</v>
      </c>
      <c r="O855" s="47" t="s">
        <v>836</v>
      </c>
      <c r="P855" s="47">
        <v>937</v>
      </c>
      <c r="Q855" s="47">
        <v>4461</v>
      </c>
      <c r="R855" s="31" t="s">
        <v>168</v>
      </c>
      <c r="S855" s="31" t="s">
        <v>169</v>
      </c>
      <c r="T855" s="36" t="s">
        <v>1831</v>
      </c>
      <c r="U855" s="284"/>
      <c r="V855" s="48"/>
      <c r="W855" s="48"/>
    </row>
    <row r="856" ht="28.5" s="49" customFormat="1">
      <c r="A856" s="50">
        <v>26</v>
      </c>
      <c r="B856" s="57" t="s">
        <v>40</v>
      </c>
      <c r="C856" s="58" t="s">
        <v>1832</v>
      </c>
      <c r="D856" s="142" t="s">
        <v>27</v>
      </c>
      <c r="E856" s="89">
        <v>44006</v>
      </c>
      <c r="F856" s="41" t="str">
        <f>VLOOKUP($C856,CARPETAS!$C$5:$L$2388,2,FALSE)</f>
        <v>BRB046</v>
      </c>
      <c r="G856" s="42" t="str">
        <f>VLOOKUP($C856,CARPETAS!$C$5:$L$2388,9,FALSE)</f>
        <v>137.51.28</v>
      </c>
      <c r="H856" s="43" t="str">
        <f>VLOOKUP($C856,CARPETAS!$C$5:$L$2388,5,FALSE)</f>
        <v>Silvio</v>
      </c>
      <c r="I856" s="89">
        <f>E856+1</f>
        <v>44007</v>
      </c>
      <c r="J856" s="44" t="str">
        <f>VLOOKUP($C856,CARPETAS!$C$5:$L$2388,4,FALSE)</f>
        <v>Rio Branco</v>
      </c>
      <c r="K856" s="45"/>
      <c r="L856" s="94">
        <f>I856+1+1</f>
        <v>44009</v>
      </c>
      <c r="M856" s="46">
        <f t="shared" si="57"/>
        <v>3</v>
      </c>
      <c r="N856" s="47">
        <v>936</v>
      </c>
      <c r="O856" s="47" t="s">
        <v>1833</v>
      </c>
      <c r="P856" s="47">
        <v>937</v>
      </c>
      <c r="Q856" s="47">
        <v>4462</v>
      </c>
      <c r="R856" s="31" t="s">
        <v>1255</v>
      </c>
      <c r="S856" s="31" t="s">
        <v>1256</v>
      </c>
      <c r="T856" s="36" t="s">
        <v>1834</v>
      </c>
      <c r="U856" s="284"/>
      <c r="V856" s="48"/>
      <c r="W856" s="48"/>
    </row>
    <row r="857" s="49" customFormat="1">
      <c r="A857" s="50">
        <v>26</v>
      </c>
      <c r="B857" s="57" t="s">
        <v>40</v>
      </c>
      <c r="C857" s="58" t="s">
        <v>1835</v>
      </c>
      <c r="D857" s="142" t="s">
        <v>26</v>
      </c>
      <c r="E857" s="89">
        <v>44006</v>
      </c>
      <c r="F857" s="41" t="str">
        <f>VLOOKUP($C857,CARPETAS!$C$5:$L$2388,2,FALSE)</f>
        <v>BRB047</v>
      </c>
      <c r="G857" s="42" t="str">
        <f>VLOOKUP($C857,CARPETAS!$C$5:$L$2388,9,FALSE)</f>
        <v>137.51.29</v>
      </c>
      <c r="H857" s="43" t="str">
        <f>VLOOKUP($C857,CARPETAS!$C$5:$L$2388,5,FALSE)</f>
        <v>Zanini</v>
      </c>
      <c r="I857" s="89">
        <f>E857+1</f>
        <v>44007</v>
      </c>
      <c r="J857" s="44" t="str">
        <f>VLOOKUP($C857,CARPETAS!$C$5:$L$2388,4,FALSE)</f>
        <v>Rio Branco</v>
      </c>
      <c r="K857" s="45"/>
      <c r="L857" s="94">
        <f ref="L857:L877" t="shared" si="59">I857+1</f>
        <v>44008</v>
      </c>
      <c r="M857" s="46">
        <f t="shared" si="57"/>
        <v>2</v>
      </c>
      <c r="N857" s="47">
        <v>936</v>
      </c>
      <c r="O857" s="47" t="s">
        <v>1836</v>
      </c>
      <c r="P857" s="47">
        <v>937</v>
      </c>
      <c r="Q857" s="47">
        <v>1447</v>
      </c>
      <c r="R857" s="31" t="s">
        <v>696</v>
      </c>
      <c r="S857" s="31" t="s">
        <v>1837</v>
      </c>
      <c r="T857" s="36" t="s">
        <v>1831</v>
      </c>
      <c r="U857" s="284"/>
      <c r="V857" s="48"/>
      <c r="W857" s="48"/>
    </row>
    <row r="858" s="49" customFormat="1">
      <c r="A858" s="50">
        <v>26</v>
      </c>
      <c r="B858" s="57" t="s">
        <v>40</v>
      </c>
      <c r="C858" s="58" t="s">
        <v>1835</v>
      </c>
      <c r="D858" s="142" t="s">
        <v>36</v>
      </c>
      <c r="E858" s="89">
        <v>44007</v>
      </c>
      <c r="F858" s="41" t="str">
        <f>VLOOKUP($C858,CARPETAS!$C$5:$L$2388,2,FALSE)</f>
        <v>BRB047</v>
      </c>
      <c r="G858" s="42" t="str">
        <f>VLOOKUP($C858,CARPETAS!$C$5:$L$2388,9,FALSE)</f>
        <v>137.51.29</v>
      </c>
      <c r="H858" s="43" t="str">
        <f>VLOOKUP($C858,CARPETAS!$C$5:$L$2388,5,FALSE)</f>
        <v>Zanini</v>
      </c>
      <c r="I858" s="89">
        <f>E858+1</f>
        <v>44008</v>
      </c>
      <c r="J858" s="44" t="str">
        <f>VLOOKUP($C858,CARPETAS!$C$5:$L$2388,4,FALSE)</f>
        <v>Rio Branco</v>
      </c>
      <c r="K858" s="45"/>
      <c r="L858" s="94">
        <f t="shared" si="59"/>
        <v>44009</v>
      </c>
      <c r="M858" s="46">
        <f t="shared" si="57"/>
        <v>2</v>
      </c>
      <c r="N858" s="47">
        <v>936</v>
      </c>
      <c r="O858" s="47" t="s">
        <v>647</v>
      </c>
      <c r="P858" s="47">
        <v>938</v>
      </c>
      <c r="Q858" s="47">
        <v>1452</v>
      </c>
      <c r="R858" s="158" t="s">
        <v>1083</v>
      </c>
      <c r="S858" s="158" t="s">
        <v>1084</v>
      </c>
      <c r="T858" s="36" t="s">
        <v>1838</v>
      </c>
      <c r="U858" s="284"/>
      <c r="V858" s="48"/>
      <c r="W858" s="48"/>
    </row>
    <row r="859" s="49" customFormat="1">
      <c r="A859" s="50">
        <v>26</v>
      </c>
      <c r="B859" s="57" t="s">
        <v>40</v>
      </c>
      <c r="C859" s="58" t="s">
        <v>1832</v>
      </c>
      <c r="D859" s="142" t="s">
        <v>32</v>
      </c>
      <c r="E859" s="89">
        <v>44008</v>
      </c>
      <c r="F859" s="41" t="str">
        <f>VLOOKUP($C859,CARPETAS!$C$5:$L$2388,2,FALSE)</f>
        <v>BRB046</v>
      </c>
      <c r="G859" s="42" t="str">
        <f>VLOOKUP($C859,CARPETAS!$C$5:$L$2388,9,FALSE)</f>
        <v>137.51.28</v>
      </c>
      <c r="H859" s="43" t="str">
        <f>VLOOKUP($C859,CARPETAS!$C$5:$L$2388,5,FALSE)</f>
        <v>Silvio</v>
      </c>
      <c r="I859" s="89">
        <f>E859+3</f>
        <v>44011</v>
      </c>
      <c r="J859" s="44" t="str">
        <f>VLOOKUP($C859,CARPETAS!$C$5:$L$2388,4,FALSE)</f>
        <v>Rio Branco</v>
      </c>
      <c r="K859" s="45"/>
      <c r="L859" s="94">
        <f t="shared" si="59"/>
        <v>44012</v>
      </c>
      <c r="M859" s="46">
        <f t="shared" si="57"/>
        <v>4</v>
      </c>
      <c r="N859" s="47">
        <v>936</v>
      </c>
      <c r="O859" s="47" t="s">
        <v>842</v>
      </c>
      <c r="P859" s="47">
        <v>937</v>
      </c>
      <c r="Q859" s="47">
        <v>4463</v>
      </c>
      <c r="R859" s="31" t="s">
        <v>1738</v>
      </c>
      <c r="S859" s="31" t="s">
        <v>1739</v>
      </c>
      <c r="T859" s="36" t="s">
        <v>1839</v>
      </c>
      <c r="U859" s="284"/>
      <c r="V859" s="48"/>
      <c r="W859" s="48"/>
    </row>
    <row r="860" s="49" customFormat="1">
      <c r="A860" s="50">
        <v>26</v>
      </c>
      <c r="B860" s="57" t="s">
        <v>40</v>
      </c>
      <c r="C860" s="58" t="s">
        <v>1832</v>
      </c>
      <c r="D860" s="142" t="s">
        <v>1091</v>
      </c>
      <c r="E860" s="89">
        <v>44008</v>
      </c>
      <c r="F860" s="41" t="str">
        <f>VLOOKUP($C860,CARPETAS!$C$5:$L$2388,2,FALSE)</f>
        <v>BRB046</v>
      </c>
      <c r="G860" s="42" t="str">
        <f>VLOOKUP($C860,CARPETAS!$C$5:$L$2388,9,FALSE)</f>
        <v>137.51.28</v>
      </c>
      <c r="H860" s="43" t="str">
        <f>VLOOKUP($C860,CARPETAS!$C$5:$L$2388,5,FALSE)</f>
        <v>Silvio</v>
      </c>
      <c r="I860" s="89">
        <f>E860+3</f>
        <v>44011</v>
      </c>
      <c r="J860" s="44" t="str">
        <f>VLOOKUP($C860,CARPETAS!$C$5:$L$2388,4,FALSE)</f>
        <v>Rio Branco</v>
      </c>
      <c r="K860" s="45"/>
      <c r="L860" s="94">
        <f t="shared" si="59"/>
        <v>44012</v>
      </c>
      <c r="M860" s="46">
        <f t="shared" si="57"/>
        <v>4</v>
      </c>
      <c r="N860" s="47">
        <v>936</v>
      </c>
      <c r="O860" s="47" t="s">
        <v>1840</v>
      </c>
      <c r="P860" s="47">
        <v>936</v>
      </c>
      <c r="Q860" s="47">
        <v>4464</v>
      </c>
      <c r="R860" s="31" t="s">
        <v>1042</v>
      </c>
      <c r="S860" s="31" t="s">
        <v>1043</v>
      </c>
      <c r="T860" s="36" t="s">
        <v>1841</v>
      </c>
      <c r="U860" s="284"/>
      <c r="V860" s="48"/>
      <c r="W860" s="48"/>
    </row>
    <row r="861" s="49" customFormat="1">
      <c r="A861" s="50">
        <v>26</v>
      </c>
      <c r="B861" s="57" t="s">
        <v>40</v>
      </c>
      <c r="C861" s="58" t="s">
        <v>1835</v>
      </c>
      <c r="D861" s="142" t="s">
        <v>26</v>
      </c>
      <c r="E861" s="89">
        <v>44008</v>
      </c>
      <c r="F861" s="41" t="str">
        <f>VLOOKUP($C861,CARPETAS!$C$5:$L$2388,2,FALSE)</f>
        <v>BRB047</v>
      </c>
      <c r="G861" s="42" t="str">
        <f>VLOOKUP($C861,CARPETAS!$C$5:$L$2388,9,FALSE)</f>
        <v>137.51.29</v>
      </c>
      <c r="H861" s="43" t="str">
        <f>VLOOKUP($C861,CARPETAS!$C$5:$L$2388,5,FALSE)</f>
        <v>Zanini</v>
      </c>
      <c r="I861" s="89">
        <f>E861+3</f>
        <v>44011</v>
      </c>
      <c r="J861" s="44" t="str">
        <f>VLOOKUP($C861,CARPETAS!$C$5:$L$2388,4,FALSE)</f>
        <v>Rio Branco</v>
      </c>
      <c r="K861" s="45"/>
      <c r="L861" s="94">
        <f t="shared" si="59"/>
        <v>44012</v>
      </c>
      <c r="M861" s="46">
        <f t="shared" si="57"/>
        <v>4</v>
      </c>
      <c r="N861" s="47">
        <v>936</v>
      </c>
      <c r="O861" s="47" t="s">
        <v>1842</v>
      </c>
      <c r="P861" s="47">
        <v>937</v>
      </c>
      <c r="Q861" s="47">
        <v>1455</v>
      </c>
      <c r="R861" s="31" t="s">
        <v>1599</v>
      </c>
      <c r="S861" s="31" t="s">
        <v>1600</v>
      </c>
      <c r="T861" s="36" t="s">
        <v>1843</v>
      </c>
      <c r="U861" s="284"/>
      <c r="V861" s="48"/>
      <c r="W861" s="48"/>
    </row>
    <row r="862" s="49" customFormat="1">
      <c r="A862" s="50">
        <v>27</v>
      </c>
      <c r="B862" s="57" t="s">
        <v>40</v>
      </c>
      <c r="C862" s="58" t="s">
        <v>1835</v>
      </c>
      <c r="D862" s="142" t="s">
        <v>26</v>
      </c>
      <c r="E862" s="89">
        <v>44011</v>
      </c>
      <c r="F862" s="41" t="str">
        <f>VLOOKUP($C862,CARPETAS!$C$5:$L$2388,2,FALSE)</f>
        <v>BRB047</v>
      </c>
      <c r="G862" s="42" t="str">
        <f>VLOOKUP($C862,CARPETAS!$C$5:$L$2388,9,FALSE)</f>
        <v>137.51.29</v>
      </c>
      <c r="H862" s="43" t="str">
        <f>VLOOKUP($C862,CARPETAS!$C$5:$L$2388,5,FALSE)</f>
        <v>Zanini</v>
      </c>
      <c r="I862" s="89">
        <f>E862+2</f>
        <v>44013</v>
      </c>
      <c r="J862" s="44" t="str">
        <f>VLOOKUP($C862,CARPETAS!$C$5:$L$2388,4,FALSE)</f>
        <v>Rio Branco</v>
      </c>
      <c r="K862" s="45"/>
      <c r="L862" s="94">
        <f t="shared" si="59"/>
        <v>44014</v>
      </c>
      <c r="M862" s="46">
        <f t="shared" si="57"/>
        <v>3</v>
      </c>
      <c r="N862" s="47">
        <v>936</v>
      </c>
      <c r="O862" s="47" t="s">
        <v>902</v>
      </c>
      <c r="P862" s="47">
        <v>937</v>
      </c>
      <c r="Q862" s="47">
        <v>1457</v>
      </c>
      <c r="R862" s="31" t="s">
        <v>174</v>
      </c>
      <c r="S862" s="31" t="s">
        <v>175</v>
      </c>
      <c r="T862" s="36" t="s">
        <v>1844</v>
      </c>
      <c r="U862" s="284"/>
      <c r="V862" s="48"/>
      <c r="W862" s="48"/>
    </row>
    <row r="863" ht="48" customHeight="1" s="49" customFormat="1">
      <c r="A863" s="50">
        <v>27</v>
      </c>
      <c r="B863" s="57" t="s">
        <v>40</v>
      </c>
      <c r="C863" s="58" t="s">
        <v>1835</v>
      </c>
      <c r="D863" s="142" t="s">
        <v>28</v>
      </c>
      <c r="E863" s="89">
        <v>44012</v>
      </c>
      <c r="F863" s="41" t="str">
        <f>VLOOKUP($C863,CARPETAS!$C$5:$L$2388,2,FALSE)</f>
        <v>BRB047</v>
      </c>
      <c r="G863" s="42" t="str">
        <f>VLOOKUP($C863,CARPETAS!$C$5:$L$2388,9,FALSE)</f>
        <v>137.51.29</v>
      </c>
      <c r="H863" s="43" t="str">
        <f>VLOOKUP($C863,CARPETAS!$C$5:$L$2388,5,FALSE)</f>
        <v>Zanini</v>
      </c>
      <c r="I863" s="89">
        <v>44013</v>
      </c>
      <c r="J863" s="44" t="str">
        <f>VLOOKUP($C863,CARPETAS!$C$5:$L$2388,4,FALSE)</f>
        <v>Rio Branco</v>
      </c>
      <c r="K863" s="45"/>
      <c r="L863" s="94">
        <f t="shared" si="59"/>
        <v>44014</v>
      </c>
      <c r="M863" s="46">
        <f t="shared" si="57"/>
        <v>2</v>
      </c>
      <c r="N863" s="47">
        <v>936</v>
      </c>
      <c r="O863" s="47" t="s">
        <v>1845</v>
      </c>
      <c r="P863" s="47">
        <v>937</v>
      </c>
      <c r="Q863" s="47">
        <v>4466</v>
      </c>
      <c r="R863" s="159" t="s">
        <v>1501</v>
      </c>
      <c r="S863" s="159" t="s">
        <v>852</v>
      </c>
      <c r="T863" s="36" t="s">
        <v>1846</v>
      </c>
      <c r="U863" s="284"/>
      <c r="V863" s="48"/>
      <c r="W863" s="48"/>
    </row>
    <row r="864" s="49" customFormat="1">
      <c r="A864" s="50">
        <v>27</v>
      </c>
      <c r="B864" s="57" t="s">
        <v>40</v>
      </c>
      <c r="C864" s="58" t="s">
        <v>1832</v>
      </c>
      <c r="D864" s="142" t="s">
        <v>32</v>
      </c>
      <c r="E864" s="89">
        <v>44012</v>
      </c>
      <c r="F864" s="41" t="str">
        <f>VLOOKUP($C864,CARPETAS!$C$5:$L$2388,2,FALSE)</f>
        <v>BRB046</v>
      </c>
      <c r="G864" s="42" t="str">
        <f>VLOOKUP($C864,CARPETAS!$C$5:$L$2388,9,FALSE)</f>
        <v>137.51.28</v>
      </c>
      <c r="H864" s="43" t="str">
        <f>VLOOKUP($C864,CARPETAS!$C$5:$L$2388,5,FALSE)</f>
        <v>Silvio</v>
      </c>
      <c r="I864" s="89">
        <f>E864+2</f>
        <v>44014</v>
      </c>
      <c r="J864" s="44" t="str">
        <f>VLOOKUP($C864,CARPETAS!$C$5:$L$2388,4,FALSE)</f>
        <v>Rio Branco</v>
      </c>
      <c r="K864" s="45"/>
      <c r="L864" s="94">
        <f t="shared" si="59"/>
        <v>44015</v>
      </c>
      <c r="M864" s="46">
        <f t="shared" si="57"/>
        <v>3</v>
      </c>
      <c r="N864" s="47">
        <v>936</v>
      </c>
      <c r="O864" s="47" t="s">
        <v>860</v>
      </c>
      <c r="P864" s="47">
        <v>937</v>
      </c>
      <c r="Q864" s="47">
        <v>1460</v>
      </c>
      <c r="R864" s="31" t="s">
        <v>1501</v>
      </c>
      <c r="S864" s="31" t="s">
        <v>852</v>
      </c>
      <c r="T864" s="36" t="s">
        <v>1847</v>
      </c>
      <c r="U864" s="284"/>
      <c r="V864" s="48"/>
      <c r="W864" s="48"/>
    </row>
    <row r="865" s="49" customFormat="1">
      <c r="A865" s="50">
        <v>27</v>
      </c>
      <c r="B865" s="57" t="s">
        <v>40</v>
      </c>
      <c r="C865" s="58" t="s">
        <v>1832</v>
      </c>
      <c r="D865" s="142" t="s">
        <v>1091</v>
      </c>
      <c r="E865" s="89">
        <v>44012</v>
      </c>
      <c r="F865" s="41" t="str">
        <f>VLOOKUP($C865,CARPETAS!$C$5:$L$2388,2,FALSE)</f>
        <v>BRB046</v>
      </c>
      <c r="G865" s="42" t="str">
        <f>VLOOKUP($C865,CARPETAS!$C$5:$L$2388,9,FALSE)</f>
        <v>137.51.28</v>
      </c>
      <c r="H865" s="43" t="str">
        <f>VLOOKUP($C865,CARPETAS!$C$5:$L$2388,5,FALSE)</f>
        <v>Silvio</v>
      </c>
      <c r="I865" s="89">
        <f>E865+2</f>
        <v>44014</v>
      </c>
      <c r="J865" s="44" t="str">
        <f>VLOOKUP($C865,CARPETAS!$C$5:$L$2388,4,FALSE)</f>
        <v>Rio Branco</v>
      </c>
      <c r="K865" s="45"/>
      <c r="L865" s="94">
        <f t="shared" si="59"/>
        <v>44015</v>
      </c>
      <c r="M865" s="46">
        <f t="shared" si="57"/>
        <v>3</v>
      </c>
      <c r="N865" s="47">
        <v>936</v>
      </c>
      <c r="O865" s="47" t="s">
        <v>1848</v>
      </c>
      <c r="P865" s="47">
        <v>936</v>
      </c>
      <c r="Q865" s="47">
        <v>4465</v>
      </c>
      <c r="R865" s="31" t="s">
        <v>1720</v>
      </c>
      <c r="S865" s="31" t="s">
        <v>1721</v>
      </c>
      <c r="T865" s="36" t="s">
        <v>1849</v>
      </c>
      <c r="U865" s="284"/>
      <c r="V865" s="48"/>
      <c r="W865" s="48"/>
    </row>
    <row r="866" s="49" customFormat="1">
      <c r="A866" s="50">
        <v>27</v>
      </c>
      <c r="B866" s="57" t="s">
        <v>40</v>
      </c>
      <c r="C866" s="58" t="s">
        <v>1850</v>
      </c>
      <c r="D866" s="142" t="s">
        <v>32</v>
      </c>
      <c r="E866" s="89">
        <v>44014</v>
      </c>
      <c r="F866" s="41" t="str">
        <f>VLOOKUP($C866,CARPETAS!$C$5:$L$2388,2,FALSE)</f>
        <v>BRB048</v>
      </c>
      <c r="G866" s="42" t="str">
        <f>VLOOKUP($C866,CARPETAS!$C$5:$L$2388,9,FALSE)</f>
        <v>137.56.99</v>
      </c>
      <c r="H866" s="43" t="str">
        <f>VLOOKUP($C866,CARPETAS!$C$5:$L$2388,5,FALSE)</f>
        <v>Silvio</v>
      </c>
      <c r="I866" s="89">
        <v>44015</v>
      </c>
      <c r="J866" s="44" t="str">
        <f>VLOOKUP($C866,CARPETAS!$C$5:$L$2388,4,FALSE)</f>
        <v>Rio Branco</v>
      </c>
      <c r="K866" s="45"/>
      <c r="L866" s="94">
        <f t="shared" si="59"/>
        <v>44016</v>
      </c>
      <c r="M866" s="46">
        <f t="shared" si="57"/>
        <v>2</v>
      </c>
      <c r="N866" s="47">
        <v>936</v>
      </c>
      <c r="O866" s="47" t="s">
        <v>869</v>
      </c>
      <c r="P866" s="47">
        <v>937</v>
      </c>
      <c r="Q866" s="47">
        <v>4480</v>
      </c>
      <c r="R866" s="31" t="s">
        <v>1851</v>
      </c>
      <c r="S866" s="31" t="s">
        <v>1852</v>
      </c>
      <c r="T866" s="36" t="s">
        <v>1853</v>
      </c>
      <c r="U866" s="284"/>
      <c r="V866" s="48"/>
      <c r="W866" s="48"/>
    </row>
    <row r="867" s="49" customFormat="1">
      <c r="A867" s="50">
        <v>27</v>
      </c>
      <c r="B867" s="57" t="s">
        <v>40</v>
      </c>
      <c r="C867" s="58" t="s">
        <v>1835</v>
      </c>
      <c r="D867" s="142" t="s">
        <v>26</v>
      </c>
      <c r="E867" s="89">
        <v>44013</v>
      </c>
      <c r="F867" s="41" t="str">
        <f>VLOOKUP($C867,CARPETAS!$C$5:$L$2388,2,FALSE)</f>
        <v>BRB047</v>
      </c>
      <c r="G867" s="42" t="str">
        <f>VLOOKUP($C867,CARPETAS!$C$5:$L$2388,9,FALSE)</f>
        <v>137.51.29</v>
      </c>
      <c r="H867" s="43" t="str">
        <f>VLOOKUP($C867,CARPETAS!$C$5:$L$2388,5,FALSE)</f>
        <v>Zanini</v>
      </c>
      <c r="I867" s="89">
        <f>E867+2</f>
        <v>44015</v>
      </c>
      <c r="J867" s="44" t="str">
        <f>VLOOKUP($C867,CARPETAS!$C$5:$L$2388,4,FALSE)</f>
        <v>Rio Branco</v>
      </c>
      <c r="K867" s="45"/>
      <c r="L867" s="94">
        <f t="shared" si="59"/>
        <v>44016</v>
      </c>
      <c r="M867" s="46">
        <f t="shared" si="57"/>
        <v>3</v>
      </c>
      <c r="N867" s="47">
        <v>936</v>
      </c>
      <c r="O867" s="47" t="s">
        <v>920</v>
      </c>
      <c r="P867" s="47">
        <v>937</v>
      </c>
      <c r="Q867" s="47">
        <v>1464</v>
      </c>
      <c r="R867" s="47" t="s">
        <v>183</v>
      </c>
      <c r="S867" s="47" t="s">
        <v>184</v>
      </c>
      <c r="T867" s="36" t="s">
        <v>1853</v>
      </c>
      <c r="U867" s="284"/>
      <c r="V867" s="48"/>
      <c r="W867" s="48"/>
    </row>
    <row r="868" s="49" customFormat="1">
      <c r="A868" s="50">
        <v>27</v>
      </c>
      <c r="B868" s="57" t="s">
        <v>40</v>
      </c>
      <c r="C868" s="58" t="s">
        <v>1850</v>
      </c>
      <c r="D868" s="142" t="s">
        <v>1091</v>
      </c>
      <c r="E868" s="89">
        <v>44013</v>
      </c>
      <c r="F868" s="41" t="str">
        <f>VLOOKUP($C868,CARPETAS!$C$5:$L$2388,2,FALSE)</f>
        <v>BRB048</v>
      </c>
      <c r="G868" s="42" t="str">
        <f>VLOOKUP($C868,CARPETAS!$C$5:$L$2388,9,FALSE)</f>
        <v>137.56.99</v>
      </c>
      <c r="H868" s="43" t="str">
        <f>VLOOKUP($C868,CARPETAS!$C$5:$L$2388,5,FALSE)</f>
        <v>Silvio</v>
      </c>
      <c r="I868" s="89">
        <f>E868+2</f>
        <v>44015</v>
      </c>
      <c r="J868" s="44" t="str">
        <f>VLOOKUP($C868,CARPETAS!$C$5:$L$2388,4,FALSE)</f>
        <v>Rio Branco</v>
      </c>
      <c r="K868" s="45"/>
      <c r="L868" s="94">
        <f t="shared" si="59"/>
        <v>44016</v>
      </c>
      <c r="M868" s="46">
        <f t="shared" si="57"/>
        <v>3</v>
      </c>
      <c r="N868" s="47">
        <v>936</v>
      </c>
      <c r="O868" s="47" t="s">
        <v>1854</v>
      </c>
      <c r="P868" s="47">
        <v>936</v>
      </c>
      <c r="Q868" s="47">
        <v>4478</v>
      </c>
      <c r="R868" s="31" t="s">
        <v>1752</v>
      </c>
      <c r="S868" s="31" t="s">
        <v>1753</v>
      </c>
      <c r="T868" s="36" t="s">
        <v>1855</v>
      </c>
      <c r="U868" s="284"/>
      <c r="V868" s="48"/>
      <c r="W868" s="48"/>
    </row>
    <row r="869" s="49" customFormat="1">
      <c r="A869" s="50">
        <v>27</v>
      </c>
      <c r="B869" s="57" t="s">
        <v>40</v>
      </c>
      <c r="C869" s="58" t="s">
        <v>1856</v>
      </c>
      <c r="D869" s="142" t="s">
        <v>28</v>
      </c>
      <c r="E869" s="89">
        <v>44013</v>
      </c>
      <c r="F869" s="41" t="str">
        <f>VLOOKUP($C869,CARPETAS!$C$5:$L$2388,2,FALSE)</f>
        <v>BRB049</v>
      </c>
      <c r="G869" s="42" t="str">
        <f>VLOOKUP($C869,CARPETAS!$C$5:$L$2388,9,FALSE)</f>
        <v>137.57.00</v>
      </c>
      <c r="H869" s="43" t="str">
        <f>VLOOKUP($C869,CARPETAS!$C$5:$L$2388,5,FALSE)</f>
        <v>Zanini</v>
      </c>
      <c r="I869" s="89">
        <f>E869+2</f>
        <v>44015</v>
      </c>
      <c r="J869" s="44" t="str">
        <f>VLOOKUP($C869,CARPETAS!$C$5:$L$2388,4,FALSE)</f>
        <v>Rio Branco</v>
      </c>
      <c r="K869" s="45"/>
      <c r="L869" s="94">
        <f t="shared" si="59"/>
        <v>44016</v>
      </c>
      <c r="M869" s="46">
        <f t="shared" si="57"/>
        <v>3</v>
      </c>
      <c r="N869" s="47">
        <v>936</v>
      </c>
      <c r="O869" s="47" t="s">
        <v>1857</v>
      </c>
      <c r="P869" s="47">
        <v>938</v>
      </c>
      <c r="Q869" s="47">
        <v>1465</v>
      </c>
      <c r="R869" s="31" t="s">
        <v>161</v>
      </c>
      <c r="S869" s="31" t="s">
        <v>162</v>
      </c>
      <c r="T869" s="36" t="s">
        <v>1858</v>
      </c>
      <c r="U869" s="284"/>
      <c r="V869" s="48"/>
      <c r="W869" s="48"/>
    </row>
    <row r="870" s="49" customFormat="1">
      <c r="A870" s="50">
        <v>27</v>
      </c>
      <c r="B870" s="57" t="s">
        <v>40</v>
      </c>
      <c r="C870" s="58" t="s">
        <v>1856</v>
      </c>
      <c r="D870" s="142" t="s">
        <v>26</v>
      </c>
      <c r="E870" s="89">
        <v>44014</v>
      </c>
      <c r="F870" s="41" t="str">
        <f>VLOOKUP($C870,CARPETAS!$C$5:$L$2388,2,FALSE)</f>
        <v>BRB049</v>
      </c>
      <c r="G870" s="42" t="str">
        <f>VLOOKUP($C870,CARPETAS!$C$5:$L$2388,9,FALSE)</f>
        <v>137.57.00</v>
      </c>
      <c r="H870" s="43" t="str">
        <f>VLOOKUP($C870,CARPETAS!$C$5:$L$2388,5,FALSE)</f>
        <v>Zanini</v>
      </c>
      <c r="I870" s="89">
        <v>44015</v>
      </c>
      <c r="J870" s="44" t="str">
        <f>VLOOKUP($C870,CARPETAS!$C$5:$L$2388,4,FALSE)</f>
        <v>Rio Branco</v>
      </c>
      <c r="K870" s="45"/>
      <c r="L870" s="94">
        <f t="shared" si="59"/>
        <v>44016</v>
      </c>
      <c r="M870" s="46">
        <f t="shared" si="57"/>
        <v>2</v>
      </c>
      <c r="N870" s="47">
        <v>936</v>
      </c>
      <c r="O870" s="47" t="s">
        <v>929</v>
      </c>
      <c r="P870" s="47">
        <v>937</v>
      </c>
      <c r="Q870" s="47">
        <v>1467</v>
      </c>
      <c r="R870" s="31" t="s">
        <v>43</v>
      </c>
      <c r="S870" s="31" t="s">
        <v>1046</v>
      </c>
      <c r="T870" s="36" t="s">
        <v>1853</v>
      </c>
      <c r="U870" s="284"/>
      <c r="V870" s="48"/>
      <c r="W870" s="48"/>
    </row>
    <row r="871" s="49" customFormat="1">
      <c r="A871" s="50">
        <v>27</v>
      </c>
      <c r="B871" s="57" t="s">
        <v>40</v>
      </c>
      <c r="C871" s="58" t="s">
        <v>1850</v>
      </c>
      <c r="D871" s="142" t="s">
        <v>27</v>
      </c>
      <c r="E871" s="89">
        <v>44014</v>
      </c>
      <c r="F871" s="41" t="str">
        <f>VLOOKUP($C871,CARPETAS!$C$5:$L$2388,2,FALSE)</f>
        <v>BRB048</v>
      </c>
      <c r="G871" s="42" t="str">
        <f>VLOOKUP($C871,CARPETAS!$C$5:$L$2388,9,FALSE)</f>
        <v>137.56.99</v>
      </c>
      <c r="H871" s="43" t="str">
        <f>VLOOKUP($C871,CARPETAS!$C$5:$L$2388,5,FALSE)</f>
        <v>Silvio</v>
      </c>
      <c r="I871" s="89">
        <v>44015</v>
      </c>
      <c r="J871" s="44" t="str">
        <f>VLOOKUP($C871,CARPETAS!$C$5:$L$2388,4,FALSE)</f>
        <v>Rio Branco</v>
      </c>
      <c r="K871" s="45"/>
      <c r="L871" s="94">
        <f t="shared" si="59"/>
        <v>44016</v>
      </c>
      <c r="M871" s="46">
        <f t="shared" si="57"/>
        <v>2</v>
      </c>
      <c r="N871" s="47">
        <v>936</v>
      </c>
      <c r="O871" s="47" t="s">
        <v>1859</v>
      </c>
      <c r="P871" s="47">
        <v>937</v>
      </c>
      <c r="Q871" s="47">
        <v>4479</v>
      </c>
      <c r="R871" s="31" t="s">
        <v>1447</v>
      </c>
      <c r="S871" s="31" t="s">
        <v>1448</v>
      </c>
      <c r="T871" s="36" t="s">
        <v>1853</v>
      </c>
      <c r="U871" s="284"/>
      <c r="V871" s="48"/>
      <c r="W871" s="48"/>
    </row>
    <row r="872" s="49" customFormat="1">
      <c r="A872" s="50">
        <v>27</v>
      </c>
      <c r="B872" s="57" t="s">
        <v>40</v>
      </c>
      <c r="C872" s="58" t="s">
        <v>1856</v>
      </c>
      <c r="D872" s="142" t="s">
        <v>36</v>
      </c>
      <c r="E872" s="89">
        <v>44014</v>
      </c>
      <c r="F872" s="41" t="str">
        <f>VLOOKUP($C872,CARPETAS!$C$5:$L$2388,2,FALSE)</f>
        <v>BRB049</v>
      </c>
      <c r="G872" s="42" t="str">
        <f>VLOOKUP($C872,CARPETAS!$C$5:$L$2388,9,FALSE)</f>
        <v>137.57.00</v>
      </c>
      <c r="H872" s="43" t="str">
        <f>VLOOKUP($C872,CARPETAS!$C$5:$L$2388,5,FALSE)</f>
        <v>Zanini</v>
      </c>
      <c r="I872" s="89">
        <v>44015</v>
      </c>
      <c r="J872" s="44" t="str">
        <f>VLOOKUP($C872,CARPETAS!$C$5:$L$2388,4,FALSE)</f>
        <v>Rio Branco</v>
      </c>
      <c r="K872" s="45"/>
      <c r="L872" s="94">
        <f t="shared" si="59"/>
        <v>44016</v>
      </c>
      <c r="M872" s="46">
        <f t="shared" si="57"/>
        <v>2</v>
      </c>
      <c r="N872" s="47">
        <v>936</v>
      </c>
      <c r="O872" s="47" t="s">
        <v>669</v>
      </c>
      <c r="P872" s="47">
        <v>938</v>
      </c>
      <c r="Q872" s="47">
        <v>1468</v>
      </c>
      <c r="R872" s="31" t="s">
        <v>343</v>
      </c>
      <c r="S872" s="31" t="s">
        <v>1336</v>
      </c>
      <c r="T872" s="36" t="s">
        <v>1858</v>
      </c>
      <c r="U872" s="284"/>
      <c r="V872" s="48"/>
      <c r="W872" s="48"/>
    </row>
    <row r="873" s="49" customFormat="1">
      <c r="A873" s="50">
        <v>27</v>
      </c>
      <c r="B873" s="57" t="s">
        <v>40</v>
      </c>
      <c r="C873" s="58" t="s">
        <v>1856</v>
      </c>
      <c r="D873" s="142" t="s">
        <v>26</v>
      </c>
      <c r="E873" s="89">
        <v>44015</v>
      </c>
      <c r="F873" s="41" t="str">
        <f>VLOOKUP($C873,CARPETAS!$C$5:$L$2388,2,FALSE)</f>
        <v>BRB049</v>
      </c>
      <c r="G873" s="42" t="str">
        <f>VLOOKUP($C873,CARPETAS!$C$5:$L$2388,9,FALSE)</f>
        <v>137.57.00</v>
      </c>
      <c r="H873" s="43" t="str">
        <f>VLOOKUP($C873,CARPETAS!$C$5:$L$2388,5,FALSE)</f>
        <v>Zanini</v>
      </c>
      <c r="I873" s="89">
        <v>44018</v>
      </c>
      <c r="J873" s="44" t="str">
        <f>VLOOKUP($C873,CARPETAS!$C$5:$L$2388,4,FALSE)</f>
        <v>Rio Branco</v>
      </c>
      <c r="K873" s="45"/>
      <c r="L873" s="94">
        <f t="shared" si="59"/>
        <v>44019</v>
      </c>
      <c r="M873" s="46">
        <f t="shared" si="57"/>
        <v>4</v>
      </c>
      <c r="N873" s="47">
        <v>936</v>
      </c>
      <c r="O873" s="47" t="s">
        <v>941</v>
      </c>
      <c r="P873" s="47">
        <v>936</v>
      </c>
      <c r="Q873" s="47">
        <v>1469</v>
      </c>
      <c r="R873" s="31" t="s">
        <v>68</v>
      </c>
      <c r="S873" s="31" t="s">
        <v>69</v>
      </c>
      <c r="T873" s="36" t="s">
        <v>1860</v>
      </c>
      <c r="U873" s="284"/>
      <c r="V873" s="48"/>
      <c r="W873" s="48"/>
    </row>
    <row r="874" s="49" customFormat="1">
      <c r="A874" s="50">
        <v>27</v>
      </c>
      <c r="B874" s="57" t="s">
        <v>40</v>
      </c>
      <c r="C874" s="58" t="s">
        <v>1850</v>
      </c>
      <c r="D874" s="142" t="s">
        <v>1091</v>
      </c>
      <c r="E874" s="89">
        <v>44015</v>
      </c>
      <c r="F874" s="41" t="str">
        <f>VLOOKUP($C874,CARPETAS!$C$5:$L$2388,2,FALSE)</f>
        <v>BRB048</v>
      </c>
      <c r="G874" s="42" t="str">
        <f>VLOOKUP($C874,CARPETAS!$C$5:$L$2388,9,FALSE)</f>
        <v>137.56.99</v>
      </c>
      <c r="H874" s="43" t="str">
        <f>VLOOKUP($C874,CARPETAS!$C$5:$L$2388,5,FALSE)</f>
        <v>Silvio</v>
      </c>
      <c r="I874" s="89">
        <v>44018</v>
      </c>
      <c r="J874" s="44" t="str">
        <f>VLOOKUP($C874,CARPETAS!$C$5:$L$2388,4,FALSE)</f>
        <v>Rio Branco</v>
      </c>
      <c r="K874" s="45"/>
      <c r="L874" s="94">
        <f t="shared" si="59"/>
        <v>44019</v>
      </c>
      <c r="M874" s="46">
        <f t="shared" si="57"/>
        <v>4</v>
      </c>
      <c r="N874" s="47">
        <v>936</v>
      </c>
      <c r="O874" s="47" t="s">
        <v>1861</v>
      </c>
      <c r="P874" s="47">
        <v>936</v>
      </c>
      <c r="Q874" s="47">
        <v>4481</v>
      </c>
      <c r="R874" s="31" t="s">
        <v>1862</v>
      </c>
      <c r="S874" s="31" t="s">
        <v>1863</v>
      </c>
      <c r="T874" s="36" t="s">
        <v>1860</v>
      </c>
      <c r="U874" s="284"/>
      <c r="V874" s="48"/>
      <c r="W874" s="48"/>
    </row>
    <row r="875" s="49" customFormat="1">
      <c r="A875" s="50">
        <v>27</v>
      </c>
      <c r="B875" s="57" t="s">
        <v>40</v>
      </c>
      <c r="C875" s="58" t="s">
        <v>1856</v>
      </c>
      <c r="D875" s="142" t="s">
        <v>26</v>
      </c>
      <c r="E875" s="89">
        <v>44016</v>
      </c>
      <c r="F875" s="41" t="str">
        <f>VLOOKUP($C875,CARPETAS!$C$5:$L$2388,2,FALSE)</f>
        <v>BRB049</v>
      </c>
      <c r="G875" s="42" t="str">
        <f>VLOOKUP($C875,CARPETAS!$C$5:$L$2388,9,FALSE)</f>
        <v>137.57.00</v>
      </c>
      <c r="H875" s="43" t="str">
        <f>VLOOKUP($C875,CARPETAS!$C$5:$L$2388,5,FALSE)</f>
        <v>Zanini</v>
      </c>
      <c r="I875" s="89">
        <v>44018</v>
      </c>
      <c r="J875" s="44" t="str">
        <f>VLOOKUP($C875,CARPETAS!$C$5:$L$2388,4,FALSE)</f>
        <v>Rio Branco</v>
      </c>
      <c r="K875" s="45"/>
      <c r="L875" s="94">
        <f t="shared" si="59"/>
        <v>44019</v>
      </c>
      <c r="M875" s="46">
        <f t="shared" si="57"/>
        <v>3</v>
      </c>
      <c r="N875" s="47">
        <v>936</v>
      </c>
      <c r="O875" s="47" t="s">
        <v>958</v>
      </c>
      <c r="P875" s="47">
        <v>937</v>
      </c>
      <c r="Q875" s="47">
        <v>1471</v>
      </c>
      <c r="R875" s="31" t="s">
        <v>221</v>
      </c>
      <c r="S875" s="31" t="s">
        <v>711</v>
      </c>
      <c r="T875" s="36" t="s">
        <v>1864</v>
      </c>
      <c r="U875" s="284"/>
      <c r="V875" s="48"/>
      <c r="W875" s="48"/>
    </row>
    <row r="876" s="49" customFormat="1">
      <c r="A876" s="50">
        <v>27</v>
      </c>
      <c r="B876" s="57" t="s">
        <v>40</v>
      </c>
      <c r="C876" s="58" t="s">
        <v>1856</v>
      </c>
      <c r="D876" s="142" t="s">
        <v>36</v>
      </c>
      <c r="E876" s="89">
        <v>44016</v>
      </c>
      <c r="F876" s="41" t="str">
        <f>VLOOKUP($C876,CARPETAS!$C$5:$L$2388,2,FALSE)</f>
        <v>BRB049</v>
      </c>
      <c r="G876" s="42" t="str">
        <f>VLOOKUP($C876,CARPETAS!$C$5:$L$2388,9,FALSE)</f>
        <v>137.57.00</v>
      </c>
      <c r="H876" s="43" t="str">
        <f>VLOOKUP($C876,CARPETAS!$C$5:$L$2388,5,FALSE)</f>
        <v>Zanini</v>
      </c>
      <c r="I876" s="89">
        <f>E876+2</f>
        <v>44018</v>
      </c>
      <c r="J876" s="44" t="str">
        <f>VLOOKUP($C876,CARPETAS!$C$5:$L$2388,4,FALSE)</f>
        <v>Rio Branco</v>
      </c>
      <c r="K876" s="45"/>
      <c r="L876" s="94">
        <f t="shared" si="59"/>
        <v>44019</v>
      </c>
      <c r="M876" s="46">
        <f t="shared" si="57"/>
        <v>3</v>
      </c>
      <c r="N876" s="47">
        <v>936</v>
      </c>
      <c r="O876" s="47" t="s">
        <v>693</v>
      </c>
      <c r="P876" s="47">
        <v>936</v>
      </c>
      <c r="Q876" s="47">
        <v>1472</v>
      </c>
      <c r="R876" s="47" t="s">
        <v>171</v>
      </c>
      <c r="S876" s="47" t="s">
        <v>172</v>
      </c>
      <c r="T876" s="36" t="s">
        <v>1860</v>
      </c>
      <c r="U876" s="284"/>
      <c r="V876" s="48"/>
      <c r="W876" s="48"/>
    </row>
    <row r="877" s="49" customFormat="1">
      <c r="A877" s="50">
        <v>28</v>
      </c>
      <c r="B877" s="57" t="s">
        <v>40</v>
      </c>
      <c r="C877" s="58" t="s">
        <v>1856</v>
      </c>
      <c r="D877" s="142" t="s">
        <v>26</v>
      </c>
      <c r="E877" s="89">
        <v>44018</v>
      </c>
      <c r="F877" s="41" t="str">
        <f>VLOOKUP($C877,CARPETAS!$C$5:$L$2388,2,FALSE)</f>
        <v>BRB049</v>
      </c>
      <c r="G877" s="42" t="str">
        <f>VLOOKUP($C877,CARPETAS!$C$5:$L$2388,9,FALSE)</f>
        <v>137.57.00</v>
      </c>
      <c r="H877" s="43" t="str">
        <f>VLOOKUP($C877,CARPETAS!$C$5:$L$2388,5,FALSE)</f>
        <v>Zanini</v>
      </c>
      <c r="I877" s="89">
        <v>44019</v>
      </c>
      <c r="J877" s="44" t="str">
        <f>VLOOKUP($C877,CARPETAS!$C$5:$L$2388,4,FALSE)</f>
        <v>Rio Branco</v>
      </c>
      <c r="K877" s="45"/>
      <c r="L877" s="94">
        <f t="shared" si="59"/>
        <v>44020</v>
      </c>
      <c r="M877" s="46">
        <f t="shared" si="57"/>
        <v>2</v>
      </c>
      <c r="N877" s="47">
        <v>936</v>
      </c>
      <c r="O877" s="47" t="s">
        <v>967</v>
      </c>
      <c r="P877" s="47">
        <v>937</v>
      </c>
      <c r="Q877" s="47">
        <v>1473</v>
      </c>
      <c r="R877" s="47" t="s">
        <v>231</v>
      </c>
      <c r="S877" s="47" t="s">
        <v>232</v>
      </c>
      <c r="T877" s="36" t="s">
        <v>1865</v>
      </c>
      <c r="U877" s="284"/>
      <c r="V877" s="48"/>
      <c r="W877" s="48"/>
    </row>
    <row r="878" ht="28.5" s="49" customFormat="1">
      <c r="A878" s="178">
        <v>27</v>
      </c>
      <c r="B878" s="179" t="s">
        <v>40</v>
      </c>
      <c r="C878" s="180" t="s">
        <v>1856</v>
      </c>
      <c r="D878" s="181" t="s">
        <v>28</v>
      </c>
      <c r="E878" s="182">
        <v>44015</v>
      </c>
      <c r="F878" s="183" t="str">
        <f>VLOOKUP($C878,CARPETAS!$C$5:$L$2388,2,FALSE)</f>
        <v>BRB049</v>
      </c>
      <c r="G878" s="184" t="str">
        <f>VLOOKUP($C878,CARPETAS!$C$5:$L$2388,9,FALSE)</f>
        <v>137.57.00</v>
      </c>
      <c r="H878" s="185" t="str">
        <f>VLOOKUP($C878,CARPETAS!$C$5:$L$2388,5,FALSE)</f>
        <v>Zanini</v>
      </c>
      <c r="I878" s="182">
        <v>44020</v>
      </c>
      <c r="J878" s="186" t="str">
        <f>VLOOKUP($C878,CARPETAS!$C$5:$L$2388,4,FALSE)</f>
        <v>Rio Branco</v>
      </c>
      <c r="K878" s="187"/>
      <c r="L878" s="188">
        <f>I878+1+1</f>
        <v>44022</v>
      </c>
      <c r="M878" s="189">
        <f t="shared" si="57"/>
        <v>7</v>
      </c>
      <c r="N878" s="190">
        <v>936</v>
      </c>
      <c r="O878" s="190" t="s">
        <v>1866</v>
      </c>
      <c r="P878" s="190">
        <v>938</v>
      </c>
      <c r="Q878" s="190">
        <v>1470</v>
      </c>
      <c r="R878" s="190" t="s">
        <v>448</v>
      </c>
      <c r="S878" s="190" t="s">
        <v>489</v>
      </c>
      <c r="T878" s="191" t="s">
        <v>1867</v>
      </c>
      <c r="U878" s="288"/>
      <c r="V878" s="48"/>
      <c r="W878" s="48"/>
    </row>
    <row r="879" s="49" customFormat="1">
      <c r="A879" s="50">
        <v>28</v>
      </c>
      <c r="B879" s="57" t="s">
        <v>40</v>
      </c>
      <c r="C879" s="58" t="s">
        <v>1850</v>
      </c>
      <c r="D879" s="142" t="s">
        <v>1091</v>
      </c>
      <c r="E879" s="89">
        <v>44019</v>
      </c>
      <c r="F879" s="41" t="str">
        <f>VLOOKUP($C879,CARPETAS!$C$5:$L$2388,2,FALSE)</f>
        <v>BRB048</v>
      </c>
      <c r="G879" s="42" t="str">
        <f>VLOOKUP($C879,CARPETAS!$C$5:$L$2388,9,FALSE)</f>
        <v>137.56.99</v>
      </c>
      <c r="H879" s="43" t="str">
        <f>VLOOKUP($C879,CARPETAS!$C$5:$L$2388,5,FALSE)</f>
        <v>Silvio</v>
      </c>
      <c r="I879" s="89">
        <f>E879+2</f>
        <v>44021</v>
      </c>
      <c r="J879" s="44" t="str">
        <f>VLOOKUP($C879,CARPETAS!$C$5:$L$2388,4,FALSE)</f>
        <v>Rio Branco</v>
      </c>
      <c r="K879" s="45"/>
      <c r="L879" s="94">
        <f ref="L879:L889" t="shared" si="60">I879+1</f>
        <v>44022</v>
      </c>
      <c r="M879" s="46">
        <f ref="M879:M912" t="shared" si="61">IF(E879&lt;&gt;"",L879-E879,"-")</f>
        <v>3</v>
      </c>
      <c r="N879" s="47">
        <v>936</v>
      </c>
      <c r="O879" s="47" t="s">
        <v>1868</v>
      </c>
      <c r="P879" s="47">
        <v>936</v>
      </c>
      <c r="Q879" s="47">
        <v>4482</v>
      </c>
      <c r="R879" s="31" t="s">
        <v>1869</v>
      </c>
      <c r="S879" s="31" t="s">
        <v>1870</v>
      </c>
      <c r="T879" s="36" t="s">
        <v>1871</v>
      </c>
      <c r="U879" s="284"/>
      <c r="V879" s="48"/>
      <c r="W879" s="48"/>
    </row>
    <row r="880" s="49" customFormat="1">
      <c r="A880" s="50">
        <v>28</v>
      </c>
      <c r="B880" s="57" t="s">
        <v>40</v>
      </c>
      <c r="C880" s="58" t="s">
        <v>1850</v>
      </c>
      <c r="D880" s="142" t="s">
        <v>27</v>
      </c>
      <c r="E880" s="89">
        <v>44020</v>
      </c>
      <c r="F880" s="41" t="str">
        <f>VLOOKUP($C880,CARPETAS!$C$5:$L$2388,2,FALSE)</f>
        <v>BRB048</v>
      </c>
      <c r="G880" s="42" t="str">
        <f>VLOOKUP($C880,CARPETAS!$C$5:$L$2388,9,FALSE)</f>
        <v>137.56.99</v>
      </c>
      <c r="H880" s="43" t="str">
        <f>VLOOKUP($C880,CARPETAS!$C$5:$L$2388,5,FALSE)</f>
        <v>Silvio</v>
      </c>
      <c r="I880" s="89">
        <v>44021</v>
      </c>
      <c r="J880" s="44" t="str">
        <f>VLOOKUP($C880,CARPETAS!$C$5:$L$2388,4,FALSE)</f>
        <v>Rio Branco</v>
      </c>
      <c r="K880" s="45"/>
      <c r="L880" s="94">
        <f t="shared" si="60"/>
        <v>44022</v>
      </c>
      <c r="M880" s="46">
        <f t="shared" si="61"/>
        <v>2</v>
      </c>
      <c r="N880" s="47">
        <v>936</v>
      </c>
      <c r="O880" s="47" t="s">
        <v>1872</v>
      </c>
      <c r="P880" s="47">
        <v>937</v>
      </c>
      <c r="Q880" s="47">
        <v>4485</v>
      </c>
      <c r="R880" s="31" t="s">
        <v>1828</v>
      </c>
      <c r="S880" s="31" t="s">
        <v>1208</v>
      </c>
      <c r="T880" s="36" t="s">
        <v>1873</v>
      </c>
      <c r="U880" s="284"/>
      <c r="V880" s="48"/>
      <c r="W880" s="48"/>
    </row>
    <row r="881" s="49" customFormat="1">
      <c r="A881" s="50">
        <v>28</v>
      </c>
      <c r="B881" s="57" t="s">
        <v>40</v>
      </c>
      <c r="C881" s="58" t="s">
        <v>1874</v>
      </c>
      <c r="D881" s="142" t="s">
        <v>28</v>
      </c>
      <c r="E881" s="89">
        <v>44019</v>
      </c>
      <c r="F881" s="41" t="str">
        <f>VLOOKUP($C881,CARPETAS!$C$5:$L$2388,2,FALSE)</f>
        <v>BRB051</v>
      </c>
      <c r="G881" s="42" t="str">
        <f>VLOOKUP($C881,CARPETAS!$C$5:$L$2388,9,FALSE)</f>
        <v>137.60.76</v>
      </c>
      <c r="H881" s="43" t="str">
        <f>VLOOKUP($C881,CARPETAS!$C$5:$L$2388,5,FALSE)</f>
        <v>Zanini</v>
      </c>
      <c r="I881" s="89">
        <f>E881+2</f>
        <v>44021</v>
      </c>
      <c r="J881" s="44" t="str">
        <f>VLOOKUP($C881,CARPETAS!$C$5:$L$2388,4,FALSE)</f>
        <v>Rio Branco</v>
      </c>
      <c r="K881" s="45"/>
      <c r="L881" s="94">
        <f t="shared" si="60"/>
        <v>44022</v>
      </c>
      <c r="M881" s="46">
        <f t="shared" si="61"/>
        <v>3</v>
      </c>
      <c r="N881" s="47">
        <v>936</v>
      </c>
      <c r="O881" s="47" t="s">
        <v>1875</v>
      </c>
      <c r="P881" s="47">
        <v>937</v>
      </c>
      <c r="Q881" s="47">
        <v>1474</v>
      </c>
      <c r="R881" s="31" t="s">
        <v>515</v>
      </c>
      <c r="S881" s="31" t="s">
        <v>516</v>
      </c>
      <c r="T881" s="36" t="s">
        <v>1873</v>
      </c>
      <c r="U881" s="284"/>
      <c r="V881" s="48"/>
      <c r="W881" s="48"/>
    </row>
    <row r="882" s="49" customFormat="1">
      <c r="A882" s="50">
        <v>28</v>
      </c>
      <c r="B882" s="57" t="s">
        <v>40</v>
      </c>
      <c r="C882" s="58" t="s">
        <v>1850</v>
      </c>
      <c r="D882" s="142" t="s">
        <v>32</v>
      </c>
      <c r="E882" s="89">
        <v>44020</v>
      </c>
      <c r="F882" s="41" t="str">
        <f>VLOOKUP($C882,CARPETAS!$C$5:$L$2388,2,FALSE)</f>
        <v>BRB048</v>
      </c>
      <c r="G882" s="42" t="str">
        <f>VLOOKUP($C882,CARPETAS!$C$5:$L$2388,9,FALSE)</f>
        <v>137.56.99</v>
      </c>
      <c r="H882" s="43" t="str">
        <f>VLOOKUP($C882,CARPETAS!$C$5:$L$2388,5,FALSE)</f>
        <v>Silvio</v>
      </c>
      <c r="I882" s="89">
        <f>E882+2</f>
        <v>44022</v>
      </c>
      <c r="J882" s="44" t="str">
        <f>VLOOKUP($C882,CARPETAS!$C$5:$L$2388,4,FALSE)</f>
        <v>Rio Branco</v>
      </c>
      <c r="K882" s="45"/>
      <c r="L882" s="94">
        <f t="shared" si="60"/>
        <v>44023</v>
      </c>
      <c r="M882" s="46">
        <f t="shared" si="61"/>
        <v>3</v>
      </c>
      <c r="N882" s="47">
        <v>936</v>
      </c>
      <c r="O882" s="47" t="s">
        <v>891</v>
      </c>
      <c r="P882" s="47">
        <v>937</v>
      </c>
      <c r="Q882" s="47">
        <v>4484</v>
      </c>
      <c r="R882" s="31" t="s">
        <v>1876</v>
      </c>
      <c r="S882" s="31" t="s">
        <v>1877</v>
      </c>
      <c r="T882" s="36" t="s">
        <v>1873</v>
      </c>
      <c r="U882" s="284"/>
      <c r="V882" s="48"/>
      <c r="W882" s="48"/>
    </row>
    <row r="883" s="49" customFormat="1">
      <c r="A883" s="50">
        <v>28</v>
      </c>
      <c r="B883" s="57" t="s">
        <v>40</v>
      </c>
      <c r="C883" s="58" t="s">
        <v>1850</v>
      </c>
      <c r="D883" s="142" t="s">
        <v>37</v>
      </c>
      <c r="E883" s="89">
        <v>44020</v>
      </c>
      <c r="F883" s="41" t="str">
        <f>VLOOKUP($C883,CARPETAS!$C$5:$L$2388,2,FALSE)</f>
        <v>BRB048</v>
      </c>
      <c r="G883" s="42" t="str">
        <f>VLOOKUP($C883,CARPETAS!$C$5:$L$2388,9,FALSE)</f>
        <v>137.56.99</v>
      </c>
      <c r="H883" s="43" t="str">
        <f>VLOOKUP($C883,CARPETAS!$C$5:$L$2388,5,FALSE)</f>
        <v>Silvio</v>
      </c>
      <c r="I883" s="89">
        <f>E883+2</f>
        <v>44022</v>
      </c>
      <c r="J883" s="44" t="str">
        <f>VLOOKUP($C883,CARPETAS!$C$5:$L$2388,4,FALSE)</f>
        <v>Rio Branco</v>
      </c>
      <c r="K883" s="45"/>
      <c r="L883" s="94">
        <f t="shared" si="60"/>
        <v>44023</v>
      </c>
      <c r="M883" s="46">
        <f t="shared" si="61"/>
        <v>3</v>
      </c>
      <c r="N883" s="47">
        <v>936</v>
      </c>
      <c r="O883" s="47" t="s">
        <v>1878</v>
      </c>
      <c r="P883" s="47">
        <v>937</v>
      </c>
      <c r="Q883" s="47">
        <v>4483</v>
      </c>
      <c r="R883" s="31" t="s">
        <v>1851</v>
      </c>
      <c r="S883" s="31" t="s">
        <v>1852</v>
      </c>
      <c r="T883" s="36" t="s">
        <v>1879</v>
      </c>
      <c r="U883" s="284"/>
      <c r="V883" s="48"/>
      <c r="W883" s="48"/>
    </row>
    <row r="884" s="49" customFormat="1">
      <c r="A884" s="50">
        <v>28</v>
      </c>
      <c r="B884" s="57" t="s">
        <v>40</v>
      </c>
      <c r="C884" s="58" t="s">
        <v>1874</v>
      </c>
      <c r="D884" s="142" t="s">
        <v>26</v>
      </c>
      <c r="E884" s="89">
        <v>44020</v>
      </c>
      <c r="F884" s="41" t="str">
        <f>VLOOKUP($C884,CARPETAS!$C$5:$L$2388,2,FALSE)</f>
        <v>BRB051</v>
      </c>
      <c r="G884" s="42" t="str">
        <f>VLOOKUP($C884,CARPETAS!$C$5:$L$2388,9,FALSE)</f>
        <v>137.60.76</v>
      </c>
      <c r="H884" s="43" t="str">
        <f>VLOOKUP($C884,CARPETAS!$C$5:$L$2388,5,FALSE)</f>
        <v>Zanini</v>
      </c>
      <c r="I884" s="89">
        <f>E884+2</f>
        <v>44022</v>
      </c>
      <c r="J884" s="44" t="str">
        <f>VLOOKUP($C884,CARPETAS!$C$5:$L$2388,4,FALSE)</f>
        <v>Rio Branco</v>
      </c>
      <c r="K884" s="45"/>
      <c r="L884" s="94">
        <f t="shared" si="60"/>
        <v>44023</v>
      </c>
      <c r="M884" s="46">
        <f t="shared" si="61"/>
        <v>3</v>
      </c>
      <c r="N884" s="47">
        <v>936</v>
      </c>
      <c r="O884" s="47" t="s">
        <v>969</v>
      </c>
      <c r="P884" s="47">
        <v>937</v>
      </c>
      <c r="Q884" s="47">
        <v>1478</v>
      </c>
      <c r="R884" s="31" t="s">
        <v>1710</v>
      </c>
      <c r="S884" s="31" t="s">
        <v>344</v>
      </c>
      <c r="T884" s="36" t="s">
        <v>1879</v>
      </c>
      <c r="U884" s="284"/>
      <c r="V884" s="48"/>
      <c r="W884" s="48"/>
    </row>
    <row r="885" s="49" customFormat="1">
      <c r="A885" s="50">
        <v>28</v>
      </c>
      <c r="B885" s="57" t="s">
        <v>40</v>
      </c>
      <c r="C885" s="58" t="s">
        <v>1874</v>
      </c>
      <c r="D885" s="142" t="s">
        <v>28</v>
      </c>
      <c r="E885" s="89">
        <v>44020</v>
      </c>
      <c r="F885" s="41" t="str">
        <f>VLOOKUP($C885,CARPETAS!$C$5:$L$2388,2,FALSE)</f>
        <v>BRB051</v>
      </c>
      <c r="G885" s="42" t="str">
        <f>VLOOKUP($C885,CARPETAS!$C$5:$L$2388,9,FALSE)</f>
        <v>137.60.76</v>
      </c>
      <c r="H885" s="43" t="str">
        <f>VLOOKUP($C885,CARPETAS!$C$5:$L$2388,5,FALSE)</f>
        <v>Zanini</v>
      </c>
      <c r="I885" s="89">
        <f>E885+2</f>
        <v>44022</v>
      </c>
      <c r="J885" s="44" t="str">
        <f>VLOOKUP($C885,CARPETAS!$C$5:$L$2388,4,FALSE)</f>
        <v>Rio Branco</v>
      </c>
      <c r="K885" s="45"/>
      <c r="L885" s="94">
        <f t="shared" si="60"/>
        <v>44023</v>
      </c>
      <c r="M885" s="46">
        <f t="shared" si="61"/>
        <v>3</v>
      </c>
      <c r="N885" s="47">
        <v>936</v>
      </c>
      <c r="O885" s="47" t="s">
        <v>1880</v>
      </c>
      <c r="P885" s="47">
        <v>937</v>
      </c>
      <c r="Q885" s="47">
        <v>1479</v>
      </c>
      <c r="R885" s="31" t="s">
        <v>174</v>
      </c>
      <c r="S885" s="31" t="s">
        <v>175</v>
      </c>
      <c r="T885" s="36" t="s">
        <v>1879</v>
      </c>
      <c r="U885" s="284"/>
      <c r="V885" s="48"/>
      <c r="W885" s="48"/>
    </row>
    <row r="886" s="49" customFormat="1">
      <c r="A886" s="50">
        <v>28</v>
      </c>
      <c r="B886" s="57" t="s">
        <v>40</v>
      </c>
      <c r="C886" s="58" t="s">
        <v>1874</v>
      </c>
      <c r="D886" s="142" t="s">
        <v>26</v>
      </c>
      <c r="E886" s="89">
        <v>44021</v>
      </c>
      <c r="F886" s="41" t="str">
        <f>VLOOKUP($C886,CARPETAS!$C$5:$L$2388,2,FALSE)</f>
        <v>BRB051</v>
      </c>
      <c r="G886" s="42" t="str">
        <f>VLOOKUP($C886,CARPETAS!$C$5:$L$2388,9,FALSE)</f>
        <v>137.60.76</v>
      </c>
      <c r="H886" s="43" t="str">
        <f>VLOOKUP($C886,CARPETAS!$C$5:$L$2388,5,FALSE)</f>
        <v>Zanini</v>
      </c>
      <c r="I886" s="89">
        <v>44022</v>
      </c>
      <c r="J886" s="44" t="str">
        <f>VLOOKUP($C886,CARPETAS!$C$5:$L$2388,4,FALSE)</f>
        <v>Rio Branco</v>
      </c>
      <c r="K886" s="45"/>
      <c r="L886" s="94">
        <f t="shared" si="60"/>
        <v>44023</v>
      </c>
      <c r="M886" s="46">
        <f t="shared" si="61"/>
        <v>2</v>
      </c>
      <c r="N886" s="47">
        <v>936</v>
      </c>
      <c r="O886" s="47" t="s">
        <v>985</v>
      </c>
      <c r="P886" s="47">
        <v>937</v>
      </c>
      <c r="Q886" s="47">
        <v>1480</v>
      </c>
      <c r="R886" s="31" t="s">
        <v>1187</v>
      </c>
      <c r="S886" s="31" t="s">
        <v>1188</v>
      </c>
      <c r="T886" s="36" t="s">
        <v>1879</v>
      </c>
      <c r="U886" s="284"/>
      <c r="V886" s="48"/>
      <c r="W886" s="48"/>
    </row>
    <row r="887" s="49" customFormat="1">
      <c r="A887" s="50">
        <v>28</v>
      </c>
      <c r="B887" s="57" t="s">
        <v>40</v>
      </c>
      <c r="C887" s="58" t="s">
        <v>1881</v>
      </c>
      <c r="D887" s="142" t="s">
        <v>36</v>
      </c>
      <c r="E887" s="89">
        <v>44020</v>
      </c>
      <c r="F887" s="41" t="str">
        <f>VLOOKUP($C887,CARPETAS!$C$5:$L$2388,2,FALSE)</f>
        <v>BRB052</v>
      </c>
      <c r="G887" s="42">
        <f>VLOOKUP($C887,CARPETAS!$C$5:$L$2388,9,FALSE)</f>
        <v>1376075</v>
      </c>
      <c r="H887" s="43" t="str">
        <f>VLOOKUP($C887,CARPETAS!$C$5:$L$2388,5,FALSE)</f>
        <v>Gral</v>
      </c>
      <c r="I887" s="89">
        <f>E887+2</f>
        <v>44022</v>
      </c>
      <c r="J887" s="44" t="str">
        <f>VLOOKUP($C887,CARPETAS!$C$5:$L$2388,4,FALSE)</f>
        <v>Rio Branco</v>
      </c>
      <c r="K887" s="45"/>
      <c r="L887" s="94">
        <f t="shared" si="60"/>
        <v>44023</v>
      </c>
      <c r="M887" s="46">
        <f t="shared" si="61"/>
        <v>3</v>
      </c>
      <c r="N887" s="47">
        <v>936</v>
      </c>
      <c r="O887" s="47" t="s">
        <v>722</v>
      </c>
      <c r="P887" s="47">
        <v>938</v>
      </c>
      <c r="Q887" s="47">
        <v>5091</v>
      </c>
      <c r="R887" s="47" t="s">
        <v>1882</v>
      </c>
      <c r="S887" s="47" t="s">
        <v>1883</v>
      </c>
      <c r="T887" s="36" t="s">
        <v>1884</v>
      </c>
      <c r="U887" s="284"/>
      <c r="V887" s="48"/>
      <c r="W887" s="48"/>
    </row>
    <row r="888" s="49" customFormat="1">
      <c r="A888" s="50">
        <v>28</v>
      </c>
      <c r="B888" s="57" t="s">
        <v>40</v>
      </c>
      <c r="C888" s="58" t="s">
        <v>1881</v>
      </c>
      <c r="D888" s="142" t="s">
        <v>36</v>
      </c>
      <c r="E888" s="89">
        <v>44021</v>
      </c>
      <c r="F888" s="41" t="str">
        <f>VLOOKUP($C888,CARPETAS!$C$5:$L$2388,2,FALSE)</f>
        <v>BRB052</v>
      </c>
      <c r="G888" s="42">
        <f>VLOOKUP($C888,CARPETAS!$C$5:$L$2388,9,FALSE)</f>
        <v>1376075</v>
      </c>
      <c r="H888" s="43" t="str">
        <f>VLOOKUP($C888,CARPETAS!$C$5:$L$2388,5,FALSE)</f>
        <v>Gral</v>
      </c>
      <c r="I888" s="89">
        <v>44022</v>
      </c>
      <c r="J888" s="44" t="str">
        <f>VLOOKUP($C888,CARPETAS!$C$5:$L$2388,4,FALSE)</f>
        <v>Rio Branco</v>
      </c>
      <c r="K888" s="45"/>
      <c r="L888" s="94">
        <f t="shared" si="60"/>
        <v>44023</v>
      </c>
      <c r="M888" s="46">
        <f t="shared" si="61"/>
        <v>2</v>
      </c>
      <c r="N888" s="47">
        <v>936</v>
      </c>
      <c r="O888" s="47" t="s">
        <v>726</v>
      </c>
      <c r="P888" s="47">
        <v>938</v>
      </c>
      <c r="Q888" s="47">
        <v>5092</v>
      </c>
      <c r="R888" s="47" t="s">
        <v>1885</v>
      </c>
      <c r="S888" s="47" t="s">
        <v>1886</v>
      </c>
      <c r="T888" s="36" t="s">
        <v>1884</v>
      </c>
      <c r="U888" s="284"/>
      <c r="V888" s="48"/>
      <c r="W888" s="48"/>
    </row>
    <row r="889" s="49" customFormat="1">
      <c r="A889" s="50">
        <v>28</v>
      </c>
      <c r="B889" s="57" t="s">
        <v>40</v>
      </c>
      <c r="C889" s="58" t="s">
        <v>1887</v>
      </c>
      <c r="D889" s="142" t="s">
        <v>1091</v>
      </c>
      <c r="E889" s="89">
        <v>44022</v>
      </c>
      <c r="F889" s="41" t="str">
        <f>VLOOKUP($C889,CARPETAS!$C$5:$L$2388,2,FALSE)</f>
        <v>BRB050</v>
      </c>
      <c r="G889" s="42" t="str">
        <f>VLOOKUP($C889,CARPETAS!$C$5:$L$2388,9,FALSE)</f>
        <v>137.60.77</v>
      </c>
      <c r="H889" s="43" t="str">
        <f>VLOOKUP($C889,CARPETAS!$C$5:$L$2388,5,FALSE)</f>
        <v>Silvio</v>
      </c>
      <c r="I889" s="89">
        <v>44022</v>
      </c>
      <c r="J889" s="44" t="str">
        <f>VLOOKUP($C889,CARPETAS!$C$5:$L$2388,4,FALSE)</f>
        <v>Rio Branco</v>
      </c>
      <c r="K889" s="45"/>
      <c r="L889" s="94">
        <f t="shared" si="60"/>
        <v>44023</v>
      </c>
      <c r="M889" s="46">
        <f t="shared" si="61"/>
        <v>1</v>
      </c>
      <c r="N889" s="47">
        <v>936</v>
      </c>
      <c r="O889" s="47" t="s">
        <v>1888</v>
      </c>
      <c r="P889" s="47">
        <v>936</v>
      </c>
      <c r="Q889" s="47">
        <v>4491</v>
      </c>
      <c r="R889" s="31" t="s">
        <v>1073</v>
      </c>
      <c r="S889" s="31" t="s">
        <v>1074</v>
      </c>
      <c r="T889" s="36" t="s">
        <v>1889</v>
      </c>
      <c r="U889" s="284"/>
      <c r="V889" s="48"/>
      <c r="W889" s="48"/>
    </row>
    <row r="890" ht="28.5" s="177" customFormat="1">
      <c r="A890" s="162">
        <v>28</v>
      </c>
      <c r="B890" s="163" t="s">
        <v>40</v>
      </c>
      <c r="C890" s="164" t="s">
        <v>1874</v>
      </c>
      <c r="D890" s="165" t="s">
        <v>28</v>
      </c>
      <c r="E890" s="166">
        <v>44022</v>
      </c>
      <c r="F890" s="167" t="str">
        <f>VLOOKUP($C890,CARPETAS!$C$5:$L$2388,2,FALSE)</f>
        <v>BRB051</v>
      </c>
      <c r="G890" s="168" t="str">
        <f>VLOOKUP($C890,CARPETAS!$C$5:$L$2388,9,FALSE)</f>
        <v>137.60.76</v>
      </c>
      <c r="H890" s="169" t="str">
        <f>VLOOKUP($C890,CARPETAS!$C$5:$L$2388,5,FALSE)</f>
        <v>Zanini</v>
      </c>
      <c r="I890" s="166">
        <v>44025</v>
      </c>
      <c r="J890" s="170" t="str">
        <f>VLOOKUP($C890,CARPETAS!$C$5:$L$2388,4,FALSE)</f>
        <v>Rio Branco</v>
      </c>
      <c r="K890" s="171"/>
      <c r="L890" s="172">
        <f>I890+1+1</f>
        <v>44027</v>
      </c>
      <c r="M890" s="173">
        <f t="shared" si="61"/>
        <v>5</v>
      </c>
      <c r="N890" s="174">
        <v>936</v>
      </c>
      <c r="O890" s="174" t="s">
        <v>1890</v>
      </c>
      <c r="P890" s="174">
        <v>937</v>
      </c>
      <c r="Q890" s="174">
        <v>1486</v>
      </c>
      <c r="R890" s="174" t="s">
        <v>1663</v>
      </c>
      <c r="S890" s="174" t="s">
        <v>1664</v>
      </c>
      <c r="T890" s="175" t="s">
        <v>1891</v>
      </c>
      <c r="U890" s="289"/>
      <c r="V890" s="48"/>
      <c r="W890" s="48"/>
      <c r="X890" s="49"/>
      <c r="Y890" s="49"/>
    </row>
    <row r="891" s="49" customFormat="1">
      <c r="A891" s="50">
        <v>28</v>
      </c>
      <c r="B891" s="57" t="s">
        <v>40</v>
      </c>
      <c r="C891" s="58" t="s">
        <v>1874</v>
      </c>
      <c r="D891" s="142" t="s">
        <v>26</v>
      </c>
      <c r="E891" s="89">
        <v>44022</v>
      </c>
      <c r="F891" s="41" t="str">
        <f>VLOOKUP($C891,CARPETAS!$C$5:$L$2388,2,FALSE)</f>
        <v>BRB051</v>
      </c>
      <c r="G891" s="42" t="str">
        <f>VLOOKUP($C891,CARPETAS!$C$5:$L$2388,9,FALSE)</f>
        <v>137.60.76</v>
      </c>
      <c r="H891" s="43" t="str">
        <f>VLOOKUP($C891,CARPETAS!$C$5:$L$2388,5,FALSE)</f>
        <v>Zanini</v>
      </c>
      <c r="I891" s="89">
        <v>44025</v>
      </c>
      <c r="J891" s="44" t="str">
        <f>VLOOKUP($C891,CARPETAS!$C$5:$L$2388,4,FALSE)</f>
        <v>Rio Branco</v>
      </c>
      <c r="K891" s="45"/>
      <c r="L891" s="94">
        <f>I891+1+1</f>
        <v>44027</v>
      </c>
      <c r="M891" s="46">
        <f t="shared" si="61"/>
        <v>5</v>
      </c>
      <c r="N891" s="47">
        <v>936</v>
      </c>
      <c r="O891" s="47" t="s">
        <v>989</v>
      </c>
      <c r="P891" s="47">
        <v>937</v>
      </c>
      <c r="Q891" s="47">
        <v>1485</v>
      </c>
      <c r="R891" s="47" t="s">
        <v>110</v>
      </c>
      <c r="S891" s="47" t="s">
        <v>111</v>
      </c>
      <c r="T891" s="36" t="s">
        <v>1892</v>
      </c>
      <c r="U891" s="284"/>
      <c r="V891" s="176"/>
      <c r="W891" s="176"/>
      <c r="X891" s="177"/>
      <c r="Y891" s="177"/>
    </row>
    <row r="892" s="49" customFormat="1">
      <c r="A892" s="50">
        <v>29</v>
      </c>
      <c r="B892" s="57" t="s">
        <v>40</v>
      </c>
      <c r="C892" s="58" t="s">
        <v>1887</v>
      </c>
      <c r="D892" s="142" t="s">
        <v>37</v>
      </c>
      <c r="E892" s="89">
        <v>44024</v>
      </c>
      <c r="F892" s="41" t="str">
        <f>VLOOKUP($C892,CARPETAS!$C$5:$L$2388,2,FALSE)</f>
        <v>BRB050</v>
      </c>
      <c r="G892" s="42" t="str">
        <f>VLOOKUP($C892,CARPETAS!$C$5:$L$2388,9,FALSE)</f>
        <v>137.60.77</v>
      </c>
      <c r="H892" s="43" t="str">
        <f>VLOOKUP($C892,CARPETAS!$C$5:$L$2388,5,FALSE)</f>
        <v>Silvio</v>
      </c>
      <c r="I892" s="89">
        <v>44025</v>
      </c>
      <c r="J892" s="44" t="str">
        <f>VLOOKUP($C892,CARPETAS!$C$5:$L$2388,4,FALSE)</f>
        <v>Rio Branco</v>
      </c>
      <c r="K892" s="45"/>
      <c r="L892" s="94">
        <f>I892+1+1</f>
        <v>44027</v>
      </c>
      <c r="M892" s="46">
        <f t="shared" si="61"/>
        <v>3</v>
      </c>
      <c r="N892" s="47">
        <v>936</v>
      </c>
      <c r="O892" s="47" t="s">
        <v>1893</v>
      </c>
      <c r="P892" s="47">
        <v>937</v>
      </c>
      <c r="Q892" s="47">
        <v>4492</v>
      </c>
      <c r="R892" s="31" t="s">
        <v>168</v>
      </c>
      <c r="S892" s="31" t="s">
        <v>169</v>
      </c>
      <c r="T892" s="36" t="s">
        <v>1892</v>
      </c>
      <c r="U892" s="284"/>
      <c r="V892" s="48"/>
      <c r="W892" s="48"/>
    </row>
    <row r="893" s="49" customFormat="1">
      <c r="A893" s="50">
        <v>29</v>
      </c>
      <c r="B893" s="57" t="s">
        <v>40</v>
      </c>
      <c r="C893" s="58" t="s">
        <v>1874</v>
      </c>
      <c r="D893" s="142" t="s">
        <v>26</v>
      </c>
      <c r="E893" s="89">
        <v>44025</v>
      </c>
      <c r="F893" s="41" t="str">
        <f>VLOOKUP($C893,CARPETAS!$C$5:$L$2388,2,FALSE)</f>
        <v>BRB051</v>
      </c>
      <c r="G893" s="42" t="str">
        <f>VLOOKUP($C893,CARPETAS!$C$5:$L$2388,9,FALSE)</f>
        <v>137.60.76</v>
      </c>
      <c r="H893" s="43" t="str">
        <f>VLOOKUP($C893,CARPETAS!$C$5:$L$2388,5,FALSE)</f>
        <v>Zanini</v>
      </c>
      <c r="I893" s="89">
        <f>E893+2</f>
        <v>44027</v>
      </c>
      <c r="J893" s="44" t="str">
        <f>VLOOKUP($C893,CARPETAS!$C$5:$L$2388,4,FALSE)</f>
        <v>Rio Branco</v>
      </c>
      <c r="K893" s="45"/>
      <c r="L893" s="94">
        <f>I893+1</f>
        <v>44028</v>
      </c>
      <c r="M893" s="46">
        <f t="shared" si="61"/>
        <v>3</v>
      </c>
      <c r="N893" s="47">
        <v>936</v>
      </c>
      <c r="O893" s="47" t="s">
        <v>993</v>
      </c>
      <c r="P893" s="47">
        <v>937</v>
      </c>
      <c r="Q893" s="47">
        <v>1490</v>
      </c>
      <c r="R893" s="47" t="s">
        <v>335</v>
      </c>
      <c r="S893" s="47" t="s">
        <v>336</v>
      </c>
      <c r="T893" s="36" t="s">
        <v>1892</v>
      </c>
      <c r="U893" s="284"/>
      <c r="V893" s="48"/>
      <c r="W893" s="48"/>
    </row>
    <row r="894" s="49" customFormat="1">
      <c r="A894" s="50">
        <v>29</v>
      </c>
      <c r="B894" s="57" t="s">
        <v>40</v>
      </c>
      <c r="C894" s="58" t="s">
        <v>1887</v>
      </c>
      <c r="D894" s="142" t="s">
        <v>32</v>
      </c>
      <c r="E894" s="89">
        <v>44027</v>
      </c>
      <c r="F894" s="41" t="str">
        <f>VLOOKUP($C894,CARPETAS!$C$5:$L$2388,2,FALSE)</f>
        <v>BRB050</v>
      </c>
      <c r="G894" s="42" t="str">
        <f>VLOOKUP($C894,CARPETAS!$C$5:$L$2388,9,FALSE)</f>
        <v>137.60.77</v>
      </c>
      <c r="H894" s="43" t="str">
        <f>VLOOKUP($C894,CARPETAS!$C$5:$L$2388,5,FALSE)</f>
        <v>Silvio</v>
      </c>
      <c r="I894" s="89">
        <v>44028</v>
      </c>
      <c r="J894" s="44" t="str">
        <f>VLOOKUP($C894,CARPETAS!$C$5:$L$2388,4,FALSE)</f>
        <v>Rio Branco</v>
      </c>
      <c r="K894" s="45"/>
      <c r="L894" s="94">
        <f>I894+1</f>
        <v>44029</v>
      </c>
      <c r="M894" s="46">
        <f t="shared" si="61"/>
        <v>2</v>
      </c>
      <c r="N894" s="47">
        <v>936</v>
      </c>
      <c r="O894" s="47" t="s">
        <v>897</v>
      </c>
      <c r="P894" s="47">
        <v>937</v>
      </c>
      <c r="Q894" s="47">
        <v>4493</v>
      </c>
      <c r="R894" s="31" t="s">
        <v>1894</v>
      </c>
      <c r="S894" s="31" t="s">
        <v>1004</v>
      </c>
      <c r="T894" s="36" t="s">
        <v>1895</v>
      </c>
      <c r="U894" s="284"/>
      <c r="V894" s="48"/>
      <c r="W894" s="48"/>
    </row>
    <row r="895" ht="28.5" s="49" customFormat="1">
      <c r="A895" s="50">
        <v>29</v>
      </c>
      <c r="B895" s="57" t="s">
        <v>40</v>
      </c>
      <c r="C895" s="58" t="s">
        <v>1887</v>
      </c>
      <c r="D895" s="142" t="s">
        <v>32</v>
      </c>
      <c r="E895" s="89">
        <v>44027</v>
      </c>
      <c r="F895" s="41" t="str">
        <f>VLOOKUP($C895,CARPETAS!$C$5:$L$2388,2,FALSE)</f>
        <v>BRB050</v>
      </c>
      <c r="G895" s="42" t="str">
        <f>VLOOKUP($C895,CARPETAS!$C$5:$L$2388,9,FALSE)</f>
        <v>137.60.77</v>
      </c>
      <c r="H895" s="43" t="str">
        <f>VLOOKUP($C895,CARPETAS!$C$5:$L$2388,5,FALSE)</f>
        <v>Silvio</v>
      </c>
      <c r="I895" s="89">
        <v>44028</v>
      </c>
      <c r="J895" s="44" t="str">
        <f>VLOOKUP($C895,CARPETAS!$C$5:$L$2388,4,FALSE)</f>
        <v>Rio Branco</v>
      </c>
      <c r="K895" s="45"/>
      <c r="L895" s="94">
        <f>I895+1+3+1</f>
        <v>44033</v>
      </c>
      <c r="M895" s="46">
        <f t="shared" si="61"/>
        <v>6</v>
      </c>
      <c r="N895" s="47">
        <v>936</v>
      </c>
      <c r="O895" s="47" t="s">
        <v>909</v>
      </c>
      <c r="P895" s="47">
        <v>937</v>
      </c>
      <c r="Q895" s="47">
        <v>4494</v>
      </c>
      <c r="R895" s="31" t="s">
        <v>1896</v>
      </c>
      <c r="S895" s="31" t="s">
        <v>1897</v>
      </c>
      <c r="T895" s="36" t="s">
        <v>1898</v>
      </c>
      <c r="U895" s="284"/>
      <c r="V895" s="48"/>
      <c r="W895" s="48"/>
    </row>
    <row r="896" s="49" customFormat="1">
      <c r="A896" s="50">
        <v>29</v>
      </c>
      <c r="B896" s="57" t="s">
        <v>40</v>
      </c>
      <c r="C896" s="58" t="s">
        <v>1899</v>
      </c>
      <c r="D896" s="142" t="s">
        <v>26</v>
      </c>
      <c r="E896" s="89">
        <v>44027</v>
      </c>
      <c r="F896" s="41" t="str">
        <f>VLOOKUP($C896,CARPETAS!$C$5:$L$2388,2,FALSE)</f>
        <v>BRB054</v>
      </c>
      <c r="G896" s="42" t="str">
        <f>VLOOKUP($C896,CARPETAS!$C$5:$L$2388,9,FALSE)</f>
        <v>137.67.08</v>
      </c>
      <c r="H896" s="43" t="str">
        <f>VLOOKUP($C896,CARPETAS!$C$5:$L$2388,5,FALSE)</f>
        <v>Zanini</v>
      </c>
      <c r="I896" s="89">
        <v>44028</v>
      </c>
      <c r="J896" s="44" t="str">
        <f>VLOOKUP($C896,CARPETAS!$C$5:$L$2388,4,FALSE)</f>
        <v>Rio Branco</v>
      </c>
      <c r="K896" s="45"/>
      <c r="L896" s="94">
        <f>I896+1</f>
        <v>44029</v>
      </c>
      <c r="M896" s="46">
        <f t="shared" si="61"/>
        <v>2</v>
      </c>
      <c r="N896" s="47">
        <v>936</v>
      </c>
      <c r="O896" s="47" t="s">
        <v>996</v>
      </c>
      <c r="P896" s="47">
        <v>937</v>
      </c>
      <c r="Q896" s="47">
        <v>1493</v>
      </c>
      <c r="R896" s="31" t="s">
        <v>478</v>
      </c>
      <c r="S896" s="31" t="s">
        <v>479</v>
      </c>
      <c r="T896" s="36" t="s">
        <v>1895</v>
      </c>
      <c r="U896" s="284"/>
      <c r="V896" s="48"/>
      <c r="W896" s="48"/>
    </row>
    <row r="897" ht="28.5" s="177" customFormat="1">
      <c r="A897" s="162">
        <v>29</v>
      </c>
      <c r="B897" s="163" t="s">
        <v>40</v>
      </c>
      <c r="C897" s="164" t="s">
        <v>1874</v>
      </c>
      <c r="D897" s="165" t="s">
        <v>28</v>
      </c>
      <c r="E897" s="166">
        <v>44027</v>
      </c>
      <c r="F897" s="167" t="str">
        <f>VLOOKUP($C897,CARPETAS!$C$5:$L$2388,2,FALSE)</f>
        <v>BRB051</v>
      </c>
      <c r="G897" s="168" t="str">
        <f>VLOOKUP($C897,CARPETAS!$C$5:$L$2388,9,FALSE)</f>
        <v>137.60.76</v>
      </c>
      <c r="H897" s="169" t="str">
        <f>VLOOKUP($C897,CARPETAS!$C$5:$L$2388,5,FALSE)</f>
        <v>Zanini</v>
      </c>
      <c r="I897" s="166">
        <v>44028</v>
      </c>
      <c r="J897" s="170" t="str">
        <f>VLOOKUP($C897,CARPETAS!$C$5:$L$2388,4,FALSE)</f>
        <v>Rio Branco</v>
      </c>
      <c r="K897" s="171"/>
      <c r="L897" s="172">
        <f>I897+1+3+1</f>
        <v>44033</v>
      </c>
      <c r="M897" s="173">
        <f t="shared" si="61"/>
        <v>6</v>
      </c>
      <c r="N897" s="174">
        <v>936</v>
      </c>
      <c r="O897" s="174" t="s">
        <v>1900</v>
      </c>
      <c r="P897" s="174">
        <v>936</v>
      </c>
      <c r="Q897" s="174">
        <v>1491</v>
      </c>
      <c r="R897" s="174" t="s">
        <v>305</v>
      </c>
      <c r="S897" s="174" t="s">
        <v>65</v>
      </c>
      <c r="T897" s="175" t="s">
        <v>1901</v>
      </c>
      <c r="U897" s="289"/>
      <c r="V897" s="48"/>
      <c r="W897" s="48"/>
      <c r="X897" s="49"/>
      <c r="Y897" s="49"/>
    </row>
    <row r="898" ht="28.5" s="49" customFormat="1">
      <c r="A898" s="50">
        <v>29</v>
      </c>
      <c r="B898" s="57" t="s">
        <v>40</v>
      </c>
      <c r="C898" s="58" t="s">
        <v>1887</v>
      </c>
      <c r="D898" s="142" t="s">
        <v>32</v>
      </c>
      <c r="E898" s="89">
        <v>44028</v>
      </c>
      <c r="F898" s="41" t="str">
        <f>VLOOKUP($C898,CARPETAS!$C$5:$L$2388,2,FALSE)</f>
        <v>BRB050</v>
      </c>
      <c r="G898" s="42" t="str">
        <f>VLOOKUP($C898,CARPETAS!$C$5:$L$2388,9,FALSE)</f>
        <v>137.60.77</v>
      </c>
      <c r="H898" s="43" t="str">
        <f>VLOOKUP($C898,CARPETAS!$C$5:$L$2388,5,FALSE)</f>
        <v>Silvio</v>
      </c>
      <c r="I898" s="89">
        <v>44029</v>
      </c>
      <c r="J898" s="44" t="str">
        <f>VLOOKUP($C898,CARPETAS!$C$5:$L$2388,4,FALSE)</f>
        <v>Rio Branco</v>
      </c>
      <c r="K898" s="45"/>
      <c r="L898" s="94">
        <f>I898+1+3</f>
        <v>44033</v>
      </c>
      <c r="M898" s="46">
        <f t="shared" si="61"/>
        <v>5</v>
      </c>
      <c r="N898" s="47">
        <v>936</v>
      </c>
      <c r="O898" s="47" t="s">
        <v>912</v>
      </c>
      <c r="P898" s="47">
        <v>937</v>
      </c>
      <c r="Q898" s="47">
        <v>4497</v>
      </c>
      <c r="R898" s="31" t="s">
        <v>1712</v>
      </c>
      <c r="S898" s="31" t="s">
        <v>1713</v>
      </c>
      <c r="T898" s="36" t="s">
        <v>1898</v>
      </c>
      <c r="U898" s="284"/>
      <c r="V898" s="176"/>
      <c r="W898" s="176"/>
      <c r="X898" s="177"/>
      <c r="Y898" s="177"/>
    </row>
    <row r="899" s="49" customFormat="1">
      <c r="A899" s="50">
        <v>29</v>
      </c>
      <c r="B899" s="57" t="s">
        <v>40</v>
      </c>
      <c r="C899" s="58" t="s">
        <v>1899</v>
      </c>
      <c r="D899" s="142" t="s">
        <v>26</v>
      </c>
      <c r="E899" s="89">
        <v>44029</v>
      </c>
      <c r="F899" s="41" t="str">
        <f>VLOOKUP($C899,CARPETAS!$C$5:$L$2388,2,FALSE)</f>
        <v>BRB054</v>
      </c>
      <c r="G899" s="42" t="str">
        <f>VLOOKUP($C899,CARPETAS!$C$5:$L$2388,9,FALSE)</f>
        <v>137.67.08</v>
      </c>
      <c r="H899" s="43" t="str">
        <f>VLOOKUP($C899,CARPETAS!$C$5:$L$2388,5,FALSE)</f>
        <v>Zanini</v>
      </c>
      <c r="I899" s="89">
        <v>44029</v>
      </c>
      <c r="J899" s="44" t="str">
        <f>VLOOKUP($C899,CARPETAS!$C$5:$L$2388,4,FALSE)</f>
        <v>Rio Branco</v>
      </c>
      <c r="K899" s="45"/>
      <c r="L899" s="94">
        <f>I899+3</f>
        <v>44032</v>
      </c>
      <c r="M899" s="46">
        <f t="shared" si="61"/>
        <v>3</v>
      </c>
      <c r="N899" s="47">
        <v>936</v>
      </c>
      <c r="O899" s="47" t="s">
        <v>1006</v>
      </c>
      <c r="P899" s="47">
        <v>936</v>
      </c>
      <c r="Q899" s="47">
        <v>1496</v>
      </c>
      <c r="R899" s="47" t="s">
        <v>171</v>
      </c>
      <c r="S899" s="47" t="s">
        <v>172</v>
      </c>
      <c r="T899" s="36" t="s">
        <v>1902</v>
      </c>
      <c r="U899" s="284"/>
      <c r="V899" s="48"/>
      <c r="W899" s="48"/>
    </row>
    <row r="900" ht="28.5" s="161" customFormat="1">
      <c r="A900" s="50">
        <v>29</v>
      </c>
      <c r="B900" s="57" t="s">
        <v>40</v>
      </c>
      <c r="C900" s="58" t="s">
        <v>1887</v>
      </c>
      <c r="D900" s="142" t="s">
        <v>37</v>
      </c>
      <c r="E900" s="89">
        <v>44028</v>
      </c>
      <c r="F900" s="41" t="str">
        <f>VLOOKUP($C900,CARPETAS!$C$5:$L$2388,2,FALSE)</f>
        <v>BRB050</v>
      </c>
      <c r="G900" s="42" t="str">
        <f>VLOOKUP($C900,CARPETAS!$C$5:$L$2388,9,FALSE)</f>
        <v>137.60.77</v>
      </c>
      <c r="H900" s="43" t="str">
        <f>VLOOKUP($C900,CARPETAS!$C$5:$L$2388,5,FALSE)</f>
        <v>Silvio</v>
      </c>
      <c r="I900" s="89">
        <v>44029</v>
      </c>
      <c r="J900" s="44" t="str">
        <f>VLOOKUP($C900,CARPETAS!$C$5:$L$2388,4,FALSE)</f>
        <v>Rio Branco</v>
      </c>
      <c r="K900" s="45"/>
      <c r="L900" s="94">
        <f>I900+1+3</f>
        <v>44033</v>
      </c>
      <c r="M900" s="46">
        <f t="shared" si="61"/>
        <v>5</v>
      </c>
      <c r="N900" s="47">
        <v>936</v>
      </c>
      <c r="O900" s="47" t="s">
        <v>1903</v>
      </c>
      <c r="P900" s="47">
        <v>937</v>
      </c>
      <c r="Q900" s="47">
        <v>4496</v>
      </c>
      <c r="R900" s="31" t="s">
        <v>1904</v>
      </c>
      <c r="S900" s="31" t="s">
        <v>1905</v>
      </c>
      <c r="T900" s="36" t="s">
        <v>1898</v>
      </c>
      <c r="U900" s="284"/>
      <c r="V900" s="160"/>
      <c r="W900" s="160"/>
    </row>
    <row r="901" s="49" customFormat="1">
      <c r="A901" s="39">
        <v>29</v>
      </c>
      <c r="B901" s="54" t="s">
        <v>22</v>
      </c>
      <c r="C901" s="55" t="s">
        <v>23</v>
      </c>
      <c r="D901" s="141" t="s">
        <v>36</v>
      </c>
      <c r="E901" s="88">
        <v>44028</v>
      </c>
      <c r="F901" s="37" t="str">
        <f>VLOOKUP($C901,CARPETAS!$C$5:$L$2388,2,FALSE)</f>
        <v>BRB</v>
      </c>
      <c r="G901" s="27" t="str">
        <f>VLOOKUP($C901,CARPETAS!$C$5:$L$2388,9,FALSE)</f>
        <v>xx</v>
      </c>
      <c r="H901" s="28" t="str">
        <f>VLOOKUP($C901,CARPETAS!$C$5:$L$2388,5,FALSE)</f>
        <v>xx</v>
      </c>
      <c r="I901" s="88">
        <f>E901+2</f>
        <v>44030</v>
      </c>
      <c r="J901" s="29" t="str">
        <f>VLOOKUP($C901,CARPETAS!$C$5:$L$2388,4,FALSE)</f>
        <v>xx</v>
      </c>
      <c r="K901" s="38"/>
      <c r="L901" s="93">
        <f>I901+1</f>
        <v>44031</v>
      </c>
      <c r="M901" s="30">
        <f t="shared" si="61"/>
        <v>3</v>
      </c>
      <c r="N901" s="31">
        <v>936</v>
      </c>
      <c r="O901" s="31"/>
      <c r="P901" s="31"/>
      <c r="Q901" s="31"/>
      <c r="R901" s="31"/>
      <c r="S901" s="31" t="s">
        <v>1722</v>
      </c>
      <c r="T901" s="40"/>
      <c r="U901" s="222"/>
      <c r="V901" s="48"/>
      <c r="W901" s="48"/>
    </row>
    <row r="902" s="49" customFormat="1">
      <c r="A902" s="50" t="s">
        <v>1</v>
      </c>
      <c r="B902" s="57" t="s">
        <v>40</v>
      </c>
      <c r="C902" s="58" t="s">
        <v>1906</v>
      </c>
      <c r="D902" s="142" t="s">
        <v>1907</v>
      </c>
      <c r="E902" s="89">
        <v>44028</v>
      </c>
      <c r="F902" s="41" t="s">
        <v>1908</v>
      </c>
      <c r="G902" s="42" t="str">
        <f>VLOOKUP($C902,CARPETAS!$C$5:$L$2388,9,FALSE)</f>
        <v>137.65.65</v>
      </c>
      <c r="H902" s="43" t="str">
        <f>VLOOKUP($C902,CARPETAS!$C$5:$L$2388,5,FALSE)</f>
        <v>Aotrans</v>
      </c>
      <c r="I902" s="89">
        <v>44032</v>
      </c>
      <c r="J902" s="44" t="str">
        <f>VLOOKUP($C902,CARPETAS!$C$5:$L$2388,4,FALSE)</f>
        <v>Salto</v>
      </c>
      <c r="K902" s="45"/>
      <c r="L902" s="94">
        <f>I902+1</f>
        <v>44033</v>
      </c>
      <c r="M902" s="46">
        <f t="shared" si="61"/>
        <v>5</v>
      </c>
      <c r="N902" s="47">
        <v>990</v>
      </c>
      <c r="O902" s="47" t="s">
        <v>1909</v>
      </c>
      <c r="P902" s="47">
        <v>990</v>
      </c>
      <c r="Q902" s="47"/>
      <c r="R902" s="47" t="s">
        <v>1910</v>
      </c>
      <c r="S902" s="47" t="s">
        <v>1911</v>
      </c>
      <c r="T902" s="36" t="s">
        <v>1912</v>
      </c>
      <c r="U902" s="284"/>
      <c r="V902" s="48"/>
      <c r="W902" s="48"/>
    </row>
    <row r="903" ht="28.5" s="49" customFormat="1">
      <c r="A903" s="50">
        <v>29</v>
      </c>
      <c r="B903" s="57" t="s">
        <v>40</v>
      </c>
      <c r="C903" s="58" t="s">
        <v>1887</v>
      </c>
      <c r="D903" s="142" t="s">
        <v>1091</v>
      </c>
      <c r="E903" s="89">
        <v>44028</v>
      </c>
      <c r="F903" s="41" t="str">
        <f>VLOOKUP($C903,CARPETAS!$C$5:$L$2388,2,FALSE)</f>
        <v>BRB050</v>
      </c>
      <c r="G903" s="42" t="str">
        <f>VLOOKUP($C903,CARPETAS!$C$5:$L$2388,9,FALSE)</f>
        <v>137.60.77</v>
      </c>
      <c r="H903" s="43" t="str">
        <f>VLOOKUP($C903,CARPETAS!$C$5:$L$2388,5,FALSE)</f>
        <v>Silvio</v>
      </c>
      <c r="I903" s="89">
        <v>44032</v>
      </c>
      <c r="J903" s="44" t="str">
        <f>VLOOKUP($C903,CARPETAS!$C$5:$L$2388,4,FALSE)</f>
        <v>Rio Branco</v>
      </c>
      <c r="K903" s="45"/>
      <c r="L903" s="94">
        <f>I903+1+1</f>
        <v>44034</v>
      </c>
      <c r="M903" s="46">
        <f t="shared" si="61"/>
        <v>6</v>
      </c>
      <c r="N903" s="47">
        <v>936</v>
      </c>
      <c r="O903" s="47" t="s">
        <v>1913</v>
      </c>
      <c r="P903" s="47">
        <v>936</v>
      </c>
      <c r="Q903" s="47">
        <v>4495</v>
      </c>
      <c r="R903" s="31" t="s">
        <v>148</v>
      </c>
      <c r="S903" s="31" t="s">
        <v>149</v>
      </c>
      <c r="T903" s="36" t="s">
        <v>1914</v>
      </c>
      <c r="U903" s="284"/>
      <c r="V903" s="48"/>
      <c r="W903" s="48"/>
    </row>
    <row r="904" ht="28.5" s="49" customFormat="1">
      <c r="A904" s="50">
        <v>29</v>
      </c>
      <c r="B904" s="57" t="s">
        <v>40</v>
      </c>
      <c r="C904" s="58" t="s">
        <v>1887</v>
      </c>
      <c r="D904" s="142" t="s">
        <v>1091</v>
      </c>
      <c r="E904" s="89">
        <v>44030</v>
      </c>
      <c r="F904" s="41" t="str">
        <f>VLOOKUP($C904,CARPETAS!$C$5:$L$2388,2,FALSE)</f>
        <v>BRB050</v>
      </c>
      <c r="G904" s="42" t="str">
        <f>VLOOKUP($C904,CARPETAS!$C$5:$L$2388,9,FALSE)</f>
        <v>137.60.77</v>
      </c>
      <c r="H904" s="43" t="str">
        <f>VLOOKUP($C904,CARPETAS!$C$5:$L$2388,5,FALSE)</f>
        <v>Silvio</v>
      </c>
      <c r="I904" s="89">
        <f>E904+2</f>
        <v>44032</v>
      </c>
      <c r="J904" s="44" t="str">
        <f>VLOOKUP($C904,CARPETAS!$C$5:$L$2388,4,FALSE)</f>
        <v>Rio Branco</v>
      </c>
      <c r="K904" s="45"/>
      <c r="L904" s="94">
        <f>I904+1+1</f>
        <v>44034</v>
      </c>
      <c r="M904" s="46">
        <f t="shared" si="61"/>
        <v>4</v>
      </c>
      <c r="N904" s="47">
        <v>936</v>
      </c>
      <c r="O904" s="47" t="s">
        <v>1915</v>
      </c>
      <c r="P904" s="47">
        <v>936</v>
      </c>
      <c r="Q904" s="47">
        <v>4498</v>
      </c>
      <c r="R904" s="31" t="s">
        <v>1828</v>
      </c>
      <c r="S904" s="31" t="s">
        <v>1208</v>
      </c>
      <c r="T904" s="36" t="s">
        <v>1914</v>
      </c>
      <c r="U904" s="284"/>
      <c r="V904" s="48"/>
      <c r="W904" s="48"/>
    </row>
    <row r="905" ht="28.5" s="49" customFormat="1">
      <c r="A905" s="50">
        <v>29</v>
      </c>
      <c r="B905" s="57" t="s">
        <v>40</v>
      </c>
      <c r="C905" s="58" t="s">
        <v>1899</v>
      </c>
      <c r="D905" s="142" t="s">
        <v>28</v>
      </c>
      <c r="E905" s="89">
        <v>44029</v>
      </c>
      <c r="F905" s="41" t="str">
        <f>VLOOKUP($C905,CARPETAS!$C$5:$L$2388,2,FALSE)</f>
        <v>BRB054</v>
      </c>
      <c r="G905" s="42" t="str">
        <f>VLOOKUP($C905,CARPETAS!$C$5:$L$2388,9,FALSE)</f>
        <v>137.67.08</v>
      </c>
      <c r="H905" s="43" t="str">
        <f>VLOOKUP($C905,CARPETAS!$C$5:$L$2388,5,FALSE)</f>
        <v>Zanini</v>
      </c>
      <c r="I905" s="89">
        <v>44032</v>
      </c>
      <c r="J905" s="44" t="str">
        <f>VLOOKUP($C905,CARPETAS!$C$5:$L$2388,4,FALSE)</f>
        <v>Rio Branco</v>
      </c>
      <c r="K905" s="45"/>
      <c r="L905" s="94">
        <f>I905+1+1</f>
        <v>44034</v>
      </c>
      <c r="M905" s="46">
        <f t="shared" si="61"/>
        <v>5</v>
      </c>
      <c r="N905" s="47">
        <v>936</v>
      </c>
      <c r="O905" s="47" t="s">
        <v>1916</v>
      </c>
      <c r="P905" s="47">
        <v>937</v>
      </c>
      <c r="Q905" s="47">
        <v>1497</v>
      </c>
      <c r="R905" s="47" t="s">
        <v>231</v>
      </c>
      <c r="S905" s="47" t="s">
        <v>232</v>
      </c>
      <c r="T905" s="36" t="s">
        <v>1917</v>
      </c>
      <c r="U905" s="284"/>
      <c r="V905" s="48"/>
      <c r="W905" s="48"/>
    </row>
    <row r="906" s="49" customFormat="1">
      <c r="A906" s="50">
        <v>29</v>
      </c>
      <c r="B906" s="57" t="s">
        <v>40</v>
      </c>
      <c r="C906" s="58" t="s">
        <v>1918</v>
      </c>
      <c r="D906" s="142" t="s">
        <v>1041</v>
      </c>
      <c r="E906" s="89">
        <v>44030</v>
      </c>
      <c r="F906" s="41" t="str">
        <f>VLOOKUP($C906,CARPETAS!$C$5:$L$2388,2,FALSE)</f>
        <v>BRE001</v>
      </c>
      <c r="G906" s="42" t="str">
        <f>VLOOKUP($C906,CARPETAS!$C$5:$L$2388,9,FALSE)</f>
        <v>137.61.18</v>
      </c>
      <c r="H906" s="43" t="str">
        <f>VLOOKUP($C906,CARPETAS!$C$5:$L$2388,5,FALSE)</f>
        <v>Zanini</v>
      </c>
      <c r="I906" s="89">
        <v>44033</v>
      </c>
      <c r="J906" s="44" t="str">
        <f>VLOOKUP($C906,CARPETAS!$C$5:$L$2388,4,FALSE)</f>
        <v>Rio Branco</v>
      </c>
      <c r="K906" s="45"/>
      <c r="L906" s="94">
        <f ref="L906:L922" t="shared" si="62">I906+1</f>
        <v>44034</v>
      </c>
      <c r="M906" s="46">
        <f t="shared" si="61"/>
        <v>4</v>
      </c>
      <c r="N906" s="47">
        <v>1280</v>
      </c>
      <c r="O906" s="47"/>
      <c r="P906" s="47">
        <v>1277</v>
      </c>
      <c r="Q906" s="47">
        <v>1501</v>
      </c>
      <c r="R906" s="47" t="s">
        <v>361</v>
      </c>
      <c r="S906" s="47" t="s">
        <v>362</v>
      </c>
      <c r="T906" s="36" t="s">
        <v>1919</v>
      </c>
      <c r="U906" s="284"/>
      <c r="V906" s="48"/>
      <c r="W906" s="48"/>
    </row>
    <row r="907" s="49" customFormat="1">
      <c r="A907" s="50">
        <v>30</v>
      </c>
      <c r="B907" s="57" t="s">
        <v>40</v>
      </c>
      <c r="C907" s="58" t="s">
        <v>1899</v>
      </c>
      <c r="D907" s="142" t="s">
        <v>26</v>
      </c>
      <c r="E907" s="89">
        <v>44032</v>
      </c>
      <c r="F907" s="41" t="str">
        <f>VLOOKUP($C907,CARPETAS!$C$5:$L$2388,2,FALSE)</f>
        <v>BRB054</v>
      </c>
      <c r="G907" s="42" t="str">
        <f>VLOOKUP($C907,CARPETAS!$C$5:$L$2388,9,FALSE)</f>
        <v>137.67.08</v>
      </c>
      <c r="H907" s="43" t="str">
        <f>VLOOKUP($C907,CARPETAS!$C$5:$L$2388,5,FALSE)</f>
        <v>Zanini</v>
      </c>
      <c r="I907" s="89">
        <v>44034</v>
      </c>
      <c r="J907" s="44" t="str">
        <f>VLOOKUP($C907,CARPETAS!$C$5:$L$2388,4,FALSE)</f>
        <v>Rio Branco</v>
      </c>
      <c r="K907" s="45"/>
      <c r="L907" s="94">
        <f t="shared" si="62"/>
        <v>44035</v>
      </c>
      <c r="M907" s="46">
        <f t="shared" si="61"/>
        <v>3</v>
      </c>
      <c r="N907" s="47">
        <v>936</v>
      </c>
      <c r="O907" s="47" t="s">
        <v>1010</v>
      </c>
      <c r="P907" s="47">
        <v>937</v>
      </c>
      <c r="Q907" s="47">
        <v>1505</v>
      </c>
      <c r="R907" s="47" t="s">
        <v>114</v>
      </c>
      <c r="S907" s="47" t="s">
        <v>115</v>
      </c>
      <c r="T907" s="36" t="s">
        <v>1920</v>
      </c>
      <c r="U907" s="284"/>
      <c r="V907" s="48"/>
      <c r="W907" s="48"/>
    </row>
    <row r="908" s="49" customFormat="1">
      <c r="A908" s="50">
        <v>30</v>
      </c>
      <c r="B908" s="57" t="s">
        <v>40</v>
      </c>
      <c r="C908" s="58" t="s">
        <v>1921</v>
      </c>
      <c r="D908" s="142" t="s">
        <v>32</v>
      </c>
      <c r="E908" s="89">
        <v>44033</v>
      </c>
      <c r="F908" s="41" t="str">
        <f>VLOOKUP($C908,CARPETAS!$C$5:$L$2388,2,FALSE)</f>
        <v>BRB053</v>
      </c>
      <c r="G908" s="42" t="str">
        <f>VLOOKUP($C908,CARPETAS!$C$5:$L$2388,9,FALSE)</f>
        <v>137.69.44</v>
      </c>
      <c r="H908" s="43" t="str">
        <f>VLOOKUP($C908,CARPETAS!$C$5:$L$2388,5,FALSE)</f>
        <v>Silvio</v>
      </c>
      <c r="I908" s="89">
        <v>44035</v>
      </c>
      <c r="J908" s="44" t="str">
        <f>VLOOKUP($C908,CARPETAS!$C$5:$L$2388,4,FALSE)</f>
        <v>Rio Branco</v>
      </c>
      <c r="K908" s="45"/>
      <c r="L908" s="94">
        <f t="shared" si="62"/>
        <v>44036</v>
      </c>
      <c r="M908" s="46">
        <f t="shared" si="61"/>
        <v>3</v>
      </c>
      <c r="N908" s="47">
        <v>936</v>
      </c>
      <c r="O908" s="47" t="s">
        <v>916</v>
      </c>
      <c r="P908" s="47">
        <v>936</v>
      </c>
      <c r="Q908" s="47">
        <v>4506</v>
      </c>
      <c r="R908" s="31" t="s">
        <v>1756</v>
      </c>
      <c r="S908" s="31" t="s">
        <v>1466</v>
      </c>
      <c r="T908" s="36" t="s">
        <v>1922</v>
      </c>
      <c r="U908" s="284"/>
      <c r="V908" s="48"/>
      <c r="W908" s="48"/>
    </row>
    <row r="909" s="49" customFormat="1">
      <c r="A909" s="50">
        <v>30</v>
      </c>
      <c r="B909" s="57" t="s">
        <v>40</v>
      </c>
      <c r="C909" s="58" t="s">
        <v>1921</v>
      </c>
      <c r="D909" s="142" t="s">
        <v>37</v>
      </c>
      <c r="E909" s="89">
        <v>44033</v>
      </c>
      <c r="F909" s="41" t="str">
        <f>VLOOKUP($C909,CARPETAS!$C$5:$L$2388,2,FALSE)</f>
        <v>BRB053</v>
      </c>
      <c r="G909" s="42" t="str">
        <f>VLOOKUP($C909,CARPETAS!$C$5:$L$2388,9,FALSE)</f>
        <v>137.69.44</v>
      </c>
      <c r="H909" s="43" t="str">
        <f>VLOOKUP($C909,CARPETAS!$C$5:$L$2388,5,FALSE)</f>
        <v>Silvio</v>
      </c>
      <c r="I909" s="89">
        <v>44035</v>
      </c>
      <c r="J909" s="44" t="str">
        <f>VLOOKUP($C909,CARPETAS!$C$5:$L$2388,4,FALSE)</f>
        <v>Rio Branco</v>
      </c>
      <c r="K909" s="45"/>
      <c r="L909" s="94">
        <f t="shared" si="62"/>
        <v>44036</v>
      </c>
      <c r="M909" s="46">
        <f t="shared" si="61"/>
        <v>3</v>
      </c>
      <c r="N909" s="47">
        <v>936</v>
      </c>
      <c r="O909" s="47" t="s">
        <v>1923</v>
      </c>
      <c r="P909" s="47">
        <v>936</v>
      </c>
      <c r="Q909" s="47">
        <v>4515</v>
      </c>
      <c r="R909" s="31" t="s">
        <v>1316</v>
      </c>
      <c r="S909" s="31" t="s">
        <v>527</v>
      </c>
      <c r="T909" s="36" t="s">
        <v>1922</v>
      </c>
      <c r="U909" s="284"/>
      <c r="V909" s="48"/>
      <c r="W909" s="48"/>
    </row>
    <row r="910" s="49" customFormat="1">
      <c r="A910" s="50">
        <v>30</v>
      </c>
      <c r="B910" s="57" t="s">
        <v>40</v>
      </c>
      <c r="C910" s="58" t="s">
        <v>1899</v>
      </c>
      <c r="D910" s="142" t="s">
        <v>26</v>
      </c>
      <c r="E910" s="89">
        <v>44034</v>
      </c>
      <c r="F910" s="41" t="str">
        <f>VLOOKUP($C910,CARPETAS!$C$5:$L$2388,2,FALSE)</f>
        <v>BRB054</v>
      </c>
      <c r="G910" s="42" t="str">
        <f>VLOOKUP($C910,CARPETAS!$C$5:$L$2388,9,FALSE)</f>
        <v>137.67.08</v>
      </c>
      <c r="H910" s="43" t="str">
        <f>VLOOKUP($C910,CARPETAS!$C$5:$L$2388,5,FALSE)</f>
        <v>Zanini</v>
      </c>
      <c r="I910" s="89">
        <v>44035</v>
      </c>
      <c r="J910" s="44" t="str">
        <f>VLOOKUP($C910,CARPETAS!$C$5:$L$2388,4,FALSE)</f>
        <v>Rio Branco</v>
      </c>
      <c r="K910" s="45"/>
      <c r="L910" s="94">
        <f t="shared" si="62"/>
        <v>44036</v>
      </c>
      <c r="M910" s="46">
        <f t="shared" si="61"/>
        <v>2</v>
      </c>
      <c r="N910" s="47">
        <v>936</v>
      </c>
      <c r="O910" s="47" t="s">
        <v>1024</v>
      </c>
      <c r="P910" s="47">
        <v>937</v>
      </c>
      <c r="Q910" s="47">
        <v>1510</v>
      </c>
      <c r="R910" s="47" t="s">
        <v>552</v>
      </c>
      <c r="S910" s="47" t="s">
        <v>553</v>
      </c>
      <c r="T910" s="36" t="s">
        <v>1924</v>
      </c>
      <c r="U910" s="284"/>
      <c r="V910" s="48"/>
      <c r="W910" s="48"/>
    </row>
    <row r="911" s="49" customFormat="1">
      <c r="A911" s="50">
        <v>30</v>
      </c>
      <c r="B911" s="57" t="s">
        <v>40</v>
      </c>
      <c r="C911" s="58" t="s">
        <v>1921</v>
      </c>
      <c r="D911" s="142" t="s">
        <v>32</v>
      </c>
      <c r="E911" s="89">
        <v>44034</v>
      </c>
      <c r="F911" s="41" t="str">
        <f>VLOOKUP($C911,CARPETAS!$C$5:$L$2388,2,FALSE)</f>
        <v>BRB053</v>
      </c>
      <c r="G911" s="42" t="str">
        <f>VLOOKUP($C911,CARPETAS!$C$5:$L$2388,9,FALSE)</f>
        <v>137.69.44</v>
      </c>
      <c r="H911" s="43" t="str">
        <f>VLOOKUP($C911,CARPETAS!$C$5:$L$2388,5,FALSE)</f>
        <v>Silvio</v>
      </c>
      <c r="I911" s="89">
        <v>44036</v>
      </c>
      <c r="J911" s="44" t="str">
        <f>VLOOKUP($C911,CARPETAS!$C$5:$L$2388,4,FALSE)</f>
        <v>Rio Branco</v>
      </c>
      <c r="K911" s="45"/>
      <c r="L911" s="94">
        <f t="shared" si="62"/>
        <v>44037</v>
      </c>
      <c r="M911" s="46">
        <f t="shared" si="61"/>
        <v>3</v>
      </c>
      <c r="N911" s="47">
        <v>936</v>
      </c>
      <c r="O911" s="47" t="s">
        <v>937</v>
      </c>
      <c r="P911" s="47">
        <v>937</v>
      </c>
      <c r="Q911" s="47">
        <v>4508</v>
      </c>
      <c r="R911" s="31" t="s">
        <v>419</v>
      </c>
      <c r="S911" s="31" t="s">
        <v>1667</v>
      </c>
      <c r="T911" s="36" t="s">
        <v>1925</v>
      </c>
      <c r="U911" s="284"/>
      <c r="V911" s="48"/>
      <c r="W911" s="48"/>
    </row>
    <row r="912" s="49" customFormat="1">
      <c r="A912" s="39">
        <v>30</v>
      </c>
      <c r="B912" s="54" t="s">
        <v>22</v>
      </c>
      <c r="C912" s="55" t="s">
        <v>1926</v>
      </c>
      <c r="D912" s="141" t="s">
        <v>28</v>
      </c>
      <c r="E912" s="88">
        <v>44036</v>
      </c>
      <c r="F912" s="37" t="e">
        <f>VLOOKUP($C912,CARPETAS!$C$5:$L$2388,2,FALSE)</f>
        <v>#N/A</v>
      </c>
      <c r="G912" s="27" t="e">
        <f>VLOOKUP($C912,CARPETAS!$C$5:$L$2388,9,FALSE)</f>
        <v>#N/A</v>
      </c>
      <c r="H912" s="28" t="e">
        <f>VLOOKUP($C912,CARPETAS!$C$5:$L$2388,5,FALSE)</f>
        <v>#N/A</v>
      </c>
      <c r="I912" s="88">
        <v>44037</v>
      </c>
      <c r="J912" s="29" t="e">
        <f>VLOOKUP($C912,CARPETAS!$C$5:$L$2388,4,FALSE)</f>
        <v>#N/A</v>
      </c>
      <c r="K912" s="38"/>
      <c r="L912" s="93">
        <f t="shared" si="62"/>
        <v>44038</v>
      </c>
      <c r="M912" s="30">
        <f t="shared" si="61"/>
        <v>2</v>
      </c>
      <c r="N912" s="31">
        <v>936</v>
      </c>
      <c r="O912" s="31"/>
      <c r="P912" s="31"/>
      <c r="Q912" s="31"/>
      <c r="R912" s="31"/>
      <c r="S912" s="31"/>
      <c r="T912" s="40"/>
      <c r="U912" s="222"/>
      <c r="V912" s="48"/>
      <c r="W912" s="48"/>
    </row>
    <row r="913" s="49" customFormat="1">
      <c r="A913" s="50">
        <v>30</v>
      </c>
      <c r="B913" s="57" t="s">
        <v>40</v>
      </c>
      <c r="C913" s="58" t="s">
        <v>1921</v>
      </c>
      <c r="D913" s="142" t="s">
        <v>1091</v>
      </c>
      <c r="E913" s="89">
        <v>44036</v>
      </c>
      <c r="F913" s="41" t="str">
        <f>VLOOKUP($C913,CARPETAS!$C$5:$L$2388,2,FALSE)</f>
        <v>BRB053</v>
      </c>
      <c r="G913" s="42" t="str">
        <f>VLOOKUP($C913,CARPETAS!$C$5:$L$2388,9,FALSE)</f>
        <v>137.69.44</v>
      </c>
      <c r="H913" s="43" t="str">
        <f>VLOOKUP($C913,CARPETAS!$C$5:$L$2388,5,FALSE)</f>
        <v>Silvio</v>
      </c>
      <c r="I913" s="89">
        <v>44040</v>
      </c>
      <c r="J913" s="44" t="str">
        <f>VLOOKUP($C913,CARPETAS!$C$5:$L$2388,4,FALSE)</f>
        <v>Rio Branco</v>
      </c>
      <c r="K913" s="45"/>
      <c r="L913" s="94">
        <f t="shared" si="62"/>
        <v>44041</v>
      </c>
      <c r="M913" s="46">
        <v>2</v>
      </c>
      <c r="N913" s="47">
        <v>936</v>
      </c>
      <c r="O913" s="47" t="s">
        <v>1927</v>
      </c>
      <c r="P913" s="47">
        <v>936</v>
      </c>
      <c r="Q913" s="47">
        <v>4509</v>
      </c>
      <c r="R913" s="47" t="s">
        <v>211</v>
      </c>
      <c r="S913" s="47" t="s">
        <v>1004</v>
      </c>
      <c r="T913" s="36" t="s">
        <v>1928</v>
      </c>
      <c r="U913" s="284"/>
      <c r="V913" s="48"/>
      <c r="W913" s="48"/>
    </row>
    <row r="914" s="49" customFormat="1">
      <c r="A914" s="50">
        <v>30</v>
      </c>
      <c r="B914" s="57" t="s">
        <v>40</v>
      </c>
      <c r="C914" s="58" t="s">
        <v>1899</v>
      </c>
      <c r="D914" s="142" t="s">
        <v>26</v>
      </c>
      <c r="E914" s="89">
        <v>44036</v>
      </c>
      <c r="F914" s="41" t="str">
        <f>VLOOKUP($C914,CARPETAS!$C$5:$L$2388,2,FALSE)</f>
        <v>BRB054</v>
      </c>
      <c r="G914" s="42" t="str">
        <f>VLOOKUP($C914,CARPETAS!$C$5:$L$2388,9,FALSE)</f>
        <v>137.67.08</v>
      </c>
      <c r="H914" s="43" t="str">
        <f>VLOOKUP($C914,CARPETAS!$C$5:$L$2388,5,FALSE)</f>
        <v>Zanini</v>
      </c>
      <c r="I914" s="89">
        <v>44040</v>
      </c>
      <c r="J914" s="44" t="str">
        <f>VLOOKUP($C914,CARPETAS!$C$5:$L$2388,4,FALSE)</f>
        <v>Rio Branco</v>
      </c>
      <c r="K914" s="45"/>
      <c r="L914" s="94">
        <f t="shared" si="62"/>
        <v>44041</v>
      </c>
      <c r="M914" s="46">
        <f ref="M914:M948" t="shared" si="63">IF(E914&lt;&gt;"",L914-E914,"-")</f>
        <v>5</v>
      </c>
      <c r="N914" s="47">
        <v>936</v>
      </c>
      <c r="O914" s="47" t="s">
        <v>1033</v>
      </c>
      <c r="P914" s="47">
        <v>937</v>
      </c>
      <c r="Q914" s="47">
        <v>1513</v>
      </c>
      <c r="R914" s="47" t="s">
        <v>696</v>
      </c>
      <c r="S914" s="47" t="s">
        <v>697</v>
      </c>
      <c r="T914" s="36" t="s">
        <v>1929</v>
      </c>
      <c r="U914" s="284"/>
      <c r="V914" s="48"/>
      <c r="W914" s="48"/>
    </row>
    <row r="915" s="49" customFormat="1">
      <c r="A915" s="50">
        <v>31</v>
      </c>
      <c r="B915" s="57" t="s">
        <v>40</v>
      </c>
      <c r="C915" s="58" t="s">
        <v>1918</v>
      </c>
      <c r="D915" s="142" t="s">
        <v>1041</v>
      </c>
      <c r="E915" s="89">
        <v>44037</v>
      </c>
      <c r="F915" s="41" t="str">
        <f>VLOOKUP($C915,CARPETAS!$C$5:$L$2388,2,FALSE)</f>
        <v>BRE001</v>
      </c>
      <c r="G915" s="42" t="str">
        <f>VLOOKUP($C915,CARPETAS!$C$5:$L$2388,9,FALSE)</f>
        <v>137.61.18</v>
      </c>
      <c r="H915" s="43" t="str">
        <f>VLOOKUP($C915,CARPETAS!$C$5:$L$2388,5,FALSE)</f>
        <v>Zanini</v>
      </c>
      <c r="I915" s="89">
        <v>44040</v>
      </c>
      <c r="J915" s="44" t="str">
        <f>VLOOKUP($C915,CARPETAS!$C$5:$L$2388,4,FALSE)</f>
        <v>Rio Branco</v>
      </c>
      <c r="K915" s="45"/>
      <c r="L915" s="94">
        <f t="shared" si="62"/>
        <v>44041</v>
      </c>
      <c r="M915" s="46">
        <f t="shared" si="63"/>
        <v>4</v>
      </c>
      <c r="N915" s="47">
        <v>1280</v>
      </c>
      <c r="O915" s="47"/>
      <c r="P915" s="47">
        <v>1280</v>
      </c>
      <c r="Q915" s="47">
        <v>1517</v>
      </c>
      <c r="R915" s="47" t="s">
        <v>343</v>
      </c>
      <c r="S915" s="47" t="s">
        <v>1336</v>
      </c>
      <c r="T915" s="36" t="s">
        <v>1930</v>
      </c>
      <c r="U915" s="284"/>
      <c r="V915" s="48"/>
      <c r="W915" s="48"/>
    </row>
    <row r="916" s="49" customFormat="1">
      <c r="A916" s="50">
        <v>31</v>
      </c>
      <c r="B916" s="57" t="s">
        <v>40</v>
      </c>
      <c r="C916" s="58" t="s">
        <v>1921</v>
      </c>
      <c r="D916" s="142" t="s">
        <v>37</v>
      </c>
      <c r="E916" s="89">
        <v>44039</v>
      </c>
      <c r="F916" s="41" t="str">
        <f>VLOOKUP($C916,CARPETAS!$C$5:$L$2388,2,FALSE)</f>
        <v>BRB053</v>
      </c>
      <c r="G916" s="42" t="str">
        <f>VLOOKUP($C916,CARPETAS!$C$5:$L$2388,9,FALSE)</f>
        <v>137.69.44</v>
      </c>
      <c r="H916" s="43" t="str">
        <f>VLOOKUP($C916,CARPETAS!$C$5:$L$2388,5,FALSE)</f>
        <v>Silvio</v>
      </c>
      <c r="I916" s="89">
        <v>44040</v>
      </c>
      <c r="J916" s="44" t="str">
        <f>VLOOKUP($C916,CARPETAS!$C$5:$L$2388,4,FALSE)</f>
        <v>Rio Branco</v>
      </c>
      <c r="K916" s="45"/>
      <c r="L916" s="94">
        <f t="shared" si="62"/>
        <v>44041</v>
      </c>
      <c r="M916" s="46">
        <f t="shared" si="63"/>
        <v>2</v>
      </c>
      <c r="N916" s="47">
        <v>936</v>
      </c>
      <c r="O916" s="47" t="s">
        <v>1931</v>
      </c>
      <c r="P916" s="47">
        <v>936</v>
      </c>
      <c r="Q916" s="47">
        <v>4510</v>
      </c>
      <c r="R916" s="47" t="s">
        <v>449</v>
      </c>
      <c r="S916" s="47" t="s">
        <v>1037</v>
      </c>
      <c r="T916" s="36" t="s">
        <v>1928</v>
      </c>
      <c r="U916" s="284"/>
      <c r="V916" s="48"/>
      <c r="W916" s="48"/>
    </row>
    <row r="917" s="49" customFormat="1">
      <c r="A917" s="50">
        <v>31</v>
      </c>
      <c r="B917" s="57" t="s">
        <v>40</v>
      </c>
      <c r="C917" s="58" t="s">
        <v>1921</v>
      </c>
      <c r="D917" s="142" t="s">
        <v>32</v>
      </c>
      <c r="E917" s="89">
        <v>44040</v>
      </c>
      <c r="F917" s="41" t="str">
        <f>VLOOKUP($C917,CARPETAS!$C$5:$L$2388,2,FALSE)</f>
        <v>BRB053</v>
      </c>
      <c r="G917" s="42" t="str">
        <f>VLOOKUP($C917,CARPETAS!$C$5:$L$2388,9,FALSE)</f>
        <v>137.69.44</v>
      </c>
      <c r="H917" s="43" t="str">
        <f>VLOOKUP($C917,CARPETAS!$C$5:$L$2388,5,FALSE)</f>
        <v>Silvio</v>
      </c>
      <c r="I917" s="89">
        <v>44041</v>
      </c>
      <c r="J917" s="44" t="str">
        <f>VLOOKUP($C917,CARPETAS!$C$5:$L$2388,4,FALSE)</f>
        <v>Rio Branco</v>
      </c>
      <c r="K917" s="45"/>
      <c r="L917" s="94">
        <f t="shared" si="62"/>
        <v>44042</v>
      </c>
      <c r="M917" s="46">
        <f t="shared" si="63"/>
        <v>2</v>
      </c>
      <c r="N917" s="47">
        <v>936</v>
      </c>
      <c r="O917" s="47" t="s">
        <v>934</v>
      </c>
      <c r="P917" s="47">
        <v>936</v>
      </c>
      <c r="Q917" s="47">
        <v>4511</v>
      </c>
      <c r="R917" s="47" t="s">
        <v>346</v>
      </c>
      <c r="S917" s="47" t="s">
        <v>347</v>
      </c>
      <c r="T917" s="36" t="s">
        <v>1932</v>
      </c>
      <c r="U917" s="284"/>
      <c r="V917" s="48"/>
      <c r="W917" s="48"/>
    </row>
    <row r="918" s="49" customFormat="1">
      <c r="A918" s="50">
        <v>31</v>
      </c>
      <c r="B918" s="57" t="s">
        <v>40</v>
      </c>
      <c r="C918" s="58" t="s">
        <v>1899</v>
      </c>
      <c r="D918" s="142" t="s">
        <v>26</v>
      </c>
      <c r="E918" s="89">
        <v>44040</v>
      </c>
      <c r="F918" s="41" t="str">
        <f>VLOOKUP($C918,CARPETAS!$C$5:$L$2388,2,FALSE)</f>
        <v>BRB054</v>
      </c>
      <c r="G918" s="42" t="str">
        <f>VLOOKUP($C918,CARPETAS!$C$5:$L$2388,9,FALSE)</f>
        <v>137.67.08</v>
      </c>
      <c r="H918" s="43" t="str">
        <f>VLOOKUP($C918,CARPETAS!$C$5:$L$2388,5,FALSE)</f>
        <v>Zanini</v>
      </c>
      <c r="I918" s="89">
        <v>44041</v>
      </c>
      <c r="J918" s="44" t="str">
        <f>VLOOKUP($C918,CARPETAS!$C$5:$L$2388,4,FALSE)</f>
        <v>Rio Branco</v>
      </c>
      <c r="K918" s="45"/>
      <c r="L918" s="94">
        <f t="shared" si="62"/>
        <v>44042</v>
      </c>
      <c r="M918" s="46">
        <f t="shared" si="63"/>
        <v>2</v>
      </c>
      <c r="N918" s="47">
        <v>936</v>
      </c>
      <c r="O918" s="47" t="s">
        <v>1048</v>
      </c>
      <c r="P918" s="47">
        <v>937</v>
      </c>
      <c r="Q918" s="47">
        <v>1519</v>
      </c>
      <c r="R918" s="47" t="s">
        <v>171</v>
      </c>
      <c r="S918" s="47" t="s">
        <v>172</v>
      </c>
      <c r="T918" s="36" t="s">
        <v>1933</v>
      </c>
      <c r="U918" s="284"/>
      <c r="V918" s="48"/>
      <c r="W918" s="48"/>
    </row>
    <row r="919" s="49" customFormat="1">
      <c r="A919" s="50">
        <v>31</v>
      </c>
      <c r="B919" s="57" t="s">
        <v>40</v>
      </c>
      <c r="C919" s="58" t="s">
        <v>1921</v>
      </c>
      <c r="D919" s="142" t="s">
        <v>32</v>
      </c>
      <c r="E919" s="89">
        <v>44041</v>
      </c>
      <c r="F919" s="41" t="str">
        <f>VLOOKUP($C919,CARPETAS!$C$5:$L$2388,2,FALSE)</f>
        <v>BRB053</v>
      </c>
      <c r="G919" s="42" t="str">
        <f>VLOOKUP($C919,CARPETAS!$C$5:$L$2388,9,FALSE)</f>
        <v>137.69.44</v>
      </c>
      <c r="H919" s="43" t="str">
        <f>VLOOKUP($C919,CARPETAS!$C$5:$L$2388,5,FALSE)</f>
        <v>Silvio</v>
      </c>
      <c r="I919" s="89">
        <v>44042</v>
      </c>
      <c r="J919" s="44" t="str">
        <f>VLOOKUP($C919,CARPETAS!$C$5:$L$2388,4,FALSE)</f>
        <v>Rio Branco</v>
      </c>
      <c r="K919" s="45"/>
      <c r="L919" s="94">
        <f t="shared" si="62"/>
        <v>44043</v>
      </c>
      <c r="M919" s="46">
        <f t="shared" si="63"/>
        <v>2</v>
      </c>
      <c r="N919" s="47">
        <v>936</v>
      </c>
      <c r="O919" s="47" t="s">
        <v>947</v>
      </c>
      <c r="P919" s="47">
        <v>936</v>
      </c>
      <c r="Q919" s="47">
        <v>4512</v>
      </c>
      <c r="R919" s="47" t="s">
        <v>1904</v>
      </c>
      <c r="S919" s="47" t="s">
        <v>1905</v>
      </c>
      <c r="T919" s="36" t="s">
        <v>1934</v>
      </c>
      <c r="U919" s="284"/>
      <c r="V919" s="48"/>
      <c r="W919" s="48"/>
    </row>
    <row r="920" s="49" customFormat="1">
      <c r="A920" s="50">
        <v>31</v>
      </c>
      <c r="B920" s="57" t="s">
        <v>40</v>
      </c>
      <c r="C920" s="58" t="s">
        <v>1935</v>
      </c>
      <c r="D920" s="142" t="s">
        <v>1907</v>
      </c>
      <c r="E920" s="89">
        <v>44038</v>
      </c>
      <c r="F920" s="41" t="str">
        <f>VLOOKUP($C920,CARPETAS!$C$5:$L$2388,2,FALSE)</f>
        <v>PYB002</v>
      </c>
      <c r="G920" s="42" t="str">
        <f>VLOOKUP($C920,CARPETAS!$C$5:$L$2388,9,FALSE)</f>
        <v>137.75.18</v>
      </c>
      <c r="H920" s="43" t="str">
        <f>VLOOKUP($C920,CARPETAS!$C$5:$L$2388,5,FALSE)</f>
        <v>Transur</v>
      </c>
      <c r="I920" s="89">
        <v>44042</v>
      </c>
      <c r="J920" s="44" t="str">
        <f>VLOOKUP($C920,CARPETAS!$C$5:$L$2388,4,FALSE)</f>
        <v>Salto</v>
      </c>
      <c r="K920" s="45"/>
      <c r="L920" s="94">
        <f t="shared" si="62"/>
        <v>44043</v>
      </c>
      <c r="M920" s="46">
        <f t="shared" si="63"/>
        <v>5</v>
      </c>
      <c r="N920" s="47">
        <v>990</v>
      </c>
      <c r="O920" s="47" t="s">
        <v>1936</v>
      </c>
      <c r="P920" s="47">
        <v>990</v>
      </c>
      <c r="Q920" s="47"/>
      <c r="R920" s="47" t="s">
        <v>1937</v>
      </c>
      <c r="S920" s="47" t="s">
        <v>1938</v>
      </c>
      <c r="T920" s="36" t="s">
        <v>1939</v>
      </c>
      <c r="U920" s="284"/>
      <c r="V920" s="48"/>
      <c r="W920" s="48"/>
    </row>
    <row r="921" s="49" customFormat="1">
      <c r="A921" s="50">
        <v>31</v>
      </c>
      <c r="B921" s="57" t="s">
        <v>40</v>
      </c>
      <c r="C921" s="58" t="s">
        <v>1940</v>
      </c>
      <c r="D921" s="142" t="s">
        <v>1907</v>
      </c>
      <c r="E921" s="89">
        <v>44040</v>
      </c>
      <c r="F921" s="41" t="str">
        <f>VLOOKUP($C921,CARPETAS!$C$5:$L$2388,2,FALSE)</f>
        <v>PYB003</v>
      </c>
      <c r="G921" s="42" t="str">
        <f>VLOOKUP($C921,CARPETAS!$C$5:$L$2388,9,FALSE)</f>
        <v>137.77.37</v>
      </c>
      <c r="H921" s="43" t="str">
        <f>VLOOKUP($C921,CARPETAS!$C$5:$L$2388,5,FALSE)</f>
        <v>Transur</v>
      </c>
      <c r="I921" s="89">
        <v>44042</v>
      </c>
      <c r="J921" s="44" t="str">
        <f>VLOOKUP($C921,CARPETAS!$C$5:$L$2388,4,FALSE)</f>
        <v>Salto</v>
      </c>
      <c r="K921" s="45"/>
      <c r="L921" s="94">
        <f t="shared" si="62"/>
        <v>44043</v>
      </c>
      <c r="M921" s="46">
        <f t="shared" si="63"/>
        <v>3</v>
      </c>
      <c r="N921" s="47">
        <v>990</v>
      </c>
      <c r="O921" s="47" t="s">
        <v>1941</v>
      </c>
      <c r="P921" s="47">
        <v>990</v>
      </c>
      <c r="Q921" s="47"/>
      <c r="R921" s="47" t="s">
        <v>1942</v>
      </c>
      <c r="S921" s="47" t="s">
        <v>1943</v>
      </c>
      <c r="T921" s="36" t="s">
        <v>1944</v>
      </c>
      <c r="U921" s="284"/>
      <c r="V921" s="48"/>
      <c r="W921" s="48"/>
    </row>
    <row r="922" s="49" customFormat="1">
      <c r="A922" s="50">
        <v>31</v>
      </c>
      <c r="B922" s="57" t="s">
        <v>40</v>
      </c>
      <c r="C922" s="58" t="s">
        <v>1945</v>
      </c>
      <c r="D922" s="142" t="s">
        <v>1091</v>
      </c>
      <c r="E922" s="89">
        <v>44041</v>
      </c>
      <c r="F922" s="41" t="str">
        <f>VLOOKUP($C922,CARPETAS!$C$5:$L$2388,2,FALSE)</f>
        <v>BRB056</v>
      </c>
      <c r="G922" s="42" t="str">
        <f>VLOOKUP($C922,CARPETAS!$C$5:$L$2388,9,FALSE)</f>
        <v>137.79.28</v>
      </c>
      <c r="H922" s="43" t="str">
        <f>VLOOKUP($C922,CARPETAS!$C$5:$L$2388,5,FALSE)</f>
        <v>Gral</v>
      </c>
      <c r="I922" s="89">
        <f>E922+2</f>
        <v>44043</v>
      </c>
      <c r="J922" s="44" t="str">
        <f>VLOOKUP($C922,CARPETAS!$C$5:$L$2388,4,FALSE)</f>
        <v>Rio Branco</v>
      </c>
      <c r="K922" s="45"/>
      <c r="L922" s="94">
        <f t="shared" si="62"/>
        <v>44044</v>
      </c>
      <c r="M922" s="46">
        <f t="shared" si="63"/>
        <v>3</v>
      </c>
      <c r="N922" s="47">
        <v>936</v>
      </c>
      <c r="O922" s="47" t="s">
        <v>1946</v>
      </c>
      <c r="P922" s="47">
        <v>937</v>
      </c>
      <c r="Q922" s="47">
        <v>5115</v>
      </c>
      <c r="R922" s="47" t="s">
        <v>1947</v>
      </c>
      <c r="S922" s="47" t="s">
        <v>1948</v>
      </c>
      <c r="T922" s="36" t="s">
        <v>1949</v>
      </c>
      <c r="U922" s="284"/>
      <c r="V922" s="48"/>
      <c r="W922" s="48"/>
    </row>
    <row r="923" s="49" customFormat="1">
      <c r="A923" s="50">
        <v>31</v>
      </c>
      <c r="B923" s="57" t="s">
        <v>40</v>
      </c>
      <c r="C923" s="58" t="s">
        <v>1899</v>
      </c>
      <c r="D923" s="142" t="s">
        <v>26</v>
      </c>
      <c r="E923" s="89">
        <v>44042</v>
      </c>
      <c r="F923" s="41" t="str">
        <f>VLOOKUP($C923,CARPETAS!$C$5:$L$2388,2,FALSE)</f>
        <v>BRB054</v>
      </c>
      <c r="G923" s="42" t="str">
        <f>VLOOKUP($C923,CARPETAS!$C$5:$L$2388,9,FALSE)</f>
        <v>137.67.08</v>
      </c>
      <c r="H923" s="43" t="str">
        <f>VLOOKUP($C923,CARPETAS!$C$5:$L$2388,5,FALSE)</f>
        <v>Zanini</v>
      </c>
      <c r="I923" s="89">
        <v>44043</v>
      </c>
      <c r="J923" s="44" t="str">
        <f>VLOOKUP($C923,CARPETAS!$C$5:$L$2388,4,FALSE)</f>
        <v>Rio Branco</v>
      </c>
      <c r="K923" s="45"/>
      <c r="L923" s="94">
        <f>I923+1+2</f>
        <v>44046</v>
      </c>
      <c r="M923" s="46">
        <f t="shared" si="63"/>
        <v>4</v>
      </c>
      <c r="N923" s="47">
        <v>936</v>
      </c>
      <c r="O923" s="47" t="s">
        <v>1056</v>
      </c>
      <c r="P923" s="47">
        <v>936</v>
      </c>
      <c r="Q923" s="47">
        <v>1528</v>
      </c>
      <c r="R923" s="47" t="s">
        <v>64</v>
      </c>
      <c r="S923" s="47" t="s">
        <v>1729</v>
      </c>
      <c r="T923" s="36" t="s">
        <v>1950</v>
      </c>
      <c r="U923" s="284"/>
      <c r="V923" s="48"/>
      <c r="W923" s="48"/>
    </row>
    <row r="924" s="49" customFormat="1">
      <c r="A924" s="50">
        <v>31</v>
      </c>
      <c r="B924" s="57" t="s">
        <v>40</v>
      </c>
      <c r="C924" s="58" t="s">
        <v>1921</v>
      </c>
      <c r="D924" s="142" t="s">
        <v>32</v>
      </c>
      <c r="E924" s="89">
        <v>44043</v>
      </c>
      <c r="F924" s="41" t="str">
        <f>VLOOKUP($C924,CARPETAS!$C$5:$L$2388,2,FALSE)</f>
        <v>BRB053</v>
      </c>
      <c r="G924" s="42" t="str">
        <f>VLOOKUP($C924,CARPETAS!$C$5:$L$2388,9,FALSE)</f>
        <v>137.69.44</v>
      </c>
      <c r="H924" s="43" t="str">
        <f>VLOOKUP($C924,CARPETAS!$C$5:$L$2388,5,FALSE)</f>
        <v>Silvio</v>
      </c>
      <c r="I924" s="89">
        <f>E924+2</f>
        <v>44045</v>
      </c>
      <c r="J924" s="44" t="str">
        <f>VLOOKUP($C924,CARPETAS!$C$5:$L$2388,4,FALSE)</f>
        <v>Rio Branco</v>
      </c>
      <c r="K924" s="45"/>
      <c r="L924" s="94">
        <f>I924+1</f>
        <v>44046</v>
      </c>
      <c r="M924" s="46">
        <f t="shared" si="63"/>
        <v>3</v>
      </c>
      <c r="N924" s="47">
        <v>936</v>
      </c>
      <c r="O924" s="47" t="s">
        <v>949</v>
      </c>
      <c r="P924" s="47">
        <v>937</v>
      </c>
      <c r="Q924" s="47">
        <v>1513</v>
      </c>
      <c r="R924" s="47" t="s">
        <v>1712</v>
      </c>
      <c r="S924" s="47" t="s">
        <v>1713</v>
      </c>
      <c r="T924" s="36" t="s">
        <v>1951</v>
      </c>
      <c r="U924" s="284"/>
      <c r="V924" s="48"/>
      <c r="W924" s="48"/>
    </row>
    <row r="925" s="49" customFormat="1">
      <c r="A925" s="50">
        <v>31</v>
      </c>
      <c r="B925" s="57" t="s">
        <v>40</v>
      </c>
      <c r="C925" s="58" t="s">
        <v>1940</v>
      </c>
      <c r="D925" s="142" t="s">
        <v>1907</v>
      </c>
      <c r="E925" s="89">
        <v>44042</v>
      </c>
      <c r="F925" s="41" t="str">
        <f>VLOOKUP($C925,CARPETAS!$C$5:$L$2388,2,FALSE)</f>
        <v>PYB003</v>
      </c>
      <c r="G925" s="42" t="str">
        <f>VLOOKUP($C925,CARPETAS!$C$5:$L$2388,9,FALSE)</f>
        <v>137.77.37</v>
      </c>
      <c r="H925" s="43" t="str">
        <f>VLOOKUP($C925,CARPETAS!$C$5:$L$2388,5,FALSE)</f>
        <v>Transur</v>
      </c>
      <c r="I925" s="89">
        <v>44046</v>
      </c>
      <c r="J925" s="44" t="str">
        <f>VLOOKUP($C925,CARPETAS!$C$5:$L$2388,4,FALSE)</f>
        <v>Salto</v>
      </c>
      <c r="K925" s="45"/>
      <c r="L925" s="94">
        <f>I925+1+1</f>
        <v>44048</v>
      </c>
      <c r="M925" s="46">
        <f t="shared" si="63"/>
        <v>6</v>
      </c>
      <c r="N925" s="47">
        <v>990</v>
      </c>
      <c r="O925" s="47" t="s">
        <v>1952</v>
      </c>
      <c r="P925" s="47">
        <v>990</v>
      </c>
      <c r="Q925" s="47"/>
      <c r="R925" s="47" t="s">
        <v>1953</v>
      </c>
      <c r="S925" s="47" t="s">
        <v>1954</v>
      </c>
      <c r="T925" s="36" t="s">
        <v>1955</v>
      </c>
      <c r="U925" s="284"/>
      <c r="V925" s="48"/>
      <c r="W925" s="48"/>
    </row>
    <row r="926" s="49" customFormat="1">
      <c r="A926" s="50">
        <v>31</v>
      </c>
      <c r="B926" s="57" t="s">
        <v>40</v>
      </c>
      <c r="C926" s="58" t="s">
        <v>1956</v>
      </c>
      <c r="D926" s="142" t="s">
        <v>1041</v>
      </c>
      <c r="E926" s="89">
        <v>44043</v>
      </c>
      <c r="F926" s="41" t="str">
        <f>VLOOKUP($C926,CARPETAS!$C$5:$L$2388,2,FALSE)</f>
        <v>BRE002</v>
      </c>
      <c r="G926" s="42" t="str">
        <f>VLOOKUP($C926,CARPETAS!$C$5:$L$2388,9,FALSE)</f>
        <v>137.70.96</v>
      </c>
      <c r="H926" s="43" t="str">
        <f>VLOOKUP($C926,CARPETAS!$C$5:$L$2388,5,FALSE)</f>
        <v>Zanini</v>
      </c>
      <c r="I926" s="89">
        <v>44047</v>
      </c>
      <c r="J926" s="44" t="str">
        <f>VLOOKUP($C926,CARPETAS!$C$5:$L$2388,4,FALSE)</f>
        <v>Rio Branco</v>
      </c>
      <c r="K926" s="45"/>
      <c r="L926" s="94">
        <f>I926+1</f>
        <v>44048</v>
      </c>
      <c r="M926" s="46">
        <f t="shared" si="63"/>
        <v>5</v>
      </c>
      <c r="N926" s="47">
        <v>1280</v>
      </c>
      <c r="O926" s="47"/>
      <c r="P926" s="47">
        <v>1280</v>
      </c>
      <c r="Q926" s="47">
        <v>1531</v>
      </c>
      <c r="R926" s="47" t="s">
        <v>519</v>
      </c>
      <c r="S926" s="47" t="s">
        <v>520</v>
      </c>
      <c r="T926" s="36" t="s">
        <v>1957</v>
      </c>
      <c r="U926" s="284"/>
      <c r="V926" s="48"/>
      <c r="W926" s="48"/>
    </row>
    <row r="927" ht="28.5" s="49" customFormat="1">
      <c r="A927" s="50">
        <v>31</v>
      </c>
      <c r="B927" s="57" t="s">
        <v>40</v>
      </c>
      <c r="C927" s="58" t="s">
        <v>1956</v>
      </c>
      <c r="D927" s="142" t="s">
        <v>1041</v>
      </c>
      <c r="E927" s="89">
        <v>44043</v>
      </c>
      <c r="F927" s="41" t="str">
        <f>VLOOKUP($C927,CARPETAS!$C$5:$L$2388,2,FALSE)</f>
        <v>BRE002</v>
      </c>
      <c r="G927" s="42" t="str">
        <f>VLOOKUP($C927,CARPETAS!$C$5:$L$2388,9,FALSE)</f>
        <v>137.70.96</v>
      </c>
      <c r="H927" s="43" t="str">
        <f>VLOOKUP($C927,CARPETAS!$C$5:$L$2388,5,FALSE)</f>
        <v>Zanini</v>
      </c>
      <c r="I927" s="89">
        <v>44047</v>
      </c>
      <c r="J927" s="44" t="str">
        <f>VLOOKUP($C927,CARPETAS!$C$5:$L$2388,4,FALSE)</f>
        <v>Rio Branco</v>
      </c>
      <c r="K927" s="45"/>
      <c r="L927" s="94">
        <f>I927+1</f>
        <v>44048</v>
      </c>
      <c r="M927" s="46">
        <f t="shared" si="63"/>
        <v>5</v>
      </c>
      <c r="N927" s="47">
        <v>1280</v>
      </c>
      <c r="O927" s="47"/>
      <c r="P927" s="47">
        <v>1280</v>
      </c>
      <c r="Q927" s="47">
        <v>1532</v>
      </c>
      <c r="R927" s="47" t="s">
        <v>1958</v>
      </c>
      <c r="S927" s="47" t="s">
        <v>1959</v>
      </c>
      <c r="T927" s="36" t="s">
        <v>1960</v>
      </c>
      <c r="U927" s="284"/>
      <c r="V927" s="48"/>
      <c r="W927" s="48"/>
    </row>
    <row r="928" s="49" customFormat="1">
      <c r="A928" s="50">
        <v>32</v>
      </c>
      <c r="B928" s="57" t="s">
        <v>40</v>
      </c>
      <c r="C928" s="58" t="s">
        <v>1961</v>
      </c>
      <c r="D928" s="142" t="s">
        <v>32</v>
      </c>
      <c r="E928" s="89">
        <v>44047</v>
      </c>
      <c r="F928" s="41" t="str">
        <f>VLOOKUP($C928,CARPETAS!$C$5:$L$2388,2,FALSE)</f>
        <v>BRB058</v>
      </c>
      <c r="G928" s="42" t="str">
        <f>VLOOKUP($C928,CARPETAS!$C$5:$L$2388,9,FALSE)</f>
        <v>137.84.32</v>
      </c>
      <c r="H928" s="43" t="str">
        <f>VLOOKUP($C928,CARPETAS!$C$5:$L$2388,5,FALSE)</f>
        <v>Silvio</v>
      </c>
      <c r="I928" s="89">
        <f>E928+1</f>
        <v>44048</v>
      </c>
      <c r="J928" s="44" t="str">
        <f>VLOOKUP($C928,CARPETAS!$C$5:$L$2388,4,FALSE)</f>
        <v>Rio Branco</v>
      </c>
      <c r="K928" s="45"/>
      <c r="L928" s="94">
        <f>I928+1</f>
        <v>44049</v>
      </c>
      <c r="M928" s="46">
        <f t="shared" si="63"/>
        <v>2</v>
      </c>
      <c r="N928" s="47">
        <v>936</v>
      </c>
      <c r="O928" s="47" t="s">
        <v>956</v>
      </c>
      <c r="P928" s="47">
        <v>936</v>
      </c>
      <c r="Q928" s="47">
        <v>4537</v>
      </c>
      <c r="R928" s="47" t="s">
        <v>1712</v>
      </c>
      <c r="S928" s="47" t="s">
        <v>1713</v>
      </c>
      <c r="T928" s="36" t="s">
        <v>847</v>
      </c>
      <c r="U928" s="284"/>
      <c r="V928" s="48"/>
      <c r="W928" s="48"/>
    </row>
    <row r="929" s="49" customFormat="1">
      <c r="A929" s="50">
        <v>32</v>
      </c>
      <c r="B929" s="57" t="s">
        <v>40</v>
      </c>
      <c r="C929" s="58" t="s">
        <v>1962</v>
      </c>
      <c r="D929" s="142" t="s">
        <v>38</v>
      </c>
      <c r="E929" s="89">
        <v>44042</v>
      </c>
      <c r="F929" s="41" t="str">
        <f>VLOOKUP($C929,CARPETAS!$C$5:$L$2388,2,FALSE)</f>
        <v>BRB055</v>
      </c>
      <c r="G929" s="42" t="str">
        <f>VLOOKUP($C929,CARPETAS!$C$5:$L$2388,9,FALSE)</f>
        <v>137.74.98</v>
      </c>
      <c r="H929" s="43" t="str">
        <f>VLOOKUP($C929,CARPETAS!$C$5:$L$2388,5,FALSE)</f>
        <v>Silvio</v>
      </c>
      <c r="I929" s="89">
        <v>44048</v>
      </c>
      <c r="J929" s="44" t="str">
        <f>VLOOKUP($C929,CARPETAS!$C$5:$L$2388,4,FALSE)</f>
        <v>Rio Branco</v>
      </c>
      <c r="K929" s="45"/>
      <c r="L929" s="94">
        <f>I929+1+1</f>
        <v>44050</v>
      </c>
      <c r="M929" s="46">
        <f t="shared" si="63"/>
        <v>8</v>
      </c>
      <c r="N929" s="47">
        <v>1152</v>
      </c>
      <c r="O929" s="47"/>
      <c r="P929" s="47">
        <v>1151</v>
      </c>
      <c r="Q929" s="47">
        <v>4542</v>
      </c>
      <c r="R929" s="47" t="s">
        <v>1963</v>
      </c>
      <c r="S929" s="47" t="s">
        <v>1964</v>
      </c>
      <c r="T929" s="36" t="s">
        <v>1965</v>
      </c>
      <c r="U929" s="284"/>
      <c r="V929" s="48"/>
      <c r="W929" s="48"/>
    </row>
    <row r="930" s="49" customFormat="1">
      <c r="A930" s="50">
        <v>32</v>
      </c>
      <c r="B930" s="57" t="s">
        <v>40</v>
      </c>
      <c r="C930" s="58" t="s">
        <v>1966</v>
      </c>
      <c r="D930" s="142" t="s">
        <v>1907</v>
      </c>
      <c r="E930" s="89">
        <v>44047</v>
      </c>
      <c r="F930" s="41" t="str">
        <f>VLOOKUP($C930,CARPETAS!$C$5:$L$2388,2,FALSE)</f>
        <v>PYB004</v>
      </c>
      <c r="G930" s="42" t="str">
        <f>VLOOKUP($C930,CARPETAS!$C$5:$L$2388,9,FALSE)</f>
        <v>137.80.74</v>
      </c>
      <c r="H930" s="43" t="str">
        <f>VLOOKUP($C930,CARPETAS!$C$5:$L$2388,5,FALSE)</f>
        <v>Transur</v>
      </c>
      <c r="I930" s="89">
        <f>E930+2</f>
        <v>44049</v>
      </c>
      <c r="J930" s="44" t="str">
        <f>VLOOKUP($C930,CARPETAS!$C$5:$L$2388,4,FALSE)</f>
        <v>Salto</v>
      </c>
      <c r="K930" s="45"/>
      <c r="L930" s="94">
        <f>I930+1+1</f>
        <v>44051</v>
      </c>
      <c r="M930" s="46">
        <f t="shared" si="63"/>
        <v>4</v>
      </c>
      <c r="N930" s="47">
        <v>990</v>
      </c>
      <c r="O930" s="47" t="s">
        <v>1967</v>
      </c>
      <c r="P930" s="47">
        <v>990</v>
      </c>
      <c r="Q930" s="47"/>
      <c r="R930" s="47" t="s">
        <v>1968</v>
      </c>
      <c r="S930" s="47" t="s">
        <v>1969</v>
      </c>
      <c r="T930" s="36" t="s">
        <v>1970</v>
      </c>
      <c r="U930" s="284"/>
      <c r="V930" s="48"/>
      <c r="W930" s="48"/>
    </row>
    <row r="931" s="49" customFormat="1">
      <c r="A931" s="50">
        <v>32</v>
      </c>
      <c r="B931" s="57" t="s">
        <v>40</v>
      </c>
      <c r="C931" s="58" t="s">
        <v>1971</v>
      </c>
      <c r="D931" s="142" t="s">
        <v>26</v>
      </c>
      <c r="E931" s="89">
        <v>44047</v>
      </c>
      <c r="F931" s="41" t="str">
        <f>VLOOKUP($C931,CARPETAS!$C$5:$L$2388,2,FALSE)</f>
        <v>BRB059</v>
      </c>
      <c r="G931" s="42" t="str">
        <f>VLOOKUP($C931,CARPETAS!$C$5:$L$2388,9,FALSE)</f>
        <v>137.84.33</v>
      </c>
      <c r="H931" s="43" t="str">
        <f>VLOOKUP($C931,CARPETAS!$C$5:$L$2388,5,FALSE)</f>
        <v>Zanini</v>
      </c>
      <c r="I931" s="89">
        <v>44049</v>
      </c>
      <c r="J931" s="44" t="str">
        <f>VLOOKUP($C931,CARPETAS!$C$5:$L$2388,4,FALSE)</f>
        <v>Rio Branco</v>
      </c>
      <c r="K931" s="45"/>
      <c r="L931" s="94">
        <f>I931+1</f>
        <v>44050</v>
      </c>
      <c r="M931" s="46">
        <f t="shared" si="63"/>
        <v>3</v>
      </c>
      <c r="N931" s="47">
        <v>936</v>
      </c>
      <c r="O931" s="47" t="s">
        <v>1063</v>
      </c>
      <c r="P931" s="47">
        <v>936</v>
      </c>
      <c r="Q931" s="47">
        <v>1537</v>
      </c>
      <c r="R931" s="47" t="s">
        <v>459</v>
      </c>
      <c r="S931" s="47" t="s">
        <v>460</v>
      </c>
      <c r="T931" s="36" t="s">
        <v>847</v>
      </c>
      <c r="U931" s="284"/>
      <c r="V931" s="48"/>
      <c r="W931" s="48"/>
    </row>
    <row r="932" s="49" customFormat="1">
      <c r="A932" s="50">
        <v>32</v>
      </c>
      <c r="B932" s="57" t="s">
        <v>40</v>
      </c>
      <c r="C932" s="58" t="s">
        <v>1972</v>
      </c>
      <c r="D932" s="142" t="s">
        <v>1907</v>
      </c>
      <c r="E932" s="89">
        <v>44047</v>
      </c>
      <c r="F932" s="41" t="str">
        <f>VLOOKUP($C932,CARPETAS!$C$5:$L$2388,2,FALSE)</f>
        <v>PYB005</v>
      </c>
      <c r="G932" s="42" t="str">
        <f>VLOOKUP($C932,CARPETAS!$C$5:$L$2388,9,FALSE)</f>
        <v>137.80.56</v>
      </c>
      <c r="H932" s="43" t="str">
        <f>VLOOKUP($C932,CARPETAS!$C$5:$L$2388,5,FALSE)</f>
        <v>Agrologistica</v>
      </c>
      <c r="I932" s="89">
        <v>44049</v>
      </c>
      <c r="J932" s="44" t="str">
        <f>VLOOKUP($C932,CARPETAS!$C$5:$L$2388,4,FALSE)</f>
        <v>Salto</v>
      </c>
      <c r="K932" s="45"/>
      <c r="L932" s="94">
        <f>I932+1</f>
        <v>44050</v>
      </c>
      <c r="M932" s="46">
        <f t="shared" si="63"/>
        <v>3</v>
      </c>
      <c r="N932" s="47">
        <v>990</v>
      </c>
      <c r="O932" s="47" t="s">
        <v>1973</v>
      </c>
      <c r="P932" s="47">
        <v>990</v>
      </c>
      <c r="Q932" s="47"/>
      <c r="R932" s="47" t="s">
        <v>1974</v>
      </c>
      <c r="S932" s="47" t="s">
        <v>1975</v>
      </c>
      <c r="T932" s="36" t="s">
        <v>1976</v>
      </c>
      <c r="U932" s="284"/>
      <c r="V932" s="48"/>
      <c r="W932" s="48"/>
    </row>
    <row r="933" s="49" customFormat="1">
      <c r="A933" s="39">
        <v>31</v>
      </c>
      <c r="B933" s="54" t="s">
        <v>22</v>
      </c>
      <c r="C933" s="55" t="s">
        <v>23</v>
      </c>
      <c r="D933" s="141" t="s">
        <v>26</v>
      </c>
      <c r="E933" s="88">
        <v>44049</v>
      </c>
      <c r="F933" s="37" t="str">
        <f>VLOOKUP($C933,CARPETAS!$C$5:$L$2388,2,FALSE)</f>
        <v>BRB</v>
      </c>
      <c r="G933" s="27" t="str">
        <f>VLOOKUP($C933,CARPETAS!$C$5:$L$2388,9,FALSE)</f>
        <v>xx</v>
      </c>
      <c r="H933" s="28" t="str">
        <f>VLOOKUP($C933,CARPETAS!$C$5:$L$2388,5,FALSE)</f>
        <v>xx</v>
      </c>
      <c r="I933" s="88">
        <f>E933+1</f>
        <v>44050</v>
      </c>
      <c r="J933" s="29" t="str">
        <f>VLOOKUP($C933,CARPETAS!$C$5:$L$2388,4,FALSE)</f>
        <v>xx</v>
      </c>
      <c r="K933" s="38"/>
      <c r="L933" s="93">
        <f>I933+1</f>
        <v>44051</v>
      </c>
      <c r="M933" s="30">
        <f t="shared" si="63"/>
        <v>2</v>
      </c>
      <c r="N933" s="31">
        <v>936</v>
      </c>
      <c r="O933" s="31"/>
      <c r="P933" s="31"/>
      <c r="Q933" s="31"/>
      <c r="R933" s="31"/>
      <c r="S933" s="31"/>
      <c r="T933" s="40"/>
      <c r="U933" s="222"/>
      <c r="V933" s="48"/>
      <c r="W933" s="48"/>
    </row>
    <row r="934" ht="28.5" s="49" customFormat="1">
      <c r="A934" s="50">
        <v>32</v>
      </c>
      <c r="B934" s="57" t="s">
        <v>40</v>
      </c>
      <c r="C934" s="58" t="s">
        <v>1972</v>
      </c>
      <c r="D934" s="142" t="s">
        <v>1907</v>
      </c>
      <c r="E934" s="89">
        <v>44047</v>
      </c>
      <c r="F934" s="41" t="str">
        <f>VLOOKUP($C934,CARPETAS!$C$5:$L$2388,2,FALSE)</f>
        <v>PYB005</v>
      </c>
      <c r="G934" s="42" t="str">
        <f>VLOOKUP($C934,CARPETAS!$C$5:$L$2388,9,FALSE)</f>
        <v>137.80.56</v>
      </c>
      <c r="H934" s="43" t="str">
        <f>VLOOKUP($C934,CARPETAS!$C$5:$L$2388,5,FALSE)</f>
        <v>Agrologistica</v>
      </c>
      <c r="I934" s="89">
        <v>44050</v>
      </c>
      <c r="J934" s="44" t="str">
        <f>VLOOKUP($C934,CARPETAS!$C$5:$L$2388,4,FALSE)</f>
        <v>Salto</v>
      </c>
      <c r="K934" s="45"/>
      <c r="L934" s="94">
        <f>I934+1</f>
        <v>44051</v>
      </c>
      <c r="M934" s="46">
        <f t="shared" si="63"/>
        <v>4</v>
      </c>
      <c r="N934" s="47">
        <v>990</v>
      </c>
      <c r="O934" s="47" t="s">
        <v>1977</v>
      </c>
      <c r="P934" s="47">
        <v>991</v>
      </c>
      <c r="Q934" s="47"/>
      <c r="R934" s="47" t="s">
        <v>1978</v>
      </c>
      <c r="S934" s="47" t="s">
        <v>1979</v>
      </c>
      <c r="T934" s="36" t="s">
        <v>1980</v>
      </c>
      <c r="U934" s="284"/>
      <c r="V934" s="48"/>
      <c r="W934" s="48"/>
    </row>
    <row r="935" s="49" customFormat="1">
      <c r="A935" s="50">
        <v>32</v>
      </c>
      <c r="B935" s="57" t="s">
        <v>40</v>
      </c>
      <c r="C935" s="58" t="s">
        <v>1961</v>
      </c>
      <c r="D935" s="142" t="s">
        <v>32</v>
      </c>
      <c r="E935" s="89">
        <v>44050</v>
      </c>
      <c r="F935" s="41" t="str">
        <f>VLOOKUP($C935,CARPETAS!$C$5:$L$2388,2,FALSE)</f>
        <v>BRB058</v>
      </c>
      <c r="G935" s="42" t="str">
        <f>VLOOKUP($C935,CARPETAS!$C$5:$L$2388,9,FALSE)</f>
        <v>137.84.32</v>
      </c>
      <c r="H935" s="43" t="str">
        <f>VLOOKUP($C935,CARPETAS!$C$5:$L$2388,5,FALSE)</f>
        <v>Silvio</v>
      </c>
      <c r="I935" s="89">
        <v>44054</v>
      </c>
      <c r="J935" s="44" t="str">
        <f>VLOOKUP($C935,CARPETAS!$C$5:$L$2388,4,FALSE)</f>
        <v>Rio Branco</v>
      </c>
      <c r="K935" s="45"/>
      <c r="L935" s="94">
        <f>I935+1</f>
        <v>44055</v>
      </c>
      <c r="M935" s="46">
        <f t="shared" si="63"/>
        <v>5</v>
      </c>
      <c r="N935" s="47">
        <v>936</v>
      </c>
      <c r="O935" s="47" t="s">
        <v>972</v>
      </c>
      <c r="P935" s="47">
        <v>937</v>
      </c>
      <c r="Q935" s="47">
        <v>4538</v>
      </c>
      <c r="R935" s="47" t="s">
        <v>1756</v>
      </c>
      <c r="S935" s="47" t="s">
        <v>1981</v>
      </c>
      <c r="T935" s="36" t="s">
        <v>1982</v>
      </c>
      <c r="U935" s="284"/>
      <c r="V935" s="48"/>
      <c r="W935" s="48"/>
    </row>
    <row r="936" s="49" customFormat="1">
      <c r="A936" s="50">
        <v>31</v>
      </c>
      <c r="B936" s="57" t="s">
        <v>40</v>
      </c>
      <c r="C936" s="58" t="s">
        <v>1983</v>
      </c>
      <c r="D936" s="142" t="s">
        <v>38</v>
      </c>
      <c r="E936" s="89">
        <v>44049</v>
      </c>
      <c r="F936" s="41" t="str">
        <f>VLOOKUP($C936,CARPETAS!$C$5:$L$2388,2,FALSE)</f>
        <v>BRB057</v>
      </c>
      <c r="G936" s="42" t="str">
        <f>VLOOKUP($C936,CARPETAS!$C$5:$L$2388,9,FALSE)</f>
        <v>137.80.10</v>
      </c>
      <c r="H936" s="43" t="str">
        <f>VLOOKUP($C936,CARPETAS!$C$5:$L$2388,5,FALSE)</f>
        <v>Silvio</v>
      </c>
      <c r="I936" s="89">
        <f>E936+5</f>
        <v>44054</v>
      </c>
      <c r="J936" s="44" t="str">
        <f>VLOOKUP($C936,CARPETAS!$C$5:$L$2388,4,FALSE)</f>
        <v>Rio Branco</v>
      </c>
      <c r="K936" s="45"/>
      <c r="L936" s="94">
        <f>I936+1+1+1</f>
        <v>44057</v>
      </c>
      <c r="M936" s="46">
        <f t="shared" si="63"/>
        <v>8</v>
      </c>
      <c r="N936" s="47">
        <v>1152</v>
      </c>
      <c r="O936" s="47"/>
      <c r="P936" s="47">
        <v>1152</v>
      </c>
      <c r="Q936" s="47">
        <v>4541</v>
      </c>
      <c r="R936" s="47" t="s">
        <v>1984</v>
      </c>
      <c r="S936" s="47" t="s">
        <v>1985</v>
      </c>
      <c r="T936" s="36" t="s">
        <v>1986</v>
      </c>
      <c r="U936" s="284"/>
      <c r="V936" s="48"/>
      <c r="W936" s="48"/>
    </row>
    <row r="937" s="49" customFormat="1">
      <c r="A937" s="50">
        <v>31</v>
      </c>
      <c r="B937" s="57" t="s">
        <v>40</v>
      </c>
      <c r="C937" s="58" t="s">
        <v>1987</v>
      </c>
      <c r="D937" s="142" t="s">
        <v>38</v>
      </c>
      <c r="E937" s="89">
        <v>44049</v>
      </c>
      <c r="F937" s="41" t="str">
        <f>VLOOKUP($C937,CARPETAS!$C$5:$L$2388,2,FALSE)</f>
        <v>BRB057</v>
      </c>
      <c r="G937" s="42" t="str">
        <f>VLOOKUP($C937,CARPETAS!$C$5:$L$2388,9,FALSE)</f>
        <v>137.80.10</v>
      </c>
      <c r="H937" s="43" t="str">
        <f>VLOOKUP($C937,CARPETAS!$C$5:$L$2388,5,FALSE)</f>
        <v>Silvio</v>
      </c>
      <c r="I937" s="89">
        <f>E937+5</f>
        <v>44054</v>
      </c>
      <c r="J937" s="44" t="str">
        <f>VLOOKUP($C937,CARPETAS!$C$5:$L$2388,4,FALSE)</f>
        <v>Rio Branco</v>
      </c>
      <c r="K937" s="45"/>
      <c r="L937" s="94">
        <f>I937+1+1+1</f>
        <v>44057</v>
      </c>
      <c r="M937" s="46">
        <f t="shared" si="63"/>
        <v>8</v>
      </c>
      <c r="N937" s="47">
        <v>1152</v>
      </c>
      <c r="O937" s="47"/>
      <c r="P937" s="47">
        <v>1152</v>
      </c>
      <c r="Q937" s="47">
        <v>4544</v>
      </c>
      <c r="R937" s="47" t="s">
        <v>256</v>
      </c>
      <c r="S937" s="47" t="s">
        <v>257</v>
      </c>
      <c r="T937" s="36" t="s">
        <v>1988</v>
      </c>
      <c r="U937" s="284"/>
      <c r="V937" s="48"/>
      <c r="W937" s="48"/>
    </row>
    <row r="938" s="49" customFormat="1">
      <c r="A938" s="50">
        <v>33</v>
      </c>
      <c r="B938" s="57" t="s">
        <v>40</v>
      </c>
      <c r="C938" s="58" t="s">
        <v>1961</v>
      </c>
      <c r="D938" s="142" t="s">
        <v>37</v>
      </c>
      <c r="E938" s="89">
        <v>44053</v>
      </c>
      <c r="F938" s="41" t="str">
        <f>VLOOKUP($C938,CARPETAS!$C$5:$L$2388,2,FALSE)</f>
        <v>BRB058</v>
      </c>
      <c r="G938" s="42" t="str">
        <f>VLOOKUP($C938,CARPETAS!$C$5:$L$2388,9,FALSE)</f>
        <v>137.84.32</v>
      </c>
      <c r="H938" s="43" t="str">
        <f>VLOOKUP($C938,CARPETAS!$C$5:$L$2388,5,FALSE)</f>
        <v>Silvio</v>
      </c>
      <c r="I938" s="89">
        <v>44055</v>
      </c>
      <c r="J938" s="44" t="str">
        <f>VLOOKUP($C938,CARPETAS!$C$5:$L$2388,4,FALSE)</f>
        <v>Rio Branco</v>
      </c>
      <c r="K938" s="45"/>
      <c r="L938" s="94">
        <f>I938+1</f>
        <v>44056</v>
      </c>
      <c r="M938" s="46">
        <f t="shared" si="63"/>
        <v>3</v>
      </c>
      <c r="N938" s="47">
        <v>936</v>
      </c>
      <c r="O938" s="47" t="s">
        <v>1989</v>
      </c>
      <c r="P938" s="47">
        <v>937</v>
      </c>
      <c r="Q938" s="47">
        <v>4539</v>
      </c>
      <c r="R938" s="47" t="s">
        <v>1990</v>
      </c>
      <c r="S938" s="47" t="s">
        <v>1991</v>
      </c>
      <c r="T938" s="36" t="s">
        <v>1992</v>
      </c>
      <c r="U938" s="284"/>
      <c r="V938" s="48"/>
      <c r="W938" s="48"/>
    </row>
    <row r="939" s="49" customFormat="1">
      <c r="A939" s="50">
        <v>33</v>
      </c>
      <c r="B939" s="57" t="s">
        <v>40</v>
      </c>
      <c r="C939" s="58" t="s">
        <v>1961</v>
      </c>
      <c r="D939" s="142" t="s">
        <v>37</v>
      </c>
      <c r="E939" s="89">
        <v>44054</v>
      </c>
      <c r="F939" s="41" t="str">
        <f>VLOOKUP($C939,CARPETAS!$C$5:$L$2388,2,FALSE)</f>
        <v>BRB058</v>
      </c>
      <c r="G939" s="42" t="str">
        <f>VLOOKUP($C939,CARPETAS!$C$5:$L$2388,9,FALSE)</f>
        <v>137.84.32</v>
      </c>
      <c r="H939" s="43" t="str">
        <f>VLOOKUP($C939,CARPETAS!$C$5:$L$2388,5,FALSE)</f>
        <v>Silvio</v>
      </c>
      <c r="I939" s="89">
        <f>E939+1</f>
        <v>44055</v>
      </c>
      <c r="J939" s="44" t="str">
        <f>VLOOKUP($C939,CARPETAS!$C$5:$L$2388,4,FALSE)</f>
        <v>Rio Branco</v>
      </c>
      <c r="K939" s="45"/>
      <c r="L939" s="94">
        <f>I939+1+1</f>
        <v>44057</v>
      </c>
      <c r="M939" s="46">
        <f t="shared" si="63"/>
        <v>3</v>
      </c>
      <c r="N939" s="47">
        <v>936</v>
      </c>
      <c r="O939" s="47" t="s">
        <v>574</v>
      </c>
      <c r="P939" s="47">
        <v>937</v>
      </c>
      <c r="Q939" s="47">
        <v>4540</v>
      </c>
      <c r="R939" s="47" t="s">
        <v>1851</v>
      </c>
      <c r="S939" s="47" t="s">
        <v>1852</v>
      </c>
      <c r="T939" s="36" t="s">
        <v>1993</v>
      </c>
      <c r="U939" s="284"/>
      <c r="V939" s="48"/>
      <c r="W939" s="48"/>
    </row>
    <row r="940" s="49" customFormat="1">
      <c r="A940" s="50">
        <v>33</v>
      </c>
      <c r="B940" s="57" t="s">
        <v>40</v>
      </c>
      <c r="C940" s="58" t="s">
        <v>1994</v>
      </c>
      <c r="D940" s="142" t="s">
        <v>32</v>
      </c>
      <c r="E940" s="89">
        <v>44055</v>
      </c>
      <c r="F940" s="41" t="str">
        <f>VLOOKUP($C940,CARPETAS!$C$5:$L$2388,2,FALSE)</f>
        <v>BRB061</v>
      </c>
      <c r="G940" s="42" t="str">
        <f>VLOOKUP($C940,CARPETAS!$C$5:$L$2388,9,FALSE)</f>
        <v>137.93.33</v>
      </c>
      <c r="H940" s="43" t="str">
        <f>VLOOKUP($C940,CARPETAS!$C$5:$L$2388,5,FALSE)</f>
        <v>Silvio</v>
      </c>
      <c r="I940" s="89">
        <f>E940+1</f>
        <v>44056</v>
      </c>
      <c r="J940" s="44" t="str">
        <f>VLOOKUP($C940,CARPETAS!$C$5:$L$2388,4,FALSE)</f>
        <v>Rio Branco</v>
      </c>
      <c r="K940" s="45"/>
      <c r="L940" s="94">
        <f>I940+1+1</f>
        <v>44058</v>
      </c>
      <c r="M940" s="46">
        <f t="shared" si="63"/>
        <v>3</v>
      </c>
      <c r="N940" s="47">
        <v>936</v>
      </c>
      <c r="O940" s="47" t="s">
        <v>977</v>
      </c>
      <c r="P940" s="47">
        <v>936</v>
      </c>
      <c r="Q940" s="47">
        <v>4552</v>
      </c>
      <c r="R940" s="47" t="s">
        <v>1712</v>
      </c>
      <c r="S940" s="47" t="s">
        <v>1713</v>
      </c>
      <c r="T940" s="36" t="s">
        <v>861</v>
      </c>
      <c r="U940" s="284"/>
      <c r="V940" s="48"/>
      <c r="W940" s="48"/>
    </row>
    <row r="941" s="49" customFormat="1">
      <c r="A941" s="50">
        <v>33</v>
      </c>
      <c r="B941" s="57" t="s">
        <v>40</v>
      </c>
      <c r="C941" s="58" t="s">
        <v>1994</v>
      </c>
      <c r="D941" s="142" t="s">
        <v>32</v>
      </c>
      <c r="E941" s="89">
        <v>44056</v>
      </c>
      <c r="F941" s="41" t="str">
        <f>VLOOKUP($C941,CARPETAS!$C$5:$L$2388,2,FALSE)</f>
        <v>BRB061</v>
      </c>
      <c r="G941" s="42" t="str">
        <f>VLOOKUP($C941,CARPETAS!$C$5:$L$2388,9,FALSE)</f>
        <v>137.93.33</v>
      </c>
      <c r="H941" s="43" t="str">
        <f>VLOOKUP($C941,CARPETAS!$C$5:$L$2388,5,FALSE)</f>
        <v>Silvio</v>
      </c>
      <c r="I941" s="89">
        <f>E941+1</f>
        <v>44057</v>
      </c>
      <c r="J941" s="44" t="str">
        <f>VLOOKUP($C941,CARPETAS!$C$5:$L$2388,4,FALSE)</f>
        <v>Rio Branco</v>
      </c>
      <c r="K941" s="45"/>
      <c r="L941" s="94">
        <f ref="L941:L951" t="shared" si="64">I941+1</f>
        <v>44058</v>
      </c>
      <c r="M941" s="46">
        <f t="shared" si="63"/>
        <v>2</v>
      </c>
      <c r="N941" s="47">
        <v>936</v>
      </c>
      <c r="O941" s="47" t="s">
        <v>982</v>
      </c>
      <c r="P941" s="47">
        <v>936</v>
      </c>
      <c r="Q941" s="47">
        <v>4555</v>
      </c>
      <c r="R941" s="47" t="s">
        <v>1537</v>
      </c>
      <c r="S941" s="47" t="s">
        <v>1757</v>
      </c>
      <c r="T941" s="36" t="s">
        <v>861</v>
      </c>
      <c r="U941" s="284"/>
      <c r="V941" s="48"/>
      <c r="W941" s="48"/>
    </row>
    <row r="942" ht="28.5" s="49" customFormat="1">
      <c r="A942" s="50">
        <v>33</v>
      </c>
      <c r="B942" s="57" t="s">
        <v>40</v>
      </c>
      <c r="C942" s="58" t="s">
        <v>1995</v>
      </c>
      <c r="D942" s="142" t="s">
        <v>1996</v>
      </c>
      <c r="E942" s="89">
        <v>44053</v>
      </c>
      <c r="F942" s="41" t="str">
        <f>VLOOKUP($C942,CARPETAS!$C$5:$L$2388,2,FALSE)</f>
        <v>BRE003</v>
      </c>
      <c r="G942" s="42" t="str">
        <f>VLOOKUP($C942,CARPETAS!$C$5:$L$2388,9,FALSE)</f>
        <v>137.54.45</v>
      </c>
      <c r="H942" s="43" t="str">
        <f>VLOOKUP($C942,CARPETAS!$C$5:$L$2388,5,FALSE)</f>
        <v>Zanini</v>
      </c>
      <c r="I942" s="89">
        <v>44057</v>
      </c>
      <c r="J942" s="44" t="str">
        <f>VLOOKUP($C942,CARPETAS!$C$5:$L$2388,4,FALSE)</f>
        <v>Rio Branco</v>
      </c>
      <c r="K942" s="45"/>
      <c r="L942" s="94">
        <f t="shared" si="64"/>
        <v>44058</v>
      </c>
      <c r="M942" s="46">
        <f t="shared" si="63"/>
        <v>5</v>
      </c>
      <c r="N942" s="47">
        <v>1280</v>
      </c>
      <c r="O942" s="47"/>
      <c r="P942" s="47">
        <v>1280</v>
      </c>
      <c r="Q942" s="47">
        <v>1550</v>
      </c>
      <c r="R942" s="47" t="s">
        <v>463</v>
      </c>
      <c r="S942" s="47" t="s">
        <v>227</v>
      </c>
      <c r="T942" s="36" t="s">
        <v>1997</v>
      </c>
      <c r="U942" s="284"/>
      <c r="V942" s="48"/>
      <c r="W942" s="48"/>
    </row>
    <row r="943" s="49" customFormat="1">
      <c r="A943" s="50">
        <v>33</v>
      </c>
      <c r="B943" s="57" t="s">
        <v>40</v>
      </c>
      <c r="C943" s="58" t="s">
        <v>1971</v>
      </c>
      <c r="D943" s="142" t="s">
        <v>26</v>
      </c>
      <c r="E943" s="89">
        <v>44055</v>
      </c>
      <c r="F943" s="41" t="str">
        <f>VLOOKUP($C943,CARPETAS!$C$5:$L$2388,2,FALSE)</f>
        <v>BRB059</v>
      </c>
      <c r="G943" s="42" t="str">
        <f>VLOOKUP($C943,CARPETAS!$C$5:$L$2388,9,FALSE)</f>
        <v>137.84.33</v>
      </c>
      <c r="H943" s="43" t="str">
        <f>VLOOKUP($C943,CARPETAS!$C$5:$L$2388,5,FALSE)</f>
        <v>Zanini</v>
      </c>
      <c r="I943" s="89">
        <v>44057</v>
      </c>
      <c r="J943" s="44" t="str">
        <f>VLOOKUP($C943,CARPETAS!$C$5:$L$2388,4,FALSE)</f>
        <v>Rio Branco</v>
      </c>
      <c r="K943" s="45"/>
      <c r="L943" s="94">
        <f t="shared" si="64"/>
        <v>44058</v>
      </c>
      <c r="M943" s="46">
        <f t="shared" si="63"/>
        <v>3</v>
      </c>
      <c r="N943" s="47">
        <v>936</v>
      </c>
      <c r="O943" s="47" t="s">
        <v>1069</v>
      </c>
      <c r="P943" s="47">
        <v>937</v>
      </c>
      <c r="Q943" s="47">
        <v>1556</v>
      </c>
      <c r="R943" s="47" t="s">
        <v>174</v>
      </c>
      <c r="S943" s="47" t="s">
        <v>175</v>
      </c>
      <c r="T943" s="36" t="s">
        <v>864</v>
      </c>
      <c r="U943" s="284"/>
      <c r="V943" s="48"/>
      <c r="W943" s="48"/>
    </row>
    <row r="944" s="49" customFormat="1">
      <c r="A944" s="50">
        <v>33</v>
      </c>
      <c r="B944" s="57" t="s">
        <v>40</v>
      </c>
      <c r="C944" s="58" t="s">
        <v>1945</v>
      </c>
      <c r="D944" s="142" t="s">
        <v>1998</v>
      </c>
      <c r="E944" s="89">
        <v>44056</v>
      </c>
      <c r="F944" s="41" t="str">
        <f>VLOOKUP($C944,CARPETAS!$C$5:$L$2388,2,FALSE)</f>
        <v>BRB056</v>
      </c>
      <c r="G944" s="42" t="str">
        <f>VLOOKUP($C944,CARPETAS!$C$5:$L$2388,9,FALSE)</f>
        <v>137.79.28</v>
      </c>
      <c r="H944" s="43" t="str">
        <f>VLOOKUP($C944,CARPETAS!$C$5:$L$2388,5,FALSE)</f>
        <v>Gral</v>
      </c>
      <c r="I944" s="89">
        <f>E944+1</f>
        <v>44057</v>
      </c>
      <c r="J944" s="44" t="str">
        <f>VLOOKUP($C944,CARPETAS!$C$5:$L$2388,4,FALSE)</f>
        <v>Rio Branco</v>
      </c>
      <c r="K944" s="45"/>
      <c r="L944" s="94">
        <f t="shared" si="64"/>
        <v>44058</v>
      </c>
      <c r="M944" s="46">
        <f t="shared" si="63"/>
        <v>2</v>
      </c>
      <c r="N944" s="47">
        <v>936</v>
      </c>
      <c r="O944" s="47" t="s">
        <v>1999</v>
      </c>
      <c r="P944" s="47">
        <v>936</v>
      </c>
      <c r="Q944" s="47">
        <v>5117</v>
      </c>
      <c r="R944" s="47" t="s">
        <v>2000</v>
      </c>
      <c r="S944" s="47" t="s">
        <v>2001</v>
      </c>
      <c r="T944" s="36" t="s">
        <v>861</v>
      </c>
      <c r="U944" s="284"/>
      <c r="V944" s="48"/>
      <c r="W944" s="48"/>
    </row>
    <row r="945" s="49" customFormat="1">
      <c r="A945" s="50">
        <v>33</v>
      </c>
      <c r="B945" s="57" t="s">
        <v>40</v>
      </c>
      <c r="C945" s="58" t="s">
        <v>2002</v>
      </c>
      <c r="D945" s="142" t="s">
        <v>1907</v>
      </c>
      <c r="E945" s="89">
        <v>44054</v>
      </c>
      <c r="F945" s="41" t="str">
        <f>VLOOKUP($C945,CARPETAS!$C$5:$L$2388,2,FALSE)</f>
        <v>PYB007</v>
      </c>
      <c r="G945" s="42" t="str">
        <f>VLOOKUP($C945,CARPETAS!$C$5:$L$2388,9,FALSE)</f>
        <v>137.89.34</v>
      </c>
      <c r="H945" s="43" t="str">
        <f>VLOOKUP($C945,CARPETAS!$C$5:$L$2388,5,FALSE)</f>
        <v>Alto Paraguay</v>
      </c>
      <c r="I945" s="89">
        <v>44057</v>
      </c>
      <c r="J945" s="44" t="str">
        <f>VLOOKUP($C945,CARPETAS!$C$5:$L$2388,4,FALSE)</f>
        <v>Salto</v>
      </c>
      <c r="K945" s="45"/>
      <c r="L945" s="94">
        <f t="shared" si="64"/>
        <v>44058</v>
      </c>
      <c r="M945" s="46">
        <f t="shared" si="63"/>
        <v>4</v>
      </c>
      <c r="N945" s="47">
        <v>990</v>
      </c>
      <c r="O945" s="47" t="s">
        <v>2003</v>
      </c>
      <c r="P945" s="47">
        <v>990</v>
      </c>
      <c r="Q945" s="47"/>
      <c r="R945" s="47" t="s">
        <v>2004</v>
      </c>
      <c r="S945" s="47" t="s">
        <v>2005</v>
      </c>
      <c r="T945" s="36" t="s">
        <v>2006</v>
      </c>
      <c r="U945" s="284"/>
      <c r="V945" s="48"/>
      <c r="W945" s="48"/>
    </row>
    <row r="946" s="49" customFormat="1">
      <c r="A946" s="39">
        <v>32</v>
      </c>
      <c r="B946" s="54" t="s">
        <v>22</v>
      </c>
      <c r="C946" s="55" t="s">
        <v>23</v>
      </c>
      <c r="D946" s="141" t="s">
        <v>26</v>
      </c>
      <c r="E946" s="88">
        <v>44057</v>
      </c>
      <c r="F946" s="37" t="str">
        <f>VLOOKUP($C946,CARPETAS!$C$5:$L$2388,2,FALSE)</f>
        <v>BRB</v>
      </c>
      <c r="G946" s="27" t="str">
        <f>VLOOKUP($C946,CARPETAS!$C$5:$L$2388,9,FALSE)</f>
        <v>xx</v>
      </c>
      <c r="H946" s="28" t="str">
        <f>VLOOKUP($C946,CARPETAS!$C$5:$L$2388,5,FALSE)</f>
        <v>xx</v>
      </c>
      <c r="I946" s="88">
        <f>E946+1</f>
        <v>44058</v>
      </c>
      <c r="J946" s="29" t="str">
        <f>VLOOKUP($C946,CARPETAS!$C$5:$L$2388,4,FALSE)</f>
        <v>xx</v>
      </c>
      <c r="K946" s="38"/>
      <c r="L946" s="93">
        <f t="shared" si="64"/>
        <v>44059</v>
      </c>
      <c r="M946" s="30">
        <f t="shared" si="63"/>
        <v>2</v>
      </c>
      <c r="N946" s="31">
        <v>936</v>
      </c>
      <c r="O946" s="31"/>
      <c r="P946" s="31"/>
      <c r="Q946" s="31"/>
      <c r="R946" s="31"/>
      <c r="S946" s="31"/>
      <c r="T946" s="40"/>
      <c r="U946" s="222"/>
      <c r="V946" s="48"/>
      <c r="W946" s="48"/>
    </row>
    <row r="947" s="49" customFormat="1">
      <c r="A947" s="50">
        <v>33</v>
      </c>
      <c r="B947" s="57" t="s">
        <v>40</v>
      </c>
      <c r="C947" s="58" t="s">
        <v>2007</v>
      </c>
      <c r="D947" s="142" t="s">
        <v>1907</v>
      </c>
      <c r="E947" s="89">
        <v>44057</v>
      </c>
      <c r="F947" s="41" t="str">
        <f>VLOOKUP($C947,CARPETAS!$C$5:$L$2388,2,FALSE)</f>
        <v>PYB006</v>
      </c>
      <c r="G947" s="42" t="str">
        <f>VLOOKUP($C947,CARPETAS!$C$5:$L$2388,9,FALSE)</f>
        <v>137.86.72</v>
      </c>
      <c r="H947" s="43" t="str">
        <f>VLOOKUP($C947,CARPETAS!$C$5:$L$2388,5,FALSE)</f>
        <v>Agrologistica</v>
      </c>
      <c r="I947" s="89">
        <v>44060</v>
      </c>
      <c r="J947" s="44" t="str">
        <f>VLOOKUP($C947,CARPETAS!$C$5:$L$2388,4,FALSE)</f>
        <v>Salto</v>
      </c>
      <c r="K947" s="45"/>
      <c r="L947" s="94">
        <f t="shared" si="64"/>
        <v>44061</v>
      </c>
      <c r="M947" s="46">
        <f t="shared" si="63"/>
        <v>4</v>
      </c>
      <c r="N947" s="47">
        <v>990</v>
      </c>
      <c r="O947" s="47" t="s">
        <v>2008</v>
      </c>
      <c r="P947" s="47">
        <v>991</v>
      </c>
      <c r="Q947" s="47"/>
      <c r="R947" s="47" t="s">
        <v>2009</v>
      </c>
      <c r="S947" s="47" t="s">
        <v>2010</v>
      </c>
      <c r="T947" s="36" t="s">
        <v>2011</v>
      </c>
      <c r="U947" s="284"/>
      <c r="V947" s="48"/>
      <c r="W947" s="48"/>
    </row>
    <row r="948" s="49" customFormat="1">
      <c r="A948" s="50">
        <v>33</v>
      </c>
      <c r="B948" s="57" t="s">
        <v>40</v>
      </c>
      <c r="C948" s="58" t="s">
        <v>1971</v>
      </c>
      <c r="D948" s="142" t="s">
        <v>2012</v>
      </c>
      <c r="E948" s="89">
        <v>44056</v>
      </c>
      <c r="F948" s="41" t="str">
        <f>VLOOKUP($C948,CARPETAS!$C$5:$L$2388,2,FALSE)</f>
        <v>BRB059</v>
      </c>
      <c r="G948" s="42" t="str">
        <f>VLOOKUP($C948,CARPETAS!$C$5:$L$2388,9,FALSE)</f>
        <v>137.84.33</v>
      </c>
      <c r="H948" s="43" t="str">
        <f>VLOOKUP($C948,CARPETAS!$C$5:$L$2388,5,FALSE)</f>
        <v>Zanini</v>
      </c>
      <c r="I948" s="89">
        <v>44060</v>
      </c>
      <c r="J948" s="44" t="str">
        <f>VLOOKUP($C948,CARPETAS!$C$5:$L$2388,4,FALSE)</f>
        <v>Rio Branco</v>
      </c>
      <c r="K948" s="45"/>
      <c r="L948" s="94">
        <f t="shared" si="64"/>
        <v>44061</v>
      </c>
      <c r="M948" s="46">
        <f t="shared" si="63"/>
        <v>5</v>
      </c>
      <c r="N948" s="47">
        <v>936</v>
      </c>
      <c r="O948" s="47" t="s">
        <v>2013</v>
      </c>
      <c r="P948" s="47">
        <v>936</v>
      </c>
      <c r="Q948" s="47">
        <v>1559</v>
      </c>
      <c r="R948" s="47" t="s">
        <v>478</v>
      </c>
      <c r="S948" s="47" t="s">
        <v>479</v>
      </c>
      <c r="T948" s="36" t="s">
        <v>2014</v>
      </c>
      <c r="U948" s="284"/>
      <c r="V948" s="48"/>
      <c r="W948" s="48"/>
    </row>
    <row r="949" s="49" customFormat="1">
      <c r="A949" s="50"/>
      <c r="B949" s="57" t="s">
        <v>40</v>
      </c>
      <c r="C949" s="58" t="s">
        <v>1995</v>
      </c>
      <c r="D949" s="142" t="s">
        <v>1996</v>
      </c>
      <c r="E949" s="89">
        <v>44055</v>
      </c>
      <c r="F949" s="41" t="str">
        <f>VLOOKUP($C949,CARPETAS!$C$5:$L$2388,2,FALSE)</f>
        <v>BRE003</v>
      </c>
      <c r="G949" s="42" t="str">
        <f>VLOOKUP($C949,CARPETAS!$C$5:$L$2388,9,FALSE)</f>
        <v>137.54.45</v>
      </c>
      <c r="H949" s="43" t="str">
        <f>VLOOKUP($C949,CARPETAS!$C$5:$L$2388,5,FALSE)</f>
        <v>Zanini</v>
      </c>
      <c r="I949" s="89">
        <v>44060</v>
      </c>
      <c r="J949" s="44" t="str">
        <f>VLOOKUP($C949,CARPETAS!$C$5:$L$2388,4,FALSE)</f>
        <v>Rio Branco</v>
      </c>
      <c r="K949" s="45"/>
      <c r="L949" s="94">
        <f t="shared" si="64"/>
        <v>44061</v>
      </c>
      <c r="M949" s="46">
        <v>74</v>
      </c>
      <c r="N949" s="47">
        <v>1280</v>
      </c>
      <c r="O949" s="47"/>
      <c r="P949" s="47">
        <v>1280</v>
      </c>
      <c r="Q949" s="47">
        <v>1554</v>
      </c>
      <c r="R949" s="47" t="s">
        <v>515</v>
      </c>
      <c r="S949" s="47" t="s">
        <v>516</v>
      </c>
      <c r="T949" s="36" t="s">
        <v>2015</v>
      </c>
      <c r="U949" s="284"/>
      <c r="V949" s="48"/>
      <c r="W949" s="48"/>
    </row>
    <row r="950" s="49" customFormat="1">
      <c r="A950" s="50">
        <v>33</v>
      </c>
      <c r="B950" s="57" t="s">
        <v>40</v>
      </c>
      <c r="C950" s="58" t="s">
        <v>1994</v>
      </c>
      <c r="D950" s="142" t="s">
        <v>29</v>
      </c>
      <c r="E950" s="89">
        <v>44058</v>
      </c>
      <c r="F950" s="41" t="str">
        <f>VLOOKUP($C950,CARPETAS!$C$5:$L$2388,2,FALSE)</f>
        <v>BRB061</v>
      </c>
      <c r="G950" s="42" t="str">
        <f>VLOOKUP($C950,CARPETAS!$C$5:$L$2388,9,FALSE)</f>
        <v>137.93.33</v>
      </c>
      <c r="H950" s="43" t="str">
        <f>VLOOKUP($C950,CARPETAS!$C$5:$L$2388,5,FALSE)</f>
        <v>Silvio</v>
      </c>
      <c r="I950" s="89">
        <v>44060</v>
      </c>
      <c r="J950" s="44" t="str">
        <f>VLOOKUP($C950,CARPETAS!$C$5:$L$2388,4,FALSE)</f>
        <v>Rio Branco</v>
      </c>
      <c r="K950" s="45"/>
      <c r="L950" s="94">
        <f t="shared" si="64"/>
        <v>44061</v>
      </c>
      <c r="M950" s="46">
        <f ref="M950:M1013" t="shared" si="65">IF(E950&lt;&gt;"",L950-E950,"-")</f>
        <v>3</v>
      </c>
      <c r="N950" s="47">
        <v>936</v>
      </c>
      <c r="O950" s="47" t="s">
        <v>1217</v>
      </c>
      <c r="P950" s="47">
        <v>936</v>
      </c>
      <c r="Q950" s="47">
        <v>4556</v>
      </c>
      <c r="R950" s="47" t="s">
        <v>148</v>
      </c>
      <c r="S950" s="47" t="s">
        <v>149</v>
      </c>
      <c r="T950" s="36" t="s">
        <v>2014</v>
      </c>
      <c r="U950" s="284"/>
      <c r="V950" s="48"/>
      <c r="W950" s="48"/>
    </row>
    <row r="951" s="49" customFormat="1">
      <c r="A951" s="50">
        <v>34</v>
      </c>
      <c r="B951" s="57" t="s">
        <v>40</v>
      </c>
      <c r="C951" s="58" t="s">
        <v>1971</v>
      </c>
      <c r="D951" s="142" t="s">
        <v>26</v>
      </c>
      <c r="E951" s="89">
        <v>44060</v>
      </c>
      <c r="F951" s="41" t="str">
        <f>VLOOKUP($C951,CARPETAS!$C$5:$L$2388,2,FALSE)</f>
        <v>BRB059</v>
      </c>
      <c r="G951" s="42" t="str">
        <f>VLOOKUP($C951,CARPETAS!$C$5:$L$2388,9,FALSE)</f>
        <v>137.84.33</v>
      </c>
      <c r="H951" s="43" t="str">
        <f>VLOOKUP($C951,CARPETAS!$C$5:$L$2388,5,FALSE)</f>
        <v>Zanini</v>
      </c>
      <c r="I951" s="89">
        <f>E951+1</f>
        <v>44061</v>
      </c>
      <c r="J951" s="44" t="str">
        <f>VLOOKUP($C951,CARPETAS!$C$5:$L$2388,4,FALSE)</f>
        <v>Rio Branco</v>
      </c>
      <c r="K951" s="45"/>
      <c r="L951" s="94">
        <f t="shared" si="64"/>
        <v>44062</v>
      </c>
      <c r="M951" s="46">
        <f t="shared" si="65"/>
        <v>2</v>
      </c>
      <c r="N951" s="47">
        <v>936</v>
      </c>
      <c r="O951" s="47" t="s">
        <v>1079</v>
      </c>
      <c r="P951" s="47">
        <v>936</v>
      </c>
      <c r="Q951" s="47">
        <v>1564</v>
      </c>
      <c r="R951" s="47" t="s">
        <v>753</v>
      </c>
      <c r="S951" s="47" t="s">
        <v>754</v>
      </c>
      <c r="T951" s="36" t="s">
        <v>2016</v>
      </c>
      <c r="U951" s="284"/>
      <c r="V951" s="48"/>
      <c r="W951" s="48"/>
    </row>
    <row r="952" s="49" customFormat="1">
      <c r="A952" s="50">
        <v>34</v>
      </c>
      <c r="B952" s="57" t="s">
        <v>40</v>
      </c>
      <c r="C952" s="58" t="s">
        <v>2017</v>
      </c>
      <c r="D952" s="142" t="s">
        <v>32</v>
      </c>
      <c r="E952" s="89">
        <v>44061</v>
      </c>
      <c r="F952" s="41" t="str">
        <f>VLOOKUP($C952,CARPETAS!$C$5:$L$2388,2,FALSE)</f>
        <v>BRB063</v>
      </c>
      <c r="G952" s="42" t="str">
        <f>VLOOKUP($C952,CARPETAS!$C$5:$L$2388,9,FALSE)</f>
        <v>137.96.17</v>
      </c>
      <c r="H952" s="43" t="str">
        <f>VLOOKUP($C952,CARPETAS!$C$5:$L$2388,5,FALSE)</f>
        <v>Silvio</v>
      </c>
      <c r="I952" s="89">
        <f>E952+1</f>
        <v>44062</v>
      </c>
      <c r="J952" s="44" t="str">
        <f>VLOOKUP($C952,CARPETAS!$C$5:$L$2388,4,FALSE)</f>
        <v>Rio Branco</v>
      </c>
      <c r="K952" s="45"/>
      <c r="L952" s="94">
        <f>I952+1+1</f>
        <v>44064</v>
      </c>
      <c r="M952" s="46">
        <f t="shared" si="65"/>
        <v>3</v>
      </c>
      <c r="N952" s="47">
        <v>936</v>
      </c>
      <c r="O952" s="47" t="s">
        <v>995</v>
      </c>
      <c r="P952" s="47">
        <v>936</v>
      </c>
      <c r="Q952" s="47">
        <v>4563</v>
      </c>
      <c r="R952" s="47" t="s">
        <v>1255</v>
      </c>
      <c r="S952" s="47" t="s">
        <v>2018</v>
      </c>
      <c r="T952" s="36" t="s">
        <v>2019</v>
      </c>
      <c r="U952" s="284"/>
      <c r="V952" s="48"/>
      <c r="W952" s="48"/>
    </row>
    <row r="953" s="49" customFormat="1">
      <c r="A953" s="50">
        <v>34</v>
      </c>
      <c r="B953" s="57" t="s">
        <v>40</v>
      </c>
      <c r="C953" s="58" t="s">
        <v>2017</v>
      </c>
      <c r="D953" s="142" t="s">
        <v>37</v>
      </c>
      <c r="E953" s="89">
        <v>44061</v>
      </c>
      <c r="F953" s="41" t="str">
        <f>VLOOKUP($C953,CARPETAS!$C$5:$L$2388,2,FALSE)</f>
        <v>BRB063</v>
      </c>
      <c r="G953" s="42" t="str">
        <f>VLOOKUP($C953,CARPETAS!$C$5:$L$2388,9,FALSE)</f>
        <v>137.96.17</v>
      </c>
      <c r="H953" s="43" t="str">
        <f>VLOOKUP($C953,CARPETAS!$C$5:$L$2388,5,FALSE)</f>
        <v>Silvio</v>
      </c>
      <c r="I953" s="89">
        <f>E953+1</f>
        <v>44062</v>
      </c>
      <c r="J953" s="44" t="str">
        <f>VLOOKUP($C953,CARPETAS!$C$5:$L$2388,4,FALSE)</f>
        <v>Rio Branco</v>
      </c>
      <c r="K953" s="45"/>
      <c r="L953" s="94">
        <f>I953+1+1</f>
        <v>44064</v>
      </c>
      <c r="M953" s="46">
        <f t="shared" si="65"/>
        <v>3</v>
      </c>
      <c r="N953" s="47">
        <v>936</v>
      </c>
      <c r="O953" s="47" t="s">
        <v>585</v>
      </c>
      <c r="P953" s="47">
        <v>936</v>
      </c>
      <c r="Q953" s="47">
        <v>4564</v>
      </c>
      <c r="R953" s="47" t="s">
        <v>2020</v>
      </c>
      <c r="S953" s="47" t="s">
        <v>2021</v>
      </c>
      <c r="T953" s="36" t="s">
        <v>2019</v>
      </c>
      <c r="U953" s="284"/>
      <c r="V953" s="48"/>
      <c r="W953" s="48"/>
    </row>
    <row r="954" s="49" customFormat="1">
      <c r="A954" s="50">
        <v>33</v>
      </c>
      <c r="B954" s="57" t="s">
        <v>40</v>
      </c>
      <c r="C954" s="58" t="s">
        <v>2022</v>
      </c>
      <c r="D954" s="142" t="s">
        <v>38</v>
      </c>
      <c r="E954" s="89">
        <v>44056</v>
      </c>
      <c r="F954" s="41" t="str">
        <f>VLOOKUP($C954,CARPETAS!$C$5:$L$2388,2,FALSE)</f>
        <v>BRB060</v>
      </c>
      <c r="G954" s="42" t="str">
        <f>VLOOKUP($C954,CARPETAS!$C$5:$L$2388,9,FALSE)</f>
        <v>137.86.68</v>
      </c>
      <c r="H954" s="43" t="str">
        <f>VLOOKUP($C954,CARPETAS!$C$5:$L$2388,5,FALSE)</f>
        <v>Silvio</v>
      </c>
      <c r="I954" s="89">
        <v>44062</v>
      </c>
      <c r="J954" s="44" t="str">
        <f>VLOOKUP($C954,CARPETAS!$C$5:$L$2388,4,FALSE)</f>
        <v>Rio Branco</v>
      </c>
      <c r="K954" s="45"/>
      <c r="L954" s="94">
        <f>I954+1+1</f>
        <v>44064</v>
      </c>
      <c r="M954" s="46">
        <f t="shared" si="65"/>
        <v>8</v>
      </c>
      <c r="N954" s="47">
        <v>1152</v>
      </c>
      <c r="O954" s="47"/>
      <c r="P954" s="47">
        <v>1151</v>
      </c>
      <c r="Q954" s="47">
        <v>4553</v>
      </c>
      <c r="R954" s="47" t="s">
        <v>53</v>
      </c>
      <c r="S954" s="47" t="s">
        <v>572</v>
      </c>
      <c r="T954" s="36" t="s">
        <v>2023</v>
      </c>
      <c r="U954" s="284"/>
      <c r="V954" s="48"/>
      <c r="W954" s="48"/>
    </row>
    <row r="955" s="49" customFormat="1">
      <c r="A955" s="50">
        <v>33</v>
      </c>
      <c r="B955" s="57" t="s">
        <v>40</v>
      </c>
      <c r="C955" s="58" t="s">
        <v>2024</v>
      </c>
      <c r="D955" s="142" t="s">
        <v>38</v>
      </c>
      <c r="E955" s="89">
        <v>44056</v>
      </c>
      <c r="F955" s="41" t="str">
        <f>VLOOKUP($C955,CARPETAS!$C$5:$L$2388,2,FALSE)</f>
        <v>BRB060</v>
      </c>
      <c r="G955" s="42" t="str">
        <f>VLOOKUP($C955,CARPETAS!$C$5:$L$2388,9,FALSE)</f>
        <v>137.89.55</v>
      </c>
      <c r="H955" s="43" t="str">
        <f>VLOOKUP($C955,CARPETAS!$C$5:$L$2388,5,FALSE)</f>
        <v>Silvio</v>
      </c>
      <c r="I955" s="89">
        <v>44062</v>
      </c>
      <c r="J955" s="44" t="str">
        <f>VLOOKUP($C955,CARPETAS!$C$5:$L$2388,4,FALSE)</f>
        <v>Rio Branco</v>
      </c>
      <c r="K955" s="45"/>
      <c r="L955" s="94">
        <f>I955+1+1</f>
        <v>44064</v>
      </c>
      <c r="M955" s="46">
        <f t="shared" si="65"/>
        <v>8</v>
      </c>
      <c r="N955" s="47">
        <v>1152</v>
      </c>
      <c r="O955" s="47"/>
      <c r="P955" s="47">
        <v>1152</v>
      </c>
      <c r="Q955" s="47">
        <v>4554</v>
      </c>
      <c r="R955" s="47" t="s">
        <v>706</v>
      </c>
      <c r="S955" s="47" t="s">
        <v>707</v>
      </c>
      <c r="T955" s="36" t="s">
        <v>2025</v>
      </c>
      <c r="U955" s="284"/>
      <c r="V955" s="48"/>
      <c r="W955" s="48"/>
    </row>
    <row r="956" s="49" customFormat="1">
      <c r="A956" s="50">
        <v>34</v>
      </c>
      <c r="B956" s="57" t="s">
        <v>40</v>
      </c>
      <c r="C956" s="58" t="s">
        <v>2026</v>
      </c>
      <c r="D956" s="142" t="s">
        <v>1998</v>
      </c>
      <c r="E956" s="89">
        <v>44061</v>
      </c>
      <c r="F956" s="41" t="str">
        <f>VLOOKUP($C956,CARPETAS!$C$5:$L$2388,2,FALSE)</f>
        <v>BRB065</v>
      </c>
      <c r="G956" s="42" t="str">
        <f>VLOOKUP($C956,CARPETAS!$C$5:$L$2388,9,FALSE)</f>
        <v>137.96.19</v>
      </c>
      <c r="H956" s="43" t="str">
        <f>VLOOKUP($C956,CARPETAS!$C$5:$L$2388,5,FALSE)</f>
        <v>Gral</v>
      </c>
      <c r="I956" s="89">
        <v>44062</v>
      </c>
      <c r="J956" s="44" t="str">
        <f>VLOOKUP($C956,CARPETAS!$C$5:$L$2388,4,FALSE)</f>
        <v>Rio Branco</v>
      </c>
      <c r="K956" s="45"/>
      <c r="L956" s="94">
        <f>I956+1+1</f>
        <v>44064</v>
      </c>
      <c r="M956" s="46">
        <f t="shared" si="65"/>
        <v>3</v>
      </c>
      <c r="N956" s="47">
        <v>936</v>
      </c>
      <c r="O956" s="47" t="s">
        <v>2027</v>
      </c>
      <c r="P956" s="47">
        <v>936</v>
      </c>
      <c r="Q956" s="47">
        <v>5140</v>
      </c>
      <c r="R956" s="47" t="s">
        <v>2028</v>
      </c>
      <c r="S956" s="47" t="s">
        <v>2029</v>
      </c>
      <c r="T956" s="36" t="s">
        <v>2019</v>
      </c>
      <c r="U956" s="284"/>
      <c r="V956" s="48"/>
      <c r="W956" s="48"/>
    </row>
    <row r="957" s="49" customFormat="1">
      <c r="A957" s="50">
        <v>32</v>
      </c>
      <c r="B957" s="57" t="s">
        <v>40</v>
      </c>
      <c r="C957" s="58" t="s">
        <v>2030</v>
      </c>
      <c r="D957" s="142" t="s">
        <v>1907</v>
      </c>
      <c r="E957" s="89">
        <v>44059</v>
      </c>
      <c r="F957" s="41" t="str">
        <f>VLOOKUP($C957,CARPETAS!$C$5:$L$2388,2,FALSE)</f>
        <v>PYB008</v>
      </c>
      <c r="G957" s="42" t="str">
        <f>VLOOKUP($C957,CARPETAS!$C$5:$L$2388,9,FALSE)</f>
        <v>137.96.05</v>
      </c>
      <c r="H957" s="43" t="str">
        <f>VLOOKUP($C957,CARPETAS!$C$5:$L$2388,5,FALSE)</f>
        <v>Transur</v>
      </c>
      <c r="I957" s="89">
        <f>E957+3</f>
        <v>44062</v>
      </c>
      <c r="J957" s="44" t="str">
        <f>VLOOKUP($C957,CARPETAS!$C$5:$L$2388,4,FALSE)</f>
        <v>Salto</v>
      </c>
      <c r="K957" s="45"/>
      <c r="L957" s="94">
        <v>44064</v>
      </c>
      <c r="M957" s="46">
        <f t="shared" si="65"/>
        <v>5</v>
      </c>
      <c r="N957" s="47">
        <v>990</v>
      </c>
      <c r="O957" s="47" t="s">
        <v>2031</v>
      </c>
      <c r="P957" s="47">
        <v>990</v>
      </c>
      <c r="Q957" s="47"/>
      <c r="R957" s="47" t="s">
        <v>2032</v>
      </c>
      <c r="S957" s="47" t="s">
        <v>2033</v>
      </c>
      <c r="T957" s="36" t="s">
        <v>2034</v>
      </c>
      <c r="U957" s="284"/>
      <c r="V957" s="48"/>
      <c r="W957" s="48"/>
    </row>
    <row r="958" s="49" customFormat="1">
      <c r="A958" s="50">
        <v>33</v>
      </c>
      <c r="B958" s="57" t="s">
        <v>40</v>
      </c>
      <c r="C958" s="58" t="s">
        <v>2007</v>
      </c>
      <c r="D958" s="142" t="s">
        <v>1907</v>
      </c>
      <c r="E958" s="89">
        <v>44058</v>
      </c>
      <c r="F958" s="41" t="str">
        <f>VLOOKUP($C958,CARPETAS!$C$5:$L$2388,2,FALSE)</f>
        <v>PYB006</v>
      </c>
      <c r="G958" s="42" t="str">
        <f>VLOOKUP($C958,CARPETAS!$C$5:$L$2388,9,FALSE)</f>
        <v>137.86.72</v>
      </c>
      <c r="H958" s="43" t="str">
        <f>VLOOKUP($C958,CARPETAS!$C$5:$L$2388,5,FALSE)</f>
        <v>Agrologistica</v>
      </c>
      <c r="I958" s="89">
        <v>44063</v>
      </c>
      <c r="J958" s="44" t="str">
        <f>VLOOKUP($C958,CARPETAS!$C$5:$L$2388,4,FALSE)</f>
        <v>Salto</v>
      </c>
      <c r="K958" s="45"/>
      <c r="L958" s="94">
        <f>I958+1</f>
        <v>44064</v>
      </c>
      <c r="M958" s="46">
        <f t="shared" si="65"/>
        <v>6</v>
      </c>
      <c r="N958" s="47">
        <v>990</v>
      </c>
      <c r="O958" s="47" t="s">
        <v>2035</v>
      </c>
      <c r="P958" s="47">
        <v>991</v>
      </c>
      <c r="Q958" s="47"/>
      <c r="R958" s="47" t="s">
        <v>1978</v>
      </c>
      <c r="S958" s="47" t="s">
        <v>1979</v>
      </c>
      <c r="T958" s="36" t="s">
        <v>2036</v>
      </c>
      <c r="U958" s="284"/>
      <c r="V958" s="48"/>
      <c r="W958" s="48"/>
    </row>
    <row r="959" s="49" customFormat="1">
      <c r="A959" s="50">
        <v>34</v>
      </c>
      <c r="B959" s="57" t="s">
        <v>40</v>
      </c>
      <c r="C959" s="58" t="s">
        <v>1994</v>
      </c>
      <c r="D959" s="142" t="s">
        <v>29</v>
      </c>
      <c r="E959" s="89">
        <v>44061</v>
      </c>
      <c r="F959" s="41" t="str">
        <f>VLOOKUP($C959,CARPETAS!$C$5:$L$2388,2,FALSE)</f>
        <v>BRB061</v>
      </c>
      <c r="G959" s="42" t="str">
        <f>VLOOKUP($C959,CARPETAS!$C$5:$L$2388,9,FALSE)</f>
        <v>137.93.33</v>
      </c>
      <c r="H959" s="43" t="str">
        <f>VLOOKUP($C959,CARPETAS!$C$5:$L$2388,5,FALSE)</f>
        <v>Silvio</v>
      </c>
      <c r="I959" s="89">
        <v>44063</v>
      </c>
      <c r="J959" s="44" t="str">
        <f>VLOOKUP($C959,CARPETAS!$C$5:$L$2388,4,FALSE)</f>
        <v>Rio Branco</v>
      </c>
      <c r="K959" s="45"/>
      <c r="L959" s="94">
        <f>I959+1</f>
        <v>44064</v>
      </c>
      <c r="M959" s="46">
        <f t="shared" si="65"/>
        <v>3</v>
      </c>
      <c r="N959" s="47">
        <v>936</v>
      </c>
      <c r="O959" s="47" t="s">
        <v>1279</v>
      </c>
      <c r="P959" s="47">
        <v>936</v>
      </c>
      <c r="Q959" s="47">
        <v>4557</v>
      </c>
      <c r="R959" s="47" t="s">
        <v>1828</v>
      </c>
      <c r="S959" s="47" t="s">
        <v>1208</v>
      </c>
      <c r="T959" s="36" t="s">
        <v>2019</v>
      </c>
      <c r="U959" s="284"/>
      <c r="V959" s="48"/>
      <c r="W959" s="48"/>
    </row>
    <row r="960" s="49" customFormat="1">
      <c r="A960" s="50">
        <v>34</v>
      </c>
      <c r="B960" s="57" t="s">
        <v>40</v>
      </c>
      <c r="C960" s="58" t="s">
        <v>2017</v>
      </c>
      <c r="D960" s="142" t="s">
        <v>37</v>
      </c>
      <c r="E960" s="89">
        <v>44062</v>
      </c>
      <c r="F960" s="41" t="str">
        <f>VLOOKUP($C960,CARPETAS!$C$5:$L$2388,2,FALSE)</f>
        <v>BRB063</v>
      </c>
      <c r="G960" s="42" t="str">
        <f>VLOOKUP($C960,CARPETAS!$C$5:$L$2388,9,FALSE)</f>
        <v>137.96.17</v>
      </c>
      <c r="H960" s="43" t="str">
        <f>VLOOKUP($C960,CARPETAS!$C$5:$L$2388,5,FALSE)</f>
        <v>Silvio</v>
      </c>
      <c r="I960" s="89">
        <f>E960+1</f>
        <v>44063</v>
      </c>
      <c r="J960" s="44" t="str">
        <f>VLOOKUP($C960,CARPETAS!$C$5:$L$2388,4,FALSE)</f>
        <v>Rio Branco</v>
      </c>
      <c r="K960" s="45"/>
      <c r="L960" s="94">
        <f>I960+1</f>
        <v>44064</v>
      </c>
      <c r="M960" s="46">
        <f t="shared" si="65"/>
        <v>2</v>
      </c>
      <c r="N960" s="47">
        <v>936</v>
      </c>
      <c r="O960" s="47" t="s">
        <v>2037</v>
      </c>
      <c r="P960" s="47">
        <v>936</v>
      </c>
      <c r="Q960" s="47">
        <v>4565</v>
      </c>
      <c r="R960" s="47" t="s">
        <v>1712</v>
      </c>
      <c r="S960" s="47" t="s">
        <v>1713</v>
      </c>
      <c r="T960" s="36" t="s">
        <v>2019</v>
      </c>
      <c r="U960" s="284"/>
      <c r="V960" s="48"/>
      <c r="W960" s="48"/>
    </row>
    <row r="961" s="49" customFormat="1">
      <c r="A961" s="50">
        <v>34</v>
      </c>
      <c r="B961" s="57" t="s">
        <v>40</v>
      </c>
      <c r="C961" s="58" t="s">
        <v>2038</v>
      </c>
      <c r="D961" s="142" t="s">
        <v>2012</v>
      </c>
      <c r="E961" s="89">
        <v>44062</v>
      </c>
      <c r="F961" s="41" t="str">
        <f>VLOOKUP($C961,CARPETAS!$C$5:$L$2388,2,FALSE)</f>
        <v>BRB064</v>
      </c>
      <c r="G961" s="42" t="str">
        <f>VLOOKUP($C961,CARPETAS!$C$5:$L$2388,9,FALSE)</f>
        <v>137.96.18</v>
      </c>
      <c r="H961" s="43" t="str">
        <f>VLOOKUP($C961,CARPETAS!$C$5:$L$2388,5,FALSE)</f>
        <v>Zanini</v>
      </c>
      <c r="I961" s="89">
        <f>E961+1</f>
        <v>44063</v>
      </c>
      <c r="J961" s="44" t="str">
        <f>VLOOKUP($C961,CARPETAS!$C$5:$L$2388,4,FALSE)</f>
        <v>Rio Branco</v>
      </c>
      <c r="K961" s="45"/>
      <c r="L961" s="94">
        <f>I961+1+1</f>
        <v>44065</v>
      </c>
      <c r="M961" s="46">
        <f t="shared" si="65"/>
        <v>3</v>
      </c>
      <c r="N961" s="47">
        <v>936</v>
      </c>
      <c r="O961" s="47" t="s">
        <v>2039</v>
      </c>
      <c r="P961" s="47">
        <v>936</v>
      </c>
      <c r="Q961" s="47">
        <v>1571</v>
      </c>
      <c r="R961" s="47" t="s">
        <v>114</v>
      </c>
      <c r="S961" s="47" t="s">
        <v>115</v>
      </c>
      <c r="T961" s="36" t="s">
        <v>2040</v>
      </c>
      <c r="U961" s="284"/>
      <c r="V961" s="48"/>
      <c r="W961" s="48"/>
    </row>
    <row r="962" s="49" customFormat="1">
      <c r="A962" s="50">
        <v>34</v>
      </c>
      <c r="B962" s="57" t="s">
        <v>40</v>
      </c>
      <c r="C962" s="58" t="s">
        <v>2026</v>
      </c>
      <c r="D962" s="142" t="s">
        <v>1998</v>
      </c>
      <c r="E962" s="89">
        <v>44062</v>
      </c>
      <c r="F962" s="41" t="str">
        <f>VLOOKUP($C962,CARPETAS!$C$5:$L$2388,2,FALSE)</f>
        <v>BRB065</v>
      </c>
      <c r="G962" s="42" t="str">
        <f>VLOOKUP($C962,CARPETAS!$C$5:$L$2388,9,FALSE)</f>
        <v>137.96.19</v>
      </c>
      <c r="H962" s="43" t="str">
        <f>VLOOKUP($C962,CARPETAS!$C$5:$L$2388,5,FALSE)</f>
        <v>Gral</v>
      </c>
      <c r="I962" s="89">
        <f>E962+1</f>
        <v>44063</v>
      </c>
      <c r="J962" s="44" t="str">
        <f>VLOOKUP($C962,CARPETAS!$C$5:$L$2388,4,FALSE)</f>
        <v>Rio Branco</v>
      </c>
      <c r="K962" s="45"/>
      <c r="L962" s="94">
        <f>I962+1+1</f>
        <v>44065</v>
      </c>
      <c r="M962" s="46">
        <f t="shared" si="65"/>
        <v>3</v>
      </c>
      <c r="N962" s="47">
        <v>936</v>
      </c>
      <c r="O962" s="47" t="s">
        <v>2041</v>
      </c>
      <c r="P962" s="47">
        <v>936</v>
      </c>
      <c r="Q962" s="47">
        <v>5141</v>
      </c>
      <c r="R962" s="47" t="s">
        <v>2042</v>
      </c>
      <c r="S962" s="47" t="s">
        <v>2043</v>
      </c>
      <c r="T962" s="36" t="s">
        <v>2040</v>
      </c>
      <c r="U962" s="284"/>
      <c r="V962" s="48"/>
      <c r="W962" s="48"/>
    </row>
    <row r="963" s="49" customFormat="1">
      <c r="A963" s="50">
        <v>32</v>
      </c>
      <c r="B963" s="57" t="s">
        <v>40</v>
      </c>
      <c r="C963" s="58" t="s">
        <v>2044</v>
      </c>
      <c r="D963" s="142" t="s">
        <v>1996</v>
      </c>
      <c r="E963" s="89">
        <v>44060</v>
      </c>
      <c r="F963" s="41" t="str">
        <f>VLOOKUP($C963,CARPETAS!$C$5:$L$2388,2,FALSE)</f>
        <v>BRE004</v>
      </c>
      <c r="G963" s="42" t="str">
        <f>VLOOKUP($C963,CARPETAS!$C$5:$L$2388,9,FALSE)</f>
        <v>137.42.30/137.42.31</v>
      </c>
      <c r="H963" s="43" t="str">
        <f>VLOOKUP($C963,CARPETAS!$C$5:$L$2388,5,FALSE)</f>
        <v>Zanini</v>
      </c>
      <c r="I963" s="89">
        <v>44063</v>
      </c>
      <c r="J963" s="44" t="str">
        <f>VLOOKUP($C963,CARPETAS!$C$5:$L$2388,4,FALSE)</f>
        <v>Rio Branco</v>
      </c>
      <c r="K963" s="45"/>
      <c r="L963" s="94">
        <f>I963+1+1</f>
        <v>44065</v>
      </c>
      <c r="M963" s="46">
        <f t="shared" si="65"/>
        <v>5</v>
      </c>
      <c r="N963" s="47">
        <v>1280</v>
      </c>
      <c r="O963" s="47"/>
      <c r="P963" s="47">
        <v>1280</v>
      </c>
      <c r="Q963" s="47">
        <v>1569</v>
      </c>
      <c r="R963" s="47" t="s">
        <v>305</v>
      </c>
      <c r="S963" s="47" t="s">
        <v>65</v>
      </c>
      <c r="T963" s="36" t="s">
        <v>2045</v>
      </c>
      <c r="U963" s="284"/>
      <c r="V963" s="48"/>
      <c r="W963" s="48"/>
    </row>
    <row r="964" s="49" customFormat="1">
      <c r="A964" s="50">
        <v>32</v>
      </c>
      <c r="B964" s="57" t="s">
        <v>40</v>
      </c>
      <c r="C964" s="58" t="s">
        <v>2030</v>
      </c>
      <c r="D964" s="142" t="s">
        <v>1907</v>
      </c>
      <c r="E964" s="89">
        <v>44060</v>
      </c>
      <c r="F964" s="41" t="str">
        <f>VLOOKUP($C964,CARPETAS!$C$5:$L$2388,2,FALSE)</f>
        <v>PYB008</v>
      </c>
      <c r="G964" s="42" t="str">
        <f>VLOOKUP($C964,CARPETAS!$C$5:$L$2388,9,FALSE)</f>
        <v>137.96.05</v>
      </c>
      <c r="H964" s="43" t="str">
        <f>VLOOKUP($C964,CARPETAS!$C$5:$L$2388,5,FALSE)</f>
        <v>Transur</v>
      </c>
      <c r="I964" s="89">
        <v>44063</v>
      </c>
      <c r="J964" s="44" t="str">
        <f>VLOOKUP($C964,CARPETAS!$C$5:$L$2388,4,FALSE)</f>
        <v>Salto</v>
      </c>
      <c r="K964" s="45"/>
      <c r="L964" s="94">
        <f>I964+1</f>
        <v>44064</v>
      </c>
      <c r="M964" s="46">
        <f t="shared" si="65"/>
        <v>4</v>
      </c>
      <c r="N964" s="47">
        <v>990</v>
      </c>
      <c r="O964" s="47" t="s">
        <v>2046</v>
      </c>
      <c r="P964" s="47">
        <v>990</v>
      </c>
      <c r="Q964" s="47"/>
      <c r="R964" s="47" t="s">
        <v>2047</v>
      </c>
      <c r="S964" s="47" t="s">
        <v>2048</v>
      </c>
      <c r="T964" s="36" t="s">
        <v>2034</v>
      </c>
      <c r="U964" s="284"/>
      <c r="V964" s="48"/>
      <c r="W964" s="48"/>
    </row>
    <row r="965" s="49" customFormat="1">
      <c r="A965" s="50">
        <v>34</v>
      </c>
      <c r="B965" s="57" t="s">
        <v>22</v>
      </c>
      <c r="C965" s="58" t="s">
        <v>23</v>
      </c>
      <c r="D965" s="142" t="s">
        <v>36</v>
      </c>
      <c r="E965" s="89">
        <v>44063</v>
      </c>
      <c r="F965" s="41" t="str">
        <f>VLOOKUP($C965,CARPETAS!$C$5:$L$2388,2,FALSE)</f>
        <v>BRB</v>
      </c>
      <c r="G965" s="42" t="str">
        <f>VLOOKUP($C965,CARPETAS!$C$5:$L$2388,9,FALSE)</f>
        <v>xx</v>
      </c>
      <c r="H965" s="43" t="str">
        <f>VLOOKUP($C965,CARPETAS!$C$5:$L$2388,5,FALSE)</f>
        <v>xx</v>
      </c>
      <c r="I965" s="89">
        <f>E965+1</f>
        <v>44064</v>
      </c>
      <c r="J965" s="44" t="str">
        <f>VLOOKUP($C965,CARPETAS!$C$5:$L$2388,4,FALSE)</f>
        <v>xx</v>
      </c>
      <c r="K965" s="45"/>
      <c r="L965" s="94">
        <f>I965+1</f>
        <v>44065</v>
      </c>
      <c r="M965" s="46">
        <f t="shared" si="65"/>
        <v>2</v>
      </c>
      <c r="N965" s="47">
        <v>936</v>
      </c>
      <c r="O965" s="47"/>
      <c r="P965" s="47"/>
      <c r="Q965" s="47"/>
      <c r="R965" s="47"/>
      <c r="S965" s="47"/>
      <c r="T965" s="36" t="s">
        <v>2049</v>
      </c>
      <c r="U965" s="284"/>
      <c r="V965" s="48"/>
      <c r="W965" s="48"/>
    </row>
    <row r="966" s="49" customFormat="1">
      <c r="A966" s="50">
        <v>34</v>
      </c>
      <c r="B966" s="57" t="s">
        <v>40</v>
      </c>
      <c r="C966" s="58" t="s">
        <v>2017</v>
      </c>
      <c r="D966" s="142" t="s">
        <v>32</v>
      </c>
      <c r="E966" s="89">
        <v>44063</v>
      </c>
      <c r="F966" s="41" t="str">
        <f>VLOOKUP($C966,CARPETAS!$C$5:$L$2388,2,FALSE)</f>
        <v>BRB063</v>
      </c>
      <c r="G966" s="42" t="str">
        <f>VLOOKUP($C966,CARPETAS!$C$5:$L$2388,9,FALSE)</f>
        <v>137.96.17</v>
      </c>
      <c r="H966" s="43" t="str">
        <f>VLOOKUP($C966,CARPETAS!$C$5:$L$2388,5,FALSE)</f>
        <v>Silvio</v>
      </c>
      <c r="I966" s="89">
        <f>E966+1</f>
        <v>44064</v>
      </c>
      <c r="J966" s="44" t="str">
        <f>VLOOKUP($C966,CARPETAS!$C$5:$L$2388,4,FALSE)</f>
        <v>Rio Branco</v>
      </c>
      <c r="K966" s="45"/>
      <c r="L966" s="94">
        <f>I966+1</f>
        <v>44065</v>
      </c>
      <c r="M966" s="46">
        <f t="shared" si="65"/>
        <v>2</v>
      </c>
      <c r="N966" s="47">
        <v>936</v>
      </c>
      <c r="O966" s="47" t="s">
        <v>998</v>
      </c>
      <c r="P966" s="47">
        <v>936</v>
      </c>
      <c r="Q966" s="47">
        <v>4566</v>
      </c>
      <c r="R966" s="47" t="s">
        <v>1851</v>
      </c>
      <c r="S966" s="47" t="s">
        <v>1852</v>
      </c>
      <c r="T966" s="36" t="s">
        <v>2040</v>
      </c>
      <c r="U966" s="284"/>
      <c r="V966" s="48"/>
      <c r="W966" s="48"/>
    </row>
    <row r="967" ht="28.5" s="49" customFormat="1">
      <c r="A967" s="50">
        <v>32</v>
      </c>
      <c r="B967" s="57" t="s">
        <v>40</v>
      </c>
      <c r="C967" s="58" t="s">
        <v>2044</v>
      </c>
      <c r="D967" s="142" t="s">
        <v>1996</v>
      </c>
      <c r="E967" s="89">
        <v>44060</v>
      </c>
      <c r="F967" s="41" t="str">
        <f>VLOOKUP($C967,CARPETAS!$C$5:$L$2388,2,FALSE)</f>
        <v>BRE004</v>
      </c>
      <c r="G967" s="42" t="str">
        <f>VLOOKUP($C967,CARPETAS!$C$5:$L$2388,9,FALSE)</f>
        <v>137.42.30/137.42.31</v>
      </c>
      <c r="H967" s="43" t="str">
        <f>VLOOKUP($C967,CARPETAS!$C$5:$L$2388,5,FALSE)</f>
        <v>Zanini</v>
      </c>
      <c r="I967" s="89">
        <v>44064</v>
      </c>
      <c r="J967" s="44" t="str">
        <f>VLOOKUP($C967,CARPETAS!$C$5:$L$2388,4,FALSE)</f>
        <v>Rio Branco</v>
      </c>
      <c r="K967" s="45"/>
      <c r="L967" s="94">
        <f>I967+1</f>
        <v>44065</v>
      </c>
      <c r="M967" s="46">
        <f t="shared" si="65"/>
        <v>5</v>
      </c>
      <c r="N967" s="47">
        <v>1280</v>
      </c>
      <c r="O967" s="47"/>
      <c r="P967" s="47">
        <v>1280</v>
      </c>
      <c r="Q967" s="47">
        <v>1570</v>
      </c>
      <c r="R967" s="47" t="s">
        <v>710</v>
      </c>
      <c r="S967" s="47" t="s">
        <v>187</v>
      </c>
      <c r="T967" s="36" t="s">
        <v>2050</v>
      </c>
      <c r="U967" s="284"/>
      <c r="V967" s="48"/>
      <c r="W967" s="48"/>
    </row>
    <row r="968" s="49" customFormat="1">
      <c r="A968" s="50">
        <v>34</v>
      </c>
      <c r="B968" s="57" t="s">
        <v>40</v>
      </c>
      <c r="C968" s="58" t="s">
        <v>2038</v>
      </c>
      <c r="D968" s="142" t="s">
        <v>26</v>
      </c>
      <c r="E968" s="89">
        <v>44063</v>
      </c>
      <c r="F968" s="41" t="str">
        <f>VLOOKUP($C968,CARPETAS!$C$5:$L$2388,2,FALSE)</f>
        <v>BRB064</v>
      </c>
      <c r="G968" s="42" t="str">
        <f>VLOOKUP($C968,CARPETAS!$C$5:$L$2388,9,FALSE)</f>
        <v>137.96.18</v>
      </c>
      <c r="H968" s="43" t="str">
        <f>VLOOKUP($C968,CARPETAS!$C$5:$L$2388,5,FALSE)</f>
        <v>Zanini</v>
      </c>
      <c r="I968" s="89">
        <f>E968+1</f>
        <v>44064</v>
      </c>
      <c r="J968" s="44" t="str">
        <f>VLOOKUP($C968,CARPETAS!$C$5:$L$2388,4,FALSE)</f>
        <v>Rio Branco</v>
      </c>
      <c r="K968" s="45"/>
      <c r="L968" s="94">
        <f>I968+1</f>
        <v>44065</v>
      </c>
      <c r="M968" s="46">
        <f t="shared" si="65"/>
        <v>2</v>
      </c>
      <c r="N968" s="47">
        <v>936</v>
      </c>
      <c r="O968" s="47" t="s">
        <v>1098</v>
      </c>
      <c r="P968" s="47">
        <v>936</v>
      </c>
      <c r="Q968" s="47">
        <v>1574</v>
      </c>
      <c r="R968" s="47" t="s">
        <v>1168</v>
      </c>
      <c r="S968" s="47" t="s">
        <v>1169</v>
      </c>
      <c r="T968" s="36" t="s">
        <v>2040</v>
      </c>
      <c r="U968" s="284"/>
      <c r="V968" s="48"/>
      <c r="W968" s="48"/>
    </row>
    <row r="969" ht="28.5" s="49" customFormat="1">
      <c r="A969" s="50">
        <v>33</v>
      </c>
      <c r="B969" s="57" t="s">
        <v>40</v>
      </c>
      <c r="C969" s="58" t="s">
        <v>2007</v>
      </c>
      <c r="D969" s="142" t="s">
        <v>1907</v>
      </c>
      <c r="E969" s="89">
        <v>44064</v>
      </c>
      <c r="F969" s="41" t="str">
        <f>VLOOKUP($C969,CARPETAS!$C$5:$L$2388,2,FALSE)</f>
        <v>PYB006</v>
      </c>
      <c r="G969" s="42" t="str">
        <f>VLOOKUP($C969,CARPETAS!$C$5:$L$2388,9,FALSE)</f>
        <v>137.86.72</v>
      </c>
      <c r="H969" s="43" t="str">
        <f>VLOOKUP($C969,CARPETAS!$C$5:$L$2388,5,FALSE)</f>
        <v>Agrologistica</v>
      </c>
      <c r="I969" s="89">
        <v>44065</v>
      </c>
      <c r="J969" s="44" t="str">
        <f>VLOOKUP($C969,CARPETAS!$C$5:$L$2388,4,FALSE)</f>
        <v>Salto</v>
      </c>
      <c r="K969" s="45"/>
      <c r="L969" s="94">
        <f>I969+1+1</f>
        <v>44067</v>
      </c>
      <c r="M969" s="46">
        <f t="shared" si="65"/>
        <v>3</v>
      </c>
      <c r="N969" s="47">
        <v>990</v>
      </c>
      <c r="O969" s="47" t="s">
        <v>2051</v>
      </c>
      <c r="P969" s="47">
        <v>991</v>
      </c>
      <c r="Q969" s="47"/>
      <c r="R969" s="47" t="s">
        <v>1974</v>
      </c>
      <c r="S969" s="47" t="s">
        <v>1975</v>
      </c>
      <c r="T969" s="36" t="s">
        <v>2052</v>
      </c>
      <c r="U969" s="284"/>
      <c r="V969" s="48"/>
      <c r="W969" s="48"/>
    </row>
    <row r="970" ht="28.5" s="49" customFormat="1">
      <c r="A970" s="50">
        <v>33</v>
      </c>
      <c r="B970" s="57" t="s">
        <v>40</v>
      </c>
      <c r="C970" s="58" t="s">
        <v>2007</v>
      </c>
      <c r="D970" s="142" t="s">
        <v>1907</v>
      </c>
      <c r="E970" s="89">
        <v>44063</v>
      </c>
      <c r="F970" s="41" t="str">
        <f>VLOOKUP($C970,CARPETAS!$C$5:$L$2388,2,FALSE)</f>
        <v>PYB006</v>
      </c>
      <c r="G970" s="42" t="str">
        <f>VLOOKUP($C970,CARPETAS!$C$5:$L$2388,9,FALSE)</f>
        <v>137.86.72</v>
      </c>
      <c r="H970" s="43" t="str">
        <f>VLOOKUP($C970,CARPETAS!$C$5:$L$2388,5,FALSE)</f>
        <v>Agrologistica</v>
      </c>
      <c r="I970" s="89">
        <v>44067</v>
      </c>
      <c r="J970" s="44" t="str">
        <f>VLOOKUP($C970,CARPETAS!$C$5:$L$2388,4,FALSE)</f>
        <v>Salto</v>
      </c>
      <c r="K970" s="45"/>
      <c r="L970" s="94">
        <f ref="L970:L978" t="shared" si="66">I970+1</f>
        <v>44068</v>
      </c>
      <c r="M970" s="46">
        <f t="shared" si="65"/>
        <v>5</v>
      </c>
      <c r="N970" s="47">
        <v>990</v>
      </c>
      <c r="O970" s="47" t="s">
        <v>2053</v>
      </c>
      <c r="P970" s="47">
        <v>992</v>
      </c>
      <c r="Q970" s="47"/>
      <c r="R970" s="47" t="s">
        <v>2054</v>
      </c>
      <c r="S970" s="47" t="s">
        <v>2055</v>
      </c>
      <c r="T970" s="36" t="s">
        <v>2056</v>
      </c>
      <c r="U970" s="284"/>
      <c r="V970" s="48"/>
      <c r="W970" s="48"/>
    </row>
    <row r="971" s="49" customFormat="1">
      <c r="A971" s="50">
        <v>35</v>
      </c>
      <c r="B971" s="57" t="s">
        <v>40</v>
      </c>
      <c r="C971" s="58" t="s">
        <v>2057</v>
      </c>
      <c r="D971" s="142" t="s">
        <v>1996</v>
      </c>
      <c r="E971" s="89">
        <v>44064</v>
      </c>
      <c r="F971" s="41" t="str">
        <f>VLOOKUP($C971,CARPETAS!$C$5:$L$2388,2,FALSE)</f>
        <v>BRE005</v>
      </c>
      <c r="G971" s="42" t="str">
        <f>VLOOKUP($C971,CARPETAS!$C$5:$L$2388,9,FALSE)</f>
        <v>1375761/1375766</v>
      </c>
      <c r="H971" s="43" t="str">
        <f>VLOOKUP($C971,CARPETAS!$C$5:$L$2388,5,FALSE)</f>
        <v>Zanini</v>
      </c>
      <c r="I971" s="89">
        <v>44067</v>
      </c>
      <c r="J971" s="44" t="str">
        <f>VLOOKUP($C971,CARPETAS!$C$5:$L$2388,4,FALSE)</f>
        <v>Rio Branco</v>
      </c>
      <c r="K971" s="45"/>
      <c r="L971" s="94">
        <f t="shared" si="66"/>
        <v>44068</v>
      </c>
      <c r="M971" s="46">
        <f t="shared" si="65"/>
        <v>4</v>
      </c>
      <c r="N971" s="47">
        <v>1280</v>
      </c>
      <c r="O971" s="47"/>
      <c r="P971" s="47">
        <v>1280</v>
      </c>
      <c r="Q971" s="47">
        <v>1577</v>
      </c>
      <c r="R971" s="47" t="s">
        <v>1663</v>
      </c>
      <c r="S971" s="47" t="s">
        <v>1664</v>
      </c>
      <c r="T971" s="36" t="s">
        <v>2058</v>
      </c>
      <c r="U971" s="284"/>
      <c r="V971" s="48"/>
      <c r="W971" s="48"/>
    </row>
    <row r="972" s="49" customFormat="1">
      <c r="A972" s="50">
        <v>35</v>
      </c>
      <c r="B972" s="57" t="s">
        <v>40</v>
      </c>
      <c r="C972" s="58" t="s">
        <v>2057</v>
      </c>
      <c r="D972" s="142" t="s">
        <v>1996</v>
      </c>
      <c r="E972" s="89">
        <v>44064</v>
      </c>
      <c r="F972" s="41" t="str">
        <f>VLOOKUP($C972,CARPETAS!$C$5:$L$2388,2,FALSE)</f>
        <v>BRE005</v>
      </c>
      <c r="G972" s="42" t="str">
        <f>VLOOKUP($C972,CARPETAS!$C$5:$L$2388,9,FALSE)</f>
        <v>1375761/1375766</v>
      </c>
      <c r="H972" s="43" t="str">
        <f>VLOOKUP($C972,CARPETAS!$C$5:$L$2388,5,FALSE)</f>
        <v>Zanini</v>
      </c>
      <c r="I972" s="89">
        <v>44067</v>
      </c>
      <c r="J972" s="44" t="str">
        <f>VLOOKUP($C972,CARPETAS!$C$5:$L$2388,4,FALSE)</f>
        <v>Rio Branco</v>
      </c>
      <c r="K972" s="45"/>
      <c r="L972" s="94">
        <f t="shared" si="66"/>
        <v>44068</v>
      </c>
      <c r="M972" s="46">
        <f t="shared" si="65"/>
        <v>4</v>
      </c>
      <c r="N972" s="47">
        <v>1280</v>
      </c>
      <c r="O972" s="47"/>
      <c r="P972" s="47">
        <v>1280</v>
      </c>
      <c r="Q972" s="47">
        <v>1578</v>
      </c>
      <c r="R972" s="47" t="s">
        <v>335</v>
      </c>
      <c r="S972" s="47" t="s">
        <v>336</v>
      </c>
      <c r="T972" s="36" t="s">
        <v>2058</v>
      </c>
      <c r="U972" s="284"/>
      <c r="V972" s="48"/>
      <c r="W972" s="48"/>
    </row>
    <row r="973" s="49" customFormat="1">
      <c r="A973" s="50">
        <v>35</v>
      </c>
      <c r="B973" s="57" t="s">
        <v>40</v>
      </c>
      <c r="C973" s="58" t="s">
        <v>2038</v>
      </c>
      <c r="D973" s="142" t="s">
        <v>26</v>
      </c>
      <c r="E973" s="89">
        <v>44067</v>
      </c>
      <c r="F973" s="41" t="str">
        <f>VLOOKUP($C973,CARPETAS!$C$5:$L$2388,2,FALSE)</f>
        <v>BRB064</v>
      </c>
      <c r="G973" s="42" t="str">
        <f>VLOOKUP($C973,CARPETAS!$C$5:$L$2388,9,FALSE)</f>
        <v>137.96.18</v>
      </c>
      <c r="H973" s="43" t="str">
        <f>VLOOKUP($C973,CARPETAS!$C$5:$L$2388,5,FALSE)</f>
        <v>Zanini</v>
      </c>
      <c r="I973" s="89">
        <v>44069</v>
      </c>
      <c r="J973" s="44" t="str">
        <f>VLOOKUP($C973,CARPETAS!$C$5:$L$2388,4,FALSE)</f>
        <v>Rio Branco</v>
      </c>
      <c r="K973" s="45"/>
      <c r="L973" s="94">
        <f t="shared" si="66"/>
        <v>44070</v>
      </c>
      <c r="M973" s="46">
        <f t="shared" si="65"/>
        <v>3</v>
      </c>
      <c r="N973" s="47">
        <v>936</v>
      </c>
      <c r="O973" s="47" t="s">
        <v>1107</v>
      </c>
      <c r="P973" s="47">
        <v>936</v>
      </c>
      <c r="Q973" s="47">
        <v>1583</v>
      </c>
      <c r="R973" s="47" t="s">
        <v>1528</v>
      </c>
      <c r="S973" s="47" t="s">
        <v>464</v>
      </c>
      <c r="T973" s="36" t="s">
        <v>2059</v>
      </c>
      <c r="U973" s="284"/>
      <c r="V973" s="48"/>
      <c r="W973" s="48"/>
    </row>
    <row r="974" s="49" customFormat="1">
      <c r="A974" s="50">
        <v>35</v>
      </c>
      <c r="B974" s="57" t="s">
        <v>40</v>
      </c>
      <c r="C974" s="58" t="s">
        <v>2017</v>
      </c>
      <c r="D974" s="142" t="s">
        <v>32</v>
      </c>
      <c r="E974" s="89">
        <v>44069</v>
      </c>
      <c r="F974" s="41" t="str">
        <f>VLOOKUP($C974,CARPETAS!$C$5:$L$2388,2,FALSE)</f>
        <v>BRB063</v>
      </c>
      <c r="G974" s="42" t="str">
        <f>VLOOKUP($C974,CARPETAS!$C$5:$L$2388,9,FALSE)</f>
        <v>137.96.17</v>
      </c>
      <c r="H974" s="43" t="str">
        <f>VLOOKUP($C974,CARPETAS!$C$5:$L$2388,5,FALSE)</f>
        <v>Silvio</v>
      </c>
      <c r="I974" s="89">
        <f>E974+1</f>
        <v>44070</v>
      </c>
      <c r="J974" s="44" t="str">
        <f>VLOOKUP($C974,CARPETAS!$C$5:$L$2388,4,FALSE)</f>
        <v>Rio Branco</v>
      </c>
      <c r="K974" s="45"/>
      <c r="L974" s="94">
        <f t="shared" si="66"/>
        <v>44071</v>
      </c>
      <c r="M974" s="46">
        <f t="shared" si="65"/>
        <v>2</v>
      </c>
      <c r="N974" s="47">
        <v>936</v>
      </c>
      <c r="O974" s="47" t="s">
        <v>1012</v>
      </c>
      <c r="P974" s="47">
        <v>936</v>
      </c>
      <c r="Q974" s="47">
        <v>4576</v>
      </c>
      <c r="R974" s="47" t="s">
        <v>211</v>
      </c>
      <c r="S974" s="47" t="s">
        <v>1004</v>
      </c>
      <c r="T974" s="36" t="s">
        <v>2060</v>
      </c>
      <c r="U974" s="284"/>
      <c r="V974" s="48"/>
      <c r="W974" s="48"/>
    </row>
    <row r="975" s="49" customFormat="1">
      <c r="A975" s="50">
        <v>34</v>
      </c>
      <c r="B975" s="57" t="s">
        <v>40</v>
      </c>
      <c r="C975" s="58" t="s">
        <v>2061</v>
      </c>
      <c r="D975" s="142" t="s">
        <v>38</v>
      </c>
      <c r="E975" s="89">
        <v>44063</v>
      </c>
      <c r="F975" s="41" t="str">
        <f>VLOOKUP($C975,CARPETAS!$C$5:$L$2388,2,FALSE)</f>
        <v>BRB062</v>
      </c>
      <c r="G975" s="42" t="str">
        <f>VLOOKUP($C975,CARPETAS!$C$5:$L$2388,9,FALSE)</f>
        <v>137.93.95</v>
      </c>
      <c r="H975" s="43" t="str">
        <f>VLOOKUP($C975,CARPETAS!$C$5:$L$2388,5,FALSE)</f>
        <v>Silvio</v>
      </c>
      <c r="I975" s="89">
        <v>44070</v>
      </c>
      <c r="J975" s="44" t="str">
        <f>VLOOKUP($C975,CARPETAS!$C$5:$L$2388,4,FALSE)</f>
        <v>Rio Branco</v>
      </c>
      <c r="K975" s="45"/>
      <c r="L975" s="94">
        <f t="shared" si="66"/>
        <v>44071</v>
      </c>
      <c r="M975" s="46">
        <f t="shared" si="65"/>
        <v>8</v>
      </c>
      <c r="N975" s="47">
        <v>1152</v>
      </c>
      <c r="O975" s="47"/>
      <c r="P975" s="47">
        <v>1152</v>
      </c>
      <c r="Q975" s="47">
        <v>4570</v>
      </c>
      <c r="R975" s="47" t="s">
        <v>2062</v>
      </c>
      <c r="S975" s="47" t="s">
        <v>2063</v>
      </c>
      <c r="T975" s="36" t="s">
        <v>2064</v>
      </c>
      <c r="U975" s="284"/>
      <c r="V975" s="48"/>
      <c r="W975" s="48"/>
    </row>
    <row r="976" s="49" customFormat="1">
      <c r="A976" s="50">
        <v>34</v>
      </c>
      <c r="B976" s="57" t="s">
        <v>40</v>
      </c>
      <c r="C976" s="58" t="s">
        <v>2065</v>
      </c>
      <c r="D976" s="142" t="s">
        <v>38</v>
      </c>
      <c r="E976" s="89">
        <v>44063</v>
      </c>
      <c r="F976" s="41" t="str">
        <f>VLOOKUP($C976,CARPETAS!$C$5:$L$2388,2,FALSE)</f>
        <v>BRB062</v>
      </c>
      <c r="G976" s="42" t="str">
        <f>VLOOKUP($C976,CARPETAS!$C$5:$L$2388,9,FALSE)</f>
        <v>137.93.96</v>
      </c>
      <c r="H976" s="43" t="str">
        <f>VLOOKUP($C976,CARPETAS!$C$5:$L$2388,5,FALSE)</f>
        <v>Silvio</v>
      </c>
      <c r="I976" s="89">
        <v>44070</v>
      </c>
      <c r="J976" s="44" t="str">
        <f>VLOOKUP($C976,CARPETAS!$C$5:$L$2388,4,FALSE)</f>
        <v>Rio Branco</v>
      </c>
      <c r="K976" s="45"/>
      <c r="L976" s="94">
        <f t="shared" si="66"/>
        <v>44071</v>
      </c>
      <c r="M976" s="46">
        <f t="shared" si="65"/>
        <v>8</v>
      </c>
      <c r="N976" s="47">
        <v>1152</v>
      </c>
      <c r="O976" s="47"/>
      <c r="P976" s="47">
        <v>1152</v>
      </c>
      <c r="Q976" s="47">
        <v>4573</v>
      </c>
      <c r="R976" s="47" t="s">
        <v>1380</v>
      </c>
      <c r="S976" s="47" t="s">
        <v>580</v>
      </c>
      <c r="T976" s="36" t="s">
        <v>2064</v>
      </c>
      <c r="U976" s="284"/>
      <c r="V976" s="48"/>
      <c r="W976" s="48"/>
    </row>
    <row r="977" s="49" customFormat="1">
      <c r="A977" s="50">
        <v>35</v>
      </c>
      <c r="B977" s="57" t="s">
        <v>40</v>
      </c>
      <c r="C977" s="58" t="s">
        <v>2038</v>
      </c>
      <c r="D977" s="142" t="s">
        <v>1998</v>
      </c>
      <c r="E977" s="89">
        <v>44068</v>
      </c>
      <c r="F977" s="41" t="str">
        <f>VLOOKUP($C977,CARPETAS!$C$5:$L$2388,2,FALSE)</f>
        <v>BRB064</v>
      </c>
      <c r="G977" s="42" t="str">
        <f>VLOOKUP($C977,CARPETAS!$C$5:$L$2388,9,FALSE)</f>
        <v>137.96.18</v>
      </c>
      <c r="H977" s="43" t="str">
        <f>VLOOKUP($C977,CARPETAS!$C$5:$L$2388,5,FALSE)</f>
        <v>Zanini</v>
      </c>
      <c r="I977" s="89">
        <v>44070</v>
      </c>
      <c r="J977" s="44" t="str">
        <f>VLOOKUP($C977,CARPETAS!$C$5:$L$2388,4,FALSE)</f>
        <v>Rio Branco</v>
      </c>
      <c r="K977" s="45"/>
      <c r="L977" s="94">
        <f t="shared" si="66"/>
        <v>44071</v>
      </c>
      <c r="M977" s="46">
        <f t="shared" si="65"/>
        <v>3</v>
      </c>
      <c r="N977" s="47">
        <v>936</v>
      </c>
      <c r="O977" s="47" t="s">
        <v>2066</v>
      </c>
      <c r="P977" s="47">
        <v>936</v>
      </c>
      <c r="Q977" s="47">
        <v>1584</v>
      </c>
      <c r="R977" s="47" t="s">
        <v>183</v>
      </c>
      <c r="S977" s="47" t="s">
        <v>184</v>
      </c>
      <c r="T977" s="36" t="s">
        <v>2060</v>
      </c>
      <c r="U977" s="284"/>
      <c r="V977" s="48"/>
      <c r="W977" s="48"/>
    </row>
    <row r="978" s="49" customFormat="1">
      <c r="A978" s="50">
        <v>35</v>
      </c>
      <c r="B978" s="57" t="s">
        <v>40</v>
      </c>
      <c r="C978" s="58" t="s">
        <v>2038</v>
      </c>
      <c r="D978" s="142" t="s">
        <v>2012</v>
      </c>
      <c r="E978" s="89">
        <v>44069</v>
      </c>
      <c r="F978" s="41" t="str">
        <f>VLOOKUP($C978,CARPETAS!$C$5:$L$2388,2,FALSE)</f>
        <v>BRB064</v>
      </c>
      <c r="G978" s="42" t="str">
        <f>VLOOKUP($C978,CARPETAS!$C$5:$L$2388,9,FALSE)</f>
        <v>137.96.18</v>
      </c>
      <c r="H978" s="43" t="str">
        <f>VLOOKUP($C978,CARPETAS!$C$5:$L$2388,5,FALSE)</f>
        <v>Zanini</v>
      </c>
      <c r="I978" s="89">
        <v>44071</v>
      </c>
      <c r="J978" s="44" t="str">
        <f>VLOOKUP($C978,CARPETAS!$C$5:$L$2388,4,FALSE)</f>
        <v>Rio Branco</v>
      </c>
      <c r="K978" s="45"/>
      <c r="L978" s="94">
        <f t="shared" si="66"/>
        <v>44072</v>
      </c>
      <c r="M978" s="46">
        <f t="shared" si="65"/>
        <v>3</v>
      </c>
      <c r="N978" s="47">
        <v>936</v>
      </c>
      <c r="O978" s="47" t="s">
        <v>2067</v>
      </c>
      <c r="P978" s="47">
        <v>936</v>
      </c>
      <c r="Q978" s="47">
        <v>1585</v>
      </c>
      <c r="R978" s="47" t="s">
        <v>519</v>
      </c>
      <c r="S978" s="47" t="s">
        <v>520</v>
      </c>
      <c r="T978" s="36" t="s">
        <v>2068</v>
      </c>
      <c r="U978" s="284"/>
      <c r="V978" s="48"/>
      <c r="W978" s="48"/>
    </row>
    <row r="979" s="49" customFormat="1">
      <c r="A979" s="50">
        <v>35</v>
      </c>
      <c r="B979" s="57" t="s">
        <v>40</v>
      </c>
      <c r="C979" s="58" t="s">
        <v>2069</v>
      </c>
      <c r="D979" s="142" t="s">
        <v>1907</v>
      </c>
      <c r="E979" s="89">
        <v>44069</v>
      </c>
      <c r="F979" s="41" t="s">
        <v>2070</v>
      </c>
      <c r="G979" s="42" t="str">
        <f>VLOOKUP($C979,CARPETAS!$C$5:$L$2388,9,FALSE)</f>
        <v>138.04.08</v>
      </c>
      <c r="H979" s="43" t="str">
        <f>VLOOKUP($C979,CARPETAS!$C$5:$L$2388,5,FALSE)</f>
        <v>Alto Paraguay</v>
      </c>
      <c r="I979" s="89">
        <v>44074</v>
      </c>
      <c r="J979" s="44" t="str">
        <f>VLOOKUP($C979,CARPETAS!$C$5:$L$2388,4,FALSE)</f>
        <v>Salto</v>
      </c>
      <c r="K979" s="45"/>
      <c r="L979" s="94">
        <f>I979+2-1</f>
        <v>44075</v>
      </c>
      <c r="M979" s="46">
        <f t="shared" si="65"/>
        <v>6</v>
      </c>
      <c r="N979" s="47">
        <v>990</v>
      </c>
      <c r="O979" s="47" t="s">
        <v>2071</v>
      </c>
      <c r="P979" s="47">
        <v>990</v>
      </c>
      <c r="Q979" s="47"/>
      <c r="R979" s="47" t="s">
        <v>2072</v>
      </c>
      <c r="S979" s="47" t="s">
        <v>2073</v>
      </c>
      <c r="T979" s="36" t="s">
        <v>2074</v>
      </c>
      <c r="U979" s="284"/>
      <c r="V979" s="48"/>
      <c r="W979" s="48"/>
    </row>
    <row r="980" s="49" customFormat="1">
      <c r="A980" s="50">
        <v>35</v>
      </c>
      <c r="B980" s="57" t="s">
        <v>40</v>
      </c>
      <c r="C980" s="58" t="s">
        <v>2069</v>
      </c>
      <c r="D980" s="142" t="s">
        <v>1907</v>
      </c>
      <c r="E980" s="89">
        <v>44070</v>
      </c>
      <c r="F980" s="41" t="str">
        <f>VLOOKUP($C980,CARPETAS!$C$5:$L$2388,2,FALSE)</f>
        <v>PYB009</v>
      </c>
      <c r="G980" s="42" t="str">
        <f>VLOOKUP($C980,CARPETAS!$C$5:$L$2388,9,FALSE)</f>
        <v>138.04.08</v>
      </c>
      <c r="H980" s="43" t="str">
        <f>VLOOKUP($C980,CARPETAS!$C$5:$L$2388,5,FALSE)</f>
        <v>Alto Paraguay</v>
      </c>
      <c r="I980" s="89">
        <v>44074</v>
      </c>
      <c r="J980" s="44" t="str">
        <f>VLOOKUP($C980,CARPETAS!$C$5:$L$2388,4,FALSE)</f>
        <v>Salto</v>
      </c>
      <c r="K980" s="45"/>
      <c r="L980" s="94">
        <f>I980+2-1</f>
        <v>44075</v>
      </c>
      <c r="M980" s="46">
        <f t="shared" si="65"/>
        <v>5</v>
      </c>
      <c r="N980" s="47">
        <v>990</v>
      </c>
      <c r="O980" s="47" t="s">
        <v>2075</v>
      </c>
      <c r="P980" s="47">
        <v>990</v>
      </c>
      <c r="Q980" s="47"/>
      <c r="R980" s="47" t="s">
        <v>2076</v>
      </c>
      <c r="S980" s="47" t="s">
        <v>2077</v>
      </c>
      <c r="T980" s="36" t="s">
        <v>2074</v>
      </c>
      <c r="U980" s="284"/>
      <c r="V980" s="48"/>
      <c r="W980" s="48"/>
    </row>
    <row r="981" s="49" customFormat="1">
      <c r="A981" s="50">
        <v>36</v>
      </c>
      <c r="B981" s="57" t="s">
        <v>40</v>
      </c>
      <c r="C981" s="58" t="s">
        <v>2078</v>
      </c>
      <c r="D981" s="142" t="s">
        <v>37</v>
      </c>
      <c r="E981" s="89">
        <v>44075</v>
      </c>
      <c r="F981" s="41" t="str">
        <f>VLOOKUP($C981,CARPETAS!$C$5:$L$2388,2,FALSE)</f>
        <v>BRB070</v>
      </c>
      <c r="G981" s="42" t="str">
        <f>VLOOKUP($C981,CARPETAS!$C$5:$L$2388,9,FALSE)</f>
        <v>138.07.86</v>
      </c>
      <c r="H981" s="43" t="str">
        <f>VLOOKUP($C981,CARPETAS!$C$5:$L$2388,5,FALSE)</f>
        <v>Gral</v>
      </c>
      <c r="I981" s="89">
        <v>44077</v>
      </c>
      <c r="J981" s="44" t="str">
        <f>VLOOKUP($C981,CARPETAS!$C$5:$L$2388,4,FALSE)</f>
        <v>Rio Branco</v>
      </c>
      <c r="K981" s="45"/>
      <c r="L981" s="94">
        <f>I981+1</f>
        <v>44078</v>
      </c>
      <c r="M981" s="46">
        <f t="shared" si="65"/>
        <v>3</v>
      </c>
      <c r="N981" s="47">
        <v>936</v>
      </c>
      <c r="O981" s="47" t="s">
        <v>613</v>
      </c>
      <c r="P981" s="47">
        <v>936</v>
      </c>
      <c r="Q981" s="47">
        <v>5146</v>
      </c>
      <c r="R981" s="47" t="s">
        <v>2079</v>
      </c>
      <c r="S981" s="47" t="s">
        <v>2080</v>
      </c>
      <c r="T981" s="36" t="s">
        <v>2081</v>
      </c>
      <c r="U981" s="284"/>
      <c r="V981" s="48"/>
      <c r="W981" s="48"/>
    </row>
    <row r="982" s="49" customFormat="1">
      <c r="A982" s="50">
        <v>36</v>
      </c>
      <c r="B982" s="57" t="s">
        <v>40</v>
      </c>
      <c r="C982" s="58" t="s">
        <v>2082</v>
      </c>
      <c r="D982" s="142" t="s">
        <v>32</v>
      </c>
      <c r="E982" s="89">
        <v>44075</v>
      </c>
      <c r="F982" s="41" t="str">
        <f>VLOOKUP($C982,CARPETAS!$C$5:$L$2388,2,FALSE)</f>
        <v>BRB068</v>
      </c>
      <c r="G982" s="42" t="str">
        <f>VLOOKUP($C982,CARPETAS!$C$5:$L$2388,9,FALSE)</f>
        <v>138.07.84</v>
      </c>
      <c r="H982" s="43" t="str">
        <f>VLOOKUP($C982,CARPETAS!$C$5:$L$2388,5,FALSE)</f>
        <v>Silvio</v>
      </c>
      <c r="I982" s="89">
        <f>E982+2</f>
        <v>44077</v>
      </c>
      <c r="J982" s="44" t="str">
        <f>VLOOKUP($C982,CARPETAS!$C$5:$L$2388,4,FALSE)</f>
        <v>Rio Branco</v>
      </c>
      <c r="K982" s="45"/>
      <c r="L982" s="94">
        <f>I982+1</f>
        <v>44078</v>
      </c>
      <c r="M982" s="46">
        <f t="shared" si="65"/>
        <v>3</v>
      </c>
      <c r="N982" s="47">
        <v>936</v>
      </c>
      <c r="O982" s="47" t="s">
        <v>1014</v>
      </c>
      <c r="P982" s="47">
        <v>936</v>
      </c>
      <c r="Q982" s="47">
        <v>4567</v>
      </c>
      <c r="R982" s="47" t="s">
        <v>77</v>
      </c>
      <c r="S982" s="47" t="s">
        <v>78</v>
      </c>
      <c r="T982" s="36" t="s">
        <v>2083</v>
      </c>
      <c r="U982" s="284"/>
      <c r="V982" s="48"/>
      <c r="W982" s="48"/>
    </row>
    <row r="983" s="49" customFormat="1">
      <c r="A983" s="50">
        <v>36</v>
      </c>
      <c r="B983" s="57" t="s">
        <v>40</v>
      </c>
      <c r="C983" s="58" t="s">
        <v>2084</v>
      </c>
      <c r="D983" s="142" t="s">
        <v>1998</v>
      </c>
      <c r="E983" s="89">
        <v>44076</v>
      </c>
      <c r="F983" s="41" t="str">
        <f>VLOOKUP($C983,CARPETAS!$C$5:$L$2388,2,FALSE)</f>
        <v>BRB069</v>
      </c>
      <c r="G983" s="42" t="str">
        <f>VLOOKUP($C983,CARPETAS!$C$5:$L$2388,9,FALSE)</f>
        <v>138.07.85</v>
      </c>
      <c r="H983" s="43" t="str">
        <f>VLOOKUP($C983,CARPETAS!$C$5:$L$2388,5,FALSE)</f>
        <v>Zanini</v>
      </c>
      <c r="I983" s="89">
        <v>44077</v>
      </c>
      <c r="J983" s="44" t="str">
        <f>VLOOKUP($C983,CARPETAS!$C$5:$L$2388,4,FALSE)</f>
        <v>Rio Branco</v>
      </c>
      <c r="K983" s="45"/>
      <c r="L983" s="94">
        <f>I983+1</f>
        <v>44078</v>
      </c>
      <c r="M983" s="46">
        <f t="shared" si="65"/>
        <v>2</v>
      </c>
      <c r="N983" s="47">
        <v>936</v>
      </c>
      <c r="O983" s="47" t="s">
        <v>2085</v>
      </c>
      <c r="P983" s="47">
        <v>936</v>
      </c>
      <c r="Q983" s="47">
        <v>1597</v>
      </c>
      <c r="R983" s="47" t="s">
        <v>1554</v>
      </c>
      <c r="S983" s="47" t="s">
        <v>2086</v>
      </c>
      <c r="T983" s="36" t="s">
        <v>2081</v>
      </c>
      <c r="U983" s="284"/>
      <c r="V983" s="48"/>
      <c r="W983" s="48"/>
    </row>
    <row r="984" s="49" customFormat="1">
      <c r="A984" s="50">
        <v>35</v>
      </c>
      <c r="B984" s="57" t="s">
        <v>40</v>
      </c>
      <c r="C984" s="58" t="s">
        <v>2087</v>
      </c>
      <c r="D984" s="142" t="s">
        <v>38</v>
      </c>
      <c r="E984" s="89">
        <v>44070</v>
      </c>
      <c r="F984" s="41" t="str">
        <f>VLOOKUP($C984,CARPETAS!$C$5:$L$2388,2,FALSE)</f>
        <v>BRB066</v>
      </c>
      <c r="G984" s="42" t="str">
        <f>VLOOKUP($C984,CARPETAS!$C$5:$L$2388,9,FALSE)</f>
        <v>138.02.00</v>
      </c>
      <c r="H984" s="43" t="str">
        <f>VLOOKUP($C984,CARPETAS!$C$5:$L$2388,5,FALSE)</f>
        <v>Silvio</v>
      </c>
      <c r="I984" s="89">
        <v>44077</v>
      </c>
      <c r="J984" s="44" t="str">
        <f>VLOOKUP($C984,CARPETAS!$C$5:$L$2388,4,FALSE)</f>
        <v>Rio Branco</v>
      </c>
      <c r="K984" s="45"/>
      <c r="L984" s="94">
        <f>I984+1+1</f>
        <v>44079</v>
      </c>
      <c r="M984" s="46">
        <f t="shared" si="65"/>
        <v>9</v>
      </c>
      <c r="N984" s="47">
        <v>1152</v>
      </c>
      <c r="O984" s="47"/>
      <c r="P984" s="47">
        <v>1152</v>
      </c>
      <c r="Q984" s="47">
        <v>4577</v>
      </c>
      <c r="R984" s="47" t="s">
        <v>118</v>
      </c>
      <c r="S984" s="47" t="s">
        <v>119</v>
      </c>
      <c r="T984" s="36" t="s">
        <v>2088</v>
      </c>
      <c r="U984" s="284"/>
      <c r="V984" s="48"/>
      <c r="W984" s="48"/>
    </row>
    <row r="985" s="49" customFormat="1">
      <c r="A985" s="50">
        <v>35</v>
      </c>
      <c r="B985" s="57" t="s">
        <v>40</v>
      </c>
      <c r="C985" s="58" t="s">
        <v>2089</v>
      </c>
      <c r="D985" s="142" t="s">
        <v>38</v>
      </c>
      <c r="E985" s="89">
        <v>44070</v>
      </c>
      <c r="F985" s="41" t="str">
        <f>VLOOKUP($C985,CARPETAS!$C$5:$L$2388,2,FALSE)</f>
        <v>BRB066</v>
      </c>
      <c r="G985" s="42" t="str">
        <f>VLOOKUP($C985,CARPETAS!$C$5:$L$2388,9,FALSE)</f>
        <v>138.02.01</v>
      </c>
      <c r="H985" s="43" t="str">
        <f>VLOOKUP($C985,CARPETAS!$C$5:$L$2388,5,FALSE)</f>
        <v>Silvio</v>
      </c>
      <c r="I985" s="89">
        <v>44077</v>
      </c>
      <c r="J985" s="44" t="str">
        <f>VLOOKUP($C985,CARPETAS!$C$5:$L$2388,4,FALSE)</f>
        <v>Rio Branco</v>
      </c>
      <c r="K985" s="45"/>
      <c r="L985" s="94">
        <f>I985+1+1</f>
        <v>44079</v>
      </c>
      <c r="M985" s="46">
        <f t="shared" si="65"/>
        <v>9</v>
      </c>
      <c r="N985" s="47">
        <v>1152</v>
      </c>
      <c r="O985" s="47"/>
      <c r="P985" s="47">
        <v>1152</v>
      </c>
      <c r="Q985" s="47">
        <v>4580</v>
      </c>
      <c r="R985" s="47" t="s">
        <v>1984</v>
      </c>
      <c r="S985" s="47" t="s">
        <v>1985</v>
      </c>
      <c r="T985" s="36" t="s">
        <v>2088</v>
      </c>
      <c r="U985" s="284"/>
      <c r="V985" s="48"/>
      <c r="W985" s="48"/>
    </row>
    <row r="986" s="49" customFormat="1">
      <c r="A986" s="39">
        <v>36</v>
      </c>
      <c r="B986" s="54" t="s">
        <v>22</v>
      </c>
      <c r="C986" s="55" t="s">
        <v>23</v>
      </c>
      <c r="D986" s="141" t="s">
        <v>2012</v>
      </c>
      <c r="E986" s="88">
        <v>44076</v>
      </c>
      <c r="F986" s="37" t="str">
        <f>VLOOKUP($C986,CARPETAS!$C$5:$L$2388,2,FALSE)</f>
        <v>BRB</v>
      </c>
      <c r="G986" s="27" t="str">
        <f>VLOOKUP($C986,CARPETAS!$C$5:$L$2388,9,FALSE)</f>
        <v>xx</v>
      </c>
      <c r="H986" s="28" t="str">
        <f>VLOOKUP($C986,CARPETAS!$C$5:$L$2388,5,FALSE)</f>
        <v>xx</v>
      </c>
      <c r="I986" s="88">
        <f>E986+2</f>
        <v>44078</v>
      </c>
      <c r="J986" s="29" t="str">
        <f>VLOOKUP($C986,CARPETAS!$C$5:$L$2388,4,FALSE)</f>
        <v>xx</v>
      </c>
      <c r="K986" s="38"/>
      <c r="L986" s="93">
        <f ref="L986:L991" t="shared" si="67">I986+1</f>
        <v>44079</v>
      </c>
      <c r="M986" s="30">
        <f t="shared" si="65"/>
        <v>3</v>
      </c>
      <c r="N986" s="31">
        <v>936</v>
      </c>
      <c r="O986" s="31"/>
      <c r="P986" s="31"/>
      <c r="Q986" s="31"/>
      <c r="R986" s="31"/>
      <c r="S986" s="31"/>
      <c r="T986" s="40"/>
      <c r="U986" s="222"/>
      <c r="V986" s="48"/>
      <c r="W986" s="48"/>
    </row>
    <row r="987" s="49" customFormat="1">
      <c r="A987" s="50">
        <v>36</v>
      </c>
      <c r="B987" s="57" t="s">
        <v>40</v>
      </c>
      <c r="C987" s="58" t="s">
        <v>2084</v>
      </c>
      <c r="D987" s="142" t="s">
        <v>1091</v>
      </c>
      <c r="E987" s="89">
        <v>44076</v>
      </c>
      <c r="F987" s="41" t="str">
        <f>VLOOKUP($C987,CARPETAS!$C$5:$L$2388,2,FALSE)</f>
        <v>BRB069</v>
      </c>
      <c r="G987" s="42" t="str">
        <f>VLOOKUP($C987,CARPETAS!$C$5:$L$2388,9,FALSE)</f>
        <v>138.07.85</v>
      </c>
      <c r="H987" s="43" t="str">
        <f>VLOOKUP($C987,CARPETAS!$C$5:$L$2388,5,FALSE)</f>
        <v>Zanini</v>
      </c>
      <c r="I987" s="89">
        <v>44078</v>
      </c>
      <c r="J987" s="44" t="str">
        <f>VLOOKUP($C987,CARPETAS!$C$5:$L$2388,4,FALSE)</f>
        <v>Rio Branco</v>
      </c>
      <c r="K987" s="45"/>
      <c r="L987" s="94">
        <f t="shared" si="67"/>
        <v>44079</v>
      </c>
      <c r="M987" s="46">
        <f t="shared" si="65"/>
        <v>3</v>
      </c>
      <c r="N987" s="47">
        <v>936</v>
      </c>
      <c r="O987" s="47" t="s">
        <v>2090</v>
      </c>
      <c r="P987" s="47">
        <v>936</v>
      </c>
      <c r="Q987" s="47">
        <v>1596</v>
      </c>
      <c r="R987" s="47" t="s">
        <v>753</v>
      </c>
      <c r="S987" s="47" t="s">
        <v>754</v>
      </c>
      <c r="T987" s="36" t="s">
        <v>2091</v>
      </c>
      <c r="U987" s="284"/>
      <c r="V987" s="48"/>
      <c r="W987" s="48"/>
    </row>
    <row r="988" s="49" customFormat="1">
      <c r="A988" s="50">
        <v>36</v>
      </c>
      <c r="B988" s="57" t="s">
        <v>40</v>
      </c>
      <c r="C988" s="58" t="s">
        <v>2084</v>
      </c>
      <c r="D988" s="142" t="s">
        <v>1998</v>
      </c>
      <c r="E988" s="89">
        <v>44077</v>
      </c>
      <c r="F988" s="41" t="str">
        <f>VLOOKUP($C988,CARPETAS!$C$5:$L$2388,2,FALSE)</f>
        <v>BRB069</v>
      </c>
      <c r="G988" s="42" t="str">
        <f>VLOOKUP($C988,CARPETAS!$C$5:$L$2388,9,FALSE)</f>
        <v>138.07.85</v>
      </c>
      <c r="H988" s="43" t="str">
        <f>VLOOKUP($C988,CARPETAS!$C$5:$L$2388,5,FALSE)</f>
        <v>Zanini</v>
      </c>
      <c r="I988" s="89">
        <v>44078</v>
      </c>
      <c r="J988" s="44" t="str">
        <f>VLOOKUP($C988,CARPETAS!$C$5:$L$2388,4,FALSE)</f>
        <v>Rio Branco</v>
      </c>
      <c r="K988" s="45"/>
      <c r="L988" s="94">
        <f t="shared" si="67"/>
        <v>44079</v>
      </c>
      <c r="M988" s="46">
        <f t="shared" si="65"/>
        <v>2</v>
      </c>
      <c r="N988" s="47">
        <v>936</v>
      </c>
      <c r="O988" s="47" t="s">
        <v>2092</v>
      </c>
      <c r="P988" s="47">
        <v>936</v>
      </c>
      <c r="Q988" s="47">
        <v>1601</v>
      </c>
      <c r="R988" s="47" t="s">
        <v>361</v>
      </c>
      <c r="S988" s="47" t="s">
        <v>362</v>
      </c>
      <c r="T988" s="36" t="s">
        <v>2091</v>
      </c>
      <c r="U988" s="284"/>
      <c r="V988" s="48"/>
      <c r="W988" s="48"/>
    </row>
    <row r="989" s="49" customFormat="1">
      <c r="A989" s="50">
        <v>36</v>
      </c>
      <c r="B989" s="57" t="s">
        <v>40</v>
      </c>
      <c r="C989" s="58" t="s">
        <v>2093</v>
      </c>
      <c r="D989" s="142" t="s">
        <v>1907</v>
      </c>
      <c r="E989" s="89">
        <v>44077</v>
      </c>
      <c r="F989" s="41" t="str">
        <f>VLOOKUP($C989,CARPETAS!$C$5:$L$2388,2,FALSE)</f>
        <v>PYB010</v>
      </c>
      <c r="G989" s="42" t="str">
        <f>VLOOKUP($C989,CARPETAS!$C$5:$L$2388,9,FALSE)</f>
        <v>138.07.92</v>
      </c>
      <c r="H989" s="43" t="str">
        <f>VLOOKUP($C989,CARPETAS!$C$5:$L$2388,5,FALSE)</f>
        <v>Alto Paraguay</v>
      </c>
      <c r="I989" s="89">
        <v>44078</v>
      </c>
      <c r="J989" s="44" t="str">
        <f>VLOOKUP($C989,CARPETAS!$C$5:$L$2388,4,FALSE)</f>
        <v>Salto</v>
      </c>
      <c r="K989" s="45"/>
      <c r="L989" s="94">
        <f t="shared" si="67"/>
        <v>44079</v>
      </c>
      <c r="M989" s="46">
        <f t="shared" si="65"/>
        <v>2</v>
      </c>
      <c r="N989" s="47">
        <v>990</v>
      </c>
      <c r="O989" s="47" t="s">
        <v>2094</v>
      </c>
      <c r="P989" s="47">
        <v>990</v>
      </c>
      <c r="Q989" s="47"/>
      <c r="R989" s="47" t="s">
        <v>2095</v>
      </c>
      <c r="S989" s="47" t="s">
        <v>2096</v>
      </c>
      <c r="T989" s="36" t="s">
        <v>2097</v>
      </c>
      <c r="U989" s="284"/>
      <c r="V989" s="48"/>
      <c r="W989" s="48"/>
    </row>
    <row r="990" s="49" customFormat="1">
      <c r="A990" s="39">
        <v>36</v>
      </c>
      <c r="B990" s="54" t="s">
        <v>22</v>
      </c>
      <c r="C990" s="55" t="s">
        <v>23</v>
      </c>
      <c r="D990" s="141" t="s">
        <v>2012</v>
      </c>
      <c r="E990" s="88">
        <v>44077</v>
      </c>
      <c r="F990" s="37" t="str">
        <f>VLOOKUP($C990,CARPETAS!$C$5:$L$2388,2,FALSE)</f>
        <v>BRB</v>
      </c>
      <c r="G990" s="27" t="str">
        <f>VLOOKUP($C990,CARPETAS!$C$5:$L$2388,9,FALSE)</f>
        <v>xx</v>
      </c>
      <c r="H990" s="28" t="str">
        <f>VLOOKUP($C990,CARPETAS!$C$5:$L$2388,5,FALSE)</f>
        <v>xx</v>
      </c>
      <c r="I990" s="88">
        <f>E990+2</f>
        <v>44079</v>
      </c>
      <c r="J990" s="29" t="str">
        <f>VLOOKUP($C990,CARPETAS!$C$5:$L$2388,4,FALSE)</f>
        <v>xx</v>
      </c>
      <c r="K990" s="38"/>
      <c r="L990" s="93">
        <f t="shared" si="67"/>
        <v>44080</v>
      </c>
      <c r="M990" s="30">
        <f t="shared" si="65"/>
        <v>3</v>
      </c>
      <c r="N990" s="31">
        <v>936</v>
      </c>
      <c r="O990" s="31"/>
      <c r="P990" s="31"/>
      <c r="Q990" s="31"/>
      <c r="R990" s="31"/>
      <c r="S990" s="31"/>
      <c r="T990" s="40"/>
      <c r="U990" s="222"/>
      <c r="V990" s="48"/>
      <c r="W990" s="48"/>
    </row>
    <row r="991" s="49" customFormat="1">
      <c r="A991" s="50">
        <v>36</v>
      </c>
      <c r="B991" s="57" t="s">
        <v>40</v>
      </c>
      <c r="C991" s="58" t="s">
        <v>2082</v>
      </c>
      <c r="D991" s="142" t="s">
        <v>32</v>
      </c>
      <c r="E991" s="89">
        <v>44077</v>
      </c>
      <c r="F991" s="41" t="str">
        <f>VLOOKUP($C991,CARPETAS!$C$5:$L$2388,2,FALSE)</f>
        <v>BRB068</v>
      </c>
      <c r="G991" s="42" t="str">
        <f>VLOOKUP($C991,CARPETAS!$C$5:$L$2388,9,FALSE)</f>
        <v>138.07.84</v>
      </c>
      <c r="H991" s="43" t="str">
        <f>VLOOKUP($C991,CARPETAS!$C$5:$L$2388,5,FALSE)</f>
        <v>Silvio</v>
      </c>
      <c r="I991" s="89">
        <v>44082</v>
      </c>
      <c r="J991" s="44" t="str">
        <f>VLOOKUP($C991,CARPETAS!$C$5:$L$2388,4,FALSE)</f>
        <v>Rio Branco</v>
      </c>
      <c r="K991" s="45"/>
      <c r="L991" s="94">
        <f t="shared" si="67"/>
        <v>44083</v>
      </c>
      <c r="M991" s="46">
        <f t="shared" si="65"/>
        <v>6</v>
      </c>
      <c r="N991" s="47">
        <v>936</v>
      </c>
      <c r="O991" s="47" t="s">
        <v>1022</v>
      </c>
      <c r="P991" s="47">
        <v>936</v>
      </c>
      <c r="Q991" s="47">
        <v>4583</v>
      </c>
      <c r="R991" s="47" t="s">
        <v>2098</v>
      </c>
      <c r="S991" s="47" t="s">
        <v>2099</v>
      </c>
      <c r="T991" s="36" t="s">
        <v>2100</v>
      </c>
      <c r="U991" s="284"/>
      <c r="V991" s="48"/>
      <c r="W991" s="48"/>
    </row>
    <row r="992" s="49" customFormat="1">
      <c r="A992" s="50">
        <v>36</v>
      </c>
      <c r="B992" s="57" t="s">
        <v>40</v>
      </c>
      <c r="C992" s="58" t="s">
        <v>2078</v>
      </c>
      <c r="D992" s="142" t="s">
        <v>37</v>
      </c>
      <c r="E992" s="89">
        <v>44077</v>
      </c>
      <c r="F992" s="41" t="str">
        <f>VLOOKUP($C992,CARPETAS!$C$5:$L$2388,2,FALSE)</f>
        <v>BRB070</v>
      </c>
      <c r="G992" s="42" t="str">
        <f>VLOOKUP($C992,CARPETAS!$C$5:$L$2388,9,FALSE)</f>
        <v>138.07.86</v>
      </c>
      <c r="H992" s="43" t="str">
        <f>VLOOKUP($C992,CARPETAS!$C$5:$L$2388,5,FALSE)</f>
        <v>Gral</v>
      </c>
      <c r="I992" s="89">
        <v>44082</v>
      </c>
      <c r="J992" s="44" t="str">
        <f>VLOOKUP($C992,CARPETAS!$C$5:$L$2388,4,FALSE)</f>
        <v>Rio Branco</v>
      </c>
      <c r="K992" s="45"/>
      <c r="L992" s="94">
        <f>I992+1+1+1</f>
        <v>44085</v>
      </c>
      <c r="M992" s="46">
        <f t="shared" si="65"/>
        <v>8</v>
      </c>
      <c r="N992" s="47">
        <v>936</v>
      </c>
      <c r="O992" s="47" t="s">
        <v>653</v>
      </c>
      <c r="P992" s="47">
        <v>936</v>
      </c>
      <c r="Q992" s="47">
        <v>5147</v>
      </c>
      <c r="R992" s="47" t="s">
        <v>2101</v>
      </c>
      <c r="S992" s="47" t="s">
        <v>2102</v>
      </c>
      <c r="T992" s="36" t="s">
        <v>2103</v>
      </c>
      <c r="U992" s="284"/>
      <c r="V992" s="48"/>
      <c r="W992" s="48"/>
    </row>
    <row r="993" s="49" customFormat="1">
      <c r="A993" s="50">
        <v>36</v>
      </c>
      <c r="B993" s="57" t="s">
        <v>40</v>
      </c>
      <c r="C993" s="58" t="s">
        <v>2084</v>
      </c>
      <c r="D993" s="142" t="s">
        <v>26</v>
      </c>
      <c r="E993" s="89">
        <v>44081</v>
      </c>
      <c r="F993" s="41" t="str">
        <f>VLOOKUP($C993,CARPETAS!$C$5:$L$2388,2,FALSE)</f>
        <v>BRB069</v>
      </c>
      <c r="G993" s="42" t="str">
        <f>VLOOKUP($C993,CARPETAS!$C$5:$L$2388,9,FALSE)</f>
        <v>138.07.85</v>
      </c>
      <c r="H993" s="43" t="str">
        <f>VLOOKUP($C993,CARPETAS!$C$5:$L$2388,5,FALSE)</f>
        <v>Zanini</v>
      </c>
      <c r="I993" s="89">
        <v>44082</v>
      </c>
      <c r="J993" s="44" t="str">
        <f>VLOOKUP($C993,CARPETAS!$C$5:$L$2388,4,FALSE)</f>
        <v>Rio Branco</v>
      </c>
      <c r="K993" s="45"/>
      <c r="L993" s="94">
        <f ref="L993:L1006" t="shared" si="68">I993+1</f>
        <v>44083</v>
      </c>
      <c r="M993" s="46">
        <f t="shared" si="65"/>
        <v>2</v>
      </c>
      <c r="N993" s="47">
        <v>936</v>
      </c>
      <c r="O993" s="47" t="s">
        <v>1105</v>
      </c>
      <c r="P993" s="47">
        <v>936</v>
      </c>
      <c r="Q993" s="47">
        <v>1605</v>
      </c>
      <c r="R993" s="47" t="s">
        <v>519</v>
      </c>
      <c r="S993" s="47" t="s">
        <v>520</v>
      </c>
      <c r="T993" s="36" t="s">
        <v>2104</v>
      </c>
      <c r="U993" s="284"/>
      <c r="V993" s="48"/>
      <c r="W993" s="48"/>
    </row>
    <row r="994" s="49" customFormat="1">
      <c r="A994" s="50">
        <v>36</v>
      </c>
      <c r="B994" s="57" t="s">
        <v>40</v>
      </c>
      <c r="C994" s="58" t="s">
        <v>2082</v>
      </c>
      <c r="D994" s="142" t="s">
        <v>32</v>
      </c>
      <c r="E994" s="89">
        <v>44081</v>
      </c>
      <c r="F994" s="41" t="str">
        <f>VLOOKUP($C994,CARPETAS!$C$5:$L$2388,2,FALSE)</f>
        <v>BRB068</v>
      </c>
      <c r="G994" s="42" t="str">
        <f>VLOOKUP($C994,CARPETAS!$C$5:$L$2388,9,FALSE)</f>
        <v>138.07.84</v>
      </c>
      <c r="H994" s="43" t="str">
        <f>VLOOKUP($C994,CARPETAS!$C$5:$L$2388,5,FALSE)</f>
        <v>Silvio</v>
      </c>
      <c r="I994" s="89">
        <f>E994+2</f>
        <v>44083</v>
      </c>
      <c r="J994" s="44" t="str">
        <f>VLOOKUP($C994,CARPETAS!$C$5:$L$2388,4,FALSE)</f>
        <v>Rio Branco</v>
      </c>
      <c r="K994" s="45"/>
      <c r="L994" s="94">
        <f t="shared" si="68"/>
        <v>44084</v>
      </c>
      <c r="M994" s="46">
        <f t="shared" si="65"/>
        <v>3</v>
      </c>
      <c r="N994" s="47">
        <v>936</v>
      </c>
      <c r="O994" s="47" t="s">
        <v>1045</v>
      </c>
      <c r="P994" s="47">
        <v>936</v>
      </c>
      <c r="Q994" s="47">
        <v>4584</v>
      </c>
      <c r="R994" s="47" t="s">
        <v>1768</v>
      </c>
      <c r="S994" s="47" t="s">
        <v>1769</v>
      </c>
      <c r="T994" s="36" t="s">
        <v>2105</v>
      </c>
      <c r="U994" s="284"/>
      <c r="V994" s="48"/>
      <c r="W994" s="48"/>
    </row>
    <row r="995" s="49" customFormat="1">
      <c r="A995" s="50">
        <v>37</v>
      </c>
      <c r="B995" s="57" t="s">
        <v>40</v>
      </c>
      <c r="C995" s="58" t="s">
        <v>2106</v>
      </c>
      <c r="D995" s="142" t="s">
        <v>1998</v>
      </c>
      <c r="E995" s="89">
        <v>44082</v>
      </c>
      <c r="F995" s="41" t="str">
        <f>VLOOKUP($C995,CARPETAS!$C$5:$L$2388,2,FALSE)</f>
        <v>BRB072</v>
      </c>
      <c r="G995" s="42" t="str">
        <f>VLOOKUP($C995,CARPETAS!$C$5:$L$2388,9,FALSE)</f>
        <v>138.16.53</v>
      </c>
      <c r="H995" s="43" t="str">
        <f>VLOOKUP($C995,CARPETAS!$C$5:$L$2388,5,FALSE)</f>
        <v>Zanini</v>
      </c>
      <c r="I995" s="89">
        <v>44083</v>
      </c>
      <c r="J995" s="44" t="str">
        <f>VLOOKUP($C995,CARPETAS!$C$5:$L$2388,4,FALSE)</f>
        <v>Rio Branco</v>
      </c>
      <c r="K995" s="45"/>
      <c r="L995" s="94">
        <f t="shared" si="68"/>
        <v>44084</v>
      </c>
      <c r="M995" s="46">
        <f t="shared" si="65"/>
        <v>2</v>
      </c>
      <c r="N995" s="47">
        <v>936</v>
      </c>
      <c r="O995" s="47" t="s">
        <v>2107</v>
      </c>
      <c r="P995" s="47">
        <v>936</v>
      </c>
      <c r="Q995" s="47">
        <v>1606</v>
      </c>
      <c r="R995" s="47" t="s">
        <v>43</v>
      </c>
      <c r="S995" s="47" t="s">
        <v>1046</v>
      </c>
      <c r="T995" s="36" t="s">
        <v>2105</v>
      </c>
      <c r="U995" s="284"/>
      <c r="V995" s="48"/>
      <c r="W995" s="48"/>
    </row>
    <row r="996" s="49" customFormat="1">
      <c r="A996" s="50">
        <v>37</v>
      </c>
      <c r="B996" s="57" t="s">
        <v>40</v>
      </c>
      <c r="C996" s="58" t="s">
        <v>2082</v>
      </c>
      <c r="D996" s="142" t="s">
        <v>32</v>
      </c>
      <c r="E996" s="89">
        <v>44083</v>
      </c>
      <c r="F996" s="41" t="str">
        <f>VLOOKUP($C996,CARPETAS!$C$5:$L$2388,2,FALSE)</f>
        <v>BRB068</v>
      </c>
      <c r="G996" s="42" t="str">
        <f>VLOOKUP($C996,CARPETAS!$C$5:$L$2388,9,FALSE)</f>
        <v>138.07.84</v>
      </c>
      <c r="H996" s="43" t="str">
        <f>VLOOKUP($C996,CARPETAS!$C$5:$L$2388,5,FALSE)</f>
        <v>Silvio</v>
      </c>
      <c r="I996" s="89">
        <v>44084</v>
      </c>
      <c r="J996" s="44" t="str">
        <f>VLOOKUP($C996,CARPETAS!$C$5:$L$2388,4,FALSE)</f>
        <v>Rio Branco</v>
      </c>
      <c r="K996" s="45"/>
      <c r="L996" s="94">
        <f t="shared" si="68"/>
        <v>44085</v>
      </c>
      <c r="M996" s="46">
        <f t="shared" si="65"/>
        <v>2</v>
      </c>
      <c r="N996" s="47">
        <v>936</v>
      </c>
      <c r="O996" s="47" t="s">
        <v>1054</v>
      </c>
      <c r="P996" s="47">
        <v>936</v>
      </c>
      <c r="Q996" s="47">
        <v>5199</v>
      </c>
      <c r="R996" s="47" t="s">
        <v>77</v>
      </c>
      <c r="S996" s="47" t="s">
        <v>78</v>
      </c>
      <c r="T996" s="36" t="s">
        <v>2103</v>
      </c>
      <c r="U996" s="284"/>
      <c r="V996" s="48"/>
      <c r="W996" s="48"/>
    </row>
    <row r="997" s="49" customFormat="1">
      <c r="A997" s="50">
        <v>37</v>
      </c>
      <c r="B997" s="57" t="s">
        <v>40</v>
      </c>
      <c r="C997" s="58" t="s">
        <v>2084</v>
      </c>
      <c r="D997" s="142" t="s">
        <v>28</v>
      </c>
      <c r="E997" s="89">
        <v>44082</v>
      </c>
      <c r="F997" s="41" t="str">
        <f>VLOOKUP($C997,CARPETAS!$C$5:$L$2388,2,FALSE)</f>
        <v>BRB069</v>
      </c>
      <c r="G997" s="42" t="str">
        <f>VLOOKUP($C997,CARPETAS!$C$5:$L$2388,9,FALSE)</f>
        <v>138.07.85</v>
      </c>
      <c r="H997" s="43" t="str">
        <f>VLOOKUP($C997,CARPETAS!$C$5:$L$2388,5,FALSE)</f>
        <v>Zanini</v>
      </c>
      <c r="I997" s="89">
        <v>44084</v>
      </c>
      <c r="J997" s="44" t="str">
        <f>VLOOKUP($C997,CARPETAS!$C$5:$L$2388,4,FALSE)</f>
        <v>Rio Branco</v>
      </c>
      <c r="K997" s="45"/>
      <c r="L997" s="94">
        <f t="shared" si="68"/>
        <v>44085</v>
      </c>
      <c r="M997" s="46">
        <f t="shared" si="65"/>
        <v>3</v>
      </c>
      <c r="N997" s="47">
        <v>936</v>
      </c>
      <c r="O997" s="47" t="s">
        <v>2108</v>
      </c>
      <c r="P997" s="47">
        <v>936</v>
      </c>
      <c r="Q997" s="47">
        <v>1607</v>
      </c>
      <c r="R997" s="47" t="s">
        <v>2109</v>
      </c>
      <c r="S997" s="47" t="s">
        <v>2110</v>
      </c>
      <c r="T997" s="36" t="s">
        <v>2103</v>
      </c>
      <c r="U997" s="284"/>
      <c r="V997" s="48"/>
      <c r="W997" s="48"/>
    </row>
    <row r="998" s="49" customFormat="1">
      <c r="A998" s="50">
        <v>37</v>
      </c>
      <c r="B998" s="57" t="s">
        <v>40</v>
      </c>
      <c r="C998" s="58" t="s">
        <v>2111</v>
      </c>
      <c r="D998" s="142" t="s">
        <v>1907</v>
      </c>
      <c r="E998" s="89">
        <v>44082</v>
      </c>
      <c r="F998" s="41" t="str">
        <f>VLOOKUP($C998,CARPETAS!$C$5:$L$2388,2,FALSE)</f>
        <v>PYB011</v>
      </c>
      <c r="G998" s="42" t="str">
        <f>VLOOKUP($C998,CARPETAS!$C$5:$L$2388,9,FALSE)</f>
        <v>138.14.77</v>
      </c>
      <c r="H998" s="43" t="str">
        <f>VLOOKUP($C998,CARPETAS!$C$5:$L$2388,5,FALSE)</f>
        <v>Alto Paraguay</v>
      </c>
      <c r="I998" s="89">
        <v>44084</v>
      </c>
      <c r="J998" s="44" t="str">
        <f>VLOOKUP($C998,CARPETAS!$C$5:$L$2388,4,FALSE)</f>
        <v>Salto</v>
      </c>
      <c r="K998" s="45"/>
      <c r="L998" s="94">
        <f t="shared" si="68"/>
        <v>44085</v>
      </c>
      <c r="M998" s="46">
        <f t="shared" si="65"/>
        <v>3</v>
      </c>
      <c r="N998" s="47">
        <v>990</v>
      </c>
      <c r="O998" s="47" t="s">
        <v>2112</v>
      </c>
      <c r="P998" s="47">
        <v>991</v>
      </c>
      <c r="Q998" s="47"/>
      <c r="R998" s="47" t="s">
        <v>2113</v>
      </c>
      <c r="S998" s="47" t="s">
        <v>2114</v>
      </c>
      <c r="T998" s="36" t="s">
        <v>2115</v>
      </c>
      <c r="U998" s="284"/>
      <c r="V998" s="48"/>
      <c r="W998" s="48"/>
    </row>
    <row r="999" s="49" customFormat="1">
      <c r="A999" s="39">
        <v>37</v>
      </c>
      <c r="B999" s="54" t="s">
        <v>40</v>
      </c>
      <c r="C999" s="55" t="s">
        <v>2082</v>
      </c>
      <c r="D999" s="141" t="s">
        <v>37</v>
      </c>
      <c r="E999" s="88">
        <v>44084</v>
      </c>
      <c r="F999" s="37" t="str">
        <f>VLOOKUP($C999,CARPETAS!$C$5:$L$2388,2,FALSE)</f>
        <v>BRB068</v>
      </c>
      <c r="G999" s="27" t="str">
        <f>VLOOKUP($C999,CARPETAS!$C$5:$L$2388,9,FALSE)</f>
        <v>138.07.84</v>
      </c>
      <c r="H999" s="28" t="str">
        <f>VLOOKUP($C999,CARPETAS!$C$5:$L$2388,5,FALSE)</f>
        <v>Silvio</v>
      </c>
      <c r="I999" s="88">
        <v>44085</v>
      </c>
      <c r="J999" s="29" t="str">
        <f>VLOOKUP($C999,CARPETAS!$C$5:$L$2388,4,FALSE)</f>
        <v>Rio Branco</v>
      </c>
      <c r="K999" s="38"/>
      <c r="L999" s="93">
        <f t="shared" si="68"/>
        <v>44086</v>
      </c>
      <c r="M999" s="30">
        <f t="shared" si="65"/>
        <v>2</v>
      </c>
      <c r="N999" s="31">
        <v>936</v>
      </c>
      <c r="O999" s="31" t="s">
        <v>680</v>
      </c>
      <c r="P999" s="31">
        <v>36</v>
      </c>
      <c r="Q999" s="31">
        <v>4585</v>
      </c>
      <c r="R999" s="31" t="s">
        <v>1963</v>
      </c>
      <c r="S999" s="31" t="s">
        <v>1964</v>
      </c>
      <c r="T999" s="40" t="s">
        <v>2116</v>
      </c>
      <c r="U999" s="222"/>
      <c r="V999" s="48"/>
      <c r="W999" s="48"/>
    </row>
    <row r="1000" s="49" customFormat="1">
      <c r="A1000" s="39">
        <v>35</v>
      </c>
      <c r="B1000" s="54" t="s">
        <v>40</v>
      </c>
      <c r="C1000" s="55" t="s">
        <v>2117</v>
      </c>
      <c r="D1000" s="141" t="s">
        <v>38</v>
      </c>
      <c r="E1000" s="88">
        <v>44077</v>
      </c>
      <c r="F1000" s="37" t="str">
        <f>VLOOKUP($C1000,CARPETAS!$C$5:$L$2388,2,FALSE)</f>
        <v>BRB067</v>
      </c>
      <c r="G1000" s="27" t="str">
        <f>VLOOKUP($C1000,CARPETAS!$C$5:$L$2388,9,FALSE)</f>
        <v>138.07.78</v>
      </c>
      <c r="H1000" s="28" t="str">
        <f>VLOOKUP($C1000,CARPETAS!$C$5:$L$2388,5,FALSE)</f>
        <v>Silvio</v>
      </c>
      <c r="I1000" s="88">
        <v>44085</v>
      </c>
      <c r="J1000" s="29" t="str">
        <f>VLOOKUP($C1000,CARPETAS!$C$5:$L$2388,4,FALSE)</f>
        <v>Rio Branco</v>
      </c>
      <c r="K1000" s="38"/>
      <c r="L1000" s="93">
        <f t="shared" si="68"/>
        <v>44086</v>
      </c>
      <c r="M1000" s="30">
        <f t="shared" si="65"/>
        <v>9</v>
      </c>
      <c r="N1000" s="31">
        <v>1152</v>
      </c>
      <c r="O1000" s="31"/>
      <c r="P1000" s="31">
        <v>1152</v>
      </c>
      <c r="Q1000" s="31">
        <v>4588</v>
      </c>
      <c r="R1000" s="31" t="s">
        <v>148</v>
      </c>
      <c r="S1000" s="31" t="s">
        <v>149</v>
      </c>
      <c r="T1000" s="40" t="s">
        <v>2118</v>
      </c>
      <c r="U1000" s="222"/>
      <c r="V1000" s="48"/>
      <c r="W1000" s="48"/>
    </row>
    <row r="1001" s="49" customFormat="1">
      <c r="A1001" s="39">
        <v>35</v>
      </c>
      <c r="B1001" s="54" t="s">
        <v>40</v>
      </c>
      <c r="C1001" s="55" t="s">
        <v>2119</v>
      </c>
      <c r="D1001" s="141" t="s">
        <v>38</v>
      </c>
      <c r="E1001" s="88">
        <v>44077</v>
      </c>
      <c r="F1001" s="37" t="str">
        <f>VLOOKUP($C1001,CARPETAS!$C$5:$L$2388,2,FALSE)</f>
        <v>BRB067</v>
      </c>
      <c r="G1001" s="27" t="str">
        <f>VLOOKUP($C1001,CARPETAS!$C$5:$L$2388,9,FALSE)</f>
        <v>138.07.79</v>
      </c>
      <c r="H1001" s="28" t="str">
        <f>VLOOKUP($C1001,CARPETAS!$C$5:$L$2388,5,FALSE)</f>
        <v>Silvio</v>
      </c>
      <c r="I1001" s="88">
        <v>44085</v>
      </c>
      <c r="J1001" s="29" t="str">
        <f>VLOOKUP($C1001,CARPETAS!$C$5:$L$2388,4,FALSE)</f>
        <v>Rio Branco</v>
      </c>
      <c r="K1001" s="38"/>
      <c r="L1001" s="93">
        <f t="shared" si="68"/>
        <v>44086</v>
      </c>
      <c r="M1001" s="30">
        <f t="shared" si="65"/>
        <v>9</v>
      </c>
      <c r="N1001" s="31">
        <v>1152</v>
      </c>
      <c r="O1001" s="31"/>
      <c r="P1001" s="31">
        <v>1152</v>
      </c>
      <c r="Q1001" s="31">
        <v>4592</v>
      </c>
      <c r="R1001" s="31" t="s">
        <v>2120</v>
      </c>
      <c r="S1001" s="31" t="s">
        <v>2121</v>
      </c>
      <c r="T1001" s="40" t="s">
        <v>2118</v>
      </c>
      <c r="U1001" s="222"/>
      <c r="V1001" s="48"/>
      <c r="W1001" s="48"/>
    </row>
    <row r="1002" s="49" customFormat="1">
      <c r="A1002" s="39">
        <v>37</v>
      </c>
      <c r="B1002" s="54" t="s">
        <v>40</v>
      </c>
      <c r="C1002" s="55" t="s">
        <v>2111</v>
      </c>
      <c r="D1002" s="141" t="s">
        <v>1907</v>
      </c>
      <c r="E1002" s="88">
        <v>44082</v>
      </c>
      <c r="F1002" s="37" t="str">
        <f>VLOOKUP($C1002,CARPETAS!$C$5:$L$2388,2,FALSE)</f>
        <v>PYB011</v>
      </c>
      <c r="G1002" s="27" t="str">
        <f>VLOOKUP($C1002,CARPETAS!$C$5:$L$2388,9,FALSE)</f>
        <v>138.14.77</v>
      </c>
      <c r="H1002" s="28" t="str">
        <f>VLOOKUP($C1002,CARPETAS!$C$5:$L$2388,5,FALSE)</f>
        <v>Alto Paraguay</v>
      </c>
      <c r="I1002" s="88">
        <v>44085</v>
      </c>
      <c r="J1002" s="29" t="str">
        <f>VLOOKUP($C1002,CARPETAS!$C$5:$L$2388,4,FALSE)</f>
        <v>Salto</v>
      </c>
      <c r="K1002" s="38"/>
      <c r="L1002" s="93">
        <f t="shared" si="68"/>
        <v>44086</v>
      </c>
      <c r="M1002" s="30">
        <f t="shared" si="65"/>
        <v>4</v>
      </c>
      <c r="N1002" s="31">
        <v>990</v>
      </c>
      <c r="O1002" s="31" t="s">
        <v>2122</v>
      </c>
      <c r="P1002" s="31">
        <v>990</v>
      </c>
      <c r="Q1002" s="31"/>
      <c r="R1002" s="31" t="s">
        <v>2123</v>
      </c>
      <c r="S1002" s="31"/>
      <c r="T1002" s="40" t="s">
        <v>2124</v>
      </c>
      <c r="U1002" s="222"/>
      <c r="V1002" s="48"/>
      <c r="W1002" s="48"/>
    </row>
    <row r="1003" s="49" customFormat="1">
      <c r="A1003" s="39">
        <v>37</v>
      </c>
      <c r="B1003" s="54" t="s">
        <v>40</v>
      </c>
      <c r="C1003" s="55" t="s">
        <v>2106</v>
      </c>
      <c r="D1003" s="141" t="s">
        <v>1998</v>
      </c>
      <c r="E1003" s="88">
        <v>44084</v>
      </c>
      <c r="F1003" s="37" t="str">
        <f>VLOOKUP($C1003,CARPETAS!$C$5:$L$2388,2,FALSE)</f>
        <v>BRB072</v>
      </c>
      <c r="G1003" s="27" t="str">
        <f>VLOOKUP($C1003,CARPETAS!$C$5:$L$2388,9,FALSE)</f>
        <v>138.16.53</v>
      </c>
      <c r="H1003" s="28" t="str">
        <f>VLOOKUP($C1003,CARPETAS!$C$5:$L$2388,5,FALSE)</f>
        <v>Zanini</v>
      </c>
      <c r="I1003" s="88">
        <v>44085</v>
      </c>
      <c r="J1003" s="29" t="str">
        <f>VLOOKUP($C1003,CARPETAS!$C$5:$L$2388,4,FALSE)</f>
        <v>Rio Branco</v>
      </c>
      <c r="K1003" s="38"/>
      <c r="L1003" s="93">
        <f t="shared" si="68"/>
        <v>44086</v>
      </c>
      <c r="M1003" s="30">
        <f t="shared" si="65"/>
        <v>2</v>
      </c>
      <c r="N1003" s="31">
        <v>936</v>
      </c>
      <c r="O1003" s="31" t="s">
        <v>2125</v>
      </c>
      <c r="P1003" s="31">
        <v>936</v>
      </c>
      <c r="Q1003" s="31">
        <v>1614</v>
      </c>
      <c r="R1003" s="31" t="s">
        <v>463</v>
      </c>
      <c r="S1003" s="31" t="s">
        <v>2126</v>
      </c>
      <c r="T1003" s="40" t="s">
        <v>2116</v>
      </c>
      <c r="U1003" s="222"/>
      <c r="V1003" s="48"/>
      <c r="W1003" s="48"/>
    </row>
    <row r="1004" s="49" customFormat="1">
      <c r="A1004" s="39">
        <v>37</v>
      </c>
      <c r="B1004" s="54" t="s">
        <v>40</v>
      </c>
      <c r="C1004" s="55" t="s">
        <v>2106</v>
      </c>
      <c r="D1004" s="141" t="s">
        <v>1091</v>
      </c>
      <c r="E1004" s="88">
        <v>44086</v>
      </c>
      <c r="F1004" s="37" t="str">
        <f>VLOOKUP($C1004,CARPETAS!$C$5:$L$2388,2,FALSE)</f>
        <v>BRB072</v>
      </c>
      <c r="G1004" s="27" t="str">
        <f>VLOOKUP($C1004,CARPETAS!$C$5:$L$2388,9,FALSE)</f>
        <v>138.16.53</v>
      </c>
      <c r="H1004" s="28" t="str">
        <f>VLOOKUP($C1004,CARPETAS!$C$5:$L$2388,5,FALSE)</f>
        <v>Zanini</v>
      </c>
      <c r="I1004" s="88">
        <f>E1004+2</f>
        <v>44088</v>
      </c>
      <c r="J1004" s="29" t="str">
        <f>VLOOKUP($C1004,CARPETAS!$C$5:$L$2388,4,FALSE)</f>
        <v>Rio Branco</v>
      </c>
      <c r="K1004" s="38"/>
      <c r="L1004" s="93">
        <f t="shared" si="68"/>
        <v>44089</v>
      </c>
      <c r="M1004" s="30">
        <f t="shared" si="65"/>
        <v>3</v>
      </c>
      <c r="N1004" s="31">
        <v>936</v>
      </c>
      <c r="O1004" s="31" t="s">
        <v>2127</v>
      </c>
      <c r="P1004" s="31"/>
      <c r="Q1004" s="31">
        <v>1615</v>
      </c>
      <c r="R1004" s="31" t="s">
        <v>478</v>
      </c>
      <c r="S1004" s="31" t="s">
        <v>479</v>
      </c>
      <c r="T1004" s="40" t="s">
        <v>2128</v>
      </c>
      <c r="U1004" s="222"/>
      <c r="V1004" s="48"/>
      <c r="W1004" s="48"/>
    </row>
    <row r="1005" s="49" customFormat="1">
      <c r="A1005" s="39">
        <v>37</v>
      </c>
      <c r="B1005" s="54" t="s">
        <v>40</v>
      </c>
      <c r="C1005" s="55" t="s">
        <v>2129</v>
      </c>
      <c r="D1005" s="141" t="s">
        <v>1041</v>
      </c>
      <c r="E1005" s="88">
        <v>44083</v>
      </c>
      <c r="F1005" s="37" t="str">
        <f>VLOOKUP($C1005,CARPETAS!$C$5:$L$2388,2,FALSE)</f>
        <v>BRE006</v>
      </c>
      <c r="G1005" s="27" t="str">
        <f>VLOOKUP($C1005,CARPETAS!$C$5:$L$2388,9,FALSE)</f>
        <v>138.15.87</v>
      </c>
      <c r="H1005" s="28" t="str">
        <f>VLOOKUP($C1005,CARPETAS!$C$5:$L$2388,5,FALSE)</f>
        <v>Zanini</v>
      </c>
      <c r="I1005" s="88">
        <v>44088</v>
      </c>
      <c r="J1005" s="29" t="str">
        <f>VLOOKUP($C1005,CARPETAS!$C$5:$L$2388,4,FALSE)</f>
        <v>Rio Branco</v>
      </c>
      <c r="K1005" s="38"/>
      <c r="L1005" s="93">
        <f t="shared" si="68"/>
        <v>44089</v>
      </c>
      <c r="M1005" s="30">
        <f t="shared" si="65"/>
        <v>6</v>
      </c>
      <c r="N1005" s="31">
        <v>1280</v>
      </c>
      <c r="O1005" s="31"/>
      <c r="P1005" s="31"/>
      <c r="Q1005" s="31">
        <v>1616</v>
      </c>
      <c r="R1005" s="31" t="s">
        <v>290</v>
      </c>
      <c r="S1005" s="31" t="s">
        <v>291</v>
      </c>
      <c r="T1005" s="40" t="s">
        <v>2130</v>
      </c>
      <c r="U1005" s="222"/>
      <c r="V1005" s="48"/>
      <c r="W1005" s="48"/>
    </row>
    <row r="1006" s="49" customFormat="1">
      <c r="A1006" s="39">
        <v>37</v>
      </c>
      <c r="B1006" s="54" t="s">
        <v>40</v>
      </c>
      <c r="C1006" s="55" t="s">
        <v>2131</v>
      </c>
      <c r="D1006" s="141" t="s">
        <v>1996</v>
      </c>
      <c r="E1006" s="88">
        <v>44084</v>
      </c>
      <c r="F1006" s="37" t="str">
        <f>VLOOKUP($C1006,CARPETAS!$C$5:$L$2388,2,FALSE)</f>
        <v>BRE007</v>
      </c>
      <c r="G1006" s="27" t="str">
        <f>VLOOKUP($C1006,CARPETAS!$C$5:$L$2388,9,FALSE)</f>
        <v>138.16.09</v>
      </c>
      <c r="H1006" s="28" t="str">
        <f>VLOOKUP($C1006,CARPETAS!$C$5:$L$2388,5,FALSE)</f>
        <v>Zanini</v>
      </c>
      <c r="I1006" s="88">
        <v>44088</v>
      </c>
      <c r="J1006" s="29" t="str">
        <f>VLOOKUP($C1006,CARPETAS!$C$5:$L$2388,4,FALSE)</f>
        <v>Rio Branco</v>
      </c>
      <c r="K1006" s="38"/>
      <c r="L1006" s="93">
        <f t="shared" si="68"/>
        <v>44089</v>
      </c>
      <c r="M1006" s="30">
        <f t="shared" si="65"/>
        <v>5</v>
      </c>
      <c r="N1006" s="31">
        <v>1140</v>
      </c>
      <c r="O1006" s="31"/>
      <c r="P1006" s="31"/>
      <c r="Q1006" s="31">
        <v>1613</v>
      </c>
      <c r="R1006" s="31" t="s">
        <v>761</v>
      </c>
      <c r="S1006" s="31" t="s">
        <v>882</v>
      </c>
      <c r="T1006" s="40" t="s">
        <v>2132</v>
      </c>
      <c r="U1006" s="222"/>
      <c r="V1006" s="48"/>
      <c r="W1006" s="48"/>
    </row>
    <row r="1007" s="49" customFormat="1">
      <c r="A1007" s="39">
        <v>37</v>
      </c>
      <c r="B1007" s="54" t="s">
        <v>40</v>
      </c>
      <c r="C1007" s="55" t="s">
        <v>2133</v>
      </c>
      <c r="D1007" s="141" t="s">
        <v>1907</v>
      </c>
      <c r="E1007" s="88">
        <v>44084</v>
      </c>
      <c r="F1007" s="37" t="str">
        <f>VLOOKUP($C1007,CARPETAS!$C$5:$L$2388,2,FALSE)</f>
        <v>PYB012</v>
      </c>
      <c r="G1007" s="27" t="str">
        <f>VLOOKUP($C1007,CARPETAS!$C$5:$L$2388,9,FALSE)</f>
        <v>138.19.11</v>
      </c>
      <c r="H1007" s="28" t="str">
        <f>VLOOKUP($C1007,CARPETAS!$C$5:$L$2388,5,FALSE)</f>
        <v>Alto Paraguay</v>
      </c>
      <c r="I1007" s="88">
        <v>44088</v>
      </c>
      <c r="J1007" s="29" t="str">
        <f>VLOOKUP($C1007,CARPETAS!$C$5:$L$2388,4,FALSE)</f>
        <v>Salto</v>
      </c>
      <c r="K1007" s="38"/>
      <c r="L1007" s="93">
        <f>I1007+1+1</f>
        <v>44090</v>
      </c>
      <c r="M1007" s="30">
        <f t="shared" si="65"/>
        <v>6</v>
      </c>
      <c r="N1007" s="31">
        <v>990</v>
      </c>
      <c r="O1007" s="31" t="s">
        <v>2134</v>
      </c>
      <c r="P1007" s="31">
        <v>990</v>
      </c>
      <c r="Q1007" s="31"/>
      <c r="R1007" s="31" t="s">
        <v>2135</v>
      </c>
      <c r="S1007" s="31"/>
      <c r="T1007" s="40" t="s">
        <v>2136</v>
      </c>
      <c r="U1007" s="222"/>
      <c r="V1007" s="48"/>
      <c r="W1007" s="48"/>
    </row>
    <row r="1008" ht="14.25" customHeight="1" s="49" customFormat="1">
      <c r="A1008" s="39">
        <v>38</v>
      </c>
      <c r="B1008" s="54" t="s">
        <v>40</v>
      </c>
      <c r="C1008" s="55" t="s">
        <v>2137</v>
      </c>
      <c r="D1008" s="141" t="s">
        <v>1907</v>
      </c>
      <c r="E1008" s="88">
        <v>44089</v>
      </c>
      <c r="F1008" s="37" t="str">
        <f>VLOOKUP($C1008,CARPETAS!$C$5:$L$2388,2,FALSE)</f>
        <v>PYB013</v>
      </c>
      <c r="G1008" s="27" t="str">
        <f>VLOOKUP($C1008,CARPETAS!$C$5:$L$2388,9,FALSE)</f>
        <v>138.22.59</v>
      </c>
      <c r="H1008" s="28" t="str">
        <f>VLOOKUP($C1008,CARPETAS!$C$5:$L$2388,5,FALSE)</f>
        <v>Alto Paraguay</v>
      </c>
      <c r="I1008" s="88">
        <v>44090</v>
      </c>
      <c r="J1008" s="29" t="str">
        <f>VLOOKUP($C1008,CARPETAS!$C$5:$L$2388,4,FALSE)</f>
        <v>Salto</v>
      </c>
      <c r="K1008" s="38"/>
      <c r="L1008" s="93">
        <f>I1008+1+1+1</f>
        <v>44093</v>
      </c>
      <c r="M1008" s="30">
        <f t="shared" si="65"/>
        <v>4</v>
      </c>
      <c r="N1008" s="31">
        <v>990</v>
      </c>
      <c r="O1008" s="31" t="s">
        <v>2138</v>
      </c>
      <c r="P1008" s="31"/>
      <c r="Q1008" s="31"/>
      <c r="R1008" s="31" t="s">
        <v>2139</v>
      </c>
      <c r="S1008" s="31"/>
      <c r="T1008" s="40" t="s">
        <v>2140</v>
      </c>
      <c r="U1008" s="222"/>
      <c r="V1008" s="48"/>
      <c r="W1008" s="48"/>
    </row>
    <row r="1009" s="49" customFormat="1">
      <c r="A1009" s="39">
        <v>38</v>
      </c>
      <c r="B1009" s="54" t="s">
        <v>40</v>
      </c>
      <c r="C1009" s="55" t="s">
        <v>2141</v>
      </c>
      <c r="D1009" s="141" t="s">
        <v>32</v>
      </c>
      <c r="E1009" s="88">
        <v>44089</v>
      </c>
      <c r="F1009" s="37" t="str">
        <f>VLOOKUP($C1009,CARPETAS!$C$5:$L$2388,2,FALSE)</f>
        <v>BRB071</v>
      </c>
      <c r="G1009" s="27" t="str">
        <f>VLOOKUP($C1009,CARPETAS!$C$5:$L$2388,9,FALSE)</f>
        <v>138.16.52</v>
      </c>
      <c r="H1009" s="28" t="str">
        <f>VLOOKUP($C1009,CARPETAS!$C$5:$L$2388,5,FALSE)</f>
        <v>Silvio</v>
      </c>
      <c r="I1009" s="88">
        <v>44090</v>
      </c>
      <c r="J1009" s="29" t="str">
        <f>VLOOKUP($C1009,CARPETAS!$C$5:$L$2388,4,FALSE)</f>
        <v>Rio Branco</v>
      </c>
      <c r="K1009" s="38"/>
      <c r="L1009" s="93">
        <f ref="L1009:L1014" t="shared" si="69">I1009+1</f>
        <v>44091</v>
      </c>
      <c r="M1009" s="30">
        <f t="shared" si="65"/>
        <v>2</v>
      </c>
      <c r="N1009" s="31">
        <v>936</v>
      </c>
      <c r="O1009" s="31" t="s">
        <v>1061</v>
      </c>
      <c r="P1009" s="31">
        <v>936</v>
      </c>
      <c r="Q1009" s="31">
        <v>4586</v>
      </c>
      <c r="R1009" s="31" t="s">
        <v>2142</v>
      </c>
      <c r="S1009" s="31" t="s">
        <v>2143</v>
      </c>
      <c r="T1009" s="40" t="s">
        <v>2144</v>
      </c>
      <c r="U1009" s="222"/>
      <c r="V1009" s="48"/>
      <c r="W1009" s="48"/>
    </row>
    <row r="1010" s="49" customFormat="1">
      <c r="A1010" s="39">
        <v>38</v>
      </c>
      <c r="B1010" s="54" t="s">
        <v>40</v>
      </c>
      <c r="C1010" s="55" t="s">
        <v>2106</v>
      </c>
      <c r="D1010" s="141" t="s">
        <v>26</v>
      </c>
      <c r="E1010" s="88">
        <v>44089</v>
      </c>
      <c r="F1010" s="37" t="str">
        <f>VLOOKUP($C1010,CARPETAS!$C$5:$L$2388,2,FALSE)</f>
        <v>BRB072</v>
      </c>
      <c r="G1010" s="27" t="str">
        <f>VLOOKUP($C1010,CARPETAS!$C$5:$L$2388,9,FALSE)</f>
        <v>138.16.53</v>
      </c>
      <c r="H1010" s="28" t="str">
        <f>VLOOKUP($C1010,CARPETAS!$C$5:$L$2388,5,FALSE)</f>
        <v>Zanini</v>
      </c>
      <c r="I1010" s="88">
        <v>44090</v>
      </c>
      <c r="J1010" s="29" t="str">
        <f>VLOOKUP($C1010,CARPETAS!$C$5:$L$2388,4,FALSE)</f>
        <v>Rio Branco</v>
      </c>
      <c r="K1010" s="38"/>
      <c r="L1010" s="93">
        <f t="shared" si="69"/>
        <v>44091</v>
      </c>
      <c r="M1010" s="30">
        <f t="shared" si="65"/>
        <v>2</v>
      </c>
      <c r="N1010" s="31">
        <v>936</v>
      </c>
      <c r="O1010" s="31" t="s">
        <v>1117</v>
      </c>
      <c r="P1010" s="31">
        <v>936</v>
      </c>
      <c r="Q1010" s="31">
        <v>1622</v>
      </c>
      <c r="R1010" s="31" t="s">
        <v>1710</v>
      </c>
      <c r="S1010" s="31" t="s">
        <v>344</v>
      </c>
      <c r="T1010" s="40" t="s">
        <v>2144</v>
      </c>
      <c r="U1010" s="222"/>
      <c r="V1010" s="48"/>
      <c r="W1010" s="48"/>
    </row>
    <row r="1011" s="49" customFormat="1">
      <c r="A1011" s="39">
        <v>38</v>
      </c>
      <c r="B1011" s="54" t="s">
        <v>40</v>
      </c>
      <c r="C1011" s="55" t="s">
        <v>2106</v>
      </c>
      <c r="D1011" s="141" t="s">
        <v>1998</v>
      </c>
      <c r="E1011" s="88">
        <v>44089</v>
      </c>
      <c r="F1011" s="37" t="str">
        <f>VLOOKUP($C1011,CARPETAS!$C$5:$L$2388,2,FALSE)</f>
        <v>BRB072</v>
      </c>
      <c r="G1011" s="27" t="str">
        <f>VLOOKUP($C1011,CARPETAS!$C$5:$L$2388,9,FALSE)</f>
        <v>138.16.53</v>
      </c>
      <c r="H1011" s="28" t="str">
        <f>VLOOKUP($C1011,CARPETAS!$C$5:$L$2388,5,FALSE)</f>
        <v>Zanini</v>
      </c>
      <c r="I1011" s="88">
        <v>44090</v>
      </c>
      <c r="J1011" s="29" t="str">
        <f>VLOOKUP($C1011,CARPETAS!$C$5:$L$2388,4,FALSE)</f>
        <v>Rio Branco</v>
      </c>
      <c r="K1011" s="38"/>
      <c r="L1011" s="93">
        <f t="shared" si="69"/>
        <v>44091</v>
      </c>
      <c r="M1011" s="30">
        <f t="shared" si="65"/>
        <v>2</v>
      </c>
      <c r="N1011" s="31">
        <v>936</v>
      </c>
      <c r="O1011" s="31" t="s">
        <v>2145</v>
      </c>
      <c r="P1011" s="31">
        <v>936</v>
      </c>
      <c r="Q1011" s="31">
        <v>1623</v>
      </c>
      <c r="R1011" s="31" t="s">
        <v>753</v>
      </c>
      <c r="S1011" s="31" t="s">
        <v>754</v>
      </c>
      <c r="T1011" s="40" t="s">
        <v>2144</v>
      </c>
      <c r="U1011" s="222"/>
      <c r="V1011" s="48"/>
      <c r="W1011" s="48"/>
    </row>
    <row r="1012" s="49" customFormat="1">
      <c r="A1012" s="39">
        <v>38</v>
      </c>
      <c r="B1012" s="54" t="s">
        <v>40</v>
      </c>
      <c r="C1012" s="55" t="s">
        <v>2146</v>
      </c>
      <c r="D1012" s="141" t="s">
        <v>26</v>
      </c>
      <c r="E1012" s="88">
        <v>44090</v>
      </c>
      <c r="F1012" s="37" t="str">
        <f>VLOOKUP($C1012,CARPETAS!$C$5:$L$2388,2,FALSE)</f>
        <v>BRB074</v>
      </c>
      <c r="G1012" s="27" t="str">
        <f>VLOOKUP($C1012,CARPETAS!$C$5:$L$2388,9,FALSE)</f>
        <v>138.24.37</v>
      </c>
      <c r="H1012" s="28" t="str">
        <f>VLOOKUP($C1012,CARPETAS!$C$5:$L$2388,5,FALSE)</f>
        <v>Zanini</v>
      </c>
      <c r="I1012" s="88">
        <f>E1012+2</f>
        <v>44092</v>
      </c>
      <c r="J1012" s="29" t="str">
        <f>VLOOKUP($C1012,CARPETAS!$C$5:$L$2388,4,FALSE)</f>
        <v>Rio Branco</v>
      </c>
      <c r="K1012" s="38"/>
      <c r="L1012" s="93">
        <f t="shared" si="69"/>
        <v>44093</v>
      </c>
      <c r="M1012" s="30">
        <f t="shared" si="65"/>
        <v>3</v>
      </c>
      <c r="N1012" s="31">
        <v>936</v>
      </c>
      <c r="O1012" s="31" t="s">
        <v>1125</v>
      </c>
      <c r="P1012" s="31"/>
      <c r="Q1012" s="31">
        <v>1625</v>
      </c>
      <c r="R1012" s="31" t="s">
        <v>361</v>
      </c>
      <c r="S1012" s="31" t="s">
        <v>362</v>
      </c>
      <c r="T1012" s="40" t="s">
        <v>2147</v>
      </c>
      <c r="U1012" s="222"/>
      <c r="V1012" s="48"/>
      <c r="W1012" s="48"/>
    </row>
    <row r="1013" s="49" customFormat="1">
      <c r="A1013" s="39">
        <v>38</v>
      </c>
      <c r="B1013" s="54" t="s">
        <v>40</v>
      </c>
      <c r="C1013" s="55" t="s">
        <v>2137</v>
      </c>
      <c r="D1013" s="141" t="s">
        <v>1907</v>
      </c>
      <c r="E1013" s="88">
        <v>44089</v>
      </c>
      <c r="F1013" s="37" t="str">
        <f>VLOOKUP($C1013,CARPETAS!$C$5:$L$2388,2,FALSE)</f>
        <v>PYB013</v>
      </c>
      <c r="G1013" s="27" t="str">
        <f>VLOOKUP($C1013,CARPETAS!$C$5:$L$2388,9,FALSE)</f>
        <v>138.22.59</v>
      </c>
      <c r="H1013" s="28" t="str">
        <f>VLOOKUP($C1013,CARPETAS!$C$5:$L$2388,5,FALSE)</f>
        <v>Alto Paraguay</v>
      </c>
      <c r="I1013" s="88">
        <f>E1013+3</f>
        <v>44092</v>
      </c>
      <c r="J1013" s="29" t="str">
        <f>VLOOKUP($C1013,CARPETAS!$C$5:$L$2388,4,FALSE)</f>
        <v>Salto</v>
      </c>
      <c r="K1013" s="38"/>
      <c r="L1013" s="93">
        <f t="shared" si="69"/>
        <v>44093</v>
      </c>
      <c r="M1013" s="30">
        <f t="shared" si="65"/>
        <v>4</v>
      </c>
      <c r="N1013" s="31">
        <v>990</v>
      </c>
      <c r="O1013" s="31" t="s">
        <v>2148</v>
      </c>
      <c r="P1013" s="31"/>
      <c r="Q1013" s="31"/>
      <c r="R1013" s="31" t="s">
        <v>2149</v>
      </c>
      <c r="S1013" s="31" t="s">
        <v>2150</v>
      </c>
      <c r="T1013" s="40" t="s">
        <v>2151</v>
      </c>
      <c r="U1013" s="222"/>
      <c r="V1013" s="48"/>
      <c r="W1013" s="48"/>
    </row>
    <row r="1014" s="49" customFormat="1">
      <c r="A1014" s="39">
        <v>38</v>
      </c>
      <c r="B1014" s="54" t="s">
        <v>40</v>
      </c>
      <c r="C1014" s="55" t="s">
        <v>2146</v>
      </c>
      <c r="D1014" s="141" t="s">
        <v>1998</v>
      </c>
      <c r="E1014" s="88">
        <v>44090</v>
      </c>
      <c r="F1014" s="37" t="str">
        <f>VLOOKUP($C1014,CARPETAS!$C$5:$L$2388,2,FALSE)</f>
        <v>BRB074</v>
      </c>
      <c r="G1014" s="27" t="str">
        <f>VLOOKUP($C1014,CARPETAS!$C$5:$L$2388,9,FALSE)</f>
        <v>138.24.37</v>
      </c>
      <c r="H1014" s="28" t="str">
        <f>VLOOKUP($C1014,CARPETAS!$C$5:$L$2388,5,FALSE)</f>
        <v>Zanini</v>
      </c>
      <c r="I1014" s="88">
        <f>E1014+2</f>
        <v>44092</v>
      </c>
      <c r="J1014" s="29" t="str">
        <f>VLOOKUP($C1014,CARPETAS!$C$5:$L$2388,4,FALSE)</f>
        <v>Rio Branco</v>
      </c>
      <c r="K1014" s="38"/>
      <c r="L1014" s="93">
        <f t="shared" si="69"/>
        <v>44093</v>
      </c>
      <c r="M1014" s="30">
        <f ref="M1014:M1077" t="shared" si="70">IF(E1014&lt;&gt;"",L1014-E1014,"-")</f>
        <v>3</v>
      </c>
      <c r="N1014" s="31">
        <v>936</v>
      </c>
      <c r="O1014" s="31" t="s">
        <v>2152</v>
      </c>
      <c r="P1014" s="31"/>
      <c r="Q1014" s="31">
        <v>1626</v>
      </c>
      <c r="R1014" s="31" t="s">
        <v>1168</v>
      </c>
      <c r="S1014" s="31" t="s">
        <v>1169</v>
      </c>
      <c r="T1014" s="40" t="s">
        <v>2147</v>
      </c>
      <c r="U1014" s="222"/>
      <c r="V1014" s="48"/>
      <c r="W1014" s="48"/>
    </row>
    <row r="1015" s="49" customFormat="1">
      <c r="A1015" s="39">
        <v>37</v>
      </c>
      <c r="B1015" s="54" t="s">
        <v>40</v>
      </c>
      <c r="C1015" s="55" t="s">
        <v>2153</v>
      </c>
      <c r="D1015" s="141" t="s">
        <v>38</v>
      </c>
      <c r="E1015" s="88">
        <v>44084</v>
      </c>
      <c r="F1015" s="37" t="str">
        <f>VLOOKUP($C1015,CARPETAS!$C$5:$L$2388,2,FALSE)</f>
        <v>BRB073</v>
      </c>
      <c r="G1015" s="27" t="str">
        <f>VLOOKUP($C1015,CARPETAS!$C$5:$L$2388,9,FALSE)</f>
        <v>138.16.55</v>
      </c>
      <c r="H1015" s="28" t="str">
        <f>VLOOKUP($C1015,CARPETAS!$C$5:$L$2388,5,FALSE)</f>
        <v>Silvio</v>
      </c>
      <c r="I1015" s="88">
        <v>44092</v>
      </c>
      <c r="J1015" s="29" t="str">
        <f>VLOOKUP($C1015,CARPETAS!$C$5:$L$2388,4,FALSE)</f>
        <v>Rio Branco</v>
      </c>
      <c r="K1015" s="38"/>
      <c r="L1015" s="93">
        <v>44093</v>
      </c>
      <c r="M1015" s="30">
        <f t="shared" si="70"/>
        <v>9</v>
      </c>
      <c r="N1015" s="31">
        <v>1152</v>
      </c>
      <c r="O1015" s="31"/>
      <c r="P1015" s="31"/>
      <c r="Q1015" s="31">
        <v>4598</v>
      </c>
      <c r="R1015" s="31" t="s">
        <v>1551</v>
      </c>
      <c r="S1015" s="31" t="s">
        <v>1552</v>
      </c>
      <c r="T1015" s="40" t="s">
        <v>2154</v>
      </c>
      <c r="U1015" s="222"/>
      <c r="V1015" s="48"/>
      <c r="W1015" s="48"/>
    </row>
    <row r="1016" s="49" customFormat="1">
      <c r="A1016" s="39">
        <v>37</v>
      </c>
      <c r="B1016" s="54" t="s">
        <v>40</v>
      </c>
      <c r="C1016" s="55" t="s">
        <v>2155</v>
      </c>
      <c r="D1016" s="141" t="s">
        <v>38</v>
      </c>
      <c r="E1016" s="88">
        <v>44084</v>
      </c>
      <c r="F1016" s="37" t="str">
        <f>VLOOKUP($C1016,CARPETAS!$C$5:$L$2388,2,FALSE)</f>
        <v>BRB073</v>
      </c>
      <c r="G1016" s="27" t="str">
        <f>VLOOKUP($C1016,CARPETAS!$C$5:$L$2388,9,FALSE)</f>
        <v>138.16.56</v>
      </c>
      <c r="H1016" s="28" t="str">
        <f>VLOOKUP($C1016,CARPETAS!$C$5:$L$2388,5,FALSE)</f>
        <v>Silvio</v>
      </c>
      <c r="I1016" s="88">
        <v>44092</v>
      </c>
      <c r="J1016" s="29" t="str">
        <f>VLOOKUP($C1016,CARPETAS!$C$5:$L$2388,4,FALSE)</f>
        <v>Rio Branco</v>
      </c>
      <c r="K1016" s="38"/>
      <c r="L1016" s="93">
        <v>44093</v>
      </c>
      <c r="M1016" s="30">
        <f t="shared" si="70"/>
        <v>9</v>
      </c>
      <c r="N1016" s="31">
        <v>1152</v>
      </c>
      <c r="O1016" s="31"/>
      <c r="P1016" s="31"/>
      <c r="Q1016" s="31">
        <v>4600</v>
      </c>
      <c r="R1016" s="31" t="s">
        <v>619</v>
      </c>
      <c r="S1016" s="31" t="s">
        <v>620</v>
      </c>
      <c r="T1016" s="40" t="s">
        <v>2154</v>
      </c>
      <c r="U1016" s="222"/>
      <c r="V1016" s="48"/>
      <c r="W1016" s="48"/>
    </row>
    <row r="1017" s="49" customFormat="1">
      <c r="A1017" s="39">
        <v>38</v>
      </c>
      <c r="B1017" s="54" t="s">
        <v>40</v>
      </c>
      <c r="C1017" s="55" t="s">
        <v>2141</v>
      </c>
      <c r="D1017" s="141" t="s">
        <v>32</v>
      </c>
      <c r="E1017" s="88">
        <v>44090</v>
      </c>
      <c r="F1017" s="37" t="str">
        <f>VLOOKUP($C1017,CARPETAS!$C$5:$L$2388,2,FALSE)</f>
        <v>BRB071</v>
      </c>
      <c r="G1017" s="27" t="str">
        <f>VLOOKUP($C1017,CARPETAS!$C$5:$L$2388,9,FALSE)</f>
        <v>138.16.52</v>
      </c>
      <c r="H1017" s="28" t="str">
        <f>VLOOKUP($C1017,CARPETAS!$C$5:$L$2388,5,FALSE)</f>
        <v>Silvio</v>
      </c>
      <c r="I1017" s="88">
        <f>E1017+2</f>
        <v>44092</v>
      </c>
      <c r="J1017" s="29" t="str">
        <f>VLOOKUP($C1017,CARPETAS!$C$5:$L$2388,4,FALSE)</f>
        <v>Rio Branco</v>
      </c>
      <c r="K1017" s="38"/>
      <c r="L1017" s="93">
        <f>I1017+1</f>
        <v>44093</v>
      </c>
      <c r="M1017" s="30">
        <f t="shared" si="70"/>
        <v>3</v>
      </c>
      <c r="N1017" s="31">
        <v>936</v>
      </c>
      <c r="O1017" s="31" t="s">
        <v>1067</v>
      </c>
      <c r="P1017" s="31"/>
      <c r="Q1017" s="31">
        <v>4603</v>
      </c>
      <c r="R1017" s="31" t="s">
        <v>2156</v>
      </c>
      <c r="S1017" s="31" t="s">
        <v>2157</v>
      </c>
      <c r="T1017" s="40" t="s">
        <v>2147</v>
      </c>
      <c r="U1017" s="222"/>
      <c r="V1017" s="48"/>
      <c r="W1017" s="48"/>
    </row>
    <row r="1018" s="49" customFormat="1">
      <c r="A1018" s="39">
        <v>38</v>
      </c>
      <c r="B1018" s="54" t="s">
        <v>40</v>
      </c>
      <c r="C1018" s="55" t="s">
        <v>2141</v>
      </c>
      <c r="D1018" s="141" t="s">
        <v>37</v>
      </c>
      <c r="E1018" s="88">
        <v>44090</v>
      </c>
      <c r="F1018" s="37" t="str">
        <f>VLOOKUP($C1018,CARPETAS!$C$5:$L$2388,2,FALSE)</f>
        <v>BRB071</v>
      </c>
      <c r="G1018" s="27" t="str">
        <f>VLOOKUP($C1018,CARPETAS!$C$5:$L$2388,9,FALSE)</f>
        <v>138.16.52</v>
      </c>
      <c r="H1018" s="28" t="str">
        <f>VLOOKUP($C1018,CARPETAS!$C$5:$L$2388,5,FALSE)</f>
        <v>Silvio</v>
      </c>
      <c r="I1018" s="88">
        <f>E1018+2</f>
        <v>44092</v>
      </c>
      <c r="J1018" s="29" t="str">
        <f>VLOOKUP($C1018,CARPETAS!$C$5:$L$2388,4,FALSE)</f>
        <v>Rio Branco</v>
      </c>
      <c r="K1018" s="38"/>
      <c r="L1018" s="93">
        <f>I1018+1</f>
        <v>44093</v>
      </c>
      <c r="M1018" s="30">
        <f t="shared" si="70"/>
        <v>3</v>
      </c>
      <c r="N1018" s="31">
        <v>936</v>
      </c>
      <c r="O1018" s="31" t="s">
        <v>681</v>
      </c>
      <c r="P1018" s="31"/>
      <c r="Q1018" s="31">
        <v>4604</v>
      </c>
      <c r="R1018" s="31" t="s">
        <v>1990</v>
      </c>
      <c r="S1018" s="31" t="s">
        <v>1628</v>
      </c>
      <c r="T1018" s="40" t="s">
        <v>2147</v>
      </c>
      <c r="U1018" s="222"/>
      <c r="V1018" s="48"/>
      <c r="W1018" s="48"/>
    </row>
    <row r="1019" s="49" customFormat="1">
      <c r="A1019" s="39">
        <v>38</v>
      </c>
      <c r="B1019" s="54" t="s">
        <v>40</v>
      </c>
      <c r="C1019" s="55" t="s">
        <v>2137</v>
      </c>
      <c r="D1019" s="141" t="s">
        <v>1907</v>
      </c>
      <c r="E1019" s="88">
        <v>44089</v>
      </c>
      <c r="F1019" s="37" t="str">
        <f>VLOOKUP($C1019,CARPETAS!$C$5:$L$2388,2,FALSE)</f>
        <v>PYB013</v>
      </c>
      <c r="G1019" s="27" t="str">
        <f>VLOOKUP($C1019,CARPETAS!$C$5:$L$2388,9,FALSE)</f>
        <v>138.22.59</v>
      </c>
      <c r="H1019" s="28" t="str">
        <f>VLOOKUP($C1019,CARPETAS!$C$5:$L$2388,5,FALSE)</f>
        <v>Alto Paraguay</v>
      </c>
      <c r="I1019" s="88">
        <v>44093</v>
      </c>
      <c r="J1019" s="29" t="str">
        <f>VLOOKUP($C1019,CARPETAS!$C$5:$L$2388,4,FALSE)</f>
        <v>Salto</v>
      </c>
      <c r="K1019" s="38"/>
      <c r="L1019" s="93">
        <f>I1019+1+1</f>
        <v>44095</v>
      </c>
      <c r="M1019" s="30">
        <f t="shared" si="70"/>
        <v>6</v>
      </c>
      <c r="N1019" s="31">
        <v>990</v>
      </c>
      <c r="O1019" s="31" t="s">
        <v>2158</v>
      </c>
      <c r="P1019" s="31"/>
      <c r="Q1019" s="31"/>
      <c r="R1019" s="31"/>
      <c r="S1019" s="31"/>
      <c r="T1019" s="40" t="s">
        <v>2159</v>
      </c>
      <c r="U1019" s="222"/>
      <c r="V1019" s="48"/>
      <c r="W1019" s="48"/>
    </row>
    <row r="1020" s="49" customFormat="1">
      <c r="A1020" s="39">
        <v>38</v>
      </c>
      <c r="B1020" s="54" t="s">
        <v>22</v>
      </c>
      <c r="C1020" s="55" t="s">
        <v>23</v>
      </c>
      <c r="D1020" s="141" t="s">
        <v>37</v>
      </c>
      <c r="E1020" s="88">
        <v>44092</v>
      </c>
      <c r="F1020" s="37" t="str">
        <f>VLOOKUP($C1020,CARPETAS!$C$5:$L$2388,2,FALSE)</f>
        <v>BRB</v>
      </c>
      <c r="G1020" s="27" t="str">
        <f>VLOOKUP($C1020,CARPETAS!$C$5:$L$2388,9,FALSE)</f>
        <v>xx</v>
      </c>
      <c r="H1020" s="28" t="str">
        <f>VLOOKUP($C1020,CARPETAS!$C$5:$L$2388,5,FALSE)</f>
        <v>xx</v>
      </c>
      <c r="I1020" s="88">
        <f>E1020+2</f>
        <v>44094</v>
      </c>
      <c r="J1020" s="29" t="str">
        <f>VLOOKUP($C1020,CARPETAS!$C$5:$L$2388,4,FALSE)</f>
        <v>xx</v>
      </c>
      <c r="K1020" s="38"/>
      <c r="L1020" s="93">
        <f ref="L1020:L1051" t="shared" si="71">I1020+1</f>
        <v>44095</v>
      </c>
      <c r="M1020" s="30">
        <f t="shared" si="70"/>
        <v>3</v>
      </c>
      <c r="N1020" s="31">
        <v>936</v>
      </c>
      <c r="O1020" s="31"/>
      <c r="P1020" s="31"/>
      <c r="Q1020" s="31"/>
      <c r="R1020" s="31"/>
      <c r="S1020" s="31"/>
      <c r="T1020" s="40"/>
      <c r="U1020" s="222"/>
      <c r="V1020" s="48"/>
      <c r="W1020" s="48"/>
    </row>
    <row r="1021" s="49" customFormat="1">
      <c r="A1021" s="39">
        <v>38</v>
      </c>
      <c r="B1021" s="54" t="s">
        <v>40</v>
      </c>
      <c r="C1021" s="55" t="s">
        <v>2146</v>
      </c>
      <c r="D1021" s="141" t="s">
        <v>1091</v>
      </c>
      <c r="E1021" s="88">
        <v>44092</v>
      </c>
      <c r="F1021" s="37" t="str">
        <f>VLOOKUP($C1021,CARPETAS!$C$5:$L$2388,2,FALSE)</f>
        <v>BRB074</v>
      </c>
      <c r="G1021" s="27" t="str">
        <f>VLOOKUP($C1021,CARPETAS!$C$5:$L$2388,9,FALSE)</f>
        <v>138.24.37</v>
      </c>
      <c r="H1021" s="28" t="str">
        <f>VLOOKUP($C1021,CARPETAS!$C$5:$L$2388,5,FALSE)</f>
        <v>Zanini</v>
      </c>
      <c r="I1021" s="88">
        <v>44095</v>
      </c>
      <c r="J1021" s="29" t="str">
        <f>VLOOKUP($C1021,CARPETAS!$C$5:$L$2388,4,FALSE)</f>
        <v>Rio Branco</v>
      </c>
      <c r="K1021" s="38"/>
      <c r="L1021" s="93">
        <f t="shared" si="71"/>
        <v>44096</v>
      </c>
      <c r="M1021" s="30">
        <f t="shared" si="70"/>
        <v>4</v>
      </c>
      <c r="N1021" s="31">
        <v>936</v>
      </c>
      <c r="O1021" s="31" t="s">
        <v>2160</v>
      </c>
      <c r="P1021" s="31"/>
      <c r="Q1021" s="31">
        <v>1628</v>
      </c>
      <c r="R1021" s="31" t="s">
        <v>161</v>
      </c>
      <c r="S1021" s="31" t="s">
        <v>162</v>
      </c>
      <c r="T1021" s="40" t="s">
        <v>2161</v>
      </c>
      <c r="U1021" s="222"/>
      <c r="V1021" s="48"/>
      <c r="W1021" s="48"/>
    </row>
    <row r="1022" s="49" customFormat="1">
      <c r="A1022" s="39">
        <v>38</v>
      </c>
      <c r="B1022" s="54" t="s">
        <v>40</v>
      </c>
      <c r="C1022" s="55" t="s">
        <v>2162</v>
      </c>
      <c r="D1022" s="141" t="s">
        <v>38</v>
      </c>
      <c r="E1022" s="88">
        <v>44091</v>
      </c>
      <c r="F1022" s="37" t="str">
        <f>VLOOKUP($C1022,CARPETAS!$C$5:$L$2388,2,FALSE)</f>
        <v>BRB075</v>
      </c>
      <c r="G1022" s="27" t="str">
        <f>VLOOKUP($C1022,CARPETAS!$C$5:$L$2388,9,FALSE)</f>
        <v>138.23.82</v>
      </c>
      <c r="H1022" s="28" t="str">
        <f>VLOOKUP($C1022,CARPETAS!$C$5:$L$2388,5,FALSE)</f>
        <v>Silvio</v>
      </c>
      <c r="I1022" s="88">
        <v>44097</v>
      </c>
      <c r="J1022" s="29" t="str">
        <f>VLOOKUP($C1022,CARPETAS!$C$5:$L$2388,4,FALSE)</f>
        <v>Rio Branco</v>
      </c>
      <c r="K1022" s="38"/>
      <c r="L1022" s="93">
        <f t="shared" si="71"/>
        <v>44098</v>
      </c>
      <c r="M1022" s="30">
        <f t="shared" si="70"/>
        <v>7</v>
      </c>
      <c r="N1022" s="31">
        <v>1152</v>
      </c>
      <c r="O1022" s="31"/>
      <c r="P1022" s="31"/>
      <c r="Q1022" s="31">
        <v>4612</v>
      </c>
      <c r="R1022" s="31" t="s">
        <v>77</v>
      </c>
      <c r="S1022" s="31" t="s">
        <v>78</v>
      </c>
      <c r="T1022" s="40" t="s">
        <v>2163</v>
      </c>
      <c r="U1022" s="222"/>
      <c r="V1022" s="48"/>
      <c r="W1022" s="48"/>
    </row>
    <row r="1023" s="49" customFormat="1">
      <c r="A1023" s="39">
        <v>39</v>
      </c>
      <c r="B1023" s="54" t="s">
        <v>40</v>
      </c>
      <c r="C1023" s="55" t="s">
        <v>2146</v>
      </c>
      <c r="D1023" s="141" t="s">
        <v>1998</v>
      </c>
      <c r="E1023" s="88">
        <v>44096</v>
      </c>
      <c r="F1023" s="37" t="str">
        <f>VLOOKUP($C1023,CARPETAS!$C$5:$L$2388,2,FALSE)</f>
        <v>BRB074</v>
      </c>
      <c r="G1023" s="27" t="str">
        <f>VLOOKUP($C1023,CARPETAS!$C$5:$L$2388,9,FALSE)</f>
        <v>138.24.37</v>
      </c>
      <c r="H1023" s="28" t="str">
        <f>VLOOKUP($C1023,CARPETAS!$C$5:$L$2388,5,FALSE)</f>
        <v>Zanini</v>
      </c>
      <c r="I1023" s="88">
        <v>44097</v>
      </c>
      <c r="J1023" s="29" t="str">
        <f>VLOOKUP($C1023,CARPETAS!$C$5:$L$2388,4,FALSE)</f>
        <v>Rio Branco</v>
      </c>
      <c r="K1023" s="38"/>
      <c r="L1023" s="93">
        <f t="shared" si="71"/>
        <v>44098</v>
      </c>
      <c r="M1023" s="30">
        <f t="shared" si="70"/>
        <v>2</v>
      </c>
      <c r="N1023" s="31">
        <v>936</v>
      </c>
      <c r="O1023" s="31" t="s">
        <v>2164</v>
      </c>
      <c r="P1023" s="31"/>
      <c r="Q1023" s="31">
        <v>1632</v>
      </c>
      <c r="R1023" s="31" t="s">
        <v>315</v>
      </c>
      <c r="S1023" s="31" t="s">
        <v>316</v>
      </c>
      <c r="T1023" s="40" t="s">
        <v>2165</v>
      </c>
      <c r="U1023" s="222"/>
      <c r="V1023" s="48"/>
      <c r="W1023" s="48"/>
    </row>
    <row r="1024" s="49" customFormat="1">
      <c r="A1024" s="39">
        <v>39</v>
      </c>
      <c r="B1024" s="54" t="s">
        <v>40</v>
      </c>
      <c r="C1024" s="55" t="s">
        <v>2141</v>
      </c>
      <c r="D1024" s="141" t="s">
        <v>32</v>
      </c>
      <c r="E1024" s="88">
        <v>44097</v>
      </c>
      <c r="F1024" s="37" t="str">
        <f>VLOOKUP($C1024,CARPETAS!$C$5:$L$2388,2,FALSE)</f>
        <v>BRB071</v>
      </c>
      <c r="G1024" s="27" t="str">
        <f>VLOOKUP($C1024,CARPETAS!$C$5:$L$2388,9,FALSE)</f>
        <v>138.16.52</v>
      </c>
      <c r="H1024" s="28" t="str">
        <f>VLOOKUP($C1024,CARPETAS!$C$5:$L$2388,5,FALSE)</f>
        <v>Silvio</v>
      </c>
      <c r="I1024" s="88">
        <v>44098</v>
      </c>
      <c r="J1024" s="29" t="str">
        <f>VLOOKUP($C1024,CARPETAS!$C$5:$L$2388,4,FALSE)</f>
        <v>Rio Branco</v>
      </c>
      <c r="K1024" s="38"/>
      <c r="L1024" s="93">
        <f t="shared" si="71"/>
        <v>44099</v>
      </c>
      <c r="M1024" s="30">
        <f t="shared" si="70"/>
        <v>2</v>
      </c>
      <c r="N1024" s="31">
        <v>936</v>
      </c>
      <c r="O1024" s="31" t="s">
        <v>1072</v>
      </c>
      <c r="P1024" s="31"/>
      <c r="Q1024" s="31">
        <v>4605</v>
      </c>
      <c r="R1024" s="31" t="s">
        <v>402</v>
      </c>
      <c r="S1024" s="31" t="s">
        <v>403</v>
      </c>
      <c r="T1024" s="40" t="s">
        <v>2166</v>
      </c>
      <c r="U1024" s="222"/>
      <c r="V1024" s="48"/>
      <c r="W1024" s="48"/>
    </row>
    <row r="1025" s="49" customFormat="1">
      <c r="A1025" s="39">
        <v>38</v>
      </c>
      <c r="B1025" s="54" t="s">
        <v>40</v>
      </c>
      <c r="C1025" s="55" t="s">
        <v>2167</v>
      </c>
      <c r="D1025" s="141" t="s">
        <v>38</v>
      </c>
      <c r="E1025" s="88">
        <v>44091</v>
      </c>
      <c r="F1025" s="37" t="str">
        <f>VLOOKUP($C1025,CARPETAS!$C$5:$L$2388,2,FALSE)</f>
        <v>BRB075</v>
      </c>
      <c r="G1025" s="27" t="str">
        <f>VLOOKUP($C1025,CARPETAS!$C$5:$L$2388,9,FALSE)</f>
        <v>138.23.81</v>
      </c>
      <c r="H1025" s="28" t="str">
        <f>VLOOKUP($C1025,CARPETAS!$C$5:$L$2388,5,FALSE)</f>
        <v>Silvio</v>
      </c>
      <c r="I1025" s="88">
        <v>44098</v>
      </c>
      <c r="J1025" s="29" t="str">
        <f>VLOOKUP($C1025,CARPETAS!$C$5:$L$2388,4,FALSE)</f>
        <v>Rio Branco</v>
      </c>
      <c r="K1025" s="38"/>
      <c r="L1025" s="93">
        <f t="shared" si="71"/>
        <v>44099</v>
      </c>
      <c r="M1025" s="30">
        <f t="shared" si="70"/>
        <v>8</v>
      </c>
      <c r="N1025" s="31">
        <v>1152</v>
      </c>
      <c r="O1025" s="31"/>
      <c r="P1025" s="31"/>
      <c r="Q1025" s="31">
        <v>4607</v>
      </c>
      <c r="R1025" s="31" t="s">
        <v>2168</v>
      </c>
      <c r="S1025" s="31" t="s">
        <v>2169</v>
      </c>
      <c r="T1025" s="40" t="s">
        <v>2170</v>
      </c>
      <c r="U1025" s="222"/>
      <c r="V1025" s="48"/>
      <c r="W1025" s="48"/>
    </row>
    <row r="1026" s="49" customFormat="1">
      <c r="A1026" s="39">
        <v>39</v>
      </c>
      <c r="B1026" s="54" t="s">
        <v>40</v>
      </c>
      <c r="C1026" s="55" t="s">
        <v>2171</v>
      </c>
      <c r="D1026" s="141" t="s">
        <v>1041</v>
      </c>
      <c r="E1026" s="88">
        <v>44096</v>
      </c>
      <c r="F1026" s="37" t="str">
        <f>VLOOKUP($C1026,CARPETAS!$C$5:$L$2388,2,FALSE)</f>
        <v>BRE008</v>
      </c>
      <c r="G1026" s="27" t="str">
        <f>VLOOKUP($C1026,CARPETAS!$C$5:$L$2388,9,FALSE)</f>
        <v>138.24.99</v>
      </c>
      <c r="H1026" s="28" t="str">
        <f>VLOOKUP($C1026,CARPETAS!$C$5:$L$2388,5,FALSE)</f>
        <v>Zanini</v>
      </c>
      <c r="I1026" s="88">
        <f>E1026+2</f>
        <v>44098</v>
      </c>
      <c r="J1026" s="29" t="str">
        <f>VLOOKUP($C1026,CARPETAS!$C$5:$L$2388,4,FALSE)</f>
        <v>Rio Branco</v>
      </c>
      <c r="K1026" s="38"/>
      <c r="L1026" s="93">
        <f t="shared" si="71"/>
        <v>44099</v>
      </c>
      <c r="M1026" s="30">
        <f t="shared" si="70"/>
        <v>3</v>
      </c>
      <c r="N1026" s="31">
        <v>1280</v>
      </c>
      <c r="O1026" s="31"/>
      <c r="P1026" s="31"/>
      <c r="Q1026" s="31">
        <v>1634</v>
      </c>
      <c r="R1026" s="31" t="s">
        <v>231</v>
      </c>
      <c r="S1026" s="31" t="s">
        <v>232</v>
      </c>
      <c r="T1026" s="40" t="s">
        <v>2172</v>
      </c>
      <c r="U1026" s="222"/>
      <c r="V1026" s="48"/>
      <c r="W1026" s="48"/>
    </row>
    <row r="1027" s="49" customFormat="1">
      <c r="A1027" s="39">
        <v>39</v>
      </c>
      <c r="B1027" s="54" t="s">
        <v>40</v>
      </c>
      <c r="C1027" s="55" t="s">
        <v>2146</v>
      </c>
      <c r="D1027" s="141" t="s">
        <v>1091</v>
      </c>
      <c r="E1027" s="88">
        <v>44097</v>
      </c>
      <c r="F1027" s="37" t="str">
        <f>VLOOKUP($C1027,CARPETAS!$C$5:$L$2388,2,FALSE)</f>
        <v>BRB074</v>
      </c>
      <c r="G1027" s="27" t="str">
        <f>VLOOKUP($C1027,CARPETAS!$C$5:$L$2388,9,FALSE)</f>
        <v>138.24.37</v>
      </c>
      <c r="H1027" s="28" t="str">
        <f>VLOOKUP($C1027,CARPETAS!$C$5:$L$2388,5,FALSE)</f>
        <v>Zanini</v>
      </c>
      <c r="I1027" s="88">
        <v>44098</v>
      </c>
      <c r="J1027" s="29" t="str">
        <f>VLOOKUP($C1027,CARPETAS!$C$5:$L$2388,4,FALSE)</f>
        <v>Rio Branco</v>
      </c>
      <c r="K1027" s="38"/>
      <c r="L1027" s="93">
        <f t="shared" si="71"/>
        <v>44099</v>
      </c>
      <c r="M1027" s="30">
        <f t="shared" si="70"/>
        <v>2</v>
      </c>
      <c r="N1027" s="31">
        <v>936</v>
      </c>
      <c r="O1027" s="31" t="s">
        <v>2173</v>
      </c>
      <c r="P1027" s="31"/>
      <c r="Q1027" s="31">
        <v>1633</v>
      </c>
      <c r="R1027" s="31" t="s">
        <v>515</v>
      </c>
      <c r="S1027" s="31" t="s">
        <v>516</v>
      </c>
      <c r="T1027" s="40" t="s">
        <v>2166</v>
      </c>
      <c r="U1027" s="222"/>
      <c r="V1027" s="48"/>
      <c r="W1027" s="48"/>
    </row>
    <row r="1028" s="49" customFormat="1">
      <c r="A1028" s="39">
        <v>39</v>
      </c>
      <c r="B1028" s="54" t="s">
        <v>40</v>
      </c>
      <c r="C1028" s="55" t="s">
        <v>2174</v>
      </c>
      <c r="D1028" s="141" t="s">
        <v>1998</v>
      </c>
      <c r="E1028" s="88">
        <v>44097</v>
      </c>
      <c r="F1028" s="37" t="str">
        <f>VLOOKUP($C1028,CARPETAS!$C$5:$L$2388,2,FALSE)</f>
        <v>BRB077</v>
      </c>
      <c r="G1028" s="27" t="str">
        <f>VLOOKUP($C1028,CARPETAS!$C$5:$L$2388,9,FALSE)</f>
        <v>138.29.02</v>
      </c>
      <c r="H1028" s="28" t="str">
        <f>VLOOKUP($C1028,CARPETAS!$C$5:$L$2388,5,FALSE)</f>
        <v>Zanini</v>
      </c>
      <c r="I1028" s="88">
        <v>44098</v>
      </c>
      <c r="J1028" s="29" t="str">
        <f>VLOOKUP($C1028,CARPETAS!$C$5:$L$2388,4,FALSE)</f>
        <v>Rio Branco</v>
      </c>
      <c r="K1028" s="38"/>
      <c r="L1028" s="93">
        <f t="shared" si="71"/>
        <v>44099</v>
      </c>
      <c r="M1028" s="30">
        <f t="shared" si="70"/>
        <v>2</v>
      </c>
      <c r="N1028" s="31">
        <v>936</v>
      </c>
      <c r="O1028" s="31" t="s">
        <v>2175</v>
      </c>
      <c r="P1028" s="31"/>
      <c r="Q1028" s="31">
        <v>1635</v>
      </c>
      <c r="R1028" s="31" t="s">
        <v>761</v>
      </c>
      <c r="S1028" s="31" t="s">
        <v>882</v>
      </c>
      <c r="T1028" s="40" t="s">
        <v>2176</v>
      </c>
      <c r="U1028" s="222"/>
      <c r="V1028" s="48"/>
      <c r="W1028" s="48"/>
    </row>
    <row r="1029" s="49" customFormat="1">
      <c r="A1029" s="39">
        <v>39</v>
      </c>
      <c r="B1029" s="54" t="s">
        <v>40</v>
      </c>
      <c r="C1029" s="55" t="s">
        <v>2141</v>
      </c>
      <c r="D1029" s="141" t="s">
        <v>32</v>
      </c>
      <c r="E1029" s="88">
        <v>44100</v>
      </c>
      <c r="F1029" s="37" t="str">
        <f>VLOOKUP($C1029,CARPETAS!$C$5:$L$2388,2,FALSE)</f>
        <v>BRB071</v>
      </c>
      <c r="G1029" s="27" t="str">
        <f>VLOOKUP($C1029,CARPETAS!$C$5:$L$2388,9,FALSE)</f>
        <v>138.16.52</v>
      </c>
      <c r="H1029" s="28" t="str">
        <f>VLOOKUP($C1029,CARPETAS!$C$5:$L$2388,5,FALSE)</f>
        <v>Silvio</v>
      </c>
      <c r="I1029" s="88">
        <f>E1029+2</f>
        <v>44102</v>
      </c>
      <c r="J1029" s="29" t="str">
        <f>VLOOKUP($C1029,CARPETAS!$C$5:$L$2388,4,FALSE)</f>
        <v>Rio Branco</v>
      </c>
      <c r="K1029" s="38"/>
      <c r="L1029" s="93">
        <f t="shared" si="71"/>
        <v>44103</v>
      </c>
      <c r="M1029" s="30">
        <f t="shared" si="70"/>
        <v>3</v>
      </c>
      <c r="N1029" s="31">
        <v>936</v>
      </c>
      <c r="O1029" s="31" t="s">
        <v>1086</v>
      </c>
      <c r="P1029" s="31"/>
      <c r="Q1029" s="31">
        <v>4606</v>
      </c>
      <c r="R1029" s="31" t="s">
        <v>2177</v>
      </c>
      <c r="S1029" s="31" t="s">
        <v>2178</v>
      </c>
      <c r="T1029" s="40" t="s">
        <v>2179</v>
      </c>
      <c r="U1029" s="222"/>
      <c r="V1029" s="48"/>
      <c r="W1029" s="48"/>
    </row>
    <row r="1030" s="49" customFormat="1">
      <c r="A1030" s="39">
        <v>39</v>
      </c>
      <c r="B1030" s="54" t="s">
        <v>40</v>
      </c>
      <c r="C1030" s="55" t="s">
        <v>2180</v>
      </c>
      <c r="D1030" s="141" t="s">
        <v>1996</v>
      </c>
      <c r="E1030" s="88">
        <v>44098</v>
      </c>
      <c r="F1030" s="37" t="str">
        <f>VLOOKUP($C1030,CARPETAS!$C$5:$L$2388,2,FALSE)</f>
        <v>BRE009</v>
      </c>
      <c r="G1030" s="27" t="str">
        <f>VLOOKUP($C1030,CARPETAS!$C$5:$L$2388,9,FALSE)</f>
        <v>138.23.20</v>
      </c>
      <c r="H1030" s="28" t="str">
        <f>VLOOKUP($C1030,CARPETAS!$C$5:$L$2388,5,FALSE)</f>
        <v>Zanini</v>
      </c>
      <c r="I1030" s="88">
        <v>44102</v>
      </c>
      <c r="J1030" s="29" t="str">
        <f>VLOOKUP($C1030,CARPETAS!$C$5:$L$2388,4,FALSE)</f>
        <v>Rio Branco</v>
      </c>
      <c r="K1030" s="38"/>
      <c r="L1030" s="93">
        <f t="shared" si="71"/>
        <v>44103</v>
      </c>
      <c r="M1030" s="30">
        <f t="shared" si="70"/>
        <v>5</v>
      </c>
      <c r="N1030" s="31">
        <v>1280</v>
      </c>
      <c r="O1030" s="31"/>
      <c r="P1030" s="31"/>
      <c r="Q1030" s="31">
        <v>1639</v>
      </c>
      <c r="R1030" s="31" t="s">
        <v>305</v>
      </c>
      <c r="S1030" s="31" t="s">
        <v>65</v>
      </c>
      <c r="T1030" s="40" t="s">
        <v>2181</v>
      </c>
      <c r="U1030" s="222"/>
      <c r="V1030" s="48"/>
      <c r="W1030" s="48"/>
    </row>
    <row r="1031" ht="15.75" customHeight="1" s="49" customFormat="1">
      <c r="A1031" s="39">
        <v>40</v>
      </c>
      <c r="B1031" s="54" t="s">
        <v>40</v>
      </c>
      <c r="C1031" s="55" t="s">
        <v>2182</v>
      </c>
      <c r="D1031" s="141" t="s">
        <v>32</v>
      </c>
      <c r="E1031" s="88">
        <v>44103</v>
      </c>
      <c r="F1031" s="37" t="str">
        <f>VLOOKUP($C1031,CARPETAS!$C$5:$L$2388,2,FALSE)</f>
        <v>BRB078</v>
      </c>
      <c r="G1031" s="27" t="str">
        <f>VLOOKUP($C1031,CARPETAS!$C$5:$L$2388,9,FALSE)</f>
        <v>138.34.16</v>
      </c>
      <c r="H1031" s="28" t="str">
        <f>VLOOKUP($C1031,CARPETAS!$C$5:$L$2388,5,FALSE)</f>
        <v>Silvio</v>
      </c>
      <c r="I1031" s="88">
        <v>44104</v>
      </c>
      <c r="J1031" s="29" t="str">
        <f>VLOOKUP($C1031,CARPETAS!$C$5:$L$2388,4,FALSE)</f>
        <v>Rio Branco</v>
      </c>
      <c r="K1031" s="38"/>
      <c r="L1031" s="93">
        <f t="shared" si="71"/>
        <v>44105</v>
      </c>
      <c r="M1031" s="30">
        <f t="shared" si="70"/>
        <v>2</v>
      </c>
      <c r="N1031" s="31">
        <v>936</v>
      </c>
      <c r="O1031" s="31" t="s">
        <v>1100</v>
      </c>
      <c r="P1031" s="31">
        <v>936</v>
      </c>
      <c r="Q1031" s="31">
        <v>4625</v>
      </c>
      <c r="R1031" s="31" t="s">
        <v>2183</v>
      </c>
      <c r="S1031" s="31" t="s">
        <v>2184</v>
      </c>
      <c r="T1031" s="40" t="s">
        <v>2185</v>
      </c>
      <c r="U1031" s="222"/>
      <c r="V1031" s="48"/>
      <c r="W1031" s="48"/>
    </row>
    <row r="1032" ht="15.75" customHeight="1" s="49" customFormat="1">
      <c r="A1032" s="39">
        <v>39</v>
      </c>
      <c r="B1032" s="54" t="s">
        <v>40</v>
      </c>
      <c r="C1032" s="55" t="s">
        <v>2186</v>
      </c>
      <c r="D1032" s="141" t="s">
        <v>1907</v>
      </c>
      <c r="E1032" s="88">
        <v>44097</v>
      </c>
      <c r="F1032" s="37" t="str">
        <f>VLOOKUP($C1032,CARPETAS!$C$5:$L$2388,2,FALSE)</f>
        <v>PYB014</v>
      </c>
      <c r="G1032" s="27" t="str">
        <f>VLOOKUP($C1032,CARPETAS!$C$5:$L$2388,9,FALSE)</f>
        <v>138.24.45</v>
      </c>
      <c r="H1032" s="28" t="str">
        <f>VLOOKUP($C1032,CARPETAS!$C$5:$L$2388,5,FALSE)</f>
        <v>Alto Paraguay</v>
      </c>
      <c r="I1032" s="88">
        <v>44104</v>
      </c>
      <c r="J1032" s="29" t="str">
        <f>VLOOKUP($C1032,CARPETAS!$C$5:$L$2388,4,FALSE)</f>
        <v>Salto</v>
      </c>
      <c r="K1032" s="38"/>
      <c r="L1032" s="93">
        <f t="shared" si="71"/>
        <v>44105</v>
      </c>
      <c r="M1032" s="30">
        <f t="shared" si="70"/>
        <v>8</v>
      </c>
      <c r="N1032" s="31">
        <v>990</v>
      </c>
      <c r="O1032" s="31" t="s">
        <v>2187</v>
      </c>
      <c r="P1032" s="31">
        <v>990</v>
      </c>
      <c r="Q1032" s="31"/>
      <c r="R1032" s="31" t="s">
        <v>2188</v>
      </c>
      <c r="S1032" s="31"/>
      <c r="T1032" s="40" t="s">
        <v>2189</v>
      </c>
      <c r="U1032" s="222"/>
      <c r="V1032" s="48"/>
      <c r="W1032" s="48"/>
    </row>
    <row r="1033" s="49" customFormat="1">
      <c r="A1033" s="39">
        <v>39</v>
      </c>
      <c r="B1033" s="54" t="s">
        <v>40</v>
      </c>
      <c r="C1033" s="55" t="s">
        <v>2186</v>
      </c>
      <c r="D1033" s="141" t="s">
        <v>1907</v>
      </c>
      <c r="E1033" s="88">
        <v>44097</v>
      </c>
      <c r="F1033" s="37" t="str">
        <f>VLOOKUP($C1033,CARPETAS!$C$5:$L$2388,2,FALSE)</f>
        <v>PYB014</v>
      </c>
      <c r="G1033" s="27" t="str">
        <f>VLOOKUP($C1033,CARPETAS!$C$5:$L$2388,9,FALSE)</f>
        <v>138.24.45</v>
      </c>
      <c r="H1033" s="28" t="str">
        <f>VLOOKUP($C1033,CARPETAS!$C$5:$L$2388,5,FALSE)</f>
        <v>Alto Paraguay</v>
      </c>
      <c r="I1033" s="88">
        <v>44104</v>
      </c>
      <c r="J1033" s="29" t="str">
        <f>VLOOKUP($C1033,CARPETAS!$C$5:$L$2388,4,FALSE)</f>
        <v>Salto</v>
      </c>
      <c r="K1033" s="38"/>
      <c r="L1033" s="93">
        <f t="shared" si="71"/>
        <v>44105</v>
      </c>
      <c r="M1033" s="30">
        <f t="shared" si="70"/>
        <v>8</v>
      </c>
      <c r="N1033" s="31">
        <v>990</v>
      </c>
      <c r="O1033" s="31" t="s">
        <v>2190</v>
      </c>
      <c r="P1033" s="31">
        <v>991</v>
      </c>
      <c r="Q1033" s="31"/>
      <c r="R1033" s="31" t="s">
        <v>2191</v>
      </c>
      <c r="S1033" s="31"/>
      <c r="T1033" s="40" t="s">
        <v>2189</v>
      </c>
      <c r="U1033" s="222"/>
      <c r="V1033" s="48"/>
      <c r="W1033" s="48"/>
    </row>
    <row r="1034" s="49" customFormat="1">
      <c r="A1034" s="39">
        <v>39</v>
      </c>
      <c r="B1034" s="54" t="s">
        <v>40</v>
      </c>
      <c r="C1034" s="55" t="s">
        <v>2186</v>
      </c>
      <c r="D1034" s="141" t="s">
        <v>1907</v>
      </c>
      <c r="E1034" s="88">
        <v>44097</v>
      </c>
      <c r="F1034" s="37" t="str">
        <f>VLOOKUP($C1034,CARPETAS!$C$5:$L$2388,2,FALSE)</f>
        <v>PYB014</v>
      </c>
      <c r="G1034" s="27" t="str">
        <f>VLOOKUP($C1034,CARPETAS!$C$5:$L$2388,9,FALSE)</f>
        <v>138.24.45</v>
      </c>
      <c r="H1034" s="28" t="str">
        <f>VLOOKUP($C1034,CARPETAS!$C$5:$L$2388,5,FALSE)</f>
        <v>Alto Paraguay</v>
      </c>
      <c r="I1034" s="88">
        <v>44104</v>
      </c>
      <c r="J1034" s="29" t="str">
        <f>VLOOKUP($C1034,CARPETAS!$C$5:$L$2388,4,FALSE)</f>
        <v>Salto</v>
      </c>
      <c r="K1034" s="38"/>
      <c r="L1034" s="93">
        <f t="shared" si="71"/>
        <v>44105</v>
      </c>
      <c r="M1034" s="30">
        <f t="shared" si="70"/>
        <v>8</v>
      </c>
      <c r="N1034" s="31">
        <v>990</v>
      </c>
      <c r="O1034" s="31" t="s">
        <v>2192</v>
      </c>
      <c r="P1034" s="31">
        <v>991</v>
      </c>
      <c r="Q1034" s="31"/>
      <c r="R1034" s="31" t="s">
        <v>2095</v>
      </c>
      <c r="S1034" s="31"/>
      <c r="T1034" s="40" t="s">
        <v>2189</v>
      </c>
      <c r="U1034" s="222"/>
      <c r="V1034" s="48"/>
      <c r="W1034" s="48"/>
    </row>
    <row r="1035" ht="15" customHeight="1" s="49" customFormat="1">
      <c r="A1035" s="39">
        <v>40</v>
      </c>
      <c r="B1035" s="54" t="s">
        <v>40</v>
      </c>
      <c r="C1035" s="55" t="s">
        <v>2174</v>
      </c>
      <c r="D1035" s="141" t="s">
        <v>1091</v>
      </c>
      <c r="E1035" s="88">
        <v>44103</v>
      </c>
      <c r="F1035" s="37" t="str">
        <f>VLOOKUP($C1035,CARPETAS!$C$5:$L$2388,2,FALSE)</f>
        <v>BRB077</v>
      </c>
      <c r="G1035" s="27" t="str">
        <f>VLOOKUP($C1035,CARPETAS!$C$5:$L$2388,9,FALSE)</f>
        <v>138.29.02</v>
      </c>
      <c r="H1035" s="28" t="str">
        <f>VLOOKUP($C1035,CARPETAS!$C$5:$L$2388,5,FALSE)</f>
        <v>Zanini</v>
      </c>
      <c r="I1035" s="88">
        <f>E1035+2</f>
        <v>44105</v>
      </c>
      <c r="J1035" s="29" t="str">
        <f>VLOOKUP($C1035,CARPETAS!$C$5:$L$2388,4,FALSE)</f>
        <v>Rio Branco</v>
      </c>
      <c r="K1035" s="38"/>
      <c r="L1035" s="93">
        <f t="shared" si="71"/>
        <v>44106</v>
      </c>
      <c r="M1035" s="30">
        <f t="shared" si="70"/>
        <v>3</v>
      </c>
      <c r="N1035" s="31">
        <v>936</v>
      </c>
      <c r="O1035" s="31" t="s">
        <v>2193</v>
      </c>
      <c r="P1035" s="31">
        <v>936</v>
      </c>
      <c r="Q1035" s="31">
        <v>1643</v>
      </c>
      <c r="R1035" s="31" t="s">
        <v>519</v>
      </c>
      <c r="S1035" s="31" t="s">
        <v>520</v>
      </c>
      <c r="T1035" s="40" t="s">
        <v>2194</v>
      </c>
      <c r="U1035" s="222"/>
      <c r="V1035" s="48"/>
      <c r="W1035" s="48"/>
    </row>
    <row r="1036" ht="15" customHeight="1" s="49" customFormat="1">
      <c r="A1036" s="39">
        <v>40</v>
      </c>
      <c r="B1036" s="54" t="s">
        <v>40</v>
      </c>
      <c r="C1036" s="55" t="s">
        <v>2195</v>
      </c>
      <c r="D1036" s="141" t="s">
        <v>1998</v>
      </c>
      <c r="E1036" s="88">
        <v>44103</v>
      </c>
      <c r="F1036" s="37" t="str">
        <f>VLOOKUP($C1036,CARPETAS!$C$5:$L$2388,2,FALSE)</f>
        <v>BRB079</v>
      </c>
      <c r="G1036" s="27" t="str">
        <f>VLOOKUP($C1036,CARPETAS!$C$5:$L$2388,9,FALSE)</f>
        <v>138.34.17</v>
      </c>
      <c r="H1036" s="28" t="str">
        <f>VLOOKUP($C1036,CARPETAS!$C$5:$L$2388,5,FALSE)</f>
        <v>Zanini</v>
      </c>
      <c r="I1036" s="88">
        <f>E1036+2</f>
        <v>44105</v>
      </c>
      <c r="J1036" s="29" t="str">
        <f>VLOOKUP($C1036,CARPETAS!$C$5:$L$2388,4,FALSE)</f>
        <v>Rio Branco</v>
      </c>
      <c r="K1036" s="38"/>
      <c r="L1036" s="93">
        <f t="shared" si="71"/>
        <v>44106</v>
      </c>
      <c r="M1036" s="30">
        <f t="shared" si="70"/>
        <v>3</v>
      </c>
      <c r="N1036" s="31">
        <v>936</v>
      </c>
      <c r="O1036" s="31" t="s">
        <v>2196</v>
      </c>
      <c r="P1036" s="31">
        <v>936</v>
      </c>
      <c r="Q1036" s="31">
        <v>1642</v>
      </c>
      <c r="R1036" s="31" t="s">
        <v>1168</v>
      </c>
      <c r="S1036" s="31" t="s">
        <v>1169</v>
      </c>
      <c r="T1036" s="40" t="s">
        <v>2194</v>
      </c>
      <c r="U1036" s="222"/>
      <c r="V1036" s="48"/>
      <c r="W1036" s="48"/>
    </row>
    <row r="1037" ht="14.25" customHeight="1" s="49" customFormat="1">
      <c r="A1037" s="39">
        <v>39</v>
      </c>
      <c r="B1037" s="54" t="s">
        <v>40</v>
      </c>
      <c r="C1037" s="55" t="s">
        <v>2197</v>
      </c>
      <c r="D1037" s="141" t="s">
        <v>38</v>
      </c>
      <c r="E1037" s="88">
        <v>44098</v>
      </c>
      <c r="F1037" s="37" t="str">
        <f>VLOOKUP($C1037,CARPETAS!$C$5:$L$2388,2,FALSE)</f>
        <v>BRB076</v>
      </c>
      <c r="G1037" s="27" t="str">
        <f>VLOOKUP($C1037,CARPETAS!$C$5:$L$2388,9,FALSE)</f>
        <v>138.26.18</v>
      </c>
      <c r="H1037" s="28" t="str">
        <f>VLOOKUP($C1037,CARPETAS!$C$5:$L$2388,5,FALSE)</f>
        <v>Silvio</v>
      </c>
      <c r="I1037" s="88">
        <v>44105</v>
      </c>
      <c r="J1037" s="29" t="str">
        <f>VLOOKUP($C1037,CARPETAS!$C$5:$L$2388,4,FALSE)</f>
        <v>Rio Branco</v>
      </c>
      <c r="K1037" s="38"/>
      <c r="L1037" s="93">
        <f t="shared" si="71"/>
        <v>44106</v>
      </c>
      <c r="M1037" s="30">
        <f t="shared" si="70"/>
        <v>8</v>
      </c>
      <c r="N1037" s="31">
        <v>1152</v>
      </c>
      <c r="O1037" s="31"/>
      <c r="P1037" s="31">
        <v>1152</v>
      </c>
      <c r="Q1037" s="31">
        <v>4623</v>
      </c>
      <c r="R1037" s="31" t="s">
        <v>1756</v>
      </c>
      <c r="S1037" s="31" t="s">
        <v>1981</v>
      </c>
      <c r="T1037" s="40" t="s">
        <v>2198</v>
      </c>
      <c r="U1037" s="222"/>
      <c r="V1037" s="48"/>
      <c r="W1037" s="48"/>
    </row>
    <row r="1038" ht="15" customHeight="1" s="49" customFormat="1">
      <c r="A1038" s="39">
        <v>40</v>
      </c>
      <c r="B1038" s="54" t="s">
        <v>40</v>
      </c>
      <c r="C1038" s="55" t="s">
        <v>2182</v>
      </c>
      <c r="D1038" s="141" t="s">
        <v>32</v>
      </c>
      <c r="E1038" s="88">
        <v>44104</v>
      </c>
      <c r="F1038" s="37" t="str">
        <f>VLOOKUP($C1038,CARPETAS!$C$5:$L$2388,2,FALSE)</f>
        <v>BRB078</v>
      </c>
      <c r="G1038" s="27" t="str">
        <f>VLOOKUP($C1038,CARPETAS!$C$5:$L$2388,9,FALSE)</f>
        <v>138.34.16</v>
      </c>
      <c r="H1038" s="28" t="str">
        <f>VLOOKUP($C1038,CARPETAS!$C$5:$L$2388,5,FALSE)</f>
        <v>Silvio</v>
      </c>
      <c r="I1038" s="88">
        <f>E1038+2</f>
        <v>44106</v>
      </c>
      <c r="J1038" s="29" t="str">
        <f>VLOOKUP($C1038,CARPETAS!$C$5:$L$2388,4,FALSE)</f>
        <v>Rio Branco</v>
      </c>
      <c r="K1038" s="38"/>
      <c r="L1038" s="93">
        <f t="shared" si="71"/>
        <v>44107</v>
      </c>
      <c r="M1038" s="30">
        <f t="shared" si="70"/>
        <v>3</v>
      </c>
      <c r="N1038" s="31">
        <v>936</v>
      </c>
      <c r="O1038" s="31" t="s">
        <v>1102</v>
      </c>
      <c r="P1038" s="31"/>
      <c r="Q1038" s="31">
        <v>4626</v>
      </c>
      <c r="R1038" s="31" t="s">
        <v>2156</v>
      </c>
      <c r="S1038" s="31" t="s">
        <v>2157</v>
      </c>
      <c r="T1038" s="40" t="s">
        <v>2199</v>
      </c>
      <c r="U1038" s="222"/>
      <c r="V1038" s="48"/>
      <c r="W1038" s="48"/>
    </row>
    <row r="1039" ht="15" customHeight="1" s="49" customFormat="1">
      <c r="A1039" s="39">
        <v>40</v>
      </c>
      <c r="B1039" s="54" t="s">
        <v>40</v>
      </c>
      <c r="C1039" s="55" t="s">
        <v>2195</v>
      </c>
      <c r="D1039" s="141" t="s">
        <v>1998</v>
      </c>
      <c r="E1039" s="88">
        <v>44105</v>
      </c>
      <c r="F1039" s="37" t="str">
        <f>VLOOKUP($C1039,CARPETAS!$C$5:$L$2388,2,FALSE)</f>
        <v>BRB079</v>
      </c>
      <c r="G1039" s="27" t="str">
        <f>VLOOKUP($C1039,CARPETAS!$C$5:$L$2388,9,FALSE)</f>
        <v>138.34.17</v>
      </c>
      <c r="H1039" s="28" t="str">
        <f>VLOOKUP($C1039,CARPETAS!$C$5:$L$2388,5,FALSE)</f>
        <v>Zanini</v>
      </c>
      <c r="I1039" s="88">
        <v>44106</v>
      </c>
      <c r="J1039" s="29" t="str">
        <f>VLOOKUP($C1039,CARPETAS!$C$5:$L$2388,4,FALSE)</f>
        <v>Rio Branco</v>
      </c>
      <c r="K1039" s="38"/>
      <c r="L1039" s="93">
        <f t="shared" si="71"/>
        <v>44107</v>
      </c>
      <c r="M1039" s="30">
        <f t="shared" si="70"/>
        <v>2</v>
      </c>
      <c r="N1039" s="31">
        <v>936</v>
      </c>
      <c r="O1039" s="31" t="s">
        <v>2200</v>
      </c>
      <c r="P1039" s="31"/>
      <c r="Q1039" s="31">
        <v>1646</v>
      </c>
      <c r="R1039" s="31" t="s">
        <v>2201</v>
      </c>
      <c r="S1039" s="31" t="s">
        <v>963</v>
      </c>
      <c r="T1039" s="40"/>
      <c r="U1039" s="222"/>
      <c r="V1039" s="48"/>
      <c r="W1039" s="48"/>
    </row>
    <row r="1040" s="49" customFormat="1">
      <c r="A1040" s="39">
        <v>39</v>
      </c>
      <c r="B1040" s="54" t="s">
        <v>40</v>
      </c>
      <c r="C1040" s="55" t="s">
        <v>2202</v>
      </c>
      <c r="D1040" s="141" t="s">
        <v>38</v>
      </c>
      <c r="E1040" s="88">
        <v>44098</v>
      </c>
      <c r="F1040" s="37" t="str">
        <f>VLOOKUP($C1040,CARPETAS!$C$5:$L$2388,2,FALSE)</f>
        <v>BRB076</v>
      </c>
      <c r="G1040" s="27" t="str">
        <f>VLOOKUP($C1040,CARPETAS!$C$5:$L$2388,9,FALSE)</f>
        <v>138.26.17</v>
      </c>
      <c r="H1040" s="28" t="str">
        <f>VLOOKUP($C1040,CARPETAS!$C$5:$L$2388,5,FALSE)</f>
        <v>Silvio</v>
      </c>
      <c r="I1040" s="88">
        <v>44109</v>
      </c>
      <c r="J1040" s="29" t="str">
        <f>VLOOKUP($C1040,CARPETAS!$C$5:$L$2388,4,FALSE)</f>
        <v>Rio Branco</v>
      </c>
      <c r="K1040" s="38"/>
      <c r="L1040" s="93">
        <f t="shared" si="71"/>
        <v>44110</v>
      </c>
      <c r="M1040" s="30">
        <f t="shared" si="70"/>
        <v>12</v>
      </c>
      <c r="N1040" s="31">
        <v>1152</v>
      </c>
      <c r="O1040" s="31">
        <v>54340</v>
      </c>
      <c r="P1040" s="31">
        <v>1152</v>
      </c>
      <c r="Q1040" s="31">
        <v>4619</v>
      </c>
      <c r="R1040" s="31" t="s">
        <v>1984</v>
      </c>
      <c r="S1040" s="31" t="s">
        <v>1985</v>
      </c>
      <c r="T1040" s="40" t="s">
        <v>2203</v>
      </c>
      <c r="U1040" s="222"/>
      <c r="V1040" s="48"/>
      <c r="W1040" s="48"/>
    </row>
    <row r="1041" s="49" customFormat="1">
      <c r="A1041" s="39">
        <v>41</v>
      </c>
      <c r="B1041" s="54" t="s">
        <v>40</v>
      </c>
      <c r="C1041" s="55" t="s">
        <v>2182</v>
      </c>
      <c r="D1041" s="141" t="s">
        <v>32</v>
      </c>
      <c r="E1041" s="88">
        <v>44110</v>
      </c>
      <c r="F1041" s="37" t="str">
        <f>VLOOKUP($C1041,CARPETAS!$C$5:$L$2388,2,FALSE)</f>
        <v>BRB078</v>
      </c>
      <c r="G1041" s="27" t="str">
        <f>VLOOKUP($C1041,CARPETAS!$C$5:$L$2388,9,FALSE)</f>
        <v>138.34.16</v>
      </c>
      <c r="H1041" s="28" t="str">
        <f>VLOOKUP($C1041,CARPETAS!$C$5:$L$2388,5,FALSE)</f>
        <v>Silvio</v>
      </c>
      <c r="I1041" s="88">
        <v>44111</v>
      </c>
      <c r="J1041" s="29" t="str">
        <f>VLOOKUP($C1041,CARPETAS!$C$5:$L$2388,4,FALSE)</f>
        <v>Rio Branco</v>
      </c>
      <c r="K1041" s="38"/>
      <c r="L1041" s="93">
        <f t="shared" si="71"/>
        <v>44112</v>
      </c>
      <c r="M1041" s="30">
        <f t="shared" si="70"/>
        <v>2</v>
      </c>
      <c r="N1041" s="31">
        <v>936</v>
      </c>
      <c r="O1041" s="31" t="s">
        <v>1111</v>
      </c>
      <c r="P1041" s="31"/>
      <c r="Q1041" s="31">
        <v>4627</v>
      </c>
      <c r="R1041" s="31" t="s">
        <v>706</v>
      </c>
      <c r="S1041" s="31" t="s">
        <v>707</v>
      </c>
      <c r="T1041" s="40" t="s">
        <v>2204</v>
      </c>
      <c r="U1041" s="222"/>
      <c r="V1041" s="48"/>
      <c r="W1041" s="48"/>
    </row>
    <row r="1042" ht="15" customHeight="1" s="49" customFormat="1">
      <c r="A1042" s="39">
        <v>41</v>
      </c>
      <c r="B1042" s="54" t="s">
        <v>40</v>
      </c>
      <c r="C1042" s="55" t="s">
        <v>2205</v>
      </c>
      <c r="D1042" s="141" t="s">
        <v>1996</v>
      </c>
      <c r="E1042" s="88">
        <v>44105</v>
      </c>
      <c r="F1042" s="37" t="str">
        <f>VLOOKUP($C1042,CARPETAS!$C$5:$L$2388,2,FALSE)</f>
        <v>BRE010</v>
      </c>
      <c r="G1042" s="27" t="str">
        <f>VLOOKUP($C1042,CARPETAS!$C$5:$L$2388,9,FALSE)</f>
        <v>138.31.62</v>
      </c>
      <c r="H1042" s="28" t="str">
        <f>VLOOKUP($C1042,CARPETAS!$C$5:$L$2388,5,FALSE)</f>
        <v>Zanini</v>
      </c>
      <c r="I1042" s="88">
        <v>44111</v>
      </c>
      <c r="J1042" s="29" t="str">
        <f>VLOOKUP($C1042,CARPETAS!$C$5:$L$2388,4,FALSE)</f>
        <v>Rio Branco</v>
      </c>
      <c r="K1042" s="38"/>
      <c r="L1042" s="93">
        <f t="shared" si="71"/>
        <v>44112</v>
      </c>
      <c r="M1042" s="30">
        <f t="shared" si="70"/>
        <v>7</v>
      </c>
      <c r="N1042" s="31">
        <v>1280</v>
      </c>
      <c r="O1042" s="31"/>
      <c r="P1042" s="31"/>
      <c r="Q1042" s="31">
        <v>1647</v>
      </c>
      <c r="R1042" s="31" t="s">
        <v>1599</v>
      </c>
      <c r="S1042" s="31" t="s">
        <v>1600</v>
      </c>
      <c r="T1042" s="40" t="s">
        <v>2206</v>
      </c>
      <c r="U1042" s="222"/>
      <c r="V1042" s="48"/>
      <c r="W1042" s="48"/>
    </row>
    <row r="1043" ht="15" customHeight="1" s="49" customFormat="1">
      <c r="A1043" s="39">
        <v>40</v>
      </c>
      <c r="B1043" s="54" t="s">
        <v>40</v>
      </c>
      <c r="C1043" s="55" t="s">
        <v>2207</v>
      </c>
      <c r="D1043" s="141" t="s">
        <v>38</v>
      </c>
      <c r="E1043" s="88">
        <v>44105</v>
      </c>
      <c r="F1043" s="37" t="str">
        <f>VLOOKUP($C1043,CARPETAS!$C$5:$L$2388,2,FALSE)</f>
        <v>BRB080</v>
      </c>
      <c r="G1043" s="27" t="str">
        <f>VLOOKUP($C1043,CARPETAS!$C$5:$L$2388,9,FALSE)</f>
        <v>138.34.64</v>
      </c>
      <c r="H1043" s="28" t="str">
        <f>VLOOKUP($C1043,CARPETAS!$C$5:$L$2388,5,FALSE)</f>
        <v>Silvio</v>
      </c>
      <c r="I1043" s="88">
        <v>44111</v>
      </c>
      <c r="J1043" s="29" t="str">
        <f>VLOOKUP($C1043,CARPETAS!$C$5:$L$2388,4,FALSE)</f>
        <v>Rio Branco</v>
      </c>
      <c r="K1043" s="38"/>
      <c r="L1043" s="93">
        <f t="shared" si="71"/>
        <v>44112</v>
      </c>
      <c r="M1043" s="30">
        <f t="shared" si="70"/>
        <v>7</v>
      </c>
      <c r="N1043" s="31">
        <v>1152</v>
      </c>
      <c r="O1043" s="31"/>
      <c r="P1043" s="31"/>
      <c r="Q1043" s="31">
        <v>4633</v>
      </c>
      <c r="R1043" s="31" t="s">
        <v>2208</v>
      </c>
      <c r="S1043" s="31" t="s">
        <v>2209</v>
      </c>
      <c r="T1043" s="40" t="s">
        <v>2210</v>
      </c>
      <c r="U1043" s="222"/>
      <c r="V1043" s="48"/>
      <c r="W1043" s="48"/>
    </row>
    <row r="1044" ht="15" customHeight="1" s="49" customFormat="1">
      <c r="A1044" s="39">
        <v>41</v>
      </c>
      <c r="B1044" s="54" t="s">
        <v>40</v>
      </c>
      <c r="C1044" s="55" t="s">
        <v>2195</v>
      </c>
      <c r="D1044" s="141" t="s">
        <v>1998</v>
      </c>
      <c r="E1044" s="88">
        <v>44110</v>
      </c>
      <c r="F1044" s="37" t="str">
        <f>VLOOKUP($C1044,CARPETAS!$C$5:$L$2388,2,FALSE)</f>
        <v>BRB079</v>
      </c>
      <c r="G1044" s="27" t="str">
        <f>VLOOKUP($C1044,CARPETAS!$C$5:$L$2388,9,FALSE)</f>
        <v>138.34.17</v>
      </c>
      <c r="H1044" s="28" t="str">
        <f>VLOOKUP($C1044,CARPETAS!$C$5:$L$2388,5,FALSE)</f>
        <v>Zanini</v>
      </c>
      <c r="I1044" s="88">
        <v>44111</v>
      </c>
      <c r="J1044" s="29" t="str">
        <f>VLOOKUP($C1044,CARPETAS!$C$5:$L$2388,4,FALSE)</f>
        <v>Rio Branco</v>
      </c>
      <c r="K1044" s="38"/>
      <c r="L1044" s="93">
        <f t="shared" si="71"/>
        <v>44112</v>
      </c>
      <c r="M1044" s="30">
        <f t="shared" si="70"/>
        <v>2</v>
      </c>
      <c r="N1044" s="31">
        <v>936</v>
      </c>
      <c r="O1044" s="31" t="s">
        <v>2211</v>
      </c>
      <c r="P1044" s="31"/>
      <c r="Q1044" s="31">
        <v>1658</v>
      </c>
      <c r="R1044" s="31" t="s">
        <v>761</v>
      </c>
      <c r="S1044" s="31" t="s">
        <v>882</v>
      </c>
      <c r="T1044" s="40" t="s">
        <v>2204</v>
      </c>
      <c r="U1044" s="222"/>
      <c r="V1044" s="48"/>
      <c r="W1044" s="48"/>
    </row>
    <row r="1045" ht="15" customHeight="1" s="49" customFormat="1">
      <c r="A1045" s="39">
        <v>41</v>
      </c>
      <c r="B1045" s="54" t="s">
        <v>40</v>
      </c>
      <c r="C1045" s="55" t="s">
        <v>2182</v>
      </c>
      <c r="D1045" s="141" t="s">
        <v>32</v>
      </c>
      <c r="E1045" s="88">
        <v>44111</v>
      </c>
      <c r="F1045" s="37" t="str">
        <f>VLOOKUP($C1045,CARPETAS!$C$5:$L$2388,2,FALSE)</f>
        <v>BRB078</v>
      </c>
      <c r="G1045" s="27" t="str">
        <f>VLOOKUP($C1045,CARPETAS!$C$5:$L$2388,9,FALSE)</f>
        <v>138.34.16</v>
      </c>
      <c r="H1045" s="28" t="str">
        <f>VLOOKUP($C1045,CARPETAS!$C$5:$L$2388,5,FALSE)</f>
        <v>Silvio</v>
      </c>
      <c r="I1045" s="88">
        <v>44112</v>
      </c>
      <c r="J1045" s="29" t="str">
        <f>VLOOKUP($C1045,CARPETAS!$C$5:$L$2388,4,FALSE)</f>
        <v>Rio Branco</v>
      </c>
      <c r="K1045" s="38"/>
      <c r="L1045" s="93">
        <f t="shared" si="71"/>
        <v>44113</v>
      </c>
      <c r="M1045" s="30">
        <f t="shared" si="70"/>
        <v>2</v>
      </c>
      <c r="N1045" s="31">
        <v>936</v>
      </c>
      <c r="O1045" s="31" t="s">
        <v>1121</v>
      </c>
      <c r="P1045" s="31">
        <v>936</v>
      </c>
      <c r="Q1045" s="31">
        <v>4628</v>
      </c>
      <c r="R1045" s="31" t="s">
        <v>2098</v>
      </c>
      <c r="S1045" s="31" t="s">
        <v>2099</v>
      </c>
      <c r="T1045" s="40" t="s">
        <v>2212</v>
      </c>
      <c r="U1045" s="222"/>
      <c r="V1045" s="48"/>
      <c r="W1045" s="48"/>
    </row>
    <row r="1046" ht="15" customHeight="1" s="49" customFormat="1">
      <c r="A1046" s="39">
        <v>41</v>
      </c>
      <c r="B1046" s="54" t="s">
        <v>40</v>
      </c>
      <c r="C1046" s="55" t="s">
        <v>2195</v>
      </c>
      <c r="D1046" s="141" t="s">
        <v>1091</v>
      </c>
      <c r="E1046" s="88">
        <v>44111</v>
      </c>
      <c r="F1046" s="37" t="str">
        <f>VLOOKUP($C1046,CARPETAS!$C$5:$L$2388,2,FALSE)</f>
        <v>BRB079</v>
      </c>
      <c r="G1046" s="27" t="str">
        <f>VLOOKUP($C1046,CARPETAS!$C$5:$L$2388,9,FALSE)</f>
        <v>138.34.17</v>
      </c>
      <c r="H1046" s="28" t="str">
        <f>VLOOKUP($C1046,CARPETAS!$C$5:$L$2388,5,FALSE)</f>
        <v>Zanini</v>
      </c>
      <c r="I1046" s="88">
        <v>44112</v>
      </c>
      <c r="J1046" s="29" t="str">
        <f>VLOOKUP($C1046,CARPETAS!$C$5:$L$2388,4,FALSE)</f>
        <v>Rio Branco</v>
      </c>
      <c r="K1046" s="38"/>
      <c r="L1046" s="93">
        <f t="shared" si="71"/>
        <v>44113</v>
      </c>
      <c r="M1046" s="30">
        <f t="shared" si="70"/>
        <v>2</v>
      </c>
      <c r="N1046" s="31">
        <v>936</v>
      </c>
      <c r="O1046" s="31" t="s">
        <v>2213</v>
      </c>
      <c r="P1046" s="31">
        <v>936</v>
      </c>
      <c r="Q1046" s="31">
        <v>1659</v>
      </c>
      <c r="R1046" s="31" t="s">
        <v>1554</v>
      </c>
      <c r="S1046" s="31" t="s">
        <v>2086</v>
      </c>
      <c r="T1046" s="40" t="s">
        <v>2214</v>
      </c>
      <c r="U1046" s="222"/>
      <c r="V1046" s="48"/>
      <c r="W1046" s="48"/>
    </row>
    <row r="1047" ht="15.75" customHeight="1" s="49" customFormat="1">
      <c r="A1047" s="39">
        <v>41</v>
      </c>
      <c r="B1047" s="54" t="s">
        <v>40</v>
      </c>
      <c r="C1047" s="55" t="s">
        <v>2215</v>
      </c>
      <c r="D1047" s="141" t="s">
        <v>26</v>
      </c>
      <c r="E1047" s="88">
        <v>44111</v>
      </c>
      <c r="F1047" s="37" t="str">
        <f>VLOOKUP($C1047,CARPETAS!$C$5:$L$2388,2,FALSE)</f>
        <v>BRB082</v>
      </c>
      <c r="G1047" s="27" t="str">
        <f>VLOOKUP($C1047,CARPETAS!$C$5:$L$2388,9,FALSE)</f>
        <v>138.88.85</v>
      </c>
      <c r="H1047" s="28" t="str">
        <f>VLOOKUP($C1047,CARPETAS!$C$5:$L$2388,5,FALSE)</f>
        <v>Zanini</v>
      </c>
      <c r="I1047" s="88">
        <v>44112</v>
      </c>
      <c r="J1047" s="29" t="str">
        <f>VLOOKUP($C1047,CARPETAS!$C$5:$L$2388,4,FALSE)</f>
        <v>Rio Branco</v>
      </c>
      <c r="K1047" s="38"/>
      <c r="L1047" s="93">
        <f t="shared" si="71"/>
        <v>44113</v>
      </c>
      <c r="M1047" s="30">
        <f t="shared" si="70"/>
        <v>2</v>
      </c>
      <c r="N1047" s="31">
        <v>936</v>
      </c>
      <c r="O1047" s="31" t="s">
        <v>1131</v>
      </c>
      <c r="P1047" s="31">
        <v>936</v>
      </c>
      <c r="Q1047" s="31">
        <v>1660</v>
      </c>
      <c r="R1047" s="31" t="s">
        <v>183</v>
      </c>
      <c r="S1047" s="31" t="s">
        <v>184</v>
      </c>
      <c r="T1047" s="40" t="s">
        <v>2212</v>
      </c>
      <c r="U1047" s="222"/>
      <c r="V1047" s="48"/>
      <c r="W1047" s="48"/>
    </row>
    <row r="1048" ht="15" customHeight="1" s="49" customFormat="1">
      <c r="A1048" s="39">
        <v>40</v>
      </c>
      <c r="B1048" s="54" t="s">
        <v>40</v>
      </c>
      <c r="C1048" s="55" t="s">
        <v>2216</v>
      </c>
      <c r="D1048" s="141" t="s">
        <v>38</v>
      </c>
      <c r="E1048" s="88">
        <v>44105</v>
      </c>
      <c r="F1048" s="37" t="str">
        <f>VLOOKUP($C1048,CARPETAS!$C$5:$L$2388,2,FALSE)</f>
        <v>BRB080</v>
      </c>
      <c r="G1048" s="27" t="str">
        <f>VLOOKUP($C1048,CARPETAS!$C$5:$L$2388,9,FALSE)</f>
        <v>138.34.66</v>
      </c>
      <c r="H1048" s="28" t="str">
        <f>VLOOKUP($C1048,CARPETAS!$C$5:$L$2388,5,FALSE)</f>
        <v>Silvio</v>
      </c>
      <c r="I1048" s="88">
        <v>44113</v>
      </c>
      <c r="J1048" s="29" t="str">
        <f>VLOOKUP($C1048,CARPETAS!$C$5:$L$2388,4,FALSE)</f>
        <v>Rio Branco</v>
      </c>
      <c r="K1048" s="38"/>
      <c r="L1048" s="93">
        <f t="shared" si="71"/>
        <v>44114</v>
      </c>
      <c r="M1048" s="30">
        <f t="shared" si="70"/>
        <v>9</v>
      </c>
      <c r="N1048" s="31">
        <v>1152</v>
      </c>
      <c r="O1048" s="31"/>
      <c r="P1048" s="31">
        <v>1152</v>
      </c>
      <c r="Q1048" s="31">
        <v>4631</v>
      </c>
      <c r="R1048" s="31" t="s">
        <v>2217</v>
      </c>
      <c r="S1048" s="31" t="s">
        <v>2218</v>
      </c>
      <c r="T1048" s="40" t="s">
        <v>2219</v>
      </c>
      <c r="U1048" s="222"/>
      <c r="V1048" s="48"/>
      <c r="W1048" s="48"/>
    </row>
    <row r="1049" ht="15" customHeight="1" s="49" customFormat="1">
      <c r="A1049" s="39">
        <v>41</v>
      </c>
      <c r="B1049" s="54" t="s">
        <v>40</v>
      </c>
      <c r="C1049" s="55" t="s">
        <v>2220</v>
      </c>
      <c r="D1049" s="141" t="s">
        <v>1907</v>
      </c>
      <c r="E1049" s="88">
        <v>44111</v>
      </c>
      <c r="F1049" s="37" t="str">
        <f>VLOOKUP($C1049,CARPETAS!$C$5:$L$2388,2,FALSE)</f>
        <v>PYB015</v>
      </c>
      <c r="G1049" s="27" t="str">
        <f>VLOOKUP($C1049,CARPETAS!$C$5:$L$2388,9,FALSE)</f>
        <v>138.42.49</v>
      </c>
      <c r="H1049" s="28" t="str">
        <f>VLOOKUP($C1049,CARPETAS!$C$5:$L$2388,5,FALSE)</f>
        <v>Alto Paraguay</v>
      </c>
      <c r="I1049" s="88">
        <v>44113</v>
      </c>
      <c r="J1049" s="29" t="str">
        <f>VLOOKUP($C1049,CARPETAS!$C$5:$L$2388,4,FALSE)</f>
        <v>Salto</v>
      </c>
      <c r="K1049" s="38"/>
      <c r="L1049" s="93">
        <f t="shared" si="71"/>
        <v>44114</v>
      </c>
      <c r="M1049" s="30">
        <f t="shared" si="70"/>
        <v>3</v>
      </c>
      <c r="N1049" s="31">
        <v>990</v>
      </c>
      <c r="O1049" s="31" t="s">
        <v>2221</v>
      </c>
      <c r="P1049" s="31">
        <v>990</v>
      </c>
      <c r="Q1049" s="31"/>
      <c r="R1049" s="31" t="s">
        <v>2139</v>
      </c>
      <c r="S1049" s="31" t="s">
        <v>2222</v>
      </c>
      <c r="T1049" s="193" t="s">
        <v>2223</v>
      </c>
      <c r="U1049" s="290"/>
      <c r="V1049" s="48"/>
      <c r="W1049" s="48"/>
    </row>
    <row r="1050" ht="28.5" s="49" customFormat="1">
      <c r="A1050" s="39">
        <v>41</v>
      </c>
      <c r="B1050" s="54" t="s">
        <v>40</v>
      </c>
      <c r="C1050" s="55" t="s">
        <v>2220</v>
      </c>
      <c r="D1050" s="141" t="s">
        <v>1907</v>
      </c>
      <c r="E1050" s="88">
        <v>44111</v>
      </c>
      <c r="F1050" s="37" t="str">
        <f>VLOOKUP($C1050,CARPETAS!$C$5:$L$2388,2,FALSE)</f>
        <v>PYB015</v>
      </c>
      <c r="G1050" s="27" t="str">
        <f>VLOOKUP($C1050,CARPETAS!$C$5:$L$2388,9,FALSE)</f>
        <v>138.42.49</v>
      </c>
      <c r="H1050" s="28" t="str">
        <f>VLOOKUP($C1050,CARPETAS!$C$5:$L$2388,5,FALSE)</f>
        <v>Alto Paraguay</v>
      </c>
      <c r="I1050" s="88">
        <v>44113</v>
      </c>
      <c r="J1050" s="29" t="str">
        <f>VLOOKUP($C1050,CARPETAS!$C$5:$L$2388,4,FALSE)</f>
        <v>Salto</v>
      </c>
      <c r="K1050" s="38"/>
      <c r="L1050" s="93">
        <f t="shared" si="71"/>
        <v>44114</v>
      </c>
      <c r="M1050" s="30">
        <f t="shared" si="70"/>
        <v>3</v>
      </c>
      <c r="N1050" s="31">
        <v>990</v>
      </c>
      <c r="O1050" s="31" t="s">
        <v>2224</v>
      </c>
      <c r="P1050" s="31">
        <v>992</v>
      </c>
      <c r="Q1050" s="31"/>
      <c r="R1050" s="31" t="s">
        <v>2225</v>
      </c>
      <c r="S1050" s="31" t="s">
        <v>2226</v>
      </c>
      <c r="T1050" s="193" t="s">
        <v>2227</v>
      </c>
      <c r="U1050" s="290"/>
      <c r="V1050" s="48"/>
      <c r="W1050" s="48"/>
    </row>
    <row r="1051" s="49" customFormat="1">
      <c r="A1051" s="39">
        <v>41</v>
      </c>
      <c r="B1051" s="54" t="s">
        <v>40</v>
      </c>
      <c r="C1051" s="55" t="s">
        <v>2228</v>
      </c>
      <c r="D1051" s="141" t="s">
        <v>37</v>
      </c>
      <c r="E1051" s="88">
        <v>44111</v>
      </c>
      <c r="F1051" s="37" t="str">
        <f>VLOOKUP($C1051,CARPETAS!$C$5:$L$2388,2,FALSE)</f>
        <v>BRB083</v>
      </c>
      <c r="G1051" s="27" t="str">
        <f>VLOOKUP($C1051,CARPETAS!$C$5:$L$2388,9,FALSE)</f>
        <v>138.44.84</v>
      </c>
      <c r="H1051" s="28" t="str">
        <f>VLOOKUP($C1051,CARPETAS!$C$5:$L$2388,5,FALSE)</f>
        <v>Silvio</v>
      </c>
      <c r="I1051" s="88">
        <f>E1051+2</f>
        <v>44113</v>
      </c>
      <c r="J1051" s="29" t="str">
        <f>VLOOKUP($C1051,CARPETAS!$C$5:$L$2388,4,FALSE)</f>
        <v>Rio Branco</v>
      </c>
      <c r="K1051" s="38"/>
      <c r="L1051" s="93">
        <f t="shared" si="71"/>
        <v>44114</v>
      </c>
      <c r="M1051" s="30">
        <f t="shared" si="70"/>
        <v>3</v>
      </c>
      <c r="N1051" s="31">
        <v>936</v>
      </c>
      <c r="O1051" s="31" t="s">
        <v>701</v>
      </c>
      <c r="P1051" s="31">
        <v>936</v>
      </c>
      <c r="Q1051" s="31">
        <v>4638</v>
      </c>
      <c r="R1051" s="31" t="s">
        <v>2229</v>
      </c>
      <c r="S1051" s="31" t="s">
        <v>2230</v>
      </c>
      <c r="T1051" s="40" t="s">
        <v>2231</v>
      </c>
      <c r="U1051" s="222"/>
      <c r="V1051" s="48"/>
      <c r="W1051" s="48"/>
    </row>
    <row r="1052" ht="15" customHeight="1" s="49" customFormat="1">
      <c r="A1052" s="39">
        <v>41</v>
      </c>
      <c r="B1052" s="54" t="s">
        <v>40</v>
      </c>
      <c r="C1052" s="55" t="s">
        <v>2232</v>
      </c>
      <c r="D1052" s="141" t="s">
        <v>1041</v>
      </c>
      <c r="E1052" s="88">
        <v>44110</v>
      </c>
      <c r="F1052" s="37" t="str">
        <f>VLOOKUP($C1052,CARPETAS!$C$5:$L$2388,2,FALSE)</f>
        <v>BRE011</v>
      </c>
      <c r="G1052" s="27" t="str">
        <f>VLOOKUP($C1052,CARPETAS!$C$5:$L$2388,9,FALSE)</f>
        <v>138.24.96</v>
      </c>
      <c r="H1052" s="28" t="str">
        <f>VLOOKUP($C1052,CARPETAS!$C$5:$L$2388,5,FALSE)</f>
        <v>Zanini</v>
      </c>
      <c r="I1052" s="88">
        <v>44113</v>
      </c>
      <c r="J1052" s="29" t="str">
        <f>VLOOKUP($C1052,CARPETAS!$C$5:$L$2388,4,FALSE)</f>
        <v>Rio Branco</v>
      </c>
      <c r="K1052" s="38"/>
      <c r="L1052" s="93">
        <v>44114</v>
      </c>
      <c r="M1052" s="30">
        <f t="shared" si="70"/>
        <v>4</v>
      </c>
      <c r="N1052" s="31">
        <v>1288</v>
      </c>
      <c r="O1052" s="31"/>
      <c r="P1052" s="31"/>
      <c r="Q1052" s="31">
        <v>1653</v>
      </c>
      <c r="R1052" s="31" t="s">
        <v>261</v>
      </c>
      <c r="S1052" s="31" t="s">
        <v>262</v>
      </c>
      <c r="T1052" s="194" t="s">
        <v>2233</v>
      </c>
      <c r="U1052" s="291"/>
      <c r="V1052" s="48"/>
      <c r="W1052" s="48"/>
    </row>
    <row r="1053" ht="15" customHeight="1" s="49" customFormat="1">
      <c r="A1053" s="39">
        <v>41</v>
      </c>
      <c r="B1053" s="54" t="s">
        <v>40</v>
      </c>
      <c r="C1053" s="55" t="s">
        <v>2215</v>
      </c>
      <c r="D1053" s="141" t="s">
        <v>1998</v>
      </c>
      <c r="E1053" s="88">
        <v>44112</v>
      </c>
      <c r="F1053" s="37" t="str">
        <f>VLOOKUP($C1053,CARPETAS!$C$5:$L$2388,2,FALSE)</f>
        <v>BRB082</v>
      </c>
      <c r="G1053" s="27" t="str">
        <f>VLOOKUP($C1053,CARPETAS!$C$5:$L$2388,9,FALSE)</f>
        <v>138.88.85</v>
      </c>
      <c r="H1053" s="28" t="str">
        <f>VLOOKUP($C1053,CARPETAS!$C$5:$L$2388,5,FALSE)</f>
        <v>Zanini</v>
      </c>
      <c r="I1053" s="88">
        <f>E1053+2</f>
        <v>44114</v>
      </c>
      <c r="J1053" s="29" t="str">
        <f>VLOOKUP($C1053,CARPETAS!$C$5:$L$2388,4,FALSE)</f>
        <v>Rio Branco</v>
      </c>
      <c r="K1053" s="38"/>
      <c r="L1053" s="93">
        <f>I1053+1</f>
        <v>44115</v>
      </c>
      <c r="M1053" s="30">
        <f t="shared" si="70"/>
        <v>3</v>
      </c>
      <c r="N1053" s="31">
        <v>936</v>
      </c>
      <c r="O1053" s="31" t="s">
        <v>2234</v>
      </c>
      <c r="P1053" s="31">
        <v>936</v>
      </c>
      <c r="Q1053" s="31">
        <v>1663</v>
      </c>
      <c r="R1053" s="31" t="s">
        <v>305</v>
      </c>
      <c r="S1053" s="31" t="s">
        <v>65</v>
      </c>
      <c r="T1053" s="40" t="s">
        <v>2231</v>
      </c>
      <c r="U1053" s="222"/>
      <c r="V1053" s="48"/>
      <c r="W1053" s="48"/>
    </row>
    <row r="1054" ht="15" customHeight="1" s="49" customFormat="1">
      <c r="A1054" s="39">
        <v>42</v>
      </c>
      <c r="B1054" s="54" t="s">
        <v>40</v>
      </c>
      <c r="C1054" s="55" t="s">
        <v>2235</v>
      </c>
      <c r="D1054" s="141" t="s">
        <v>24</v>
      </c>
      <c r="E1054" s="88">
        <v>44112</v>
      </c>
      <c r="F1054" s="37" t="str">
        <f>VLOOKUP($C1054,CARPETAS!$C$5:$L$2388,2,FALSE)</f>
        <v>BRP017</v>
      </c>
      <c r="G1054" s="27" t="str">
        <f>VLOOKUP($C1054,CARPETAS!$C$5:$L$2388,9,FALSE)</f>
        <v>138.40.36</v>
      </c>
      <c r="H1054" s="28" t="str">
        <f>VLOOKUP($C1054,CARPETAS!$C$5:$L$2388,5,FALSE)</f>
        <v>Kaipper</v>
      </c>
      <c r="I1054" s="88">
        <v>44117</v>
      </c>
      <c r="J1054" s="29" t="str">
        <f>VLOOKUP($C1054,CARPETAS!$C$5:$L$2388,4,FALSE)</f>
        <v>Rio Branco</v>
      </c>
      <c r="K1054" s="38"/>
      <c r="L1054" s="93">
        <v>44119</v>
      </c>
      <c r="M1054" s="30">
        <f t="shared" si="70"/>
        <v>7</v>
      </c>
      <c r="N1054" s="31">
        <v>1000</v>
      </c>
      <c r="O1054" s="31"/>
      <c r="P1054" s="31">
        <v>1000</v>
      </c>
      <c r="Q1054" s="31">
        <v>150</v>
      </c>
      <c r="R1054" s="31" t="s">
        <v>2236</v>
      </c>
      <c r="S1054" s="31" t="s">
        <v>2237</v>
      </c>
      <c r="T1054" s="194" t="s">
        <v>2238</v>
      </c>
      <c r="U1054" s="291"/>
      <c r="V1054" s="48"/>
      <c r="W1054" s="48"/>
    </row>
    <row r="1055" ht="15" customHeight="1" s="49" customFormat="1">
      <c r="A1055" s="39">
        <v>41</v>
      </c>
      <c r="B1055" s="54" t="s">
        <v>40</v>
      </c>
      <c r="C1055" s="55" t="s">
        <v>2215</v>
      </c>
      <c r="D1055" s="141" t="s">
        <v>1091</v>
      </c>
      <c r="E1055" s="88">
        <v>44112</v>
      </c>
      <c r="F1055" s="37" t="str">
        <f>VLOOKUP($C1055,CARPETAS!$C$5:$L$2388,2,FALSE)</f>
        <v>BRB082</v>
      </c>
      <c r="G1055" s="27" t="str">
        <f>VLOOKUP($C1055,CARPETAS!$C$5:$L$2388,9,FALSE)</f>
        <v>138.88.85</v>
      </c>
      <c r="H1055" s="28" t="str">
        <f>VLOOKUP($C1055,CARPETAS!$C$5:$L$2388,5,FALSE)</f>
        <v>Zanini</v>
      </c>
      <c r="I1055" s="88">
        <v>44117</v>
      </c>
      <c r="J1055" s="29" t="str">
        <f>VLOOKUP($C1055,CARPETAS!$C$5:$L$2388,4,FALSE)</f>
        <v>Rio Branco</v>
      </c>
      <c r="K1055" s="38"/>
      <c r="L1055" s="93">
        <f ref="L1055:L1071" t="shared" si="72">I1055+1</f>
        <v>44118</v>
      </c>
      <c r="M1055" s="30">
        <f t="shared" si="70"/>
        <v>6</v>
      </c>
      <c r="N1055" s="31">
        <v>936</v>
      </c>
      <c r="O1055" s="31" t="s">
        <v>2239</v>
      </c>
      <c r="P1055" s="31">
        <v>936</v>
      </c>
      <c r="Q1055" s="31">
        <v>1664</v>
      </c>
      <c r="R1055" s="31" t="s">
        <v>478</v>
      </c>
      <c r="S1055" s="31" t="s">
        <v>479</v>
      </c>
      <c r="T1055" s="40" t="s">
        <v>2240</v>
      </c>
      <c r="U1055" s="222"/>
      <c r="V1055" s="48"/>
      <c r="W1055" s="48"/>
    </row>
    <row r="1056" ht="15" customHeight="1" s="49" customFormat="1">
      <c r="A1056" s="39">
        <v>42</v>
      </c>
      <c r="B1056" s="54" t="s">
        <v>40</v>
      </c>
      <c r="C1056" s="55" t="s">
        <v>2228</v>
      </c>
      <c r="D1056" s="141" t="s">
        <v>1998</v>
      </c>
      <c r="E1056" s="88">
        <v>44114</v>
      </c>
      <c r="F1056" s="37" t="str">
        <f>VLOOKUP($C1056,CARPETAS!$C$5:$L$2388,2,FALSE)</f>
        <v>BRB083</v>
      </c>
      <c r="G1056" s="27" t="str">
        <f>VLOOKUP($C1056,CARPETAS!$C$5:$L$2388,9,FALSE)</f>
        <v>138.44.84</v>
      </c>
      <c r="H1056" s="28" t="str">
        <f>VLOOKUP($C1056,CARPETAS!$C$5:$L$2388,5,FALSE)</f>
        <v>Silvio</v>
      </c>
      <c r="I1056" s="88">
        <v>44117</v>
      </c>
      <c r="J1056" s="29" t="str">
        <f>VLOOKUP($C1056,CARPETAS!$C$5:$L$2388,4,FALSE)</f>
        <v>Rio Branco</v>
      </c>
      <c r="K1056" s="38"/>
      <c r="L1056" s="93">
        <f t="shared" si="72"/>
        <v>44118</v>
      </c>
      <c r="M1056" s="30">
        <f t="shared" si="70"/>
        <v>4</v>
      </c>
      <c r="N1056" s="31">
        <v>936</v>
      </c>
      <c r="O1056" s="31" t="s">
        <v>2241</v>
      </c>
      <c r="P1056" s="31">
        <v>936</v>
      </c>
      <c r="Q1056" s="31">
        <v>4639</v>
      </c>
      <c r="R1056" s="31" t="s">
        <v>2183</v>
      </c>
      <c r="S1056" s="31" t="s">
        <v>2184</v>
      </c>
      <c r="T1056" s="194" t="s">
        <v>2242</v>
      </c>
      <c r="U1056" s="291"/>
      <c r="V1056" s="48"/>
      <c r="W1056" s="48"/>
    </row>
    <row r="1057" ht="15" customHeight="1" s="49" customFormat="1">
      <c r="A1057" s="39">
        <v>42</v>
      </c>
      <c r="B1057" s="54" t="s">
        <v>40</v>
      </c>
      <c r="C1057" s="55" t="s">
        <v>2215</v>
      </c>
      <c r="D1057" s="141" t="s">
        <v>26</v>
      </c>
      <c r="E1057" s="88">
        <v>44114</v>
      </c>
      <c r="F1057" s="37" t="str">
        <f>VLOOKUP($C1057,CARPETAS!$C$5:$L$2388,2,FALSE)</f>
        <v>BRB082</v>
      </c>
      <c r="G1057" s="27" t="str">
        <f>VLOOKUP($C1057,CARPETAS!$C$5:$L$2388,9,FALSE)</f>
        <v>138.88.85</v>
      </c>
      <c r="H1057" s="28" t="str">
        <f>VLOOKUP($C1057,CARPETAS!$C$5:$L$2388,5,FALSE)</f>
        <v>Zanini</v>
      </c>
      <c r="I1057" s="88">
        <v>44117</v>
      </c>
      <c r="J1057" s="29" t="str">
        <f>VLOOKUP($C1057,CARPETAS!$C$5:$L$2388,4,FALSE)</f>
        <v>Rio Branco</v>
      </c>
      <c r="K1057" s="38"/>
      <c r="L1057" s="93">
        <f t="shared" si="72"/>
        <v>44118</v>
      </c>
      <c r="M1057" s="30">
        <f t="shared" si="70"/>
        <v>4</v>
      </c>
      <c r="N1057" s="31">
        <v>936</v>
      </c>
      <c r="O1057" s="31" t="s">
        <v>1148</v>
      </c>
      <c r="P1057" s="31">
        <v>936</v>
      </c>
      <c r="Q1057" s="31">
        <v>1667</v>
      </c>
      <c r="R1057" s="31" t="s">
        <v>753</v>
      </c>
      <c r="S1057" s="31" t="s">
        <v>754</v>
      </c>
      <c r="T1057" s="194" t="s">
        <v>2242</v>
      </c>
      <c r="U1057" s="291"/>
      <c r="V1057" s="48"/>
      <c r="W1057" s="48"/>
    </row>
    <row r="1058" ht="15" customHeight="1" s="49" customFormat="1">
      <c r="A1058" s="39">
        <v>42</v>
      </c>
      <c r="B1058" s="54" t="s">
        <v>40</v>
      </c>
      <c r="C1058" s="55" t="s">
        <v>2228</v>
      </c>
      <c r="D1058" s="141" t="s">
        <v>37</v>
      </c>
      <c r="E1058" s="88">
        <v>44116</v>
      </c>
      <c r="F1058" s="37" t="str">
        <f>VLOOKUP($C1058,CARPETAS!$C$5:$L$2388,2,FALSE)</f>
        <v>BRB083</v>
      </c>
      <c r="G1058" s="27" t="str">
        <f>VLOOKUP($C1058,CARPETAS!$C$5:$L$2388,9,FALSE)</f>
        <v>138.44.84</v>
      </c>
      <c r="H1058" s="28" t="str">
        <f>VLOOKUP($C1058,CARPETAS!$C$5:$L$2388,5,FALSE)</f>
        <v>Silvio</v>
      </c>
      <c r="I1058" s="88">
        <v>44117</v>
      </c>
      <c r="J1058" s="29" t="str">
        <f>VLOOKUP($C1058,CARPETAS!$C$5:$L$2388,4,FALSE)</f>
        <v>Rio Branco</v>
      </c>
      <c r="K1058" s="38"/>
      <c r="L1058" s="93">
        <f t="shared" si="72"/>
        <v>44118</v>
      </c>
      <c r="M1058" s="30">
        <f t="shared" si="70"/>
        <v>2</v>
      </c>
      <c r="N1058" s="31">
        <v>936</v>
      </c>
      <c r="O1058" s="31" t="s">
        <v>718</v>
      </c>
      <c r="P1058" s="31">
        <v>936</v>
      </c>
      <c r="Q1058" s="31">
        <v>4640</v>
      </c>
      <c r="R1058" s="31" t="s">
        <v>2243</v>
      </c>
      <c r="S1058" s="31" t="s">
        <v>2244</v>
      </c>
      <c r="T1058" s="194" t="s">
        <v>2242</v>
      </c>
      <c r="U1058" s="291"/>
      <c r="V1058" s="48"/>
      <c r="W1058" s="48"/>
    </row>
    <row r="1059" ht="15" customHeight="1" s="49" customFormat="1">
      <c r="A1059" s="39">
        <v>42</v>
      </c>
      <c r="B1059" s="54" t="s">
        <v>40</v>
      </c>
      <c r="C1059" s="55" t="s">
        <v>2245</v>
      </c>
      <c r="D1059" s="141" t="s">
        <v>26</v>
      </c>
      <c r="E1059" s="88">
        <v>44117</v>
      </c>
      <c r="F1059" s="37" t="str">
        <f>VLOOKUP($C1059,CARPETAS!$C$5:$L$2388,2,FALSE)</f>
        <v>BRB084</v>
      </c>
      <c r="G1059" s="27" t="str">
        <f>VLOOKUP($C1059,CARPETAS!$C$5:$L$2388,9,FALSE)</f>
        <v>138.52.31</v>
      </c>
      <c r="H1059" s="28" t="str">
        <f>VLOOKUP($C1059,CARPETAS!$C$5:$L$2388,5,FALSE)</f>
        <v>Zanini</v>
      </c>
      <c r="I1059" s="88">
        <v>44118</v>
      </c>
      <c r="J1059" s="29" t="str">
        <f>VLOOKUP($C1059,CARPETAS!$C$5:$L$2388,4,FALSE)</f>
        <v>Rio Branco</v>
      </c>
      <c r="K1059" s="38"/>
      <c r="L1059" s="93">
        <f t="shared" si="72"/>
        <v>44119</v>
      </c>
      <c r="M1059" s="30">
        <f t="shared" si="70"/>
        <v>2</v>
      </c>
      <c r="N1059" s="31">
        <v>936</v>
      </c>
      <c r="O1059" s="31" t="s">
        <v>1150</v>
      </c>
      <c r="P1059" s="31">
        <v>936</v>
      </c>
      <c r="Q1059" s="31"/>
      <c r="R1059" s="31" t="s">
        <v>1168</v>
      </c>
      <c r="S1059" s="31" t="s">
        <v>1169</v>
      </c>
      <c r="T1059" s="194" t="s">
        <v>2246</v>
      </c>
      <c r="U1059" s="291"/>
      <c r="V1059" s="48"/>
      <c r="W1059" s="48"/>
    </row>
    <row r="1060" ht="15" customHeight="1" s="49" customFormat="1">
      <c r="A1060" s="39">
        <v>42</v>
      </c>
      <c r="B1060" s="54" t="s">
        <v>40</v>
      </c>
      <c r="C1060" s="55" t="s">
        <v>2228</v>
      </c>
      <c r="D1060" s="141" t="s">
        <v>32</v>
      </c>
      <c r="E1060" s="88">
        <v>44117</v>
      </c>
      <c r="F1060" s="37" t="str">
        <f>VLOOKUP($C1060,CARPETAS!$C$5:$L$2388,2,FALSE)</f>
        <v>BRB083</v>
      </c>
      <c r="G1060" s="27" t="str">
        <f>VLOOKUP($C1060,CARPETAS!$C$5:$L$2388,9,FALSE)</f>
        <v>138.44.84</v>
      </c>
      <c r="H1060" s="28" t="str">
        <f>VLOOKUP($C1060,CARPETAS!$C$5:$L$2388,5,FALSE)</f>
        <v>Silvio</v>
      </c>
      <c r="I1060" s="88">
        <f>E1060+2</f>
        <v>44119</v>
      </c>
      <c r="J1060" s="29" t="str">
        <f>VLOOKUP($C1060,CARPETAS!$C$5:$L$2388,4,FALSE)</f>
        <v>Rio Branco</v>
      </c>
      <c r="K1060" s="38"/>
      <c r="L1060" s="93">
        <f t="shared" si="72"/>
        <v>44120</v>
      </c>
      <c r="M1060" s="30">
        <f t="shared" si="70"/>
        <v>3</v>
      </c>
      <c r="N1060" s="31">
        <v>936</v>
      </c>
      <c r="O1060" s="31" t="s">
        <v>1146</v>
      </c>
      <c r="P1060" s="31">
        <v>936</v>
      </c>
      <c r="Q1060" s="31">
        <v>4641</v>
      </c>
      <c r="R1060" s="31" t="s">
        <v>2177</v>
      </c>
      <c r="S1060" s="31" t="s">
        <v>2178</v>
      </c>
      <c r="T1060" s="194" t="s">
        <v>944</v>
      </c>
      <c r="U1060" s="291"/>
      <c r="V1060" s="48"/>
      <c r="W1060" s="48"/>
    </row>
    <row r="1061" ht="15" customHeight="1" s="49" customFormat="1">
      <c r="A1061" s="39">
        <v>42</v>
      </c>
      <c r="B1061" s="54" t="s">
        <v>40</v>
      </c>
      <c r="C1061" s="55" t="s">
        <v>2247</v>
      </c>
      <c r="D1061" s="141" t="s">
        <v>32</v>
      </c>
      <c r="E1061" s="88">
        <v>44118</v>
      </c>
      <c r="F1061" s="37" t="str">
        <f>VLOOKUP($C1061,CARPETAS!$C$5:$L$2388,2,FALSE)</f>
        <v>BRB085</v>
      </c>
      <c r="G1061" s="27" t="str">
        <f>VLOOKUP($C1061,CARPETAS!$C$5:$L$2388,9,FALSE)</f>
        <v>138.52.32</v>
      </c>
      <c r="H1061" s="28" t="str">
        <f>VLOOKUP($C1061,CARPETAS!$C$5:$L$2388,5,FALSE)</f>
        <v>Silvio</v>
      </c>
      <c r="I1061" s="88">
        <v>44119</v>
      </c>
      <c r="J1061" s="29" t="str">
        <f>VLOOKUP($C1061,CARPETAS!$C$5:$L$2388,4,FALSE)</f>
        <v>Rio Branco</v>
      </c>
      <c r="K1061" s="38"/>
      <c r="L1061" s="93">
        <f t="shared" si="72"/>
        <v>44120</v>
      </c>
      <c r="M1061" s="30">
        <f t="shared" si="70"/>
        <v>2</v>
      </c>
      <c r="N1061" s="31">
        <v>936</v>
      </c>
      <c r="O1061" s="31" t="s">
        <v>1134</v>
      </c>
      <c r="P1061" s="31">
        <v>936</v>
      </c>
      <c r="Q1061" s="31">
        <v>4656</v>
      </c>
      <c r="R1061" s="31" t="s">
        <v>1316</v>
      </c>
      <c r="S1061" s="31" t="s">
        <v>527</v>
      </c>
      <c r="T1061" s="194" t="s">
        <v>2248</v>
      </c>
      <c r="U1061" s="291"/>
      <c r="V1061" s="48"/>
      <c r="W1061" s="48"/>
    </row>
    <row r="1062" ht="15" customHeight="1" s="49" customFormat="1">
      <c r="A1062" s="39">
        <v>42</v>
      </c>
      <c r="B1062" s="54" t="s">
        <v>40</v>
      </c>
      <c r="C1062" s="55" t="s">
        <v>2249</v>
      </c>
      <c r="D1062" s="141" t="s">
        <v>1907</v>
      </c>
      <c r="E1062" s="88">
        <v>44117</v>
      </c>
      <c r="F1062" s="37" t="str">
        <f>VLOOKUP($C1062,CARPETAS!$C$5:$L$2388,2,FALSE)</f>
        <v>PYB016</v>
      </c>
      <c r="G1062" s="27" t="str">
        <f>VLOOKUP($C1062,CARPETAS!$C$5:$L$2388,9,FALSE)</f>
        <v>138.49.40</v>
      </c>
      <c r="H1062" s="28" t="str">
        <f>VLOOKUP($C1062,CARPETAS!$C$5:$L$2388,5,FALSE)</f>
        <v>Alto Paraguay</v>
      </c>
      <c r="I1062" s="88">
        <v>44119</v>
      </c>
      <c r="J1062" s="29" t="str">
        <f>VLOOKUP($C1062,CARPETAS!$C$5:$L$2388,4,FALSE)</f>
        <v>Salto</v>
      </c>
      <c r="K1062" s="38"/>
      <c r="L1062" s="93">
        <f t="shared" si="72"/>
        <v>44120</v>
      </c>
      <c r="M1062" s="30">
        <f t="shared" si="70"/>
        <v>3</v>
      </c>
      <c r="N1062" s="31">
        <v>990</v>
      </c>
      <c r="O1062" s="31" t="s">
        <v>2250</v>
      </c>
      <c r="P1062" s="31">
        <v>991</v>
      </c>
      <c r="Q1062" s="31"/>
      <c r="R1062" s="31" t="s">
        <v>2251</v>
      </c>
      <c r="S1062" s="31" t="s">
        <v>2252</v>
      </c>
      <c r="T1062" s="193" t="s">
        <v>2253</v>
      </c>
      <c r="U1062" s="290"/>
      <c r="V1062" s="48"/>
      <c r="W1062" s="48"/>
    </row>
    <row r="1063" ht="15" customHeight="1" s="49" customFormat="1">
      <c r="A1063" s="39">
        <v>42</v>
      </c>
      <c r="B1063" s="54" t="s">
        <v>40</v>
      </c>
      <c r="C1063" s="55" t="s">
        <v>2249</v>
      </c>
      <c r="D1063" s="141" t="s">
        <v>1907</v>
      </c>
      <c r="E1063" s="88">
        <v>44117</v>
      </c>
      <c r="F1063" s="37" t="str">
        <f>VLOOKUP($C1063,CARPETAS!$C$5:$L$2388,2,FALSE)</f>
        <v>PYB016</v>
      </c>
      <c r="G1063" s="27" t="str">
        <f>VLOOKUP($C1063,CARPETAS!$C$5:$L$2388,9,FALSE)</f>
        <v>138.49.40</v>
      </c>
      <c r="H1063" s="28" t="str">
        <f>VLOOKUP($C1063,CARPETAS!$C$5:$L$2388,5,FALSE)</f>
        <v>Alto Paraguay</v>
      </c>
      <c r="I1063" s="88">
        <v>44119</v>
      </c>
      <c r="J1063" s="29" t="str">
        <f>VLOOKUP($C1063,CARPETAS!$C$5:$L$2388,4,FALSE)</f>
        <v>Salto</v>
      </c>
      <c r="K1063" s="38"/>
      <c r="L1063" s="93">
        <f t="shared" si="72"/>
        <v>44120</v>
      </c>
      <c r="M1063" s="30">
        <f t="shared" si="70"/>
        <v>3</v>
      </c>
      <c r="N1063" s="31">
        <v>990</v>
      </c>
      <c r="O1063" s="31" t="s">
        <v>2254</v>
      </c>
      <c r="P1063" s="31">
        <v>991</v>
      </c>
      <c r="Q1063" s="31"/>
      <c r="R1063" s="31" t="s">
        <v>2255</v>
      </c>
      <c r="S1063" s="31" t="s">
        <v>2256</v>
      </c>
      <c r="T1063" s="193" t="s">
        <v>2253</v>
      </c>
      <c r="U1063" s="290"/>
      <c r="V1063" s="48"/>
      <c r="W1063" s="48"/>
    </row>
    <row r="1064" ht="15" customHeight="1" s="49" customFormat="1">
      <c r="A1064" s="39">
        <v>42</v>
      </c>
      <c r="B1064" s="54" t="s">
        <v>40</v>
      </c>
      <c r="C1064" s="55" t="s">
        <v>2245</v>
      </c>
      <c r="D1064" s="141" t="s">
        <v>1998</v>
      </c>
      <c r="E1064" s="88">
        <v>44118</v>
      </c>
      <c r="F1064" s="37" t="str">
        <f>VLOOKUP($C1064,CARPETAS!$C$5:$L$2388,2,FALSE)</f>
        <v>BRB084</v>
      </c>
      <c r="G1064" s="27" t="str">
        <f>VLOOKUP($C1064,CARPETAS!$C$5:$L$2388,9,FALSE)</f>
        <v>138.52.31</v>
      </c>
      <c r="H1064" s="28" t="str">
        <f>VLOOKUP($C1064,CARPETAS!$C$5:$L$2388,5,FALSE)</f>
        <v>Zanini</v>
      </c>
      <c r="I1064" s="88">
        <v>44119</v>
      </c>
      <c r="J1064" s="29" t="str">
        <f>VLOOKUP($C1064,CARPETAS!$C$5:$L$2388,4,FALSE)</f>
        <v>Rio Branco</v>
      </c>
      <c r="K1064" s="38"/>
      <c r="L1064" s="93">
        <f t="shared" si="72"/>
        <v>44120</v>
      </c>
      <c r="M1064" s="30">
        <f t="shared" si="70"/>
        <v>2</v>
      </c>
      <c r="N1064" s="31">
        <v>936</v>
      </c>
      <c r="O1064" s="31" t="s">
        <v>2257</v>
      </c>
      <c r="P1064" s="31">
        <v>936</v>
      </c>
      <c r="Q1064" s="31">
        <v>1671</v>
      </c>
      <c r="R1064" s="31" t="s">
        <v>171</v>
      </c>
      <c r="S1064" s="31" t="s">
        <v>172</v>
      </c>
      <c r="T1064" s="194" t="s">
        <v>944</v>
      </c>
      <c r="U1064" s="291"/>
      <c r="V1064" s="48"/>
      <c r="W1064" s="48"/>
    </row>
    <row r="1065" ht="15" customHeight="1" s="49" customFormat="1">
      <c r="A1065" s="39">
        <v>41</v>
      </c>
      <c r="B1065" s="54" t="s">
        <v>40</v>
      </c>
      <c r="C1065" s="55" t="s">
        <v>2258</v>
      </c>
      <c r="D1065" s="141" t="s">
        <v>38</v>
      </c>
      <c r="E1065" s="88">
        <v>44112</v>
      </c>
      <c r="F1065" s="37" t="str">
        <f>VLOOKUP($C1065,CARPETAS!$C$5:$L$2388,2,FALSE)</f>
        <v>BRB081</v>
      </c>
      <c r="G1065" s="27" t="str">
        <f>VLOOKUP($C1065,CARPETAS!$C$5:$L$2388,9,FALSE)</f>
        <v>138.44.66</v>
      </c>
      <c r="H1065" s="28" t="str">
        <f>VLOOKUP($C1065,CARPETAS!$C$5:$L$2388,5,FALSE)</f>
        <v>Silvio</v>
      </c>
      <c r="I1065" s="88">
        <v>44120</v>
      </c>
      <c r="J1065" s="29" t="str">
        <f>VLOOKUP($C1065,CARPETAS!$C$5:$L$2388,4,FALSE)</f>
        <v>Rio Branco</v>
      </c>
      <c r="K1065" s="38"/>
      <c r="L1065" s="93">
        <f t="shared" si="72"/>
        <v>44121</v>
      </c>
      <c r="M1065" s="30">
        <f t="shared" si="70"/>
        <v>9</v>
      </c>
      <c r="N1065" s="31">
        <v>1152</v>
      </c>
      <c r="O1065" s="31"/>
      <c r="P1065" s="31">
        <v>1152</v>
      </c>
      <c r="Q1065" s="31">
        <v>4643</v>
      </c>
      <c r="R1065" s="31" t="s">
        <v>73</v>
      </c>
      <c r="S1065" s="31" t="s">
        <v>2259</v>
      </c>
      <c r="T1065" s="40" t="s">
        <v>2260</v>
      </c>
      <c r="U1065" s="222"/>
      <c r="V1065" s="48"/>
      <c r="W1065" s="48"/>
    </row>
    <row r="1066" ht="15" customHeight="1" s="49" customFormat="1">
      <c r="A1066" s="39">
        <v>41</v>
      </c>
      <c r="B1066" s="54" t="s">
        <v>40</v>
      </c>
      <c r="C1066" s="55" t="s">
        <v>2261</v>
      </c>
      <c r="D1066" s="141" t="s">
        <v>38</v>
      </c>
      <c r="E1066" s="88">
        <v>44112</v>
      </c>
      <c r="F1066" s="37" t="str">
        <f>VLOOKUP($C1066,CARPETAS!$C$5:$L$2388,2,FALSE)</f>
        <v>BRB081</v>
      </c>
      <c r="G1066" s="27" t="str">
        <f>VLOOKUP($C1066,CARPETAS!$C$5:$L$2388,9,FALSE)</f>
        <v>138.44.67</v>
      </c>
      <c r="H1066" s="28" t="str">
        <f>VLOOKUP($C1066,CARPETAS!$C$5:$L$2388,5,FALSE)</f>
        <v>Silvio</v>
      </c>
      <c r="I1066" s="88">
        <v>44120</v>
      </c>
      <c r="J1066" s="29" t="str">
        <f>VLOOKUP($C1066,CARPETAS!$C$5:$L$2388,4,FALSE)</f>
        <v>Rio Branco</v>
      </c>
      <c r="K1066" s="38"/>
      <c r="L1066" s="93">
        <f t="shared" si="72"/>
        <v>44121</v>
      </c>
      <c r="M1066" s="30">
        <f t="shared" si="70"/>
        <v>9</v>
      </c>
      <c r="N1066" s="31">
        <v>1152</v>
      </c>
      <c r="O1066" s="31"/>
      <c r="P1066" s="31">
        <v>1152</v>
      </c>
      <c r="Q1066" s="31">
        <v>4650</v>
      </c>
      <c r="R1066" s="31" t="s">
        <v>1896</v>
      </c>
      <c r="S1066" s="31" t="s">
        <v>1897</v>
      </c>
      <c r="T1066" s="40" t="s">
        <v>2260</v>
      </c>
      <c r="U1066" s="222"/>
      <c r="V1066" s="48"/>
      <c r="W1066" s="48"/>
    </row>
    <row r="1067" ht="15" customHeight="1" s="49" customFormat="1">
      <c r="A1067" s="39">
        <v>42</v>
      </c>
      <c r="B1067" s="54" t="s">
        <v>40</v>
      </c>
      <c r="C1067" s="55" t="s">
        <v>2245</v>
      </c>
      <c r="D1067" s="141" t="s">
        <v>1091</v>
      </c>
      <c r="E1067" s="88">
        <v>44119</v>
      </c>
      <c r="F1067" s="37" t="str">
        <f>VLOOKUP($C1067,CARPETAS!$C$5:$L$2388,2,FALSE)</f>
        <v>BRB084</v>
      </c>
      <c r="G1067" s="27" t="str">
        <f>VLOOKUP($C1067,CARPETAS!$C$5:$L$2388,9,FALSE)</f>
        <v>138.52.31</v>
      </c>
      <c r="H1067" s="28" t="str">
        <f>VLOOKUP($C1067,CARPETAS!$C$5:$L$2388,5,FALSE)</f>
        <v>Zanini</v>
      </c>
      <c r="I1067" s="88">
        <v>44120</v>
      </c>
      <c r="J1067" s="29" t="str">
        <f>VLOOKUP($C1067,CARPETAS!$C$5:$L$2388,4,FALSE)</f>
        <v>Rio Branco</v>
      </c>
      <c r="K1067" s="38"/>
      <c r="L1067" s="93">
        <f t="shared" si="72"/>
        <v>44121</v>
      </c>
      <c r="M1067" s="30">
        <f t="shared" si="70"/>
        <v>2</v>
      </c>
      <c r="N1067" s="31">
        <v>936</v>
      </c>
      <c r="O1067" s="31" t="s">
        <v>2262</v>
      </c>
      <c r="P1067" s="31">
        <v>936</v>
      </c>
      <c r="Q1067" s="31">
        <v>1674</v>
      </c>
      <c r="R1067" s="31" t="s">
        <v>2263</v>
      </c>
      <c r="S1067" s="31" t="s">
        <v>2264</v>
      </c>
      <c r="T1067" s="194" t="s">
        <v>2265</v>
      </c>
      <c r="U1067" s="291"/>
      <c r="V1067" s="48"/>
      <c r="W1067" s="48"/>
    </row>
    <row r="1068" ht="15" customHeight="1" s="49" customFormat="1">
      <c r="A1068" s="39">
        <v>42</v>
      </c>
      <c r="B1068" s="54" t="s">
        <v>40</v>
      </c>
      <c r="C1068" s="55" t="s">
        <v>2266</v>
      </c>
      <c r="D1068" s="141" t="s">
        <v>24</v>
      </c>
      <c r="E1068" s="88">
        <v>44118</v>
      </c>
      <c r="F1068" s="37" t="str">
        <f>VLOOKUP($C1068,CARPETAS!$C$5:$L$2388,2,FALSE)</f>
        <v>BRP018</v>
      </c>
      <c r="G1068" s="27" t="str">
        <f>VLOOKUP($C1068,CARPETAS!$C$5:$L$2388,9,FALSE)</f>
        <v>138.42.87</v>
      </c>
      <c r="H1068" s="28" t="str">
        <f>VLOOKUP($C1068,CARPETAS!$C$5:$L$2388,5,FALSE)</f>
        <v>Silvio</v>
      </c>
      <c r="I1068" s="88">
        <v>44120</v>
      </c>
      <c r="J1068" s="29" t="str">
        <f>VLOOKUP($C1068,CARPETAS!$C$5:$L$2388,4,FALSE)</f>
        <v>Rio Branco</v>
      </c>
      <c r="K1068" s="38"/>
      <c r="L1068" s="93">
        <f t="shared" si="72"/>
        <v>44121</v>
      </c>
      <c r="M1068" s="30">
        <f t="shared" si="70"/>
        <v>3</v>
      </c>
      <c r="N1068" s="31">
        <v>1000</v>
      </c>
      <c r="O1068" s="31"/>
      <c r="P1068" s="31">
        <v>1000</v>
      </c>
      <c r="Q1068" s="31">
        <v>4660</v>
      </c>
      <c r="R1068" s="31" t="s">
        <v>346</v>
      </c>
      <c r="S1068" s="31" t="s">
        <v>347</v>
      </c>
      <c r="T1068" s="194" t="s">
        <v>2267</v>
      </c>
      <c r="U1068" s="291"/>
      <c r="V1068" s="48"/>
      <c r="W1068" s="48"/>
    </row>
    <row r="1069" ht="15" customHeight="1" s="49" customFormat="1">
      <c r="A1069" s="39">
        <v>42</v>
      </c>
      <c r="B1069" s="54" t="s">
        <v>40</v>
      </c>
      <c r="C1069" s="55" t="s">
        <v>2268</v>
      </c>
      <c r="D1069" s="141" t="s">
        <v>1041</v>
      </c>
      <c r="E1069" s="88">
        <v>44118</v>
      </c>
      <c r="F1069" s="37" t="str">
        <f>VLOOKUP($C1069,CARPETAS!$C$5:$L$2388,2,FALSE)</f>
        <v>BRE012</v>
      </c>
      <c r="G1069" s="27" t="str">
        <f>VLOOKUP($C1069,CARPETAS!$C$5:$L$2388,9,FALSE)</f>
        <v>138.24.97</v>
      </c>
      <c r="H1069" s="28" t="str">
        <f>VLOOKUP($C1069,CARPETAS!$C$5:$L$2388,5,FALSE)</f>
        <v>Zanini</v>
      </c>
      <c r="I1069" s="88">
        <v>44123</v>
      </c>
      <c r="J1069" s="29" t="str">
        <f>VLOOKUP($C1069,CARPETAS!$C$5:$L$2388,4,FALSE)</f>
        <v>Rio Branco</v>
      </c>
      <c r="K1069" s="38"/>
      <c r="L1069" s="93">
        <f t="shared" si="72"/>
        <v>44124</v>
      </c>
      <c r="M1069" s="30">
        <f t="shared" si="70"/>
        <v>6</v>
      </c>
      <c r="N1069" s="31">
        <v>1288</v>
      </c>
      <c r="O1069" s="31"/>
      <c r="P1069" s="31">
        <v>1288</v>
      </c>
      <c r="Q1069" s="31">
        <v>1673</v>
      </c>
      <c r="R1069" s="31" t="s">
        <v>1710</v>
      </c>
      <c r="S1069" s="31" t="s">
        <v>344</v>
      </c>
      <c r="T1069" s="194" t="s">
        <v>2269</v>
      </c>
      <c r="U1069" s="291"/>
      <c r="V1069" s="48"/>
      <c r="W1069" s="48"/>
    </row>
    <row r="1070" ht="15" customHeight="1" s="49" customFormat="1">
      <c r="A1070" s="39">
        <v>42</v>
      </c>
      <c r="B1070" s="54" t="s">
        <v>40</v>
      </c>
      <c r="C1070" s="55" t="s">
        <v>2270</v>
      </c>
      <c r="D1070" s="141" t="s">
        <v>24</v>
      </c>
      <c r="E1070" s="88">
        <v>44120</v>
      </c>
      <c r="F1070" s="37" t="str">
        <f>VLOOKUP($C1070,CARPETAS!$C$5:$L$2388,2,FALSE)</f>
        <v>BRP019</v>
      </c>
      <c r="G1070" s="27" t="str">
        <f>VLOOKUP($C1070,CARPETAS!$C$5:$L$2388,9,FALSE)</f>
        <v>138.42.15</v>
      </c>
      <c r="H1070" s="28" t="str">
        <f>VLOOKUP($C1070,CARPETAS!$C$5:$L$2388,5,FALSE)</f>
        <v>Silvio</v>
      </c>
      <c r="I1070" s="88">
        <v>44123</v>
      </c>
      <c r="J1070" s="29" t="str">
        <f>VLOOKUP($C1070,CARPETAS!$C$5:$L$2388,4,FALSE)</f>
        <v>Rio Branco</v>
      </c>
      <c r="K1070" s="38"/>
      <c r="L1070" s="93">
        <f t="shared" si="72"/>
        <v>44124</v>
      </c>
      <c r="M1070" s="30">
        <f t="shared" si="70"/>
        <v>4</v>
      </c>
      <c r="N1070" s="31">
        <v>1000</v>
      </c>
      <c r="O1070" s="31"/>
      <c r="P1070" s="31">
        <v>1000</v>
      </c>
      <c r="Q1070" s="31">
        <v>4666</v>
      </c>
      <c r="R1070" s="31" t="s">
        <v>217</v>
      </c>
      <c r="S1070" s="31" t="s">
        <v>1690</v>
      </c>
      <c r="T1070" s="194" t="s">
        <v>2271</v>
      </c>
      <c r="U1070" s="291"/>
      <c r="V1070" s="48"/>
      <c r="W1070" s="48"/>
    </row>
    <row r="1071" ht="15" customHeight="1" s="49" customFormat="1">
      <c r="A1071" s="39">
        <v>42</v>
      </c>
      <c r="B1071" s="54" t="s">
        <v>40</v>
      </c>
      <c r="C1071" s="55" t="s">
        <v>2272</v>
      </c>
      <c r="D1071" s="141" t="s">
        <v>24</v>
      </c>
      <c r="E1071" s="88">
        <v>44120</v>
      </c>
      <c r="F1071" s="37" t="str">
        <f>VLOOKUP($C1071,CARPETAS!$C$5:$L$2388,2,FALSE)</f>
        <v>BRP020</v>
      </c>
      <c r="G1071" s="27" t="str">
        <f>VLOOKUP($C1071,CARPETAS!$C$5:$L$2388,9,FALSE)</f>
        <v>138.41.89</v>
      </c>
      <c r="H1071" s="28" t="str">
        <f>VLOOKUP($C1071,CARPETAS!$C$5:$L$2388,5,FALSE)</f>
        <v>Silvio</v>
      </c>
      <c r="I1071" s="88">
        <v>44123</v>
      </c>
      <c r="J1071" s="29" t="str">
        <f>VLOOKUP($C1071,CARPETAS!$C$5:$L$2388,4,FALSE)</f>
        <v>Rio Branco</v>
      </c>
      <c r="K1071" s="38"/>
      <c r="L1071" s="93">
        <f t="shared" si="72"/>
        <v>44124</v>
      </c>
      <c r="M1071" s="30">
        <f t="shared" si="70"/>
        <v>4</v>
      </c>
      <c r="N1071" s="31">
        <v>1000</v>
      </c>
      <c r="O1071" s="31"/>
      <c r="P1071" s="31">
        <v>1000</v>
      </c>
      <c r="Q1071" s="31">
        <v>4667</v>
      </c>
      <c r="R1071" s="31" t="s">
        <v>2208</v>
      </c>
      <c r="S1071" s="31" t="s">
        <v>2209</v>
      </c>
      <c r="T1071" s="194" t="s">
        <v>2271</v>
      </c>
      <c r="U1071" s="291"/>
      <c r="V1071" s="48"/>
      <c r="W1071" s="48"/>
    </row>
    <row r="1072" ht="15" customHeight="1" s="49" customFormat="1">
      <c r="A1072" s="39">
        <v>43</v>
      </c>
      <c r="B1072" s="54" t="s">
        <v>40</v>
      </c>
      <c r="C1072" s="55" t="s">
        <v>2247</v>
      </c>
      <c r="D1072" s="141" t="s">
        <v>32</v>
      </c>
      <c r="E1072" s="88">
        <v>44124</v>
      </c>
      <c r="F1072" s="37" t="str">
        <f>VLOOKUP($C1072,CARPETAS!$C$5:$L$2388,2,FALSE)</f>
        <v>BRB085</v>
      </c>
      <c r="G1072" s="27" t="str">
        <f>VLOOKUP($C1072,CARPETAS!$C$5:$L$2388,9,FALSE)</f>
        <v>138.52.32</v>
      </c>
      <c r="H1072" s="28" t="str">
        <f>VLOOKUP($C1072,CARPETAS!$C$5:$L$2388,5,FALSE)</f>
        <v>Silvio</v>
      </c>
      <c r="I1072" s="88">
        <v>44125</v>
      </c>
      <c r="J1072" s="29" t="str">
        <f>VLOOKUP($C1072,CARPETAS!$C$5:$L$2388,4,FALSE)</f>
        <v>Rio Branco</v>
      </c>
      <c r="K1072" s="38"/>
      <c r="L1072" s="93">
        <f>I1072+1+1</f>
        <v>44127</v>
      </c>
      <c r="M1072" s="30">
        <f t="shared" si="70"/>
        <v>3</v>
      </c>
      <c r="N1072" s="31">
        <v>936</v>
      </c>
      <c r="O1072" s="31" t="s">
        <v>1153</v>
      </c>
      <c r="P1072" s="31"/>
      <c r="Q1072" s="31">
        <v>4658</v>
      </c>
      <c r="R1072" s="31" t="s">
        <v>1990</v>
      </c>
      <c r="S1072" s="31" t="s">
        <v>1628</v>
      </c>
      <c r="T1072" s="194" t="s">
        <v>2273</v>
      </c>
      <c r="U1072" s="291"/>
      <c r="V1072" s="48"/>
      <c r="W1072" s="48"/>
    </row>
    <row r="1073" ht="15" customHeight="1" s="49" customFormat="1">
      <c r="A1073" s="39">
        <v>43</v>
      </c>
      <c r="B1073" s="54" t="s">
        <v>40</v>
      </c>
      <c r="C1073" s="55" t="s">
        <v>2274</v>
      </c>
      <c r="D1073" s="141" t="s">
        <v>1998</v>
      </c>
      <c r="E1073" s="88">
        <v>44124</v>
      </c>
      <c r="F1073" s="37" t="str">
        <f>VLOOKUP($C1073,CARPETAS!$C$5:$L$2388,2,FALSE)</f>
        <v>BRB088</v>
      </c>
      <c r="G1073" s="27" t="str">
        <f>VLOOKUP($C1073,CARPETAS!$C$5:$L$2388,9,FALSE)</f>
        <v>138.59.35</v>
      </c>
      <c r="H1073" s="28" t="str">
        <f>VLOOKUP($C1073,CARPETAS!$C$5:$L$2388,5,FALSE)</f>
        <v>Zanini</v>
      </c>
      <c r="I1073" s="88">
        <v>44125</v>
      </c>
      <c r="J1073" s="29" t="str">
        <f>VLOOKUP($C1073,CARPETAS!$C$5:$L$2388,4,FALSE)</f>
        <v>Rio Branco</v>
      </c>
      <c r="K1073" s="38"/>
      <c r="L1073" s="93">
        <f>I1073+1+1</f>
        <v>44127</v>
      </c>
      <c r="M1073" s="30">
        <f t="shared" si="70"/>
        <v>3</v>
      </c>
      <c r="N1073" s="31">
        <v>936</v>
      </c>
      <c r="O1073" s="31" t="s">
        <v>2275</v>
      </c>
      <c r="P1073" s="31"/>
      <c r="Q1073" s="31">
        <v>1680</v>
      </c>
      <c r="R1073" s="31" t="s">
        <v>364</v>
      </c>
      <c r="S1073" s="31" t="s">
        <v>703</v>
      </c>
      <c r="T1073" s="194" t="s">
        <v>2276</v>
      </c>
      <c r="U1073" s="291"/>
      <c r="V1073" s="48"/>
      <c r="W1073" s="48"/>
    </row>
    <row r="1074" ht="15" customHeight="1" s="49" customFormat="1">
      <c r="A1074" s="39">
        <v>43</v>
      </c>
      <c r="B1074" s="54" t="s">
        <v>40</v>
      </c>
      <c r="C1074" s="55" t="s">
        <v>2247</v>
      </c>
      <c r="D1074" s="141" t="s">
        <v>37</v>
      </c>
      <c r="E1074" s="88">
        <v>44123</v>
      </c>
      <c r="F1074" s="37" t="str">
        <f>VLOOKUP($C1074,CARPETAS!$C$5:$L$2388,2,FALSE)</f>
        <v>BRB085</v>
      </c>
      <c r="G1074" s="27" t="str">
        <f>VLOOKUP($C1074,CARPETAS!$C$5:$L$2388,9,FALSE)</f>
        <v>138.52.32</v>
      </c>
      <c r="H1074" s="28" t="str">
        <f>VLOOKUP($C1074,CARPETAS!$C$5:$L$2388,5,FALSE)</f>
        <v>Silvio</v>
      </c>
      <c r="I1074" s="88">
        <v>44125</v>
      </c>
      <c r="J1074" s="29" t="str">
        <f>VLOOKUP($C1074,CARPETAS!$C$5:$L$2388,4,FALSE)</f>
        <v>Rio Branco</v>
      </c>
      <c r="K1074" s="38"/>
      <c r="L1074" s="93">
        <f>I1074+1+1</f>
        <v>44127</v>
      </c>
      <c r="M1074" s="30">
        <f t="shared" si="70"/>
        <v>4</v>
      </c>
      <c r="N1074" s="31">
        <v>936</v>
      </c>
      <c r="O1074" s="31" t="s">
        <v>721</v>
      </c>
      <c r="P1074" s="31"/>
      <c r="Q1074" s="31">
        <v>4657</v>
      </c>
      <c r="R1074" s="31" t="s">
        <v>2098</v>
      </c>
      <c r="S1074" s="31" t="s">
        <v>2099</v>
      </c>
      <c r="T1074" s="194" t="s">
        <v>2273</v>
      </c>
      <c r="U1074" s="291"/>
      <c r="V1074" s="48"/>
      <c r="W1074" s="48"/>
    </row>
    <row r="1075" ht="15" customHeight="1" s="49" customFormat="1">
      <c r="A1075" s="39">
        <v>42</v>
      </c>
      <c r="B1075" s="54" t="s">
        <v>40</v>
      </c>
      <c r="C1075" s="55" t="s">
        <v>2277</v>
      </c>
      <c r="D1075" s="141" t="s">
        <v>2278</v>
      </c>
      <c r="E1075" s="88">
        <v>44121</v>
      </c>
      <c r="F1075" s="37" t="str">
        <f>VLOOKUP($C1075,CARPETAS!$C$5:$L$2388,2,FALSE)</f>
        <v>BRE013</v>
      </c>
      <c r="G1075" s="27" t="str">
        <f>VLOOKUP($C1075,CARPETAS!$C$5:$L$2388,9,FALSE)</f>
        <v>138.35.88</v>
      </c>
      <c r="H1075" s="28" t="str">
        <f>VLOOKUP($C1075,CARPETAS!$C$5:$L$2388,5,FALSE)</f>
        <v>Miro</v>
      </c>
      <c r="I1075" s="88">
        <v>44125</v>
      </c>
      <c r="J1075" s="29" t="str">
        <f>VLOOKUP($C1075,CARPETAS!$C$5:$L$2388,4,FALSE)</f>
        <v>Rio Branco</v>
      </c>
      <c r="K1075" s="38"/>
      <c r="L1075" s="93">
        <f>I1075+1+1</f>
        <v>44127</v>
      </c>
      <c r="M1075" s="30">
        <f t="shared" si="70"/>
        <v>6</v>
      </c>
      <c r="N1075" s="31">
        <v>715</v>
      </c>
      <c r="O1075" s="31"/>
      <c r="P1075" s="31"/>
      <c r="Q1075" s="31">
        <v>1</v>
      </c>
      <c r="R1075" s="31" t="s">
        <v>2279</v>
      </c>
      <c r="S1075" s="31"/>
      <c r="T1075" s="194" t="s">
        <v>2280</v>
      </c>
      <c r="U1075" s="291"/>
      <c r="V1075" s="48"/>
      <c r="W1075" s="48"/>
    </row>
    <row r="1076" ht="15" customHeight="1" s="49" customFormat="1">
      <c r="A1076" s="39">
        <v>42</v>
      </c>
      <c r="B1076" s="54" t="s">
        <v>40</v>
      </c>
      <c r="C1076" s="55" t="s">
        <v>2281</v>
      </c>
      <c r="D1076" s="141" t="s">
        <v>2282</v>
      </c>
      <c r="E1076" s="88">
        <v>44120</v>
      </c>
      <c r="F1076" s="37" t="str">
        <f>VLOOKUP($C1076,CARPETAS!$C$5:$L$2388,2,FALSE)</f>
        <v>BRE014</v>
      </c>
      <c r="G1076" s="27" t="str">
        <f>VLOOKUP($C1076,CARPETAS!$C$5:$L$2388,9,FALSE)</f>
        <v>1382497/1383543/1383542</v>
      </c>
      <c r="H1076" s="28" t="s">
        <v>2283</v>
      </c>
      <c r="I1076" s="88">
        <v>44125</v>
      </c>
      <c r="J1076" s="29" t="str">
        <f>VLOOKUP($C1076,CARPETAS!$C$5:$L$2388,4,FALSE)</f>
        <v>Rio Branco</v>
      </c>
      <c r="K1076" s="38"/>
      <c r="L1076" s="93">
        <v>44127</v>
      </c>
      <c r="M1076" s="30">
        <f t="shared" si="70"/>
        <v>7</v>
      </c>
      <c r="N1076" s="31">
        <v>1340</v>
      </c>
      <c r="O1076" s="31"/>
      <c r="P1076" s="31"/>
      <c r="Q1076" s="31">
        <v>6022</v>
      </c>
      <c r="R1076" s="31" t="s">
        <v>2284</v>
      </c>
      <c r="S1076" s="31" t="s">
        <v>2285</v>
      </c>
      <c r="T1076" s="194" t="s">
        <v>2286</v>
      </c>
      <c r="U1076" s="291"/>
      <c r="V1076" s="48"/>
      <c r="W1076" s="48"/>
    </row>
    <row r="1077" ht="15" customHeight="1" s="49" customFormat="1">
      <c r="A1077" s="39">
        <v>43</v>
      </c>
      <c r="B1077" s="54" t="s">
        <v>40</v>
      </c>
      <c r="C1077" s="55" t="s">
        <v>2287</v>
      </c>
      <c r="D1077" s="141" t="s">
        <v>1907</v>
      </c>
      <c r="E1077" s="88">
        <v>44125</v>
      </c>
      <c r="F1077" s="37" t="str">
        <f>VLOOKUP($C1077,CARPETAS!$C$5:$L$2388,2,FALSE)</f>
        <v>PYB017</v>
      </c>
      <c r="G1077" s="27" t="str">
        <f>VLOOKUP($C1077,CARPETAS!$C$5:$L$2388,9,FALSE)</f>
        <v>138.56.97</v>
      </c>
      <c r="H1077" s="28" t="str">
        <f>VLOOKUP($C1077,CARPETAS!$C$5:$L$2388,5,FALSE)</f>
        <v>Alto Paraguay</v>
      </c>
      <c r="I1077" s="88">
        <v>44126</v>
      </c>
      <c r="J1077" s="29" t="str">
        <f>VLOOKUP($C1077,CARPETAS!$C$5:$L$2388,4,FALSE)</f>
        <v>Salto</v>
      </c>
      <c r="K1077" s="38"/>
      <c r="L1077" s="93">
        <f>I1077+1</f>
        <v>44127</v>
      </c>
      <c r="M1077" s="30">
        <f t="shared" si="70"/>
        <v>2</v>
      </c>
      <c r="N1077" s="31">
        <v>990</v>
      </c>
      <c r="O1077" s="31" t="s">
        <v>2288</v>
      </c>
      <c r="P1077" s="123"/>
      <c r="Q1077" s="31"/>
      <c r="R1077" s="31" t="s">
        <v>2289</v>
      </c>
      <c r="S1077" s="31"/>
      <c r="T1077" s="193" t="s">
        <v>2290</v>
      </c>
      <c r="U1077" s="290"/>
      <c r="V1077" s="48"/>
      <c r="W1077" s="48"/>
    </row>
    <row r="1078" ht="15" customHeight="1" s="49" customFormat="1">
      <c r="A1078" s="39">
        <v>43</v>
      </c>
      <c r="B1078" s="54" t="s">
        <v>40</v>
      </c>
      <c r="C1078" s="55" t="s">
        <v>2245</v>
      </c>
      <c r="D1078" s="141" t="s">
        <v>1091</v>
      </c>
      <c r="E1078" s="88">
        <v>44124</v>
      </c>
      <c r="F1078" s="37" t="str">
        <f>VLOOKUP($C1078,CARPETAS!$C$5:$L$2388,2,FALSE)</f>
        <v>BRB084</v>
      </c>
      <c r="G1078" s="27" t="str">
        <f>VLOOKUP($C1078,CARPETAS!$C$5:$L$2388,9,FALSE)</f>
        <v>138.52.31</v>
      </c>
      <c r="H1078" s="28" t="str">
        <f>VLOOKUP($C1078,CARPETAS!$C$5:$L$2388,5,FALSE)</f>
        <v>Zanini</v>
      </c>
      <c r="I1078" s="88">
        <v>44126</v>
      </c>
      <c r="J1078" s="29" t="str">
        <f>VLOOKUP($C1078,CARPETAS!$C$5:$L$2388,4,FALSE)</f>
        <v>Rio Branco</v>
      </c>
      <c r="K1078" s="38"/>
      <c r="L1078" s="93">
        <v>44127</v>
      </c>
      <c r="M1078" s="30">
        <f ref="M1078:M1141" t="shared" si="73">IF(E1078&lt;&gt;"",L1078-E1078,"-")</f>
        <v>3</v>
      </c>
      <c r="N1078" s="31">
        <v>936</v>
      </c>
      <c r="O1078" s="31" t="s">
        <v>2291</v>
      </c>
      <c r="P1078" s="31"/>
      <c r="Q1078" s="31">
        <v>1681</v>
      </c>
      <c r="R1078" s="31" t="s">
        <v>1187</v>
      </c>
      <c r="S1078" s="31" t="s">
        <v>1188</v>
      </c>
      <c r="T1078" s="194" t="s">
        <v>2292</v>
      </c>
      <c r="U1078" s="291"/>
      <c r="V1078" s="48"/>
      <c r="W1078" s="48"/>
    </row>
    <row r="1079" ht="15" customHeight="1" s="49" customFormat="1">
      <c r="A1079" s="39">
        <v>43</v>
      </c>
      <c r="B1079" s="54" t="s">
        <v>40</v>
      </c>
      <c r="C1079" s="55" t="s">
        <v>2274</v>
      </c>
      <c r="D1079" s="141" t="s">
        <v>26</v>
      </c>
      <c r="E1079" s="88">
        <v>44125</v>
      </c>
      <c r="F1079" s="37" t="str">
        <f>VLOOKUP($C1079,CARPETAS!$C$5:$L$2388,2,FALSE)</f>
        <v>BRB088</v>
      </c>
      <c r="G1079" s="27" t="str">
        <f>VLOOKUP($C1079,CARPETAS!$C$5:$L$2388,9,FALSE)</f>
        <v>138.59.35</v>
      </c>
      <c r="H1079" s="28" t="str">
        <f>VLOOKUP($C1079,CARPETAS!$C$5:$L$2388,5,FALSE)</f>
        <v>Zanini</v>
      </c>
      <c r="I1079" s="88">
        <v>44126</v>
      </c>
      <c r="J1079" s="29" t="str">
        <f>VLOOKUP($C1079,CARPETAS!$C$5:$L$2388,4,FALSE)</f>
        <v>Rio Branco</v>
      </c>
      <c r="K1079" s="38"/>
      <c r="L1079" s="93">
        <v>44127</v>
      </c>
      <c r="M1079" s="30">
        <f t="shared" si="73"/>
        <v>2</v>
      </c>
      <c r="N1079" s="31">
        <v>936</v>
      </c>
      <c r="O1079" s="31" t="s">
        <v>1151</v>
      </c>
      <c r="P1079" s="31">
        <v>936</v>
      </c>
      <c r="Q1079" s="31">
        <v>1683</v>
      </c>
      <c r="R1079" s="31" t="s">
        <v>290</v>
      </c>
      <c r="S1079" s="31" t="s">
        <v>291</v>
      </c>
      <c r="T1079" s="194" t="s">
        <v>2293</v>
      </c>
      <c r="U1079" s="291"/>
      <c r="V1079" s="48"/>
      <c r="W1079" s="48"/>
    </row>
    <row r="1080" ht="15" customHeight="1" s="49" customFormat="1">
      <c r="A1080" s="39">
        <v>42</v>
      </c>
      <c r="B1080" s="54" t="s">
        <v>40</v>
      </c>
      <c r="C1080" s="55" t="s">
        <v>2294</v>
      </c>
      <c r="D1080" s="141" t="s">
        <v>38</v>
      </c>
      <c r="E1080" s="88">
        <v>44119</v>
      </c>
      <c r="F1080" s="37" t="str">
        <f>VLOOKUP($C1080,CARPETAS!$C$5:$L$2388,2,FALSE)</f>
        <v>BRB086</v>
      </c>
      <c r="G1080" s="27" t="str">
        <f>VLOOKUP($C1080,CARPETAS!$C$5:$L$2388,9,FALSE)</f>
        <v>138.51.08</v>
      </c>
      <c r="H1080" s="28" t="str">
        <f>VLOOKUP($C1080,CARPETAS!$C$5:$L$2388,5,FALSE)</f>
        <v>Silvio</v>
      </c>
      <c r="I1080" s="88">
        <v>44127</v>
      </c>
      <c r="J1080" s="29" t="str">
        <f>VLOOKUP($C1080,CARPETAS!$C$5:$L$2388,4,FALSE)</f>
        <v>Rio Branco</v>
      </c>
      <c r="K1080" s="38"/>
      <c r="L1080" s="93">
        <f ref="L1080:L1121" t="shared" si="74">I1080+1</f>
        <v>44128</v>
      </c>
      <c r="M1080" s="30">
        <f t="shared" si="73"/>
        <v>9</v>
      </c>
      <c r="N1080" s="31">
        <v>1152</v>
      </c>
      <c r="O1080" s="31"/>
      <c r="P1080" s="31"/>
      <c r="Q1080" s="31">
        <v>4655</v>
      </c>
      <c r="R1080" s="31" t="s">
        <v>2295</v>
      </c>
      <c r="S1080" s="31" t="s">
        <v>2296</v>
      </c>
      <c r="T1080" s="40" t="s">
        <v>2297</v>
      </c>
      <c r="U1080" s="222"/>
      <c r="V1080" s="48"/>
      <c r="W1080" s="48"/>
    </row>
    <row r="1081" ht="15" customHeight="1" s="49" customFormat="1">
      <c r="A1081" s="39">
        <v>42</v>
      </c>
      <c r="B1081" s="54" t="s">
        <v>40</v>
      </c>
      <c r="C1081" s="55" t="s">
        <v>2298</v>
      </c>
      <c r="D1081" s="141" t="s">
        <v>38</v>
      </c>
      <c r="E1081" s="88">
        <v>44119</v>
      </c>
      <c r="F1081" s="37" t="str">
        <f>VLOOKUP($C1081,CARPETAS!$C$5:$L$2388,2,FALSE)</f>
        <v>BRB086</v>
      </c>
      <c r="G1081" s="27" t="str">
        <f>VLOOKUP($C1081,CARPETAS!$C$5:$L$2388,9,FALSE)</f>
        <v>138.51.07</v>
      </c>
      <c r="H1081" s="28" t="str">
        <f>VLOOKUP($C1081,CARPETAS!$C$5:$L$2388,5,FALSE)</f>
        <v>Silvio</v>
      </c>
      <c r="I1081" s="88">
        <v>44127</v>
      </c>
      <c r="J1081" s="29" t="str">
        <f>VLOOKUP($C1081,CARPETAS!$C$5:$L$2388,4,FALSE)</f>
        <v>Rio Branco</v>
      </c>
      <c r="K1081" s="38"/>
      <c r="L1081" s="93">
        <f t="shared" si="74"/>
        <v>44128</v>
      </c>
      <c r="M1081" s="30">
        <f t="shared" si="73"/>
        <v>9</v>
      </c>
      <c r="N1081" s="31">
        <v>1152</v>
      </c>
      <c r="O1081" s="31"/>
      <c r="P1081" s="31"/>
      <c r="Q1081" s="31">
        <v>4665</v>
      </c>
      <c r="R1081" s="31" t="s">
        <v>77</v>
      </c>
      <c r="S1081" s="31" t="s">
        <v>78</v>
      </c>
      <c r="T1081" s="40" t="s">
        <v>2297</v>
      </c>
      <c r="U1081" s="222"/>
      <c r="V1081" s="48"/>
      <c r="W1081" s="48"/>
    </row>
    <row r="1082" ht="15" customHeight="1" s="49" customFormat="1">
      <c r="A1082" s="39">
        <v>44</v>
      </c>
      <c r="B1082" s="54" t="s">
        <v>40</v>
      </c>
      <c r="C1082" s="55" t="s">
        <v>2274</v>
      </c>
      <c r="D1082" s="141" t="s">
        <v>1998</v>
      </c>
      <c r="E1082" s="88">
        <v>44130</v>
      </c>
      <c r="F1082" s="37" t="str">
        <f>VLOOKUP($C1082,CARPETAS!$C$5:$L$2388,2,FALSE)</f>
        <v>BRB088</v>
      </c>
      <c r="G1082" s="27" t="str">
        <f>VLOOKUP($C1082,CARPETAS!$C$5:$L$2388,9,FALSE)</f>
        <v>138.59.35</v>
      </c>
      <c r="H1082" s="28" t="str">
        <f>VLOOKUP($C1082,CARPETAS!$C$5:$L$2388,5,FALSE)</f>
        <v>Zanini</v>
      </c>
      <c r="I1082" s="88">
        <v>44131</v>
      </c>
      <c r="J1082" s="29" t="str">
        <f>VLOOKUP($C1082,CARPETAS!$C$5:$L$2388,4,FALSE)</f>
        <v>Rio Branco</v>
      </c>
      <c r="K1082" s="38"/>
      <c r="L1082" s="93">
        <f t="shared" si="74"/>
        <v>44132</v>
      </c>
      <c r="M1082" s="30">
        <f t="shared" si="73"/>
        <v>2</v>
      </c>
      <c r="N1082" s="31">
        <v>936</v>
      </c>
      <c r="O1082" s="31" t="s">
        <v>2299</v>
      </c>
      <c r="P1082" s="31">
        <v>936</v>
      </c>
      <c r="Q1082" s="31">
        <v>1690</v>
      </c>
      <c r="R1082" s="31" t="s">
        <v>110</v>
      </c>
      <c r="S1082" s="31" t="s">
        <v>111</v>
      </c>
      <c r="T1082" s="194" t="s">
        <v>2300</v>
      </c>
      <c r="U1082" s="291"/>
      <c r="V1082" s="48"/>
      <c r="W1082" s="48"/>
    </row>
    <row r="1083" ht="15" customHeight="1" s="49" customFormat="1">
      <c r="A1083" s="39">
        <v>42</v>
      </c>
      <c r="B1083" s="54" t="s">
        <v>40</v>
      </c>
      <c r="C1083" s="55" t="s">
        <v>2301</v>
      </c>
      <c r="D1083" s="141" t="s">
        <v>1041</v>
      </c>
      <c r="E1083" s="88">
        <v>44126</v>
      </c>
      <c r="F1083" s="37" t="str">
        <f>VLOOKUP($C1083,CARPETAS!$C$5:$L$2388,2,FALSE)</f>
        <v>BRE016</v>
      </c>
      <c r="G1083" s="27" t="str">
        <f>VLOOKUP($C1083,CARPETAS!$C$5:$L$2388,9,FALSE)</f>
        <v>138.48.44</v>
      </c>
      <c r="H1083" s="28" t="str">
        <f>VLOOKUP($C1083,CARPETAS!$C$5:$L$2388,5,FALSE)</f>
        <v>Zanini</v>
      </c>
      <c r="I1083" s="88">
        <v>44131</v>
      </c>
      <c r="J1083" s="29" t="str">
        <f>VLOOKUP($C1083,CARPETAS!$C$5:$L$2388,4,FALSE)</f>
        <v>Rio Branco</v>
      </c>
      <c r="K1083" s="38"/>
      <c r="L1083" s="93">
        <f t="shared" si="74"/>
        <v>44132</v>
      </c>
      <c r="M1083" s="30">
        <f t="shared" si="73"/>
        <v>6</v>
      </c>
      <c r="N1083" s="31">
        <v>1288</v>
      </c>
      <c r="O1083" s="31"/>
      <c r="P1083" s="31">
        <v>1280</v>
      </c>
      <c r="Q1083" s="31">
        <v>1688</v>
      </c>
      <c r="R1083" s="31" t="s">
        <v>753</v>
      </c>
      <c r="S1083" s="31" t="s">
        <v>754</v>
      </c>
      <c r="T1083" s="194" t="s">
        <v>2302</v>
      </c>
      <c r="U1083" s="291"/>
      <c r="V1083" s="48"/>
      <c r="W1083" s="48"/>
    </row>
    <row r="1084" ht="15" customHeight="1" s="49" customFormat="1">
      <c r="A1084" s="39">
        <v>44</v>
      </c>
      <c r="B1084" s="54" t="s">
        <v>40</v>
      </c>
      <c r="C1084" s="55" t="s">
        <v>2247</v>
      </c>
      <c r="D1084" s="141" t="s">
        <v>32</v>
      </c>
      <c r="E1084" s="88">
        <v>44131</v>
      </c>
      <c r="F1084" s="37" t="str">
        <f>VLOOKUP($C1084,CARPETAS!$C$5:$L$2388,2,FALSE)</f>
        <v>BRB085</v>
      </c>
      <c r="G1084" s="27" t="str">
        <f>VLOOKUP($C1084,CARPETAS!$C$5:$L$2388,9,FALSE)</f>
        <v>138.52.32</v>
      </c>
      <c r="H1084" s="28" t="str">
        <f>VLOOKUP($C1084,CARPETAS!$C$5:$L$2388,5,FALSE)</f>
        <v>Silvio</v>
      </c>
      <c r="I1084" s="88">
        <f>E1084+2</f>
        <v>44133</v>
      </c>
      <c r="J1084" s="29" t="str">
        <f>VLOOKUP($C1084,CARPETAS!$C$5:$L$2388,4,FALSE)</f>
        <v>Rio Branco</v>
      </c>
      <c r="K1084" s="38"/>
      <c r="L1084" s="93">
        <f t="shared" si="74"/>
        <v>44134</v>
      </c>
      <c r="M1084" s="30">
        <f t="shared" si="73"/>
        <v>3</v>
      </c>
      <c r="N1084" s="31">
        <v>936</v>
      </c>
      <c r="O1084" s="31" t="s">
        <v>2303</v>
      </c>
      <c r="P1084" s="31">
        <v>936</v>
      </c>
      <c r="Q1084" s="31">
        <v>4659</v>
      </c>
      <c r="R1084" s="31" t="s">
        <v>211</v>
      </c>
      <c r="S1084" s="31" t="s">
        <v>1004</v>
      </c>
      <c r="T1084" s="194" t="s">
        <v>2304</v>
      </c>
      <c r="U1084" s="291"/>
      <c r="V1084" s="48"/>
      <c r="W1084" s="48"/>
    </row>
    <row r="1085" ht="15" customHeight="1" s="49" customFormat="1">
      <c r="A1085" s="39">
        <v>43</v>
      </c>
      <c r="B1085" s="54" t="s">
        <v>40</v>
      </c>
      <c r="C1085" s="55" t="s">
        <v>2305</v>
      </c>
      <c r="D1085" s="141" t="s">
        <v>38</v>
      </c>
      <c r="E1085" s="88">
        <v>44126</v>
      </c>
      <c r="F1085" s="37" t="str">
        <f>VLOOKUP($C1085,CARPETAS!$C$5:$L$2388,2,FALSE)</f>
        <v>BRB087</v>
      </c>
      <c r="G1085" s="27" t="str">
        <f>VLOOKUP($C1085,CARPETAS!$C$5:$L$2388,9,FALSE)</f>
        <v>138.56.98</v>
      </c>
      <c r="H1085" s="28" t="str">
        <f>VLOOKUP($C1085,CARPETAS!$C$5:$L$2388,5,FALSE)</f>
        <v>Silvio</v>
      </c>
      <c r="I1085" s="88">
        <v>44133</v>
      </c>
      <c r="J1085" s="29" t="str">
        <f>VLOOKUP($C1085,CARPETAS!$C$5:$L$2388,4,FALSE)</f>
        <v>Rio Branco</v>
      </c>
      <c r="K1085" s="38"/>
      <c r="L1085" s="93">
        <f t="shared" si="74"/>
        <v>44134</v>
      </c>
      <c r="M1085" s="30">
        <f t="shared" si="73"/>
        <v>8</v>
      </c>
      <c r="N1085" s="31">
        <v>1152</v>
      </c>
      <c r="O1085" s="31"/>
      <c r="P1085" s="31">
        <v>1152</v>
      </c>
      <c r="Q1085" s="31">
        <v>4676</v>
      </c>
      <c r="R1085" s="31" t="s">
        <v>1712</v>
      </c>
      <c r="S1085" s="31" t="s">
        <v>1713</v>
      </c>
      <c r="T1085" s="40" t="s">
        <v>2306</v>
      </c>
      <c r="U1085" s="222"/>
      <c r="V1085" s="48"/>
      <c r="W1085" s="48"/>
    </row>
    <row r="1086" ht="15" customHeight="1" s="49" customFormat="1">
      <c r="A1086" s="39">
        <v>42</v>
      </c>
      <c r="B1086" s="54" t="s">
        <v>40</v>
      </c>
      <c r="C1086" s="55" t="s">
        <v>2307</v>
      </c>
      <c r="D1086" s="141" t="s">
        <v>1041</v>
      </c>
      <c r="E1086" s="88">
        <v>44126</v>
      </c>
      <c r="F1086" s="37" t="str">
        <f>VLOOKUP($C1086,CARPETAS!$C$5:$L$2388,2,FALSE)</f>
        <v>BRE015</v>
      </c>
      <c r="G1086" s="27" t="str">
        <f>VLOOKUP($C1086,CARPETAS!$C$5:$L$2388,9,FALSE)</f>
        <v>138.24.98</v>
      </c>
      <c r="H1086" s="28" t="str">
        <f>VLOOKUP($C1086,CARPETAS!$C$5:$L$2388,5,FALSE)</f>
        <v>Garzon</v>
      </c>
      <c r="I1086" s="88">
        <v>44133</v>
      </c>
      <c r="J1086" s="29" t="str">
        <f>VLOOKUP($C1086,CARPETAS!$C$5:$L$2388,4,FALSE)</f>
        <v>Rio Branco</v>
      </c>
      <c r="K1086" s="38"/>
      <c r="L1086" s="93">
        <f t="shared" si="74"/>
        <v>44134</v>
      </c>
      <c r="M1086" s="30">
        <f t="shared" si="73"/>
        <v>8</v>
      </c>
      <c r="N1086" s="31">
        <v>1288</v>
      </c>
      <c r="O1086" s="31"/>
      <c r="P1086" s="31">
        <v>1280</v>
      </c>
      <c r="Q1086" s="31">
        <v>138</v>
      </c>
      <c r="R1086" s="31" t="s">
        <v>319</v>
      </c>
      <c r="S1086" s="31" t="s">
        <v>411</v>
      </c>
      <c r="T1086" s="194" t="s">
        <v>2308</v>
      </c>
      <c r="U1086" s="291"/>
      <c r="V1086" s="48"/>
      <c r="W1086" s="48"/>
    </row>
    <row r="1087" ht="15" customHeight="1" s="49" customFormat="1">
      <c r="A1087" s="39">
        <v>44</v>
      </c>
      <c r="B1087" s="54" t="s">
        <v>40</v>
      </c>
      <c r="C1087" s="55" t="s">
        <v>2309</v>
      </c>
      <c r="D1087" s="141" t="s">
        <v>28</v>
      </c>
      <c r="E1087" s="88">
        <v>44131</v>
      </c>
      <c r="F1087" s="37" t="str">
        <f>VLOOKUP($C1087,CARPETAS!$C$5:$L$2388,2,FALSE)</f>
        <v>BRB091</v>
      </c>
      <c r="G1087" s="27" t="str">
        <f>VLOOKUP($C1087,CARPETAS!$C$5:$L$2388,9,FALSE)</f>
        <v>138.65.06</v>
      </c>
      <c r="H1087" s="28" t="str">
        <f>VLOOKUP($C1087,CARPETAS!$C$5:$L$2388,5,FALSE)</f>
        <v>Silvio</v>
      </c>
      <c r="I1087" s="88">
        <f>E1087+2</f>
        <v>44133</v>
      </c>
      <c r="J1087" s="29" t="str">
        <f>VLOOKUP($C1087,CARPETAS!$C$5:$L$2388,4,FALSE)</f>
        <v>Rio Branco</v>
      </c>
      <c r="K1087" s="38"/>
      <c r="L1087" s="93">
        <f t="shared" si="74"/>
        <v>44134</v>
      </c>
      <c r="M1087" s="30">
        <f t="shared" si="73"/>
        <v>3</v>
      </c>
      <c r="N1087" s="31">
        <v>936</v>
      </c>
      <c r="O1087" s="31" t="s">
        <v>2310</v>
      </c>
      <c r="P1087" s="31">
        <v>936</v>
      </c>
      <c r="Q1087" s="31">
        <v>4680</v>
      </c>
      <c r="R1087" s="31" t="s">
        <v>1627</v>
      </c>
      <c r="S1087" s="31" t="s">
        <v>1628</v>
      </c>
      <c r="T1087" s="194" t="s">
        <v>2311</v>
      </c>
      <c r="U1087" s="291"/>
      <c r="V1087" s="48"/>
      <c r="W1087" s="48"/>
    </row>
    <row r="1088" ht="15" customHeight="1" s="49" customFormat="1">
      <c r="A1088" s="39">
        <v>44</v>
      </c>
      <c r="B1088" s="54" t="s">
        <v>40</v>
      </c>
      <c r="C1088" s="55" t="s">
        <v>2274</v>
      </c>
      <c r="D1088" s="141" t="s">
        <v>26</v>
      </c>
      <c r="E1088" s="88">
        <v>44131</v>
      </c>
      <c r="F1088" s="37" t="str">
        <f>VLOOKUP($C1088,CARPETAS!$C$5:$L$2388,2,FALSE)</f>
        <v>BRB088</v>
      </c>
      <c r="G1088" s="27" t="str">
        <f>VLOOKUP($C1088,CARPETAS!$C$5:$L$2388,9,FALSE)</f>
        <v>138.59.35</v>
      </c>
      <c r="H1088" s="28" t="str">
        <f>VLOOKUP($C1088,CARPETAS!$C$5:$L$2388,5,FALSE)</f>
        <v>Zanini</v>
      </c>
      <c r="I1088" s="88">
        <f>E1088+2</f>
        <v>44133</v>
      </c>
      <c r="J1088" s="29" t="str">
        <f>VLOOKUP($C1088,CARPETAS!$C$5:$L$2388,4,FALSE)</f>
        <v>Rio Branco</v>
      </c>
      <c r="K1088" s="38"/>
      <c r="L1088" s="93">
        <f t="shared" si="74"/>
        <v>44134</v>
      </c>
      <c r="M1088" s="30">
        <f t="shared" si="73"/>
        <v>3</v>
      </c>
      <c r="N1088" s="31">
        <v>936</v>
      </c>
      <c r="O1088" s="31" t="s">
        <v>1167</v>
      </c>
      <c r="P1088" s="31">
        <v>936</v>
      </c>
      <c r="Q1088" s="31">
        <v>1694</v>
      </c>
      <c r="R1088" s="31" t="s">
        <v>2263</v>
      </c>
      <c r="S1088" s="31" t="s">
        <v>2264</v>
      </c>
      <c r="T1088" s="194" t="s">
        <v>2311</v>
      </c>
      <c r="U1088" s="291"/>
      <c r="V1088" s="48"/>
      <c r="W1088" s="48"/>
    </row>
    <row r="1089" ht="15" customHeight="1" s="49" customFormat="1">
      <c r="A1089" s="39">
        <v>43</v>
      </c>
      <c r="B1089" s="54" t="s">
        <v>40</v>
      </c>
      <c r="C1089" s="55" t="s">
        <v>2312</v>
      </c>
      <c r="D1089" s="141" t="s">
        <v>1907</v>
      </c>
      <c r="E1089" s="88">
        <v>44131</v>
      </c>
      <c r="F1089" s="37" t="str">
        <f>VLOOKUP($C1089,CARPETAS!$C$5:$L$2388,2,FALSE)</f>
        <v>PYB018</v>
      </c>
      <c r="G1089" s="27" t="str">
        <f>VLOOKUP($C1089,CARPETAS!$C$5:$L$2388,9,FALSE)</f>
        <v>138.63.94</v>
      </c>
      <c r="H1089" s="28" t="str">
        <f>VLOOKUP($C1089,CARPETAS!$C$5:$L$2388,5,FALSE)</f>
        <v>Alto Paraguay</v>
      </c>
      <c r="I1089" s="88">
        <v>44133</v>
      </c>
      <c r="J1089" s="29" t="str">
        <f>VLOOKUP($C1089,CARPETAS!$C$5:$L$2388,4,FALSE)</f>
        <v>Salto</v>
      </c>
      <c r="K1089" s="38"/>
      <c r="L1089" s="93">
        <f t="shared" si="74"/>
        <v>44134</v>
      </c>
      <c r="M1089" s="30">
        <f t="shared" si="73"/>
        <v>3</v>
      </c>
      <c r="N1089" s="31">
        <v>990</v>
      </c>
      <c r="O1089" s="31" t="s">
        <v>2313</v>
      </c>
      <c r="P1089" s="31">
        <v>990</v>
      </c>
      <c r="Q1089" s="31"/>
      <c r="R1089" s="31" t="s">
        <v>2314</v>
      </c>
      <c r="S1089" s="31" t="s">
        <v>2315</v>
      </c>
      <c r="T1089" s="193" t="s">
        <v>2316</v>
      </c>
      <c r="U1089" s="290"/>
      <c r="V1089" s="48"/>
      <c r="W1089" s="48"/>
    </row>
    <row r="1090" ht="15" customHeight="1" s="49" customFormat="1">
      <c r="A1090" s="39">
        <v>42</v>
      </c>
      <c r="B1090" s="54" t="s">
        <v>40</v>
      </c>
      <c r="C1090" s="55" t="s">
        <v>2317</v>
      </c>
      <c r="D1090" s="141" t="s">
        <v>1041</v>
      </c>
      <c r="E1090" s="88">
        <v>44131</v>
      </c>
      <c r="F1090" s="37" t="str">
        <f>VLOOKUP($C1090,CARPETAS!$C$5:$L$2388,2,FALSE)</f>
        <v>BRE017</v>
      </c>
      <c r="G1090" s="27" t="str">
        <f>VLOOKUP($C1090,CARPETAS!$C$5:$L$2388,9,FALSE)</f>
        <v>138.60.87</v>
      </c>
      <c r="H1090" s="28" t="str">
        <f>VLOOKUP($C1090,CARPETAS!$C$5:$L$2388,5,FALSE)</f>
        <v>Zanini</v>
      </c>
      <c r="I1090" s="88">
        <v>44133</v>
      </c>
      <c r="J1090" s="29" t="str">
        <f>VLOOKUP($C1090,CARPETAS!$C$5:$L$2388,4,FALSE)</f>
        <v>Rio Branco</v>
      </c>
      <c r="K1090" s="38"/>
      <c r="L1090" s="93">
        <f t="shared" si="74"/>
        <v>44134</v>
      </c>
      <c r="M1090" s="30">
        <f t="shared" si="73"/>
        <v>3</v>
      </c>
      <c r="N1090" s="31">
        <v>1288</v>
      </c>
      <c r="O1090" s="31"/>
      <c r="P1090" s="31">
        <v>1280</v>
      </c>
      <c r="Q1090" s="31">
        <v>1689</v>
      </c>
      <c r="R1090" s="31" t="s">
        <v>339</v>
      </c>
      <c r="S1090" s="31" t="s">
        <v>232</v>
      </c>
      <c r="T1090" s="194" t="s">
        <v>2318</v>
      </c>
      <c r="U1090" s="291"/>
      <c r="V1090" s="48"/>
      <c r="W1090" s="48"/>
    </row>
    <row r="1091" ht="15" customHeight="1" s="49" customFormat="1">
      <c r="A1091" s="39">
        <v>44</v>
      </c>
      <c r="B1091" s="54" t="s">
        <v>40</v>
      </c>
      <c r="C1091" s="55" t="s">
        <v>2309</v>
      </c>
      <c r="D1091" s="141" t="s">
        <v>32</v>
      </c>
      <c r="E1091" s="88">
        <v>44132</v>
      </c>
      <c r="F1091" s="37" t="str">
        <f>VLOOKUP($C1091,CARPETAS!$C$5:$L$2388,2,FALSE)</f>
        <v>BRB091</v>
      </c>
      <c r="G1091" s="27" t="str">
        <f>VLOOKUP($C1091,CARPETAS!$C$5:$L$2388,9,FALSE)</f>
        <v>138.65.06</v>
      </c>
      <c r="H1091" s="28" t="str">
        <f>VLOOKUP($C1091,CARPETAS!$C$5:$L$2388,5,FALSE)</f>
        <v>Silvio</v>
      </c>
      <c r="I1091" s="88">
        <f>E1091+2</f>
        <v>44134</v>
      </c>
      <c r="J1091" s="29" t="str">
        <f>VLOOKUP($C1091,CARPETAS!$C$5:$L$2388,4,FALSE)</f>
        <v>Rio Branco</v>
      </c>
      <c r="K1091" s="38"/>
      <c r="L1091" s="93">
        <f t="shared" si="74"/>
        <v>44135</v>
      </c>
      <c r="M1091" s="30">
        <f t="shared" si="73"/>
        <v>3</v>
      </c>
      <c r="N1091" s="31">
        <v>936</v>
      </c>
      <c r="O1091" s="31" t="s">
        <v>2319</v>
      </c>
      <c r="P1091" s="31">
        <v>936</v>
      </c>
      <c r="Q1091" s="31">
        <v>4681</v>
      </c>
      <c r="R1091" s="31" t="s">
        <v>2320</v>
      </c>
      <c r="S1091" s="31" t="s">
        <v>2321</v>
      </c>
      <c r="T1091" s="194" t="s">
        <v>2322</v>
      </c>
      <c r="U1091" s="291"/>
      <c r="V1091" s="48"/>
      <c r="W1091" s="48"/>
    </row>
    <row r="1092" ht="15" customHeight="1" s="49" customFormat="1">
      <c r="A1092" s="39">
        <v>44</v>
      </c>
      <c r="B1092" s="54" t="s">
        <v>40</v>
      </c>
      <c r="C1092" s="55" t="s">
        <v>2309</v>
      </c>
      <c r="D1092" s="141" t="s">
        <v>37</v>
      </c>
      <c r="E1092" s="88">
        <v>44131</v>
      </c>
      <c r="F1092" s="37" t="str">
        <f>VLOOKUP($C1092,CARPETAS!$C$5:$L$2388,2,FALSE)</f>
        <v>BRB091</v>
      </c>
      <c r="G1092" s="27" t="str">
        <f>VLOOKUP($C1092,CARPETAS!$C$5:$L$2388,9,FALSE)</f>
        <v>138.65.06</v>
      </c>
      <c r="H1092" s="28" t="str">
        <f>VLOOKUP($C1092,CARPETAS!$C$5:$L$2388,5,FALSE)</f>
        <v>Silvio</v>
      </c>
      <c r="I1092" s="88">
        <v>44134</v>
      </c>
      <c r="J1092" s="29" t="str">
        <f>VLOOKUP($C1092,CARPETAS!$C$5:$L$2388,4,FALSE)</f>
        <v>Rio Branco</v>
      </c>
      <c r="K1092" s="38"/>
      <c r="L1092" s="93">
        <f t="shared" si="74"/>
        <v>44135</v>
      </c>
      <c r="M1092" s="30">
        <f t="shared" si="73"/>
        <v>4</v>
      </c>
      <c r="N1092" s="31">
        <v>936</v>
      </c>
      <c r="O1092" s="31" t="s">
        <v>729</v>
      </c>
      <c r="P1092" s="31">
        <v>936</v>
      </c>
      <c r="Q1092" s="31">
        <v>4679</v>
      </c>
      <c r="R1092" s="31" t="s">
        <v>2156</v>
      </c>
      <c r="S1092" s="31" t="s">
        <v>2157</v>
      </c>
      <c r="T1092" s="194" t="s">
        <v>2322</v>
      </c>
      <c r="U1092" s="291"/>
      <c r="V1092" s="48"/>
      <c r="W1092" s="48"/>
    </row>
    <row r="1093" ht="15" customHeight="1" s="49" customFormat="1">
      <c r="A1093" s="39">
        <v>44</v>
      </c>
      <c r="B1093" s="54" t="s">
        <v>40</v>
      </c>
      <c r="C1093" s="55" t="s">
        <v>2323</v>
      </c>
      <c r="D1093" s="141" t="s">
        <v>1998</v>
      </c>
      <c r="E1093" s="88">
        <v>44132</v>
      </c>
      <c r="F1093" s="37" t="str">
        <f>VLOOKUP($C1093,CARPETAS!$C$5:$L$2388,2,FALSE)</f>
        <v>BRB090</v>
      </c>
      <c r="G1093" s="27" t="str">
        <f>VLOOKUP($C1093,CARPETAS!$C$5:$L$2388,9,FALSE)</f>
        <v>138.65.05</v>
      </c>
      <c r="H1093" s="28" t="str">
        <f>VLOOKUP($C1093,CARPETAS!$C$5:$L$2388,5,FALSE)</f>
        <v>Zanini</v>
      </c>
      <c r="I1093" s="88">
        <f>E1093+2</f>
        <v>44134</v>
      </c>
      <c r="J1093" s="29" t="str">
        <f>VLOOKUP($C1093,CARPETAS!$C$5:$L$2388,4,FALSE)</f>
        <v>Rio Branco</v>
      </c>
      <c r="K1093" s="38"/>
      <c r="L1093" s="93">
        <f t="shared" si="74"/>
        <v>44135</v>
      </c>
      <c r="M1093" s="30">
        <f t="shared" si="73"/>
        <v>3</v>
      </c>
      <c r="N1093" s="31">
        <v>936</v>
      </c>
      <c r="O1093" s="31" t="s">
        <v>2299</v>
      </c>
      <c r="P1093" s="31">
        <v>936</v>
      </c>
      <c r="Q1093" s="31">
        <v>1699</v>
      </c>
      <c r="R1093" s="31" t="s">
        <v>552</v>
      </c>
      <c r="S1093" s="31" t="s">
        <v>553</v>
      </c>
      <c r="T1093" s="194" t="s">
        <v>2322</v>
      </c>
      <c r="U1093" s="291"/>
      <c r="V1093" s="48"/>
      <c r="W1093" s="48"/>
    </row>
    <row r="1094" ht="15" customHeight="1" s="49" customFormat="1">
      <c r="A1094" s="39">
        <v>44</v>
      </c>
      <c r="B1094" s="54" t="s">
        <v>40</v>
      </c>
      <c r="C1094" s="55" t="s">
        <v>2309</v>
      </c>
      <c r="D1094" s="141" t="s">
        <v>37</v>
      </c>
      <c r="E1094" s="88">
        <v>44133</v>
      </c>
      <c r="F1094" s="37" t="str">
        <f>VLOOKUP($C1094,CARPETAS!$C$5:$L$2388,2,FALSE)</f>
        <v>BRB091</v>
      </c>
      <c r="G1094" s="27" t="str">
        <f>VLOOKUP($C1094,CARPETAS!$C$5:$L$2388,9,FALSE)</f>
        <v>138.65.06</v>
      </c>
      <c r="H1094" s="28" t="str">
        <f>VLOOKUP($C1094,CARPETAS!$C$5:$L$2388,5,FALSE)</f>
        <v>Silvio</v>
      </c>
      <c r="I1094" s="88">
        <v>44139</v>
      </c>
      <c r="J1094" s="29" t="str">
        <f>VLOOKUP($C1094,CARPETAS!$C$5:$L$2388,4,FALSE)</f>
        <v>Rio Branco</v>
      </c>
      <c r="K1094" s="38"/>
      <c r="L1094" s="93">
        <f t="shared" si="74"/>
        <v>44140</v>
      </c>
      <c r="M1094" s="30">
        <f t="shared" si="73"/>
        <v>7</v>
      </c>
      <c r="N1094" s="31">
        <v>936</v>
      </c>
      <c r="O1094" s="31" t="s">
        <v>737</v>
      </c>
      <c r="P1094" s="31">
        <v>936</v>
      </c>
      <c r="Q1094" s="31">
        <v>4682</v>
      </c>
      <c r="R1094" s="31" t="s">
        <v>1316</v>
      </c>
      <c r="S1094" s="31" t="s">
        <v>527</v>
      </c>
      <c r="T1094" s="194" t="s">
        <v>2324</v>
      </c>
      <c r="U1094" s="291"/>
      <c r="V1094" s="48"/>
      <c r="W1094" s="48"/>
    </row>
    <row r="1095" ht="15" customHeight="1" s="49" customFormat="1">
      <c r="A1095" s="39">
        <v>44</v>
      </c>
      <c r="B1095" s="54" t="s">
        <v>40</v>
      </c>
      <c r="C1095" s="55" t="s">
        <v>2325</v>
      </c>
      <c r="D1095" s="141" t="s">
        <v>38</v>
      </c>
      <c r="E1095" s="88">
        <v>44133</v>
      </c>
      <c r="F1095" s="37" t="str">
        <f>VLOOKUP($C1095,CARPETAS!$C$5:$L$2388,2,FALSE)</f>
        <v>BRB089</v>
      </c>
      <c r="G1095" s="27" t="str">
        <f>VLOOKUP($C1095,CARPETAS!$C$5:$L$2388,9,FALSE)</f>
        <v>138.59.35</v>
      </c>
      <c r="H1095" s="28" t="str">
        <f>VLOOKUP($C1095,CARPETAS!$C$5:$L$2388,5,FALSE)</f>
        <v>Silvio</v>
      </c>
      <c r="I1095" s="88">
        <v>44139</v>
      </c>
      <c r="J1095" s="29" t="str">
        <f>VLOOKUP($C1095,CARPETAS!$C$5:$L$2388,4,FALSE)</f>
        <v>Rio Branco</v>
      </c>
      <c r="K1095" s="38"/>
      <c r="L1095" s="93">
        <f t="shared" si="74"/>
        <v>44140</v>
      </c>
      <c r="M1095" s="30">
        <f t="shared" si="73"/>
        <v>7</v>
      </c>
      <c r="N1095" s="31">
        <v>1152</v>
      </c>
      <c r="O1095" s="31"/>
      <c r="P1095" s="31">
        <v>1152</v>
      </c>
      <c r="Q1095" s="31">
        <v>4687</v>
      </c>
      <c r="R1095" s="31" t="s">
        <v>1984</v>
      </c>
      <c r="S1095" s="31" t="s">
        <v>1985</v>
      </c>
      <c r="T1095" s="40" t="s">
        <v>2326</v>
      </c>
      <c r="U1095" s="222"/>
      <c r="V1095" s="48"/>
      <c r="W1095" s="48"/>
    </row>
    <row r="1096" ht="15" customHeight="1" s="49" customFormat="1">
      <c r="A1096" s="39">
        <v>44</v>
      </c>
      <c r="B1096" s="54" t="s">
        <v>40</v>
      </c>
      <c r="C1096" s="55" t="s">
        <v>2327</v>
      </c>
      <c r="D1096" s="141" t="s">
        <v>38</v>
      </c>
      <c r="E1096" s="88">
        <v>44133</v>
      </c>
      <c r="F1096" s="37" t="str">
        <f>VLOOKUP($C1096,CARPETAS!$C$5:$L$2388,2,FALSE)</f>
        <v>BRB089</v>
      </c>
      <c r="G1096" s="27" t="str">
        <f>VLOOKUP($C1096,CARPETAS!$C$5:$L$2388,9,FALSE)</f>
        <v>138.59.35</v>
      </c>
      <c r="H1096" s="28" t="str">
        <f>VLOOKUP($C1096,CARPETAS!$C$5:$L$2388,5,FALSE)</f>
        <v>Silvio</v>
      </c>
      <c r="I1096" s="88">
        <v>44139</v>
      </c>
      <c r="J1096" s="29" t="str">
        <f>VLOOKUP($C1096,CARPETAS!$C$5:$L$2388,4,FALSE)</f>
        <v>Rio Branco</v>
      </c>
      <c r="K1096" s="38"/>
      <c r="L1096" s="93">
        <f t="shared" si="74"/>
        <v>44140</v>
      </c>
      <c r="M1096" s="30">
        <f t="shared" si="73"/>
        <v>7</v>
      </c>
      <c r="N1096" s="31">
        <v>1152</v>
      </c>
      <c r="O1096" s="31"/>
      <c r="P1096" s="31">
        <v>1152</v>
      </c>
      <c r="Q1096" s="31">
        <v>4690</v>
      </c>
      <c r="R1096" s="31" t="s">
        <v>1851</v>
      </c>
      <c r="S1096" s="31" t="s">
        <v>1852</v>
      </c>
      <c r="T1096" s="40" t="s">
        <v>2326</v>
      </c>
      <c r="U1096" s="222"/>
      <c r="V1096" s="48"/>
      <c r="W1096" s="48"/>
    </row>
    <row r="1097" ht="15" customHeight="1" s="49" customFormat="1">
      <c r="A1097" s="39">
        <v>45</v>
      </c>
      <c r="B1097" s="54" t="s">
        <v>40</v>
      </c>
      <c r="C1097" s="55" t="s">
        <v>2328</v>
      </c>
      <c r="D1097" s="141" t="s">
        <v>37</v>
      </c>
      <c r="E1097" s="88">
        <v>44138</v>
      </c>
      <c r="F1097" s="37" t="str">
        <f>VLOOKUP($C1097,CARPETAS!$C$5:$L$2388,2,FALSE)</f>
        <v>BRB092</v>
      </c>
      <c r="G1097" s="27" t="str">
        <f>VLOOKUP($C1097,CARPETAS!$C$5:$L$2388,9,FALSE)</f>
        <v>138.69.97</v>
      </c>
      <c r="H1097" s="28" t="str">
        <f>VLOOKUP($C1097,CARPETAS!$C$5:$L$2388,5,FALSE)</f>
        <v>Silvio</v>
      </c>
      <c r="I1097" s="88">
        <f>E1097+2</f>
        <v>44140</v>
      </c>
      <c r="J1097" s="29" t="str">
        <f>VLOOKUP($C1097,CARPETAS!$C$5:$L$2388,4,FALSE)</f>
        <v>Rio Branco</v>
      </c>
      <c r="K1097" s="38"/>
      <c r="L1097" s="93">
        <f t="shared" si="74"/>
        <v>44141</v>
      </c>
      <c r="M1097" s="30">
        <f t="shared" si="73"/>
        <v>3</v>
      </c>
      <c r="N1097" s="31">
        <v>936</v>
      </c>
      <c r="O1097" s="31" t="s">
        <v>746</v>
      </c>
      <c r="P1097" s="31">
        <v>936</v>
      </c>
      <c r="Q1097" s="31">
        <v>4695</v>
      </c>
      <c r="R1097" s="31" t="s">
        <v>2329</v>
      </c>
      <c r="S1097" s="31" t="s">
        <v>193</v>
      </c>
      <c r="T1097" s="194" t="s">
        <v>992</v>
      </c>
      <c r="U1097" s="291"/>
      <c r="V1097" s="48"/>
      <c r="W1097" s="48"/>
    </row>
    <row r="1098" ht="15" customHeight="1" s="49" customFormat="1">
      <c r="A1098" s="39">
        <v>45</v>
      </c>
      <c r="B1098" s="54" t="s">
        <v>40</v>
      </c>
      <c r="C1098" s="55" t="s">
        <v>2323</v>
      </c>
      <c r="D1098" s="141" t="s">
        <v>26</v>
      </c>
      <c r="E1098" s="88">
        <v>44138</v>
      </c>
      <c r="F1098" s="37" t="str">
        <f>VLOOKUP($C1098,CARPETAS!$C$5:$L$2388,2,FALSE)</f>
        <v>BRB090</v>
      </c>
      <c r="G1098" s="27" t="str">
        <f>VLOOKUP($C1098,CARPETAS!$C$5:$L$2388,9,FALSE)</f>
        <v>138.65.05</v>
      </c>
      <c r="H1098" s="28" t="str">
        <f>VLOOKUP($C1098,CARPETAS!$C$5:$L$2388,5,FALSE)</f>
        <v>Zanini</v>
      </c>
      <c r="I1098" s="88">
        <f>E1098+2</f>
        <v>44140</v>
      </c>
      <c r="J1098" s="29" t="str">
        <f>VLOOKUP($C1098,CARPETAS!$C$5:$L$2388,4,FALSE)</f>
        <v>Rio Branco</v>
      </c>
      <c r="K1098" s="38"/>
      <c r="L1098" s="93">
        <f t="shared" si="74"/>
        <v>44141</v>
      </c>
      <c r="M1098" s="30">
        <f t="shared" si="73"/>
        <v>3</v>
      </c>
      <c r="N1098" s="31">
        <v>936</v>
      </c>
      <c r="O1098" s="31" t="s">
        <v>2330</v>
      </c>
      <c r="P1098" s="31">
        <v>936</v>
      </c>
      <c r="Q1098" s="31">
        <v>1702</v>
      </c>
      <c r="R1098" s="31" t="s">
        <v>1710</v>
      </c>
      <c r="S1098" s="31" t="s">
        <v>344</v>
      </c>
      <c r="T1098" s="194" t="s">
        <v>992</v>
      </c>
      <c r="U1098" s="291"/>
      <c r="V1098" s="48"/>
      <c r="W1098" s="48"/>
    </row>
    <row r="1099" ht="15" customHeight="1" s="49" customFormat="1">
      <c r="A1099" s="39">
        <v>45</v>
      </c>
      <c r="B1099" s="54" t="s">
        <v>40</v>
      </c>
      <c r="C1099" s="55" t="s">
        <v>2331</v>
      </c>
      <c r="D1099" s="141" t="s">
        <v>1907</v>
      </c>
      <c r="E1099" s="88">
        <v>44138</v>
      </c>
      <c r="F1099" s="37" t="str">
        <f>VLOOKUP($C1099,CARPETAS!$C$5:$L$2388,2,FALSE)</f>
        <v>PYB019</v>
      </c>
      <c r="G1099" s="27" t="str">
        <f>VLOOKUP($C1099,CARPETAS!$C$5:$L$2388,9,FALSE)</f>
        <v>138.69.96</v>
      </c>
      <c r="H1099" s="28" t="str">
        <f>VLOOKUP($C1099,CARPETAS!$C$5:$L$2388,5,FALSE)</f>
        <v>Alto Paraguay</v>
      </c>
      <c r="I1099" s="88">
        <f>E1099+2</f>
        <v>44140</v>
      </c>
      <c r="J1099" s="29" t="str">
        <f>VLOOKUP($C1099,CARPETAS!$C$5:$L$2388,4,FALSE)</f>
        <v>Salto</v>
      </c>
      <c r="K1099" s="38"/>
      <c r="L1099" s="93">
        <f t="shared" si="74"/>
        <v>44141</v>
      </c>
      <c r="M1099" s="30">
        <f t="shared" si="73"/>
        <v>3</v>
      </c>
      <c r="N1099" s="31">
        <v>990</v>
      </c>
      <c r="O1099" s="31" t="s">
        <v>2332</v>
      </c>
      <c r="P1099" s="31">
        <v>992</v>
      </c>
      <c r="Q1099" s="31"/>
      <c r="R1099" s="31" t="s">
        <v>2333</v>
      </c>
      <c r="S1099" s="31" t="s">
        <v>2334</v>
      </c>
      <c r="T1099" s="193" t="s">
        <v>2335</v>
      </c>
      <c r="U1099" s="290"/>
      <c r="V1099" s="48"/>
      <c r="W1099" s="48"/>
    </row>
    <row r="1100" ht="15" customHeight="1" s="49" customFormat="1">
      <c r="A1100" s="39">
        <v>45</v>
      </c>
      <c r="B1100" s="54" t="s">
        <v>40</v>
      </c>
      <c r="C1100" s="55" t="s">
        <v>2328</v>
      </c>
      <c r="D1100" s="141" t="s">
        <v>32</v>
      </c>
      <c r="E1100" s="88">
        <v>44139</v>
      </c>
      <c r="F1100" s="37" t="str">
        <f>VLOOKUP($C1100,CARPETAS!$C$5:$L$2388,2,FALSE)</f>
        <v>BRB092</v>
      </c>
      <c r="G1100" s="27" t="str">
        <f>VLOOKUP($C1100,CARPETAS!$C$5:$L$2388,9,FALSE)</f>
        <v>138.69.97</v>
      </c>
      <c r="H1100" s="28" t="str">
        <f>VLOOKUP($C1100,CARPETAS!$C$5:$L$2388,5,FALSE)</f>
        <v>Silvio</v>
      </c>
      <c r="I1100" s="88">
        <f>E1100+2</f>
        <v>44141</v>
      </c>
      <c r="J1100" s="29" t="str">
        <f>VLOOKUP($C1100,CARPETAS!$C$5:$L$2388,4,FALSE)</f>
        <v>Rio Branco</v>
      </c>
      <c r="K1100" s="38"/>
      <c r="L1100" s="93">
        <f t="shared" si="74"/>
        <v>44142</v>
      </c>
      <c r="M1100" s="30">
        <f t="shared" si="73"/>
        <v>3</v>
      </c>
      <c r="N1100" s="31">
        <v>936</v>
      </c>
      <c r="O1100" s="31" t="s">
        <v>2336</v>
      </c>
      <c r="P1100" s="31">
        <v>936</v>
      </c>
      <c r="Q1100" s="31">
        <v>4696</v>
      </c>
      <c r="R1100" s="31" t="s">
        <v>2337</v>
      </c>
      <c r="S1100" s="31" t="s">
        <v>2099</v>
      </c>
      <c r="T1100" s="194" t="s">
        <v>2338</v>
      </c>
      <c r="U1100" s="291"/>
      <c r="V1100" s="48"/>
      <c r="W1100" s="48"/>
    </row>
    <row r="1101" ht="15" customHeight="1" s="49" customFormat="1">
      <c r="A1101" s="39">
        <v>45</v>
      </c>
      <c r="B1101" s="54" t="s">
        <v>40</v>
      </c>
      <c r="C1101" s="55" t="s">
        <v>2323</v>
      </c>
      <c r="D1101" s="141" t="s">
        <v>1998</v>
      </c>
      <c r="E1101" s="88">
        <v>44140</v>
      </c>
      <c r="F1101" s="37" t="str">
        <f>VLOOKUP($C1101,CARPETAS!$C$5:$L$2388,2,FALSE)</f>
        <v>BRB090</v>
      </c>
      <c r="G1101" s="27" t="str">
        <f>VLOOKUP($C1101,CARPETAS!$C$5:$L$2388,9,FALSE)</f>
        <v>138.65.05</v>
      </c>
      <c r="H1101" s="28" t="str">
        <f>VLOOKUP($C1101,CARPETAS!$C$5:$L$2388,5,FALSE)</f>
        <v>Zanini</v>
      </c>
      <c r="I1101" s="88">
        <v>44141</v>
      </c>
      <c r="J1101" s="29" t="str">
        <f>VLOOKUP($C1101,CARPETAS!$C$5:$L$2388,4,FALSE)</f>
        <v>Rio Branco</v>
      </c>
      <c r="K1101" s="38"/>
      <c r="L1101" s="93">
        <f t="shared" si="74"/>
        <v>44142</v>
      </c>
      <c r="M1101" s="30">
        <f t="shared" si="73"/>
        <v>2</v>
      </c>
      <c r="N1101" s="31">
        <v>936</v>
      </c>
      <c r="O1101" s="31" t="s">
        <v>2339</v>
      </c>
      <c r="P1101" s="31">
        <v>936</v>
      </c>
      <c r="Q1101" s="31">
        <v>1706</v>
      </c>
      <c r="R1101" s="31" t="s">
        <v>1554</v>
      </c>
      <c r="S1101" s="31" t="s">
        <v>2086</v>
      </c>
      <c r="T1101" s="194" t="s">
        <v>2338</v>
      </c>
      <c r="U1101" s="291"/>
      <c r="V1101" s="48"/>
      <c r="W1101" s="48"/>
    </row>
    <row r="1102" ht="15" customHeight="1" s="49" customFormat="1">
      <c r="A1102" s="39">
        <v>45</v>
      </c>
      <c r="B1102" s="54" t="s">
        <v>40</v>
      </c>
      <c r="C1102" s="55" t="s">
        <v>2323</v>
      </c>
      <c r="D1102" s="141" t="s">
        <v>1998</v>
      </c>
      <c r="E1102" s="88">
        <v>44138</v>
      </c>
      <c r="F1102" s="37" t="str">
        <f>VLOOKUP($C1102,CARPETAS!$C$5:$L$2388,2,FALSE)</f>
        <v>BRB090</v>
      </c>
      <c r="G1102" s="27" t="str">
        <f>VLOOKUP($C1102,CARPETAS!$C$5:$L$2388,9,FALSE)</f>
        <v>138.65.05</v>
      </c>
      <c r="H1102" s="28" t="str">
        <f>VLOOKUP($C1102,CARPETAS!$C$5:$L$2388,5,FALSE)</f>
        <v>Zanini</v>
      </c>
      <c r="I1102" s="88">
        <v>44141</v>
      </c>
      <c r="J1102" s="29" t="str">
        <f>VLOOKUP($C1102,CARPETAS!$C$5:$L$2388,4,FALSE)</f>
        <v>Rio Branco</v>
      </c>
      <c r="K1102" s="38"/>
      <c r="L1102" s="93">
        <f t="shared" si="74"/>
        <v>44142</v>
      </c>
      <c r="M1102" s="30">
        <f t="shared" si="73"/>
        <v>4</v>
      </c>
      <c r="N1102" s="31">
        <v>936</v>
      </c>
      <c r="O1102" s="31" t="s">
        <v>2340</v>
      </c>
      <c r="P1102" s="31">
        <v>936</v>
      </c>
      <c r="Q1102" s="31">
        <v>1701</v>
      </c>
      <c r="R1102" s="31" t="s">
        <v>153</v>
      </c>
      <c r="S1102" s="31" t="s">
        <v>340</v>
      </c>
      <c r="T1102" s="194" t="s">
        <v>2338</v>
      </c>
      <c r="U1102" s="291"/>
      <c r="V1102" s="48"/>
      <c r="W1102" s="48"/>
    </row>
    <row r="1103" ht="15" customHeight="1" s="49" customFormat="1">
      <c r="A1103" s="39">
        <v>45</v>
      </c>
      <c r="B1103" s="54" t="s">
        <v>40</v>
      </c>
      <c r="C1103" s="55" t="s">
        <v>2341</v>
      </c>
      <c r="D1103" s="141" t="s">
        <v>1998</v>
      </c>
      <c r="E1103" s="88">
        <v>44141</v>
      </c>
      <c r="F1103" s="37" t="str">
        <f>VLOOKUP($C1103,CARPETAS!$C$5:$L$2388,2,FALSE)</f>
        <v>BRB093</v>
      </c>
      <c r="G1103" s="27" t="str">
        <f>VLOOKUP($C1103,CARPETAS!$C$5:$L$2388,9,FALSE)</f>
        <v>138.69.99</v>
      </c>
      <c r="H1103" s="28" t="str">
        <f>VLOOKUP($C1103,CARPETAS!$C$5:$L$2388,5,FALSE)</f>
        <v>Zanini</v>
      </c>
      <c r="I1103" s="88">
        <v>44144</v>
      </c>
      <c r="J1103" s="29" t="str">
        <f>VLOOKUP($C1103,CARPETAS!$C$5:$L$2388,4,FALSE)</f>
        <v>Rio Branco</v>
      </c>
      <c r="K1103" s="38"/>
      <c r="L1103" s="93">
        <f t="shared" si="74"/>
        <v>44145</v>
      </c>
      <c r="M1103" s="30">
        <f t="shared" si="73"/>
        <v>4</v>
      </c>
      <c r="N1103" s="31">
        <v>936</v>
      </c>
      <c r="O1103" s="31" t="s">
        <v>2342</v>
      </c>
      <c r="P1103" s="31">
        <v>936</v>
      </c>
      <c r="Q1103" s="31">
        <v>1707</v>
      </c>
      <c r="R1103" s="31" t="s">
        <v>290</v>
      </c>
      <c r="S1103" s="31" t="s">
        <v>291</v>
      </c>
      <c r="T1103" s="194" t="s">
        <v>2343</v>
      </c>
      <c r="U1103" s="291"/>
      <c r="V1103" s="48"/>
      <c r="W1103" s="48"/>
    </row>
    <row r="1104" ht="15" customHeight="1" s="49" customFormat="1">
      <c r="A1104" s="39">
        <v>45</v>
      </c>
      <c r="B1104" s="54" t="s">
        <v>40</v>
      </c>
      <c r="C1104" s="55" t="s">
        <v>2328</v>
      </c>
      <c r="D1104" s="141" t="s">
        <v>28</v>
      </c>
      <c r="E1104" s="88">
        <v>44139</v>
      </c>
      <c r="F1104" s="37" t="str">
        <f>VLOOKUP($C1104,CARPETAS!$C$5:$L$2388,2,FALSE)</f>
        <v>BRB092</v>
      </c>
      <c r="G1104" s="27" t="str">
        <f>VLOOKUP($C1104,CARPETAS!$C$5:$L$2388,9,FALSE)</f>
        <v>138.69.97</v>
      </c>
      <c r="H1104" s="28" t="str">
        <f>VLOOKUP($C1104,CARPETAS!$C$5:$L$2388,5,FALSE)</f>
        <v>Silvio</v>
      </c>
      <c r="I1104" s="88">
        <v>44144</v>
      </c>
      <c r="J1104" s="29" t="str">
        <f>VLOOKUP($C1104,CARPETAS!$C$5:$L$2388,4,FALSE)</f>
        <v>Rio Branco</v>
      </c>
      <c r="K1104" s="38"/>
      <c r="L1104" s="93">
        <f t="shared" si="74"/>
        <v>44145</v>
      </c>
      <c r="M1104" s="30">
        <f t="shared" si="73"/>
        <v>6</v>
      </c>
      <c r="N1104" s="31">
        <v>936</v>
      </c>
      <c r="O1104" s="31" t="s">
        <v>2344</v>
      </c>
      <c r="P1104" s="31">
        <v>936</v>
      </c>
      <c r="Q1104" s="31">
        <v>4697</v>
      </c>
      <c r="R1104" s="31" t="s">
        <v>217</v>
      </c>
      <c r="S1104" s="31" t="s">
        <v>1690</v>
      </c>
      <c r="T1104" s="194" t="s">
        <v>2343</v>
      </c>
      <c r="U1104" s="291"/>
      <c r="V1104" s="48"/>
      <c r="W1104" s="48"/>
    </row>
    <row r="1105" ht="15" customHeight="1" s="49" customFormat="1">
      <c r="A1105" s="39">
        <v>44</v>
      </c>
      <c r="B1105" s="54" t="s">
        <v>40</v>
      </c>
      <c r="C1105" s="55" t="s">
        <v>2345</v>
      </c>
      <c r="D1105" s="141" t="s">
        <v>38</v>
      </c>
      <c r="E1105" s="88">
        <v>44133</v>
      </c>
      <c r="F1105" s="37" t="str">
        <f>VLOOKUP($C1105,CARPETAS!$C$5:$L$2388,2,FALSE)</f>
        <v>BRB089</v>
      </c>
      <c r="G1105" s="27" t="str">
        <f>VLOOKUP($C1105,CARPETAS!$C$5:$L$2388,9,FALSE)</f>
        <v>138.59.35</v>
      </c>
      <c r="H1105" s="28" t="str">
        <f>VLOOKUP($C1105,CARPETAS!$C$5:$L$2388,5,FALSE)</f>
        <v>Silvio</v>
      </c>
      <c r="I1105" s="88">
        <v>44144</v>
      </c>
      <c r="J1105" s="29" t="str">
        <f>VLOOKUP($C1105,CARPETAS!$C$5:$L$2388,4,FALSE)</f>
        <v>Rio Branco</v>
      </c>
      <c r="K1105" s="38"/>
      <c r="L1105" s="93">
        <f t="shared" si="74"/>
        <v>44145</v>
      </c>
      <c r="M1105" s="30">
        <f t="shared" si="73"/>
        <v>12</v>
      </c>
      <c r="N1105" s="31">
        <v>1152</v>
      </c>
      <c r="O1105" s="31"/>
      <c r="P1105" s="31">
        <v>1152</v>
      </c>
      <c r="Q1105" s="31">
        <v>4693</v>
      </c>
      <c r="R1105" s="31" t="s">
        <v>1756</v>
      </c>
      <c r="S1105" s="31" t="s">
        <v>1981</v>
      </c>
      <c r="T1105" s="40" t="s">
        <v>2346</v>
      </c>
      <c r="U1105" s="222"/>
      <c r="V1105" s="48"/>
      <c r="W1105" s="48"/>
    </row>
    <row r="1106" ht="15" customHeight="1" s="49" customFormat="1">
      <c r="A1106" s="39">
        <v>46</v>
      </c>
      <c r="B1106" s="54" t="s">
        <v>40</v>
      </c>
      <c r="C1106" s="55" t="s">
        <v>2347</v>
      </c>
      <c r="D1106" s="141" t="s">
        <v>24</v>
      </c>
      <c r="E1106" s="88">
        <v>44142</v>
      </c>
      <c r="F1106" s="37" t="str">
        <f>VLOOKUP($C1106,CARPETAS!$C$5:$L$2388,2,FALSE)</f>
        <v>BRP021</v>
      </c>
      <c r="G1106" s="27" t="s">
        <v>1</v>
      </c>
      <c r="H1106" s="28" t="str">
        <f>VLOOKUP($C1106,CARPETAS!$C$5:$L$2388,5,FALSE)</f>
        <v>Silvio</v>
      </c>
      <c r="I1106" s="88">
        <v>44144</v>
      </c>
      <c r="J1106" s="29" t="str">
        <f>VLOOKUP($C1106,CARPETAS!$C$5:$L$2388,4,FALSE)</f>
        <v>Rio Branco</v>
      </c>
      <c r="K1106" s="38"/>
      <c r="L1106" s="93">
        <f t="shared" si="74"/>
        <v>44145</v>
      </c>
      <c r="M1106" s="30">
        <f t="shared" si="73"/>
        <v>3</v>
      </c>
      <c r="N1106" s="31">
        <v>1000</v>
      </c>
      <c r="O1106" s="31"/>
      <c r="P1106" s="31">
        <v>1000</v>
      </c>
      <c r="Q1106" s="31">
        <v>4700</v>
      </c>
      <c r="R1106" s="31" t="s">
        <v>1426</v>
      </c>
      <c r="S1106" s="31" t="s">
        <v>2348</v>
      </c>
      <c r="T1106" s="40" t="s">
        <v>2349</v>
      </c>
      <c r="U1106" s="222"/>
      <c r="V1106" s="48"/>
      <c r="W1106" s="48"/>
    </row>
    <row r="1107" ht="15" customHeight="1" s="49" customFormat="1">
      <c r="A1107" s="39">
        <v>46</v>
      </c>
      <c r="B1107" s="54" t="s">
        <v>40</v>
      </c>
      <c r="C1107" s="55" t="s">
        <v>2350</v>
      </c>
      <c r="D1107" s="141" t="s">
        <v>24</v>
      </c>
      <c r="E1107" s="88">
        <v>44142</v>
      </c>
      <c r="F1107" s="37" t="str">
        <f>VLOOKUP($C1107,CARPETAS!$C$5:$L$2388,2,FALSE)</f>
        <v>BRP022</v>
      </c>
      <c r="G1107" s="27" t="str">
        <f>VLOOKUP($C1107,CARPETAS!$C$5:$L$2388,9,FALSE)</f>
        <v>138.68.58</v>
      </c>
      <c r="H1107" s="28" t="str">
        <f>VLOOKUP($C1107,CARPETAS!$C$5:$L$2388,5,FALSE)</f>
        <v>Silvio</v>
      </c>
      <c r="I1107" s="88">
        <v>44144</v>
      </c>
      <c r="J1107" s="29" t="str">
        <f>VLOOKUP($C1107,CARPETAS!$C$5:$L$2388,4,FALSE)</f>
        <v>Rio Branco</v>
      </c>
      <c r="K1107" s="38"/>
      <c r="L1107" s="93">
        <f t="shared" si="74"/>
        <v>44145</v>
      </c>
      <c r="M1107" s="30">
        <f t="shared" si="73"/>
        <v>3</v>
      </c>
      <c r="N1107" s="31">
        <v>1000</v>
      </c>
      <c r="O1107" s="31"/>
      <c r="P1107" s="31">
        <v>1000</v>
      </c>
      <c r="Q1107" s="31">
        <v>4709</v>
      </c>
      <c r="R1107" s="31" t="s">
        <v>2351</v>
      </c>
      <c r="S1107" s="31" t="s">
        <v>2352</v>
      </c>
      <c r="T1107" s="40" t="s">
        <v>2349</v>
      </c>
      <c r="U1107" s="222"/>
      <c r="V1107" s="48"/>
      <c r="W1107" s="48"/>
    </row>
    <row r="1108" ht="15" customHeight="1" s="49" customFormat="1">
      <c r="A1108" s="39">
        <v>45</v>
      </c>
      <c r="B1108" s="54" t="s">
        <v>40</v>
      </c>
      <c r="C1108" s="55" t="s">
        <v>2328</v>
      </c>
      <c r="D1108" s="141" t="s">
        <v>32</v>
      </c>
      <c r="E1108" s="88">
        <v>44141</v>
      </c>
      <c r="F1108" s="37" t="str">
        <f>VLOOKUP($C1108,CARPETAS!$C$5:$L$2388,2,FALSE)</f>
        <v>BRB092</v>
      </c>
      <c r="G1108" s="27" t="str">
        <f>VLOOKUP($C1108,CARPETAS!$C$5:$L$2388,9,FALSE)</f>
        <v>138.69.97</v>
      </c>
      <c r="H1108" s="28" t="str">
        <f>VLOOKUP($C1108,CARPETAS!$C$5:$L$2388,5,FALSE)</f>
        <v>Silvio</v>
      </c>
      <c r="I1108" s="88">
        <v>44145</v>
      </c>
      <c r="J1108" s="29" t="str">
        <f>VLOOKUP($C1108,CARPETAS!$C$5:$L$2388,4,FALSE)</f>
        <v>Rio Branco</v>
      </c>
      <c r="K1108" s="38"/>
      <c r="L1108" s="93">
        <f t="shared" si="74"/>
        <v>44146</v>
      </c>
      <c r="M1108" s="30">
        <f t="shared" si="73"/>
        <v>5</v>
      </c>
      <c r="N1108" s="31">
        <v>936</v>
      </c>
      <c r="O1108" s="31" t="s">
        <v>2353</v>
      </c>
      <c r="P1108" s="31">
        <v>936</v>
      </c>
      <c r="Q1108" s="31">
        <v>4698</v>
      </c>
      <c r="R1108" s="31" t="s">
        <v>1828</v>
      </c>
      <c r="S1108" s="31" t="s">
        <v>1208</v>
      </c>
      <c r="T1108" s="194" t="s">
        <v>2354</v>
      </c>
      <c r="U1108" s="291"/>
      <c r="V1108" s="48"/>
      <c r="W1108" s="48"/>
    </row>
    <row r="1109" ht="15.75" customHeight="1" s="49" customFormat="1">
      <c r="A1109" s="39">
        <v>46</v>
      </c>
      <c r="B1109" s="54" t="s">
        <v>40</v>
      </c>
      <c r="C1109" s="55" t="s">
        <v>2341</v>
      </c>
      <c r="D1109" s="141" t="s">
        <v>26</v>
      </c>
      <c r="E1109" s="88">
        <v>44145</v>
      </c>
      <c r="F1109" s="37" t="str">
        <f>VLOOKUP($C1109,CARPETAS!$C$5:$L$2388,2,FALSE)</f>
        <v>BRB093</v>
      </c>
      <c r="G1109" s="27" t="str">
        <f>VLOOKUP($C1109,CARPETAS!$C$5:$L$2388,9,FALSE)</f>
        <v>138.69.99</v>
      </c>
      <c r="H1109" s="28" t="str">
        <f>VLOOKUP($C1109,CARPETAS!$C$5:$L$2388,5,FALSE)</f>
        <v>Zanini</v>
      </c>
      <c r="I1109" s="88">
        <v>44145</v>
      </c>
      <c r="J1109" s="29" t="str">
        <f>VLOOKUP($C1109,CARPETAS!$C$5:$L$2388,4,FALSE)</f>
        <v>Rio Branco</v>
      </c>
      <c r="K1109" s="38"/>
      <c r="L1109" s="93">
        <f t="shared" si="74"/>
        <v>44146</v>
      </c>
      <c r="M1109" s="30">
        <f t="shared" si="73"/>
        <v>1</v>
      </c>
      <c r="N1109" s="31">
        <v>936</v>
      </c>
      <c r="O1109" s="31" t="s">
        <v>2355</v>
      </c>
      <c r="P1109" s="31">
        <v>936</v>
      </c>
      <c r="Q1109" s="31">
        <v>1712</v>
      </c>
      <c r="R1109" s="31" t="s">
        <v>315</v>
      </c>
      <c r="S1109" s="31" t="s">
        <v>316</v>
      </c>
      <c r="T1109" s="40" t="s">
        <v>2356</v>
      </c>
      <c r="U1109" s="222"/>
      <c r="V1109" s="48"/>
      <c r="W1109" s="48"/>
    </row>
    <row r="1110" ht="15.75" customHeight="1" s="49" customFormat="1">
      <c r="A1110" s="39">
        <v>46</v>
      </c>
      <c r="B1110" s="54" t="s">
        <v>40</v>
      </c>
      <c r="C1110" s="55" t="s">
        <v>2357</v>
      </c>
      <c r="D1110" s="141" t="s">
        <v>1041</v>
      </c>
      <c r="E1110" s="88">
        <v>44142</v>
      </c>
      <c r="F1110" s="37" t="str">
        <f>VLOOKUP($C1110,CARPETAS!$C$5:$L$2388,2,FALSE)</f>
        <v>BRE018</v>
      </c>
      <c r="G1110" s="27" t="str">
        <f>VLOOKUP($C1110,CARPETAS!$C$5:$L$2388,9,FALSE)</f>
        <v>138.68.36</v>
      </c>
      <c r="H1110" s="28" t="str">
        <f>VLOOKUP($C1110,CARPETAS!$C$5:$L$2388,5,FALSE)</f>
        <v>Miro</v>
      </c>
      <c r="I1110" s="88">
        <v>44146</v>
      </c>
      <c r="J1110" s="29" t="str">
        <f>VLOOKUP($C1110,CARPETAS!$C$5:$L$2388,4,FALSE)</f>
        <v>Rio Branco</v>
      </c>
      <c r="K1110" s="38"/>
      <c r="L1110" s="93">
        <f t="shared" si="74"/>
        <v>44147</v>
      </c>
      <c r="M1110" s="30">
        <f t="shared" si="73"/>
        <v>5</v>
      </c>
      <c r="N1110" s="31">
        <v>1200</v>
      </c>
      <c r="O1110" s="31"/>
      <c r="P1110" s="31">
        <v>1200</v>
      </c>
      <c r="Q1110" s="31">
        <v>2</v>
      </c>
      <c r="R1110" s="31" t="s">
        <v>2358</v>
      </c>
      <c r="S1110" s="31" t="s">
        <v>2359</v>
      </c>
      <c r="T1110" s="40" t="s">
        <v>2360</v>
      </c>
      <c r="U1110" s="222"/>
      <c r="V1110" s="48"/>
      <c r="W1110" s="48"/>
    </row>
    <row r="1111" ht="15.75" customHeight="1" s="49" customFormat="1">
      <c r="A1111" s="39">
        <v>46</v>
      </c>
      <c r="B1111" s="54" t="s">
        <v>40</v>
      </c>
      <c r="C1111" s="55" t="s">
        <v>2361</v>
      </c>
      <c r="D1111" s="141" t="s">
        <v>1041</v>
      </c>
      <c r="E1111" s="88">
        <v>44142</v>
      </c>
      <c r="F1111" s="37" t="str">
        <f>VLOOKUP($C1111,CARPETAS!$C$5:$L$2388,2,FALSE)</f>
        <v>BRE019</v>
      </c>
      <c r="G1111" s="27" t="str">
        <f>VLOOKUP($C1111,CARPETAS!$C$5:$L$2388,9,FALSE)</f>
        <v>138.68.37</v>
      </c>
      <c r="H1111" s="28" t="str">
        <f>VLOOKUP($C1111,CARPETAS!$C$5:$L$2388,5,FALSE)</f>
        <v>Silvio</v>
      </c>
      <c r="I1111" s="88">
        <v>44146</v>
      </c>
      <c r="J1111" s="29" t="str">
        <f>VLOOKUP($C1111,CARPETAS!$C$5:$L$2388,4,FALSE)</f>
        <v>Rio Branco</v>
      </c>
      <c r="K1111" s="38"/>
      <c r="L1111" s="93">
        <f t="shared" si="74"/>
        <v>44147</v>
      </c>
      <c r="M1111" s="30">
        <f t="shared" si="73"/>
        <v>5</v>
      </c>
      <c r="N1111" s="31">
        <v>1200</v>
      </c>
      <c r="O1111" s="31"/>
      <c r="P1111" s="31"/>
      <c r="Q1111" s="31">
        <v>4711</v>
      </c>
      <c r="R1111" s="31" t="s">
        <v>2362</v>
      </c>
      <c r="S1111" s="31" t="s">
        <v>2363</v>
      </c>
      <c r="T1111" s="40"/>
      <c r="U1111" s="222"/>
      <c r="V1111" s="48"/>
      <c r="W1111" s="48"/>
    </row>
    <row r="1112" ht="15.75" customHeight="1" s="49" customFormat="1">
      <c r="A1112" s="39">
        <v>46</v>
      </c>
      <c r="B1112" s="54" t="s">
        <v>40</v>
      </c>
      <c r="C1112" s="55" t="s">
        <v>2364</v>
      </c>
      <c r="D1112" s="141" t="s">
        <v>1041</v>
      </c>
      <c r="E1112" s="88">
        <v>44142</v>
      </c>
      <c r="F1112" s="37" t="str">
        <f>VLOOKUP($C1112,CARPETAS!$C$5:$L$2388,2,FALSE)</f>
        <v>BRE020</v>
      </c>
      <c r="G1112" s="27" t="str">
        <f>VLOOKUP($C1112,CARPETAS!$C$5:$L$2388,9,FALSE)</f>
        <v>138.68.38</v>
      </c>
      <c r="H1112" s="28" t="str">
        <f>VLOOKUP($C1112,CARPETAS!$C$5:$L$2388,5,FALSE)</f>
        <v>Silvio</v>
      </c>
      <c r="I1112" s="88">
        <v>44146</v>
      </c>
      <c r="J1112" s="29" t="str">
        <f>VLOOKUP($C1112,CARPETAS!$C$5:$L$2388,4,FALSE)</f>
        <v>Rio Branco</v>
      </c>
      <c r="K1112" s="38"/>
      <c r="L1112" s="93">
        <f t="shared" si="74"/>
        <v>44147</v>
      </c>
      <c r="M1112" s="30">
        <f t="shared" si="73"/>
        <v>5</v>
      </c>
      <c r="N1112" s="31">
        <v>1200</v>
      </c>
      <c r="O1112" s="31"/>
      <c r="P1112" s="31"/>
      <c r="Q1112" s="31">
        <v>4712</v>
      </c>
      <c r="R1112" s="31" t="s">
        <v>2365</v>
      </c>
      <c r="S1112" s="31" t="s">
        <v>2366</v>
      </c>
      <c r="T1112" s="40"/>
      <c r="U1112" s="222"/>
      <c r="V1112" s="48"/>
      <c r="W1112" s="48"/>
    </row>
    <row r="1113" ht="15.75" customHeight="1" s="49" customFormat="1">
      <c r="A1113" s="39">
        <v>46</v>
      </c>
      <c r="B1113" s="54" t="s">
        <v>40</v>
      </c>
      <c r="C1113" s="55" t="s">
        <v>2341</v>
      </c>
      <c r="D1113" s="141" t="s">
        <v>1998</v>
      </c>
      <c r="E1113" s="88">
        <v>44144</v>
      </c>
      <c r="F1113" s="37" t="str">
        <f>VLOOKUP($C1113,CARPETAS!$C$5:$L$2388,2,FALSE)</f>
        <v>BRB093</v>
      </c>
      <c r="G1113" s="27" t="str">
        <f>VLOOKUP($C1113,CARPETAS!$C$5:$L$2388,9,FALSE)</f>
        <v>138.69.99</v>
      </c>
      <c r="H1113" s="28" t="str">
        <f>VLOOKUP($C1113,CARPETAS!$C$5:$L$2388,5,FALSE)</f>
        <v>Zanini</v>
      </c>
      <c r="I1113" s="88">
        <v>44146</v>
      </c>
      <c r="J1113" s="29" t="str">
        <f>VLOOKUP($C1113,CARPETAS!$C$5:$L$2388,4,FALSE)</f>
        <v>Rio Branco</v>
      </c>
      <c r="K1113" s="38"/>
      <c r="L1113" s="93">
        <f t="shared" si="74"/>
        <v>44147</v>
      </c>
      <c r="M1113" s="30">
        <f t="shared" si="73"/>
        <v>3</v>
      </c>
      <c r="N1113" s="31">
        <v>936</v>
      </c>
      <c r="O1113" s="31" t="s">
        <v>2367</v>
      </c>
      <c r="P1113" s="31">
        <v>936</v>
      </c>
      <c r="Q1113" s="31">
        <v>1711</v>
      </c>
      <c r="R1113" s="31" t="s">
        <v>448</v>
      </c>
      <c r="S1113" s="31" t="s">
        <v>489</v>
      </c>
      <c r="T1113" s="40" t="s">
        <v>2356</v>
      </c>
      <c r="U1113" s="222"/>
      <c r="V1113" s="48"/>
      <c r="W1113" s="48"/>
    </row>
    <row r="1114" ht="15" customHeight="1" s="49" customFormat="1">
      <c r="A1114" s="39">
        <v>45</v>
      </c>
      <c r="B1114" s="54" t="s">
        <v>40</v>
      </c>
      <c r="C1114" s="55" t="s">
        <v>2368</v>
      </c>
      <c r="D1114" s="141" t="s">
        <v>38</v>
      </c>
      <c r="E1114" s="88">
        <v>44140</v>
      </c>
      <c r="F1114" s="37" t="str">
        <f>VLOOKUP($C1114,CARPETAS!$C$5:$L$2388,2,FALSE)</f>
        <v>BRB094</v>
      </c>
      <c r="G1114" s="27" t="str">
        <f>VLOOKUP($C1114,CARPETAS!$C$5:$L$2388,9,FALSE)</f>
        <v>138.71.40</v>
      </c>
      <c r="H1114" s="28" t="str">
        <f>VLOOKUP($C1114,CARPETAS!$C$5:$L$2388,5,FALSE)</f>
        <v>Silvio</v>
      </c>
      <c r="I1114" s="88">
        <v>44146</v>
      </c>
      <c r="J1114" s="29" t="str">
        <f>VLOOKUP($C1114,CARPETAS!$C$5:$L$2388,4,FALSE)</f>
        <v>Rio Branco</v>
      </c>
      <c r="K1114" s="38"/>
      <c r="L1114" s="93">
        <f t="shared" si="74"/>
        <v>44147</v>
      </c>
      <c r="M1114" s="30">
        <f t="shared" si="73"/>
        <v>7</v>
      </c>
      <c r="N1114" s="31">
        <v>1152</v>
      </c>
      <c r="O1114" s="31"/>
      <c r="P1114" s="31">
        <v>1152</v>
      </c>
      <c r="Q1114" s="31">
        <v>4707</v>
      </c>
      <c r="R1114" s="31" t="s">
        <v>1756</v>
      </c>
      <c r="S1114" s="31" t="s">
        <v>1981</v>
      </c>
      <c r="T1114" s="40" t="s">
        <v>2369</v>
      </c>
      <c r="U1114" s="222"/>
      <c r="V1114" s="48"/>
      <c r="W1114" s="48"/>
    </row>
    <row r="1115" ht="15" customHeight="1" s="49" customFormat="1">
      <c r="A1115" s="39">
        <v>46</v>
      </c>
      <c r="B1115" s="54" t="s">
        <v>22</v>
      </c>
      <c r="C1115" s="55" t="s">
        <v>23</v>
      </c>
      <c r="D1115" s="141" t="s">
        <v>26</v>
      </c>
      <c r="E1115" s="88">
        <v>44146</v>
      </c>
      <c r="F1115" s="37" t="str">
        <f>VLOOKUP($C1115,CARPETAS!$C$5:$L$2388,2,FALSE)</f>
        <v>BRB</v>
      </c>
      <c r="G1115" s="27" t="str">
        <f>VLOOKUP($C1115,CARPETAS!$C$5:$L$2388,9,FALSE)</f>
        <v>xx</v>
      </c>
      <c r="H1115" s="28" t="str">
        <f>VLOOKUP($C1115,CARPETAS!$C$5:$L$2388,5,FALSE)</f>
        <v>xx</v>
      </c>
      <c r="I1115" s="88">
        <v>44147</v>
      </c>
      <c r="J1115" s="29" t="str">
        <f>VLOOKUP($C1115,CARPETAS!$C$5:$L$2388,4,FALSE)</f>
        <v>xx</v>
      </c>
      <c r="K1115" s="38"/>
      <c r="L1115" s="93">
        <f t="shared" si="74"/>
        <v>44148</v>
      </c>
      <c r="M1115" s="30">
        <f t="shared" si="73"/>
        <v>2</v>
      </c>
      <c r="N1115" s="31">
        <v>936</v>
      </c>
      <c r="O1115" s="31"/>
      <c r="P1115" s="31"/>
      <c r="Q1115" s="31"/>
      <c r="R1115" s="31"/>
      <c r="S1115" s="31"/>
      <c r="T1115" s="40"/>
      <c r="U1115" s="222"/>
      <c r="V1115" s="48"/>
      <c r="W1115" s="48"/>
    </row>
    <row r="1116" ht="15" customHeight="1" s="49" customFormat="1">
      <c r="A1116" s="39">
        <v>46</v>
      </c>
      <c r="B1116" s="54" t="s">
        <v>40</v>
      </c>
      <c r="C1116" s="55" t="s">
        <v>2370</v>
      </c>
      <c r="D1116" s="141" t="s">
        <v>1907</v>
      </c>
      <c r="E1116" s="88">
        <v>44145</v>
      </c>
      <c r="F1116" s="37" t="str">
        <f>VLOOKUP($C1116,CARPETAS!$C$5:$L$2388,2,FALSE)</f>
        <v>PYB020</v>
      </c>
      <c r="G1116" s="27" t="str">
        <f>VLOOKUP($C1116,CARPETAS!$C$5:$L$2388,9,FALSE)</f>
        <v>138.73.82</v>
      </c>
      <c r="H1116" s="28" t="str">
        <f>VLOOKUP($C1116,CARPETAS!$C$5:$L$2388,5,FALSE)</f>
        <v>Alto Paraguay</v>
      </c>
      <c r="I1116" s="88">
        <v>44147</v>
      </c>
      <c r="J1116" s="29" t="str">
        <f>VLOOKUP($C1116,CARPETAS!$C$5:$L$2388,4,FALSE)</f>
        <v>Salto</v>
      </c>
      <c r="K1116" s="38"/>
      <c r="L1116" s="93">
        <f t="shared" si="74"/>
        <v>44148</v>
      </c>
      <c r="M1116" s="30">
        <f t="shared" si="73"/>
        <v>3</v>
      </c>
      <c r="N1116" s="31">
        <v>990</v>
      </c>
      <c r="O1116" s="31" t="s">
        <v>2371</v>
      </c>
      <c r="P1116" s="31">
        <v>990</v>
      </c>
      <c r="Q1116" s="31"/>
      <c r="R1116" s="31" t="s">
        <v>2372</v>
      </c>
      <c r="S1116" s="31" t="s">
        <v>2373</v>
      </c>
      <c r="T1116" s="40" t="s">
        <v>2374</v>
      </c>
      <c r="U1116" s="222"/>
      <c r="V1116" s="48"/>
      <c r="W1116" s="48"/>
    </row>
    <row r="1117" ht="15.75" customHeight="1" s="49" customFormat="1">
      <c r="A1117" s="39">
        <v>46</v>
      </c>
      <c r="B1117" s="54" t="s">
        <v>40</v>
      </c>
      <c r="C1117" s="55" t="s">
        <v>2370</v>
      </c>
      <c r="D1117" s="141" t="s">
        <v>1907</v>
      </c>
      <c r="E1117" s="88">
        <v>44145</v>
      </c>
      <c r="F1117" s="37" t="str">
        <f>VLOOKUP($C1117,CARPETAS!$C$5:$L$2388,2,FALSE)</f>
        <v>PYB020</v>
      </c>
      <c r="G1117" s="27" t="str">
        <f>VLOOKUP($C1117,CARPETAS!$C$5:$L$2388,9,FALSE)</f>
        <v>138.73.82</v>
      </c>
      <c r="H1117" s="28" t="str">
        <f>VLOOKUP($C1117,CARPETAS!$C$5:$L$2388,5,FALSE)</f>
        <v>Alto Paraguay</v>
      </c>
      <c r="I1117" s="88">
        <v>44147</v>
      </c>
      <c r="J1117" s="29" t="str">
        <f>VLOOKUP($C1117,CARPETAS!$C$5:$L$2388,4,FALSE)</f>
        <v>Salto</v>
      </c>
      <c r="K1117" s="38"/>
      <c r="L1117" s="93">
        <f t="shared" si="74"/>
        <v>44148</v>
      </c>
      <c r="M1117" s="30">
        <f t="shared" si="73"/>
        <v>3</v>
      </c>
      <c r="N1117" s="31">
        <v>990</v>
      </c>
      <c r="O1117" s="31" t="s">
        <v>2375</v>
      </c>
      <c r="P1117" s="31">
        <v>990</v>
      </c>
      <c r="Q1117" s="31"/>
      <c r="R1117" s="31" t="s">
        <v>2188</v>
      </c>
      <c r="S1117" s="31" t="s">
        <v>2376</v>
      </c>
      <c r="T1117" s="40" t="s">
        <v>2374</v>
      </c>
      <c r="U1117" s="222"/>
      <c r="V1117" s="48"/>
      <c r="W1117" s="48"/>
    </row>
    <row r="1118" ht="15.75" customHeight="1" s="49" customFormat="1">
      <c r="A1118" s="39">
        <v>46</v>
      </c>
      <c r="B1118" s="54" t="s">
        <v>40</v>
      </c>
      <c r="C1118" s="55" t="s">
        <v>2377</v>
      </c>
      <c r="D1118" s="141" t="s">
        <v>32</v>
      </c>
      <c r="E1118" s="88">
        <v>44146</v>
      </c>
      <c r="F1118" s="37" t="str">
        <f>VLOOKUP($C1118,CARPETAS!$C$5:$L$2388,2,FALSE)</f>
        <v>BRB096</v>
      </c>
      <c r="G1118" s="27" t="str">
        <f>VLOOKUP($C1118,CARPETAS!$C$5:$L$2388,9,FALSE)</f>
        <v>138.77.74</v>
      </c>
      <c r="H1118" s="28" t="str">
        <f>VLOOKUP($C1118,CARPETAS!$C$5:$L$2388,5,FALSE)</f>
        <v>Silvio</v>
      </c>
      <c r="I1118" s="88">
        <v>44148</v>
      </c>
      <c r="J1118" s="29" t="str">
        <f>VLOOKUP($C1118,CARPETAS!$C$5:$L$2388,4,FALSE)</f>
        <v>Rio Branco</v>
      </c>
      <c r="K1118" s="38"/>
      <c r="L1118" s="93">
        <f t="shared" si="74"/>
        <v>44149</v>
      </c>
      <c r="M1118" s="30">
        <f t="shared" si="73"/>
        <v>3</v>
      </c>
      <c r="N1118" s="31">
        <v>936</v>
      </c>
      <c r="O1118" s="31" t="s">
        <v>2378</v>
      </c>
      <c r="P1118" s="31">
        <v>936</v>
      </c>
      <c r="Q1118" s="31">
        <v>4719</v>
      </c>
      <c r="R1118" s="31" t="s">
        <v>2379</v>
      </c>
      <c r="S1118" s="31" t="s">
        <v>2380</v>
      </c>
      <c r="T1118" s="40" t="s">
        <v>2381</v>
      </c>
      <c r="U1118" s="222"/>
      <c r="V1118" s="48"/>
      <c r="W1118" s="48"/>
    </row>
    <row r="1119" ht="15.75" customHeight="1" s="49" customFormat="1">
      <c r="A1119" s="39">
        <v>45</v>
      </c>
      <c r="B1119" s="54" t="s">
        <v>40</v>
      </c>
      <c r="C1119" s="55" t="s">
        <v>2382</v>
      </c>
      <c r="D1119" s="141" t="s">
        <v>38</v>
      </c>
      <c r="E1119" s="88">
        <v>44140</v>
      </c>
      <c r="F1119" s="37" t="str">
        <f>VLOOKUP($C1119,CARPETAS!$C$5:$L$2388,2,FALSE)</f>
        <v>BRB094</v>
      </c>
      <c r="G1119" s="27" t="str">
        <f>VLOOKUP($C1119,CARPETAS!$C$5:$L$2388,9,FALSE)</f>
        <v>138.71.41</v>
      </c>
      <c r="H1119" s="28" t="str">
        <f>VLOOKUP($C1119,CARPETAS!$C$5:$L$2388,5,FALSE)</f>
        <v>Silvio</v>
      </c>
      <c r="I1119" s="88">
        <v>44148</v>
      </c>
      <c r="J1119" s="29" t="str">
        <f>VLOOKUP($C1119,CARPETAS!$C$5:$L$2388,4,FALSE)</f>
        <v>Rio Branco</v>
      </c>
      <c r="K1119" s="38"/>
      <c r="L1119" s="93">
        <f t="shared" si="74"/>
        <v>44149</v>
      </c>
      <c r="M1119" s="30">
        <f t="shared" si="73"/>
        <v>9</v>
      </c>
      <c r="N1119" s="31">
        <v>1152</v>
      </c>
      <c r="O1119" s="31"/>
      <c r="P1119" s="31">
        <v>1152</v>
      </c>
      <c r="Q1119" s="31">
        <v>4705</v>
      </c>
      <c r="R1119" s="31" t="s">
        <v>1815</v>
      </c>
      <c r="S1119" s="31" t="s">
        <v>1816</v>
      </c>
      <c r="T1119" s="40" t="s">
        <v>2383</v>
      </c>
      <c r="U1119" s="222"/>
      <c r="V1119" s="48"/>
      <c r="W1119" s="48"/>
    </row>
    <row r="1120" ht="15.75" customHeight="1" s="49" customFormat="1">
      <c r="A1120" s="39">
        <v>46</v>
      </c>
      <c r="B1120" s="54" t="s">
        <v>40</v>
      </c>
      <c r="C1120" s="55" t="s">
        <v>2377</v>
      </c>
      <c r="D1120" s="141" t="s">
        <v>1998</v>
      </c>
      <c r="E1120" s="88">
        <v>44146</v>
      </c>
      <c r="F1120" s="37" t="str">
        <f>VLOOKUP($C1120,CARPETAS!$C$5:$L$2388,2,FALSE)</f>
        <v>BRB096</v>
      </c>
      <c r="G1120" s="27" t="str">
        <f>VLOOKUP($C1120,CARPETAS!$C$5:$L$2388,9,FALSE)</f>
        <v>138.77.74</v>
      </c>
      <c r="H1120" s="28" t="str">
        <f>VLOOKUP($C1120,CARPETAS!$C$5:$L$2388,5,FALSE)</f>
        <v>Silvio</v>
      </c>
      <c r="I1120" s="88">
        <v>44148</v>
      </c>
      <c r="J1120" s="29" t="str">
        <f>VLOOKUP($C1120,CARPETAS!$C$5:$L$2388,4,FALSE)</f>
        <v>Rio Branco</v>
      </c>
      <c r="K1120" s="38"/>
      <c r="L1120" s="93">
        <f t="shared" si="74"/>
        <v>44149</v>
      </c>
      <c r="M1120" s="30">
        <f t="shared" si="73"/>
        <v>3</v>
      </c>
      <c r="N1120" s="31">
        <v>936</v>
      </c>
      <c r="O1120" s="31" t="s">
        <v>2384</v>
      </c>
      <c r="P1120" s="31">
        <v>936</v>
      </c>
      <c r="Q1120" s="31">
        <v>4718</v>
      </c>
      <c r="R1120" s="31" t="s">
        <v>2243</v>
      </c>
      <c r="S1120" s="31" t="s">
        <v>2244</v>
      </c>
      <c r="T1120" s="40" t="s">
        <v>2381</v>
      </c>
      <c r="U1120" s="222"/>
      <c r="V1120" s="48"/>
      <c r="W1120" s="48"/>
    </row>
    <row r="1121" ht="15.75" customHeight="1" s="49" customFormat="1">
      <c r="A1121" s="50">
        <v>46</v>
      </c>
      <c r="B1121" s="57" t="s">
        <v>40</v>
      </c>
      <c r="C1121" s="58" t="s">
        <v>2385</v>
      </c>
      <c r="D1121" s="142" t="s">
        <v>1041</v>
      </c>
      <c r="E1121" s="89">
        <v>44144</v>
      </c>
      <c r="F1121" s="41" t="str">
        <f>VLOOKUP($C1121,CARPETAS!$C$5:$L$2388,2,FALSE)</f>
        <v>BRE022</v>
      </c>
      <c r="G1121" s="42" t="str">
        <f>VLOOKUP($C1121,CARPETAS!$C$5:$L$2388,9,FALSE)</f>
        <v>138.68.41</v>
      </c>
      <c r="H1121" s="43" t="str">
        <f>VLOOKUP($C1121,CARPETAS!$C$5:$L$2388,5,FALSE)</f>
        <v>Garzon</v>
      </c>
      <c r="I1121" s="89">
        <v>44151</v>
      </c>
      <c r="J1121" s="44" t="str">
        <f>VLOOKUP($C1121,CARPETAS!$C$5:$L$2388,4,FALSE)</f>
        <v>Rio Branco</v>
      </c>
      <c r="K1121" s="45"/>
      <c r="L1121" s="94">
        <f t="shared" si="74"/>
        <v>44152</v>
      </c>
      <c r="M1121" s="46">
        <f t="shared" si="73"/>
        <v>8</v>
      </c>
      <c r="N1121" s="47">
        <v>1200</v>
      </c>
      <c r="O1121" s="47"/>
      <c r="P1121" s="47">
        <v>1200</v>
      </c>
      <c r="Q1121" s="47">
        <v>141</v>
      </c>
      <c r="R1121" s="47" t="s">
        <v>410</v>
      </c>
      <c r="S1121" s="47" t="s">
        <v>320</v>
      </c>
      <c r="T1121" s="36" t="s">
        <v>2386</v>
      </c>
      <c r="U1121" s="284"/>
      <c r="V1121" s="48"/>
      <c r="W1121" s="48"/>
    </row>
    <row r="1122" ht="15.75" customHeight="1" s="49" customFormat="1">
      <c r="A1122" s="39">
        <v>45</v>
      </c>
      <c r="B1122" s="54" t="s">
        <v>40</v>
      </c>
      <c r="C1122" s="55" t="s">
        <v>2387</v>
      </c>
      <c r="D1122" s="141" t="s">
        <v>38</v>
      </c>
      <c r="E1122" s="88">
        <v>44140</v>
      </c>
      <c r="F1122" s="37" t="str">
        <f>VLOOKUP($C1122,CARPETAS!$C$5:$L$2388,2,FALSE)</f>
        <v>BRB094</v>
      </c>
      <c r="G1122" s="27" t="str">
        <f>VLOOKUP($C1122,CARPETAS!$C$5:$L$2388,9,FALSE)</f>
        <v>138.71.42</v>
      </c>
      <c r="H1122" s="28" t="str">
        <f>VLOOKUP($C1122,CARPETAS!$C$5:$L$2388,5,FALSE)</f>
        <v>Silvio</v>
      </c>
      <c r="I1122" s="88">
        <v>44151</v>
      </c>
      <c r="J1122" s="29" t="str">
        <f>VLOOKUP($C1122,CARPETAS!$C$5:$L$2388,4,FALSE)</f>
        <v>Rio Branco</v>
      </c>
      <c r="K1122" s="38"/>
      <c r="L1122" s="93">
        <f>I1122+1+1</f>
        <v>44153</v>
      </c>
      <c r="M1122" s="30">
        <f t="shared" si="73"/>
        <v>13</v>
      </c>
      <c r="N1122" s="31">
        <v>1152</v>
      </c>
      <c r="O1122" s="31"/>
      <c r="P1122" s="31">
        <v>1152</v>
      </c>
      <c r="Q1122" s="31">
        <v>4706</v>
      </c>
      <c r="R1122" s="31" t="s">
        <v>2388</v>
      </c>
      <c r="S1122" s="31" t="s">
        <v>395</v>
      </c>
      <c r="T1122" s="40" t="s">
        <v>2389</v>
      </c>
      <c r="U1122" s="222"/>
      <c r="V1122" s="48"/>
      <c r="W1122" s="48"/>
    </row>
    <row r="1123" ht="15.75" customHeight="1" s="49" customFormat="1">
      <c r="A1123" s="39">
        <v>46</v>
      </c>
      <c r="B1123" s="54" t="s">
        <v>40</v>
      </c>
      <c r="C1123" s="55" t="s">
        <v>2390</v>
      </c>
      <c r="D1123" s="141" t="s">
        <v>1041</v>
      </c>
      <c r="E1123" s="88">
        <v>44144</v>
      </c>
      <c r="F1123" s="37" t="str">
        <f>VLOOKUP($C1123,CARPETAS!$C$5:$L$2388,2,FALSE)</f>
        <v>BRE021</v>
      </c>
      <c r="G1123" s="27" t="str">
        <f>VLOOKUP($C1123,CARPETAS!$C$5:$L$2388,9,FALSE)</f>
        <v>138.68.39</v>
      </c>
      <c r="H1123" s="28" t="str">
        <f>VLOOKUP($C1123,CARPETAS!$C$5:$L$2388,5,FALSE)</f>
        <v>Zanini</v>
      </c>
      <c r="I1123" s="88">
        <v>44151</v>
      </c>
      <c r="J1123" s="29" t="str">
        <f>VLOOKUP($C1123,CARPETAS!$C$5:$L$2388,4,FALSE)</f>
        <v>Rio Branco</v>
      </c>
      <c r="K1123" s="38"/>
      <c r="L1123" s="93">
        <f>I1123+1+1</f>
        <v>44153</v>
      </c>
      <c r="M1123" s="30">
        <f t="shared" si="73"/>
        <v>9</v>
      </c>
      <c r="N1123" s="31">
        <v>1200</v>
      </c>
      <c r="O1123" s="31"/>
      <c r="P1123" s="31">
        <v>1200</v>
      </c>
      <c r="Q1123" s="31">
        <v>1713</v>
      </c>
      <c r="R1123" s="31" t="s">
        <v>64</v>
      </c>
      <c r="S1123" s="31" t="s">
        <v>1729</v>
      </c>
      <c r="T1123" s="40" t="s">
        <v>2391</v>
      </c>
      <c r="U1123" s="222"/>
      <c r="V1123" s="48"/>
      <c r="W1123" s="48"/>
    </row>
    <row r="1124" ht="15.75" customHeight="1" s="49" customFormat="1">
      <c r="A1124" s="39">
        <v>46</v>
      </c>
      <c r="B1124" s="54" t="s">
        <v>40</v>
      </c>
      <c r="C1124" s="55" t="s">
        <v>2377</v>
      </c>
      <c r="D1124" s="141" t="s">
        <v>28</v>
      </c>
      <c r="E1124" s="88">
        <v>44148</v>
      </c>
      <c r="F1124" s="37" t="str">
        <f>VLOOKUP($C1124,CARPETAS!$C$5:$L$2388,2,FALSE)</f>
        <v>BRB096</v>
      </c>
      <c r="G1124" s="27" t="str">
        <f>VLOOKUP($C1124,CARPETAS!$C$5:$L$2388,9,FALSE)</f>
        <v>138.77.74</v>
      </c>
      <c r="H1124" s="28" t="str">
        <f>VLOOKUP($C1124,CARPETAS!$C$5:$L$2388,5,FALSE)</f>
        <v>Silvio</v>
      </c>
      <c r="I1124" s="88">
        <v>44151</v>
      </c>
      <c r="J1124" s="29" t="str">
        <f>VLOOKUP($C1124,CARPETAS!$C$5:$L$2388,4,FALSE)</f>
        <v>Rio Branco</v>
      </c>
      <c r="K1124" s="38"/>
      <c r="L1124" s="93">
        <f>I1124+1+1</f>
        <v>44153</v>
      </c>
      <c r="M1124" s="30">
        <f t="shared" si="73"/>
        <v>5</v>
      </c>
      <c r="N1124" s="31">
        <v>936</v>
      </c>
      <c r="O1124" s="31" t="s">
        <v>2392</v>
      </c>
      <c r="P1124" s="31">
        <v>936</v>
      </c>
      <c r="Q1124" s="31">
        <v>4720</v>
      </c>
      <c r="R1124" s="31" t="s">
        <v>2183</v>
      </c>
      <c r="S1124" s="31" t="s">
        <v>2184</v>
      </c>
      <c r="T1124" s="40" t="s">
        <v>2393</v>
      </c>
      <c r="U1124" s="222"/>
      <c r="V1124" s="48"/>
      <c r="W1124" s="48"/>
    </row>
    <row r="1125" ht="15.75" customHeight="1" s="49" customFormat="1">
      <c r="A1125" s="39">
        <v>46</v>
      </c>
      <c r="B1125" s="54" t="s">
        <v>40</v>
      </c>
      <c r="C1125" s="55" t="s">
        <v>2394</v>
      </c>
      <c r="D1125" s="141" t="s">
        <v>24</v>
      </c>
      <c r="E1125" s="88">
        <v>44149</v>
      </c>
      <c r="F1125" s="37" t="str">
        <f>VLOOKUP($C1125,CARPETAS!$C$5:$L$2388,2,FALSE)</f>
        <v>BRP024</v>
      </c>
      <c r="G1125" s="27" t="str">
        <f>VLOOKUP($C1125,CARPETAS!$C$5:$L$2388,9,FALSE)</f>
        <v>138.77.58</v>
      </c>
      <c r="H1125" s="28" t="str">
        <f>VLOOKUP($C1125,CARPETAS!$C$5:$L$2388,5,FALSE)</f>
        <v>Miro</v>
      </c>
      <c r="I1125" s="88">
        <v>44151</v>
      </c>
      <c r="J1125" s="29" t="str">
        <f>VLOOKUP($C1125,CARPETAS!$C$5:$L$2388,4,FALSE)</f>
        <v>Rio Branco</v>
      </c>
      <c r="K1125" s="38"/>
      <c r="L1125" s="93">
        <f>I1125+1+1</f>
        <v>44153</v>
      </c>
      <c r="M1125" s="30">
        <f t="shared" si="73"/>
        <v>4</v>
      </c>
      <c r="N1125" s="31">
        <v>1000</v>
      </c>
      <c r="O1125" s="31"/>
      <c r="P1125" s="31"/>
      <c r="Q1125" s="31">
        <v>3</v>
      </c>
      <c r="R1125" s="31" t="s">
        <v>2395</v>
      </c>
      <c r="S1125" s="31" t="s">
        <v>2396</v>
      </c>
      <c r="T1125" s="40" t="s">
        <v>2397</v>
      </c>
      <c r="U1125" s="222"/>
      <c r="V1125" s="48"/>
      <c r="W1125" s="48"/>
    </row>
    <row r="1126" ht="15.75" customHeight="1" s="49" customFormat="1">
      <c r="A1126" s="50">
        <v>46</v>
      </c>
      <c r="B1126" s="57" t="s">
        <v>40</v>
      </c>
      <c r="C1126" s="58" t="s">
        <v>2398</v>
      </c>
      <c r="D1126" s="142" t="s">
        <v>24</v>
      </c>
      <c r="E1126" s="89">
        <v>44149</v>
      </c>
      <c r="F1126" s="41" t="str">
        <f>VLOOKUP($C1126,CARPETAS!$C$5:$L$2388,2,FALSE)</f>
        <v>BRP025</v>
      </c>
      <c r="G1126" s="42" t="str">
        <f>VLOOKUP($C1126,CARPETAS!$C$5:$L$2388,9,FALSE)</f>
        <v>138.77.59</v>
      </c>
      <c r="H1126" s="43" t="str">
        <f>VLOOKUP($C1126,CARPETAS!$C$5:$L$2388,5,FALSE)</f>
        <v>Zanini</v>
      </c>
      <c r="I1126" s="89">
        <v>44151</v>
      </c>
      <c r="J1126" s="44" t="str">
        <f>VLOOKUP($C1126,CARPETAS!$C$5:$L$2388,4,FALSE)</f>
        <v>Rio Branco</v>
      </c>
      <c r="K1126" s="45"/>
      <c r="L1126" s="94">
        <f>I1126+1+1</f>
        <v>44153</v>
      </c>
      <c r="M1126" s="46">
        <f t="shared" si="73"/>
        <v>4</v>
      </c>
      <c r="N1126" s="47">
        <v>1000</v>
      </c>
      <c r="O1126" s="47"/>
      <c r="P1126" s="47">
        <v>1000</v>
      </c>
      <c r="Q1126" s="47">
        <v>1725</v>
      </c>
      <c r="R1126" s="47" t="s">
        <v>1599</v>
      </c>
      <c r="S1126" s="47" t="s">
        <v>1600</v>
      </c>
      <c r="T1126" s="36" t="s">
        <v>2399</v>
      </c>
      <c r="U1126" s="284"/>
      <c r="V1126" s="48"/>
      <c r="W1126" s="48"/>
    </row>
    <row r="1127" ht="15.75" customHeight="1" s="49" customFormat="1">
      <c r="A1127" s="39">
        <v>46</v>
      </c>
      <c r="B1127" s="54" t="s">
        <v>40</v>
      </c>
      <c r="C1127" s="55" t="s">
        <v>2400</v>
      </c>
      <c r="D1127" s="141" t="s">
        <v>24</v>
      </c>
      <c r="E1127" s="88">
        <v>44149</v>
      </c>
      <c r="F1127" s="37" t="str">
        <f>VLOOKUP($C1127,CARPETAS!$C$5:$L$2388,2,FALSE)</f>
        <v>BRP023</v>
      </c>
      <c r="G1127" s="27" t="str">
        <f>VLOOKUP($C1127,CARPETAS!$C$5:$L$2388,9,FALSE)</f>
        <v>138.77.57</v>
      </c>
      <c r="H1127" s="28" t="str">
        <f>VLOOKUP($C1127,CARPETAS!$C$5:$L$2388,5,FALSE)</f>
        <v>Zanini</v>
      </c>
      <c r="I1127" s="88">
        <v>44153</v>
      </c>
      <c r="J1127" s="29" t="str">
        <f>VLOOKUP($C1127,CARPETAS!$C$5:$L$2388,4,FALSE)</f>
        <v>Rio Branco</v>
      </c>
      <c r="K1127" s="38"/>
      <c r="L1127" s="93">
        <f ref="L1127:L1158" t="shared" si="75">I1127+1</f>
        <v>44154</v>
      </c>
      <c r="M1127" s="30">
        <f t="shared" si="73"/>
        <v>5</v>
      </c>
      <c r="N1127" s="31">
        <v>1000</v>
      </c>
      <c r="O1127" s="31"/>
      <c r="P1127" s="31"/>
      <c r="Q1127" s="31">
        <v>1724</v>
      </c>
      <c r="R1127" s="31" t="s">
        <v>459</v>
      </c>
      <c r="S1127" s="31" t="s">
        <v>460</v>
      </c>
      <c r="T1127" s="40" t="s">
        <v>2401</v>
      </c>
      <c r="U1127" s="222"/>
      <c r="V1127" s="48"/>
      <c r="W1127" s="48"/>
    </row>
    <row r="1128" ht="15.75" customHeight="1" s="49" customFormat="1">
      <c r="A1128" s="39">
        <v>47</v>
      </c>
      <c r="B1128" s="54" t="s">
        <v>40</v>
      </c>
      <c r="C1128" s="55" t="s">
        <v>2341</v>
      </c>
      <c r="D1128" s="141" t="s">
        <v>1998</v>
      </c>
      <c r="E1128" s="88">
        <v>44151</v>
      </c>
      <c r="F1128" s="37" t="str">
        <f>VLOOKUP($C1128,CARPETAS!$C$5:$L$2388,2,FALSE)</f>
        <v>BRB093</v>
      </c>
      <c r="G1128" s="27" t="str">
        <f>VLOOKUP($C1128,CARPETAS!$C$5:$L$2388,9,FALSE)</f>
        <v>138.69.99</v>
      </c>
      <c r="H1128" s="28" t="str">
        <f>VLOOKUP($C1128,CARPETAS!$C$5:$L$2388,5,FALSE)</f>
        <v>Zanini</v>
      </c>
      <c r="I1128" s="88">
        <v>44153</v>
      </c>
      <c r="J1128" s="29" t="str">
        <f>VLOOKUP($C1128,CARPETAS!$C$5:$L$2388,4,FALSE)</f>
        <v>Rio Branco</v>
      </c>
      <c r="K1128" s="38"/>
      <c r="L1128" s="93">
        <f t="shared" si="75"/>
        <v>44154</v>
      </c>
      <c r="M1128" s="30">
        <f t="shared" si="73"/>
        <v>3</v>
      </c>
      <c r="N1128" s="31">
        <v>936</v>
      </c>
      <c r="O1128" s="31" t="s">
        <v>2402</v>
      </c>
      <c r="P1128" s="31">
        <v>936</v>
      </c>
      <c r="Q1128" s="31">
        <v>1726</v>
      </c>
      <c r="R1128" s="31" t="s">
        <v>515</v>
      </c>
      <c r="S1128" s="31" t="s">
        <v>516</v>
      </c>
      <c r="T1128" s="40" t="s">
        <v>2403</v>
      </c>
      <c r="U1128" s="222"/>
      <c r="V1128" s="48"/>
      <c r="W1128" s="48"/>
    </row>
    <row r="1129" ht="15.75" customHeight="1" s="49" customFormat="1">
      <c r="A1129" s="39">
        <v>47</v>
      </c>
      <c r="B1129" s="54" t="s">
        <v>40</v>
      </c>
      <c r="C1129" s="55" t="s">
        <v>2404</v>
      </c>
      <c r="D1129" s="141" t="s">
        <v>1907</v>
      </c>
      <c r="E1129" s="88">
        <v>44152</v>
      </c>
      <c r="F1129" s="37" t="str">
        <f>VLOOKUP($C1129,CARPETAS!$C$5:$L$2388,2,FALSE)</f>
        <v>PYB021</v>
      </c>
      <c r="G1129" s="27" t="str">
        <f>VLOOKUP($C1129,CARPETAS!$C$5:$L$2388,9,FALSE)</f>
        <v>138.81.32</v>
      </c>
      <c r="H1129" s="28" t="str">
        <f>VLOOKUP($C1129,CARPETAS!$C$5:$L$2388,5,FALSE)</f>
        <v>Alto Paraguay</v>
      </c>
      <c r="I1129" s="88">
        <v>44153</v>
      </c>
      <c r="J1129" s="29" t="str">
        <f>VLOOKUP($C1129,CARPETAS!$C$5:$L$2388,4,FALSE)</f>
        <v>Salto</v>
      </c>
      <c r="K1129" s="38"/>
      <c r="L1129" s="93">
        <f t="shared" si="75"/>
        <v>44154</v>
      </c>
      <c r="M1129" s="30">
        <f t="shared" si="73"/>
        <v>2</v>
      </c>
      <c r="N1129" s="31">
        <v>990</v>
      </c>
      <c r="O1129" s="31" t="s">
        <v>2405</v>
      </c>
      <c r="P1129" s="31">
        <v>990</v>
      </c>
      <c r="Q1129" s="31"/>
      <c r="R1129" s="31" t="s">
        <v>2406</v>
      </c>
      <c r="S1129" s="31" t="s">
        <v>2407</v>
      </c>
      <c r="T1129" s="40" t="s">
        <v>2408</v>
      </c>
      <c r="U1129" s="222"/>
      <c r="V1129" s="48"/>
      <c r="W1129" s="48"/>
    </row>
    <row r="1130" ht="15.75" customHeight="1" s="49" customFormat="1">
      <c r="A1130" s="39">
        <v>47</v>
      </c>
      <c r="B1130" s="54" t="s">
        <v>40</v>
      </c>
      <c r="C1130" s="55" t="s">
        <v>2377</v>
      </c>
      <c r="D1130" s="141" t="s">
        <v>32</v>
      </c>
      <c r="E1130" s="88">
        <v>44153</v>
      </c>
      <c r="F1130" s="37" t="str">
        <f>VLOOKUP($C1130,CARPETAS!$C$5:$L$2388,2,FALSE)</f>
        <v>BRB096</v>
      </c>
      <c r="G1130" s="27" t="str">
        <f>VLOOKUP($C1130,CARPETAS!$C$5:$L$2388,9,FALSE)</f>
        <v>138.77.74</v>
      </c>
      <c r="H1130" s="28" t="str">
        <f>VLOOKUP($C1130,CARPETAS!$C$5:$L$2388,5,FALSE)</f>
        <v>Silvio</v>
      </c>
      <c r="I1130" s="88">
        <v>44154</v>
      </c>
      <c r="J1130" s="29" t="str">
        <f>VLOOKUP($C1130,CARPETAS!$C$5:$L$2388,4,FALSE)</f>
        <v>Rio Branco</v>
      </c>
      <c r="K1130" s="38"/>
      <c r="L1130" s="93">
        <f t="shared" si="75"/>
        <v>44155</v>
      </c>
      <c r="M1130" s="30">
        <f t="shared" si="73"/>
        <v>2</v>
      </c>
      <c r="N1130" s="31">
        <v>936</v>
      </c>
      <c r="O1130" s="31" t="s">
        <v>2409</v>
      </c>
      <c r="P1130" s="31">
        <v>936</v>
      </c>
      <c r="Q1130" s="31">
        <v>4721</v>
      </c>
      <c r="R1130" s="31" t="s">
        <v>217</v>
      </c>
      <c r="S1130" s="31" t="s">
        <v>1690</v>
      </c>
      <c r="T1130" s="40" t="s">
        <v>1047</v>
      </c>
      <c r="U1130" s="222"/>
      <c r="V1130" s="48"/>
      <c r="W1130" s="48"/>
    </row>
    <row r="1131" ht="15.75" customHeight="1" s="49" customFormat="1">
      <c r="A1131" s="39">
        <v>46</v>
      </c>
      <c r="B1131" s="54" t="s">
        <v>40</v>
      </c>
      <c r="C1131" s="55" t="s">
        <v>2410</v>
      </c>
      <c r="D1131" s="141" t="s">
        <v>24</v>
      </c>
      <c r="E1131" s="88">
        <v>44152</v>
      </c>
      <c r="F1131" s="37" t="str">
        <f>VLOOKUP($C1131,CARPETAS!$C$5:$L$2388,2,FALSE)</f>
        <v>BRP026</v>
      </c>
      <c r="G1131" s="27" t="str">
        <f>VLOOKUP($C1131,CARPETAS!$C$5:$L$2388,9,FALSE)</f>
        <v>1387968/69</v>
      </c>
      <c r="H1131" s="28" t="str">
        <f>VLOOKUP($C1131,CARPETAS!$C$5:$L$2388,5,FALSE)</f>
        <v>Silvio</v>
      </c>
      <c r="I1131" s="88">
        <v>44154</v>
      </c>
      <c r="J1131" s="29" t="str">
        <f>VLOOKUP($C1131,CARPETAS!$C$5:$L$2388,4,FALSE)</f>
        <v>Rio Branco</v>
      </c>
      <c r="K1131" s="38"/>
      <c r="L1131" s="93">
        <f t="shared" si="75"/>
        <v>44155</v>
      </c>
      <c r="M1131" s="30">
        <f t="shared" si="73"/>
        <v>3</v>
      </c>
      <c r="N1131" s="31">
        <v>1000</v>
      </c>
      <c r="O1131" s="31"/>
      <c r="P1131" s="31">
        <v>1000</v>
      </c>
      <c r="Q1131" s="31">
        <v>4735</v>
      </c>
      <c r="R1131" s="31" t="s">
        <v>2156</v>
      </c>
      <c r="S1131" s="31" t="s">
        <v>2157</v>
      </c>
      <c r="T1131" s="40" t="s">
        <v>2411</v>
      </c>
      <c r="U1131" s="222"/>
      <c r="V1131" s="48"/>
      <c r="W1131" s="48"/>
    </row>
    <row r="1132" ht="15.75" customHeight="1" s="49" customFormat="1">
      <c r="A1132" s="39">
        <v>46</v>
      </c>
      <c r="B1132" s="54" t="s">
        <v>40</v>
      </c>
      <c r="C1132" s="55" t="s">
        <v>2412</v>
      </c>
      <c r="D1132" s="141" t="s">
        <v>24</v>
      </c>
      <c r="E1132" s="88">
        <v>44152</v>
      </c>
      <c r="F1132" s="37" t="str">
        <f>VLOOKUP($C1132,CARPETAS!$C$5:$L$2388,2,FALSE)</f>
        <v>BRP027</v>
      </c>
      <c r="G1132" s="27" t="str">
        <f>VLOOKUP($C1132,CARPETAS!$C$5:$L$2388,9,FALSE)</f>
        <v>138.79.70</v>
      </c>
      <c r="H1132" s="28" t="str">
        <f>VLOOKUP($C1132,CARPETAS!$C$5:$L$2388,5,FALSE)</f>
        <v>Miro</v>
      </c>
      <c r="I1132" s="88">
        <v>44154</v>
      </c>
      <c r="J1132" s="29" t="str">
        <f>VLOOKUP($C1132,CARPETAS!$C$5:$L$2388,4,FALSE)</f>
        <v>Rio Branco</v>
      </c>
      <c r="K1132" s="38"/>
      <c r="L1132" s="93">
        <f t="shared" si="75"/>
        <v>44155</v>
      </c>
      <c r="M1132" s="30">
        <f t="shared" si="73"/>
        <v>3</v>
      </c>
      <c r="N1132" s="31">
        <v>1000</v>
      </c>
      <c r="O1132" s="31"/>
      <c r="P1132" s="31"/>
      <c r="Q1132" s="31">
        <v>4</v>
      </c>
      <c r="R1132" s="31" t="s">
        <v>2413</v>
      </c>
      <c r="S1132" s="31" t="s">
        <v>2414</v>
      </c>
      <c r="T1132" s="40" t="s">
        <v>2415</v>
      </c>
      <c r="U1132" s="222"/>
      <c r="V1132" s="48"/>
      <c r="W1132" s="48"/>
    </row>
    <row r="1133" ht="15.75" customHeight="1" s="49" customFormat="1">
      <c r="A1133" s="39">
        <v>47</v>
      </c>
      <c r="B1133" s="54" t="s">
        <v>40</v>
      </c>
      <c r="C1133" s="55" t="s">
        <v>2404</v>
      </c>
      <c r="D1133" s="141" t="s">
        <v>1907</v>
      </c>
      <c r="E1133" s="88">
        <v>44152</v>
      </c>
      <c r="F1133" s="37" t="str">
        <f>VLOOKUP($C1133,CARPETAS!$C$5:$L$2388,2,FALSE)</f>
        <v>PYB021</v>
      </c>
      <c r="G1133" s="27" t="str">
        <f>VLOOKUP($C1133,CARPETAS!$C$5:$L$2388,9,FALSE)</f>
        <v>138.81.32</v>
      </c>
      <c r="H1133" s="28" t="str">
        <f>VLOOKUP($C1133,CARPETAS!$C$5:$L$2388,5,FALSE)</f>
        <v>Alto Paraguay</v>
      </c>
      <c r="I1133" s="88">
        <f>E1133+2</f>
        <v>44154</v>
      </c>
      <c r="J1133" s="29" t="str">
        <f>VLOOKUP($C1133,CARPETAS!$C$5:$L$2388,4,FALSE)</f>
        <v>Salto</v>
      </c>
      <c r="K1133" s="38"/>
      <c r="L1133" s="93">
        <f t="shared" si="75"/>
        <v>44155</v>
      </c>
      <c r="M1133" s="30">
        <f t="shared" si="73"/>
        <v>3</v>
      </c>
      <c r="N1133" s="31">
        <v>990</v>
      </c>
      <c r="O1133" s="31" t="s">
        <v>2416</v>
      </c>
      <c r="P1133" s="31">
        <v>990</v>
      </c>
      <c r="Q1133" s="31"/>
      <c r="R1133" s="31" t="s">
        <v>2417</v>
      </c>
      <c r="S1133" s="31" t="s">
        <v>2418</v>
      </c>
      <c r="T1133" s="40" t="s">
        <v>2419</v>
      </c>
      <c r="U1133" s="222"/>
      <c r="V1133" s="48"/>
      <c r="W1133" s="48"/>
    </row>
    <row r="1134" ht="15.75" customHeight="1" s="49" customFormat="1">
      <c r="A1134" s="39">
        <v>47</v>
      </c>
      <c r="B1134" s="54" t="s">
        <v>40</v>
      </c>
      <c r="C1134" s="55" t="s">
        <v>2420</v>
      </c>
      <c r="D1134" s="141" t="s">
        <v>1998</v>
      </c>
      <c r="E1134" s="88">
        <v>44153</v>
      </c>
      <c r="F1134" s="37" t="str">
        <f>VLOOKUP($C1134,CARPETAS!$C$5:$L$2388,2,FALSE)</f>
        <v>BRB098</v>
      </c>
      <c r="G1134" s="27" t="str">
        <f>VLOOKUP($C1134,CARPETAS!$C$5:$L$2388,9,FALSE)</f>
        <v>138.83.32</v>
      </c>
      <c r="H1134" s="28" t="str">
        <f>VLOOKUP($C1134,CARPETAS!$C$5:$L$2388,5,FALSE)</f>
        <v>Zanini</v>
      </c>
      <c r="I1134" s="88">
        <v>44154</v>
      </c>
      <c r="J1134" s="29" t="str">
        <f>VLOOKUP($C1134,CARPETAS!$C$5:$L$2388,4,FALSE)</f>
        <v>Rio Branco</v>
      </c>
      <c r="K1134" s="38"/>
      <c r="L1134" s="93">
        <f t="shared" si="75"/>
        <v>44155</v>
      </c>
      <c r="M1134" s="30">
        <f t="shared" si="73"/>
        <v>2</v>
      </c>
      <c r="N1134" s="31">
        <v>936</v>
      </c>
      <c r="O1134" s="31" t="s">
        <v>2421</v>
      </c>
      <c r="P1134" s="31">
        <v>936</v>
      </c>
      <c r="Q1134" s="31">
        <v>1730</v>
      </c>
      <c r="R1134" s="31" t="s">
        <v>343</v>
      </c>
      <c r="S1134" s="31" t="s">
        <v>1336</v>
      </c>
      <c r="T1134" s="40" t="s">
        <v>2422</v>
      </c>
      <c r="U1134" s="222"/>
      <c r="V1134" s="48"/>
      <c r="W1134" s="48"/>
    </row>
    <row r="1135" s="49" customFormat="1">
      <c r="A1135" s="39">
        <v>46</v>
      </c>
      <c r="B1135" s="54" t="s">
        <v>40</v>
      </c>
      <c r="C1135" s="55" t="s">
        <v>2423</v>
      </c>
      <c r="D1135" s="141" t="s">
        <v>38</v>
      </c>
      <c r="E1135" s="88">
        <v>44147</v>
      </c>
      <c r="F1135" s="37" t="str">
        <f>VLOOKUP($C1135,CARPETAS!$C$5:$L$2388,2,FALSE)</f>
        <v>BRB095</v>
      </c>
      <c r="G1135" s="27" t="str">
        <f>VLOOKUP($C1135,CARPETAS!$C$5:$L$2388,9,FALSE)</f>
        <v>138.77.45</v>
      </c>
      <c r="H1135" s="28" t="str">
        <f>VLOOKUP($C1135,CARPETAS!$C$5:$L$2388,5,FALSE)</f>
        <v>Silvio</v>
      </c>
      <c r="I1135" s="88">
        <v>44155</v>
      </c>
      <c r="J1135" s="29" t="str">
        <f>VLOOKUP($C1135,CARPETAS!$C$5:$L$2388,4,FALSE)</f>
        <v>Rio Branco</v>
      </c>
      <c r="K1135" s="38"/>
      <c r="L1135" s="93">
        <f t="shared" si="75"/>
        <v>44156</v>
      </c>
      <c r="M1135" s="30">
        <f t="shared" si="73"/>
        <v>9</v>
      </c>
      <c r="N1135" s="31">
        <v>1152</v>
      </c>
      <c r="O1135" s="31"/>
      <c r="P1135" s="31">
        <v>1152</v>
      </c>
      <c r="Q1135" s="31">
        <v>4722</v>
      </c>
      <c r="R1135" s="31" t="s">
        <v>1756</v>
      </c>
      <c r="S1135" s="31" t="s">
        <v>1981</v>
      </c>
      <c r="T1135" s="40" t="s">
        <v>1049</v>
      </c>
      <c r="U1135" s="222"/>
      <c r="V1135" s="48"/>
      <c r="W1135" s="48"/>
    </row>
    <row r="1136" ht="15.75" customHeight="1" s="49" customFormat="1">
      <c r="A1136" s="39">
        <v>46</v>
      </c>
      <c r="B1136" s="54" t="s">
        <v>40</v>
      </c>
      <c r="C1136" s="55" t="s">
        <v>2410</v>
      </c>
      <c r="D1136" s="141" t="s">
        <v>24</v>
      </c>
      <c r="E1136" s="88">
        <v>44152</v>
      </c>
      <c r="F1136" s="37" t="str">
        <f>VLOOKUP($C1136,CARPETAS!$C$5:$L$2388,2,FALSE)</f>
        <v>BRP026</v>
      </c>
      <c r="G1136" s="27" t="str">
        <f>VLOOKUP($C1136,CARPETAS!$C$5:$L$2388,9,FALSE)</f>
        <v>1387968/69</v>
      </c>
      <c r="H1136" s="28" t="str">
        <f>VLOOKUP($C1136,CARPETAS!$C$5:$L$2388,5,FALSE)</f>
        <v>Silvio</v>
      </c>
      <c r="I1136" s="88">
        <v>44155</v>
      </c>
      <c r="J1136" s="29" t="str">
        <f>VLOOKUP($C1136,CARPETAS!$C$5:$L$2388,4,FALSE)</f>
        <v>Rio Branco</v>
      </c>
      <c r="K1136" s="38"/>
      <c r="L1136" s="93">
        <f t="shared" si="75"/>
        <v>44156</v>
      </c>
      <c r="M1136" s="30">
        <f t="shared" si="73"/>
        <v>4</v>
      </c>
      <c r="N1136" s="31">
        <v>1000</v>
      </c>
      <c r="O1136" s="31"/>
      <c r="P1136" s="31">
        <v>999</v>
      </c>
      <c r="Q1136" s="31">
        <v>4734</v>
      </c>
      <c r="R1136" s="31" t="s">
        <v>144</v>
      </c>
      <c r="S1136" s="31" t="s">
        <v>145</v>
      </c>
      <c r="T1136" s="40" t="s">
        <v>2424</v>
      </c>
      <c r="U1136" s="222"/>
      <c r="V1136" s="48"/>
      <c r="W1136" s="48"/>
    </row>
    <row r="1137" ht="15.75" customHeight="1" s="49" customFormat="1">
      <c r="A1137" s="39">
        <v>47</v>
      </c>
      <c r="B1137" s="54" t="s">
        <v>40</v>
      </c>
      <c r="C1137" s="55" t="s">
        <v>2341</v>
      </c>
      <c r="D1137" s="141" t="s">
        <v>26</v>
      </c>
      <c r="E1137" s="88">
        <v>44153</v>
      </c>
      <c r="F1137" s="37" t="str">
        <f>VLOOKUP($C1137,CARPETAS!$C$5:$L$2388,2,FALSE)</f>
        <v>BRB093</v>
      </c>
      <c r="G1137" s="27" t="str">
        <f>VLOOKUP($C1137,CARPETAS!$C$5:$L$2388,9,FALSE)</f>
        <v>138.69.99</v>
      </c>
      <c r="H1137" s="28" t="str">
        <f>VLOOKUP($C1137,CARPETAS!$C$5:$L$2388,5,FALSE)</f>
        <v>Zanini</v>
      </c>
      <c r="I1137" s="88">
        <f>E1137+2</f>
        <v>44155</v>
      </c>
      <c r="J1137" s="29" t="str">
        <f>VLOOKUP($C1137,CARPETAS!$C$5:$L$2388,4,FALSE)</f>
        <v>Rio Branco</v>
      </c>
      <c r="K1137" s="38"/>
      <c r="L1137" s="93">
        <f t="shared" si="75"/>
        <v>44156</v>
      </c>
      <c r="M1137" s="30">
        <f t="shared" si="73"/>
        <v>3</v>
      </c>
      <c r="N1137" s="31">
        <v>936</v>
      </c>
      <c r="O1137" s="31" t="s">
        <v>2425</v>
      </c>
      <c r="P1137" s="31">
        <v>936</v>
      </c>
      <c r="Q1137" s="31">
        <v>1734</v>
      </c>
      <c r="R1137" s="31" t="s">
        <v>684</v>
      </c>
      <c r="S1137" s="31" t="s">
        <v>685</v>
      </c>
      <c r="T1137" s="40" t="s">
        <v>1049</v>
      </c>
      <c r="U1137" s="222"/>
      <c r="V1137" s="48"/>
      <c r="W1137" s="48"/>
    </row>
    <row r="1138" ht="15.75" customHeight="1" s="49" customFormat="1">
      <c r="A1138" s="39">
        <v>47</v>
      </c>
      <c r="B1138" s="54" t="s">
        <v>40</v>
      </c>
      <c r="C1138" s="55" t="s">
        <v>2426</v>
      </c>
      <c r="D1138" s="141" t="s">
        <v>28</v>
      </c>
      <c r="E1138" s="88">
        <v>44153</v>
      </c>
      <c r="F1138" s="37" t="str">
        <f>VLOOKUP($C1138,CARPETAS!$C$5:$L$2388,2,FALSE)</f>
        <v>BRB097</v>
      </c>
      <c r="G1138" s="27" t="str">
        <f>VLOOKUP($C1138,CARPETAS!$C$5:$L$2388,9,FALSE)</f>
        <v>138.83.31</v>
      </c>
      <c r="H1138" s="28" t="str">
        <f>VLOOKUP($C1138,CARPETAS!$C$5:$L$2388,5,FALSE)</f>
        <v>Silvio</v>
      </c>
      <c r="I1138" s="88">
        <f>E1138+2</f>
        <v>44155</v>
      </c>
      <c r="J1138" s="29" t="str">
        <f>VLOOKUP($C1138,CARPETAS!$C$5:$L$2388,4,FALSE)</f>
        <v>Rio Branco</v>
      </c>
      <c r="K1138" s="38"/>
      <c r="L1138" s="93">
        <f t="shared" si="75"/>
        <v>44156</v>
      </c>
      <c r="M1138" s="30">
        <f t="shared" si="73"/>
        <v>3</v>
      </c>
      <c r="N1138" s="31">
        <v>936</v>
      </c>
      <c r="O1138" s="31" t="s">
        <v>2427</v>
      </c>
      <c r="P1138" s="31">
        <v>936</v>
      </c>
      <c r="Q1138" s="31">
        <v>4741</v>
      </c>
      <c r="R1138" s="31" t="s">
        <v>1316</v>
      </c>
      <c r="S1138" s="31" t="s">
        <v>527</v>
      </c>
      <c r="T1138" s="40" t="s">
        <v>2428</v>
      </c>
      <c r="U1138" s="222"/>
      <c r="V1138" s="48"/>
      <c r="W1138" s="48"/>
    </row>
    <row r="1139" ht="15.75" customHeight="1" s="49" customFormat="1">
      <c r="A1139" s="39">
        <v>46</v>
      </c>
      <c r="B1139" s="54" t="s">
        <v>40</v>
      </c>
      <c r="C1139" s="55" t="s">
        <v>2429</v>
      </c>
      <c r="D1139" s="141" t="s">
        <v>38</v>
      </c>
      <c r="E1139" s="88">
        <v>44147</v>
      </c>
      <c r="F1139" s="37" t="str">
        <f>VLOOKUP($C1139,CARPETAS!$C$5:$L$2388,2,FALSE)</f>
        <v>BRB095</v>
      </c>
      <c r="G1139" s="27" t="str">
        <f>VLOOKUP($C1139,CARPETAS!$C$5:$L$2388,9,FALSE)</f>
        <v>138.77.43</v>
      </c>
      <c r="H1139" s="28" t="str">
        <f>VLOOKUP($C1139,CARPETAS!$C$5:$L$2388,5,FALSE)</f>
        <v>Silvio</v>
      </c>
      <c r="I1139" s="88">
        <v>44158</v>
      </c>
      <c r="J1139" s="29" t="str">
        <f>VLOOKUP($C1139,CARPETAS!$C$5:$L$2388,4,FALSE)</f>
        <v>Rio Branco</v>
      </c>
      <c r="K1139" s="38"/>
      <c r="L1139" s="93">
        <f t="shared" si="75"/>
        <v>44159</v>
      </c>
      <c r="M1139" s="30">
        <f t="shared" si="73"/>
        <v>12</v>
      </c>
      <c r="N1139" s="31">
        <v>1152</v>
      </c>
      <c r="O1139" s="31"/>
      <c r="P1139" s="31">
        <v>1152</v>
      </c>
      <c r="Q1139" s="31">
        <v>4728</v>
      </c>
      <c r="R1139" s="31" t="s">
        <v>1653</v>
      </c>
      <c r="S1139" s="31" t="s">
        <v>1654</v>
      </c>
      <c r="T1139" s="40" t="s">
        <v>2430</v>
      </c>
      <c r="U1139" s="222"/>
      <c r="V1139" s="48"/>
      <c r="W1139" s="48"/>
    </row>
    <row r="1140" ht="15.75" customHeight="1" s="49" customFormat="1">
      <c r="A1140" s="39">
        <v>46</v>
      </c>
      <c r="B1140" s="54" t="s">
        <v>40</v>
      </c>
      <c r="C1140" s="55" t="s">
        <v>2431</v>
      </c>
      <c r="D1140" s="141" t="s">
        <v>38</v>
      </c>
      <c r="E1140" s="88">
        <v>44147</v>
      </c>
      <c r="F1140" s="37" t="str">
        <f>VLOOKUP($C1140,CARPETAS!$C$5:$L$2388,2,FALSE)</f>
        <v>BRB095</v>
      </c>
      <c r="G1140" s="27" t="str">
        <f>VLOOKUP($C1140,CARPETAS!$C$5:$L$2388,9,FALSE)</f>
        <v>138.77.44</v>
      </c>
      <c r="H1140" s="28" t="str">
        <f>VLOOKUP($C1140,CARPETAS!$C$5:$L$2388,5,FALSE)</f>
        <v>Silvio</v>
      </c>
      <c r="I1140" s="88">
        <v>44158</v>
      </c>
      <c r="J1140" s="29" t="str">
        <f>VLOOKUP($C1140,CARPETAS!$C$5:$L$2388,4,FALSE)</f>
        <v>Rio Branco</v>
      </c>
      <c r="K1140" s="38"/>
      <c r="L1140" s="93">
        <f t="shared" si="75"/>
        <v>44159</v>
      </c>
      <c r="M1140" s="30">
        <f t="shared" si="73"/>
        <v>12</v>
      </c>
      <c r="N1140" s="31">
        <v>1152</v>
      </c>
      <c r="O1140" s="31"/>
      <c r="P1140" s="31">
        <v>1152</v>
      </c>
      <c r="Q1140" s="31">
        <v>4730</v>
      </c>
      <c r="R1140" s="31" t="s">
        <v>1851</v>
      </c>
      <c r="S1140" s="31" t="s">
        <v>1852</v>
      </c>
      <c r="T1140" s="40" t="s">
        <v>2430</v>
      </c>
      <c r="U1140" s="222"/>
      <c r="V1140" s="48"/>
      <c r="W1140" s="48"/>
    </row>
    <row r="1141" ht="15.75" customHeight="1" s="49" customFormat="1">
      <c r="A1141" s="39">
        <v>47</v>
      </c>
      <c r="B1141" s="54" t="s">
        <v>40</v>
      </c>
      <c r="C1141" s="55" t="s">
        <v>2426</v>
      </c>
      <c r="D1141" s="141" t="s">
        <v>32</v>
      </c>
      <c r="E1141" s="88">
        <v>44154</v>
      </c>
      <c r="F1141" s="37" t="str">
        <f>VLOOKUP($C1141,CARPETAS!$C$5:$L$2388,2,FALSE)</f>
        <v>BRB097</v>
      </c>
      <c r="G1141" s="27" t="str">
        <f>VLOOKUP($C1141,CARPETAS!$C$5:$L$2388,9,FALSE)</f>
        <v>138.83.31</v>
      </c>
      <c r="H1141" s="28" t="str">
        <f>VLOOKUP($C1141,CARPETAS!$C$5:$L$2388,5,FALSE)</f>
        <v>Silvio</v>
      </c>
      <c r="I1141" s="88">
        <v>44160</v>
      </c>
      <c r="J1141" s="29" t="str">
        <f>VLOOKUP($C1141,CARPETAS!$C$5:$L$2388,4,FALSE)</f>
        <v>Rio Branco</v>
      </c>
      <c r="K1141" s="38"/>
      <c r="L1141" s="93">
        <f t="shared" si="75"/>
        <v>44161</v>
      </c>
      <c r="M1141" s="30">
        <f t="shared" si="73"/>
        <v>7</v>
      </c>
      <c r="N1141" s="31">
        <v>936</v>
      </c>
      <c r="O1141" s="31" t="s">
        <v>2432</v>
      </c>
      <c r="P1141" s="31">
        <v>936</v>
      </c>
      <c r="Q1141" s="31">
        <v>4745</v>
      </c>
      <c r="R1141" s="31" t="s">
        <v>1426</v>
      </c>
      <c r="S1141" s="31" t="s">
        <v>2348</v>
      </c>
      <c r="T1141" s="40" t="s">
        <v>2433</v>
      </c>
      <c r="U1141" s="222"/>
      <c r="V1141" s="48"/>
      <c r="W1141" s="48"/>
    </row>
    <row r="1142" ht="15.75" customHeight="1" s="49" customFormat="1">
      <c r="A1142" s="39">
        <v>47</v>
      </c>
      <c r="B1142" s="54" t="s">
        <v>40</v>
      </c>
      <c r="C1142" s="55" t="s">
        <v>2434</v>
      </c>
      <c r="D1142" s="141" t="s">
        <v>2282</v>
      </c>
      <c r="E1142" s="88">
        <v>44151</v>
      </c>
      <c r="F1142" s="37" t="str">
        <f>VLOOKUP($C1142,CARPETAS!$C$5:$L$2388,2,FALSE)</f>
        <v>BRE025</v>
      </c>
      <c r="G1142" s="27" t="str">
        <f>VLOOKUP($C1142,CARPETAS!$C$5:$L$2388,9,FALSE)</f>
        <v>1388060/59/04</v>
      </c>
      <c r="H1142" s="28" t="str">
        <f>VLOOKUP($C1142,CARPETAS!$C$5:$L$2388,5,FALSE)</f>
        <v>Silvio</v>
      </c>
      <c r="I1142" s="88">
        <v>44160</v>
      </c>
      <c r="J1142" s="29" t="str">
        <f>VLOOKUP($C1142,CARPETAS!$C$5:$L$2388,4,FALSE)</f>
        <v>Rio Branco</v>
      </c>
      <c r="K1142" s="38"/>
      <c r="L1142" s="93">
        <f t="shared" si="75"/>
        <v>44161</v>
      </c>
      <c r="M1142" s="30">
        <f ref="M1142:M1205" t="shared" si="76">IF(E1142&lt;&gt;"",L1142-E1142,"-")</f>
        <v>10</v>
      </c>
      <c r="N1142" s="31">
        <v>1100</v>
      </c>
      <c r="O1142" s="31"/>
      <c r="P1142" s="31">
        <v>1100</v>
      </c>
      <c r="Q1142" s="31">
        <v>4736</v>
      </c>
      <c r="R1142" s="31" t="s">
        <v>1218</v>
      </c>
      <c r="S1142" s="31" t="s">
        <v>1219</v>
      </c>
      <c r="T1142" s="40" t="s">
        <v>2435</v>
      </c>
      <c r="U1142" s="222"/>
      <c r="V1142" s="48"/>
      <c r="W1142" s="48"/>
    </row>
    <row r="1143" ht="15.75" customHeight="1" s="49" customFormat="1">
      <c r="A1143" s="39">
        <v>47</v>
      </c>
      <c r="B1143" s="54" t="s">
        <v>40</v>
      </c>
      <c r="C1143" s="55" t="s">
        <v>2436</v>
      </c>
      <c r="D1143" s="141" t="s">
        <v>1041</v>
      </c>
      <c r="E1143" s="88">
        <v>44154</v>
      </c>
      <c r="F1143" s="37" t="str">
        <f>VLOOKUP($C1143,CARPETAS!$C$5:$L$2388,2,FALSE)</f>
        <v>BRE023</v>
      </c>
      <c r="G1143" s="27" t="str">
        <f>VLOOKUP($C1143,CARPETAS!$C$5:$L$2388,9,FALSE)</f>
        <v>138.74.91</v>
      </c>
      <c r="H1143" s="28" t="str">
        <f>VLOOKUP($C1143,CARPETAS!$C$5:$L$2388,5,FALSE)</f>
        <v>Zanini</v>
      </c>
      <c r="I1143" s="88">
        <v>44160</v>
      </c>
      <c r="J1143" s="29" t="str">
        <f>VLOOKUP($C1143,CARPETAS!$C$5:$L$2388,4,FALSE)</f>
        <v>Rio Branco</v>
      </c>
      <c r="K1143" s="38"/>
      <c r="L1143" s="93">
        <f t="shared" si="75"/>
        <v>44161</v>
      </c>
      <c r="M1143" s="30">
        <f t="shared" si="76"/>
        <v>7</v>
      </c>
      <c r="N1143" s="31">
        <v>1200</v>
      </c>
      <c r="O1143" s="31"/>
      <c r="P1143" s="31">
        <v>1200</v>
      </c>
      <c r="Q1143" s="31">
        <v>1736</v>
      </c>
      <c r="R1143" s="31" t="s">
        <v>97</v>
      </c>
      <c r="S1143" s="31" t="s">
        <v>98</v>
      </c>
      <c r="T1143" s="40" t="s">
        <v>2437</v>
      </c>
      <c r="U1143" s="222"/>
      <c r="V1143" s="48"/>
      <c r="W1143" s="48"/>
    </row>
    <row r="1144" ht="15.75" customHeight="1" s="49" customFormat="1">
      <c r="A1144" s="39">
        <v>47</v>
      </c>
      <c r="B1144" s="54" t="s">
        <v>40</v>
      </c>
      <c r="C1144" s="55" t="s">
        <v>2438</v>
      </c>
      <c r="D1144" s="141" t="s">
        <v>1041</v>
      </c>
      <c r="E1144" s="88">
        <v>44154</v>
      </c>
      <c r="F1144" s="37" t="str">
        <f>VLOOKUP($C1144,CARPETAS!$C$5:$L$2388,2,FALSE)</f>
        <v>BRE024</v>
      </c>
      <c r="G1144" s="27" t="str">
        <f>VLOOKUP($C1144,CARPETAS!$C$5:$L$2388,9,FALSE)</f>
        <v>138.74.92</v>
      </c>
      <c r="H1144" s="28" t="str">
        <f>VLOOKUP($C1144,CARPETAS!$C$5:$L$2388,5,FALSE)</f>
        <v>Miro</v>
      </c>
      <c r="I1144" s="88">
        <v>44160</v>
      </c>
      <c r="J1144" s="29" t="str">
        <f>VLOOKUP($C1144,CARPETAS!$C$5:$L$2388,4,FALSE)</f>
        <v>Rio Branco</v>
      </c>
      <c r="K1144" s="38"/>
      <c r="L1144" s="93">
        <f t="shared" si="75"/>
        <v>44161</v>
      </c>
      <c r="M1144" s="30">
        <f t="shared" si="76"/>
        <v>7</v>
      </c>
      <c r="N1144" s="31">
        <v>1200</v>
      </c>
      <c r="O1144" s="31"/>
      <c r="P1144" s="31"/>
      <c r="Q1144" s="31">
        <v>8</v>
      </c>
      <c r="R1144" s="31" t="s">
        <v>2439</v>
      </c>
      <c r="S1144" s="31" t="s">
        <v>2440</v>
      </c>
      <c r="T1144" s="40" t="s">
        <v>2441</v>
      </c>
      <c r="U1144" s="222"/>
      <c r="V1144" s="48"/>
      <c r="W1144" s="48"/>
    </row>
    <row r="1145" ht="15.75" customHeight="1" s="49" customFormat="1">
      <c r="A1145" s="39">
        <v>47</v>
      </c>
      <c r="B1145" s="54" t="s">
        <v>40</v>
      </c>
      <c r="C1145" s="55" t="s">
        <v>2442</v>
      </c>
      <c r="D1145" s="141" t="s">
        <v>38</v>
      </c>
      <c r="E1145" s="88">
        <v>44154</v>
      </c>
      <c r="F1145" s="37" t="str">
        <f>VLOOKUP($C1145,CARPETAS!$C$5:$L$2388,2,FALSE)</f>
        <v>BRB099</v>
      </c>
      <c r="G1145" s="27" t="str">
        <f>VLOOKUP($C1145,CARPETAS!$C$5:$L$2388,9,FALSE)</f>
        <v>138.84.06</v>
      </c>
      <c r="H1145" s="28" t="str">
        <f>VLOOKUP($C1145,CARPETAS!$C$5:$L$2388,5,FALSE)</f>
        <v>Silvio</v>
      </c>
      <c r="I1145" s="88">
        <v>44160</v>
      </c>
      <c r="J1145" s="29" t="str">
        <f>VLOOKUP($C1145,CARPETAS!$C$5:$L$2388,4,FALSE)</f>
        <v>Rio Branco</v>
      </c>
      <c r="K1145" s="38"/>
      <c r="L1145" s="93">
        <f t="shared" si="75"/>
        <v>44161</v>
      </c>
      <c r="M1145" s="30">
        <f t="shared" si="76"/>
        <v>7</v>
      </c>
      <c r="N1145" s="31">
        <v>1152</v>
      </c>
      <c r="O1145" s="31"/>
      <c r="P1145" s="31">
        <v>1152</v>
      </c>
      <c r="Q1145" s="31">
        <v>4743</v>
      </c>
      <c r="R1145" s="31" t="s">
        <v>2443</v>
      </c>
      <c r="S1145" s="31" t="s">
        <v>2444</v>
      </c>
      <c r="T1145" s="40" t="s">
        <v>2445</v>
      </c>
      <c r="U1145" s="222"/>
      <c r="V1145" s="48"/>
      <c r="W1145" s="48"/>
    </row>
    <row r="1146" ht="15.75" customHeight="1" s="49" customFormat="1">
      <c r="A1146" s="39">
        <v>46</v>
      </c>
      <c r="B1146" s="54" t="s">
        <v>40</v>
      </c>
      <c r="C1146" s="55" t="s">
        <v>2446</v>
      </c>
      <c r="D1146" s="141" t="s">
        <v>24</v>
      </c>
      <c r="E1146" s="88">
        <v>44156</v>
      </c>
      <c r="F1146" s="37" t="str">
        <f>VLOOKUP($C1146,CARPETAS!$C$5:$L$2388,2,FALSE)</f>
        <v>BRP028</v>
      </c>
      <c r="G1146" s="27" t="str">
        <f>VLOOKUP($C1146,CARPETAS!$C$5:$L$2388,9,FALSE)</f>
        <v>138.18.56</v>
      </c>
      <c r="H1146" s="28" t="str">
        <f>VLOOKUP($C1146,CARPETAS!$C$5:$L$2388,5,FALSE)</f>
        <v>Silvio</v>
      </c>
      <c r="I1146" s="88">
        <v>44160</v>
      </c>
      <c r="J1146" s="29" t="str">
        <f>VLOOKUP($C1146,CARPETAS!$C$5:$L$2388,4,FALSE)</f>
        <v>Rio Branco</v>
      </c>
      <c r="K1146" s="38"/>
      <c r="L1146" s="93">
        <f t="shared" si="75"/>
        <v>44161</v>
      </c>
      <c r="M1146" s="30">
        <f t="shared" si="76"/>
        <v>5</v>
      </c>
      <c r="N1146" s="31">
        <v>1000</v>
      </c>
      <c r="O1146" s="31"/>
      <c r="P1146" s="31">
        <v>1000</v>
      </c>
      <c r="Q1146" s="31">
        <v>4749</v>
      </c>
      <c r="R1146" s="31" t="s">
        <v>564</v>
      </c>
      <c r="S1146" s="31" t="s">
        <v>469</v>
      </c>
      <c r="T1146" s="40" t="s">
        <v>2447</v>
      </c>
      <c r="U1146" s="222"/>
      <c r="V1146" s="48"/>
      <c r="W1146" s="48"/>
    </row>
    <row r="1147" ht="15.75" customHeight="1" s="49" customFormat="1">
      <c r="A1147" s="39">
        <v>46</v>
      </c>
      <c r="B1147" s="54" t="s">
        <v>40</v>
      </c>
      <c r="C1147" s="55" t="s">
        <v>2448</v>
      </c>
      <c r="D1147" s="141" t="s">
        <v>24</v>
      </c>
      <c r="E1147" s="88">
        <v>44156</v>
      </c>
      <c r="F1147" s="37" t="str">
        <f>VLOOKUP($C1147,CARPETAS!$C$5:$L$2388,2,FALSE)</f>
        <v>BRP029</v>
      </c>
      <c r="G1147" s="27" t="str">
        <f>VLOOKUP($C1147,CARPETAS!$C$5:$L$2388,9,FALSE)</f>
        <v>138.18.57</v>
      </c>
      <c r="H1147" s="28" t="str">
        <f>VLOOKUP($C1147,CARPETAS!$C$5:$L$2388,5,FALSE)</f>
        <v>Zanini</v>
      </c>
      <c r="I1147" s="88">
        <v>44160</v>
      </c>
      <c r="J1147" s="29" t="str">
        <f>VLOOKUP($C1147,CARPETAS!$C$5:$L$2388,4,FALSE)</f>
        <v>Rio Branco</v>
      </c>
      <c r="K1147" s="38"/>
      <c r="L1147" s="93">
        <f t="shared" si="75"/>
        <v>44161</v>
      </c>
      <c r="M1147" s="30">
        <f t="shared" si="76"/>
        <v>5</v>
      </c>
      <c r="N1147" s="31">
        <v>1000</v>
      </c>
      <c r="O1147" s="31"/>
      <c r="P1147" s="31">
        <v>1000</v>
      </c>
      <c r="Q1147" s="31">
        <v>1735</v>
      </c>
      <c r="R1147" s="31" t="s">
        <v>43</v>
      </c>
      <c r="S1147" s="31" t="s">
        <v>1046</v>
      </c>
      <c r="T1147" s="40" t="s">
        <v>2447</v>
      </c>
      <c r="U1147" s="222"/>
      <c r="V1147" s="48"/>
      <c r="W1147" s="48"/>
    </row>
    <row r="1148" ht="15.75" customHeight="1" s="49" customFormat="1">
      <c r="A1148" s="39">
        <v>46</v>
      </c>
      <c r="B1148" s="54" t="s">
        <v>40</v>
      </c>
      <c r="C1148" s="55" t="s">
        <v>2449</v>
      </c>
      <c r="D1148" s="141" t="s">
        <v>24</v>
      </c>
      <c r="E1148" s="88">
        <v>44156</v>
      </c>
      <c r="F1148" s="37" t="str">
        <f>VLOOKUP($C1148,CARPETAS!$C$5:$L$2388,2,FALSE)</f>
        <v>BRP030</v>
      </c>
      <c r="G1148" s="27" t="str">
        <f>VLOOKUP($C1148,CARPETAS!$C$5:$L$2388,9,FALSE)</f>
        <v>138.18.58</v>
      </c>
      <c r="H1148" s="28" t="str">
        <f>VLOOKUP($C1148,CARPETAS!$C$5:$L$2388,5,FALSE)</f>
        <v>Silvio</v>
      </c>
      <c r="I1148" s="88">
        <v>44160</v>
      </c>
      <c r="J1148" s="29" t="str">
        <f>VLOOKUP($C1148,CARPETAS!$C$5:$L$2388,4,FALSE)</f>
        <v>Rio Branco</v>
      </c>
      <c r="K1148" s="38"/>
      <c r="L1148" s="93">
        <f t="shared" si="75"/>
        <v>44161</v>
      </c>
      <c r="M1148" s="30">
        <f t="shared" si="76"/>
        <v>5</v>
      </c>
      <c r="N1148" s="31">
        <v>1000</v>
      </c>
      <c r="O1148" s="31"/>
      <c r="P1148" s="31">
        <v>1000</v>
      </c>
      <c r="Q1148" s="31">
        <v>4751</v>
      </c>
      <c r="R1148" s="31" t="s">
        <v>1386</v>
      </c>
      <c r="S1148" s="31" t="s">
        <v>438</v>
      </c>
      <c r="T1148" s="40" t="s">
        <v>2450</v>
      </c>
      <c r="U1148" s="222"/>
      <c r="V1148" s="48"/>
      <c r="W1148" s="48"/>
    </row>
    <row r="1149" ht="15.75" customHeight="1" s="49" customFormat="1">
      <c r="A1149" s="39">
        <v>46</v>
      </c>
      <c r="B1149" s="54" t="s">
        <v>40</v>
      </c>
      <c r="C1149" s="55" t="s">
        <v>2451</v>
      </c>
      <c r="D1149" s="141" t="s">
        <v>24</v>
      </c>
      <c r="E1149" s="88">
        <v>44156</v>
      </c>
      <c r="F1149" s="37" t="str">
        <f>VLOOKUP($C1149,CARPETAS!$C$5:$L$2388,2,FALSE)</f>
        <v>BRP031</v>
      </c>
      <c r="G1149" s="27" t="str">
        <f>VLOOKUP($C1149,CARPETAS!$C$5:$L$2388,9,FALSE)</f>
        <v>138.18.59</v>
      </c>
      <c r="H1149" s="28" t="str">
        <f>VLOOKUP($C1149,CARPETAS!$C$5:$L$2388,5,FALSE)</f>
        <v>Miro</v>
      </c>
      <c r="I1149" s="88">
        <v>44160</v>
      </c>
      <c r="J1149" s="29" t="str">
        <f>VLOOKUP($C1149,CARPETAS!$C$5:$L$2388,4,FALSE)</f>
        <v>Rio Branco</v>
      </c>
      <c r="K1149" s="38"/>
      <c r="L1149" s="93">
        <f t="shared" si="75"/>
        <v>44161</v>
      </c>
      <c r="M1149" s="30">
        <f t="shared" si="76"/>
        <v>5</v>
      </c>
      <c r="N1149" s="31">
        <v>1000</v>
      </c>
      <c r="O1149" s="31"/>
      <c r="P1149" s="31"/>
      <c r="Q1149" s="31">
        <v>9</v>
      </c>
      <c r="R1149" s="31" t="s">
        <v>2452</v>
      </c>
      <c r="S1149" s="31" t="s">
        <v>2453</v>
      </c>
      <c r="T1149" s="40" t="s">
        <v>2454</v>
      </c>
      <c r="U1149" s="222"/>
      <c r="V1149" s="48"/>
      <c r="W1149" s="48"/>
    </row>
    <row r="1150" ht="15.75" customHeight="1" s="49" customFormat="1">
      <c r="A1150" s="39">
        <v>46</v>
      </c>
      <c r="B1150" s="54" t="s">
        <v>40</v>
      </c>
      <c r="C1150" s="55" t="s">
        <v>2455</v>
      </c>
      <c r="D1150" s="141" t="s">
        <v>24</v>
      </c>
      <c r="E1150" s="88">
        <v>44156</v>
      </c>
      <c r="F1150" s="37" t="str">
        <f>VLOOKUP($C1150,CARPETAS!$C$5:$L$2388,2,FALSE)</f>
        <v>BRP032</v>
      </c>
      <c r="G1150" s="27" t="str">
        <f>VLOOKUP($C1150,CARPETAS!$C$5:$L$2388,9,FALSE)</f>
        <v>138.84.18</v>
      </c>
      <c r="H1150" s="28" t="str">
        <f>VLOOKUP($C1150,CARPETAS!$C$5:$L$2388,5,FALSE)</f>
        <v>Garzon</v>
      </c>
      <c r="I1150" s="88">
        <v>44160</v>
      </c>
      <c r="J1150" s="29" t="str">
        <f>VLOOKUP($C1150,CARPETAS!$C$5:$L$2388,4,FALSE)</f>
        <v>Rio Branco</v>
      </c>
      <c r="K1150" s="38"/>
      <c r="L1150" s="93">
        <f t="shared" si="75"/>
        <v>44161</v>
      </c>
      <c r="M1150" s="30">
        <f t="shared" si="76"/>
        <v>5</v>
      </c>
      <c r="N1150" s="31">
        <v>1000</v>
      </c>
      <c r="O1150" s="31"/>
      <c r="P1150" s="31">
        <v>999</v>
      </c>
      <c r="Q1150" s="31">
        <v>145</v>
      </c>
      <c r="R1150" s="31" t="s">
        <v>402</v>
      </c>
      <c r="S1150" s="31" t="s">
        <v>403</v>
      </c>
      <c r="T1150" s="40" t="s">
        <v>2456</v>
      </c>
      <c r="U1150" s="222"/>
      <c r="V1150" s="48"/>
      <c r="W1150" s="48"/>
    </row>
    <row r="1151" ht="15.75" customHeight="1" s="49" customFormat="1">
      <c r="A1151" s="39">
        <v>46</v>
      </c>
      <c r="B1151" s="54" t="s">
        <v>40</v>
      </c>
      <c r="C1151" s="55" t="s">
        <v>2457</v>
      </c>
      <c r="D1151" s="141" t="s">
        <v>24</v>
      </c>
      <c r="E1151" s="88">
        <v>44156</v>
      </c>
      <c r="F1151" s="37" t="str">
        <f>VLOOKUP($C1151,CARPETAS!$C$5:$L$2388,2,FALSE)</f>
        <v>BRP033</v>
      </c>
      <c r="G1151" s="27" t="str">
        <f>VLOOKUP($C1151,CARPETAS!$C$5:$L$2388,9,FALSE)</f>
        <v>138.81.55</v>
      </c>
      <c r="H1151" s="28" t="str">
        <f>VLOOKUP($C1151,CARPETAS!$C$5:$L$2388,5,FALSE)</f>
        <v>Silvio</v>
      </c>
      <c r="I1151" s="88">
        <v>44160</v>
      </c>
      <c r="J1151" s="29" t="str">
        <f>VLOOKUP($C1151,CARPETAS!$C$5:$L$2388,4,FALSE)</f>
        <v>Rio Branco</v>
      </c>
      <c r="K1151" s="38"/>
      <c r="L1151" s="93">
        <f t="shared" si="75"/>
        <v>44161</v>
      </c>
      <c r="M1151" s="30">
        <f t="shared" si="76"/>
        <v>5</v>
      </c>
      <c r="N1151" s="31">
        <v>1000</v>
      </c>
      <c r="O1151" s="31"/>
      <c r="P1151" s="31">
        <v>1000</v>
      </c>
      <c r="Q1151" s="31">
        <v>4744</v>
      </c>
      <c r="R1151" s="31" t="s">
        <v>1742</v>
      </c>
      <c r="S1151" s="31" t="s">
        <v>2458</v>
      </c>
      <c r="T1151" s="40" t="s">
        <v>2447</v>
      </c>
      <c r="U1151" s="222"/>
      <c r="V1151" s="48"/>
      <c r="W1151" s="48"/>
    </row>
    <row r="1152" ht="15.75" customHeight="1" s="49" customFormat="1">
      <c r="A1152" s="39">
        <v>48</v>
      </c>
      <c r="B1152" s="54" t="s">
        <v>40</v>
      </c>
      <c r="C1152" s="55" t="s">
        <v>2420</v>
      </c>
      <c r="D1152" s="141" t="s">
        <v>1998</v>
      </c>
      <c r="E1152" s="88">
        <v>44158</v>
      </c>
      <c r="F1152" s="37" t="str">
        <f>VLOOKUP($C1152,CARPETAS!$C$5:$L$2388,2,FALSE)</f>
        <v>BRB098</v>
      </c>
      <c r="G1152" s="27" t="str">
        <f>VLOOKUP($C1152,CARPETAS!$C$5:$L$2388,9,FALSE)</f>
        <v>138.83.32</v>
      </c>
      <c r="H1152" s="28" t="str">
        <f>VLOOKUP($C1152,CARPETAS!$C$5:$L$2388,5,FALSE)</f>
        <v>Zanini</v>
      </c>
      <c r="I1152" s="88">
        <v>44160</v>
      </c>
      <c r="J1152" s="29" t="str">
        <f>VLOOKUP($C1152,CARPETAS!$C$5:$L$2388,4,FALSE)</f>
        <v>Rio Branco</v>
      </c>
      <c r="K1152" s="38"/>
      <c r="L1152" s="93">
        <f t="shared" si="75"/>
        <v>44161</v>
      </c>
      <c r="M1152" s="30">
        <f t="shared" si="76"/>
        <v>3</v>
      </c>
      <c r="N1152" s="31">
        <v>936</v>
      </c>
      <c r="O1152" s="31" t="s">
        <v>2459</v>
      </c>
      <c r="P1152" s="31">
        <v>936</v>
      </c>
      <c r="Q1152" s="31">
        <v>1738</v>
      </c>
      <c r="R1152" s="31" t="s">
        <v>68</v>
      </c>
      <c r="S1152" s="31" t="s">
        <v>69</v>
      </c>
      <c r="T1152" s="40" t="s">
        <v>2433</v>
      </c>
      <c r="U1152" s="222"/>
      <c r="V1152" s="48"/>
      <c r="W1152" s="48"/>
    </row>
    <row r="1153" ht="15.75" customHeight="1" s="49" customFormat="1">
      <c r="A1153" s="39">
        <v>48</v>
      </c>
      <c r="B1153" s="54" t="s">
        <v>40</v>
      </c>
      <c r="C1153" s="55" t="s">
        <v>2426</v>
      </c>
      <c r="D1153" s="141" t="s">
        <v>32</v>
      </c>
      <c r="E1153" s="88">
        <v>44160</v>
      </c>
      <c r="F1153" s="37" t="str">
        <f>VLOOKUP($C1153,CARPETAS!$C$5:$L$2388,2,FALSE)</f>
        <v>BRB097</v>
      </c>
      <c r="G1153" s="27" t="str">
        <f>VLOOKUP($C1153,CARPETAS!$C$5:$L$2388,9,FALSE)</f>
        <v>138.83.31</v>
      </c>
      <c r="H1153" s="28" t="str">
        <f>VLOOKUP($C1153,CARPETAS!$C$5:$L$2388,5,FALSE)</f>
        <v>Silvio</v>
      </c>
      <c r="I1153" s="88">
        <v>44161</v>
      </c>
      <c r="J1153" s="29" t="str">
        <f>VLOOKUP($C1153,CARPETAS!$C$5:$L$2388,4,FALSE)</f>
        <v>Rio Branco</v>
      </c>
      <c r="K1153" s="38"/>
      <c r="L1153" s="93">
        <f t="shared" si="75"/>
        <v>44162</v>
      </c>
      <c r="M1153" s="30">
        <f t="shared" si="76"/>
        <v>2</v>
      </c>
      <c r="N1153" s="31">
        <v>936</v>
      </c>
      <c r="O1153" s="31" t="s">
        <v>2460</v>
      </c>
      <c r="P1153" s="31">
        <v>936</v>
      </c>
      <c r="Q1153" s="31">
        <v>4747</v>
      </c>
      <c r="R1153" s="31" t="s">
        <v>2461</v>
      </c>
      <c r="S1153" s="31" t="s">
        <v>2462</v>
      </c>
      <c r="T1153" s="40" t="s">
        <v>1068</v>
      </c>
      <c r="U1153" s="222"/>
      <c r="V1153" s="48"/>
      <c r="W1153" s="48"/>
    </row>
    <row r="1154" s="49" customFormat="1">
      <c r="A1154" s="39">
        <v>48</v>
      </c>
      <c r="B1154" s="54" t="s">
        <v>40</v>
      </c>
      <c r="C1154" s="55" t="s">
        <v>2463</v>
      </c>
      <c r="D1154" s="141" t="s">
        <v>24</v>
      </c>
      <c r="E1154" s="88">
        <v>44161</v>
      </c>
      <c r="F1154" s="37" t="str">
        <f>VLOOKUP($C1154,CARPETAS!$C$5:$L$2388,2,FALSE)</f>
        <v>BRP040</v>
      </c>
      <c r="G1154" s="27" t="str">
        <f>VLOOKUP($C1154,CARPETAS!$C$5:$L$2388,9,FALSE)</f>
        <v>1388419/20</v>
      </c>
      <c r="H1154" s="28" t="str">
        <f>VLOOKUP($C1154,CARPETAS!$C$5:$L$2388,5,FALSE)</f>
        <v>Silvio</v>
      </c>
      <c r="I1154" s="88">
        <v>44161</v>
      </c>
      <c r="J1154" s="29" t="str">
        <f>VLOOKUP($C1154,CARPETAS!$C$5:$L$2388,4,FALSE)</f>
        <v>Rio Branco</v>
      </c>
      <c r="K1154" s="38"/>
      <c r="L1154" s="93">
        <f t="shared" si="75"/>
        <v>44162</v>
      </c>
      <c r="M1154" s="30">
        <f t="shared" si="76"/>
        <v>1</v>
      </c>
      <c r="N1154" s="31">
        <v>1000</v>
      </c>
      <c r="O1154" s="31"/>
      <c r="P1154" s="31">
        <v>1000</v>
      </c>
      <c r="Q1154" s="31">
        <v>4757</v>
      </c>
      <c r="R1154" s="31" t="s">
        <v>614</v>
      </c>
      <c r="S1154" s="31" t="s">
        <v>615</v>
      </c>
      <c r="T1154" s="40" t="s">
        <v>2464</v>
      </c>
      <c r="U1154" s="222"/>
      <c r="V1154" s="48"/>
      <c r="W1154" s="48"/>
    </row>
    <row r="1155" ht="23.25" customHeight="1" s="49" customFormat="1">
      <c r="A1155" s="39">
        <v>48</v>
      </c>
      <c r="B1155" s="54" t="s">
        <v>40</v>
      </c>
      <c r="C1155" s="55" t="s">
        <v>2465</v>
      </c>
      <c r="D1155" s="141" t="s">
        <v>24</v>
      </c>
      <c r="E1155" s="88">
        <v>44161</v>
      </c>
      <c r="F1155" s="37" t="str">
        <f>VLOOKUP($C1155,CARPETAS!$C$5:$L$2388,2,FALSE)</f>
        <v>BRP034</v>
      </c>
      <c r="G1155" s="27" t="str">
        <f>VLOOKUP($C1155,CARPETAS!$C$5:$L$2388,9,FALSE)</f>
        <v>1388421/22</v>
      </c>
      <c r="H1155" s="28" t="str">
        <f>VLOOKUP($C1155,CARPETAS!$C$5:$L$2388,5,FALSE)</f>
        <v>Silvio</v>
      </c>
      <c r="I1155" s="88">
        <v>44161</v>
      </c>
      <c r="J1155" s="29" t="str">
        <f>VLOOKUP($C1155,CARPETAS!$C$5:$L$2388,4,FALSE)</f>
        <v>Rio Branco</v>
      </c>
      <c r="K1155" s="38"/>
      <c r="L1155" s="93">
        <f t="shared" si="75"/>
        <v>44162</v>
      </c>
      <c r="M1155" s="30">
        <f t="shared" si="76"/>
        <v>1</v>
      </c>
      <c r="N1155" s="31">
        <v>1000</v>
      </c>
      <c r="O1155" s="31"/>
      <c r="P1155" s="31">
        <v>1000</v>
      </c>
      <c r="Q1155" s="31">
        <v>4756</v>
      </c>
      <c r="R1155" s="31" t="s">
        <v>1828</v>
      </c>
      <c r="S1155" s="31" t="s">
        <v>1208</v>
      </c>
      <c r="T1155" s="40" t="s">
        <v>2464</v>
      </c>
      <c r="U1155" s="222"/>
      <c r="V1155" s="48"/>
      <c r="W1155" s="48"/>
    </row>
    <row r="1156" ht="15.75" customHeight="1" s="49" customFormat="1">
      <c r="A1156" s="39">
        <v>48</v>
      </c>
      <c r="B1156" s="54" t="s">
        <v>40</v>
      </c>
      <c r="C1156" s="55" t="s">
        <v>2426</v>
      </c>
      <c r="D1156" s="141" t="s">
        <v>37</v>
      </c>
      <c r="E1156" s="88">
        <v>44160</v>
      </c>
      <c r="F1156" s="37" t="str">
        <f>VLOOKUP($C1156,CARPETAS!$C$5:$L$2388,2,FALSE)</f>
        <v>BRB097</v>
      </c>
      <c r="G1156" s="27" t="str">
        <f>VLOOKUP($C1156,CARPETAS!$C$5:$L$2388,9,FALSE)</f>
        <v>138.83.31</v>
      </c>
      <c r="H1156" s="28" t="str">
        <f>VLOOKUP($C1156,CARPETAS!$C$5:$L$2388,5,FALSE)</f>
        <v>Silvio</v>
      </c>
      <c r="I1156" s="88">
        <v>44161</v>
      </c>
      <c r="J1156" s="29" t="str">
        <f>VLOOKUP($C1156,CARPETAS!$C$5:$L$2388,4,FALSE)</f>
        <v>Rio Branco</v>
      </c>
      <c r="K1156" s="38"/>
      <c r="L1156" s="93">
        <f t="shared" si="75"/>
        <v>44162</v>
      </c>
      <c r="M1156" s="30">
        <f t="shared" si="76"/>
        <v>2</v>
      </c>
      <c r="N1156" s="31">
        <v>936</v>
      </c>
      <c r="O1156" s="31" t="s">
        <v>758</v>
      </c>
      <c r="P1156" s="31">
        <v>936</v>
      </c>
      <c r="Q1156" s="31">
        <v>4746</v>
      </c>
      <c r="R1156" s="31" t="s">
        <v>449</v>
      </c>
      <c r="S1156" s="31" t="s">
        <v>1037</v>
      </c>
      <c r="T1156" s="40" t="s">
        <v>1068</v>
      </c>
      <c r="U1156" s="222"/>
      <c r="V1156" s="48"/>
      <c r="W1156" s="48"/>
    </row>
    <row r="1157" ht="15.75" customHeight="1" s="49" customFormat="1">
      <c r="A1157" s="39">
        <v>48</v>
      </c>
      <c r="B1157" s="54" t="s">
        <v>40</v>
      </c>
      <c r="C1157" s="55" t="s">
        <v>2466</v>
      </c>
      <c r="D1157" s="141" t="s">
        <v>1907</v>
      </c>
      <c r="E1157" s="88">
        <v>44159</v>
      </c>
      <c r="F1157" s="37" t="str">
        <f>VLOOKUP($C1157,CARPETAS!$C$5:$L$2388,2,FALSE)</f>
        <v>PYB022</v>
      </c>
      <c r="G1157" s="27" t="str">
        <f>VLOOKUP($C1157,CARPETAS!$C$5:$L$2388,9,FALSE)</f>
        <v>138.88.47</v>
      </c>
      <c r="H1157" s="28" t="str">
        <f>VLOOKUP($C1157,CARPETAS!$C$5:$L$2388,5,FALSE)</f>
        <v>Alto Paraguay</v>
      </c>
      <c r="I1157" s="88">
        <v>44162</v>
      </c>
      <c r="J1157" s="29" t="str">
        <f>VLOOKUP($C1157,CARPETAS!$C$5:$L$2388,4,FALSE)</f>
        <v>Salto</v>
      </c>
      <c r="K1157" s="38"/>
      <c r="L1157" s="93">
        <f t="shared" si="75"/>
        <v>44163</v>
      </c>
      <c r="M1157" s="30">
        <f t="shared" si="76"/>
        <v>4</v>
      </c>
      <c r="N1157" s="31">
        <v>990</v>
      </c>
      <c r="O1157" s="31" t="s">
        <v>2467</v>
      </c>
      <c r="P1157" s="31">
        <v>990</v>
      </c>
      <c r="Q1157" s="31"/>
      <c r="R1157" s="31" t="s">
        <v>2468</v>
      </c>
      <c r="S1157" s="31" t="s">
        <v>2469</v>
      </c>
      <c r="T1157" s="40" t="s">
        <v>2470</v>
      </c>
      <c r="U1157" s="222"/>
      <c r="V1157" s="48"/>
      <c r="W1157" s="48"/>
    </row>
    <row r="1158" ht="15.75" customHeight="1" s="49" customFormat="1">
      <c r="A1158" s="39">
        <v>48</v>
      </c>
      <c r="B1158" s="54" t="s">
        <v>40</v>
      </c>
      <c r="C1158" s="55" t="s">
        <v>2463</v>
      </c>
      <c r="D1158" s="141" t="s">
        <v>24</v>
      </c>
      <c r="E1158" s="88">
        <v>44160</v>
      </c>
      <c r="F1158" s="37" t="str">
        <f>VLOOKUP($C1158,CARPETAS!$C$5:$L$2388,2,FALSE)</f>
        <v>BRP040</v>
      </c>
      <c r="G1158" s="27" t="str">
        <f>VLOOKUP($C1158,CARPETAS!$C$5:$L$2388,9,FALSE)</f>
        <v>1388419/20</v>
      </c>
      <c r="H1158" s="28" t="str">
        <f>VLOOKUP($C1158,CARPETAS!$C$5:$L$2388,5,FALSE)</f>
        <v>Silvio</v>
      </c>
      <c r="I1158" s="88">
        <v>44162</v>
      </c>
      <c r="J1158" s="29" t="str">
        <f>VLOOKUP($C1158,CARPETAS!$C$5:$L$2388,4,FALSE)</f>
        <v>Rio Branco</v>
      </c>
      <c r="K1158" s="38"/>
      <c r="L1158" s="93">
        <f t="shared" si="75"/>
        <v>44163</v>
      </c>
      <c r="M1158" s="30">
        <f t="shared" si="76"/>
        <v>3</v>
      </c>
      <c r="N1158" s="31">
        <v>1000</v>
      </c>
      <c r="O1158" s="31"/>
      <c r="P1158" s="31"/>
      <c r="Q1158" s="31">
        <v>4762</v>
      </c>
      <c r="R1158" s="31" t="s">
        <v>1984</v>
      </c>
      <c r="S1158" s="31" t="s">
        <v>1985</v>
      </c>
      <c r="T1158" s="40" t="s">
        <v>2471</v>
      </c>
      <c r="U1158" s="222"/>
      <c r="V1158" s="48"/>
      <c r="W1158" s="48"/>
    </row>
    <row r="1159" ht="15.75" customHeight="1" s="49" customFormat="1">
      <c r="A1159" s="39">
        <v>47</v>
      </c>
      <c r="B1159" s="54" t="s">
        <v>40</v>
      </c>
      <c r="C1159" s="55" t="s">
        <v>2472</v>
      </c>
      <c r="D1159" s="141" t="s">
        <v>38</v>
      </c>
      <c r="E1159" s="88">
        <v>44154</v>
      </c>
      <c r="F1159" s="37" t="str">
        <f>VLOOKUP($C1159,CARPETAS!$C$5:$L$2388,2,FALSE)</f>
        <v>BRB099</v>
      </c>
      <c r="G1159" s="27" t="str">
        <f>VLOOKUP($C1159,CARPETAS!$C$5:$L$2388,9,FALSE)</f>
        <v>138.84.10</v>
      </c>
      <c r="H1159" s="28" t="str">
        <f>VLOOKUP($C1159,CARPETAS!$C$5:$L$2388,5,FALSE)</f>
        <v>Silvio</v>
      </c>
      <c r="I1159" s="88">
        <v>44162</v>
      </c>
      <c r="J1159" s="29" t="str">
        <f>VLOOKUP($C1159,CARPETAS!$C$5:$L$2388,4,FALSE)</f>
        <v>Rio Branco</v>
      </c>
      <c r="K1159" s="38"/>
      <c r="L1159" s="93">
        <f ref="L1159:L1180" t="shared" si="77">I1159+1</f>
        <v>44163</v>
      </c>
      <c r="M1159" s="30">
        <f t="shared" si="76"/>
        <v>9</v>
      </c>
      <c r="N1159" s="31">
        <v>1152</v>
      </c>
      <c r="O1159" s="31"/>
      <c r="P1159" s="31">
        <v>1152</v>
      </c>
      <c r="Q1159" s="31">
        <v>4748</v>
      </c>
      <c r="R1159" s="31" t="s">
        <v>1756</v>
      </c>
      <c r="S1159" s="31" t="s">
        <v>1981</v>
      </c>
      <c r="T1159" s="40" t="s">
        <v>2473</v>
      </c>
      <c r="U1159" s="222"/>
      <c r="V1159" s="48"/>
      <c r="W1159" s="48"/>
    </row>
    <row r="1160" ht="15.75" customHeight="1" s="49" customFormat="1">
      <c r="A1160" s="39">
        <v>48</v>
      </c>
      <c r="B1160" s="54" t="s">
        <v>40</v>
      </c>
      <c r="C1160" s="55" t="s">
        <v>2420</v>
      </c>
      <c r="D1160" s="141" t="s">
        <v>1998</v>
      </c>
      <c r="E1160" s="88">
        <v>44160</v>
      </c>
      <c r="F1160" s="37" t="str">
        <f>VLOOKUP($C1160,CARPETAS!$C$5:$L$2388,2,FALSE)</f>
        <v>BRB098</v>
      </c>
      <c r="G1160" s="27" t="str">
        <f>VLOOKUP($C1160,CARPETAS!$C$5:$L$2388,9,FALSE)</f>
        <v>138.83.32</v>
      </c>
      <c r="H1160" s="28" t="str">
        <f>VLOOKUP($C1160,CARPETAS!$C$5:$L$2388,5,FALSE)</f>
        <v>Zanini</v>
      </c>
      <c r="I1160" s="88">
        <f>E1160+2</f>
        <v>44162</v>
      </c>
      <c r="J1160" s="29" t="str">
        <f>VLOOKUP($C1160,CARPETAS!$C$5:$L$2388,4,FALSE)</f>
        <v>Rio Branco</v>
      </c>
      <c r="K1160" s="38"/>
      <c r="L1160" s="93">
        <f t="shared" si="77"/>
        <v>44163</v>
      </c>
      <c r="M1160" s="30">
        <f t="shared" si="76"/>
        <v>3</v>
      </c>
      <c r="N1160" s="31">
        <v>936</v>
      </c>
      <c r="O1160" s="31" t="s">
        <v>2474</v>
      </c>
      <c r="P1160" s="31">
        <v>936</v>
      </c>
      <c r="Q1160" s="31">
        <v>1742</v>
      </c>
      <c r="R1160" s="31" t="s">
        <v>361</v>
      </c>
      <c r="S1160" s="31" t="s">
        <v>362</v>
      </c>
      <c r="T1160" s="40" t="s">
        <v>1070</v>
      </c>
      <c r="U1160" s="222"/>
      <c r="V1160" s="48"/>
      <c r="W1160" s="48"/>
    </row>
    <row r="1161" ht="15.75" customHeight="1" s="49" customFormat="1">
      <c r="A1161" s="39">
        <v>48</v>
      </c>
      <c r="B1161" s="54" t="s">
        <v>40</v>
      </c>
      <c r="C1161" s="55" t="s">
        <v>2475</v>
      </c>
      <c r="D1161" s="141" t="s">
        <v>24</v>
      </c>
      <c r="E1161" s="88">
        <v>44161</v>
      </c>
      <c r="F1161" s="37" t="str">
        <f>VLOOKUP($C1161,CARPETAS!$C$5:$L$2388,2,FALSE)</f>
        <v>BRP036</v>
      </c>
      <c r="G1161" s="27" t="str">
        <f>VLOOKUP($C1161,CARPETAS!$C$5:$L$2388,9,FALSE)</f>
        <v>138.87.82</v>
      </c>
      <c r="H1161" s="28" t="str">
        <f>VLOOKUP($C1161,CARPETAS!$C$5:$L$2388,5,FALSE)</f>
        <v>Miro</v>
      </c>
      <c r="I1161" s="88">
        <v>44162</v>
      </c>
      <c r="J1161" s="29" t="str">
        <f>VLOOKUP($C1161,CARPETAS!$C$5:$L$2388,4,FALSE)</f>
        <v>Rio Branco</v>
      </c>
      <c r="K1161" s="38"/>
      <c r="L1161" s="93">
        <f t="shared" si="77"/>
        <v>44163</v>
      </c>
      <c r="M1161" s="30">
        <f t="shared" si="76"/>
        <v>2</v>
      </c>
      <c r="N1161" s="31">
        <v>1000</v>
      </c>
      <c r="O1161" s="31"/>
      <c r="P1161" s="31">
        <v>999</v>
      </c>
      <c r="Q1161" s="31">
        <v>7</v>
      </c>
      <c r="R1161" s="31" t="s">
        <v>2476</v>
      </c>
      <c r="S1161" s="31" t="s">
        <v>2477</v>
      </c>
      <c r="T1161" s="40" t="s">
        <v>2478</v>
      </c>
      <c r="U1161" s="222"/>
      <c r="V1161" s="48"/>
      <c r="W1161" s="48"/>
    </row>
    <row r="1162" ht="15.75" customHeight="1" s="49" customFormat="1">
      <c r="A1162" s="39">
        <v>48</v>
      </c>
      <c r="B1162" s="54" t="s">
        <v>40</v>
      </c>
      <c r="C1162" s="55" t="s">
        <v>2479</v>
      </c>
      <c r="D1162" s="141" t="s">
        <v>28</v>
      </c>
      <c r="E1162" s="88">
        <v>44162</v>
      </c>
      <c r="F1162" s="37" t="str">
        <f>VLOOKUP($C1162,CARPETAS!$C$5:$L$2388,2,FALSE)</f>
        <v>BRB101</v>
      </c>
      <c r="G1162" s="27" t="str">
        <f>VLOOKUP($C1162,CARPETAS!$C$5:$L$2388,9,FALSE)</f>
        <v>138.91.53</v>
      </c>
      <c r="H1162" s="28" t="str">
        <f>VLOOKUP($C1162,CARPETAS!$C$5:$L$2388,5,FALSE)</f>
        <v>Silvio</v>
      </c>
      <c r="I1162" s="88">
        <f>E1162+2</f>
        <v>44164</v>
      </c>
      <c r="J1162" s="29" t="str">
        <f>VLOOKUP($C1162,CARPETAS!$C$5:$L$2388,4,FALSE)</f>
        <v>Rio Branco</v>
      </c>
      <c r="K1162" s="38"/>
      <c r="L1162" s="93">
        <f t="shared" si="77"/>
        <v>44165</v>
      </c>
      <c r="M1162" s="30">
        <f t="shared" si="76"/>
        <v>3</v>
      </c>
      <c r="N1162" s="31">
        <v>936</v>
      </c>
      <c r="O1162" s="31" t="s">
        <v>2480</v>
      </c>
      <c r="P1162" s="31">
        <v>936</v>
      </c>
      <c r="Q1162" s="31">
        <v>4765</v>
      </c>
      <c r="R1162" s="31" t="s">
        <v>2183</v>
      </c>
      <c r="S1162" s="31" t="s">
        <v>2184</v>
      </c>
      <c r="T1162" s="40" t="s">
        <v>2481</v>
      </c>
      <c r="U1162" s="222"/>
      <c r="V1162" s="48"/>
      <c r="W1162" s="48"/>
    </row>
    <row r="1163" ht="15.75" customHeight="1" s="49" customFormat="1">
      <c r="A1163" s="39">
        <v>48</v>
      </c>
      <c r="B1163" s="54" t="s">
        <v>40</v>
      </c>
      <c r="C1163" s="55" t="s">
        <v>2482</v>
      </c>
      <c r="D1163" s="141" t="s">
        <v>24</v>
      </c>
      <c r="E1163" s="88">
        <v>44160</v>
      </c>
      <c r="F1163" s="37" t="str">
        <f>VLOOKUP($C1163,CARPETAS!$C$5:$L$2388,2,FALSE)</f>
        <v>BRP037</v>
      </c>
      <c r="G1163" s="27" t="str">
        <f>VLOOKUP($C1163,CARPETAS!$C$5:$L$2388,9,FALSE)</f>
        <v>1388783/84</v>
      </c>
      <c r="H1163" s="28" t="str">
        <f>VLOOKUP($C1163,CARPETAS!$C$5:$L$2388,5,FALSE)</f>
        <v>Zanini</v>
      </c>
      <c r="I1163" s="88">
        <v>44165</v>
      </c>
      <c r="J1163" s="29" t="str">
        <f>VLOOKUP($C1163,CARPETAS!$C$5:$L$2388,4,FALSE)</f>
        <v>Rio Branco</v>
      </c>
      <c r="K1163" s="38"/>
      <c r="L1163" s="93">
        <f t="shared" si="77"/>
        <v>44166</v>
      </c>
      <c r="M1163" s="30">
        <f t="shared" si="76"/>
        <v>6</v>
      </c>
      <c r="N1163" s="31">
        <v>1000</v>
      </c>
      <c r="O1163" s="31"/>
      <c r="P1163" s="31">
        <v>999</v>
      </c>
      <c r="Q1163" s="31">
        <v>1747</v>
      </c>
      <c r="R1163" s="31" t="s">
        <v>459</v>
      </c>
      <c r="S1163" s="31" t="s">
        <v>460</v>
      </c>
      <c r="T1163" s="40" t="s">
        <v>2478</v>
      </c>
      <c r="U1163" s="222"/>
      <c r="V1163" s="48"/>
      <c r="W1163" s="48"/>
    </row>
    <row r="1164" ht="15.75" customHeight="1" s="49" customFormat="1">
      <c r="A1164" s="39">
        <v>48</v>
      </c>
      <c r="B1164" s="54" t="s">
        <v>40</v>
      </c>
      <c r="C1164" s="55" t="s">
        <v>2482</v>
      </c>
      <c r="D1164" s="141" t="s">
        <v>24</v>
      </c>
      <c r="E1164" s="88">
        <v>44160</v>
      </c>
      <c r="F1164" s="37" t="str">
        <f>VLOOKUP($C1164,CARPETAS!$C$5:$L$2388,2,FALSE)</f>
        <v>BRP037</v>
      </c>
      <c r="G1164" s="27" t="str">
        <f>VLOOKUP($C1164,CARPETAS!$C$5:$L$2388,9,FALSE)</f>
        <v>1388783/84</v>
      </c>
      <c r="H1164" s="28" t="str">
        <f>VLOOKUP($C1164,CARPETAS!$C$5:$L$2388,5,FALSE)</f>
        <v>Zanini</v>
      </c>
      <c r="I1164" s="88">
        <v>44165</v>
      </c>
      <c r="J1164" s="29" t="str">
        <f>VLOOKUP($C1164,CARPETAS!$C$5:$L$2388,4,FALSE)</f>
        <v>Rio Branco</v>
      </c>
      <c r="K1164" s="38"/>
      <c r="L1164" s="93">
        <f t="shared" si="77"/>
        <v>44166</v>
      </c>
      <c r="M1164" s="30">
        <f t="shared" si="76"/>
        <v>6</v>
      </c>
      <c r="N1164" s="31">
        <v>1000</v>
      </c>
      <c r="O1164" s="31"/>
      <c r="P1164" s="31">
        <v>1000</v>
      </c>
      <c r="Q1164" s="31">
        <v>1748</v>
      </c>
      <c r="R1164" s="31" t="s">
        <v>2483</v>
      </c>
      <c r="S1164" s="31" t="s">
        <v>2484</v>
      </c>
      <c r="T1164" s="40" t="s">
        <v>2485</v>
      </c>
      <c r="U1164" s="222"/>
      <c r="V1164" s="48"/>
      <c r="W1164" s="48"/>
    </row>
    <row r="1165" s="49" customFormat="1">
      <c r="A1165" s="39">
        <v>48</v>
      </c>
      <c r="B1165" s="54" t="s">
        <v>40</v>
      </c>
      <c r="C1165" s="55" t="s">
        <v>2465</v>
      </c>
      <c r="D1165" s="141" t="s">
        <v>24</v>
      </c>
      <c r="E1165" s="88">
        <v>44161</v>
      </c>
      <c r="F1165" s="37" t="str">
        <f>VLOOKUP($C1165,CARPETAS!$C$5:$L$2388,2,FALSE)</f>
        <v>BRP034</v>
      </c>
      <c r="G1165" s="27" t="str">
        <f>VLOOKUP($C1165,CARPETAS!$C$5:$L$2388,9,FALSE)</f>
        <v>1388421/22</v>
      </c>
      <c r="H1165" s="28" t="str">
        <f>VLOOKUP($C1165,CARPETAS!$C$5:$L$2388,5,FALSE)</f>
        <v>Silvio</v>
      </c>
      <c r="I1165" s="88">
        <v>44165</v>
      </c>
      <c r="J1165" s="29" t="str">
        <f>VLOOKUP($C1165,CARPETAS!$C$5:$L$2388,4,FALSE)</f>
        <v>Rio Branco</v>
      </c>
      <c r="K1165" s="38"/>
      <c r="L1165" s="93">
        <f t="shared" si="77"/>
        <v>44166</v>
      </c>
      <c r="M1165" s="30">
        <f t="shared" si="76"/>
        <v>5</v>
      </c>
      <c r="N1165" s="31">
        <v>1000</v>
      </c>
      <c r="O1165" s="31"/>
      <c r="P1165" s="31">
        <v>999</v>
      </c>
      <c r="Q1165" s="31">
        <v>4760</v>
      </c>
      <c r="R1165" s="31" t="s">
        <v>2243</v>
      </c>
      <c r="S1165" s="31" t="s">
        <v>2244</v>
      </c>
      <c r="T1165" s="40" t="s">
        <v>2478</v>
      </c>
      <c r="U1165" s="222"/>
      <c r="V1165" s="48"/>
      <c r="W1165" s="48"/>
    </row>
    <row r="1166" ht="25.5" customHeight="1" s="49" customFormat="1">
      <c r="A1166" s="50">
        <v>48</v>
      </c>
      <c r="B1166" s="57" t="s">
        <v>40</v>
      </c>
      <c r="C1166" s="58" t="s">
        <v>2486</v>
      </c>
      <c r="D1166" s="142" t="s">
        <v>24</v>
      </c>
      <c r="E1166" s="89">
        <v>44159</v>
      </c>
      <c r="F1166" s="41" t="str">
        <f>VLOOKUP($C1166,CARPETAS!$C$5:$L$2388,2,FALSE)</f>
        <v>BRP038</v>
      </c>
      <c r="G1166" s="42" t="str">
        <f>VLOOKUP($C1166,CARPETAS!$C$5:$L$2388,9,FALSE)</f>
        <v>138.87.85</v>
      </c>
      <c r="H1166" s="43" t="str">
        <f>VLOOKUP($C1166,CARPETAS!$C$5:$L$2388,5,FALSE)</f>
        <v>Miro</v>
      </c>
      <c r="I1166" s="89">
        <v>44165</v>
      </c>
      <c r="J1166" s="44" t="str">
        <f>VLOOKUP($C1166,CARPETAS!$C$5:$L$2388,4,FALSE)</f>
        <v>Rio Branco</v>
      </c>
      <c r="K1166" s="45"/>
      <c r="L1166" s="94">
        <f t="shared" si="77"/>
        <v>44166</v>
      </c>
      <c r="M1166" s="46">
        <f t="shared" si="76"/>
        <v>7</v>
      </c>
      <c r="N1166" s="47">
        <v>1000</v>
      </c>
      <c r="O1166" s="47"/>
      <c r="P1166" s="47">
        <v>1000</v>
      </c>
      <c r="Q1166" s="47">
        <v>10</v>
      </c>
      <c r="R1166" s="47" t="s">
        <v>2487</v>
      </c>
      <c r="S1166" s="47" t="s">
        <v>2488</v>
      </c>
      <c r="T1166" s="36" t="s">
        <v>2489</v>
      </c>
      <c r="U1166" s="284"/>
      <c r="V1166" s="48"/>
      <c r="W1166" s="48"/>
    </row>
    <row r="1167" ht="15.75" customHeight="1" s="49" customFormat="1">
      <c r="A1167" s="39">
        <v>48</v>
      </c>
      <c r="B1167" s="54" t="s">
        <v>40</v>
      </c>
      <c r="C1167" s="55" t="s">
        <v>2490</v>
      </c>
      <c r="D1167" s="141" t="s">
        <v>38</v>
      </c>
      <c r="E1167" s="88">
        <v>44161</v>
      </c>
      <c r="F1167" s="37" t="str">
        <f>VLOOKUP($C1167,CARPETAS!$C$5:$L$2388,2,FALSE)</f>
        <v>BRB099</v>
      </c>
      <c r="G1167" s="27" t="str">
        <f>VLOOKUP($C1167,CARPETAS!$C$5:$L$2388,9,FALSE)</f>
        <v>138.84.12</v>
      </c>
      <c r="H1167" s="28" t="str">
        <f>VLOOKUP($C1167,CARPETAS!$C$5:$L$2388,5,FALSE)</f>
        <v>Silvio</v>
      </c>
      <c r="I1167" s="88">
        <v>44166</v>
      </c>
      <c r="J1167" s="29" t="str">
        <f>VLOOKUP($C1167,CARPETAS!$C$5:$L$2388,4,FALSE)</f>
        <v>Rio Branco</v>
      </c>
      <c r="K1167" s="38"/>
      <c r="L1167" s="93">
        <f t="shared" si="77"/>
        <v>44167</v>
      </c>
      <c r="M1167" s="30">
        <f t="shared" si="76"/>
        <v>6</v>
      </c>
      <c r="N1167" s="31">
        <v>1152</v>
      </c>
      <c r="O1167" s="31"/>
      <c r="P1167" s="31">
        <v>1152</v>
      </c>
      <c r="Q1167" s="31">
        <v>4758</v>
      </c>
      <c r="R1167" s="31" t="s">
        <v>2295</v>
      </c>
      <c r="S1167" s="31" t="s">
        <v>2296</v>
      </c>
      <c r="T1167" s="40" t="s">
        <v>2491</v>
      </c>
      <c r="U1167" s="222"/>
      <c r="V1167" s="48"/>
      <c r="W1167" s="48"/>
    </row>
    <row r="1168" ht="15.75" customHeight="1" s="49" customFormat="1">
      <c r="A1168" s="39">
        <v>48</v>
      </c>
      <c r="B1168" s="54" t="s">
        <v>40</v>
      </c>
      <c r="C1168" s="55" t="s">
        <v>2492</v>
      </c>
      <c r="D1168" s="141" t="s">
        <v>38</v>
      </c>
      <c r="E1168" s="88">
        <v>44161</v>
      </c>
      <c r="F1168" s="37" t="str">
        <f>VLOOKUP($C1168,CARPETAS!$C$5:$L$2388,2,FALSE)</f>
        <v>BRB100</v>
      </c>
      <c r="G1168" s="27" t="str">
        <f>VLOOKUP($C1168,CARPETAS!$C$5:$L$2388,9,FALSE)</f>
        <v>138.89.77</v>
      </c>
      <c r="H1168" s="28" t="str">
        <f>VLOOKUP($C1168,CARPETAS!$C$5:$L$2388,5,FALSE)</f>
        <v>Silvio</v>
      </c>
      <c r="I1168" s="88">
        <v>44166</v>
      </c>
      <c r="J1168" s="29" t="str">
        <f>VLOOKUP($C1168,CARPETAS!$C$5:$L$2388,4,FALSE)</f>
        <v>Rio Branco</v>
      </c>
      <c r="K1168" s="38"/>
      <c r="L1168" s="93">
        <f t="shared" si="77"/>
        <v>44167</v>
      </c>
      <c r="M1168" s="30">
        <f t="shared" si="76"/>
        <v>6</v>
      </c>
      <c r="N1168" s="31">
        <v>1152</v>
      </c>
      <c r="O1168" s="31"/>
      <c r="P1168" s="31">
        <v>1152</v>
      </c>
      <c r="Q1168" s="31">
        <v>1746</v>
      </c>
      <c r="R1168" s="31" t="s">
        <v>161</v>
      </c>
      <c r="S1168" s="31" t="s">
        <v>162</v>
      </c>
      <c r="T1168" s="40" t="s">
        <v>2493</v>
      </c>
      <c r="U1168" s="222"/>
      <c r="V1168" s="48"/>
      <c r="W1168" s="48"/>
    </row>
    <row r="1169" ht="15.75" customHeight="1" s="49" customFormat="1">
      <c r="A1169" s="39">
        <v>48</v>
      </c>
      <c r="B1169" s="54" t="s">
        <v>40</v>
      </c>
      <c r="C1169" s="55" t="s">
        <v>2494</v>
      </c>
      <c r="D1169" s="141" t="s">
        <v>24</v>
      </c>
      <c r="E1169" s="88">
        <v>44163</v>
      </c>
      <c r="F1169" s="37" t="str">
        <f>VLOOKUP($C1169,CARPETAS!$C$5:$L$2388,2,FALSE)</f>
        <v>BRP039</v>
      </c>
      <c r="G1169" s="27" t="str">
        <f>VLOOKUP($C1169,CARPETAS!$C$5:$L$2388,9,FALSE)</f>
        <v>138.87.81</v>
      </c>
      <c r="H1169" s="28" t="str">
        <f>VLOOKUP($C1169,CARPETAS!$C$5:$L$2388,5,FALSE)</f>
        <v>Gral</v>
      </c>
      <c r="I1169" s="88">
        <v>44167</v>
      </c>
      <c r="J1169" s="29" t="str">
        <f>VLOOKUP($C1169,CARPETAS!$C$5:$L$2388,4,FALSE)</f>
        <v>Rio Branco</v>
      </c>
      <c r="K1169" s="38"/>
      <c r="L1169" s="93">
        <f t="shared" si="77"/>
        <v>44168</v>
      </c>
      <c r="M1169" s="30">
        <f t="shared" si="76"/>
        <v>5</v>
      </c>
      <c r="N1169" s="31">
        <v>1000</v>
      </c>
      <c r="O1169" s="31"/>
      <c r="P1169" s="31">
        <v>1000</v>
      </c>
      <c r="Q1169" s="31">
        <v>5288</v>
      </c>
      <c r="R1169" s="31" t="s">
        <v>2495</v>
      </c>
      <c r="S1169" s="31" t="s">
        <v>2496</v>
      </c>
      <c r="T1169" s="40" t="s">
        <v>2497</v>
      </c>
      <c r="U1169" s="222"/>
      <c r="V1169" s="48"/>
      <c r="W1169" s="48"/>
    </row>
    <row r="1170" ht="15.75" customHeight="1" s="49" customFormat="1">
      <c r="A1170" s="39">
        <v>49</v>
      </c>
      <c r="B1170" s="54" t="s">
        <v>40</v>
      </c>
      <c r="C1170" s="55" t="s">
        <v>2420</v>
      </c>
      <c r="D1170" s="141" t="s">
        <v>1998</v>
      </c>
      <c r="E1170" s="88">
        <v>44165</v>
      </c>
      <c r="F1170" s="37" t="str">
        <f>VLOOKUP($C1170,CARPETAS!$C$5:$L$2388,2,FALSE)</f>
        <v>BRB098</v>
      </c>
      <c r="G1170" s="27" t="str">
        <f>VLOOKUP($C1170,CARPETAS!$C$5:$L$2388,9,FALSE)</f>
        <v>138.83.32</v>
      </c>
      <c r="H1170" s="28" t="str">
        <f>VLOOKUP($C1170,CARPETAS!$C$5:$L$2388,5,FALSE)</f>
        <v>Zanini</v>
      </c>
      <c r="I1170" s="88">
        <f>E1170+2</f>
        <v>44167</v>
      </c>
      <c r="J1170" s="29" t="str">
        <f>VLOOKUP($C1170,CARPETAS!$C$5:$L$2388,4,FALSE)</f>
        <v>Rio Branco</v>
      </c>
      <c r="K1170" s="38"/>
      <c r="L1170" s="93">
        <f t="shared" si="77"/>
        <v>44168</v>
      </c>
      <c r="M1170" s="30">
        <f t="shared" si="76"/>
        <v>3</v>
      </c>
      <c r="N1170" s="31">
        <v>936</v>
      </c>
      <c r="O1170" s="31" t="s">
        <v>2498</v>
      </c>
      <c r="P1170" s="31">
        <v>936</v>
      </c>
      <c r="Q1170" s="31">
        <v>1751</v>
      </c>
      <c r="R1170" s="31" t="s">
        <v>252</v>
      </c>
      <c r="S1170" s="31" t="s">
        <v>253</v>
      </c>
      <c r="T1170" s="40" t="s">
        <v>2499</v>
      </c>
      <c r="U1170" s="222"/>
      <c r="V1170" s="48"/>
      <c r="W1170" s="48"/>
    </row>
    <row r="1171" ht="15.75" customHeight="1" s="49" customFormat="1">
      <c r="A1171" s="39">
        <v>48</v>
      </c>
      <c r="B1171" s="54" t="s">
        <v>40</v>
      </c>
      <c r="C1171" s="55" t="s">
        <v>2500</v>
      </c>
      <c r="D1171" s="141" t="s">
        <v>24</v>
      </c>
      <c r="E1171" s="88">
        <v>44163</v>
      </c>
      <c r="F1171" s="37" t="str">
        <f>VLOOKUP($C1171,CARPETAS!$C$5:$L$2388,2,FALSE)</f>
        <v>BRP035</v>
      </c>
      <c r="G1171" s="27" t="str">
        <f>VLOOKUP($C1171,CARPETAS!$C$5:$L$2388,9,FALSE)</f>
        <v>1388780/81</v>
      </c>
      <c r="H1171" s="28" t="str">
        <f>VLOOKUP($C1171,CARPETAS!$C$5:$L$2388,5,FALSE)</f>
        <v>Zanini</v>
      </c>
      <c r="I1171" s="88">
        <v>44167</v>
      </c>
      <c r="J1171" s="29" t="str">
        <f>VLOOKUP($C1171,CARPETAS!$C$5:$L$2388,4,FALSE)</f>
        <v>Rio Branco</v>
      </c>
      <c r="K1171" s="38"/>
      <c r="L1171" s="93">
        <f t="shared" si="77"/>
        <v>44168</v>
      </c>
      <c r="M1171" s="30">
        <f t="shared" si="76"/>
        <v>5</v>
      </c>
      <c r="N1171" s="31">
        <v>1000</v>
      </c>
      <c r="O1171" s="31"/>
      <c r="P1171" s="31">
        <v>1000</v>
      </c>
      <c r="Q1171" s="31">
        <v>1746</v>
      </c>
      <c r="R1171" s="31" t="s">
        <v>161</v>
      </c>
      <c r="S1171" s="31" t="s">
        <v>162</v>
      </c>
      <c r="T1171" s="40" t="s">
        <v>2501</v>
      </c>
      <c r="U1171" s="222"/>
      <c r="V1171" s="48"/>
      <c r="W1171" s="48"/>
    </row>
    <row r="1172" ht="15.75" customHeight="1" s="49" customFormat="1">
      <c r="A1172" s="39">
        <v>49</v>
      </c>
      <c r="B1172" s="54" t="s">
        <v>40</v>
      </c>
      <c r="C1172" s="55" t="s">
        <v>2502</v>
      </c>
      <c r="D1172" s="141" t="s">
        <v>1907</v>
      </c>
      <c r="E1172" s="88">
        <v>44167</v>
      </c>
      <c r="F1172" s="37" t="str">
        <f>VLOOKUP($C1172,CARPETAS!$C$5:$L$2388,2,FALSE)</f>
        <v>PYB023</v>
      </c>
      <c r="G1172" s="27" t="str">
        <f>VLOOKUP($C1172,CARPETAS!$C$5:$L$2388,9,FALSE)</f>
        <v>138.93.08</v>
      </c>
      <c r="H1172" s="28" t="str">
        <f>VLOOKUP($C1172,CARPETAS!$C$5:$L$2388,5,FALSE)</f>
        <v>Alto Paraguay</v>
      </c>
      <c r="I1172" s="88">
        <v>44167</v>
      </c>
      <c r="J1172" s="29" t="str">
        <f>VLOOKUP($C1172,CARPETAS!$C$5:$L$2388,4,FALSE)</f>
        <v>Salto</v>
      </c>
      <c r="K1172" s="38"/>
      <c r="L1172" s="93">
        <f t="shared" si="77"/>
        <v>44168</v>
      </c>
      <c r="M1172" s="30">
        <f t="shared" si="76"/>
        <v>1</v>
      </c>
      <c r="N1172" s="31">
        <v>990</v>
      </c>
      <c r="O1172" s="31" t="s">
        <v>2503</v>
      </c>
      <c r="P1172" s="31">
        <v>990</v>
      </c>
      <c r="Q1172" s="31"/>
      <c r="R1172" s="31" t="s">
        <v>2123</v>
      </c>
      <c r="S1172" s="31" t="s">
        <v>2222</v>
      </c>
      <c r="T1172" s="40" t="s">
        <v>2504</v>
      </c>
      <c r="U1172" s="222"/>
      <c r="V1172" s="48"/>
      <c r="W1172" s="48"/>
    </row>
    <row r="1173" ht="15.75" customHeight="1" s="49" customFormat="1">
      <c r="A1173" s="39">
        <v>48</v>
      </c>
      <c r="B1173" s="54" t="s">
        <v>40</v>
      </c>
      <c r="C1173" s="55" t="s">
        <v>2505</v>
      </c>
      <c r="D1173" s="141" t="s">
        <v>38</v>
      </c>
      <c r="E1173" s="88">
        <v>44161</v>
      </c>
      <c r="F1173" s="37" t="str">
        <f>VLOOKUP($C1173,CARPETAS!$C$5:$L$2388,2,FALSE)</f>
        <v>BRB100</v>
      </c>
      <c r="G1173" s="27" t="str">
        <f>VLOOKUP($C1173,CARPETAS!$C$5:$L$2388,9,FALSE)</f>
        <v>138.89.78</v>
      </c>
      <c r="H1173" s="28" t="str">
        <f>VLOOKUP($C1173,CARPETAS!$C$5:$L$2388,5,FALSE)</f>
        <v>Silvio</v>
      </c>
      <c r="I1173" s="88">
        <v>44168</v>
      </c>
      <c r="J1173" s="29" t="str">
        <f>VLOOKUP($C1173,CARPETAS!$C$5:$L$2388,4,FALSE)</f>
        <v>Rio Branco</v>
      </c>
      <c r="K1173" s="38"/>
      <c r="L1173" s="93">
        <f t="shared" si="77"/>
        <v>44169</v>
      </c>
      <c r="M1173" s="30">
        <f t="shared" si="76"/>
        <v>8</v>
      </c>
      <c r="N1173" s="31">
        <v>1152</v>
      </c>
      <c r="O1173" s="31"/>
      <c r="P1173" s="31">
        <v>1152</v>
      </c>
      <c r="Q1173" s="31">
        <v>4764</v>
      </c>
      <c r="R1173" s="31" t="s">
        <v>2506</v>
      </c>
      <c r="S1173" s="31" t="s">
        <v>2507</v>
      </c>
      <c r="T1173" s="40" t="s">
        <v>2508</v>
      </c>
      <c r="U1173" s="222"/>
      <c r="V1173" s="48"/>
      <c r="W1173" s="48"/>
    </row>
    <row r="1174" ht="15.75" customHeight="1" s="49" customFormat="1">
      <c r="A1174" s="39">
        <v>49</v>
      </c>
      <c r="B1174" s="54" t="s">
        <v>40</v>
      </c>
      <c r="C1174" s="55" t="s">
        <v>2479</v>
      </c>
      <c r="D1174" s="141" t="s">
        <v>32</v>
      </c>
      <c r="E1174" s="88">
        <v>44167</v>
      </c>
      <c r="F1174" s="37" t="str">
        <f>VLOOKUP($C1174,CARPETAS!$C$5:$L$2388,2,FALSE)</f>
        <v>BRB101</v>
      </c>
      <c r="G1174" s="27" t="str">
        <f>VLOOKUP($C1174,CARPETAS!$C$5:$L$2388,9,FALSE)</f>
        <v>138.91.53</v>
      </c>
      <c r="H1174" s="28" t="str">
        <f>VLOOKUP($C1174,CARPETAS!$C$5:$L$2388,5,FALSE)</f>
        <v>Silvio</v>
      </c>
      <c r="I1174" s="88">
        <f>E1174+2</f>
        <v>44169</v>
      </c>
      <c r="J1174" s="29" t="str">
        <f>VLOOKUP($C1174,CARPETAS!$C$5:$L$2388,4,FALSE)</f>
        <v>Rio Branco</v>
      </c>
      <c r="K1174" s="38"/>
      <c r="L1174" s="93">
        <f t="shared" si="77"/>
        <v>44170</v>
      </c>
      <c r="M1174" s="30">
        <f t="shared" si="76"/>
        <v>3</v>
      </c>
      <c r="N1174" s="31">
        <v>936</v>
      </c>
      <c r="O1174" s="31" t="s">
        <v>2509</v>
      </c>
      <c r="P1174" s="31">
        <v>936</v>
      </c>
      <c r="Q1174" s="31">
        <v>4766</v>
      </c>
      <c r="R1174" s="31" t="s">
        <v>2098</v>
      </c>
      <c r="S1174" s="31" t="s">
        <v>2099</v>
      </c>
      <c r="T1174" s="40" t="s">
        <v>2510</v>
      </c>
      <c r="U1174" s="222"/>
      <c r="V1174" s="48"/>
      <c r="W1174" s="48"/>
    </row>
    <row r="1175" ht="15.75" customHeight="1" s="49" customFormat="1">
      <c r="A1175" s="39">
        <v>48</v>
      </c>
      <c r="B1175" s="54" t="s">
        <v>40</v>
      </c>
      <c r="C1175" s="55" t="s">
        <v>2511</v>
      </c>
      <c r="D1175" s="141" t="s">
        <v>38</v>
      </c>
      <c r="E1175" s="88">
        <v>44161</v>
      </c>
      <c r="F1175" s="37" t="str">
        <f>VLOOKUP($C1175,CARPETAS!$C$5:$L$2388,2,FALSE)</f>
        <v>BRB100</v>
      </c>
      <c r="G1175" s="27" t="str">
        <f>VLOOKUP($C1175,CARPETAS!$C$5:$L$2388,9,FALSE)</f>
        <v>138.89.79</v>
      </c>
      <c r="H1175" s="28" t="str">
        <f>VLOOKUP($C1175,CARPETAS!$C$5:$L$2388,5,FALSE)</f>
        <v>Silvio</v>
      </c>
      <c r="I1175" s="88">
        <v>44169</v>
      </c>
      <c r="J1175" s="29" t="str">
        <f>VLOOKUP($C1175,CARPETAS!$C$5:$L$2388,4,FALSE)</f>
        <v>Rio Branco</v>
      </c>
      <c r="K1175" s="38"/>
      <c r="L1175" s="93">
        <f t="shared" si="77"/>
        <v>44170</v>
      </c>
      <c r="M1175" s="30">
        <f t="shared" si="76"/>
        <v>9</v>
      </c>
      <c r="N1175" s="31">
        <v>1152</v>
      </c>
      <c r="O1175" s="31"/>
      <c r="P1175" s="31">
        <v>1152</v>
      </c>
      <c r="Q1175" s="31">
        <v>4769</v>
      </c>
      <c r="R1175" s="31" t="s">
        <v>1712</v>
      </c>
      <c r="S1175" s="31" t="s">
        <v>1713</v>
      </c>
      <c r="T1175" s="40" t="s">
        <v>2512</v>
      </c>
      <c r="U1175" s="222"/>
      <c r="V1175" s="48"/>
      <c r="W1175" s="48"/>
    </row>
    <row r="1176" ht="15.75" customHeight="1" s="49" customFormat="1">
      <c r="A1176" s="39">
        <v>49</v>
      </c>
      <c r="B1176" s="54" t="s">
        <v>40</v>
      </c>
      <c r="C1176" s="55" t="s">
        <v>2513</v>
      </c>
      <c r="D1176" s="141" t="s">
        <v>1998</v>
      </c>
      <c r="E1176" s="88">
        <v>44167</v>
      </c>
      <c r="F1176" s="37" t="str">
        <f>VLOOKUP($C1176,CARPETAS!$C$5:$L$2388,2,FALSE)</f>
        <v>BRB103</v>
      </c>
      <c r="G1176" s="27" t="str">
        <f>VLOOKUP($C1176,CARPETAS!$C$5:$L$2388,9,FALSE)</f>
        <v>138.95.64</v>
      </c>
      <c r="H1176" s="28" t="str">
        <f>VLOOKUP($C1176,CARPETAS!$C$5:$L$2388,5,FALSE)</f>
        <v>Zanini</v>
      </c>
      <c r="I1176" s="88">
        <f>E1176+2</f>
        <v>44169</v>
      </c>
      <c r="J1176" s="29" t="str">
        <f>VLOOKUP($C1176,CARPETAS!$C$5:$L$2388,4,FALSE)</f>
        <v>Rio Branco</v>
      </c>
      <c r="K1176" s="38"/>
      <c r="L1176" s="93">
        <f t="shared" si="77"/>
        <v>44170</v>
      </c>
      <c r="M1176" s="30">
        <f t="shared" si="76"/>
        <v>3</v>
      </c>
      <c r="N1176" s="31">
        <v>936</v>
      </c>
      <c r="O1176" s="31" t="s">
        <v>2514</v>
      </c>
      <c r="P1176" s="31">
        <v>936</v>
      </c>
      <c r="Q1176" s="31">
        <v>1755</v>
      </c>
      <c r="R1176" s="31" t="s">
        <v>710</v>
      </c>
      <c r="S1176" s="31" t="s">
        <v>187</v>
      </c>
      <c r="T1176" s="40" t="s">
        <v>2510</v>
      </c>
      <c r="U1176" s="222"/>
      <c r="V1176" s="48"/>
      <c r="W1176" s="48"/>
    </row>
    <row r="1177" ht="15.75" customHeight="1" s="49" customFormat="1">
      <c r="A1177" s="39">
        <v>49</v>
      </c>
      <c r="B1177" s="54" t="s">
        <v>40</v>
      </c>
      <c r="C1177" s="55" t="s">
        <v>2513</v>
      </c>
      <c r="D1177" s="141" t="s">
        <v>26</v>
      </c>
      <c r="E1177" s="88">
        <v>44168</v>
      </c>
      <c r="F1177" s="37" t="str">
        <f>VLOOKUP($C1177,CARPETAS!$C$5:$L$2388,2,FALSE)</f>
        <v>BRB103</v>
      </c>
      <c r="G1177" s="27" t="str">
        <f>VLOOKUP($C1177,CARPETAS!$C$5:$L$2388,9,FALSE)</f>
        <v>138.95.64</v>
      </c>
      <c r="H1177" s="28" t="str">
        <f>VLOOKUP($C1177,CARPETAS!$C$5:$L$2388,5,FALSE)</f>
        <v>Zanini</v>
      </c>
      <c r="I1177" s="88">
        <v>44172</v>
      </c>
      <c r="J1177" s="29" t="str">
        <f>VLOOKUP($C1177,CARPETAS!$C$5:$L$2388,4,FALSE)</f>
        <v>Rio Branco</v>
      </c>
      <c r="K1177" s="38"/>
      <c r="L1177" s="93">
        <f t="shared" si="77"/>
        <v>44173</v>
      </c>
      <c r="M1177" s="30">
        <f t="shared" si="76"/>
        <v>5</v>
      </c>
      <c r="N1177" s="31">
        <v>936</v>
      </c>
      <c r="O1177" s="31" t="s">
        <v>2515</v>
      </c>
      <c r="P1177" s="31">
        <v>936</v>
      </c>
      <c r="Q1177" s="31">
        <v>1758</v>
      </c>
      <c r="R1177" s="31" t="s">
        <v>761</v>
      </c>
      <c r="S1177" s="31" t="s">
        <v>882</v>
      </c>
      <c r="T1177" s="40" t="s">
        <v>2516</v>
      </c>
      <c r="U1177" s="222"/>
      <c r="V1177" s="48"/>
      <c r="W1177" s="48"/>
    </row>
    <row r="1178" ht="15.75" customHeight="1" s="49" customFormat="1">
      <c r="A1178" s="39">
        <v>49</v>
      </c>
      <c r="B1178" s="54" t="s">
        <v>40</v>
      </c>
      <c r="C1178" s="55" t="s">
        <v>2479</v>
      </c>
      <c r="D1178" s="141" t="s">
        <v>28</v>
      </c>
      <c r="E1178" s="88">
        <v>44169</v>
      </c>
      <c r="F1178" s="37" t="str">
        <f>VLOOKUP($C1178,CARPETAS!$C$5:$L$2388,2,FALSE)</f>
        <v>BRB101</v>
      </c>
      <c r="G1178" s="27" t="str">
        <f>VLOOKUP($C1178,CARPETAS!$C$5:$L$2388,9,FALSE)</f>
        <v>138.91.53</v>
      </c>
      <c r="H1178" s="28" t="str">
        <f>VLOOKUP($C1178,CARPETAS!$C$5:$L$2388,5,FALSE)</f>
        <v>Silvio</v>
      </c>
      <c r="I1178" s="88">
        <v>44172</v>
      </c>
      <c r="J1178" s="29" t="str">
        <f>VLOOKUP($C1178,CARPETAS!$C$5:$L$2388,4,FALSE)</f>
        <v>Rio Branco</v>
      </c>
      <c r="K1178" s="38"/>
      <c r="L1178" s="93">
        <f t="shared" si="77"/>
        <v>44173</v>
      </c>
      <c r="M1178" s="30">
        <f t="shared" si="76"/>
        <v>4</v>
      </c>
      <c r="N1178" s="31">
        <v>936</v>
      </c>
      <c r="O1178" s="31" t="s">
        <v>2517</v>
      </c>
      <c r="P1178" s="31">
        <v>936</v>
      </c>
      <c r="Q1178" s="31">
        <v>4767</v>
      </c>
      <c r="R1178" s="31" t="s">
        <v>1990</v>
      </c>
      <c r="S1178" s="31" t="s">
        <v>1628</v>
      </c>
      <c r="T1178" s="40" t="s">
        <v>2516</v>
      </c>
      <c r="U1178" s="222"/>
      <c r="V1178" s="48"/>
      <c r="W1178" s="48"/>
    </row>
    <row r="1179" ht="15.75" customHeight="1" s="49" customFormat="1">
      <c r="A1179" s="39">
        <v>50</v>
      </c>
      <c r="B1179" s="54" t="s">
        <v>40</v>
      </c>
      <c r="C1179" s="55" t="s">
        <v>2518</v>
      </c>
      <c r="D1179" s="141" t="s">
        <v>2282</v>
      </c>
      <c r="E1179" s="88">
        <v>44169</v>
      </c>
      <c r="F1179" s="37" t="str">
        <f>VLOOKUP($C1179,CARPETAS!$C$5:$L$2388,2,FALSE)</f>
        <v>BRE026</v>
      </c>
      <c r="G1179" s="27" t="str">
        <f>VLOOKUP($C1179,CARPETAS!$C$5:$L$2388,9,FALSE)</f>
        <v>1359530/1389531</v>
      </c>
      <c r="H1179" s="28" t="str">
        <f>VLOOKUP($C1179,CARPETAS!$C$5:$L$2388,5,FALSE)</f>
        <v>Miro</v>
      </c>
      <c r="I1179" s="88">
        <v>44173</v>
      </c>
      <c r="J1179" s="29" t="str">
        <f>VLOOKUP($C1179,CARPETAS!$C$5:$L$2388,4,FALSE)</f>
        <v>Rio Branco</v>
      </c>
      <c r="K1179" s="38"/>
      <c r="L1179" s="93">
        <f t="shared" si="77"/>
        <v>44174</v>
      </c>
      <c r="M1179" s="30">
        <f t="shared" si="76"/>
        <v>5</v>
      </c>
      <c r="N1179" s="31">
        <v>1300</v>
      </c>
      <c r="O1179" s="31"/>
      <c r="P1179" s="31"/>
      <c r="Q1179" s="31">
        <v>11</v>
      </c>
      <c r="R1179" s="31" t="s">
        <v>2519</v>
      </c>
      <c r="S1179" s="31" t="s">
        <v>2359</v>
      </c>
      <c r="T1179" s="40" t="s">
        <v>2520</v>
      </c>
      <c r="U1179" s="222"/>
      <c r="V1179" s="48"/>
      <c r="W1179" s="48"/>
    </row>
    <row r="1180" ht="15.75" customHeight="1" s="49" customFormat="1">
      <c r="A1180" s="39">
        <v>50</v>
      </c>
      <c r="B1180" s="54" t="s">
        <v>40</v>
      </c>
      <c r="C1180" s="55" t="s">
        <v>2479</v>
      </c>
      <c r="D1180" s="141" t="s">
        <v>1998</v>
      </c>
      <c r="E1180" s="88">
        <v>44172</v>
      </c>
      <c r="F1180" s="37" t="str">
        <f>VLOOKUP($C1180,CARPETAS!$C$5:$L$2388,2,FALSE)</f>
        <v>BRB101</v>
      </c>
      <c r="G1180" s="27" t="str">
        <f>VLOOKUP($C1180,CARPETAS!$C$5:$L$2388,9,FALSE)</f>
        <v>138.91.53</v>
      </c>
      <c r="H1180" s="28" t="str">
        <f>VLOOKUP($C1180,CARPETAS!$C$5:$L$2388,5,FALSE)</f>
        <v>Silvio</v>
      </c>
      <c r="I1180" s="88">
        <v>44173</v>
      </c>
      <c r="J1180" s="29" t="str">
        <f>VLOOKUP($C1180,CARPETAS!$C$5:$L$2388,4,FALSE)</f>
        <v>Rio Branco</v>
      </c>
      <c r="K1180" s="38"/>
      <c r="L1180" s="93">
        <f t="shared" si="77"/>
        <v>44174</v>
      </c>
      <c r="M1180" s="30">
        <f t="shared" si="76"/>
        <v>2</v>
      </c>
      <c r="N1180" s="31">
        <v>936</v>
      </c>
      <c r="O1180" s="31" t="s">
        <v>2521</v>
      </c>
      <c r="P1180" s="31"/>
      <c r="Q1180" s="31">
        <v>4768</v>
      </c>
      <c r="R1180" s="31" t="s">
        <v>1426</v>
      </c>
      <c r="S1180" s="31" t="s">
        <v>2348</v>
      </c>
      <c r="T1180" s="40" t="s">
        <v>2522</v>
      </c>
      <c r="U1180" s="222"/>
      <c r="V1180" s="48"/>
      <c r="W1180" s="48"/>
    </row>
    <row r="1181" ht="15.75" customHeight="1" s="197" customFormat="1">
      <c r="A1181" s="39">
        <v>50</v>
      </c>
      <c r="B1181" s="54" t="s">
        <v>40</v>
      </c>
      <c r="C1181" s="55" t="s">
        <v>2523</v>
      </c>
      <c r="D1181" s="141" t="s">
        <v>1907</v>
      </c>
      <c r="E1181" s="88">
        <v>44172</v>
      </c>
      <c r="F1181" s="37" t="str">
        <f>VLOOKUP($C1181,CARPETAS!$C$5:$L$2388,2,FALSE)</f>
        <v>PYB024</v>
      </c>
      <c r="G1181" s="27" t="str">
        <f>VLOOKUP($C1181,CARPETAS!$C$5:$L$2388,9,FALSE)</f>
        <v>138.98.04</v>
      </c>
      <c r="H1181" s="28" t="str">
        <f>VLOOKUP($C1181,CARPETAS!$C$5:$L$2388,5,FALSE)</f>
        <v>Alto Paraguay</v>
      </c>
      <c r="I1181" s="88">
        <v>44174</v>
      </c>
      <c r="J1181" s="29" t="str">
        <f>VLOOKUP($C1181,CARPETAS!$C$5:$L$2388,4,FALSE)</f>
        <v>Salto</v>
      </c>
      <c r="K1181" s="38"/>
      <c r="L1181" s="93">
        <v>44176</v>
      </c>
      <c r="M1181" s="30">
        <f t="shared" si="76"/>
        <v>4</v>
      </c>
      <c r="N1181" s="31">
        <v>990</v>
      </c>
      <c r="O1181" s="31" t="s">
        <v>2524</v>
      </c>
      <c r="P1181" s="31">
        <v>990</v>
      </c>
      <c r="Q1181" s="31"/>
      <c r="R1181" s="31" t="s">
        <v>2372</v>
      </c>
      <c r="S1181" s="31" t="s">
        <v>2373</v>
      </c>
      <c r="T1181" s="40" t="s">
        <v>2525</v>
      </c>
      <c r="U1181" s="222"/>
      <c r="V1181" s="48"/>
      <c r="W1181" s="48"/>
      <c r="X1181" s="49"/>
      <c r="Y1181" s="49"/>
    </row>
    <row r="1182" ht="15.75" customHeight="1" s="49" customFormat="1">
      <c r="A1182" s="39">
        <v>50</v>
      </c>
      <c r="B1182" s="54" t="s">
        <v>40</v>
      </c>
      <c r="C1182" s="55" t="s">
        <v>2513</v>
      </c>
      <c r="D1182" s="141" t="s">
        <v>26</v>
      </c>
      <c r="E1182" s="88">
        <v>44173</v>
      </c>
      <c r="F1182" s="37" t="str">
        <f>VLOOKUP($C1182,CARPETAS!$C$5:$L$2388,2,FALSE)</f>
        <v>BRB103</v>
      </c>
      <c r="G1182" s="27" t="str">
        <f>VLOOKUP($C1182,CARPETAS!$C$5:$L$2388,9,FALSE)</f>
        <v>138.95.64</v>
      </c>
      <c r="H1182" s="28" t="str">
        <f>VLOOKUP($C1182,CARPETAS!$C$5:$L$2388,5,FALSE)</f>
        <v>Zanini</v>
      </c>
      <c r="I1182" s="88">
        <v>44174</v>
      </c>
      <c r="J1182" s="29" t="str">
        <f>VLOOKUP($C1182,CARPETAS!$C$5:$L$2388,4,FALSE)</f>
        <v>Rio Branco</v>
      </c>
      <c r="K1182" s="38"/>
      <c r="L1182" s="93">
        <f ref="L1182:L1209" t="shared" si="78">I1182+1</f>
        <v>44175</v>
      </c>
      <c r="M1182" s="30">
        <f t="shared" si="76"/>
        <v>2</v>
      </c>
      <c r="N1182" s="31">
        <v>936</v>
      </c>
      <c r="O1182" s="31" t="s">
        <v>2526</v>
      </c>
      <c r="P1182" s="31">
        <v>936</v>
      </c>
      <c r="Q1182" s="31">
        <v>1766</v>
      </c>
      <c r="R1182" s="31" t="s">
        <v>491</v>
      </c>
      <c r="S1182" s="31" t="s">
        <v>492</v>
      </c>
      <c r="T1182" s="40" t="s">
        <v>2527</v>
      </c>
      <c r="U1182" s="222"/>
      <c r="V1182" s="48"/>
      <c r="W1182" s="48"/>
    </row>
    <row r="1183" ht="15.75" customHeight="1" s="49" customFormat="1">
      <c r="A1183" s="39">
        <v>49</v>
      </c>
      <c r="B1183" s="54" t="s">
        <v>40</v>
      </c>
      <c r="C1183" s="55" t="s">
        <v>2528</v>
      </c>
      <c r="D1183" s="141" t="s">
        <v>38</v>
      </c>
      <c r="E1183" s="88">
        <v>44168</v>
      </c>
      <c r="F1183" s="37" t="str">
        <f>VLOOKUP($C1183,CARPETAS!$C$5:$L$2388,2,FALSE)</f>
        <v>BRB102</v>
      </c>
      <c r="G1183" s="27" t="str">
        <f>VLOOKUP($C1183,CARPETAS!$C$5:$L$2388,9,FALSE)</f>
        <v>138.95.53</v>
      </c>
      <c r="H1183" s="28" t="str">
        <f>VLOOKUP($C1183,CARPETAS!$C$5:$L$2388,5,FALSE)</f>
        <v>Silvio</v>
      </c>
      <c r="I1183" s="88">
        <v>44175</v>
      </c>
      <c r="J1183" s="29" t="str">
        <f>VLOOKUP($C1183,CARPETAS!$C$5:$L$2388,4,FALSE)</f>
        <v>Rio Branco</v>
      </c>
      <c r="K1183" s="38"/>
      <c r="L1183" s="93">
        <f t="shared" si="78"/>
        <v>44176</v>
      </c>
      <c r="M1183" s="30">
        <f t="shared" si="76"/>
        <v>8</v>
      </c>
      <c r="N1183" s="31">
        <v>1152</v>
      </c>
      <c r="O1183" s="31"/>
      <c r="P1183" s="31">
        <v>1152</v>
      </c>
      <c r="Q1183" s="31">
        <v>4775</v>
      </c>
      <c r="R1183" s="31" t="s">
        <v>1904</v>
      </c>
      <c r="S1183" s="31" t="s">
        <v>1905</v>
      </c>
      <c r="T1183" s="40" t="s">
        <v>2529</v>
      </c>
      <c r="U1183" s="222"/>
      <c r="V1183" s="62"/>
      <c r="W1183" s="62"/>
      <c r="X1183" s="197"/>
      <c r="Y1183" s="197"/>
    </row>
    <row r="1184" ht="15.75" customHeight="1" s="49" customFormat="1">
      <c r="A1184" s="39">
        <v>50</v>
      </c>
      <c r="B1184" s="54" t="s">
        <v>40</v>
      </c>
      <c r="C1184" s="55" t="s">
        <v>2513</v>
      </c>
      <c r="D1184" s="141" t="s">
        <v>1998</v>
      </c>
      <c r="E1184" s="88">
        <v>44173</v>
      </c>
      <c r="F1184" s="37" t="str">
        <f>VLOOKUP($C1184,CARPETAS!$C$5:$L$2388,2,FALSE)</f>
        <v>BRB103</v>
      </c>
      <c r="G1184" s="27" t="str">
        <f>VLOOKUP($C1184,CARPETAS!$C$5:$L$2388,9,FALSE)</f>
        <v>138.95.64</v>
      </c>
      <c r="H1184" s="28" t="str">
        <f>VLOOKUP($C1184,CARPETAS!$C$5:$L$2388,5,FALSE)</f>
        <v>Zanini</v>
      </c>
      <c r="I1184" s="88">
        <f>E1184+2</f>
        <v>44175</v>
      </c>
      <c r="J1184" s="29" t="str">
        <f>VLOOKUP($C1184,CARPETAS!$C$5:$L$2388,4,FALSE)</f>
        <v>Rio Branco</v>
      </c>
      <c r="K1184" s="38"/>
      <c r="L1184" s="93">
        <f t="shared" si="78"/>
        <v>44176</v>
      </c>
      <c r="M1184" s="30">
        <f t="shared" si="76"/>
        <v>3</v>
      </c>
      <c r="N1184" s="31">
        <v>936</v>
      </c>
      <c r="O1184" s="31" t="s">
        <v>2530</v>
      </c>
      <c r="P1184" s="31">
        <v>936</v>
      </c>
      <c r="Q1184" s="31">
        <v>1767</v>
      </c>
      <c r="R1184" s="31" t="s">
        <v>43</v>
      </c>
      <c r="S1184" s="31" t="s">
        <v>1046</v>
      </c>
      <c r="T1184" s="40" t="s">
        <v>2531</v>
      </c>
      <c r="U1184" s="222"/>
      <c r="V1184" s="48"/>
      <c r="W1184" s="48"/>
    </row>
    <row r="1185" ht="15.75" customHeight="1" s="49" customFormat="1">
      <c r="A1185" s="39">
        <v>50</v>
      </c>
      <c r="B1185" s="54" t="s">
        <v>40</v>
      </c>
      <c r="C1185" s="55" t="s">
        <v>2532</v>
      </c>
      <c r="D1185" s="141" t="s">
        <v>32</v>
      </c>
      <c r="E1185" s="88">
        <v>44174</v>
      </c>
      <c r="F1185" s="37" t="str">
        <f>VLOOKUP($C1185,CARPETAS!$C$5:$L$2388,2,FALSE)</f>
        <v>BRB105</v>
      </c>
      <c r="G1185" s="27" t="str">
        <f>VLOOKUP($C1185,CARPETAS!$C$5:$L$2388,9,FALSE)</f>
        <v>139.01.08</v>
      </c>
      <c r="H1185" s="28" t="str">
        <f>VLOOKUP($C1185,CARPETAS!$C$5:$L$2388,5,FALSE)</f>
        <v>Silvio</v>
      </c>
      <c r="I1185" s="88">
        <f>E1185+2</f>
        <v>44176</v>
      </c>
      <c r="J1185" s="29" t="str">
        <f>VLOOKUP($C1185,CARPETAS!$C$5:$L$2388,4,FALSE)</f>
        <v>Rio Branco</v>
      </c>
      <c r="K1185" s="38"/>
      <c r="L1185" s="93">
        <f t="shared" si="78"/>
        <v>44177</v>
      </c>
      <c r="M1185" s="30">
        <f t="shared" si="76"/>
        <v>3</v>
      </c>
      <c r="N1185" s="31">
        <v>936</v>
      </c>
      <c r="O1185" s="31" t="s">
        <v>2533</v>
      </c>
      <c r="P1185" s="31">
        <v>936</v>
      </c>
      <c r="Q1185" s="31">
        <v>4780</v>
      </c>
      <c r="R1185" s="31" t="s">
        <v>2183</v>
      </c>
      <c r="S1185" s="31" t="s">
        <v>2184</v>
      </c>
      <c r="T1185" s="40" t="s">
        <v>2534</v>
      </c>
      <c r="U1185" s="222"/>
      <c r="V1185" s="48"/>
      <c r="W1185" s="48"/>
    </row>
    <row r="1186" ht="15.75" customHeight="1" s="49" customFormat="1">
      <c r="A1186" s="39">
        <v>49</v>
      </c>
      <c r="B1186" s="54" t="s">
        <v>40</v>
      </c>
      <c r="C1186" s="55" t="s">
        <v>2535</v>
      </c>
      <c r="D1186" s="141" t="s">
        <v>38</v>
      </c>
      <c r="E1186" s="88">
        <v>44168</v>
      </c>
      <c r="F1186" s="37" t="str">
        <f>VLOOKUP($C1186,CARPETAS!$C$5:$L$2388,2,FALSE)</f>
        <v>BRB102</v>
      </c>
      <c r="G1186" s="27" t="str">
        <f>VLOOKUP($C1186,CARPETAS!$C$5:$L$2388,9,FALSE)</f>
        <v>138.95.52</v>
      </c>
      <c r="H1186" s="28" t="str">
        <f>VLOOKUP($C1186,CARPETAS!$C$5:$L$2388,5,FALSE)</f>
        <v>Silvio</v>
      </c>
      <c r="I1186" s="88">
        <v>44176</v>
      </c>
      <c r="J1186" s="29" t="str">
        <f>VLOOKUP($C1186,CARPETAS!$C$5:$L$2388,4,FALSE)</f>
        <v>Rio Branco</v>
      </c>
      <c r="K1186" s="38"/>
      <c r="L1186" s="93">
        <f t="shared" si="78"/>
        <v>44177</v>
      </c>
      <c r="M1186" s="30">
        <f t="shared" si="76"/>
        <v>9</v>
      </c>
      <c r="N1186" s="31">
        <v>1152</v>
      </c>
      <c r="O1186" s="31"/>
      <c r="P1186" s="31">
        <v>1152</v>
      </c>
      <c r="Q1186" s="31">
        <v>4776</v>
      </c>
      <c r="R1186" s="31" t="s">
        <v>1311</v>
      </c>
      <c r="S1186" s="31" t="s">
        <v>867</v>
      </c>
      <c r="T1186" s="40" t="s">
        <v>2536</v>
      </c>
      <c r="U1186" s="222"/>
      <c r="V1186" s="48"/>
      <c r="W1186" s="48"/>
    </row>
    <row r="1187" ht="15.75" customHeight="1" s="49" customFormat="1">
      <c r="A1187" s="39">
        <v>49</v>
      </c>
      <c r="B1187" s="54" t="s">
        <v>40</v>
      </c>
      <c r="C1187" s="55" t="s">
        <v>2537</v>
      </c>
      <c r="D1187" s="141" t="s">
        <v>38</v>
      </c>
      <c r="E1187" s="88">
        <v>44168</v>
      </c>
      <c r="F1187" s="37" t="str">
        <f>VLOOKUP($C1187,CARPETAS!$C$5:$L$2388,2,FALSE)</f>
        <v>BRB102</v>
      </c>
      <c r="G1187" s="27" t="str">
        <f>VLOOKUP($C1187,CARPETAS!$C$5:$L$2388,9,FALSE)</f>
        <v>138.95.54</v>
      </c>
      <c r="H1187" s="28" t="str">
        <f>VLOOKUP($C1187,CARPETAS!$C$5:$L$2388,5,FALSE)</f>
        <v>Silvio</v>
      </c>
      <c r="I1187" s="88">
        <v>44176</v>
      </c>
      <c r="J1187" s="29" t="str">
        <f>VLOOKUP($C1187,CARPETAS!$C$5:$L$2388,4,FALSE)</f>
        <v>Rio Branco</v>
      </c>
      <c r="K1187" s="38"/>
      <c r="L1187" s="93">
        <f t="shared" si="78"/>
        <v>44177</v>
      </c>
      <c r="M1187" s="30">
        <f t="shared" si="76"/>
        <v>9</v>
      </c>
      <c r="N1187" s="31">
        <v>1152</v>
      </c>
      <c r="O1187" s="31"/>
      <c r="P1187" s="31">
        <v>1152</v>
      </c>
      <c r="Q1187" s="31">
        <v>4777</v>
      </c>
      <c r="R1187" s="31" t="s">
        <v>2538</v>
      </c>
      <c r="S1187" s="31" t="s">
        <v>1538</v>
      </c>
      <c r="T1187" s="40" t="s">
        <v>2536</v>
      </c>
      <c r="U1187" s="222"/>
      <c r="V1187" s="48"/>
      <c r="W1187" s="48"/>
    </row>
    <row r="1188" ht="15.75" customHeight="1" s="49" customFormat="1">
      <c r="A1188" s="39">
        <v>50</v>
      </c>
      <c r="B1188" s="54" t="s">
        <v>40</v>
      </c>
      <c r="C1188" s="55" t="s">
        <v>2539</v>
      </c>
      <c r="D1188" s="141" t="s">
        <v>1998</v>
      </c>
      <c r="E1188" s="88">
        <v>44175</v>
      </c>
      <c r="F1188" s="37" t="str">
        <f>VLOOKUP($C1188,CARPETAS!$C$5:$L$2388,2,FALSE)</f>
        <v>BRB106</v>
      </c>
      <c r="G1188" s="27" t="str">
        <f>VLOOKUP($C1188,CARPETAS!$C$5:$L$2388,9,FALSE)</f>
        <v>139.02.30</v>
      </c>
      <c r="H1188" s="28" t="str">
        <f>VLOOKUP($C1188,CARPETAS!$C$5:$L$2388,5,FALSE)</f>
        <v>Zanini</v>
      </c>
      <c r="I1188" s="88">
        <v>44176</v>
      </c>
      <c r="J1188" s="29" t="str">
        <f>VLOOKUP($C1188,CARPETAS!$C$5:$L$2388,4,FALSE)</f>
        <v>Rio Branco</v>
      </c>
      <c r="K1188" s="38"/>
      <c r="L1188" s="93">
        <f t="shared" si="78"/>
        <v>44177</v>
      </c>
      <c r="M1188" s="30">
        <f t="shared" si="76"/>
        <v>2</v>
      </c>
      <c r="N1188" s="31">
        <v>936</v>
      </c>
      <c r="O1188" s="31" t="s">
        <v>2540</v>
      </c>
      <c r="P1188" s="31"/>
      <c r="Q1188" s="31">
        <v>1771</v>
      </c>
      <c r="R1188" s="31" t="s">
        <v>261</v>
      </c>
      <c r="S1188" s="31" t="s">
        <v>262</v>
      </c>
      <c r="T1188" s="40" t="s">
        <v>2534</v>
      </c>
      <c r="U1188" s="222"/>
      <c r="V1188" s="48"/>
      <c r="W1188" s="48"/>
    </row>
    <row r="1189" ht="15.75" customHeight="1" s="49" customFormat="1">
      <c r="A1189" s="39">
        <v>50</v>
      </c>
      <c r="B1189" s="54" t="s">
        <v>40</v>
      </c>
      <c r="C1189" s="55" t="s">
        <v>2532</v>
      </c>
      <c r="D1189" s="141" t="s">
        <v>28</v>
      </c>
      <c r="E1189" s="88">
        <v>44176</v>
      </c>
      <c r="F1189" s="37" t="str">
        <f>VLOOKUP($C1189,CARPETAS!$C$5:$L$2388,2,FALSE)</f>
        <v>BRB105</v>
      </c>
      <c r="G1189" s="27" t="str">
        <f>VLOOKUP($C1189,CARPETAS!$C$5:$L$2388,9,FALSE)</f>
        <v>139.01.08</v>
      </c>
      <c r="H1189" s="28" t="str">
        <f>VLOOKUP($C1189,CARPETAS!$C$5:$L$2388,5,FALSE)</f>
        <v>Silvio</v>
      </c>
      <c r="I1189" s="88">
        <f>E1189+2</f>
        <v>44178</v>
      </c>
      <c r="J1189" s="29" t="str">
        <f>VLOOKUP($C1189,CARPETAS!$C$5:$L$2388,4,FALSE)</f>
        <v>Rio Branco</v>
      </c>
      <c r="K1189" s="38"/>
      <c r="L1189" s="93">
        <f t="shared" si="78"/>
        <v>44179</v>
      </c>
      <c r="M1189" s="30">
        <f t="shared" si="76"/>
        <v>3</v>
      </c>
      <c r="N1189" s="31">
        <v>936</v>
      </c>
      <c r="O1189" s="31" t="s">
        <v>2541</v>
      </c>
      <c r="P1189" s="31">
        <v>936</v>
      </c>
      <c r="Q1189" s="31">
        <v>4783</v>
      </c>
      <c r="R1189" s="31" t="s">
        <v>2379</v>
      </c>
      <c r="S1189" s="31" t="s">
        <v>2380</v>
      </c>
      <c r="T1189" s="40" t="s">
        <v>2542</v>
      </c>
      <c r="U1189" s="222"/>
      <c r="V1189" s="48"/>
      <c r="W1189" s="48"/>
    </row>
    <row r="1190" ht="15.75" customHeight="1" s="49" customFormat="1">
      <c r="A1190" s="39">
        <v>50</v>
      </c>
      <c r="B1190" s="54" t="s">
        <v>40</v>
      </c>
      <c r="C1190" s="55" t="s">
        <v>2539</v>
      </c>
      <c r="D1190" s="141" t="s">
        <v>1091</v>
      </c>
      <c r="E1190" s="88">
        <v>44177</v>
      </c>
      <c r="F1190" s="37" t="str">
        <f>VLOOKUP($C1190,CARPETAS!$C$5:$L$2388,2,FALSE)</f>
        <v>BRB106</v>
      </c>
      <c r="G1190" s="27" t="str">
        <f>VLOOKUP($C1190,CARPETAS!$C$5:$L$2388,9,FALSE)</f>
        <v>139.02.30</v>
      </c>
      <c r="H1190" s="28" t="str">
        <f>VLOOKUP($C1190,CARPETAS!$C$5:$L$2388,5,FALSE)</f>
        <v>Zanini</v>
      </c>
      <c r="I1190" s="88">
        <f>E1190+2</f>
        <v>44179</v>
      </c>
      <c r="J1190" s="29" t="str">
        <f>VLOOKUP($C1190,CARPETAS!$C$5:$L$2388,4,FALSE)</f>
        <v>Rio Branco</v>
      </c>
      <c r="K1190" s="38"/>
      <c r="L1190" s="93">
        <f t="shared" si="78"/>
        <v>44180</v>
      </c>
      <c r="M1190" s="30">
        <f t="shared" si="76"/>
        <v>3</v>
      </c>
      <c r="N1190" s="31">
        <v>936</v>
      </c>
      <c r="O1190" s="31" t="s">
        <v>2543</v>
      </c>
      <c r="P1190" s="31">
        <v>936</v>
      </c>
      <c r="Q1190" s="31">
        <v>1773</v>
      </c>
      <c r="R1190" s="31" t="s">
        <v>1663</v>
      </c>
      <c r="S1190" s="31" t="s">
        <v>1664</v>
      </c>
      <c r="T1190" s="40" t="s">
        <v>2542</v>
      </c>
      <c r="U1190" s="222"/>
      <c r="V1190" s="48"/>
      <c r="W1190" s="48"/>
    </row>
    <row r="1191" ht="15.75" customHeight="1" s="49" customFormat="1">
      <c r="A1191" s="39">
        <v>51</v>
      </c>
      <c r="B1191" s="54" t="s">
        <v>40</v>
      </c>
      <c r="C1191" s="55" t="s">
        <v>2539</v>
      </c>
      <c r="D1191" s="141" t="s">
        <v>1998</v>
      </c>
      <c r="E1191" s="88">
        <v>44179</v>
      </c>
      <c r="F1191" s="37" t="str">
        <f>VLOOKUP($C1191,CARPETAS!$C$5:$L$2388,2,FALSE)</f>
        <v>BRB106</v>
      </c>
      <c r="G1191" s="27" t="str">
        <f>VLOOKUP($C1191,CARPETAS!$C$5:$L$2388,9,FALSE)</f>
        <v>139.02.30</v>
      </c>
      <c r="H1191" s="28" t="str">
        <f>VLOOKUP($C1191,CARPETAS!$C$5:$L$2388,5,FALSE)</f>
        <v>Zanini</v>
      </c>
      <c r="I1191" s="88">
        <f>E1191+1</f>
        <v>44180</v>
      </c>
      <c r="J1191" s="29" t="str">
        <f>VLOOKUP($C1191,CARPETAS!$C$5:$L$2388,4,FALSE)</f>
        <v>Rio Branco</v>
      </c>
      <c r="K1191" s="38"/>
      <c r="L1191" s="93">
        <f t="shared" si="78"/>
        <v>44181</v>
      </c>
      <c r="M1191" s="30">
        <f t="shared" si="76"/>
        <v>2</v>
      </c>
      <c r="N1191" s="31">
        <v>936</v>
      </c>
      <c r="O1191" s="31" t="s">
        <v>2544</v>
      </c>
      <c r="P1191" s="31">
        <v>936</v>
      </c>
      <c r="Q1191" s="31">
        <v>1776</v>
      </c>
      <c r="R1191" s="31" t="s">
        <v>183</v>
      </c>
      <c r="S1191" s="31" t="s">
        <v>184</v>
      </c>
      <c r="T1191" s="40" t="s">
        <v>2545</v>
      </c>
      <c r="U1191" s="222"/>
      <c r="V1191" s="48"/>
      <c r="W1191" s="48"/>
    </row>
    <row r="1192" ht="15.75" customHeight="1" s="49" customFormat="1">
      <c r="A1192" s="39">
        <v>50</v>
      </c>
      <c r="B1192" s="54" t="s">
        <v>40</v>
      </c>
      <c r="C1192" s="55" t="s">
        <v>2546</v>
      </c>
      <c r="D1192" s="141" t="s">
        <v>38</v>
      </c>
      <c r="E1192" s="88">
        <v>44175</v>
      </c>
      <c r="F1192" s="37" t="str">
        <f>VLOOKUP($C1192,CARPETAS!$C$5:$L$2388,2,FALSE)</f>
        <v>BRB104</v>
      </c>
      <c r="G1192" s="27" t="str">
        <f>VLOOKUP($C1192,CARPETAS!$C$5:$L$2388,9,FALSE)</f>
        <v>139.01.36</v>
      </c>
      <c r="H1192" s="28" t="str">
        <f>VLOOKUP($C1192,CARPETAS!$C$5:$L$2388,5,FALSE)</f>
        <v>Silvio</v>
      </c>
      <c r="I1192" s="88">
        <v>44181</v>
      </c>
      <c r="J1192" s="29" t="str">
        <f>VLOOKUP($C1192,CARPETAS!$C$5:$L$2388,4,FALSE)</f>
        <v>Rio Branco</v>
      </c>
      <c r="K1192" s="38"/>
      <c r="L1192" s="93">
        <f t="shared" si="78"/>
        <v>44182</v>
      </c>
      <c r="M1192" s="30">
        <f t="shared" si="76"/>
        <v>7</v>
      </c>
      <c r="N1192" s="31">
        <v>1152</v>
      </c>
      <c r="O1192" s="31"/>
      <c r="P1192" s="31">
        <v>1152</v>
      </c>
      <c r="Q1192" s="31">
        <v>4779</v>
      </c>
      <c r="R1192" s="31" t="s">
        <v>144</v>
      </c>
      <c r="S1192" s="31" t="s">
        <v>145</v>
      </c>
      <c r="T1192" s="40" t="s">
        <v>2547</v>
      </c>
      <c r="U1192" s="222"/>
      <c r="V1192" s="48"/>
      <c r="W1192" s="48"/>
    </row>
    <row r="1193" ht="15.75" customHeight="1" s="49" customFormat="1">
      <c r="A1193" s="39">
        <v>51</v>
      </c>
      <c r="B1193" s="54" t="s">
        <v>40</v>
      </c>
      <c r="C1193" s="55" t="s">
        <v>2532</v>
      </c>
      <c r="D1193" s="141" t="s">
        <v>37</v>
      </c>
      <c r="E1193" s="88">
        <v>44180</v>
      </c>
      <c r="F1193" s="37" t="str">
        <f>VLOOKUP($C1193,CARPETAS!$C$5:$L$2388,2,FALSE)</f>
        <v>BRB105</v>
      </c>
      <c r="G1193" s="27" t="str">
        <f>VLOOKUP($C1193,CARPETAS!$C$5:$L$2388,9,FALSE)</f>
        <v>139.01.08</v>
      </c>
      <c r="H1193" s="28" t="str">
        <f>VLOOKUP($C1193,CARPETAS!$C$5:$L$2388,5,FALSE)</f>
        <v>Silvio</v>
      </c>
      <c r="I1193" s="88">
        <v>44181</v>
      </c>
      <c r="J1193" s="29" t="str">
        <f>VLOOKUP($C1193,CARPETAS!$C$5:$L$2388,4,FALSE)</f>
        <v>Rio Branco</v>
      </c>
      <c r="K1193" s="38"/>
      <c r="L1193" s="93">
        <f t="shared" si="78"/>
        <v>44182</v>
      </c>
      <c r="M1193" s="30">
        <f t="shared" si="76"/>
        <v>2</v>
      </c>
      <c r="N1193" s="31">
        <v>936</v>
      </c>
      <c r="O1193" s="31" t="s">
        <v>2548</v>
      </c>
      <c r="P1193" s="31">
        <v>936</v>
      </c>
      <c r="Q1193" s="31">
        <v>4784</v>
      </c>
      <c r="R1193" s="31" t="s">
        <v>2461</v>
      </c>
      <c r="S1193" s="31" t="s">
        <v>2462</v>
      </c>
      <c r="T1193" s="40" t="s">
        <v>2549</v>
      </c>
      <c r="U1193" s="222"/>
      <c r="V1193" s="48"/>
      <c r="W1193" s="48"/>
    </row>
    <row r="1194" ht="15.75" customHeight="1" s="49" customFormat="1">
      <c r="A1194" s="39">
        <v>51</v>
      </c>
      <c r="B1194" s="54" t="s">
        <v>40</v>
      </c>
      <c r="C1194" s="55" t="s">
        <v>2539</v>
      </c>
      <c r="D1194" s="141" t="s">
        <v>26</v>
      </c>
      <c r="E1194" s="88">
        <v>44180</v>
      </c>
      <c r="F1194" s="37" t="str">
        <f>VLOOKUP($C1194,CARPETAS!$C$5:$L$2388,2,FALSE)</f>
        <v>BRB106</v>
      </c>
      <c r="G1194" s="27" t="str">
        <f>VLOOKUP($C1194,CARPETAS!$C$5:$L$2388,9,FALSE)</f>
        <v>139.02.30</v>
      </c>
      <c r="H1194" s="28" t="str">
        <f>VLOOKUP($C1194,CARPETAS!$C$5:$L$2388,5,FALSE)</f>
        <v>Zanini</v>
      </c>
      <c r="I1194" s="88">
        <v>44181</v>
      </c>
      <c r="J1194" s="29" t="str">
        <f>VLOOKUP($C1194,CARPETAS!$C$5:$L$2388,4,FALSE)</f>
        <v>Rio Branco</v>
      </c>
      <c r="K1194" s="38"/>
      <c r="L1194" s="93">
        <f t="shared" si="78"/>
        <v>44182</v>
      </c>
      <c r="M1194" s="30">
        <f t="shared" si="76"/>
        <v>2</v>
      </c>
      <c r="N1194" s="31">
        <v>936</v>
      </c>
      <c r="O1194" s="31" t="s">
        <v>2550</v>
      </c>
      <c r="P1194" s="31">
        <v>936</v>
      </c>
      <c r="Q1194" s="31">
        <v>1777</v>
      </c>
      <c r="R1194" s="31" t="s">
        <v>305</v>
      </c>
      <c r="S1194" s="31" t="s">
        <v>65</v>
      </c>
      <c r="T1194" s="40" t="s">
        <v>2549</v>
      </c>
      <c r="U1194" s="222"/>
      <c r="V1194" s="48"/>
      <c r="W1194" s="48"/>
    </row>
    <row r="1195" ht="15.75" customHeight="1" s="49" customFormat="1">
      <c r="A1195" s="39">
        <v>46</v>
      </c>
      <c r="B1195" s="54" t="s">
        <v>22</v>
      </c>
      <c r="C1195" s="55" t="s">
        <v>23</v>
      </c>
      <c r="D1195" s="141" t="s">
        <v>32</v>
      </c>
      <c r="E1195" s="88">
        <v>44177</v>
      </c>
      <c r="F1195" s="37" t="str">
        <f>VLOOKUP($C1195,CARPETAS!$C$5:$L$2388,2,FALSE)</f>
        <v>BRB</v>
      </c>
      <c r="G1195" s="27" t="str">
        <f>VLOOKUP($C1195,CARPETAS!$C$5:$L$2388,9,FALSE)</f>
        <v>xx</v>
      </c>
      <c r="H1195" s="28" t="str">
        <f>VLOOKUP($C1195,CARPETAS!$C$5:$L$2388,5,FALSE)</f>
        <v>xx</v>
      </c>
      <c r="I1195" s="88">
        <f>E1195+5</f>
        <v>44182</v>
      </c>
      <c r="J1195" s="29" t="str">
        <f>VLOOKUP($C1195,CARPETAS!$C$5:$L$2388,4,FALSE)</f>
        <v>xx</v>
      </c>
      <c r="K1195" s="38"/>
      <c r="L1195" s="93">
        <f t="shared" si="78"/>
        <v>44183</v>
      </c>
      <c r="M1195" s="30">
        <f t="shared" si="76"/>
        <v>6</v>
      </c>
      <c r="N1195" s="31">
        <v>936</v>
      </c>
      <c r="O1195" s="31"/>
      <c r="P1195" s="31"/>
      <c r="Q1195" s="31"/>
      <c r="R1195" s="31"/>
      <c r="S1195" s="31"/>
      <c r="T1195" s="40"/>
      <c r="U1195" s="222"/>
      <c r="V1195" s="48"/>
      <c r="W1195" s="48"/>
    </row>
    <row r="1196" ht="15.75" customHeight="1" s="49" customFormat="1">
      <c r="A1196" s="39">
        <v>51</v>
      </c>
      <c r="B1196" s="54" t="s">
        <v>40</v>
      </c>
      <c r="C1196" s="55" t="s">
        <v>2532</v>
      </c>
      <c r="D1196" s="141" t="s">
        <v>32</v>
      </c>
      <c r="E1196" s="88">
        <v>44181</v>
      </c>
      <c r="F1196" s="37" t="str">
        <f>VLOOKUP($C1196,CARPETAS!$C$5:$L$2388,2,FALSE)</f>
        <v>BRB105</v>
      </c>
      <c r="G1196" s="27" t="str">
        <f>VLOOKUP($C1196,CARPETAS!$C$5:$L$2388,9,FALSE)</f>
        <v>139.01.08</v>
      </c>
      <c r="H1196" s="28" t="str">
        <f>VLOOKUP($C1196,CARPETAS!$C$5:$L$2388,5,FALSE)</f>
        <v>Silvio</v>
      </c>
      <c r="I1196" s="88">
        <v>44182</v>
      </c>
      <c r="J1196" s="29" t="str">
        <f>VLOOKUP($C1196,CARPETAS!$C$5:$L$2388,4,FALSE)</f>
        <v>Rio Branco</v>
      </c>
      <c r="K1196" s="38"/>
      <c r="L1196" s="93">
        <f t="shared" si="78"/>
        <v>44183</v>
      </c>
      <c r="M1196" s="30">
        <f t="shared" si="76"/>
        <v>2</v>
      </c>
      <c r="N1196" s="31">
        <v>936</v>
      </c>
      <c r="O1196" s="31" t="s">
        <v>2551</v>
      </c>
      <c r="P1196" s="31">
        <v>936</v>
      </c>
      <c r="Q1196" s="31">
        <v>4791</v>
      </c>
      <c r="R1196" s="31" t="s">
        <v>77</v>
      </c>
      <c r="S1196" s="31" t="s">
        <v>78</v>
      </c>
      <c r="T1196" s="40" t="s">
        <v>2552</v>
      </c>
      <c r="U1196" s="222"/>
      <c r="V1196" s="48"/>
      <c r="W1196" s="48"/>
    </row>
    <row r="1197" ht="15.75" customHeight="1" s="49" customFormat="1">
      <c r="A1197" s="39">
        <v>51</v>
      </c>
      <c r="B1197" s="54" t="s">
        <v>40</v>
      </c>
      <c r="C1197" s="55" t="s">
        <v>2553</v>
      </c>
      <c r="D1197" s="141" t="s">
        <v>1907</v>
      </c>
      <c r="E1197" s="88">
        <v>44179</v>
      </c>
      <c r="F1197" s="37" t="str">
        <f>VLOOKUP($C1197,CARPETAS!$C$5:$L$2388,2,FALSE)</f>
        <v>PYB025</v>
      </c>
      <c r="G1197" s="27" t="str">
        <f>VLOOKUP($C1197,CARPETAS!$C$5:$L$2388,9,FALSE)</f>
        <v>139.03.15</v>
      </c>
      <c r="H1197" s="28" t="str">
        <f>VLOOKUP($C1197,CARPETAS!$C$5:$L$2388,5,FALSE)</f>
        <v>Alto Paraguay</v>
      </c>
      <c r="I1197" s="88">
        <v>44182</v>
      </c>
      <c r="J1197" s="29" t="str">
        <f>VLOOKUP($C1197,CARPETAS!$C$5:$L$2388,4,FALSE)</f>
        <v>Salto</v>
      </c>
      <c r="K1197" s="38"/>
      <c r="L1197" s="93">
        <f t="shared" si="78"/>
        <v>44183</v>
      </c>
      <c r="M1197" s="30">
        <f t="shared" si="76"/>
        <v>4</v>
      </c>
      <c r="N1197" s="31">
        <v>990</v>
      </c>
      <c r="O1197" s="31" t="s">
        <v>2554</v>
      </c>
      <c r="P1197" s="31">
        <v>990</v>
      </c>
      <c r="Q1197" s="31"/>
      <c r="R1197" s="31" t="s">
        <v>2139</v>
      </c>
      <c r="S1197" s="31" t="s">
        <v>2555</v>
      </c>
      <c r="T1197" s="40" t="s">
        <v>2556</v>
      </c>
      <c r="U1197" s="222"/>
      <c r="V1197" s="48"/>
      <c r="W1197" s="48"/>
    </row>
    <row r="1198" ht="15.75" customHeight="1" s="49" customFormat="1">
      <c r="A1198" s="39">
        <v>51</v>
      </c>
      <c r="B1198" s="54" t="s">
        <v>40</v>
      </c>
      <c r="C1198" s="55" t="s">
        <v>2557</v>
      </c>
      <c r="D1198" s="141" t="s">
        <v>1998</v>
      </c>
      <c r="E1198" s="88">
        <v>44180</v>
      </c>
      <c r="F1198" s="37" t="str">
        <f>VLOOKUP($C1198,CARPETAS!$C$5:$L$2388,2,FALSE)</f>
        <v>BRB108</v>
      </c>
      <c r="G1198" s="27" t="str">
        <f>VLOOKUP($C1198,CARPETAS!$C$5:$L$2388,9,FALSE)</f>
        <v>139.03.30</v>
      </c>
      <c r="H1198" s="28" t="str">
        <f>VLOOKUP($C1198,CARPETAS!$C$5:$L$2388,5,FALSE)</f>
        <v>Zanini</v>
      </c>
      <c r="I1198" s="88">
        <f>E1198+2</f>
        <v>44182</v>
      </c>
      <c r="J1198" s="29" t="str">
        <f>VLOOKUP($C1198,CARPETAS!$C$5:$L$2388,4,FALSE)</f>
        <v>Rio Branco</v>
      </c>
      <c r="K1198" s="38"/>
      <c r="L1198" s="93">
        <f t="shared" si="78"/>
        <v>44183</v>
      </c>
      <c r="M1198" s="30">
        <f t="shared" si="76"/>
        <v>3</v>
      </c>
      <c r="N1198" s="31">
        <v>936</v>
      </c>
      <c r="O1198" s="31" t="s">
        <v>2558</v>
      </c>
      <c r="P1198" s="31">
        <v>936</v>
      </c>
      <c r="Q1198" s="31">
        <v>1778</v>
      </c>
      <c r="R1198" s="31" t="s">
        <v>753</v>
      </c>
      <c r="S1198" s="31" t="s">
        <v>754</v>
      </c>
      <c r="T1198" s="40" t="s">
        <v>2552</v>
      </c>
      <c r="U1198" s="222"/>
      <c r="V1198" s="48"/>
      <c r="W1198" s="48"/>
    </row>
    <row r="1199" ht="15.75" customHeight="1" s="49" customFormat="1">
      <c r="A1199" s="39">
        <v>51</v>
      </c>
      <c r="B1199" s="54" t="s">
        <v>40</v>
      </c>
      <c r="C1199" s="55" t="s">
        <v>2559</v>
      </c>
      <c r="D1199" s="141" t="s">
        <v>28</v>
      </c>
      <c r="E1199" s="88">
        <v>44180</v>
      </c>
      <c r="F1199" s="37" t="str">
        <f>VLOOKUP($C1199,CARPETAS!$C$5:$L$2388,2,FALSE)</f>
        <v>BRB107</v>
      </c>
      <c r="G1199" s="27" t="str">
        <f>VLOOKUP($C1199,CARPETAS!$C$5:$L$2388,9,FALSE)</f>
        <v>138.03.23</v>
      </c>
      <c r="H1199" s="28" t="str">
        <f>VLOOKUP($C1199,CARPETAS!$C$5:$L$2388,5,FALSE)</f>
        <v>Silvio</v>
      </c>
      <c r="I1199" s="88">
        <v>44182</v>
      </c>
      <c r="J1199" s="29" t="str">
        <f>VLOOKUP($C1199,CARPETAS!$C$5:$L$2388,4,FALSE)</f>
        <v>Rio Branco</v>
      </c>
      <c r="K1199" s="38"/>
      <c r="L1199" s="93">
        <f t="shared" si="78"/>
        <v>44183</v>
      </c>
      <c r="M1199" s="30">
        <f t="shared" si="76"/>
        <v>3</v>
      </c>
      <c r="N1199" s="31">
        <v>936</v>
      </c>
      <c r="O1199" s="31" t="s">
        <v>2560</v>
      </c>
      <c r="P1199" s="31">
        <v>936</v>
      </c>
      <c r="Q1199" s="31">
        <v>4789</v>
      </c>
      <c r="R1199" s="31" t="s">
        <v>211</v>
      </c>
      <c r="S1199" s="31" t="s">
        <v>1004</v>
      </c>
      <c r="T1199" s="40" t="s">
        <v>2552</v>
      </c>
      <c r="U1199" s="222"/>
      <c r="V1199" s="48"/>
      <c r="W1199" s="48"/>
    </row>
    <row r="1200" ht="15.75" customHeight="1" s="49" customFormat="1">
      <c r="A1200" s="39">
        <v>51</v>
      </c>
      <c r="B1200" s="54" t="s">
        <v>40</v>
      </c>
      <c r="C1200" s="55" t="s">
        <v>2559</v>
      </c>
      <c r="D1200" s="141" t="s">
        <v>32</v>
      </c>
      <c r="E1200" s="88">
        <v>44182</v>
      </c>
      <c r="F1200" s="37" t="str">
        <f>VLOOKUP($C1200,CARPETAS!$C$5:$L$2388,2,FALSE)</f>
        <v>BRB107</v>
      </c>
      <c r="G1200" s="27" t="str">
        <f>VLOOKUP($C1200,CARPETAS!$C$5:$L$2388,9,FALSE)</f>
        <v>138.03.23</v>
      </c>
      <c r="H1200" s="28" t="str">
        <f>VLOOKUP($C1200,CARPETAS!$C$5:$L$2388,5,FALSE)</f>
        <v>Silvio</v>
      </c>
      <c r="I1200" s="88">
        <v>44183</v>
      </c>
      <c r="J1200" s="29" t="str">
        <f>VLOOKUP($C1200,CARPETAS!$C$5:$L$2388,4,FALSE)</f>
        <v>Rio Branco</v>
      </c>
      <c r="K1200" s="38"/>
      <c r="L1200" s="93">
        <f t="shared" si="78"/>
        <v>44184</v>
      </c>
      <c r="M1200" s="30">
        <f t="shared" si="76"/>
        <v>2</v>
      </c>
      <c r="N1200" s="31">
        <v>936</v>
      </c>
      <c r="O1200" s="31" t="s">
        <v>2561</v>
      </c>
      <c r="P1200" s="31">
        <v>936</v>
      </c>
      <c r="Q1200" s="31">
        <v>4794</v>
      </c>
      <c r="R1200" s="31" t="s">
        <v>2098</v>
      </c>
      <c r="S1200" s="31" t="s">
        <v>2099</v>
      </c>
      <c r="T1200" s="40" t="s">
        <v>2562</v>
      </c>
      <c r="U1200" s="222"/>
      <c r="V1200" s="48"/>
      <c r="W1200" s="48"/>
    </row>
    <row r="1201" ht="15.75" customHeight="1" s="49" customFormat="1">
      <c r="A1201" s="39">
        <v>50</v>
      </c>
      <c r="B1201" s="54" t="s">
        <v>40</v>
      </c>
      <c r="C1201" s="55" t="s">
        <v>2563</v>
      </c>
      <c r="D1201" s="141" t="s">
        <v>38</v>
      </c>
      <c r="E1201" s="88">
        <v>44177</v>
      </c>
      <c r="F1201" s="37" t="str">
        <f>VLOOKUP($C1201,CARPETAS!$C$5:$L$2388,2,FALSE)</f>
        <v>BRB104</v>
      </c>
      <c r="G1201" s="27" t="str">
        <f>VLOOKUP($C1201,CARPETAS!$C$5:$L$2388,9,FALSE)</f>
        <v>139.01.38</v>
      </c>
      <c r="H1201" s="28" t="str">
        <f>VLOOKUP($C1201,CARPETAS!$C$5:$L$2388,5,FALSE)</f>
        <v>Silvio</v>
      </c>
      <c r="I1201" s="88">
        <f>E1201+6</f>
        <v>44183</v>
      </c>
      <c r="J1201" s="29" t="str">
        <f>VLOOKUP($C1201,CARPETAS!$C$5:$L$2388,4,FALSE)</f>
        <v>Rio Branco</v>
      </c>
      <c r="K1201" s="38"/>
      <c r="L1201" s="93">
        <f t="shared" si="78"/>
        <v>44184</v>
      </c>
      <c r="M1201" s="30">
        <f t="shared" si="76"/>
        <v>7</v>
      </c>
      <c r="N1201" s="31">
        <v>1152</v>
      </c>
      <c r="O1201" s="31"/>
      <c r="P1201" s="31">
        <v>1152</v>
      </c>
      <c r="Q1201" s="31">
        <v>4790</v>
      </c>
      <c r="R1201" s="31" t="s">
        <v>2564</v>
      </c>
      <c r="S1201" s="31" t="s">
        <v>2565</v>
      </c>
      <c r="T1201" s="40" t="s">
        <v>2566</v>
      </c>
      <c r="U1201" s="222"/>
      <c r="V1201" s="48"/>
      <c r="W1201" s="48"/>
    </row>
    <row r="1202" ht="15.75" customHeight="1" s="49" customFormat="1">
      <c r="A1202" s="39">
        <v>52</v>
      </c>
      <c r="B1202" s="54" t="s">
        <v>40</v>
      </c>
      <c r="C1202" s="55" t="s">
        <v>2567</v>
      </c>
      <c r="D1202" s="141" t="s">
        <v>2278</v>
      </c>
      <c r="E1202" s="88">
        <v>44179</v>
      </c>
      <c r="F1202" s="37" t="str">
        <f>VLOOKUP($C1202,CARPETAS!$C$5:$L$2388,2,FALSE)</f>
        <v>BRE027</v>
      </c>
      <c r="G1202" s="27" t="str">
        <f>VLOOKUP($C1202,CARPETAS!$C$5:$L$2388,9,FALSE)</f>
        <v>139.04.66</v>
      </c>
      <c r="H1202" s="28" t="str">
        <f>VLOOKUP($C1202,CARPETAS!$C$5:$L$2388,5,FALSE)</f>
        <v>Zanini</v>
      </c>
      <c r="I1202" s="88">
        <v>44183</v>
      </c>
      <c r="J1202" s="29" t="str">
        <f>VLOOKUP($C1202,CARPETAS!$C$5:$L$2388,4,FALSE)</f>
        <v>Rio Branco</v>
      </c>
      <c r="K1202" s="38"/>
      <c r="L1202" s="93">
        <f t="shared" si="78"/>
        <v>44184</v>
      </c>
      <c r="M1202" s="30">
        <f t="shared" si="76"/>
        <v>5</v>
      </c>
      <c r="N1202" s="31">
        <v>1350</v>
      </c>
      <c r="O1202" s="31"/>
      <c r="P1202" s="31">
        <v>1350</v>
      </c>
      <c r="Q1202" s="31">
        <v>1779</v>
      </c>
      <c r="R1202" s="31" t="s">
        <v>364</v>
      </c>
      <c r="S1202" s="31" t="s">
        <v>703</v>
      </c>
      <c r="T1202" s="40" t="s">
        <v>2568</v>
      </c>
      <c r="U1202" s="222"/>
      <c r="V1202" s="48"/>
      <c r="W1202" s="48"/>
    </row>
    <row r="1203" ht="15.75" customHeight="1" s="49" customFormat="1">
      <c r="A1203" s="39">
        <v>50</v>
      </c>
      <c r="B1203" s="54" t="s">
        <v>40</v>
      </c>
      <c r="C1203" s="55" t="s">
        <v>2569</v>
      </c>
      <c r="D1203" s="141" t="s">
        <v>38</v>
      </c>
      <c r="E1203" s="88">
        <v>44177</v>
      </c>
      <c r="F1203" s="37" t="str">
        <f>VLOOKUP($C1203,CARPETAS!$C$5:$L$2388,2,FALSE)</f>
        <v>BRB104</v>
      </c>
      <c r="G1203" s="27" t="str">
        <f>VLOOKUP($C1203,CARPETAS!$C$5:$L$2388,9,FALSE)</f>
        <v>139.01.37</v>
      </c>
      <c r="H1203" s="28" t="str">
        <f>VLOOKUP($C1203,CARPETAS!$C$5:$L$2388,5,FALSE)</f>
        <v>Silvio</v>
      </c>
      <c r="I1203" s="88">
        <v>44183</v>
      </c>
      <c r="J1203" s="29" t="str">
        <f>VLOOKUP($C1203,CARPETAS!$C$5:$L$2388,4,FALSE)</f>
        <v>Rio Branco</v>
      </c>
      <c r="K1203" s="38"/>
      <c r="L1203" s="93">
        <f t="shared" si="78"/>
        <v>44184</v>
      </c>
      <c r="M1203" s="30">
        <f t="shared" si="76"/>
        <v>7</v>
      </c>
      <c r="N1203" s="31">
        <v>1152</v>
      </c>
      <c r="O1203" s="31"/>
      <c r="P1203" s="31">
        <v>1152</v>
      </c>
      <c r="Q1203" s="31">
        <v>4770</v>
      </c>
      <c r="R1203" s="31" t="s">
        <v>2388</v>
      </c>
      <c r="S1203" s="31" t="s">
        <v>395</v>
      </c>
      <c r="T1203" s="40" t="s">
        <v>2570</v>
      </c>
      <c r="U1203" s="222"/>
      <c r="V1203" s="48"/>
      <c r="W1203" s="48"/>
    </row>
    <row r="1204" ht="15.75" customHeight="1" s="49" customFormat="1">
      <c r="A1204" s="39">
        <v>52</v>
      </c>
      <c r="B1204" s="54" t="s">
        <v>40</v>
      </c>
      <c r="C1204" s="55" t="s">
        <v>2559</v>
      </c>
      <c r="D1204" s="141" t="s">
        <v>32</v>
      </c>
      <c r="E1204" s="88">
        <v>44184</v>
      </c>
      <c r="F1204" s="37" t="str">
        <f>VLOOKUP($C1204,CARPETAS!$C$5:$L$2388,2,FALSE)</f>
        <v>BRB107</v>
      </c>
      <c r="G1204" s="27" t="str">
        <f>VLOOKUP($C1204,CARPETAS!$C$5:$L$2388,9,FALSE)</f>
        <v>138.03.23</v>
      </c>
      <c r="H1204" s="28" t="str">
        <f>VLOOKUP($C1204,CARPETAS!$C$5:$L$2388,5,FALSE)</f>
        <v>Silvio</v>
      </c>
      <c r="I1204" s="88">
        <f>E1204+2</f>
        <v>44186</v>
      </c>
      <c r="J1204" s="29" t="str">
        <f>VLOOKUP($C1204,CARPETAS!$C$5:$L$2388,4,FALSE)</f>
        <v>Rio Branco</v>
      </c>
      <c r="K1204" s="38"/>
      <c r="L1204" s="93">
        <f t="shared" si="78"/>
        <v>44187</v>
      </c>
      <c r="M1204" s="30">
        <f t="shared" si="76"/>
        <v>3</v>
      </c>
      <c r="N1204" s="31">
        <v>936</v>
      </c>
      <c r="O1204" s="31" t="s">
        <v>2571</v>
      </c>
      <c r="P1204" s="31">
        <v>936</v>
      </c>
      <c r="Q1204" s="31">
        <v>4797</v>
      </c>
      <c r="R1204" s="31" t="s">
        <v>2156</v>
      </c>
      <c r="S1204" s="31" t="s">
        <v>2157</v>
      </c>
      <c r="T1204" s="40" t="s">
        <v>2572</v>
      </c>
      <c r="U1204" s="222"/>
      <c r="V1204" s="48"/>
      <c r="W1204" s="48"/>
    </row>
    <row r="1205" ht="15.75" customHeight="1" s="49" customFormat="1">
      <c r="A1205" s="39">
        <v>52</v>
      </c>
      <c r="B1205" s="54" t="s">
        <v>40</v>
      </c>
      <c r="C1205" s="55" t="s">
        <v>2557</v>
      </c>
      <c r="D1205" s="141" t="s">
        <v>1998</v>
      </c>
      <c r="E1205" s="88">
        <v>44184</v>
      </c>
      <c r="F1205" s="37" t="str">
        <f>VLOOKUP($C1205,CARPETAS!$C$5:$L$2388,2,FALSE)</f>
        <v>BRB108</v>
      </c>
      <c r="G1205" s="27" t="str">
        <f>VLOOKUP($C1205,CARPETAS!$C$5:$L$2388,9,FALSE)</f>
        <v>139.03.30</v>
      </c>
      <c r="H1205" s="28" t="str">
        <f>VLOOKUP($C1205,CARPETAS!$C$5:$L$2388,5,FALSE)</f>
        <v>Zanini</v>
      </c>
      <c r="I1205" s="88">
        <v>44186</v>
      </c>
      <c r="J1205" s="29" t="str">
        <f>VLOOKUP($C1205,CARPETAS!$C$5:$L$2388,4,FALSE)</f>
        <v>Rio Branco</v>
      </c>
      <c r="K1205" s="38"/>
      <c r="L1205" s="93">
        <f t="shared" si="78"/>
        <v>44187</v>
      </c>
      <c r="M1205" s="30">
        <f t="shared" si="76"/>
        <v>3</v>
      </c>
      <c r="N1205" s="31">
        <v>936</v>
      </c>
      <c r="O1205" s="31" t="s">
        <v>2573</v>
      </c>
      <c r="P1205" s="31">
        <v>936</v>
      </c>
      <c r="Q1205" s="31">
        <v>1781</v>
      </c>
      <c r="R1205" s="31" t="s">
        <v>552</v>
      </c>
      <c r="S1205" s="31" t="s">
        <v>553</v>
      </c>
      <c r="T1205" s="40" t="s">
        <v>2572</v>
      </c>
      <c r="U1205" s="222"/>
      <c r="V1205" s="48"/>
      <c r="W1205" s="48"/>
    </row>
    <row r="1206" ht="15.75" customHeight="1" s="49" customFormat="1">
      <c r="A1206" s="39">
        <v>52</v>
      </c>
      <c r="B1206" s="54" t="s">
        <v>40</v>
      </c>
      <c r="C1206" s="55" t="s">
        <v>2559</v>
      </c>
      <c r="D1206" s="141" t="s">
        <v>37</v>
      </c>
      <c r="E1206" s="88">
        <v>44184</v>
      </c>
      <c r="F1206" s="37" t="str">
        <f>VLOOKUP($C1206,CARPETAS!$C$5:$L$2388,2,FALSE)</f>
        <v>BRB107</v>
      </c>
      <c r="G1206" s="27" t="str">
        <f>VLOOKUP($C1206,CARPETAS!$C$5:$L$2388,9,FALSE)</f>
        <v>138.03.23</v>
      </c>
      <c r="H1206" s="28" t="str">
        <f>VLOOKUP($C1206,CARPETAS!$C$5:$L$2388,5,FALSE)</f>
        <v>Silvio</v>
      </c>
      <c r="I1206" s="88">
        <f>E1206+2</f>
        <v>44186</v>
      </c>
      <c r="J1206" s="29" t="str">
        <f>VLOOKUP($C1206,CARPETAS!$C$5:$L$2388,4,FALSE)</f>
        <v>Rio Branco</v>
      </c>
      <c r="K1206" s="38"/>
      <c r="L1206" s="93">
        <f t="shared" si="78"/>
        <v>44187</v>
      </c>
      <c r="M1206" s="30">
        <f ref="M1206:M1269" t="shared" si="79">IF(E1206&lt;&gt;"",L1206-E1206,"-")</f>
        <v>3</v>
      </c>
      <c r="N1206" s="31">
        <v>936</v>
      </c>
      <c r="O1206" s="31" t="s">
        <v>2574</v>
      </c>
      <c r="P1206" s="31">
        <v>936</v>
      </c>
      <c r="Q1206" s="31">
        <v>4798</v>
      </c>
      <c r="R1206" s="31" t="s">
        <v>1990</v>
      </c>
      <c r="S1206" s="31" t="s">
        <v>1628</v>
      </c>
      <c r="T1206" s="40" t="s">
        <v>2572</v>
      </c>
      <c r="U1206" s="222"/>
      <c r="V1206" s="48"/>
      <c r="W1206" s="48"/>
    </row>
    <row r="1207" ht="15.75" customHeight="1" s="49" customFormat="1">
      <c r="A1207" s="39">
        <v>52</v>
      </c>
      <c r="B1207" s="54" t="s">
        <v>40</v>
      </c>
      <c r="C1207" s="55" t="s">
        <v>2557</v>
      </c>
      <c r="D1207" s="141" t="s">
        <v>26</v>
      </c>
      <c r="E1207" s="88">
        <v>44184</v>
      </c>
      <c r="F1207" s="37" t="str">
        <f>VLOOKUP($C1207,CARPETAS!$C$5:$L$2388,2,FALSE)</f>
        <v>BRB108</v>
      </c>
      <c r="G1207" s="27" t="str">
        <f>VLOOKUP($C1207,CARPETAS!$C$5:$L$2388,9,FALSE)</f>
        <v>139.03.30</v>
      </c>
      <c r="H1207" s="28" t="str">
        <f>VLOOKUP($C1207,CARPETAS!$C$5:$L$2388,5,FALSE)</f>
        <v>Zanini</v>
      </c>
      <c r="I1207" s="88">
        <f>E1207+2</f>
        <v>44186</v>
      </c>
      <c r="J1207" s="29" t="str">
        <f>VLOOKUP($C1207,CARPETAS!$C$5:$L$2388,4,FALSE)</f>
        <v>Rio Branco</v>
      </c>
      <c r="K1207" s="38"/>
      <c r="L1207" s="93">
        <f t="shared" si="78"/>
        <v>44187</v>
      </c>
      <c r="M1207" s="30">
        <f t="shared" si="79"/>
        <v>3</v>
      </c>
      <c r="N1207" s="31">
        <v>936</v>
      </c>
      <c r="O1207" s="31" t="s">
        <v>2575</v>
      </c>
      <c r="P1207" s="31">
        <v>936</v>
      </c>
      <c r="Q1207" s="31">
        <v>1782</v>
      </c>
      <c r="R1207" s="31" t="s">
        <v>290</v>
      </c>
      <c r="S1207" s="31" t="s">
        <v>2576</v>
      </c>
      <c r="T1207" s="40" t="s">
        <v>2572</v>
      </c>
      <c r="U1207" s="222"/>
      <c r="V1207" s="48"/>
      <c r="W1207" s="48"/>
    </row>
    <row r="1208" ht="15.75" customHeight="1" s="49" customFormat="1">
      <c r="A1208" s="39">
        <v>52</v>
      </c>
      <c r="B1208" s="54" t="s">
        <v>40</v>
      </c>
      <c r="C1208" s="55" t="s">
        <v>2559</v>
      </c>
      <c r="D1208" s="141" t="s">
        <v>32</v>
      </c>
      <c r="E1208" s="88">
        <v>44186</v>
      </c>
      <c r="F1208" s="37" t="str">
        <f>VLOOKUP($C1208,CARPETAS!$C$5:$L$2388,2,FALSE)</f>
        <v>BRB107</v>
      </c>
      <c r="G1208" s="27" t="str">
        <f>VLOOKUP($C1208,CARPETAS!$C$5:$L$2388,9,FALSE)</f>
        <v>138.03.23</v>
      </c>
      <c r="H1208" s="28" t="str">
        <f>VLOOKUP($C1208,CARPETAS!$C$5:$L$2388,5,FALSE)</f>
        <v>Silvio</v>
      </c>
      <c r="I1208" s="88">
        <v>44188</v>
      </c>
      <c r="J1208" s="29" t="str">
        <f>VLOOKUP($C1208,CARPETAS!$C$5:$L$2388,4,FALSE)</f>
        <v>Rio Branco</v>
      </c>
      <c r="K1208" s="38"/>
      <c r="L1208" s="93">
        <f t="shared" si="78"/>
        <v>44189</v>
      </c>
      <c r="M1208" s="30">
        <f t="shared" si="79"/>
        <v>3</v>
      </c>
      <c r="N1208" s="31">
        <v>936</v>
      </c>
      <c r="O1208" s="31" t="s">
        <v>2577</v>
      </c>
      <c r="P1208" s="31">
        <v>936</v>
      </c>
      <c r="Q1208" s="31">
        <v>4800</v>
      </c>
      <c r="R1208" s="31" t="s">
        <v>2578</v>
      </c>
      <c r="S1208" s="31" t="s">
        <v>2579</v>
      </c>
      <c r="T1208" s="40" t="s">
        <v>2580</v>
      </c>
      <c r="U1208" s="222"/>
      <c r="V1208" s="48"/>
      <c r="W1208" s="48"/>
    </row>
    <row r="1209" ht="15.75" customHeight="1" s="49" customFormat="1">
      <c r="A1209" s="39">
        <v>52</v>
      </c>
      <c r="B1209" s="54" t="s">
        <v>40</v>
      </c>
      <c r="C1209" s="55" t="s">
        <v>2557</v>
      </c>
      <c r="D1209" s="141" t="s">
        <v>26</v>
      </c>
      <c r="E1209" s="88">
        <v>44186</v>
      </c>
      <c r="F1209" s="37" t="str">
        <f>VLOOKUP($C1209,CARPETAS!$C$5:$L$2388,2,FALSE)</f>
        <v>BRB108</v>
      </c>
      <c r="G1209" s="27" t="str">
        <f>VLOOKUP($C1209,CARPETAS!$C$5:$L$2388,9,FALSE)</f>
        <v>139.03.30</v>
      </c>
      <c r="H1209" s="28" t="str">
        <f>VLOOKUP($C1209,CARPETAS!$C$5:$L$2388,5,FALSE)</f>
        <v>Zanini</v>
      </c>
      <c r="I1209" s="88">
        <v>44188</v>
      </c>
      <c r="J1209" s="29" t="str">
        <f>VLOOKUP($C1209,CARPETAS!$C$5:$L$2388,4,FALSE)</f>
        <v>Rio Branco</v>
      </c>
      <c r="K1209" s="38"/>
      <c r="L1209" s="93">
        <f t="shared" si="78"/>
        <v>44189</v>
      </c>
      <c r="M1209" s="30">
        <f t="shared" si="79"/>
        <v>3</v>
      </c>
      <c r="N1209" s="31">
        <v>936</v>
      </c>
      <c r="O1209" s="31" t="s">
        <v>2581</v>
      </c>
      <c r="P1209" s="31">
        <v>936</v>
      </c>
      <c r="Q1209" s="31">
        <v>1791</v>
      </c>
      <c r="R1209" s="31" t="s">
        <v>153</v>
      </c>
      <c r="S1209" s="31" t="s">
        <v>340</v>
      </c>
      <c r="T1209" s="40" t="s">
        <v>2580</v>
      </c>
      <c r="U1209" s="222"/>
      <c r="V1209" s="48"/>
      <c r="W1209" s="48"/>
    </row>
    <row r="1210" ht="15.75" customHeight="1" s="49" customFormat="1">
      <c r="A1210" s="50">
        <v>51</v>
      </c>
      <c r="B1210" s="57" t="s">
        <v>40</v>
      </c>
      <c r="C1210" s="58" t="s">
        <v>2582</v>
      </c>
      <c r="D1210" s="142" t="s">
        <v>38</v>
      </c>
      <c r="E1210" s="89">
        <v>44182</v>
      </c>
      <c r="F1210" s="41" t="str">
        <f>VLOOKUP($C1210,CARPETAS!$C$5:$L$2388,2,FALSE)</f>
        <v>BRB109</v>
      </c>
      <c r="G1210" s="42" t="str">
        <f>VLOOKUP($C1210,CARPETAS!$C$5:$L$2388,9,FALSE)</f>
        <v>139.07.78</v>
      </c>
      <c r="H1210" s="43" t="str">
        <f>VLOOKUP($C1210,CARPETAS!$C$5:$L$2388,5,FALSE)</f>
        <v>Silvio</v>
      </c>
      <c r="I1210" s="89">
        <v>44189</v>
      </c>
      <c r="J1210" s="44" t="str">
        <f>VLOOKUP($C1210,CARPETAS!$C$5:$L$2388,4,FALSE)</f>
        <v>Rio Branco</v>
      </c>
      <c r="K1210" s="45"/>
      <c r="L1210" s="94">
        <f>I1210+1+1</f>
        <v>44191</v>
      </c>
      <c r="M1210" s="46">
        <f t="shared" si="79"/>
        <v>9</v>
      </c>
      <c r="N1210" s="47">
        <v>1152</v>
      </c>
      <c r="O1210" s="47"/>
      <c r="P1210" s="47">
        <v>1152</v>
      </c>
      <c r="Q1210" s="47">
        <v>4799</v>
      </c>
      <c r="R1210" s="47" t="s">
        <v>706</v>
      </c>
      <c r="S1210" s="47" t="s">
        <v>2583</v>
      </c>
      <c r="T1210" s="36" t="s">
        <v>2584</v>
      </c>
      <c r="U1210" s="284"/>
      <c r="V1210" s="48"/>
      <c r="W1210" s="48"/>
    </row>
    <row r="1211" ht="15.75" customHeight="1" s="49" customFormat="1">
      <c r="A1211" s="50">
        <v>52</v>
      </c>
      <c r="B1211" s="57" t="s">
        <v>40</v>
      </c>
      <c r="C1211" s="58" t="s">
        <v>2557</v>
      </c>
      <c r="D1211" s="142" t="s">
        <v>1998</v>
      </c>
      <c r="E1211" s="89">
        <v>44188</v>
      </c>
      <c r="F1211" s="41" t="str">
        <f>VLOOKUP($C1211,CARPETAS!$C$5:$L$2388,2,FALSE)</f>
        <v>BRB108</v>
      </c>
      <c r="G1211" s="42" t="str">
        <f>VLOOKUP($C1211,CARPETAS!$C$5:$L$2388,9,FALSE)</f>
        <v>139.03.30</v>
      </c>
      <c r="H1211" s="43" t="str">
        <f>VLOOKUP($C1211,CARPETAS!$C$5:$L$2388,5,FALSE)</f>
        <v>Zanini</v>
      </c>
      <c r="I1211" s="89">
        <v>44189</v>
      </c>
      <c r="J1211" s="44" t="str">
        <f>VLOOKUP($C1211,CARPETAS!$C$5:$L$2388,4,FALSE)</f>
        <v>Rio Branco</v>
      </c>
      <c r="K1211" s="45"/>
      <c r="L1211" s="94">
        <f>I1211+1+1</f>
        <v>44191</v>
      </c>
      <c r="M1211" s="46">
        <f t="shared" si="79"/>
        <v>3</v>
      </c>
      <c r="N1211" s="47">
        <v>936</v>
      </c>
      <c r="O1211" s="47" t="s">
        <v>2585</v>
      </c>
      <c r="P1211" s="47">
        <v>936</v>
      </c>
      <c r="Q1211" s="47">
        <v>1792</v>
      </c>
      <c r="R1211" s="47" t="s">
        <v>200</v>
      </c>
      <c r="S1211" s="47" t="s">
        <v>201</v>
      </c>
      <c r="T1211" s="36" t="s">
        <v>2586</v>
      </c>
      <c r="U1211" s="284"/>
      <c r="V1211" s="48"/>
      <c r="W1211" s="48"/>
    </row>
    <row r="1212" ht="15.75" customHeight="1" s="49" customFormat="1">
      <c r="A1212" s="50">
        <v>52</v>
      </c>
      <c r="B1212" s="57" t="s">
        <v>40</v>
      </c>
      <c r="C1212" s="58" t="s">
        <v>2587</v>
      </c>
      <c r="D1212" s="142" t="s">
        <v>1998</v>
      </c>
      <c r="E1212" s="89">
        <v>44188</v>
      </c>
      <c r="F1212" s="41" t="str">
        <f>VLOOKUP($C1212,CARPETAS!$C$5:$L$2388,2,FALSE)</f>
        <v>BRB111</v>
      </c>
      <c r="G1212" s="42" t="str">
        <f>VLOOKUP($C1212,CARPETAS!$C$5:$L$2388,9,FALSE)</f>
        <v>139.09.31</v>
      </c>
      <c r="H1212" s="43" t="str">
        <f>VLOOKUP($C1212,CARPETAS!$C$5:$L$2388,5,FALSE)</f>
        <v>Zanini</v>
      </c>
      <c r="I1212" s="89">
        <v>44189</v>
      </c>
      <c r="J1212" s="44" t="str">
        <f>VLOOKUP($C1212,CARPETAS!$C$5:$L$2388,4,FALSE)</f>
        <v>Rio Branco</v>
      </c>
      <c r="K1212" s="45"/>
      <c r="L1212" s="94">
        <f>I1212+1+1</f>
        <v>44191</v>
      </c>
      <c r="M1212" s="46">
        <f t="shared" si="79"/>
        <v>3</v>
      </c>
      <c r="N1212" s="47">
        <v>936</v>
      </c>
      <c r="O1212" s="47" t="s">
        <v>2588</v>
      </c>
      <c r="P1212" s="47">
        <v>936</v>
      </c>
      <c r="Q1212" s="47">
        <v>1793</v>
      </c>
      <c r="R1212" s="47" t="s">
        <v>48</v>
      </c>
      <c r="S1212" s="47" t="s">
        <v>49</v>
      </c>
      <c r="T1212" s="36" t="s">
        <v>2586</v>
      </c>
      <c r="U1212" s="284"/>
      <c r="V1212" s="48"/>
      <c r="W1212" s="48"/>
    </row>
    <row r="1213" ht="15.75" customHeight="1" s="49" customFormat="1">
      <c r="A1213" s="39">
        <v>52</v>
      </c>
      <c r="B1213" s="54" t="s">
        <v>40</v>
      </c>
      <c r="C1213" s="55" t="s">
        <v>2589</v>
      </c>
      <c r="D1213" s="141" t="s">
        <v>32</v>
      </c>
      <c r="E1213" s="88">
        <v>44187</v>
      </c>
      <c r="F1213" s="37" t="str">
        <f>VLOOKUP($C1213,CARPETAS!$C$5:$L$2388,2,FALSE)</f>
        <v>BRB110</v>
      </c>
      <c r="G1213" s="27" t="str">
        <f>VLOOKUP($C1213,CARPETAS!$C$5:$L$2388,9,FALSE)</f>
        <v>139.09.30</v>
      </c>
      <c r="H1213" s="28" t="str">
        <f>VLOOKUP($C1213,CARPETAS!$C$5:$L$2388,5,FALSE)</f>
        <v>Silvio</v>
      </c>
      <c r="I1213" s="88">
        <v>44193</v>
      </c>
      <c r="J1213" s="29" t="str">
        <f>VLOOKUP($C1213,CARPETAS!$C$5:$L$2388,4,FALSE)</f>
        <v>Rio Branco</v>
      </c>
      <c r="K1213" s="38"/>
      <c r="L1213" s="93">
        <f ref="L1213:L1234" t="shared" si="80">I1213+1</f>
        <v>44194</v>
      </c>
      <c r="M1213" s="30">
        <f t="shared" si="79"/>
        <v>7</v>
      </c>
      <c r="N1213" s="31">
        <v>936</v>
      </c>
      <c r="O1213" s="31" t="s">
        <v>2590</v>
      </c>
      <c r="P1213" s="31"/>
      <c r="Q1213" s="31">
        <v>4803</v>
      </c>
      <c r="R1213" s="31" t="s">
        <v>2591</v>
      </c>
      <c r="S1213" s="31" t="s">
        <v>1406</v>
      </c>
      <c r="T1213" s="40" t="s">
        <v>2592</v>
      </c>
      <c r="U1213" s="222"/>
      <c r="V1213" s="48"/>
      <c r="W1213" s="48"/>
    </row>
    <row r="1214" ht="15.75" customHeight="1" s="49" customFormat="1">
      <c r="A1214" s="39">
        <v>52</v>
      </c>
      <c r="B1214" s="54" t="s">
        <v>40</v>
      </c>
      <c r="C1214" s="55" t="s">
        <v>2589</v>
      </c>
      <c r="D1214" s="141" t="s">
        <v>28</v>
      </c>
      <c r="E1214" s="88">
        <v>44187</v>
      </c>
      <c r="F1214" s="37" t="str">
        <f>VLOOKUP($C1214,CARPETAS!$C$5:$L$2388,2,FALSE)</f>
        <v>BRB110</v>
      </c>
      <c r="G1214" s="27" t="str">
        <f>VLOOKUP($C1214,CARPETAS!$C$5:$L$2388,9,FALSE)</f>
        <v>139.09.30</v>
      </c>
      <c r="H1214" s="28" t="str">
        <f>VLOOKUP($C1214,CARPETAS!$C$5:$L$2388,5,FALSE)</f>
        <v>Silvio</v>
      </c>
      <c r="I1214" s="88">
        <v>44193</v>
      </c>
      <c r="J1214" s="29" t="str">
        <f>VLOOKUP($C1214,CARPETAS!$C$5:$L$2388,4,FALSE)</f>
        <v>Rio Branco</v>
      </c>
      <c r="K1214" s="38"/>
      <c r="L1214" s="93">
        <f t="shared" si="80"/>
        <v>44194</v>
      </c>
      <c r="M1214" s="30">
        <f t="shared" si="79"/>
        <v>7</v>
      </c>
      <c r="N1214" s="31">
        <v>936</v>
      </c>
      <c r="O1214" s="31" t="s">
        <v>2593</v>
      </c>
      <c r="P1214" s="31"/>
      <c r="Q1214" s="31">
        <v>4802</v>
      </c>
      <c r="R1214" s="31" t="s">
        <v>144</v>
      </c>
      <c r="S1214" s="31" t="s">
        <v>145</v>
      </c>
      <c r="T1214" s="40" t="s">
        <v>2594</v>
      </c>
      <c r="U1214" s="222"/>
      <c r="V1214" s="48"/>
      <c r="W1214" s="48"/>
    </row>
    <row r="1215" ht="15.75" customHeight="1" s="49" customFormat="1">
      <c r="A1215" s="39">
        <v>51</v>
      </c>
      <c r="B1215" s="54" t="s">
        <v>40</v>
      </c>
      <c r="C1215" s="55" t="s">
        <v>2595</v>
      </c>
      <c r="D1215" s="141" t="s">
        <v>38</v>
      </c>
      <c r="E1215" s="88">
        <v>44182</v>
      </c>
      <c r="F1215" s="37" t="str">
        <f>VLOOKUP($C1215,CARPETAS!$C$5:$L$2388,2,FALSE)</f>
        <v>BRB109</v>
      </c>
      <c r="G1215" s="27" t="str">
        <f>VLOOKUP($C1215,CARPETAS!$C$5:$L$2388,9,FALSE)</f>
        <v>139.07.76</v>
      </c>
      <c r="H1215" s="28" t="str">
        <f>VLOOKUP($C1215,CARPETAS!$C$5:$L$2388,5,FALSE)</f>
        <v>Silvio</v>
      </c>
      <c r="I1215" s="88">
        <v>44193</v>
      </c>
      <c r="J1215" s="29" t="str">
        <f>VLOOKUP($C1215,CARPETAS!$C$5:$L$2388,4,FALSE)</f>
        <v>Rio Branco</v>
      </c>
      <c r="K1215" s="38"/>
      <c r="L1215" s="93">
        <f t="shared" si="80"/>
        <v>44194</v>
      </c>
      <c r="M1215" s="30">
        <f t="shared" si="79"/>
        <v>12</v>
      </c>
      <c r="N1215" s="31">
        <v>1152</v>
      </c>
      <c r="O1215" s="31"/>
      <c r="P1215" s="31"/>
      <c r="Q1215" s="31">
        <v>4796</v>
      </c>
      <c r="R1215" s="31" t="s">
        <v>2596</v>
      </c>
      <c r="S1215" s="31" t="s">
        <v>2597</v>
      </c>
      <c r="T1215" s="40" t="s">
        <v>2598</v>
      </c>
      <c r="U1215" s="222"/>
      <c r="V1215" s="48"/>
      <c r="W1215" s="48"/>
    </row>
    <row r="1216" ht="15.75" customHeight="1" s="49" customFormat="1">
      <c r="A1216" s="39">
        <v>51</v>
      </c>
      <c r="B1216" s="54" t="s">
        <v>40</v>
      </c>
      <c r="C1216" s="55" t="s">
        <v>2599</v>
      </c>
      <c r="D1216" s="141" t="s">
        <v>38</v>
      </c>
      <c r="E1216" s="88">
        <v>44182</v>
      </c>
      <c r="F1216" s="37" t="str">
        <f>VLOOKUP($C1216,CARPETAS!$C$5:$L$2388,2,FALSE)</f>
        <v>BRB109</v>
      </c>
      <c r="G1216" s="27" t="str">
        <f>VLOOKUP($C1216,CARPETAS!$C$5:$L$2388,9,FALSE)</f>
        <v>139.07.77</v>
      </c>
      <c r="H1216" s="28" t="str">
        <f>VLOOKUP($C1216,CARPETAS!$C$5:$L$2388,5,FALSE)</f>
        <v>Silvio</v>
      </c>
      <c r="I1216" s="88">
        <v>44193</v>
      </c>
      <c r="J1216" s="29" t="str">
        <f>VLOOKUP($C1216,CARPETAS!$C$5:$L$2388,4,FALSE)</f>
        <v>Rio Branco</v>
      </c>
      <c r="K1216" s="38"/>
      <c r="L1216" s="93">
        <f t="shared" si="80"/>
        <v>44194</v>
      </c>
      <c r="M1216" s="30">
        <f t="shared" si="79"/>
        <v>12</v>
      </c>
      <c r="N1216" s="31">
        <v>1152</v>
      </c>
      <c r="O1216" s="31"/>
      <c r="P1216" s="31"/>
      <c r="Q1216" s="31">
        <v>4795</v>
      </c>
      <c r="R1216" s="31" t="s">
        <v>1501</v>
      </c>
      <c r="S1216" s="31" t="s">
        <v>852</v>
      </c>
      <c r="T1216" s="40" t="s">
        <v>2598</v>
      </c>
      <c r="U1216" s="222"/>
      <c r="V1216" s="48"/>
      <c r="W1216" s="48"/>
    </row>
    <row r="1217" ht="15.75" customHeight="1" s="49" customFormat="1">
      <c r="A1217" s="39">
        <v>52</v>
      </c>
      <c r="B1217" s="54" t="s">
        <v>22</v>
      </c>
      <c r="C1217" s="55" t="s">
        <v>23</v>
      </c>
      <c r="D1217" s="141" t="s">
        <v>38</v>
      </c>
      <c r="E1217" s="88">
        <v>44189</v>
      </c>
      <c r="F1217" s="37" t="str">
        <f>VLOOKUP($C1217,CARPETAS!$C$5:$L$2388,2,FALSE)</f>
        <v>BRB</v>
      </c>
      <c r="G1217" s="27" t="str">
        <f>VLOOKUP($C1217,CARPETAS!$C$5:$L$2388,9,FALSE)</f>
        <v>xx</v>
      </c>
      <c r="H1217" s="28" t="str">
        <f>VLOOKUP($C1217,CARPETAS!$C$5:$L$2388,5,FALSE)</f>
        <v>xx</v>
      </c>
      <c r="I1217" s="88">
        <v>44194</v>
      </c>
      <c r="J1217" s="29" t="str">
        <f>VLOOKUP($C1217,CARPETAS!$C$5:$L$2388,4,FALSE)</f>
        <v>xx</v>
      </c>
      <c r="K1217" s="38"/>
      <c r="L1217" s="93">
        <f t="shared" si="80"/>
        <v>44195</v>
      </c>
      <c r="M1217" s="30">
        <f t="shared" si="79"/>
        <v>6</v>
      </c>
      <c r="N1217" s="31">
        <v>1152</v>
      </c>
      <c r="O1217" s="31"/>
      <c r="P1217" s="31"/>
      <c r="Q1217" s="31"/>
      <c r="R1217" s="31"/>
      <c r="S1217" s="31"/>
      <c r="T1217" s="40"/>
      <c r="U1217" s="222"/>
      <c r="V1217" s="48"/>
      <c r="W1217" s="48"/>
    </row>
    <row r="1218" ht="15.75" customHeight="1" s="49" customFormat="1">
      <c r="A1218" s="39">
        <v>52</v>
      </c>
      <c r="B1218" s="54" t="s">
        <v>40</v>
      </c>
      <c r="C1218" s="55" t="s">
        <v>2600</v>
      </c>
      <c r="D1218" s="141" t="s">
        <v>38</v>
      </c>
      <c r="E1218" s="88">
        <v>44189</v>
      </c>
      <c r="F1218" s="37" t="str">
        <f>VLOOKUP($C1218,CARPETAS!$C$5:$L$2388,2,FALSE)</f>
        <v>BRB112</v>
      </c>
      <c r="G1218" s="27" t="str">
        <f>VLOOKUP($C1218,CARPETAS!$C$5:$L$2388,9,FALSE)</f>
        <v>139.09.33</v>
      </c>
      <c r="H1218" s="28" t="str">
        <f>VLOOKUP($C1218,CARPETAS!$C$5:$L$2388,5,FALSE)</f>
        <v>Silvio</v>
      </c>
      <c r="I1218" s="88">
        <v>44194</v>
      </c>
      <c r="J1218" s="29" t="str">
        <f>VLOOKUP($C1218,CARPETAS!$C$5:$L$2388,4,FALSE)</f>
        <v>Rio Branco</v>
      </c>
      <c r="K1218" s="38"/>
      <c r="L1218" s="93">
        <f t="shared" si="80"/>
        <v>44195</v>
      </c>
      <c r="M1218" s="30">
        <f t="shared" si="79"/>
        <v>6</v>
      </c>
      <c r="N1218" s="31">
        <v>1152</v>
      </c>
      <c r="O1218" s="31"/>
      <c r="P1218" s="31">
        <v>1152</v>
      </c>
      <c r="Q1218" s="31">
        <v>4805</v>
      </c>
      <c r="R1218" s="31" t="s">
        <v>1410</v>
      </c>
      <c r="S1218" s="31" t="s">
        <v>1411</v>
      </c>
      <c r="T1218" s="40" t="s">
        <v>2601</v>
      </c>
      <c r="U1218" s="222"/>
      <c r="V1218" s="48"/>
      <c r="W1218" s="48"/>
    </row>
    <row r="1219" ht="15.75" customHeight="1" s="49" customFormat="1">
      <c r="A1219" s="39">
        <v>53</v>
      </c>
      <c r="B1219" s="54" t="s">
        <v>22</v>
      </c>
      <c r="C1219" s="55" t="s">
        <v>23</v>
      </c>
      <c r="D1219" s="141" t="s">
        <v>26</v>
      </c>
      <c r="E1219" s="88">
        <v>44193</v>
      </c>
      <c r="F1219" s="37" t="str">
        <f>VLOOKUP($C1219,CARPETAS!$C$5:$L$2388,2,FALSE)</f>
        <v>BRB</v>
      </c>
      <c r="G1219" s="27" t="str">
        <f>VLOOKUP($C1219,CARPETAS!$C$5:$L$2388,9,FALSE)</f>
        <v>xx</v>
      </c>
      <c r="H1219" s="28" t="str">
        <f>VLOOKUP($C1219,CARPETAS!$C$5:$L$2388,5,FALSE)</f>
        <v>xx</v>
      </c>
      <c r="I1219" s="88">
        <v>44195</v>
      </c>
      <c r="J1219" s="29" t="str">
        <f>VLOOKUP($C1219,CARPETAS!$C$5:$L$2388,4,FALSE)</f>
        <v>xx</v>
      </c>
      <c r="K1219" s="38"/>
      <c r="L1219" s="93">
        <f t="shared" si="80"/>
        <v>44196</v>
      </c>
      <c r="M1219" s="30">
        <f t="shared" si="79"/>
        <v>3</v>
      </c>
      <c r="N1219" s="31">
        <v>936</v>
      </c>
      <c r="O1219" s="31"/>
      <c r="P1219" s="31"/>
      <c r="Q1219" s="31"/>
      <c r="R1219" s="31"/>
      <c r="S1219" s="31"/>
      <c r="T1219" s="40"/>
      <c r="U1219" s="222"/>
      <c r="V1219" s="48"/>
      <c r="W1219" s="48"/>
    </row>
    <row r="1220" ht="15.75" customHeight="1" s="49" customFormat="1">
      <c r="A1220" s="39">
        <v>53</v>
      </c>
      <c r="B1220" s="54" t="s">
        <v>22</v>
      </c>
      <c r="C1220" s="55" t="s">
        <v>23</v>
      </c>
      <c r="D1220" s="141" t="s">
        <v>1907</v>
      </c>
      <c r="E1220" s="88">
        <v>44193</v>
      </c>
      <c r="F1220" s="37" t="str">
        <f>VLOOKUP($C1220,CARPETAS!$C$5:$L$2388,2,FALSE)</f>
        <v>BRB</v>
      </c>
      <c r="G1220" s="27" t="str">
        <f>VLOOKUP($C1220,CARPETAS!$C$5:$L$2388,9,FALSE)</f>
        <v>xx</v>
      </c>
      <c r="H1220" s="28" t="str">
        <f>VLOOKUP($C1220,CARPETAS!$C$5:$L$2388,5,FALSE)</f>
        <v>xx</v>
      </c>
      <c r="I1220" s="88">
        <f>E1220+2</f>
        <v>44195</v>
      </c>
      <c r="J1220" s="29" t="str">
        <f>VLOOKUP($C1220,CARPETAS!$C$5:$L$2388,4,FALSE)</f>
        <v>xx</v>
      </c>
      <c r="K1220" s="38"/>
      <c r="L1220" s="93">
        <f t="shared" si="80"/>
        <v>44196</v>
      </c>
      <c r="M1220" s="30">
        <f t="shared" si="79"/>
        <v>3</v>
      </c>
      <c r="N1220" s="31">
        <v>990</v>
      </c>
      <c r="O1220" s="31"/>
      <c r="P1220" s="31"/>
      <c r="Q1220" s="31"/>
      <c r="R1220" s="31"/>
      <c r="S1220" s="31"/>
      <c r="T1220" s="40"/>
      <c r="U1220" s="222"/>
      <c r="V1220" s="48"/>
      <c r="W1220" s="48"/>
    </row>
    <row r="1221" ht="15.75" customHeight="1" s="49" customFormat="1">
      <c r="A1221" s="39">
        <v>53</v>
      </c>
      <c r="B1221" s="54" t="s">
        <v>40</v>
      </c>
      <c r="C1221" s="55" t="s">
        <v>2587</v>
      </c>
      <c r="D1221" s="141" t="s">
        <v>1998</v>
      </c>
      <c r="E1221" s="88">
        <v>44193</v>
      </c>
      <c r="F1221" s="37" t="str">
        <f>VLOOKUP($C1221,CARPETAS!$C$5:$L$2388,2,FALSE)</f>
        <v>BRB111</v>
      </c>
      <c r="G1221" s="27" t="str">
        <f>VLOOKUP($C1221,CARPETAS!$C$5:$L$2388,9,FALSE)</f>
        <v>139.09.31</v>
      </c>
      <c r="H1221" s="28" t="str">
        <f>VLOOKUP($C1221,CARPETAS!$C$5:$L$2388,5,FALSE)</f>
        <v>Zanini</v>
      </c>
      <c r="I1221" s="88">
        <v>44195</v>
      </c>
      <c r="J1221" s="29" t="str">
        <f>VLOOKUP($C1221,CARPETAS!$C$5:$L$2388,4,FALSE)</f>
        <v>Rio Branco</v>
      </c>
      <c r="K1221" s="38"/>
      <c r="L1221" s="93">
        <f t="shared" si="80"/>
        <v>44196</v>
      </c>
      <c r="M1221" s="30">
        <f t="shared" si="79"/>
        <v>3</v>
      </c>
      <c r="N1221" s="31">
        <v>936</v>
      </c>
      <c r="O1221" s="31" t="s">
        <v>2602</v>
      </c>
      <c r="P1221" s="31">
        <v>936</v>
      </c>
      <c r="Q1221" s="31">
        <v>1796</v>
      </c>
      <c r="R1221" s="31" t="s">
        <v>1187</v>
      </c>
      <c r="S1221" s="31" t="s">
        <v>2603</v>
      </c>
      <c r="T1221" s="40" t="s">
        <v>2604</v>
      </c>
      <c r="U1221" s="222"/>
      <c r="V1221" s="48"/>
      <c r="W1221" s="48"/>
    </row>
    <row r="1222" ht="15.75" customHeight="1" s="49" customFormat="1">
      <c r="A1222" s="39">
        <v>53</v>
      </c>
      <c r="B1222" s="54" t="s">
        <v>40</v>
      </c>
      <c r="C1222" s="55" t="s">
        <v>2587</v>
      </c>
      <c r="D1222" s="141" t="s">
        <v>1998</v>
      </c>
      <c r="E1222" s="88">
        <v>44194</v>
      </c>
      <c r="F1222" s="37" t="str">
        <f>VLOOKUP($C1222,CARPETAS!$C$5:$L$2388,2,FALSE)</f>
        <v>BRB111</v>
      </c>
      <c r="G1222" s="27" t="str">
        <f>VLOOKUP($C1222,CARPETAS!$C$5:$L$2388,9,FALSE)</f>
        <v>139.09.31</v>
      </c>
      <c r="H1222" s="28" t="str">
        <f>VLOOKUP($C1222,CARPETAS!$C$5:$L$2388,5,FALSE)</f>
        <v>Zanini</v>
      </c>
      <c r="I1222" s="88">
        <v>44195</v>
      </c>
      <c r="J1222" s="29" t="str">
        <f>VLOOKUP($C1222,CARPETAS!$C$5:$L$2388,4,FALSE)</f>
        <v>Rio Branco</v>
      </c>
      <c r="K1222" s="38"/>
      <c r="L1222" s="93">
        <f t="shared" si="80"/>
        <v>44196</v>
      </c>
      <c r="M1222" s="30">
        <f t="shared" si="79"/>
        <v>2</v>
      </c>
      <c r="N1222" s="31">
        <v>936</v>
      </c>
      <c r="O1222" s="31" t="s">
        <v>2605</v>
      </c>
      <c r="P1222" s="31">
        <v>936</v>
      </c>
      <c r="Q1222" s="31">
        <v>1799</v>
      </c>
      <c r="R1222" s="31" t="s">
        <v>552</v>
      </c>
      <c r="S1222" s="31" t="s">
        <v>553</v>
      </c>
      <c r="T1222" s="40" t="s">
        <v>2606</v>
      </c>
      <c r="U1222" s="222"/>
      <c r="V1222" s="48"/>
      <c r="W1222" s="48"/>
    </row>
    <row r="1223" ht="15.75" customHeight="1" s="49" customFormat="1">
      <c r="A1223" s="39">
        <v>53</v>
      </c>
      <c r="B1223" s="54" t="s">
        <v>40</v>
      </c>
      <c r="C1223" s="55" t="s">
        <v>2589</v>
      </c>
      <c r="D1223" s="141" t="s">
        <v>37</v>
      </c>
      <c r="E1223" s="88">
        <v>44194</v>
      </c>
      <c r="F1223" s="37" t="str">
        <f>VLOOKUP($C1223,CARPETAS!$C$5:$L$2388,2,FALSE)</f>
        <v>BRB110</v>
      </c>
      <c r="G1223" s="27" t="str">
        <f>VLOOKUP($C1223,CARPETAS!$C$5:$L$2388,9,FALSE)</f>
        <v>139.09.30</v>
      </c>
      <c r="H1223" s="28" t="str">
        <f>VLOOKUP($C1223,CARPETAS!$C$5:$L$2388,5,FALSE)</f>
        <v>Silvio</v>
      </c>
      <c r="I1223" s="88">
        <v>44195</v>
      </c>
      <c r="J1223" s="29" t="str">
        <f>VLOOKUP($C1223,CARPETAS!$C$5:$L$2388,4,FALSE)</f>
        <v>Rio Branco</v>
      </c>
      <c r="K1223" s="38"/>
      <c r="L1223" s="93">
        <f t="shared" si="80"/>
        <v>44196</v>
      </c>
      <c r="M1223" s="30">
        <f t="shared" si="79"/>
        <v>2</v>
      </c>
      <c r="N1223" s="31">
        <v>936</v>
      </c>
      <c r="O1223" s="31" t="s">
        <v>787</v>
      </c>
      <c r="P1223" s="31">
        <v>926</v>
      </c>
      <c r="Q1223" s="31">
        <v>4811</v>
      </c>
      <c r="R1223" s="31" t="s">
        <v>2461</v>
      </c>
      <c r="S1223" s="31" t="s">
        <v>2462</v>
      </c>
      <c r="T1223" s="40" t="s">
        <v>2607</v>
      </c>
      <c r="U1223" s="222"/>
      <c r="V1223" s="48"/>
      <c r="W1223" s="48"/>
    </row>
    <row r="1224" ht="15.75" customHeight="1" s="49" customFormat="1">
      <c r="A1224" s="39">
        <v>53</v>
      </c>
      <c r="B1224" s="54" t="s">
        <v>40</v>
      </c>
      <c r="C1224" s="55" t="s">
        <v>2608</v>
      </c>
      <c r="D1224" s="141" t="s">
        <v>1907</v>
      </c>
      <c r="E1224" s="88">
        <v>44193</v>
      </c>
      <c r="F1224" s="37" t="str">
        <f>VLOOKUP($C1224,CARPETAS!$C$5:$L$2388,2,FALSE)</f>
        <v>PYB026</v>
      </c>
      <c r="G1224" s="27" t="str">
        <f>VLOOKUP($C1224,CARPETAS!$C$5:$L$2388,9,FALSE)</f>
        <v>139.11.79</v>
      </c>
      <c r="H1224" s="28" t="str">
        <f>VLOOKUP($C1224,CARPETAS!$C$5:$L$2388,5,FALSE)</f>
        <v>Alto Paraguay</v>
      </c>
      <c r="I1224" s="88">
        <f>E1224+2</f>
        <v>44195</v>
      </c>
      <c r="J1224" s="29" t="str">
        <f>VLOOKUP($C1224,CARPETAS!$C$5:$L$2388,4,FALSE)</f>
        <v>Salto</v>
      </c>
      <c r="K1224" s="38"/>
      <c r="L1224" s="93">
        <f t="shared" si="80"/>
        <v>44196</v>
      </c>
      <c r="M1224" s="30">
        <f t="shared" si="79"/>
        <v>3</v>
      </c>
      <c r="N1224" s="31">
        <v>990</v>
      </c>
      <c r="O1224" s="31" t="s">
        <v>1909</v>
      </c>
      <c r="P1224" s="31">
        <v>990</v>
      </c>
      <c r="Q1224" s="31"/>
      <c r="R1224" s="31" t="s">
        <v>2417</v>
      </c>
      <c r="S1224" s="31" t="s">
        <v>2418</v>
      </c>
      <c r="T1224" s="40" t="s">
        <v>2609</v>
      </c>
      <c r="U1224" s="222"/>
      <c r="V1224" s="48"/>
      <c r="W1224" s="48"/>
    </row>
    <row r="1225" ht="15.75" customHeight="1" s="49" customFormat="1">
      <c r="A1225" s="39">
        <v>52</v>
      </c>
      <c r="B1225" s="54" t="s">
        <v>40</v>
      </c>
      <c r="C1225" s="55" t="s">
        <v>2610</v>
      </c>
      <c r="D1225" s="141" t="s">
        <v>38</v>
      </c>
      <c r="E1225" s="88">
        <v>44191</v>
      </c>
      <c r="F1225" s="37" t="str">
        <f>VLOOKUP($C1225,CARPETAS!$C$5:$L$2388,2,FALSE)</f>
        <v>BRB112</v>
      </c>
      <c r="G1225" s="27" t="str">
        <f>VLOOKUP($C1225,CARPETAS!$C$5:$L$2388,9,FALSE)</f>
        <v>139.09.34</v>
      </c>
      <c r="H1225" s="28" t="str">
        <f>VLOOKUP($C1225,CARPETAS!$C$5:$L$2388,5,FALSE)</f>
        <v>Silvio</v>
      </c>
      <c r="I1225" s="88">
        <v>44200</v>
      </c>
      <c r="J1225" s="29" t="str">
        <f>VLOOKUP($C1225,CARPETAS!$C$5:$L$2388,4,FALSE)</f>
        <v>Rio Branco</v>
      </c>
      <c r="K1225" s="38"/>
      <c r="L1225" s="93">
        <f t="shared" si="80"/>
        <v>44201</v>
      </c>
      <c r="M1225" s="30">
        <f t="shared" si="79"/>
        <v>10</v>
      </c>
      <c r="N1225" s="31">
        <v>1152</v>
      </c>
      <c r="O1225" s="31"/>
      <c r="P1225" s="31">
        <v>1152</v>
      </c>
      <c r="Q1225" s="31">
        <v>4806</v>
      </c>
      <c r="R1225" s="31" t="s">
        <v>2611</v>
      </c>
      <c r="S1225" s="31" t="s">
        <v>2612</v>
      </c>
      <c r="T1225" s="40" t="s">
        <v>2613</v>
      </c>
      <c r="U1225" s="222"/>
      <c r="V1225" s="48"/>
      <c r="W1225" s="48"/>
    </row>
    <row r="1226" ht="15.75" customHeight="1" s="49" customFormat="1">
      <c r="A1226" s="39">
        <v>53</v>
      </c>
      <c r="B1226" s="54" t="s">
        <v>40</v>
      </c>
      <c r="C1226" s="55" t="s">
        <v>2589</v>
      </c>
      <c r="D1226" s="141" t="s">
        <v>32</v>
      </c>
      <c r="E1226" s="88">
        <v>44195</v>
      </c>
      <c r="F1226" s="37" t="str">
        <f>VLOOKUP($C1226,CARPETAS!$C$5:$L$2388,2,FALSE)</f>
        <v>BRB110</v>
      </c>
      <c r="G1226" s="27" t="str">
        <f>VLOOKUP($C1226,CARPETAS!$C$5:$L$2388,9,FALSE)</f>
        <v>139.09.30</v>
      </c>
      <c r="H1226" s="28" t="str">
        <f>VLOOKUP($C1226,CARPETAS!$C$5:$L$2388,5,FALSE)</f>
        <v>Silvio</v>
      </c>
      <c r="I1226" s="88">
        <v>44200</v>
      </c>
      <c r="J1226" s="29" t="str">
        <f>VLOOKUP($C1226,CARPETAS!$C$5:$L$2388,4,FALSE)</f>
        <v>Rio Branco</v>
      </c>
      <c r="K1226" s="38"/>
      <c r="L1226" s="93">
        <f t="shared" si="80"/>
        <v>44201</v>
      </c>
      <c r="M1226" s="30">
        <f t="shared" si="79"/>
        <v>6</v>
      </c>
      <c r="N1226" s="31">
        <v>936</v>
      </c>
      <c r="O1226" s="31" t="s">
        <v>1186</v>
      </c>
      <c r="P1226" s="31">
        <v>936</v>
      </c>
      <c r="Q1226" s="31">
        <v>4812</v>
      </c>
      <c r="R1226" s="31" t="s">
        <v>2614</v>
      </c>
      <c r="S1226" s="31" t="s">
        <v>2615</v>
      </c>
      <c r="T1226" s="40" t="s">
        <v>2616</v>
      </c>
      <c r="U1226" s="222"/>
      <c r="V1226" s="48"/>
      <c r="W1226" s="48"/>
    </row>
    <row r="1227" s="49" customFormat="1">
      <c r="A1227" s="39">
        <v>53</v>
      </c>
      <c r="B1227" s="54" t="s">
        <v>40</v>
      </c>
      <c r="C1227" s="55" t="s">
        <v>2617</v>
      </c>
      <c r="D1227" s="141" t="s">
        <v>38</v>
      </c>
      <c r="E1227" s="88">
        <v>44198</v>
      </c>
      <c r="F1227" s="37" t="str">
        <f>VLOOKUP($C1227,CARPETAS!$C$5:$L$2388,2,FALSE)</f>
        <v>BRB113</v>
      </c>
      <c r="G1227" s="27" t="str">
        <f>VLOOKUP($C1227,CARPETAS!$C$5:$L$2388,9,FALSE)</f>
        <v>139.13.79</v>
      </c>
      <c r="H1227" s="28" t="str">
        <f>VLOOKUP($C1227,CARPETAS!$C$5:$L$2388,5,FALSE)</f>
        <v>Silvio</v>
      </c>
      <c r="I1227" s="88">
        <v>44202</v>
      </c>
      <c r="J1227" s="29" t="str">
        <f>VLOOKUP($C1227,CARPETAS!$C$5:$L$2388,4,FALSE)</f>
        <v>Rio Branco</v>
      </c>
      <c r="K1227" s="38"/>
      <c r="L1227" s="93">
        <f t="shared" si="80"/>
        <v>44203</v>
      </c>
      <c r="M1227" s="30">
        <f t="shared" si="79"/>
        <v>5</v>
      </c>
      <c r="N1227" s="31">
        <v>1152</v>
      </c>
      <c r="O1227" s="31"/>
      <c r="P1227" s="31">
        <v>1152</v>
      </c>
      <c r="Q1227" s="31">
        <v>4814</v>
      </c>
      <c r="R1227" s="31" t="s">
        <v>85</v>
      </c>
      <c r="S1227" s="31" t="s">
        <v>86</v>
      </c>
      <c r="T1227" s="40" t="s">
        <v>2618</v>
      </c>
      <c r="U1227" s="222"/>
      <c r="V1227" s="48"/>
      <c r="W1227" s="48"/>
    </row>
    <row r="1228" s="49" customFormat="1">
      <c r="A1228" s="39">
        <v>1</v>
      </c>
      <c r="B1228" s="54" t="s">
        <v>40</v>
      </c>
      <c r="C1228" s="55" t="s">
        <v>2619</v>
      </c>
      <c r="D1228" s="141" t="s">
        <v>1907</v>
      </c>
      <c r="E1228" s="88">
        <v>44200</v>
      </c>
      <c r="F1228" s="37" t="str">
        <f>VLOOKUP($C1228,CARPETAS!$C$5:$L$2388,2,FALSE)</f>
        <v>PYB001</v>
      </c>
      <c r="G1228" s="27" t="str">
        <f>VLOOKUP($C1228,CARPETAS!$C$5:$L$2388,9,FALSE)</f>
        <v>139.15.54</v>
      </c>
      <c r="H1228" s="28" t="str">
        <f>VLOOKUP($C1228,CARPETAS!$C$5:$L$2388,5,FALSE)</f>
        <v>Alto Paraguay</v>
      </c>
      <c r="I1228" s="88">
        <v>44202</v>
      </c>
      <c r="J1228" s="29" t="str">
        <f>VLOOKUP($C1228,CARPETAS!$C$5:$L$2388,4,FALSE)</f>
        <v>Salto</v>
      </c>
      <c r="K1228" s="38"/>
      <c r="L1228" s="93">
        <f t="shared" si="80"/>
        <v>44203</v>
      </c>
      <c r="M1228" s="30">
        <f t="shared" si="79"/>
        <v>3</v>
      </c>
      <c r="N1228" s="31">
        <v>990</v>
      </c>
      <c r="O1228" s="31" t="s">
        <v>1936</v>
      </c>
      <c r="P1228" s="31">
        <v>992</v>
      </c>
      <c r="Q1228" s="31"/>
      <c r="R1228" s="31" t="s">
        <v>2620</v>
      </c>
      <c r="S1228" s="31" t="s">
        <v>2376</v>
      </c>
      <c r="T1228" s="40" t="s">
        <v>2621</v>
      </c>
      <c r="U1228" s="222"/>
      <c r="V1228" s="48"/>
      <c r="W1228" s="48"/>
    </row>
    <row r="1229" s="49" customFormat="1">
      <c r="A1229" s="39">
        <v>53</v>
      </c>
      <c r="B1229" s="54" t="s">
        <v>40</v>
      </c>
      <c r="C1229" s="55" t="s">
        <v>2622</v>
      </c>
      <c r="D1229" s="141" t="s">
        <v>38</v>
      </c>
      <c r="E1229" s="88">
        <v>44198</v>
      </c>
      <c r="F1229" s="37" t="str">
        <f>VLOOKUP($C1229,CARPETAS!$C$5:$L$2388,2,FALSE)</f>
        <v>BRB113</v>
      </c>
      <c r="G1229" s="27" t="str">
        <f>VLOOKUP($C1229,CARPETAS!$C$5:$L$2388,9,FALSE)</f>
        <v>139.13.77</v>
      </c>
      <c r="H1229" s="28" t="str">
        <f>VLOOKUP($C1229,CARPETAS!$C$5:$L$2388,5,FALSE)</f>
        <v>Silvio</v>
      </c>
      <c r="I1229" s="88">
        <v>44203</v>
      </c>
      <c r="J1229" s="29" t="str">
        <f>VLOOKUP($C1229,CARPETAS!$C$5:$L$2388,4,FALSE)</f>
        <v>Rio Branco</v>
      </c>
      <c r="K1229" s="38"/>
      <c r="L1229" s="93">
        <f t="shared" si="80"/>
        <v>44204</v>
      </c>
      <c r="M1229" s="30">
        <f t="shared" si="79"/>
        <v>6</v>
      </c>
      <c r="N1229" s="31">
        <v>1152</v>
      </c>
      <c r="O1229" s="31"/>
      <c r="P1229" s="31">
        <v>1152</v>
      </c>
      <c r="Q1229" s="31">
        <v>4817</v>
      </c>
      <c r="R1229" s="31" t="s">
        <v>2623</v>
      </c>
      <c r="S1229" s="31" t="s">
        <v>218</v>
      </c>
      <c r="T1229" s="40" t="s">
        <v>2618</v>
      </c>
      <c r="U1229" s="222"/>
      <c r="V1229" s="48"/>
      <c r="W1229" s="48"/>
    </row>
    <row r="1230" s="49" customFormat="1">
      <c r="A1230" s="39">
        <v>53</v>
      </c>
      <c r="B1230" s="54" t="s">
        <v>40</v>
      </c>
      <c r="C1230" s="55" t="s">
        <v>2624</v>
      </c>
      <c r="D1230" s="141" t="s">
        <v>38</v>
      </c>
      <c r="E1230" s="88">
        <v>44198</v>
      </c>
      <c r="F1230" s="37" t="str">
        <f>VLOOKUP($C1230,CARPETAS!$C$5:$L$2388,2,FALSE)</f>
        <v>BRB113</v>
      </c>
      <c r="G1230" s="27" t="str">
        <f>VLOOKUP($C1230,CARPETAS!$C$5:$L$2388,9,FALSE)</f>
        <v>139.13.78</v>
      </c>
      <c r="H1230" s="28" t="str">
        <f>VLOOKUP($C1230,CARPETAS!$C$5:$L$2388,5,FALSE)</f>
        <v>Silvio</v>
      </c>
      <c r="I1230" s="88">
        <v>44204</v>
      </c>
      <c r="J1230" s="29" t="str">
        <f>VLOOKUP($C1230,CARPETAS!$C$5:$L$2388,4,FALSE)</f>
        <v>Rio Branco</v>
      </c>
      <c r="K1230" s="38"/>
      <c r="L1230" s="93">
        <f t="shared" si="80"/>
        <v>44205</v>
      </c>
      <c r="M1230" s="30">
        <f t="shared" si="79"/>
        <v>7</v>
      </c>
      <c r="N1230" s="31">
        <v>1152</v>
      </c>
      <c r="O1230" s="31">
        <v>1152</v>
      </c>
      <c r="P1230" s="31"/>
      <c r="Q1230" s="31">
        <v>4818</v>
      </c>
      <c r="R1230" s="31" t="s">
        <v>2625</v>
      </c>
      <c r="S1230" s="31" t="s">
        <v>2626</v>
      </c>
      <c r="T1230" s="40" t="s">
        <v>2627</v>
      </c>
      <c r="U1230" s="222"/>
      <c r="V1230" s="48"/>
      <c r="W1230" s="48"/>
    </row>
    <row r="1231" s="49" customFormat="1">
      <c r="A1231" s="39">
        <v>1</v>
      </c>
      <c r="B1231" s="54" t="s">
        <v>40</v>
      </c>
      <c r="C1231" s="55" t="s">
        <v>2587</v>
      </c>
      <c r="D1231" s="141" t="s">
        <v>26</v>
      </c>
      <c r="E1231" s="88">
        <v>44202</v>
      </c>
      <c r="F1231" s="37" t="str">
        <f>VLOOKUP($C1231,CARPETAS!$C$5:$L$2388,2,FALSE)</f>
        <v>BRB111</v>
      </c>
      <c r="G1231" s="27" t="str">
        <f>VLOOKUP($C1231,CARPETAS!$C$5:$L$2388,9,FALSE)</f>
        <v>139.09.31</v>
      </c>
      <c r="H1231" s="28" t="str">
        <f>VLOOKUP($C1231,CARPETAS!$C$5:$L$2388,5,FALSE)</f>
        <v>Zanini</v>
      </c>
      <c r="I1231" s="88">
        <v>44204</v>
      </c>
      <c r="J1231" s="29" t="str">
        <f>VLOOKUP($C1231,CARPETAS!$C$5:$L$2388,4,FALSE)</f>
        <v>Rio Branco</v>
      </c>
      <c r="K1231" s="38"/>
      <c r="L1231" s="93">
        <f t="shared" si="80"/>
        <v>44205</v>
      </c>
      <c r="M1231" s="30">
        <f t="shared" si="79"/>
        <v>3</v>
      </c>
      <c r="N1231" s="31">
        <v>936</v>
      </c>
      <c r="O1231" s="31" t="s">
        <v>1176</v>
      </c>
      <c r="P1231" s="31">
        <v>937</v>
      </c>
      <c r="Q1231" s="31">
        <v>1805</v>
      </c>
      <c r="R1231" s="31" t="s">
        <v>710</v>
      </c>
      <c r="S1231" s="31" t="s">
        <v>187</v>
      </c>
      <c r="T1231" s="40" t="s">
        <v>2628</v>
      </c>
      <c r="U1231" s="222"/>
      <c r="V1231" s="48"/>
      <c r="W1231" s="48"/>
    </row>
    <row r="1232" s="49" customFormat="1">
      <c r="A1232" s="39">
        <v>1</v>
      </c>
      <c r="B1232" s="54" t="s">
        <v>40</v>
      </c>
      <c r="C1232" s="55" t="s">
        <v>2629</v>
      </c>
      <c r="D1232" s="141" t="s">
        <v>28</v>
      </c>
      <c r="E1232" s="88">
        <v>44202</v>
      </c>
      <c r="F1232" s="37" t="str">
        <f>VLOOKUP($C1232,CARPETAS!$C$5:$L$2388,2,FALSE)</f>
        <v>BRB001</v>
      </c>
      <c r="G1232" s="27" t="str">
        <f>VLOOKUP($C1232,CARPETAS!$C$5:$L$2388,9,FALSE)</f>
        <v>139.16.55</v>
      </c>
      <c r="H1232" s="28" t="str">
        <f>VLOOKUP($C1232,CARPETAS!$C$5:$L$2388,5,FALSE)</f>
        <v>Silvio</v>
      </c>
      <c r="I1232" s="88">
        <v>44204</v>
      </c>
      <c r="J1232" s="29" t="str">
        <f>VLOOKUP($C1232,CARPETAS!$C$5:$L$2388,4,FALSE)</f>
        <v>Rio Branco</v>
      </c>
      <c r="K1232" s="38"/>
      <c r="L1232" s="93">
        <f t="shared" si="80"/>
        <v>44205</v>
      </c>
      <c r="M1232" s="30">
        <f t="shared" si="79"/>
        <v>3</v>
      </c>
      <c r="N1232" s="31">
        <v>936</v>
      </c>
      <c r="O1232" s="31" t="s">
        <v>1185</v>
      </c>
      <c r="P1232" s="31">
        <v>937</v>
      </c>
      <c r="Q1232" s="31">
        <v>4823</v>
      </c>
      <c r="R1232" s="31" t="s">
        <v>2098</v>
      </c>
      <c r="S1232" s="31" t="s">
        <v>2099</v>
      </c>
      <c r="T1232" s="40" t="s">
        <v>2628</v>
      </c>
      <c r="U1232" s="222"/>
      <c r="V1232" s="48"/>
      <c r="W1232" s="48"/>
    </row>
    <row r="1233" s="49" customFormat="1">
      <c r="A1233" s="39">
        <v>1</v>
      </c>
      <c r="B1233" s="54" t="s">
        <v>40</v>
      </c>
      <c r="C1233" s="55" t="s">
        <v>2630</v>
      </c>
      <c r="D1233" s="141" t="s">
        <v>1998</v>
      </c>
      <c r="E1233" s="88">
        <v>44202</v>
      </c>
      <c r="F1233" s="37" t="str">
        <f>VLOOKUP($C1233,CARPETAS!$C$5:$L$2388,2,FALSE)</f>
        <v>BRB002</v>
      </c>
      <c r="G1233" s="27" t="str">
        <f>VLOOKUP($C1233,CARPETAS!$C$5:$L$2388,9,FALSE)</f>
        <v>139.16.56</v>
      </c>
      <c r="H1233" s="28" t="str">
        <f>VLOOKUP($C1233,CARPETAS!$C$5:$L$2388,5,FALSE)</f>
        <v>Zanini</v>
      </c>
      <c r="I1233" s="88">
        <v>44204</v>
      </c>
      <c r="J1233" s="29" t="str">
        <f>VLOOKUP($C1233,CARPETAS!$C$5:$L$2388,4,FALSE)</f>
        <v>Rio Branco</v>
      </c>
      <c r="K1233" s="38"/>
      <c r="L1233" s="93">
        <f t="shared" si="80"/>
        <v>44205</v>
      </c>
      <c r="M1233" s="30">
        <f t="shared" si="79"/>
        <v>3</v>
      </c>
      <c r="N1233" s="31">
        <v>936</v>
      </c>
      <c r="O1233" s="31" t="s">
        <v>1999</v>
      </c>
      <c r="P1233" s="31">
        <v>937</v>
      </c>
      <c r="Q1233" s="31">
        <v>1806</v>
      </c>
      <c r="R1233" s="31" t="s">
        <v>48</v>
      </c>
      <c r="S1233" s="31" t="s">
        <v>49</v>
      </c>
      <c r="T1233" s="40" t="s">
        <v>2631</v>
      </c>
      <c r="U1233" s="222"/>
      <c r="V1233" s="48"/>
      <c r="W1233" s="48"/>
    </row>
    <row r="1234" s="49" customFormat="1">
      <c r="A1234" s="39">
        <v>1</v>
      </c>
      <c r="B1234" s="54" t="s">
        <v>40</v>
      </c>
      <c r="C1234" s="55" t="s">
        <v>2630</v>
      </c>
      <c r="D1234" s="141" t="s">
        <v>1998</v>
      </c>
      <c r="E1234" s="88">
        <v>44203</v>
      </c>
      <c r="F1234" s="37" t="str">
        <f>VLOOKUP($C1234,CARPETAS!$C$5:$L$2388,2,FALSE)</f>
        <v>BRB002</v>
      </c>
      <c r="G1234" s="27" t="str">
        <f>VLOOKUP($C1234,CARPETAS!$C$5:$L$2388,9,FALSE)</f>
        <v>139.16.56</v>
      </c>
      <c r="H1234" s="28" t="str">
        <f>VLOOKUP($C1234,CARPETAS!$C$5:$L$2388,5,FALSE)</f>
        <v>Zanini</v>
      </c>
      <c r="I1234" s="88">
        <v>44204</v>
      </c>
      <c r="J1234" s="29" t="str">
        <f>VLOOKUP($C1234,CARPETAS!$C$5:$L$2388,4,FALSE)</f>
        <v>Rio Branco</v>
      </c>
      <c r="K1234" s="38"/>
      <c r="L1234" s="93">
        <f t="shared" si="80"/>
        <v>44205</v>
      </c>
      <c r="M1234" s="30">
        <f t="shared" si="79"/>
        <v>2</v>
      </c>
      <c r="N1234" s="31">
        <v>936</v>
      </c>
      <c r="O1234" s="31" t="s">
        <v>2027</v>
      </c>
      <c r="P1234" s="31">
        <v>937</v>
      </c>
      <c r="Q1234" s="31">
        <v>1807</v>
      </c>
      <c r="R1234" s="31" t="s">
        <v>200</v>
      </c>
      <c r="S1234" s="31" t="s">
        <v>201</v>
      </c>
      <c r="T1234" s="40" t="s">
        <v>2631</v>
      </c>
      <c r="U1234" s="222"/>
      <c r="V1234" s="48"/>
      <c r="W1234" s="48"/>
    </row>
    <row r="1235" ht="28.5" s="49" customFormat="1">
      <c r="A1235" s="39">
        <v>1</v>
      </c>
      <c r="B1235" s="54" t="s">
        <v>40</v>
      </c>
      <c r="C1235" s="55" t="s">
        <v>2632</v>
      </c>
      <c r="D1235" s="141" t="s">
        <v>2282</v>
      </c>
      <c r="E1235" s="88">
        <v>44200</v>
      </c>
      <c r="F1235" s="37" t="str">
        <f>VLOOKUP($C1235,CARPETAS!$C$5:$L$2388,2,FALSE)</f>
        <v>BRE001</v>
      </c>
      <c r="G1235" s="27" t="str">
        <f>VLOOKUP($C1235,CARPETAS!$C$5:$L$2388,9,FALSE)</f>
        <v>139.13.73/74/75</v>
      </c>
      <c r="H1235" s="28" t="str">
        <f>VLOOKUP($C1235,CARPETAS!$C$5:$L$2388,5,FALSE)</f>
        <v>Miro</v>
      </c>
      <c r="I1235" s="88">
        <v>44207</v>
      </c>
      <c r="J1235" s="29" t="str">
        <f>VLOOKUP($C1235,CARPETAS!$C$5:$L$2388,4,FALSE)</f>
        <v>Rio Branco</v>
      </c>
      <c r="K1235" s="38"/>
      <c r="L1235" s="93">
        <v>44209</v>
      </c>
      <c r="M1235" s="30">
        <f t="shared" si="79"/>
        <v>9</v>
      </c>
      <c r="N1235" s="31">
        <v>1300</v>
      </c>
      <c r="O1235" s="31"/>
      <c r="P1235" s="31">
        <v>1262</v>
      </c>
      <c r="Q1235" s="31">
        <v>16</v>
      </c>
      <c r="R1235" s="31" t="s">
        <v>2633</v>
      </c>
      <c r="S1235" s="31" t="s">
        <v>2634</v>
      </c>
      <c r="T1235" s="40" t="s">
        <v>2635</v>
      </c>
      <c r="U1235" s="222"/>
      <c r="V1235" s="48"/>
      <c r="W1235" s="48"/>
    </row>
    <row r="1236" s="49" customFormat="1">
      <c r="A1236" s="39">
        <v>1</v>
      </c>
      <c r="B1236" s="54" t="s">
        <v>40</v>
      </c>
      <c r="C1236" s="55" t="s">
        <v>2629</v>
      </c>
      <c r="D1236" s="141" t="s">
        <v>28</v>
      </c>
      <c r="E1236" s="88">
        <v>44204</v>
      </c>
      <c r="F1236" s="37" t="str">
        <f>VLOOKUP($C1236,CARPETAS!$C$5:$L$2388,2,FALSE)</f>
        <v>BRB001</v>
      </c>
      <c r="G1236" s="27" t="str">
        <f>VLOOKUP($C1236,CARPETAS!$C$5:$L$2388,9,FALSE)</f>
        <v>139.16.55</v>
      </c>
      <c r="H1236" s="28" t="str">
        <f>VLOOKUP($C1236,CARPETAS!$C$5:$L$2388,5,FALSE)</f>
        <v>Silvio</v>
      </c>
      <c r="I1236" s="88">
        <v>44207</v>
      </c>
      <c r="J1236" s="29" t="str">
        <f>VLOOKUP($C1236,CARPETAS!$C$5:$L$2388,4,FALSE)</f>
        <v>Rio Branco</v>
      </c>
      <c r="K1236" s="38"/>
      <c r="L1236" s="93">
        <v>44209</v>
      </c>
      <c r="M1236" s="30">
        <f t="shared" si="79"/>
        <v>5</v>
      </c>
      <c r="N1236" s="31">
        <v>936</v>
      </c>
      <c r="O1236" s="31" t="s">
        <v>1199</v>
      </c>
      <c r="P1236" s="31">
        <v>937</v>
      </c>
      <c r="Q1236" s="31">
        <v>4824</v>
      </c>
      <c r="R1236" s="31" t="s">
        <v>1990</v>
      </c>
      <c r="S1236" s="31" t="s">
        <v>1628</v>
      </c>
      <c r="T1236" s="40" t="s">
        <v>2636</v>
      </c>
      <c r="U1236" s="222"/>
      <c r="V1236" s="48"/>
      <c r="W1236" s="48"/>
    </row>
    <row r="1237" s="49" customFormat="1">
      <c r="A1237" s="39">
        <v>1</v>
      </c>
      <c r="B1237" s="54" t="s">
        <v>40</v>
      </c>
      <c r="C1237" s="55" t="s">
        <v>2630</v>
      </c>
      <c r="D1237" s="141" t="s">
        <v>26</v>
      </c>
      <c r="E1237" s="88">
        <v>44205</v>
      </c>
      <c r="F1237" s="37" t="str">
        <f>VLOOKUP($C1237,CARPETAS!$C$5:$L$2388,2,FALSE)</f>
        <v>BRB002</v>
      </c>
      <c r="G1237" s="27" t="str">
        <f>VLOOKUP($C1237,CARPETAS!$C$5:$L$2388,9,FALSE)</f>
        <v>139.16.56</v>
      </c>
      <c r="H1237" s="28" t="str">
        <f>VLOOKUP($C1237,CARPETAS!$C$5:$L$2388,5,FALSE)</f>
        <v>Zanini</v>
      </c>
      <c r="I1237" s="88">
        <f>E1237+2</f>
        <v>44207</v>
      </c>
      <c r="J1237" s="29" t="str">
        <f>VLOOKUP($C1237,CARPETAS!$C$5:$L$2388,4,FALSE)</f>
        <v>Rio Branco</v>
      </c>
      <c r="K1237" s="38"/>
      <c r="L1237" s="93">
        <v>44209</v>
      </c>
      <c r="M1237" s="30">
        <f t="shared" si="79"/>
        <v>4</v>
      </c>
      <c r="N1237" s="31">
        <v>936</v>
      </c>
      <c r="O1237" s="31" t="s">
        <v>1181</v>
      </c>
      <c r="P1237" s="31">
        <v>937</v>
      </c>
      <c r="Q1237" s="31">
        <v>1808</v>
      </c>
      <c r="R1237" s="31" t="s">
        <v>364</v>
      </c>
      <c r="S1237" s="31" t="s">
        <v>703</v>
      </c>
      <c r="T1237" s="40" t="s">
        <v>2636</v>
      </c>
      <c r="U1237" s="222"/>
      <c r="V1237" s="48"/>
      <c r="W1237" s="48"/>
    </row>
    <row r="1238" s="49" customFormat="1">
      <c r="A1238" s="39">
        <v>2</v>
      </c>
      <c r="B1238" s="54" t="s">
        <v>40</v>
      </c>
      <c r="C1238" s="55" t="s">
        <v>2630</v>
      </c>
      <c r="D1238" s="141" t="s">
        <v>1998</v>
      </c>
      <c r="E1238" s="88">
        <v>44207</v>
      </c>
      <c r="F1238" s="37" t="str">
        <f>VLOOKUP($C1238,CARPETAS!$C$5:$L$2388,2,FALSE)</f>
        <v>BRB002</v>
      </c>
      <c r="G1238" s="27" t="str">
        <f>VLOOKUP($C1238,CARPETAS!$C$5:$L$2388,9,FALSE)</f>
        <v>139.16.56</v>
      </c>
      <c r="H1238" s="28" t="str">
        <f>VLOOKUP($C1238,CARPETAS!$C$5:$L$2388,5,FALSE)</f>
        <v>Zanini</v>
      </c>
      <c r="I1238" s="88">
        <v>44208</v>
      </c>
      <c r="J1238" s="29" t="str">
        <f>VLOOKUP($C1238,CARPETAS!$C$5:$L$2388,4,FALSE)</f>
        <v>Rio Branco</v>
      </c>
      <c r="K1238" s="38"/>
      <c r="L1238" s="93">
        <f ref="L1238:L1249" t="shared" si="81">I1238+1</f>
        <v>44209</v>
      </c>
      <c r="M1238" s="30">
        <f t="shared" si="79"/>
        <v>2</v>
      </c>
      <c r="N1238" s="31">
        <v>936</v>
      </c>
      <c r="O1238" s="31" t="s">
        <v>2041</v>
      </c>
      <c r="P1238" s="31">
        <v>937</v>
      </c>
      <c r="Q1238" s="31">
        <v>1811</v>
      </c>
      <c r="R1238" s="31" t="s">
        <v>114</v>
      </c>
      <c r="S1238" s="31" t="s">
        <v>115</v>
      </c>
      <c r="T1238" s="40" t="s">
        <v>2636</v>
      </c>
      <c r="U1238" s="222"/>
      <c r="V1238" s="48"/>
      <c r="W1238" s="48"/>
    </row>
    <row r="1239" s="49" customFormat="1">
      <c r="A1239" s="39">
        <v>2</v>
      </c>
      <c r="B1239" s="54" t="s">
        <v>40</v>
      </c>
      <c r="C1239" s="55" t="s">
        <v>2629</v>
      </c>
      <c r="D1239" s="141" t="s">
        <v>1091</v>
      </c>
      <c r="E1239" s="88">
        <v>44207</v>
      </c>
      <c r="F1239" s="37" t="str">
        <f>VLOOKUP($C1239,CARPETAS!$C$5:$L$2388,2,FALSE)</f>
        <v>BRB001</v>
      </c>
      <c r="G1239" s="27" t="str">
        <f>VLOOKUP($C1239,CARPETAS!$C$5:$L$2388,9,FALSE)</f>
        <v>139.16.55</v>
      </c>
      <c r="H1239" s="28" t="str">
        <f>VLOOKUP($C1239,CARPETAS!$C$5:$L$2388,5,FALSE)</f>
        <v>Silvio</v>
      </c>
      <c r="I1239" s="88">
        <f>E1239+2</f>
        <v>44209</v>
      </c>
      <c r="J1239" s="29" t="str">
        <f>VLOOKUP($C1239,CARPETAS!$C$5:$L$2388,4,FALSE)</f>
        <v>Rio Branco</v>
      </c>
      <c r="K1239" s="38"/>
      <c r="L1239" s="93">
        <f t="shared" si="81"/>
        <v>44210</v>
      </c>
      <c r="M1239" s="30">
        <f t="shared" si="79"/>
        <v>3</v>
      </c>
      <c r="N1239" s="31">
        <v>936</v>
      </c>
      <c r="O1239" s="31" t="s">
        <v>1092</v>
      </c>
      <c r="P1239" s="31">
        <v>936</v>
      </c>
      <c r="Q1239" s="31">
        <v>4830</v>
      </c>
      <c r="R1239" s="31" t="s">
        <v>2098</v>
      </c>
      <c r="S1239" s="31" t="s">
        <v>2099</v>
      </c>
      <c r="T1239" s="40" t="s">
        <v>2637</v>
      </c>
      <c r="U1239" s="222"/>
      <c r="V1239" s="48"/>
      <c r="W1239" s="48"/>
    </row>
    <row r="1240" s="49" customFormat="1">
      <c r="A1240" s="39">
        <v>1</v>
      </c>
      <c r="B1240" s="54" t="s">
        <v>40</v>
      </c>
      <c r="C1240" s="55" t="s">
        <v>2638</v>
      </c>
      <c r="D1240" s="141" t="s">
        <v>38</v>
      </c>
      <c r="E1240" s="88">
        <v>44203</v>
      </c>
      <c r="F1240" s="37" t="str">
        <f>VLOOKUP($C1240,CARPETAS!$C$5:$L$2388,2,FALSE)</f>
        <v>BRA001</v>
      </c>
      <c r="G1240" s="27" t="str">
        <f>VLOOKUP($C1240,CARPETAS!$C$5:$L$2388,9,FALSE)</f>
        <v>139.16.59</v>
      </c>
      <c r="H1240" s="28" t="str">
        <f>VLOOKUP($C1240,CARPETAS!$C$5:$L$2388,5,FALSE)</f>
        <v>Silvio</v>
      </c>
      <c r="I1240" s="88">
        <v>44210</v>
      </c>
      <c r="J1240" s="29" t="str">
        <f>VLOOKUP($C1240,CARPETAS!$C$5:$L$2388,4,FALSE)</f>
        <v>Rio Branco</v>
      </c>
      <c r="K1240" s="38"/>
      <c r="L1240" s="93">
        <f t="shared" si="81"/>
        <v>44211</v>
      </c>
      <c r="M1240" s="30">
        <f t="shared" si="79"/>
        <v>8</v>
      </c>
      <c r="N1240" s="31">
        <v>1152</v>
      </c>
      <c r="O1240" s="31"/>
      <c r="P1240" s="31">
        <v>1152</v>
      </c>
      <c r="Q1240" s="31">
        <v>4822</v>
      </c>
      <c r="R1240" s="31" t="s">
        <v>118</v>
      </c>
      <c r="S1240" s="31" t="s">
        <v>119</v>
      </c>
      <c r="T1240" s="40" t="s">
        <v>2639</v>
      </c>
      <c r="U1240" s="222"/>
      <c r="V1240" s="48"/>
      <c r="W1240" s="48"/>
    </row>
    <row r="1241" s="49" customFormat="1">
      <c r="A1241" s="39">
        <v>2</v>
      </c>
      <c r="B1241" s="54" t="s">
        <v>40</v>
      </c>
      <c r="C1241" s="55" t="s">
        <v>2640</v>
      </c>
      <c r="D1241" s="141" t="s">
        <v>1907</v>
      </c>
      <c r="E1241" s="88">
        <v>44207</v>
      </c>
      <c r="F1241" s="37" t="str">
        <f>VLOOKUP($C1241,CARPETAS!$C$5:$L$2388,2,FALSE)</f>
        <v>PYB002</v>
      </c>
      <c r="G1241" s="27" t="str">
        <f>VLOOKUP($C1241,CARPETAS!$C$5:$L$2388,9,FALSE)</f>
        <v>139.19.09</v>
      </c>
      <c r="H1241" s="28" t="str">
        <f>VLOOKUP($C1241,CARPETAS!$C$5:$L$2388,5,FALSE)</f>
        <v>Alto Paraguay</v>
      </c>
      <c r="I1241" s="88">
        <v>44210</v>
      </c>
      <c r="J1241" s="29" t="str">
        <f>VLOOKUP($C1241,CARPETAS!$C$5:$L$2388,4,FALSE)</f>
        <v>Salto</v>
      </c>
      <c r="K1241" s="38"/>
      <c r="L1241" s="93">
        <f t="shared" si="81"/>
        <v>44211</v>
      </c>
      <c r="M1241" s="30">
        <f t="shared" si="79"/>
        <v>4</v>
      </c>
      <c r="N1241" s="31">
        <v>990</v>
      </c>
      <c r="O1241" s="31" t="s">
        <v>1941</v>
      </c>
      <c r="P1241" s="31">
        <v>992</v>
      </c>
      <c r="Q1241" s="31"/>
      <c r="R1241" s="31" t="s">
        <v>2095</v>
      </c>
      <c r="S1241" s="31" t="s">
        <v>2096</v>
      </c>
      <c r="T1241" s="40" t="s">
        <v>2641</v>
      </c>
      <c r="U1241" s="222"/>
      <c r="V1241" s="48"/>
      <c r="W1241" s="48"/>
    </row>
    <row r="1242" s="49" customFormat="1">
      <c r="A1242" s="39">
        <v>2</v>
      </c>
      <c r="B1242" s="54" t="s">
        <v>40</v>
      </c>
      <c r="C1242" s="55" t="s">
        <v>2629</v>
      </c>
      <c r="D1242" s="141" t="s">
        <v>28</v>
      </c>
      <c r="E1242" s="88">
        <v>44209</v>
      </c>
      <c r="F1242" s="37" t="str">
        <f>VLOOKUP($C1242,CARPETAS!$C$5:$L$2388,2,FALSE)</f>
        <v>BRB001</v>
      </c>
      <c r="G1242" s="27" t="str">
        <f>VLOOKUP($C1242,CARPETAS!$C$5:$L$2388,9,FALSE)</f>
        <v>139.16.55</v>
      </c>
      <c r="H1242" s="28" t="str">
        <f>VLOOKUP($C1242,CARPETAS!$C$5:$L$2388,5,FALSE)</f>
        <v>Silvio</v>
      </c>
      <c r="I1242" s="88">
        <v>44210</v>
      </c>
      <c r="J1242" s="29" t="str">
        <f>VLOOKUP($C1242,CARPETAS!$C$5:$L$2388,4,FALSE)</f>
        <v>Rio Branco</v>
      </c>
      <c r="K1242" s="38"/>
      <c r="L1242" s="93">
        <f t="shared" si="81"/>
        <v>44211</v>
      </c>
      <c r="M1242" s="30">
        <f t="shared" si="79"/>
        <v>2</v>
      </c>
      <c r="N1242" s="31">
        <v>936</v>
      </c>
      <c r="O1242" s="31" t="s">
        <v>1225</v>
      </c>
      <c r="P1242" s="31">
        <v>937</v>
      </c>
      <c r="Q1242" s="31">
        <v>4832</v>
      </c>
      <c r="R1242" s="31" t="s">
        <v>2461</v>
      </c>
      <c r="S1242" s="31" t="s">
        <v>2462</v>
      </c>
      <c r="T1242" s="40" t="s">
        <v>2642</v>
      </c>
      <c r="U1242" s="222"/>
      <c r="V1242" s="48"/>
      <c r="W1242" s="48"/>
    </row>
    <row r="1243" ht="28.5" s="49" customFormat="1">
      <c r="A1243" s="50">
        <v>1</v>
      </c>
      <c r="B1243" s="57" t="s">
        <v>40</v>
      </c>
      <c r="C1243" s="58" t="s">
        <v>2643</v>
      </c>
      <c r="D1243" s="142" t="s">
        <v>38</v>
      </c>
      <c r="E1243" s="89">
        <v>44203</v>
      </c>
      <c r="F1243" s="41" t="str">
        <f>VLOOKUP($C1243,CARPETAS!$C$5:$L$2388,2,FALSE)</f>
        <v>BRA001</v>
      </c>
      <c r="G1243" s="42" t="str">
        <f>VLOOKUP($C1243,CARPETAS!$C$5:$L$2388,9,FALSE)</f>
        <v>139.16.58</v>
      </c>
      <c r="H1243" s="43" t="str">
        <f>VLOOKUP($C1243,CARPETAS!$C$5:$L$2388,5,FALSE)</f>
        <v>Silvio</v>
      </c>
      <c r="I1243" s="89">
        <v>44211</v>
      </c>
      <c r="J1243" s="44" t="str">
        <f>VLOOKUP($C1243,CARPETAS!$C$5:$L$2388,4,FALSE)</f>
        <v>Rio Branco</v>
      </c>
      <c r="K1243" s="45"/>
      <c r="L1243" s="94">
        <f t="shared" si="81"/>
        <v>44212</v>
      </c>
      <c r="M1243" s="46">
        <f t="shared" si="79"/>
        <v>9</v>
      </c>
      <c r="N1243" s="47">
        <v>1152</v>
      </c>
      <c r="O1243" s="47"/>
      <c r="P1243" s="47">
        <v>1152</v>
      </c>
      <c r="Q1243" s="47">
        <v>4821</v>
      </c>
      <c r="R1243" s="47" t="s">
        <v>2644</v>
      </c>
      <c r="S1243" s="47" t="s">
        <v>1538</v>
      </c>
      <c r="T1243" s="36" t="s">
        <v>2645</v>
      </c>
      <c r="U1243" s="284"/>
      <c r="V1243" s="48"/>
      <c r="W1243" s="48"/>
    </row>
    <row r="1244" s="49" customFormat="1">
      <c r="A1244" s="39">
        <v>1</v>
      </c>
      <c r="B1244" s="54" t="s">
        <v>40</v>
      </c>
      <c r="C1244" s="55" t="s">
        <v>2646</v>
      </c>
      <c r="D1244" s="141" t="s">
        <v>38</v>
      </c>
      <c r="E1244" s="88">
        <v>44203</v>
      </c>
      <c r="F1244" s="37" t="str">
        <f>VLOOKUP($C1244,CARPETAS!$C$5:$L$2388,2,FALSE)</f>
        <v>BRA001</v>
      </c>
      <c r="G1244" s="27" t="str">
        <f>VLOOKUP($C1244,CARPETAS!$C$5:$L$2388,9,FALSE)</f>
        <v>139.16.57</v>
      </c>
      <c r="H1244" s="28" t="str">
        <f>VLOOKUP($C1244,CARPETAS!$C$5:$L$2388,5,FALSE)</f>
        <v>Silvio</v>
      </c>
      <c r="I1244" s="88">
        <v>44212</v>
      </c>
      <c r="J1244" s="29" t="str">
        <f>VLOOKUP($C1244,CARPETAS!$C$5:$L$2388,4,FALSE)</f>
        <v>Rio Branco</v>
      </c>
      <c r="K1244" s="38"/>
      <c r="L1244" s="93">
        <f t="shared" si="81"/>
        <v>44213</v>
      </c>
      <c r="M1244" s="30">
        <f t="shared" si="79"/>
        <v>10</v>
      </c>
      <c r="N1244" s="31">
        <v>1152</v>
      </c>
      <c r="O1244" s="31"/>
      <c r="P1244" s="31">
        <v>1152</v>
      </c>
      <c r="Q1244" s="31">
        <v>4825</v>
      </c>
      <c r="R1244" s="31" t="s">
        <v>53</v>
      </c>
      <c r="S1244" s="31" t="s">
        <v>2647</v>
      </c>
      <c r="T1244" s="40" t="s">
        <v>2648</v>
      </c>
      <c r="U1244" s="222"/>
      <c r="V1244" s="48"/>
      <c r="W1244" s="48"/>
    </row>
    <row r="1245" ht="28.5" s="49" customFormat="1">
      <c r="A1245" s="50">
        <v>2</v>
      </c>
      <c r="B1245" s="57" t="s">
        <v>40</v>
      </c>
      <c r="C1245" s="58" t="s">
        <v>2629</v>
      </c>
      <c r="D1245" s="142" t="s">
        <v>1998</v>
      </c>
      <c r="E1245" s="89">
        <v>44210</v>
      </c>
      <c r="F1245" s="41" t="str">
        <f>VLOOKUP($C1245,CARPETAS!$C$5:$L$2388,2,FALSE)</f>
        <v>BRB001</v>
      </c>
      <c r="G1245" s="42" t="str">
        <f>VLOOKUP($C1245,CARPETAS!$C$5:$L$2388,9,FALSE)</f>
        <v>139.16.55</v>
      </c>
      <c r="H1245" s="43" t="str">
        <f>VLOOKUP($C1245,CARPETAS!$C$5:$L$2388,5,FALSE)</f>
        <v>Silvio</v>
      </c>
      <c r="I1245" s="89">
        <f>E1245+2</f>
        <v>44212</v>
      </c>
      <c r="J1245" s="44" t="str">
        <f>VLOOKUP($C1245,CARPETAS!$C$5:$L$2388,4,FALSE)</f>
        <v>Rio Branco</v>
      </c>
      <c r="K1245" s="45"/>
      <c r="L1245" s="94">
        <f t="shared" si="81"/>
        <v>44213</v>
      </c>
      <c r="M1245" s="46">
        <f t="shared" si="79"/>
        <v>3</v>
      </c>
      <c r="N1245" s="47">
        <v>936</v>
      </c>
      <c r="O1245" s="47" t="s">
        <v>2066</v>
      </c>
      <c r="P1245" s="47">
        <v>937</v>
      </c>
      <c r="Q1245" s="47">
        <v>4835</v>
      </c>
      <c r="R1245" s="47" t="s">
        <v>1678</v>
      </c>
      <c r="S1245" s="47" t="s">
        <v>1679</v>
      </c>
      <c r="T1245" s="36" t="s">
        <v>2649</v>
      </c>
      <c r="U1245" s="284"/>
      <c r="V1245" s="48"/>
      <c r="W1245" s="48"/>
    </row>
    <row r="1246" ht="28.5" s="49" customFormat="1">
      <c r="A1246" s="50">
        <v>2</v>
      </c>
      <c r="B1246" s="57" t="s">
        <v>40</v>
      </c>
      <c r="C1246" s="58" t="s">
        <v>2630</v>
      </c>
      <c r="D1246" s="142" t="s">
        <v>26</v>
      </c>
      <c r="E1246" s="89">
        <v>44210</v>
      </c>
      <c r="F1246" s="41" t="str">
        <f>VLOOKUP($C1246,CARPETAS!$C$5:$L$2388,2,FALSE)</f>
        <v>BRB002</v>
      </c>
      <c r="G1246" s="42" t="str">
        <f>VLOOKUP($C1246,CARPETAS!$C$5:$L$2388,9,FALSE)</f>
        <v>139.16.56</v>
      </c>
      <c r="H1246" s="43" t="str">
        <f>VLOOKUP($C1246,CARPETAS!$C$5:$L$2388,5,FALSE)</f>
        <v>Zanini</v>
      </c>
      <c r="I1246" s="89">
        <f>E1246+2</f>
        <v>44212</v>
      </c>
      <c r="J1246" s="44" t="str">
        <f>VLOOKUP($C1246,CARPETAS!$C$5:$L$2388,4,FALSE)</f>
        <v>Rio Branco</v>
      </c>
      <c r="K1246" s="45"/>
      <c r="L1246" s="94">
        <f t="shared" si="81"/>
        <v>44213</v>
      </c>
      <c r="M1246" s="46">
        <f t="shared" si="79"/>
        <v>3</v>
      </c>
      <c r="N1246" s="47">
        <v>936</v>
      </c>
      <c r="O1246" s="47" t="s">
        <v>1183</v>
      </c>
      <c r="P1246" s="47">
        <v>937</v>
      </c>
      <c r="Q1246" s="47">
        <v>1817</v>
      </c>
      <c r="R1246" s="47" t="s">
        <v>174</v>
      </c>
      <c r="S1246" s="47" t="s">
        <v>175</v>
      </c>
      <c r="T1246" s="36" t="s">
        <v>2649</v>
      </c>
      <c r="U1246" s="284"/>
      <c r="V1246" s="48"/>
      <c r="W1246" s="48"/>
    </row>
    <row r="1247" s="49" customFormat="1">
      <c r="A1247" s="39">
        <v>2</v>
      </c>
      <c r="B1247" s="54" t="s">
        <v>40</v>
      </c>
      <c r="C1247" s="55" t="s">
        <v>2650</v>
      </c>
      <c r="D1247" s="141" t="s">
        <v>26</v>
      </c>
      <c r="E1247" s="88">
        <v>44211</v>
      </c>
      <c r="F1247" s="37" t="str">
        <f>VLOOKUP($C1247,CARPETAS!$C$5:$L$2388,2,FALSE)</f>
        <v>BRB003</v>
      </c>
      <c r="G1247" s="27" t="str">
        <f>VLOOKUP($C1247,CARPETAS!$C$5:$L$2388,9,FALSE)</f>
        <v>139.22.92</v>
      </c>
      <c r="H1247" s="28" t="str">
        <f>VLOOKUP($C1247,CARPETAS!$C$5:$L$2388,5,FALSE)</f>
        <v>Zanini</v>
      </c>
      <c r="I1247" s="88">
        <f>E1247+2</f>
        <v>44213</v>
      </c>
      <c r="J1247" s="29" t="str">
        <f>VLOOKUP($C1247,CARPETAS!$C$5:$L$2388,4,FALSE)</f>
        <v>Rio Branco</v>
      </c>
      <c r="K1247" s="38"/>
      <c r="L1247" s="93">
        <f t="shared" si="81"/>
        <v>44214</v>
      </c>
      <c r="M1247" s="30">
        <f t="shared" si="79"/>
        <v>3</v>
      </c>
      <c r="N1247" s="31">
        <v>936</v>
      </c>
      <c r="O1247" s="31" t="s">
        <v>1200</v>
      </c>
      <c r="P1247" s="31">
        <v>937</v>
      </c>
      <c r="Q1247" s="31">
        <v>1820</v>
      </c>
      <c r="R1247" s="31" t="s">
        <v>343</v>
      </c>
      <c r="S1247" s="31" t="s">
        <v>1336</v>
      </c>
      <c r="T1247" s="40" t="s">
        <v>2651</v>
      </c>
      <c r="U1247" s="222"/>
      <c r="V1247" s="48"/>
      <c r="W1247" s="48"/>
    </row>
    <row r="1248" s="49" customFormat="1">
      <c r="A1248" s="39">
        <v>3</v>
      </c>
      <c r="B1248" s="54" t="s">
        <v>40</v>
      </c>
      <c r="C1248" s="55" t="s">
        <v>2650</v>
      </c>
      <c r="D1248" s="141" t="s">
        <v>1998</v>
      </c>
      <c r="E1248" s="88">
        <v>44214</v>
      </c>
      <c r="F1248" s="37" t="str">
        <f>VLOOKUP($C1248,CARPETAS!$C$5:$L$2388,2,FALSE)</f>
        <v>BRB003</v>
      </c>
      <c r="G1248" s="27" t="str">
        <f>VLOOKUP($C1248,CARPETAS!$C$5:$L$2388,9,FALSE)</f>
        <v>139.22.92</v>
      </c>
      <c r="H1248" s="28" t="str">
        <f>VLOOKUP($C1248,CARPETAS!$C$5:$L$2388,5,FALSE)</f>
        <v>Zanini</v>
      </c>
      <c r="I1248" s="88">
        <v>44215</v>
      </c>
      <c r="J1248" s="29" t="str">
        <f>VLOOKUP($C1248,CARPETAS!$C$5:$L$2388,4,FALSE)</f>
        <v>Rio Branco</v>
      </c>
      <c r="K1248" s="38"/>
      <c r="L1248" s="93">
        <f t="shared" si="81"/>
        <v>44216</v>
      </c>
      <c r="M1248" s="30">
        <f t="shared" si="79"/>
        <v>2</v>
      </c>
      <c r="N1248" s="31">
        <v>936</v>
      </c>
      <c r="O1248" s="31" t="s">
        <v>2085</v>
      </c>
      <c r="P1248" s="31">
        <v>937</v>
      </c>
      <c r="Q1248" s="31">
        <v>1822</v>
      </c>
      <c r="R1248" s="31" t="s">
        <v>97</v>
      </c>
      <c r="S1248" s="31" t="s">
        <v>98</v>
      </c>
      <c r="T1248" s="40" t="s">
        <v>2651</v>
      </c>
      <c r="U1248" s="222"/>
      <c r="V1248" s="48"/>
      <c r="W1248" s="48"/>
    </row>
    <row r="1249" s="49" customFormat="1">
      <c r="A1249" s="39">
        <v>3</v>
      </c>
      <c r="B1249" s="54" t="s">
        <v>40</v>
      </c>
      <c r="C1249" s="55" t="s">
        <v>2652</v>
      </c>
      <c r="D1249" s="141" t="s">
        <v>37</v>
      </c>
      <c r="E1249" s="88">
        <v>44214</v>
      </c>
      <c r="F1249" s="37" t="str">
        <f>VLOOKUP($C1249,CARPETAS!$C$5:$L$2388,2,FALSE)</f>
        <v>BRB004</v>
      </c>
      <c r="G1249" s="27" t="str">
        <f>VLOOKUP($C1249,CARPETAS!$C$5:$L$2388,9,FALSE)</f>
        <v>139.23.16</v>
      </c>
      <c r="H1249" s="28" t="str">
        <f>VLOOKUP($C1249,CARPETAS!$C$5:$L$2388,5,FALSE)</f>
        <v>Silvio</v>
      </c>
      <c r="I1249" s="88">
        <v>44215</v>
      </c>
      <c r="J1249" s="29" t="str">
        <f>VLOOKUP($C1249,CARPETAS!$C$5:$L$2388,4,FALSE)</f>
        <v>Rio Branco</v>
      </c>
      <c r="K1249" s="38"/>
      <c r="L1249" s="93">
        <f t="shared" si="81"/>
        <v>44216</v>
      </c>
      <c r="M1249" s="30">
        <f t="shared" si="79"/>
        <v>2</v>
      </c>
      <c r="N1249" s="31">
        <v>936</v>
      </c>
      <c r="O1249" s="31" t="s">
        <v>1196</v>
      </c>
      <c r="P1249" s="31">
        <v>937</v>
      </c>
      <c r="Q1249" s="31">
        <v>4841</v>
      </c>
      <c r="R1249" s="31" t="s">
        <v>1426</v>
      </c>
      <c r="S1249" s="31" t="s">
        <v>2244</v>
      </c>
      <c r="T1249" s="40" t="s">
        <v>2653</v>
      </c>
      <c r="U1249" s="222"/>
      <c r="V1249" s="48"/>
      <c r="W1249" s="48"/>
    </row>
    <row r="1250" s="49" customFormat="1">
      <c r="A1250" s="39">
        <v>2</v>
      </c>
      <c r="B1250" s="54" t="s">
        <v>40</v>
      </c>
      <c r="C1250" s="55" t="s">
        <v>2654</v>
      </c>
      <c r="D1250" s="141" t="s">
        <v>38</v>
      </c>
      <c r="E1250" s="88">
        <v>44210</v>
      </c>
      <c r="F1250" s="37" t="str">
        <f>VLOOKUP($C1250,CARPETAS!$C$5:$L$2388,2,FALSE)</f>
        <v>BRA002</v>
      </c>
      <c r="G1250" s="27" t="str">
        <f>VLOOKUP($C1250,CARPETAS!$C$5:$L$2388,9,FALSE)</f>
        <v>139.20.23</v>
      </c>
      <c r="H1250" s="28" t="str">
        <f>VLOOKUP($C1250,CARPETAS!$C$5:$L$2388,5,FALSE)</f>
        <v>Silvio</v>
      </c>
      <c r="I1250" s="88">
        <v>44216</v>
      </c>
      <c r="J1250" s="29" t="str">
        <f>VLOOKUP($C1250,CARPETAS!$C$5:$L$2388,4,FALSE)</f>
        <v>Rio Branco</v>
      </c>
      <c r="K1250" s="38"/>
      <c r="L1250" s="93">
        <v>44218</v>
      </c>
      <c r="M1250" s="30">
        <f t="shared" si="79"/>
        <v>8</v>
      </c>
      <c r="N1250" s="31">
        <v>1152</v>
      </c>
      <c r="O1250" s="31"/>
      <c r="P1250" s="31">
        <v>1152</v>
      </c>
      <c r="Q1250" s="31">
        <v>4833</v>
      </c>
      <c r="R1250" s="31" t="s">
        <v>2388</v>
      </c>
      <c r="S1250" s="31" t="s">
        <v>395</v>
      </c>
      <c r="T1250" s="40" t="s">
        <v>2655</v>
      </c>
      <c r="U1250" s="222"/>
      <c r="V1250" s="48"/>
      <c r="W1250" s="48"/>
    </row>
    <row r="1251" s="49" customFormat="1">
      <c r="A1251" s="39">
        <v>2</v>
      </c>
      <c r="B1251" s="54" t="s">
        <v>40</v>
      </c>
      <c r="C1251" s="55" t="s">
        <v>2656</v>
      </c>
      <c r="D1251" s="141" t="s">
        <v>38</v>
      </c>
      <c r="E1251" s="88">
        <v>44210</v>
      </c>
      <c r="F1251" s="37" t="str">
        <f>VLOOKUP($C1251,CARPETAS!$C$5:$L$2388,2,FALSE)</f>
        <v>BRA003</v>
      </c>
      <c r="G1251" s="27" t="str">
        <f>VLOOKUP($C1251,CARPETAS!$C$5:$L$2388,9,FALSE)</f>
        <v>139.20.24</v>
      </c>
      <c r="H1251" s="28" t="str">
        <f>VLOOKUP($C1251,CARPETAS!$C$5:$L$2388,5,FALSE)</f>
        <v>Miro</v>
      </c>
      <c r="I1251" s="88">
        <v>44216</v>
      </c>
      <c r="J1251" s="29" t="str">
        <f>VLOOKUP($C1251,CARPETAS!$C$5:$L$2388,4,FALSE)</f>
        <v>Rio Branco</v>
      </c>
      <c r="K1251" s="38"/>
      <c r="L1251" s="93">
        <v>44218</v>
      </c>
      <c r="M1251" s="30">
        <f t="shared" si="79"/>
        <v>8</v>
      </c>
      <c r="N1251" s="31">
        <v>1152</v>
      </c>
      <c r="O1251" s="31"/>
      <c r="P1251" s="31">
        <v>1152</v>
      </c>
      <c r="Q1251" s="31">
        <v>17</v>
      </c>
      <c r="R1251" s="31" t="s">
        <v>2657</v>
      </c>
      <c r="S1251" s="31" t="s">
        <v>2477</v>
      </c>
      <c r="T1251" s="40" t="s">
        <v>2655</v>
      </c>
      <c r="U1251" s="222"/>
      <c r="V1251" s="48"/>
      <c r="W1251" s="48"/>
    </row>
    <row r="1252" s="49" customFormat="1">
      <c r="A1252" s="39">
        <v>3</v>
      </c>
      <c r="B1252" s="54" t="s">
        <v>40</v>
      </c>
      <c r="C1252" s="55" t="s">
        <v>2650</v>
      </c>
      <c r="D1252" s="141" t="s">
        <v>26</v>
      </c>
      <c r="E1252" s="88">
        <v>44218</v>
      </c>
      <c r="F1252" s="37" t="str">
        <f>VLOOKUP($C1252,CARPETAS!$C$5:$L$2388,2,FALSE)</f>
        <v>BRB003</v>
      </c>
      <c r="G1252" s="27" t="str">
        <f>VLOOKUP($C1252,CARPETAS!$C$5:$L$2388,9,FALSE)</f>
        <v>139.22.92</v>
      </c>
      <c r="H1252" s="28" t="str">
        <f>VLOOKUP($C1252,CARPETAS!$C$5:$L$2388,5,FALSE)</f>
        <v>Zanini</v>
      </c>
      <c r="I1252" s="88">
        <v>44221</v>
      </c>
      <c r="J1252" s="29" t="str">
        <f>VLOOKUP($C1252,CARPETAS!$C$5:$L$2388,4,FALSE)</f>
        <v>Rio Branco</v>
      </c>
      <c r="K1252" s="38"/>
      <c r="L1252" s="93">
        <f ref="L1252:L1283" t="shared" si="82">I1252+1</f>
        <v>44222</v>
      </c>
      <c r="M1252" s="30">
        <f t="shared" si="79"/>
        <v>4</v>
      </c>
      <c r="N1252" s="31">
        <v>936</v>
      </c>
      <c r="O1252" s="31" t="s">
        <v>1210</v>
      </c>
      <c r="P1252" s="31">
        <v>937</v>
      </c>
      <c r="Q1252" s="31">
        <v>1825</v>
      </c>
      <c r="R1252" s="31" t="s">
        <v>161</v>
      </c>
      <c r="S1252" s="31" t="s">
        <v>162</v>
      </c>
      <c r="T1252" s="40" t="s">
        <v>2658</v>
      </c>
      <c r="U1252" s="222"/>
      <c r="V1252" s="48"/>
      <c r="W1252" s="48"/>
    </row>
    <row r="1253" s="49" customFormat="1">
      <c r="A1253" s="39">
        <v>3</v>
      </c>
      <c r="B1253" s="54" t="s">
        <v>40</v>
      </c>
      <c r="C1253" s="55" t="s">
        <v>2652</v>
      </c>
      <c r="D1253" s="141" t="s">
        <v>1998</v>
      </c>
      <c r="E1253" s="88">
        <v>44218</v>
      </c>
      <c r="F1253" s="37" t="str">
        <f>VLOOKUP($C1253,CARPETAS!$C$5:$L$2388,2,FALSE)</f>
        <v>BRB004</v>
      </c>
      <c r="G1253" s="27" t="str">
        <f>VLOOKUP($C1253,CARPETAS!$C$5:$L$2388,9,FALSE)</f>
        <v>139.23.16</v>
      </c>
      <c r="H1253" s="28" t="str">
        <f>VLOOKUP($C1253,CARPETAS!$C$5:$L$2388,5,FALSE)</f>
        <v>Silvio</v>
      </c>
      <c r="I1253" s="88">
        <v>44221</v>
      </c>
      <c r="J1253" s="29" t="str">
        <f>VLOOKUP($C1253,CARPETAS!$C$5:$L$2388,4,FALSE)</f>
        <v>Rio Branco</v>
      </c>
      <c r="K1253" s="38"/>
      <c r="L1253" s="93">
        <f t="shared" si="82"/>
        <v>44222</v>
      </c>
      <c r="M1253" s="30">
        <f t="shared" si="79"/>
        <v>4</v>
      </c>
      <c r="N1253" s="31">
        <v>936</v>
      </c>
      <c r="O1253" s="31" t="s">
        <v>2092</v>
      </c>
      <c r="P1253" s="31">
        <v>936</v>
      </c>
      <c r="Q1253" s="31">
        <v>4853</v>
      </c>
      <c r="R1253" s="31" t="s">
        <v>2379</v>
      </c>
      <c r="S1253" s="31" t="s">
        <v>2380</v>
      </c>
      <c r="T1253" s="40" t="s">
        <v>2659</v>
      </c>
      <c r="U1253" s="222"/>
      <c r="V1253" s="48"/>
      <c r="W1253" s="48"/>
    </row>
    <row r="1254" s="49" customFormat="1">
      <c r="A1254" s="39">
        <v>3</v>
      </c>
      <c r="B1254" s="54" t="s">
        <v>40</v>
      </c>
      <c r="C1254" s="55" t="s">
        <v>2650</v>
      </c>
      <c r="D1254" s="141" t="s">
        <v>26</v>
      </c>
      <c r="E1254" s="88">
        <v>44219</v>
      </c>
      <c r="F1254" s="37" t="str">
        <f>VLOOKUP($C1254,CARPETAS!$C$5:$L$2388,2,FALSE)</f>
        <v>BRB003</v>
      </c>
      <c r="G1254" s="27" t="str">
        <f>VLOOKUP($C1254,CARPETAS!$C$5:$L$2388,9,FALSE)</f>
        <v>139.22.92</v>
      </c>
      <c r="H1254" s="28" t="str">
        <f>VLOOKUP($C1254,CARPETAS!$C$5:$L$2388,5,FALSE)</f>
        <v>Zanini</v>
      </c>
      <c r="I1254" s="88">
        <f>E1254+2</f>
        <v>44221</v>
      </c>
      <c r="J1254" s="29" t="str">
        <f>VLOOKUP($C1254,CARPETAS!$C$5:$L$2388,4,FALSE)</f>
        <v>Rio Branco</v>
      </c>
      <c r="K1254" s="38"/>
      <c r="L1254" s="93">
        <f t="shared" si="82"/>
        <v>44222</v>
      </c>
      <c r="M1254" s="30">
        <f t="shared" si="79"/>
        <v>3</v>
      </c>
      <c r="N1254" s="31">
        <v>936</v>
      </c>
      <c r="O1254" s="31" t="s">
        <v>1212</v>
      </c>
      <c r="P1254" s="31">
        <v>937</v>
      </c>
      <c r="Q1254" s="31">
        <v>1826</v>
      </c>
      <c r="R1254" s="31" t="s">
        <v>1168</v>
      </c>
      <c r="S1254" s="31" t="s">
        <v>1169</v>
      </c>
      <c r="T1254" s="40" t="s">
        <v>2658</v>
      </c>
      <c r="U1254" s="222"/>
      <c r="V1254" s="48"/>
      <c r="W1254" s="48"/>
    </row>
    <row r="1255" s="49" customFormat="1">
      <c r="A1255" s="39">
        <v>4</v>
      </c>
      <c r="B1255" s="54" t="s">
        <v>40</v>
      </c>
      <c r="C1255" s="55" t="s">
        <v>2660</v>
      </c>
      <c r="D1255" s="141" t="s">
        <v>1998</v>
      </c>
      <c r="E1255" s="88">
        <v>44221</v>
      </c>
      <c r="F1255" s="37" t="str">
        <f>VLOOKUP($C1255,CARPETAS!$C$5:$L$2388,2,FALSE)</f>
        <v>BRB005</v>
      </c>
      <c r="G1255" s="27" t="str">
        <f>VLOOKUP($C1255,CARPETAS!$C$5:$L$2388,9,FALSE)</f>
        <v>139.27.78</v>
      </c>
      <c r="H1255" s="28" t="str">
        <f>VLOOKUP($C1255,CARPETAS!$C$5:$L$2388,5,FALSE)</f>
        <v>Zanini</v>
      </c>
      <c r="I1255" s="88">
        <f>E1255+2</f>
        <v>44223</v>
      </c>
      <c r="J1255" s="29" t="str">
        <f>VLOOKUP($C1255,CARPETAS!$C$5:$L$2388,4,FALSE)</f>
        <v>Rio Branco</v>
      </c>
      <c r="K1255" s="38"/>
      <c r="L1255" s="93">
        <f t="shared" si="82"/>
        <v>44224</v>
      </c>
      <c r="M1255" s="30">
        <f t="shared" si="79"/>
        <v>3</v>
      </c>
      <c r="N1255" s="31">
        <v>936</v>
      </c>
      <c r="O1255" s="31" t="s">
        <v>2092</v>
      </c>
      <c r="P1255" s="31">
        <v>936</v>
      </c>
      <c r="Q1255" s="31">
        <v>1830</v>
      </c>
      <c r="R1255" s="31" t="s">
        <v>221</v>
      </c>
      <c r="S1255" s="31" t="s">
        <v>711</v>
      </c>
      <c r="T1255" s="40" t="s">
        <v>1270</v>
      </c>
      <c r="U1255" s="222"/>
      <c r="V1255" s="48"/>
      <c r="W1255" s="48"/>
    </row>
    <row r="1256" ht="18" s="49" customFormat="1">
      <c r="A1256" s="39">
        <v>4</v>
      </c>
      <c r="B1256" s="198" t="s">
        <v>40</v>
      </c>
      <c r="C1256" s="55" t="s">
        <v>2660</v>
      </c>
      <c r="D1256" s="141" t="s">
        <v>26</v>
      </c>
      <c r="E1256" s="88">
        <v>44221</v>
      </c>
      <c r="F1256" s="37" t="str">
        <f>VLOOKUP($C1256,CARPETAS!$C$5:$L$2388,2,FALSE)</f>
        <v>BRB005</v>
      </c>
      <c r="G1256" s="27" t="str">
        <f>VLOOKUP($C1256,CARPETAS!$C$5:$L$2388,9,FALSE)</f>
        <v>139.27.78</v>
      </c>
      <c r="H1256" s="28" t="str">
        <f>VLOOKUP($C1256,CARPETAS!$C$5:$L$2388,5,FALSE)</f>
        <v>Zanini</v>
      </c>
      <c r="I1256" s="88">
        <f>E1256+2</f>
        <v>44223</v>
      </c>
      <c r="J1256" s="29" t="str">
        <f>VLOOKUP($C1256,CARPETAS!$C$5:$L$2388,4,FALSE)</f>
        <v>Rio Branco</v>
      </c>
      <c r="K1256" s="38"/>
      <c r="L1256" s="93">
        <f t="shared" si="82"/>
        <v>44224</v>
      </c>
      <c r="M1256" s="30">
        <f t="shared" si="79"/>
        <v>3</v>
      </c>
      <c r="N1256" s="31">
        <v>936</v>
      </c>
      <c r="O1256" s="31" t="s">
        <v>1212</v>
      </c>
      <c r="P1256" s="31">
        <v>936</v>
      </c>
      <c r="Q1256" s="31">
        <v>1829</v>
      </c>
      <c r="R1256" s="31" t="s">
        <v>710</v>
      </c>
      <c r="S1256" s="31" t="s">
        <v>187</v>
      </c>
      <c r="T1256" s="40" t="s">
        <v>1270</v>
      </c>
      <c r="U1256" s="222"/>
      <c r="V1256" s="48"/>
      <c r="W1256" s="48"/>
    </row>
    <row r="1257" ht="28.5" s="49" customFormat="1">
      <c r="A1257" s="50">
        <v>4</v>
      </c>
      <c r="B1257" s="57" t="s">
        <v>40</v>
      </c>
      <c r="C1257" s="58" t="s">
        <v>2652</v>
      </c>
      <c r="D1257" s="142" t="s">
        <v>32</v>
      </c>
      <c r="E1257" s="89">
        <v>44222</v>
      </c>
      <c r="F1257" s="41" t="str">
        <f>VLOOKUP($C1257,CARPETAS!$C$5:$L$2388,2,FALSE)</f>
        <v>BRB004</v>
      </c>
      <c r="G1257" s="42" t="str">
        <f>VLOOKUP($C1257,CARPETAS!$C$5:$L$2388,9,FALSE)</f>
        <v>139.23.16</v>
      </c>
      <c r="H1257" s="43" t="str">
        <f>VLOOKUP($C1257,CARPETAS!$C$5:$L$2388,5,FALSE)</f>
        <v>Silvio</v>
      </c>
      <c r="I1257" s="89">
        <f>E1257+2</f>
        <v>44224</v>
      </c>
      <c r="J1257" s="44" t="str">
        <f>VLOOKUP($C1257,CARPETAS!$C$5:$L$2388,4,FALSE)</f>
        <v>Rio Branco</v>
      </c>
      <c r="K1257" s="45"/>
      <c r="L1257" s="94">
        <f t="shared" si="82"/>
        <v>44225</v>
      </c>
      <c r="M1257" s="46">
        <f t="shared" si="79"/>
        <v>3</v>
      </c>
      <c r="N1257" s="47">
        <v>936</v>
      </c>
      <c r="O1257" s="47" t="s">
        <v>1214</v>
      </c>
      <c r="P1257" s="47">
        <v>937</v>
      </c>
      <c r="Q1257" s="47">
        <v>4854</v>
      </c>
      <c r="R1257" s="47" t="s">
        <v>2098</v>
      </c>
      <c r="S1257" s="47" t="s">
        <v>2099</v>
      </c>
      <c r="T1257" s="36" t="s">
        <v>2661</v>
      </c>
      <c r="U1257" s="284"/>
      <c r="V1257" s="48"/>
      <c r="W1257" s="48"/>
    </row>
    <row r="1258" s="49" customFormat="1">
      <c r="A1258" s="39">
        <v>4</v>
      </c>
      <c r="B1258" s="54" t="s">
        <v>40</v>
      </c>
      <c r="C1258" s="55" t="s">
        <v>2662</v>
      </c>
      <c r="D1258" s="141" t="s">
        <v>1907</v>
      </c>
      <c r="E1258" s="88">
        <v>44221</v>
      </c>
      <c r="F1258" s="37" t="str">
        <f>VLOOKUP($C1258,CARPETAS!$C$5:$L$2388,2,FALSE)</f>
        <v>PYB003</v>
      </c>
      <c r="G1258" s="27" t="s">
        <v>2663</v>
      </c>
      <c r="H1258" s="28" t="str">
        <f>VLOOKUP($C1258,CARPETAS!$C$5:$L$2388,5,FALSE)</f>
        <v>Alto Paraguay</v>
      </c>
      <c r="I1258" s="88">
        <v>44224</v>
      </c>
      <c r="J1258" s="29" t="str">
        <f>VLOOKUP($C1258,CARPETAS!$C$5:$L$2388,4,FALSE)</f>
        <v>Salto</v>
      </c>
      <c r="K1258" s="38"/>
      <c r="L1258" s="93">
        <f t="shared" si="82"/>
        <v>44225</v>
      </c>
      <c r="M1258" s="30">
        <f t="shared" si="79"/>
        <v>4</v>
      </c>
      <c r="N1258" s="31">
        <v>990</v>
      </c>
      <c r="O1258" s="31" t="s">
        <v>1952</v>
      </c>
      <c r="P1258" s="31">
        <v>992</v>
      </c>
      <c r="Q1258" s="31"/>
      <c r="R1258" s="31" t="s">
        <v>2664</v>
      </c>
      <c r="S1258" s="31" t="s">
        <v>2114</v>
      </c>
      <c r="T1258" s="40" t="s">
        <v>2665</v>
      </c>
      <c r="U1258" s="222"/>
      <c r="V1258" s="48"/>
      <c r="W1258" s="48"/>
    </row>
    <row r="1259" s="49" customFormat="1">
      <c r="A1259" s="39">
        <v>3</v>
      </c>
      <c r="B1259" s="54" t="s">
        <v>40</v>
      </c>
      <c r="C1259" s="55" t="s">
        <v>2666</v>
      </c>
      <c r="D1259" s="141" t="s">
        <v>38</v>
      </c>
      <c r="E1259" s="88">
        <v>44217</v>
      </c>
      <c r="F1259" s="37" t="str">
        <f>VLOOKUP($C1259,CARPETAS!$C$5:$L$2388,2,FALSE)</f>
        <v>BRA004</v>
      </c>
      <c r="G1259" s="27" t="str">
        <f>VLOOKUP($C1259,CARPETAS!$C$5:$L$2388,9,FALSE)</f>
        <v>139.25.59</v>
      </c>
      <c r="H1259" s="28" t="str">
        <f>VLOOKUP($C1259,CARPETAS!$C$5:$L$2388,5,FALSE)</f>
        <v>Silvio</v>
      </c>
      <c r="I1259" s="88">
        <v>44225</v>
      </c>
      <c r="J1259" s="29" t="str">
        <f>VLOOKUP($C1259,CARPETAS!$C$5:$L$2388,4,FALSE)</f>
        <v>Rio Branco</v>
      </c>
      <c r="K1259" s="38"/>
      <c r="L1259" s="93">
        <f t="shared" si="82"/>
        <v>44226</v>
      </c>
      <c r="M1259" s="30">
        <f t="shared" si="79"/>
        <v>9</v>
      </c>
      <c r="N1259" s="31">
        <v>1152</v>
      </c>
      <c r="O1259" s="31"/>
      <c r="P1259" s="31">
        <v>1152</v>
      </c>
      <c r="Q1259" s="31">
        <v>4847</v>
      </c>
      <c r="R1259" s="31" t="s">
        <v>545</v>
      </c>
      <c r="S1259" s="31" t="s">
        <v>282</v>
      </c>
      <c r="T1259" s="40" t="s">
        <v>2667</v>
      </c>
      <c r="U1259" s="222"/>
      <c r="V1259" s="48"/>
      <c r="W1259" s="48"/>
    </row>
    <row r="1260" ht="28.5" s="49" customFormat="1">
      <c r="A1260" s="39">
        <v>4</v>
      </c>
      <c r="B1260" s="199" t="s">
        <v>40</v>
      </c>
      <c r="C1260" s="55" t="s">
        <v>2668</v>
      </c>
      <c r="D1260" s="141" t="s">
        <v>2282</v>
      </c>
      <c r="E1260" s="88">
        <v>44221</v>
      </c>
      <c r="F1260" s="37" t="str">
        <f>VLOOKUP($C1260,CARPETAS!$C$5:$L$2388,2,FALSE)</f>
        <v>BRE002</v>
      </c>
      <c r="G1260" s="27" t="str">
        <f>VLOOKUP($C1260,CARPETAS!$C$5:$L$2388,9,FALSE)</f>
        <v>1392486/1392487/1392484</v>
      </c>
      <c r="H1260" s="28" t="str">
        <f>VLOOKUP($C1260,CARPETAS!$C$5:$L$2388,5,FALSE)</f>
        <v>Miro</v>
      </c>
      <c r="I1260" s="88">
        <v>44225</v>
      </c>
      <c r="J1260" s="29" t="str">
        <f>VLOOKUP($C1260,CARPETAS!$C$5:$L$2388,4,FALSE)</f>
        <v>Rio Branco</v>
      </c>
      <c r="K1260" s="38"/>
      <c r="L1260" s="93">
        <f t="shared" si="82"/>
        <v>44226</v>
      </c>
      <c r="M1260" s="30">
        <f t="shared" si="79"/>
        <v>5</v>
      </c>
      <c r="N1260" s="31">
        <v>886</v>
      </c>
      <c r="O1260" s="31"/>
      <c r="P1260" s="31"/>
      <c r="Q1260" s="31">
        <v>18</v>
      </c>
      <c r="R1260" s="31" t="s">
        <v>2669</v>
      </c>
      <c r="S1260" s="31" t="s">
        <v>2670</v>
      </c>
      <c r="T1260" s="40" t="s">
        <v>2671</v>
      </c>
      <c r="U1260" s="222"/>
      <c r="V1260" s="48"/>
      <c r="W1260" s="48"/>
    </row>
    <row r="1261" s="49" customFormat="1">
      <c r="A1261" s="39">
        <v>4</v>
      </c>
      <c r="B1261" s="54" t="s">
        <v>40</v>
      </c>
      <c r="C1261" s="55" t="s">
        <v>2660</v>
      </c>
      <c r="D1261" s="141" t="s">
        <v>26</v>
      </c>
      <c r="E1261" s="88">
        <v>44225</v>
      </c>
      <c r="F1261" s="37" t="str">
        <f>VLOOKUP($C1261,CARPETAS!$C$5:$L$2388,2,FALSE)</f>
        <v>BRB005</v>
      </c>
      <c r="G1261" s="27" t="str">
        <f>VLOOKUP($C1261,CARPETAS!$C$5:$L$2388,9,FALSE)</f>
        <v>139.27.78</v>
      </c>
      <c r="H1261" s="28" t="str">
        <f>VLOOKUP($C1261,CARPETAS!$C$5:$L$2388,5,FALSE)</f>
        <v>Zanini</v>
      </c>
      <c r="I1261" s="88">
        <f>E1261+2</f>
        <v>44227</v>
      </c>
      <c r="J1261" s="29" t="str">
        <f>VLOOKUP($C1261,CARPETAS!$C$5:$L$2388,4,FALSE)</f>
        <v>Rio Branco</v>
      </c>
      <c r="K1261" s="38"/>
      <c r="L1261" s="93">
        <f t="shared" si="82"/>
        <v>44228</v>
      </c>
      <c r="M1261" s="30">
        <f t="shared" si="79"/>
        <v>3</v>
      </c>
      <c r="N1261" s="31">
        <v>936</v>
      </c>
      <c r="O1261" s="31" t="s">
        <v>1239</v>
      </c>
      <c r="P1261" s="31">
        <v>936</v>
      </c>
      <c r="Q1261" s="31">
        <v>1836</v>
      </c>
      <c r="R1261" s="31" t="s">
        <v>491</v>
      </c>
      <c r="S1261" s="31" t="s">
        <v>492</v>
      </c>
      <c r="T1261" s="40" t="s">
        <v>2672</v>
      </c>
      <c r="U1261" s="222"/>
      <c r="V1261" s="48"/>
      <c r="W1261" s="48"/>
    </row>
    <row r="1262" s="49" customFormat="1">
      <c r="A1262" s="39">
        <v>4</v>
      </c>
      <c r="B1262" s="54" t="s">
        <v>40</v>
      </c>
      <c r="C1262" s="55" t="s">
        <v>2673</v>
      </c>
      <c r="D1262" s="141" t="s">
        <v>1998</v>
      </c>
      <c r="E1262" s="88">
        <v>44225</v>
      </c>
      <c r="F1262" s="37" t="str">
        <f>VLOOKUP($C1262,CARPETAS!$C$5:$L$2388,2,FALSE)</f>
        <v>BRB006</v>
      </c>
      <c r="G1262" s="27" t="str">
        <f>VLOOKUP($C1262,CARPETAS!$C$5:$L$2388,9,FALSE)</f>
        <v>139.27.79</v>
      </c>
      <c r="H1262" s="28" t="str">
        <f>VLOOKUP($C1262,CARPETAS!$C$5:$L$2388,5,FALSE)</f>
        <v>Silvio</v>
      </c>
      <c r="I1262" s="88">
        <f>E1262+2</f>
        <v>44227</v>
      </c>
      <c r="J1262" s="29" t="str">
        <f>VLOOKUP($C1262,CARPETAS!$C$5:$L$2388,4,FALSE)</f>
        <v>Rio Branco</v>
      </c>
      <c r="K1262" s="38"/>
      <c r="L1262" s="93">
        <f t="shared" si="82"/>
        <v>44228</v>
      </c>
      <c r="M1262" s="30">
        <f t="shared" si="79"/>
        <v>3</v>
      </c>
      <c r="N1262" s="31">
        <v>936</v>
      </c>
      <c r="O1262" s="31" t="s">
        <v>2125</v>
      </c>
      <c r="P1262" s="31">
        <v>936</v>
      </c>
      <c r="Q1262" s="31">
        <v>4865</v>
      </c>
      <c r="R1262" s="31" t="s">
        <v>2674</v>
      </c>
      <c r="S1262" s="31" t="s">
        <v>2675</v>
      </c>
      <c r="T1262" s="40" t="s">
        <v>2672</v>
      </c>
      <c r="U1262" s="222"/>
      <c r="V1262" s="48"/>
      <c r="W1262" s="48"/>
    </row>
    <row r="1263" s="49" customFormat="1">
      <c r="A1263" s="39">
        <v>3</v>
      </c>
      <c r="B1263" s="54" t="s">
        <v>40</v>
      </c>
      <c r="C1263" s="55" t="s">
        <v>2676</v>
      </c>
      <c r="D1263" s="141" t="s">
        <v>38</v>
      </c>
      <c r="E1263" s="88">
        <v>44217</v>
      </c>
      <c r="F1263" s="37" t="str">
        <f>VLOOKUP($C1263,CARPETAS!$C$5:$L$2388,2,FALSE)</f>
        <v>BRA004</v>
      </c>
      <c r="G1263" s="27" t="str">
        <f>VLOOKUP($C1263,CARPETAS!$C$5:$L$2388,9,FALSE)</f>
        <v>139.25.60</v>
      </c>
      <c r="H1263" s="28" t="str">
        <f>VLOOKUP($C1263,CARPETAS!$C$5:$L$2388,5,FALSE)</f>
        <v>Silvio</v>
      </c>
      <c r="I1263" s="88">
        <v>44228</v>
      </c>
      <c r="J1263" s="29" t="str">
        <f>VLOOKUP($C1263,CARPETAS!$C$5:$L$2388,4,FALSE)</f>
        <v>Rio Branco</v>
      </c>
      <c r="K1263" s="38"/>
      <c r="L1263" s="93">
        <f t="shared" si="82"/>
        <v>44229</v>
      </c>
      <c r="M1263" s="30">
        <f t="shared" si="79"/>
        <v>12</v>
      </c>
      <c r="N1263" s="31">
        <v>1152</v>
      </c>
      <c r="O1263" s="31"/>
      <c r="P1263" s="31">
        <v>1152</v>
      </c>
      <c r="Q1263" s="31">
        <v>4851</v>
      </c>
      <c r="R1263" s="31" t="s">
        <v>1896</v>
      </c>
      <c r="S1263" s="31" t="s">
        <v>1897</v>
      </c>
      <c r="T1263" s="40" t="s">
        <v>2677</v>
      </c>
      <c r="U1263" s="222"/>
      <c r="V1263" s="48"/>
      <c r="W1263" s="48"/>
    </row>
    <row r="1264" s="49" customFormat="1">
      <c r="A1264" s="39">
        <v>4</v>
      </c>
      <c r="B1264" s="54" t="s">
        <v>40</v>
      </c>
      <c r="C1264" s="55" t="s">
        <v>2652</v>
      </c>
      <c r="D1264" s="141" t="s">
        <v>36</v>
      </c>
      <c r="E1264" s="88">
        <v>44224</v>
      </c>
      <c r="F1264" s="37" t="str">
        <f>VLOOKUP($C1264,CARPETAS!$C$5:$L$2388,2,FALSE)</f>
        <v>BRB004</v>
      </c>
      <c r="G1264" s="27" t="str">
        <f>VLOOKUP($C1264,CARPETAS!$C$5:$L$2388,9,FALSE)</f>
        <v>139.23.16</v>
      </c>
      <c r="H1264" s="28" t="str">
        <f>VLOOKUP($C1264,CARPETAS!$C$5:$L$2388,5,FALSE)</f>
        <v>Silvio</v>
      </c>
      <c r="I1264" s="88">
        <v>44228</v>
      </c>
      <c r="J1264" s="29" t="str">
        <f>VLOOKUP($C1264,CARPETAS!$C$5:$L$2388,4,FALSE)</f>
        <v>Rio Branco</v>
      </c>
      <c r="K1264" s="38"/>
      <c r="L1264" s="93">
        <f t="shared" si="82"/>
        <v>44229</v>
      </c>
      <c r="M1264" s="30">
        <f t="shared" si="79"/>
        <v>5</v>
      </c>
      <c r="N1264" s="31">
        <v>936</v>
      </c>
      <c r="O1264" s="31" t="s">
        <v>1193</v>
      </c>
      <c r="P1264" s="31">
        <v>936</v>
      </c>
      <c r="Q1264" s="31">
        <v>4862</v>
      </c>
      <c r="R1264" s="31" t="s">
        <v>1990</v>
      </c>
      <c r="S1264" s="31" t="s">
        <v>1628</v>
      </c>
      <c r="T1264" s="40" t="s">
        <v>2672</v>
      </c>
      <c r="U1264" s="222"/>
      <c r="V1264" s="48"/>
      <c r="W1264" s="48"/>
    </row>
    <row r="1265" s="49" customFormat="1">
      <c r="A1265" s="39">
        <v>5</v>
      </c>
      <c r="B1265" s="54" t="s">
        <v>40</v>
      </c>
      <c r="C1265" s="55" t="s">
        <v>2660</v>
      </c>
      <c r="D1265" s="141" t="s">
        <v>1998</v>
      </c>
      <c r="E1265" s="88">
        <v>44228</v>
      </c>
      <c r="F1265" s="37" t="str">
        <f>VLOOKUP($C1265,CARPETAS!$C$5:$L$2388,2,FALSE)</f>
        <v>BRB005</v>
      </c>
      <c r="G1265" s="27" t="str">
        <f>VLOOKUP($C1265,CARPETAS!$C$5:$L$2388,9,FALSE)</f>
        <v>139.27.78</v>
      </c>
      <c r="H1265" s="28" t="str">
        <f>VLOOKUP($C1265,CARPETAS!$C$5:$L$2388,5,FALSE)</f>
        <v>Zanini</v>
      </c>
      <c r="I1265" s="88">
        <f>E1265+2</f>
        <v>44230</v>
      </c>
      <c r="J1265" s="29" t="str">
        <f>VLOOKUP($C1265,CARPETAS!$C$5:$L$2388,4,FALSE)</f>
        <v>Rio Branco</v>
      </c>
      <c r="K1265" s="38"/>
      <c r="L1265" s="93">
        <f t="shared" si="82"/>
        <v>44231</v>
      </c>
      <c r="M1265" s="30">
        <f t="shared" si="79"/>
        <v>3</v>
      </c>
      <c r="N1265" s="31">
        <v>936</v>
      </c>
      <c r="O1265" s="31" t="s">
        <v>2145</v>
      </c>
      <c r="P1265" s="31">
        <v>937</v>
      </c>
      <c r="Q1265" s="31">
        <v>1837</v>
      </c>
      <c r="R1265" s="31" t="s">
        <v>315</v>
      </c>
      <c r="S1265" s="31" t="s">
        <v>316</v>
      </c>
      <c r="T1265" s="40" t="s">
        <v>2678</v>
      </c>
      <c r="U1265" s="222"/>
      <c r="V1265" s="48"/>
      <c r="W1265" s="48"/>
    </row>
    <row r="1266" s="49" customFormat="1">
      <c r="A1266" s="39">
        <v>5</v>
      </c>
      <c r="B1266" s="54" t="s">
        <v>40</v>
      </c>
      <c r="C1266" s="55" t="s">
        <v>2660</v>
      </c>
      <c r="D1266" s="141" t="s">
        <v>26</v>
      </c>
      <c r="E1266" s="88">
        <v>44228</v>
      </c>
      <c r="F1266" s="37" t="str">
        <f>VLOOKUP($C1266,CARPETAS!$C$5:$L$2388,2,FALSE)</f>
        <v>BRB005</v>
      </c>
      <c r="G1266" s="27" t="str">
        <f>VLOOKUP($C1266,CARPETAS!$C$5:$L$2388,9,FALSE)</f>
        <v>139.27.78</v>
      </c>
      <c r="H1266" s="28" t="str">
        <f>VLOOKUP($C1266,CARPETAS!$C$5:$L$2388,5,FALSE)</f>
        <v>Zanini</v>
      </c>
      <c r="I1266" s="88">
        <f>E1266+2</f>
        <v>44230</v>
      </c>
      <c r="J1266" s="29" t="str">
        <f>VLOOKUP($C1266,CARPETAS!$C$5:$L$2388,4,FALSE)</f>
        <v>Rio Branco</v>
      </c>
      <c r="K1266" s="38"/>
      <c r="L1266" s="93">
        <f t="shared" si="82"/>
        <v>44231</v>
      </c>
      <c r="M1266" s="30">
        <f t="shared" si="79"/>
        <v>3</v>
      </c>
      <c r="N1266" s="31">
        <v>936</v>
      </c>
      <c r="O1266" s="31" t="s">
        <v>1250</v>
      </c>
      <c r="P1266" s="31">
        <v>937</v>
      </c>
      <c r="Q1266" s="31">
        <v>1839</v>
      </c>
      <c r="R1266" s="31" t="s">
        <v>64</v>
      </c>
      <c r="S1266" s="31" t="s">
        <v>1729</v>
      </c>
      <c r="T1266" s="40" t="s">
        <v>2678</v>
      </c>
      <c r="U1266" s="222"/>
      <c r="V1266" s="48"/>
      <c r="W1266" s="48"/>
    </row>
    <row r="1267" s="49" customFormat="1">
      <c r="A1267" s="39">
        <v>5</v>
      </c>
      <c r="B1267" s="54" t="s">
        <v>40</v>
      </c>
      <c r="C1267" s="55" t="s">
        <v>2679</v>
      </c>
      <c r="D1267" s="141" t="s">
        <v>1907</v>
      </c>
      <c r="E1267" s="88">
        <v>44228</v>
      </c>
      <c r="F1267" s="37" t="str">
        <f>VLOOKUP($C1267,CARPETAS!$C$5:$L$2388,2,FALSE)</f>
        <v>PYB004</v>
      </c>
      <c r="G1267" s="27" t="str">
        <f>VLOOKUP($C1267,CARPETAS!$C$5:$L$2388,9,FALSE)</f>
        <v>139.30.00</v>
      </c>
      <c r="H1267" s="28" t="str">
        <f>VLOOKUP($C1267,CARPETAS!$C$5:$L$2388,5,FALSE)</f>
        <v>Alto Paraguay</v>
      </c>
      <c r="I1267" s="88">
        <f>E1267+2</f>
        <v>44230</v>
      </c>
      <c r="J1267" s="29" t="str">
        <f>VLOOKUP($C1267,CARPETAS!$C$5:$L$2388,4,FALSE)</f>
        <v>Salto</v>
      </c>
      <c r="K1267" s="38"/>
      <c r="L1267" s="93">
        <f t="shared" si="82"/>
        <v>44231</v>
      </c>
      <c r="M1267" s="30">
        <f t="shared" si="79"/>
        <v>3</v>
      </c>
      <c r="N1267" s="31">
        <v>990</v>
      </c>
      <c r="O1267" s="31" t="s">
        <v>1973</v>
      </c>
      <c r="P1267" s="31">
        <v>991</v>
      </c>
      <c r="Q1267" s="31"/>
      <c r="R1267" s="31" t="s">
        <v>2680</v>
      </c>
      <c r="S1267" s="31" t="s">
        <v>2681</v>
      </c>
      <c r="T1267" s="40" t="s">
        <v>2682</v>
      </c>
      <c r="U1267" s="222"/>
      <c r="V1267" s="48"/>
      <c r="W1267" s="48"/>
    </row>
    <row r="1268" s="49" customFormat="1">
      <c r="A1268" s="39">
        <v>4</v>
      </c>
      <c r="B1268" s="54" t="s">
        <v>40</v>
      </c>
      <c r="C1268" s="55" t="s">
        <v>2683</v>
      </c>
      <c r="D1268" s="141" t="s">
        <v>38</v>
      </c>
      <c r="E1268" s="88">
        <v>44225</v>
      </c>
      <c r="F1268" s="37" t="str">
        <f>VLOOKUP($C1268,CARPETAS!$C$5:$L$2388,2,FALSE)</f>
        <v>BRA005</v>
      </c>
      <c r="G1268" s="27" t="str">
        <f>VLOOKUP($C1268,CARPETAS!$C$5:$L$2388,9,FALSE)</f>
        <v>139.28.29</v>
      </c>
      <c r="H1268" s="28" t="str">
        <f>VLOOKUP($C1268,CARPETAS!$C$5:$L$2388,5,FALSE)</f>
        <v>Silvio</v>
      </c>
      <c r="I1268" s="88">
        <f>E1268+6</f>
        <v>44231</v>
      </c>
      <c r="J1268" s="29" t="str">
        <f>VLOOKUP($C1268,CARPETAS!$C$5:$L$2388,4,FALSE)</f>
        <v>Rio Branco</v>
      </c>
      <c r="K1268" s="38"/>
      <c r="L1268" s="93">
        <f t="shared" si="82"/>
        <v>44232</v>
      </c>
      <c r="M1268" s="30">
        <f t="shared" si="79"/>
        <v>7</v>
      </c>
      <c r="N1268" s="31">
        <v>1152</v>
      </c>
      <c r="O1268" s="31"/>
      <c r="P1268" s="31">
        <v>1152</v>
      </c>
      <c r="Q1268" s="31">
        <v>4864</v>
      </c>
      <c r="R1268" s="31" t="s">
        <v>1768</v>
      </c>
      <c r="S1268" s="31" t="s">
        <v>1769</v>
      </c>
      <c r="T1268" s="40" t="s">
        <v>2684</v>
      </c>
      <c r="U1268" s="222"/>
      <c r="V1268" s="48"/>
      <c r="W1268" s="48"/>
    </row>
    <row r="1269" s="49" customFormat="1">
      <c r="A1269" s="39">
        <v>5</v>
      </c>
      <c r="B1269" s="54" t="s">
        <v>40</v>
      </c>
      <c r="C1269" s="55" t="s">
        <v>2673</v>
      </c>
      <c r="D1269" s="141" t="s">
        <v>37</v>
      </c>
      <c r="E1269" s="88">
        <v>44228</v>
      </c>
      <c r="F1269" s="37" t="str">
        <f>VLOOKUP($C1269,CARPETAS!$C$5:$L$2388,2,FALSE)</f>
        <v>BRB006</v>
      </c>
      <c r="G1269" s="27" t="str">
        <f>VLOOKUP($C1269,CARPETAS!$C$5:$L$2388,9,FALSE)</f>
        <v>139.27.79</v>
      </c>
      <c r="H1269" s="28" t="str">
        <f>VLOOKUP($C1269,CARPETAS!$C$5:$L$2388,5,FALSE)</f>
        <v>Silvio</v>
      </c>
      <c r="I1269" s="88">
        <f>E1269+3</f>
        <v>44231</v>
      </c>
      <c r="J1269" s="29" t="str">
        <f>VLOOKUP($C1269,CARPETAS!$C$5:$L$2388,4,FALSE)</f>
        <v>Rio Branco</v>
      </c>
      <c r="K1269" s="38"/>
      <c r="L1269" s="93">
        <f t="shared" si="82"/>
        <v>44232</v>
      </c>
      <c r="M1269" s="30">
        <f t="shared" si="79"/>
        <v>4</v>
      </c>
      <c r="N1269" s="31">
        <v>936</v>
      </c>
      <c r="O1269" s="31" t="s">
        <v>1202</v>
      </c>
      <c r="P1269" s="31">
        <v>936</v>
      </c>
      <c r="Q1269" s="31">
        <v>4867</v>
      </c>
      <c r="R1269" s="31" t="s">
        <v>2062</v>
      </c>
      <c r="S1269" s="31" t="s">
        <v>2685</v>
      </c>
      <c r="T1269" s="40" t="s">
        <v>2686</v>
      </c>
      <c r="U1269" s="222"/>
      <c r="V1269" s="48"/>
      <c r="W1269" s="48"/>
    </row>
    <row r="1270" s="49" customFormat="1">
      <c r="A1270" s="39">
        <v>5</v>
      </c>
      <c r="B1270" s="54" t="s">
        <v>40</v>
      </c>
      <c r="C1270" s="55" t="s">
        <v>2687</v>
      </c>
      <c r="D1270" s="141" t="s">
        <v>1998</v>
      </c>
      <c r="E1270" s="88">
        <v>44230</v>
      </c>
      <c r="F1270" s="37" t="str">
        <f>VLOOKUP($C1270,CARPETAS!$C$5:$L$2388,2,FALSE)</f>
        <v>BRB007</v>
      </c>
      <c r="G1270" s="27" t="str">
        <f>VLOOKUP($C1270,CARPETAS!$C$5:$L$2388,9,FALSE)</f>
        <v>139.35.06</v>
      </c>
      <c r="H1270" s="28" t="str">
        <f>VLOOKUP($C1270,CARPETAS!$C$5:$L$2388,5,FALSE)</f>
        <v>Zanini</v>
      </c>
      <c r="I1270" s="88">
        <f>E1270+1</f>
        <v>44231</v>
      </c>
      <c r="J1270" s="29" t="str">
        <f>VLOOKUP($C1270,CARPETAS!$C$5:$L$2388,4,FALSE)</f>
        <v>Rio Branco</v>
      </c>
      <c r="K1270" s="38"/>
      <c r="L1270" s="93">
        <f t="shared" si="82"/>
        <v>44232</v>
      </c>
      <c r="M1270" s="30">
        <f ref="M1270:M1333" t="shared" si="83">IF(E1270&lt;&gt;"",L1270-E1270,"-")</f>
        <v>2</v>
      </c>
      <c r="N1270" s="31">
        <v>936</v>
      </c>
      <c r="O1270" s="31" t="s">
        <v>2152</v>
      </c>
      <c r="P1270" s="31">
        <v>936</v>
      </c>
      <c r="Q1270" s="31">
        <v>1842</v>
      </c>
      <c r="R1270" s="31" t="s">
        <v>43</v>
      </c>
      <c r="S1270" s="31" t="s">
        <v>1046</v>
      </c>
      <c r="T1270" s="40" t="s">
        <v>2686</v>
      </c>
      <c r="U1270" s="222"/>
      <c r="V1270" s="48"/>
      <c r="W1270" s="48"/>
    </row>
    <row r="1271" s="49" customFormat="1">
      <c r="A1271" s="39">
        <v>5</v>
      </c>
      <c r="B1271" s="54" t="s">
        <v>40</v>
      </c>
      <c r="C1271" s="55" t="s">
        <v>2679</v>
      </c>
      <c r="D1271" s="141" t="s">
        <v>1907</v>
      </c>
      <c r="E1271" s="88">
        <v>44228</v>
      </c>
      <c r="F1271" s="37" t="str">
        <f>VLOOKUP($C1271,CARPETAS!$C$5:$L$2388,2,FALSE)</f>
        <v>PYB004</v>
      </c>
      <c r="G1271" s="27" t="str">
        <f>VLOOKUP($C1271,CARPETAS!$C$5:$L$2388,9,FALSE)</f>
        <v>139.30.00</v>
      </c>
      <c r="H1271" s="28" t="str">
        <f>VLOOKUP($C1271,CARPETAS!$C$5:$L$2388,5,FALSE)</f>
        <v>Alto Paraguay</v>
      </c>
      <c r="I1271" s="88">
        <f>E1271+4</f>
        <v>44232</v>
      </c>
      <c r="J1271" s="29" t="str">
        <f>VLOOKUP($C1271,CARPETAS!$C$5:$L$2388,4,FALSE)</f>
        <v>Salto</v>
      </c>
      <c r="K1271" s="38"/>
      <c r="L1271" s="93">
        <f t="shared" si="82"/>
        <v>44233</v>
      </c>
      <c r="M1271" s="30">
        <f t="shared" si="83"/>
        <v>5</v>
      </c>
      <c r="N1271" s="31">
        <v>990</v>
      </c>
      <c r="O1271" s="31" t="s">
        <v>1967</v>
      </c>
      <c r="P1271" s="31">
        <v>992</v>
      </c>
      <c r="Q1271" s="31"/>
      <c r="R1271" s="31" t="s">
        <v>2417</v>
      </c>
      <c r="S1271" s="31" t="s">
        <v>2418</v>
      </c>
      <c r="T1271" s="40" t="s">
        <v>2688</v>
      </c>
      <c r="U1271" s="222"/>
      <c r="V1271" s="48"/>
      <c r="W1271" s="48"/>
    </row>
    <row r="1272" s="49" customFormat="1">
      <c r="A1272" s="39">
        <v>4</v>
      </c>
      <c r="B1272" s="54" t="s">
        <v>40</v>
      </c>
      <c r="C1272" s="55" t="s">
        <v>2689</v>
      </c>
      <c r="D1272" s="141" t="s">
        <v>38</v>
      </c>
      <c r="E1272" s="88">
        <v>44225</v>
      </c>
      <c r="F1272" s="37" t="str">
        <f>VLOOKUP($C1272,CARPETAS!$C$5:$L$2388,2,FALSE)</f>
        <v>BRA005</v>
      </c>
      <c r="G1272" s="27" t="str">
        <f>VLOOKUP($C1272,CARPETAS!$C$5:$L$2388,9,FALSE)</f>
        <v>139.28.29</v>
      </c>
      <c r="H1272" s="28" t="str">
        <f>VLOOKUP($C1272,CARPETAS!$C$5:$L$2388,5,FALSE)</f>
        <v>Silvio</v>
      </c>
      <c r="I1272" s="88">
        <f>E1272+7</f>
        <v>44232</v>
      </c>
      <c r="J1272" s="29" t="str">
        <f>VLOOKUP($C1272,CARPETAS!$C$5:$L$2388,4,FALSE)</f>
        <v>Rio Branco</v>
      </c>
      <c r="K1272" s="38"/>
      <c r="L1272" s="93">
        <f t="shared" si="82"/>
        <v>44233</v>
      </c>
      <c r="M1272" s="30">
        <f t="shared" si="83"/>
        <v>8</v>
      </c>
      <c r="N1272" s="31">
        <v>1152</v>
      </c>
      <c r="O1272" s="31"/>
      <c r="P1272" s="31">
        <v>1152</v>
      </c>
      <c r="Q1272" s="31">
        <v>4861</v>
      </c>
      <c r="R1272" s="31" t="s">
        <v>2690</v>
      </c>
      <c r="S1272" s="31" t="s">
        <v>2691</v>
      </c>
      <c r="T1272" s="40" t="s">
        <v>2692</v>
      </c>
      <c r="U1272" s="222"/>
      <c r="V1272" s="48"/>
      <c r="W1272" s="48"/>
    </row>
    <row r="1273" s="49" customFormat="1">
      <c r="A1273" s="39">
        <v>5</v>
      </c>
      <c r="B1273" s="54" t="s">
        <v>40</v>
      </c>
      <c r="C1273" s="55" t="s">
        <v>2673</v>
      </c>
      <c r="D1273" s="141" t="s">
        <v>28</v>
      </c>
      <c r="E1273" s="88">
        <v>44230</v>
      </c>
      <c r="F1273" s="37" t="str">
        <f>VLOOKUP($C1273,CARPETAS!$C$5:$L$2388,2,FALSE)</f>
        <v>BRB006</v>
      </c>
      <c r="G1273" s="27" t="str">
        <f>VLOOKUP($C1273,CARPETAS!$C$5:$L$2388,9,FALSE)</f>
        <v>139.27.79</v>
      </c>
      <c r="H1273" s="28" t="str">
        <f>VLOOKUP($C1273,CARPETAS!$C$5:$L$2388,5,FALSE)</f>
        <v>Silvio</v>
      </c>
      <c r="I1273" s="88">
        <f>E1273+2</f>
        <v>44232</v>
      </c>
      <c r="J1273" s="29" t="str">
        <f>VLOOKUP($C1273,CARPETAS!$C$5:$L$2388,4,FALSE)</f>
        <v>Rio Branco</v>
      </c>
      <c r="K1273" s="38"/>
      <c r="L1273" s="93">
        <f t="shared" si="82"/>
        <v>44233</v>
      </c>
      <c r="M1273" s="30">
        <f t="shared" si="83"/>
        <v>3</v>
      </c>
      <c r="N1273" s="31">
        <v>936</v>
      </c>
      <c r="O1273" s="31" t="s">
        <v>1228</v>
      </c>
      <c r="P1273" s="31">
        <v>937</v>
      </c>
      <c r="Q1273" s="31">
        <v>4876</v>
      </c>
      <c r="R1273" s="31" t="s">
        <v>2693</v>
      </c>
      <c r="S1273" s="31" t="s">
        <v>2694</v>
      </c>
      <c r="T1273" s="40" t="s">
        <v>2695</v>
      </c>
      <c r="U1273" s="222"/>
      <c r="V1273" s="48"/>
      <c r="W1273" s="48"/>
    </row>
    <row r="1274" s="49" customFormat="1">
      <c r="A1274" s="39">
        <v>5</v>
      </c>
      <c r="B1274" s="54" t="s">
        <v>40</v>
      </c>
      <c r="C1274" s="55" t="s">
        <v>2673</v>
      </c>
      <c r="D1274" s="141" t="s">
        <v>1091</v>
      </c>
      <c r="E1274" s="88">
        <v>44230</v>
      </c>
      <c r="F1274" s="37" t="str">
        <f>VLOOKUP($C1274,CARPETAS!$C$5:$L$2388,2,FALSE)</f>
        <v>BRB006</v>
      </c>
      <c r="G1274" s="27" t="str">
        <f>VLOOKUP($C1274,CARPETAS!$C$5:$L$2388,9,FALSE)</f>
        <v>139.27.79</v>
      </c>
      <c r="H1274" s="28" t="str">
        <f>VLOOKUP($C1274,CARPETAS!$C$5:$L$2388,5,FALSE)</f>
        <v>Silvio</v>
      </c>
      <c r="I1274" s="88">
        <f>E1274+2</f>
        <v>44232</v>
      </c>
      <c r="J1274" s="29" t="str">
        <f>VLOOKUP($C1274,CARPETAS!$C$5:$L$2388,4,FALSE)</f>
        <v>Rio Branco</v>
      </c>
      <c r="K1274" s="38"/>
      <c r="L1274" s="93">
        <f t="shared" si="82"/>
        <v>44233</v>
      </c>
      <c r="M1274" s="30">
        <f t="shared" si="83"/>
        <v>3</v>
      </c>
      <c r="N1274" s="31">
        <v>936</v>
      </c>
      <c r="O1274" s="31" t="s">
        <v>1115</v>
      </c>
      <c r="P1274" s="31">
        <v>936</v>
      </c>
      <c r="Q1274" s="31">
        <v>4875</v>
      </c>
      <c r="R1274" s="31" t="s">
        <v>1506</v>
      </c>
      <c r="S1274" s="31" t="s">
        <v>2458</v>
      </c>
      <c r="T1274" s="40" t="s">
        <v>2696</v>
      </c>
      <c r="U1274" s="222"/>
      <c r="V1274" s="48"/>
      <c r="W1274" s="48"/>
    </row>
    <row r="1275" s="49" customFormat="1">
      <c r="A1275" s="39">
        <v>5</v>
      </c>
      <c r="B1275" s="54" t="s">
        <v>40</v>
      </c>
      <c r="C1275" s="55" t="s">
        <v>2673</v>
      </c>
      <c r="D1275" s="141" t="s">
        <v>27</v>
      </c>
      <c r="E1275" s="88">
        <v>44231</v>
      </c>
      <c r="F1275" s="37" t="str">
        <f>VLOOKUP($C1275,CARPETAS!$C$5:$L$2388,2,FALSE)</f>
        <v>BRB006</v>
      </c>
      <c r="G1275" s="27" t="str">
        <f>VLOOKUP($C1275,CARPETAS!$C$5:$L$2388,9,FALSE)</f>
        <v>139.27.79</v>
      </c>
      <c r="H1275" s="28" t="str">
        <f>VLOOKUP($C1275,CARPETAS!$C$5:$L$2388,5,FALSE)</f>
        <v>Silvio</v>
      </c>
      <c r="I1275" s="88">
        <f>E1275+2</f>
        <v>44233</v>
      </c>
      <c r="J1275" s="29" t="str">
        <f>VLOOKUP($C1275,CARPETAS!$C$5:$L$2388,4,FALSE)</f>
        <v>Rio Branco</v>
      </c>
      <c r="K1275" s="38"/>
      <c r="L1275" s="93">
        <f t="shared" si="82"/>
        <v>44234</v>
      </c>
      <c r="M1275" s="30">
        <f t="shared" si="83"/>
        <v>3</v>
      </c>
      <c r="N1275" s="31">
        <v>936</v>
      </c>
      <c r="O1275" s="31" t="s">
        <v>1259</v>
      </c>
      <c r="P1275" s="31">
        <v>937</v>
      </c>
      <c r="Q1275" s="31">
        <v>4877</v>
      </c>
      <c r="R1275" s="31" t="s">
        <v>482</v>
      </c>
      <c r="S1275" s="31" t="s">
        <v>2363</v>
      </c>
      <c r="T1275" s="40" t="s">
        <v>2697</v>
      </c>
      <c r="U1275" s="222"/>
      <c r="V1275" s="48"/>
      <c r="W1275" s="48"/>
    </row>
    <row r="1276" s="49" customFormat="1">
      <c r="A1276" s="39">
        <v>5</v>
      </c>
      <c r="B1276" s="54" t="s">
        <v>40</v>
      </c>
      <c r="C1276" s="55" t="s">
        <v>2687</v>
      </c>
      <c r="D1276" s="141" t="s">
        <v>26</v>
      </c>
      <c r="E1276" s="88">
        <v>44231</v>
      </c>
      <c r="F1276" s="37" t="str">
        <f>VLOOKUP($C1276,CARPETAS!$C$5:$L$2388,2,FALSE)</f>
        <v>BRB007</v>
      </c>
      <c r="G1276" s="27" t="str">
        <f>VLOOKUP($C1276,CARPETAS!$C$5:$L$2388,9,FALSE)</f>
        <v>139.35.06</v>
      </c>
      <c r="H1276" s="28" t="str">
        <f>VLOOKUP($C1276,CARPETAS!$C$5:$L$2388,5,FALSE)</f>
        <v>Zanini</v>
      </c>
      <c r="I1276" s="88">
        <f>E1276+2</f>
        <v>44233</v>
      </c>
      <c r="J1276" s="29" t="str">
        <f>VLOOKUP($C1276,CARPETAS!$C$5:$L$2388,4,FALSE)</f>
        <v>Rio Branco</v>
      </c>
      <c r="K1276" s="38"/>
      <c r="L1276" s="93">
        <f t="shared" si="82"/>
        <v>44234</v>
      </c>
      <c r="M1276" s="30">
        <f t="shared" si="83"/>
        <v>3</v>
      </c>
      <c r="N1276" s="31">
        <v>936</v>
      </c>
      <c r="O1276" s="31" t="s">
        <v>1254</v>
      </c>
      <c r="P1276" s="31">
        <v>937</v>
      </c>
      <c r="Q1276" s="31">
        <v>1843</v>
      </c>
      <c r="R1276" s="31" t="s">
        <v>161</v>
      </c>
      <c r="S1276" s="31" t="s">
        <v>162</v>
      </c>
      <c r="T1276" s="40" t="s">
        <v>2695</v>
      </c>
      <c r="U1276" s="222"/>
      <c r="V1276" s="48"/>
      <c r="W1276" s="48"/>
    </row>
    <row r="1277" s="49" customFormat="1">
      <c r="A1277" s="39">
        <v>5</v>
      </c>
      <c r="B1277" s="54" t="s">
        <v>40</v>
      </c>
      <c r="C1277" s="55" t="s">
        <v>2698</v>
      </c>
      <c r="D1277" s="141" t="s">
        <v>37</v>
      </c>
      <c r="E1277" s="88">
        <v>44232</v>
      </c>
      <c r="F1277" s="37" t="str">
        <f>VLOOKUP($C1277,CARPETAS!$C$5:$L$2388,2,FALSE)</f>
        <v>BRB008</v>
      </c>
      <c r="G1277" s="27" t="str">
        <f>VLOOKUP($C1277,CARPETAS!$C$5:$L$2388,9,FALSE)</f>
        <v>139.35.07</v>
      </c>
      <c r="H1277" s="28" t="str">
        <f>VLOOKUP($C1277,CARPETAS!$C$5:$L$2388,5,FALSE)</f>
        <v>Silvio</v>
      </c>
      <c r="I1277" s="88">
        <f>E1277+3</f>
        <v>44235</v>
      </c>
      <c r="J1277" s="29" t="str">
        <f>VLOOKUP($C1277,CARPETAS!$C$5:$L$2388,4,FALSE)</f>
        <v>Rio Branco</v>
      </c>
      <c r="K1277" s="38"/>
      <c r="L1277" s="93">
        <f t="shared" si="82"/>
        <v>44236</v>
      </c>
      <c r="M1277" s="30">
        <f t="shared" si="83"/>
        <v>4</v>
      </c>
      <c r="N1277" s="31">
        <v>936</v>
      </c>
      <c r="O1277" s="31" t="s">
        <v>1205</v>
      </c>
      <c r="P1277" s="31">
        <v>936</v>
      </c>
      <c r="Q1277" s="31">
        <v>4887</v>
      </c>
      <c r="R1277" s="31" t="s">
        <v>1666</v>
      </c>
      <c r="S1277" s="31" t="s">
        <v>2699</v>
      </c>
      <c r="T1277" s="40" t="s">
        <v>2700</v>
      </c>
      <c r="U1277" s="222"/>
      <c r="V1277" s="48"/>
      <c r="W1277" s="48"/>
    </row>
    <row r="1278" s="49" customFormat="1">
      <c r="A1278" s="39">
        <v>5</v>
      </c>
      <c r="B1278" s="54" t="s">
        <v>40</v>
      </c>
      <c r="C1278" s="55" t="s">
        <v>2698</v>
      </c>
      <c r="D1278" s="141" t="s">
        <v>32</v>
      </c>
      <c r="E1278" s="88">
        <v>44232</v>
      </c>
      <c r="F1278" s="37" t="str">
        <f>VLOOKUP($C1278,CARPETAS!$C$5:$L$2388,2,FALSE)</f>
        <v>BRB008</v>
      </c>
      <c r="G1278" s="27" t="str">
        <f>VLOOKUP($C1278,CARPETAS!$C$5:$L$2388,9,FALSE)</f>
        <v>139.35.07</v>
      </c>
      <c r="H1278" s="28" t="str">
        <f>VLOOKUP($C1278,CARPETAS!$C$5:$L$2388,5,FALSE)</f>
        <v>Silvio</v>
      </c>
      <c r="I1278" s="88">
        <f>E1278+3</f>
        <v>44235</v>
      </c>
      <c r="J1278" s="29" t="str">
        <f>VLOOKUP($C1278,CARPETAS!$C$5:$L$2388,4,FALSE)</f>
        <v>Rio Branco</v>
      </c>
      <c r="K1278" s="38"/>
      <c r="L1278" s="93">
        <f t="shared" si="82"/>
        <v>44236</v>
      </c>
      <c r="M1278" s="30">
        <f t="shared" si="83"/>
        <v>4</v>
      </c>
      <c r="N1278" s="31">
        <v>936</v>
      </c>
      <c r="O1278" s="31" t="s">
        <v>1232</v>
      </c>
      <c r="P1278" s="31">
        <v>937</v>
      </c>
      <c r="Q1278" s="31">
        <v>4886</v>
      </c>
      <c r="R1278" s="31" t="s">
        <v>1742</v>
      </c>
      <c r="S1278" s="31" t="s">
        <v>2701</v>
      </c>
      <c r="T1278" s="40" t="s">
        <v>2702</v>
      </c>
      <c r="U1278" s="222"/>
      <c r="V1278" s="48"/>
      <c r="W1278" s="48"/>
    </row>
    <row r="1279" s="49" customFormat="1">
      <c r="A1279" s="39">
        <v>4</v>
      </c>
      <c r="B1279" s="54" t="s">
        <v>40</v>
      </c>
      <c r="C1279" s="55" t="s">
        <v>2703</v>
      </c>
      <c r="D1279" s="141" t="s">
        <v>38</v>
      </c>
      <c r="E1279" s="88">
        <v>44226</v>
      </c>
      <c r="F1279" s="37" t="str">
        <f>VLOOKUP($C1279,CARPETAS!$C$5:$L$2388,2,FALSE)</f>
        <v>BRA005</v>
      </c>
      <c r="G1279" s="27" t="str">
        <f>VLOOKUP($C1279,CARPETAS!$C$5:$L$2388,9,FALSE)</f>
        <v>139.28.29</v>
      </c>
      <c r="H1279" s="28" t="str">
        <f>VLOOKUP($C1279,CARPETAS!$C$5:$L$2388,5,FALSE)</f>
        <v>Silvio</v>
      </c>
      <c r="I1279" s="88">
        <f>E1279+9</f>
        <v>44235</v>
      </c>
      <c r="J1279" s="29" t="str">
        <f>VLOOKUP($C1279,CARPETAS!$C$5:$L$2388,4,FALSE)</f>
        <v>Rio Branco</v>
      </c>
      <c r="K1279" s="38"/>
      <c r="L1279" s="93">
        <f t="shared" si="82"/>
        <v>44236</v>
      </c>
      <c r="M1279" s="30">
        <f t="shared" si="83"/>
        <v>10</v>
      </c>
      <c r="N1279" s="31">
        <v>1152</v>
      </c>
      <c r="O1279" s="31"/>
      <c r="P1279" s="31">
        <v>1152</v>
      </c>
      <c r="Q1279" s="31">
        <v>4866</v>
      </c>
      <c r="R1279" s="31" t="s">
        <v>1984</v>
      </c>
      <c r="S1279" s="31" t="s">
        <v>1985</v>
      </c>
      <c r="T1279" s="40" t="s">
        <v>2704</v>
      </c>
      <c r="U1279" s="222"/>
      <c r="V1279" s="48"/>
      <c r="W1279" s="48"/>
    </row>
    <row r="1280" s="49" customFormat="1">
      <c r="A1280" s="39">
        <v>5</v>
      </c>
      <c r="B1280" s="54" t="s">
        <v>40</v>
      </c>
      <c r="C1280" s="55" t="s">
        <v>2705</v>
      </c>
      <c r="D1280" s="141" t="s">
        <v>2278</v>
      </c>
      <c r="E1280" s="88">
        <v>44228</v>
      </c>
      <c r="F1280" s="37" t="str">
        <f>VLOOKUP($C1280,CARPETAS!$C$5:$L$2388,2,FALSE)</f>
        <v>BRE003</v>
      </c>
      <c r="G1280" s="27" t="str">
        <f>VLOOKUP($C1280,CARPETAS!$C$5:$L$2388,9,FALSE)</f>
        <v>139.30.76</v>
      </c>
      <c r="H1280" s="28" t="str">
        <f>VLOOKUP($C1280,CARPETAS!$C$5:$L$2388,5,FALSE)</f>
        <v>Silvio</v>
      </c>
      <c r="I1280" s="88">
        <f>E1280+7</f>
        <v>44235</v>
      </c>
      <c r="J1280" s="29" t="str">
        <f>VLOOKUP($C1280,CARPETAS!$C$5:$L$2388,4,FALSE)</f>
        <v>Rio Branco</v>
      </c>
      <c r="K1280" s="38"/>
      <c r="L1280" s="93">
        <f t="shared" si="82"/>
        <v>44236</v>
      </c>
      <c r="M1280" s="30">
        <f t="shared" si="83"/>
        <v>8</v>
      </c>
      <c r="N1280" s="31">
        <v>1400</v>
      </c>
      <c r="O1280" s="31"/>
      <c r="P1280" s="31">
        <v>1396</v>
      </c>
      <c r="Q1280" s="31">
        <v>4868</v>
      </c>
      <c r="R1280" s="31" t="s">
        <v>2706</v>
      </c>
      <c r="S1280" s="31" t="s">
        <v>179</v>
      </c>
      <c r="T1280" s="40" t="s">
        <v>2707</v>
      </c>
      <c r="U1280" s="222"/>
      <c r="V1280" s="48"/>
      <c r="W1280" s="48"/>
    </row>
    <row r="1281" s="49" customFormat="1">
      <c r="A1281" s="39">
        <v>6</v>
      </c>
      <c r="B1281" s="54" t="s">
        <v>40</v>
      </c>
      <c r="C1281" s="55" t="s">
        <v>2698</v>
      </c>
      <c r="D1281" s="141" t="s">
        <v>37</v>
      </c>
      <c r="E1281" s="88">
        <v>44233</v>
      </c>
      <c r="F1281" s="37" t="str">
        <f>VLOOKUP($C1281,CARPETAS!$C$5:$L$2388,2,FALSE)</f>
        <v>BRB008</v>
      </c>
      <c r="G1281" s="27" t="str">
        <f>VLOOKUP($C1281,CARPETAS!$C$5:$L$2388,9,FALSE)</f>
        <v>139.35.07</v>
      </c>
      <c r="H1281" s="28" t="str">
        <f>VLOOKUP($C1281,CARPETAS!$C$5:$L$2388,5,FALSE)</f>
        <v>Silvio</v>
      </c>
      <c r="I1281" s="88">
        <f>E1281+2</f>
        <v>44235</v>
      </c>
      <c r="J1281" s="29" t="str">
        <f>VLOOKUP($C1281,CARPETAS!$C$5:$L$2388,4,FALSE)</f>
        <v>Rio Branco</v>
      </c>
      <c r="K1281" s="38"/>
      <c r="L1281" s="93">
        <f t="shared" si="82"/>
        <v>44236</v>
      </c>
      <c r="M1281" s="30">
        <f t="shared" si="83"/>
        <v>3</v>
      </c>
      <c r="N1281" s="31">
        <v>936</v>
      </c>
      <c r="O1281" s="31" t="s">
        <v>1341</v>
      </c>
      <c r="P1281" s="31">
        <v>936</v>
      </c>
      <c r="Q1281" s="31">
        <v>4888</v>
      </c>
      <c r="R1281" s="31" t="s">
        <v>1712</v>
      </c>
      <c r="S1281" s="31" t="s">
        <v>1713</v>
      </c>
      <c r="T1281" s="40" t="s">
        <v>2700</v>
      </c>
      <c r="U1281" s="222"/>
      <c r="V1281" s="48"/>
      <c r="W1281" s="48"/>
    </row>
    <row r="1282" s="49" customFormat="1">
      <c r="A1282" s="39">
        <v>6</v>
      </c>
      <c r="B1282" s="54" t="s">
        <v>40</v>
      </c>
      <c r="C1282" s="55" t="s">
        <v>2687</v>
      </c>
      <c r="D1282" s="141" t="s">
        <v>1998</v>
      </c>
      <c r="E1282" s="88">
        <v>44235</v>
      </c>
      <c r="F1282" s="37" t="str">
        <f>VLOOKUP($C1282,CARPETAS!$C$5:$L$2388,2,FALSE)</f>
        <v>BRB007</v>
      </c>
      <c r="G1282" s="27" t="str">
        <f>VLOOKUP($C1282,CARPETAS!$C$5:$L$2388,9,FALSE)</f>
        <v>139.35.06</v>
      </c>
      <c r="H1282" s="28" t="str">
        <f>VLOOKUP($C1282,CARPETAS!$C$5:$L$2388,5,FALSE)</f>
        <v>Zanini</v>
      </c>
      <c r="I1282" s="88">
        <f>E1282+1</f>
        <v>44236</v>
      </c>
      <c r="J1282" s="29" t="str">
        <f>VLOOKUP($C1282,CARPETAS!$C$5:$L$2388,4,FALSE)</f>
        <v>Rio Branco</v>
      </c>
      <c r="K1282" s="38"/>
      <c r="L1282" s="93">
        <f t="shared" si="82"/>
        <v>44237</v>
      </c>
      <c r="M1282" s="30">
        <f t="shared" si="83"/>
        <v>2</v>
      </c>
      <c r="N1282" s="31">
        <v>936</v>
      </c>
      <c r="O1282" s="31" t="s">
        <v>2164</v>
      </c>
      <c r="P1282" s="31">
        <v>937</v>
      </c>
      <c r="Q1282" s="31">
        <v>1848</v>
      </c>
      <c r="R1282" s="31" t="s">
        <v>710</v>
      </c>
      <c r="S1282" s="31" t="s">
        <v>187</v>
      </c>
      <c r="T1282" s="40" t="s">
        <v>2708</v>
      </c>
      <c r="U1282" s="222"/>
      <c r="V1282" s="48"/>
      <c r="W1282" s="48"/>
    </row>
    <row r="1283" s="49" customFormat="1">
      <c r="A1283" s="39">
        <v>6</v>
      </c>
      <c r="B1283" s="54" t="s">
        <v>22</v>
      </c>
      <c r="C1283" s="55" t="s">
        <v>23</v>
      </c>
      <c r="D1283" s="141" t="s">
        <v>1907</v>
      </c>
      <c r="E1283" s="88">
        <v>44235</v>
      </c>
      <c r="F1283" s="37" t="str">
        <f>VLOOKUP($C1283,CARPETAS!$C$5:$L$2388,2,FALSE)</f>
        <v>BRB</v>
      </c>
      <c r="G1283" s="27" t="str">
        <f>VLOOKUP($C1283,CARPETAS!$C$5:$L$2388,9,FALSE)</f>
        <v>xx</v>
      </c>
      <c r="H1283" s="28" t="str">
        <f>VLOOKUP($C1283,CARPETAS!$C$5:$L$2388,5,FALSE)</f>
        <v>xx</v>
      </c>
      <c r="I1283" s="88">
        <f>E1283+2</f>
        <v>44237</v>
      </c>
      <c r="J1283" s="29" t="str">
        <f>VLOOKUP($C1283,CARPETAS!$C$5:$L$2388,4,FALSE)</f>
        <v>xx</v>
      </c>
      <c r="K1283" s="38"/>
      <c r="L1283" s="93">
        <f t="shared" si="82"/>
        <v>44238</v>
      </c>
      <c r="M1283" s="30">
        <f t="shared" si="83"/>
        <v>3</v>
      </c>
      <c r="N1283" s="31">
        <v>990</v>
      </c>
      <c r="O1283" s="31"/>
      <c r="P1283" s="31"/>
      <c r="Q1283" s="31"/>
      <c r="R1283" s="31"/>
      <c r="S1283" s="31"/>
      <c r="T1283" s="40"/>
      <c r="U1283" s="222"/>
      <c r="V1283" s="48"/>
      <c r="W1283" s="48"/>
    </row>
    <row r="1284" s="49" customFormat="1">
      <c r="A1284" s="39">
        <v>5</v>
      </c>
      <c r="B1284" s="54" t="s">
        <v>40</v>
      </c>
      <c r="C1284" s="55" t="s">
        <v>2709</v>
      </c>
      <c r="D1284" s="141" t="s">
        <v>38</v>
      </c>
      <c r="E1284" s="88">
        <v>44231</v>
      </c>
      <c r="F1284" s="37" t="str">
        <f>VLOOKUP($C1284,CARPETAS!$C$5:$L$2388,2,FALSE)</f>
        <v>BRA006</v>
      </c>
      <c r="G1284" s="27" t="str">
        <f>VLOOKUP($C1284,CARPETAS!$C$5:$L$2388,9,FALSE)</f>
        <v>139.31.58</v>
      </c>
      <c r="H1284" s="28" t="str">
        <f>VLOOKUP($C1284,CARPETAS!$C$5:$L$2388,5,FALSE)</f>
        <v>Silvio</v>
      </c>
      <c r="I1284" s="88">
        <f>E1284+6</f>
        <v>44237</v>
      </c>
      <c r="J1284" s="29" t="str">
        <f>VLOOKUP($C1284,CARPETAS!$C$5:$L$2388,4,FALSE)</f>
        <v>Rio Branco</v>
      </c>
      <c r="K1284" s="38"/>
      <c r="L1284" s="93">
        <f ref="L1284:L1315" t="shared" si="84">I1284+1</f>
        <v>44238</v>
      </c>
      <c r="M1284" s="30">
        <f t="shared" si="83"/>
        <v>7</v>
      </c>
      <c r="N1284" s="31">
        <v>1152</v>
      </c>
      <c r="O1284" s="31"/>
      <c r="P1284" s="31">
        <v>1152</v>
      </c>
      <c r="Q1284" s="31">
        <v>4889</v>
      </c>
      <c r="R1284" s="31" t="s">
        <v>137</v>
      </c>
      <c r="S1284" s="31" t="s">
        <v>138</v>
      </c>
      <c r="T1284" s="40" t="s">
        <v>2710</v>
      </c>
      <c r="U1284" s="222"/>
      <c r="V1284" s="48"/>
      <c r="W1284" s="48"/>
    </row>
    <row r="1285" s="49" customFormat="1">
      <c r="A1285" s="39">
        <v>6</v>
      </c>
      <c r="B1285" s="54" t="s">
        <v>40</v>
      </c>
      <c r="C1285" s="55" t="s">
        <v>2711</v>
      </c>
      <c r="D1285" s="141" t="s">
        <v>1907</v>
      </c>
      <c r="E1285" s="88">
        <v>44235</v>
      </c>
      <c r="F1285" s="37" t="str">
        <f>VLOOKUP($C1285,CARPETAS!$C$5:$L$2388,2,FALSE)</f>
        <v>PYB005</v>
      </c>
      <c r="G1285" s="27" t="str">
        <f>VLOOKUP($C1285,CARPETAS!$C$5:$L$2388,9,FALSE)</f>
        <v>139.30.02</v>
      </c>
      <c r="H1285" s="28" t="str">
        <f>VLOOKUP($C1285,CARPETAS!$C$5:$L$2388,5,FALSE)</f>
        <v>Alto Paraguay</v>
      </c>
      <c r="I1285" s="88">
        <f>E1285+2</f>
        <v>44237</v>
      </c>
      <c r="J1285" s="29" t="str">
        <f>VLOOKUP($C1285,CARPETAS!$C$5:$L$2388,4,FALSE)</f>
        <v>Salto</v>
      </c>
      <c r="K1285" s="38"/>
      <c r="L1285" s="93">
        <f t="shared" si="84"/>
        <v>44238</v>
      </c>
      <c r="M1285" s="30">
        <f t="shared" si="83"/>
        <v>3</v>
      </c>
      <c r="N1285" s="31">
        <v>990</v>
      </c>
      <c r="O1285" s="31" t="s">
        <v>1977</v>
      </c>
      <c r="P1285" s="31">
        <v>990</v>
      </c>
      <c r="Q1285" s="31"/>
      <c r="R1285" s="31" t="s">
        <v>2712</v>
      </c>
      <c r="S1285" s="31" t="s">
        <v>2713</v>
      </c>
      <c r="T1285" s="40" t="s">
        <v>2714</v>
      </c>
      <c r="U1285" s="222"/>
      <c r="V1285" s="48"/>
      <c r="W1285" s="48"/>
    </row>
    <row r="1286" s="49" customFormat="1">
      <c r="A1286" s="39">
        <v>6</v>
      </c>
      <c r="B1286" s="54" t="s">
        <v>40</v>
      </c>
      <c r="C1286" s="55" t="s">
        <v>2687</v>
      </c>
      <c r="D1286" s="141" t="s">
        <v>26</v>
      </c>
      <c r="E1286" s="88">
        <v>44236</v>
      </c>
      <c r="F1286" s="37" t="str">
        <f>VLOOKUP($C1286,CARPETAS!$C$5:$L$2388,2,FALSE)</f>
        <v>BRB007</v>
      </c>
      <c r="G1286" s="27" t="str">
        <f>VLOOKUP($C1286,CARPETAS!$C$5:$L$2388,9,FALSE)</f>
        <v>139.35.06</v>
      </c>
      <c r="H1286" s="28" t="str">
        <f>VLOOKUP($C1286,CARPETAS!$C$5:$L$2388,5,FALSE)</f>
        <v>Zanini</v>
      </c>
      <c r="I1286" s="88">
        <f>E1286+1</f>
        <v>44237</v>
      </c>
      <c r="J1286" s="29" t="str">
        <f>VLOOKUP($C1286,CARPETAS!$C$5:$L$2388,4,FALSE)</f>
        <v>Rio Branco</v>
      </c>
      <c r="K1286" s="38"/>
      <c r="L1286" s="93">
        <f t="shared" si="84"/>
        <v>44238</v>
      </c>
      <c r="M1286" s="30">
        <f t="shared" si="83"/>
        <v>2</v>
      </c>
      <c r="N1286" s="31">
        <v>936</v>
      </c>
      <c r="O1286" s="31" t="s">
        <v>1266</v>
      </c>
      <c r="P1286" s="31">
        <v>937</v>
      </c>
      <c r="Q1286" s="31">
        <v>1851</v>
      </c>
      <c r="R1286" s="31" t="s">
        <v>252</v>
      </c>
      <c r="S1286" s="31" t="s">
        <v>253</v>
      </c>
      <c r="T1286" s="40" t="s">
        <v>2715</v>
      </c>
      <c r="U1286" s="222"/>
      <c r="V1286" s="48"/>
      <c r="W1286" s="48"/>
    </row>
    <row r="1287" s="49" customFormat="1">
      <c r="A1287" s="39">
        <v>6</v>
      </c>
      <c r="B1287" s="54" t="s">
        <v>40</v>
      </c>
      <c r="C1287" s="55" t="s">
        <v>2687</v>
      </c>
      <c r="D1287" s="141" t="s">
        <v>1998</v>
      </c>
      <c r="E1287" s="88">
        <v>44237</v>
      </c>
      <c r="F1287" s="37" t="str">
        <f>VLOOKUP($C1287,CARPETAS!$C$5:$L$2388,2,FALSE)</f>
        <v>BRB007</v>
      </c>
      <c r="G1287" s="27" t="str">
        <f>VLOOKUP($C1287,CARPETAS!$C$5:$L$2388,9,FALSE)</f>
        <v>139.35.06</v>
      </c>
      <c r="H1287" s="28" t="str">
        <f>VLOOKUP($C1287,CARPETAS!$C$5:$L$2388,5,FALSE)</f>
        <v>Zanini</v>
      </c>
      <c r="I1287" s="88">
        <f>E1287+1</f>
        <v>44238</v>
      </c>
      <c r="J1287" s="29" t="str">
        <f>VLOOKUP($C1287,CARPETAS!$C$5:$L$2388,4,FALSE)</f>
        <v>Rio Branco</v>
      </c>
      <c r="K1287" s="38"/>
      <c r="L1287" s="93">
        <f t="shared" si="84"/>
        <v>44239</v>
      </c>
      <c r="M1287" s="30">
        <f t="shared" si="83"/>
        <v>2</v>
      </c>
      <c r="N1287" s="31">
        <v>936</v>
      </c>
      <c r="O1287" s="31" t="s">
        <v>2175</v>
      </c>
      <c r="P1287" s="31">
        <v>936</v>
      </c>
      <c r="Q1287" s="31">
        <v>1855</v>
      </c>
      <c r="R1287" s="31" t="s">
        <v>2716</v>
      </c>
      <c r="S1287" s="31" t="s">
        <v>184</v>
      </c>
      <c r="T1287" s="40" t="s">
        <v>2717</v>
      </c>
      <c r="U1287" s="222"/>
      <c r="V1287" s="48"/>
      <c r="W1287" s="48"/>
    </row>
    <row r="1288" s="49" customFormat="1">
      <c r="A1288" s="39">
        <v>5</v>
      </c>
      <c r="B1288" s="54" t="s">
        <v>40</v>
      </c>
      <c r="C1288" s="55" t="s">
        <v>2718</v>
      </c>
      <c r="D1288" s="141" t="s">
        <v>38</v>
      </c>
      <c r="E1288" s="88">
        <v>44231</v>
      </c>
      <c r="F1288" s="37" t="str">
        <f>VLOOKUP($C1288,CARPETAS!$C$5:$L$2388,2,FALSE)</f>
        <v>BRA006</v>
      </c>
      <c r="G1288" s="27" t="str">
        <f>VLOOKUP($C1288,CARPETAS!$C$5:$L$2388,9,FALSE)</f>
        <v>139.31.58</v>
      </c>
      <c r="H1288" s="28" t="str">
        <f>VLOOKUP($C1288,CARPETAS!$C$5:$L$2388,5,FALSE)</f>
        <v>Silvio</v>
      </c>
      <c r="I1288" s="88">
        <f>E1288+8</f>
        <v>44239</v>
      </c>
      <c r="J1288" s="29" t="str">
        <f>VLOOKUP($C1288,CARPETAS!$C$5:$L$2388,4,FALSE)</f>
        <v>Rio Branco</v>
      </c>
      <c r="K1288" s="38"/>
      <c r="L1288" s="93">
        <f t="shared" si="84"/>
        <v>44240</v>
      </c>
      <c r="M1288" s="30">
        <f t="shared" si="83"/>
        <v>9</v>
      </c>
      <c r="N1288" s="31">
        <v>1152</v>
      </c>
      <c r="O1288" s="31"/>
      <c r="P1288" s="31">
        <v>1152</v>
      </c>
      <c r="Q1288" s="31">
        <v>4879</v>
      </c>
      <c r="R1288" s="31" t="s">
        <v>2168</v>
      </c>
      <c r="S1288" s="31" t="s">
        <v>2169</v>
      </c>
      <c r="T1288" s="40" t="s">
        <v>2719</v>
      </c>
      <c r="U1288" s="222"/>
      <c r="V1288" s="48"/>
      <c r="W1288" s="48"/>
    </row>
    <row r="1289" s="49" customFormat="1">
      <c r="A1289" s="39">
        <v>5</v>
      </c>
      <c r="B1289" s="54" t="s">
        <v>40</v>
      </c>
      <c r="C1289" s="55" t="s">
        <v>2720</v>
      </c>
      <c r="D1289" s="141" t="s">
        <v>38</v>
      </c>
      <c r="E1289" s="88">
        <v>44231</v>
      </c>
      <c r="F1289" s="37" t="str">
        <f>VLOOKUP($C1289,CARPETAS!$C$5:$L$2388,2,FALSE)</f>
        <v>BRA006</v>
      </c>
      <c r="G1289" s="27" t="str">
        <f>VLOOKUP($C1289,CARPETAS!$C$5:$L$2388,9,FALSE)</f>
        <v>139.31.58</v>
      </c>
      <c r="H1289" s="28" t="str">
        <f>VLOOKUP($C1289,CARPETAS!$C$5:$L$2388,5,FALSE)</f>
        <v>Silvio</v>
      </c>
      <c r="I1289" s="88">
        <f>E1289+8</f>
        <v>44239</v>
      </c>
      <c r="J1289" s="29" t="str">
        <f>VLOOKUP($C1289,CARPETAS!$C$5:$L$2388,4,FALSE)</f>
        <v>Rio Branco</v>
      </c>
      <c r="K1289" s="38"/>
      <c r="L1289" s="93">
        <f t="shared" si="84"/>
        <v>44240</v>
      </c>
      <c r="M1289" s="30">
        <f t="shared" si="83"/>
        <v>9</v>
      </c>
      <c r="N1289" s="31">
        <v>1152</v>
      </c>
      <c r="O1289" s="31"/>
      <c r="P1289" s="31">
        <v>1152</v>
      </c>
      <c r="Q1289" s="31">
        <v>4884</v>
      </c>
      <c r="R1289" s="31" t="s">
        <v>2721</v>
      </c>
      <c r="S1289" s="31" t="s">
        <v>2722</v>
      </c>
      <c r="T1289" s="40" t="s">
        <v>2719</v>
      </c>
      <c r="U1289" s="222"/>
      <c r="V1289" s="48"/>
      <c r="W1289" s="48"/>
    </row>
    <row r="1290" s="49" customFormat="1">
      <c r="A1290" s="39">
        <v>7</v>
      </c>
      <c r="B1290" s="54" t="s">
        <v>40</v>
      </c>
      <c r="C1290" s="55" t="s">
        <v>2698</v>
      </c>
      <c r="D1290" s="141" t="s">
        <v>36</v>
      </c>
      <c r="E1290" s="88">
        <v>44237</v>
      </c>
      <c r="F1290" s="37" t="str">
        <f>VLOOKUP($C1290,CARPETAS!$C$5:$L$2388,2,FALSE)</f>
        <v>BRB008</v>
      </c>
      <c r="G1290" s="27" t="str">
        <f>VLOOKUP($C1290,CARPETAS!$C$5:$L$2388,9,FALSE)</f>
        <v>139.35.07</v>
      </c>
      <c r="H1290" s="28" t="str">
        <f>VLOOKUP($C1290,CARPETAS!$C$5:$L$2388,5,FALSE)</f>
        <v>Silvio</v>
      </c>
      <c r="I1290" s="88">
        <f>E1290+2</f>
        <v>44239</v>
      </c>
      <c r="J1290" s="29" t="str">
        <f>VLOOKUP($C1290,CARPETAS!$C$5:$L$2388,4,FALSE)</f>
        <v>Rio Branco</v>
      </c>
      <c r="K1290" s="38"/>
      <c r="L1290" s="93">
        <f t="shared" si="84"/>
        <v>44240</v>
      </c>
      <c r="M1290" s="30">
        <f t="shared" si="83"/>
        <v>3</v>
      </c>
      <c r="N1290" s="31">
        <v>936</v>
      </c>
      <c r="O1290" s="31" t="s">
        <v>1206</v>
      </c>
      <c r="P1290" s="31">
        <v>937</v>
      </c>
      <c r="Q1290" s="31">
        <v>4897</v>
      </c>
      <c r="R1290" s="31" t="s">
        <v>2098</v>
      </c>
      <c r="S1290" s="31" t="s">
        <v>2099</v>
      </c>
      <c r="T1290" s="40" t="s">
        <v>2723</v>
      </c>
      <c r="U1290" s="222"/>
      <c r="V1290" s="48"/>
      <c r="W1290" s="48"/>
    </row>
    <row r="1291" s="49" customFormat="1">
      <c r="A1291" s="39">
        <v>6</v>
      </c>
      <c r="B1291" s="54" t="s">
        <v>40</v>
      </c>
      <c r="C1291" s="55" t="s">
        <v>2698</v>
      </c>
      <c r="D1291" s="141" t="s">
        <v>27</v>
      </c>
      <c r="E1291" s="88">
        <v>44238</v>
      </c>
      <c r="F1291" s="37" t="str">
        <f>VLOOKUP($C1291,CARPETAS!$C$5:$L$2388,2,FALSE)</f>
        <v>BRB008</v>
      </c>
      <c r="G1291" s="27" t="str">
        <f>VLOOKUP($C1291,CARPETAS!$C$5:$L$2388,9,FALSE)</f>
        <v>139.35.07</v>
      </c>
      <c r="H1291" s="28" t="str">
        <f>VLOOKUP($C1291,CARPETAS!$C$5:$L$2388,5,FALSE)</f>
        <v>Silvio</v>
      </c>
      <c r="I1291" s="88">
        <f>E1291+1</f>
        <v>44239</v>
      </c>
      <c r="J1291" s="29" t="str">
        <f>VLOOKUP($C1291,CARPETAS!$C$5:$L$2388,4,FALSE)</f>
        <v>Rio Branco</v>
      </c>
      <c r="K1291" s="38"/>
      <c r="L1291" s="93">
        <f t="shared" si="84"/>
        <v>44240</v>
      </c>
      <c r="M1291" s="30">
        <f t="shared" si="83"/>
        <v>2</v>
      </c>
      <c r="N1291" s="31">
        <v>936</v>
      </c>
      <c r="O1291" s="31" t="s">
        <v>1302</v>
      </c>
      <c r="P1291" s="31">
        <v>936</v>
      </c>
      <c r="Q1291" s="31">
        <v>4889</v>
      </c>
      <c r="R1291" s="31" t="s">
        <v>2351</v>
      </c>
      <c r="S1291" s="31" t="s">
        <v>2352</v>
      </c>
      <c r="T1291" s="40" t="s">
        <v>2724</v>
      </c>
      <c r="U1291" s="222"/>
      <c r="V1291" s="48"/>
      <c r="W1291" s="48"/>
    </row>
    <row r="1292" s="49" customFormat="1">
      <c r="A1292" s="39">
        <v>6</v>
      </c>
      <c r="B1292" s="54" t="s">
        <v>40</v>
      </c>
      <c r="C1292" s="55" t="s">
        <v>2725</v>
      </c>
      <c r="D1292" s="141" t="s">
        <v>26</v>
      </c>
      <c r="E1292" s="88">
        <v>44238</v>
      </c>
      <c r="F1292" s="37" t="str">
        <f>VLOOKUP($C1292,CARPETAS!$C$5:$L$2388,2,FALSE)</f>
        <v>BRB009</v>
      </c>
      <c r="G1292" s="27" t="str">
        <f>VLOOKUP($C1292,CARPETAS!$C$5:$L$2388,9,FALSE)</f>
        <v>139.40.69</v>
      </c>
      <c r="H1292" s="28" t="str">
        <f>VLOOKUP($C1292,CARPETAS!$C$5:$L$2388,5,FALSE)</f>
        <v>Zanini</v>
      </c>
      <c r="I1292" s="88">
        <f>E1292+1</f>
        <v>44239</v>
      </c>
      <c r="J1292" s="29" t="str">
        <f>VLOOKUP($C1292,CARPETAS!$C$5:$L$2388,4,FALSE)</f>
        <v>RIO Branco</v>
      </c>
      <c r="K1292" s="38"/>
      <c r="L1292" s="93">
        <f t="shared" si="84"/>
        <v>44240</v>
      </c>
      <c r="M1292" s="30">
        <f t="shared" si="83"/>
        <v>2</v>
      </c>
      <c r="N1292" s="31">
        <v>936</v>
      </c>
      <c r="O1292" s="31" t="s">
        <v>1271</v>
      </c>
      <c r="P1292" s="31">
        <v>936</v>
      </c>
      <c r="Q1292" s="31">
        <v>1863</v>
      </c>
      <c r="R1292" s="31" t="s">
        <v>153</v>
      </c>
      <c r="S1292" s="31" t="s">
        <v>340</v>
      </c>
      <c r="T1292" s="40" t="s">
        <v>2726</v>
      </c>
      <c r="U1292" s="222"/>
      <c r="V1292" s="48"/>
      <c r="W1292" s="48"/>
    </row>
    <row r="1293" s="49" customFormat="1">
      <c r="A1293" s="39">
        <v>6</v>
      </c>
      <c r="B1293" s="54" t="s">
        <v>40</v>
      </c>
      <c r="C1293" s="55" t="s">
        <v>2727</v>
      </c>
      <c r="D1293" s="141" t="s">
        <v>37</v>
      </c>
      <c r="E1293" s="88">
        <v>44239</v>
      </c>
      <c r="F1293" s="37" t="str">
        <f>VLOOKUP($C1293,CARPETAS!$C$5:$L$2388,2,FALSE)</f>
        <v>BRB010</v>
      </c>
      <c r="G1293" s="27" t="str">
        <f>VLOOKUP($C1293,CARPETAS!$C$5:$L$2388,9,FALSE)</f>
        <v>139.40.70</v>
      </c>
      <c r="H1293" s="28" t="str">
        <f>VLOOKUP($C1293,CARPETAS!$C$5:$L$2388,5,FALSE)</f>
        <v>Silvio</v>
      </c>
      <c r="I1293" s="88">
        <f>E1293+5</f>
        <v>44244</v>
      </c>
      <c r="J1293" s="29" t="str">
        <f>VLOOKUP($C1293,CARPETAS!$C$5:$L$2388,4,FALSE)</f>
        <v>Rio Branco</v>
      </c>
      <c r="K1293" s="38"/>
      <c r="L1293" s="93">
        <f t="shared" si="84"/>
        <v>44245</v>
      </c>
      <c r="M1293" s="30">
        <f t="shared" si="83"/>
        <v>6</v>
      </c>
      <c r="N1293" s="31">
        <v>936</v>
      </c>
      <c r="O1293" s="31" t="s">
        <v>1451</v>
      </c>
      <c r="P1293" s="31">
        <v>937</v>
      </c>
      <c r="Q1293" s="31">
        <v>4903</v>
      </c>
      <c r="R1293" s="31" t="s">
        <v>1704</v>
      </c>
      <c r="S1293" s="31" t="s">
        <v>1705</v>
      </c>
      <c r="T1293" s="40" t="s">
        <v>2728</v>
      </c>
      <c r="U1293" s="222"/>
      <c r="V1293" s="48"/>
      <c r="W1293" s="48"/>
    </row>
    <row r="1294" s="49" customFormat="1">
      <c r="A1294" s="39">
        <v>6</v>
      </c>
      <c r="B1294" s="54" t="s">
        <v>40</v>
      </c>
      <c r="C1294" s="55" t="s">
        <v>2725</v>
      </c>
      <c r="D1294" s="141" t="s">
        <v>1998</v>
      </c>
      <c r="E1294" s="88">
        <v>44239</v>
      </c>
      <c r="F1294" s="37" t="str">
        <f>VLOOKUP($C1294,CARPETAS!$C$5:$L$2388,2,FALSE)</f>
        <v>BRB009</v>
      </c>
      <c r="G1294" s="27" t="str">
        <f>VLOOKUP($C1294,CARPETAS!$C$5:$L$2388,9,FALSE)</f>
        <v>139.40.69</v>
      </c>
      <c r="H1294" s="28" t="str">
        <f>VLOOKUP($C1294,CARPETAS!$C$5:$L$2388,5,FALSE)</f>
        <v>Zanini</v>
      </c>
      <c r="I1294" s="88">
        <f>E1294+5</f>
        <v>44244</v>
      </c>
      <c r="J1294" s="29" t="str">
        <f>VLOOKUP($C1294,CARPETAS!$C$5:$L$2388,4,FALSE)</f>
        <v>RIO Branco</v>
      </c>
      <c r="K1294" s="38"/>
      <c r="L1294" s="93">
        <f t="shared" si="84"/>
        <v>44245</v>
      </c>
      <c r="M1294" s="30">
        <f t="shared" si="83"/>
        <v>6</v>
      </c>
      <c r="N1294" s="31">
        <v>936</v>
      </c>
      <c r="O1294" s="31" t="s">
        <v>2200</v>
      </c>
      <c r="P1294" s="31">
        <v>937</v>
      </c>
      <c r="Q1294" s="31">
        <v>1864</v>
      </c>
      <c r="R1294" s="31" t="s">
        <v>515</v>
      </c>
      <c r="S1294" s="31" t="s">
        <v>516</v>
      </c>
      <c r="T1294" s="40" t="s">
        <v>2728</v>
      </c>
      <c r="U1294" s="222"/>
      <c r="V1294" s="48"/>
      <c r="W1294" s="48"/>
    </row>
    <row r="1295" s="49" customFormat="1">
      <c r="A1295" s="39">
        <v>6</v>
      </c>
      <c r="B1295" s="54" t="s">
        <v>40</v>
      </c>
      <c r="C1295" s="55" t="s">
        <v>2729</v>
      </c>
      <c r="D1295" s="141" t="s">
        <v>38</v>
      </c>
      <c r="E1295" s="88">
        <v>44238</v>
      </c>
      <c r="F1295" s="37" t="str">
        <f>VLOOKUP($C1295,CARPETAS!$C$5:$L$2388,2,FALSE)</f>
        <v>BRA007</v>
      </c>
      <c r="G1295" s="27" t="str">
        <f>VLOOKUP($C1295,CARPETAS!$C$5:$L$2388,9,FALSE)</f>
        <v>139.31.59</v>
      </c>
      <c r="H1295" s="28" t="str">
        <f>VLOOKUP($C1295,CARPETAS!$C$5:$L$2388,5,FALSE)</f>
        <v>Silvio</v>
      </c>
      <c r="I1295" s="88">
        <f>E1295+6</f>
        <v>44244</v>
      </c>
      <c r="J1295" s="29" t="str">
        <f>VLOOKUP($C1295,CARPETAS!$C$5:$L$2388,4,FALSE)</f>
        <v>Rio Branco</v>
      </c>
      <c r="K1295" s="38"/>
      <c r="L1295" s="93">
        <f t="shared" si="84"/>
        <v>44245</v>
      </c>
      <c r="M1295" s="30">
        <f t="shared" si="83"/>
        <v>7</v>
      </c>
      <c r="N1295" s="31">
        <v>1152</v>
      </c>
      <c r="O1295" s="31"/>
      <c r="P1295" s="31">
        <v>1152</v>
      </c>
      <c r="Q1295" s="31">
        <v>4900</v>
      </c>
      <c r="R1295" s="31" t="s">
        <v>1815</v>
      </c>
      <c r="S1295" s="31" t="s">
        <v>1816</v>
      </c>
      <c r="T1295" s="40" t="s">
        <v>2730</v>
      </c>
      <c r="U1295" s="222"/>
      <c r="V1295" s="48"/>
      <c r="W1295" s="48"/>
    </row>
    <row r="1296" s="49" customFormat="1">
      <c r="A1296" s="39">
        <v>7</v>
      </c>
      <c r="B1296" s="54" t="s">
        <v>40</v>
      </c>
      <c r="C1296" s="55" t="s">
        <v>2725</v>
      </c>
      <c r="D1296" s="141" t="s">
        <v>1998</v>
      </c>
      <c r="E1296" s="88">
        <v>44242</v>
      </c>
      <c r="F1296" s="37" t="str">
        <f>VLOOKUP($C1296,CARPETAS!$C$5:$L$2388,2,FALSE)</f>
        <v>BRB009</v>
      </c>
      <c r="G1296" s="27" t="str">
        <f>VLOOKUP($C1296,CARPETAS!$C$5:$L$2388,9,FALSE)</f>
        <v>139.40.69</v>
      </c>
      <c r="H1296" s="28" t="str">
        <f>VLOOKUP($C1296,CARPETAS!$C$5:$L$2388,5,FALSE)</f>
        <v>Zanini</v>
      </c>
      <c r="I1296" s="88">
        <f>E1296+2</f>
        <v>44244</v>
      </c>
      <c r="J1296" s="29" t="str">
        <f>VLOOKUP($C1296,CARPETAS!$C$5:$L$2388,4,FALSE)</f>
        <v>RIO Branco</v>
      </c>
      <c r="K1296" s="38"/>
      <c r="L1296" s="93">
        <f t="shared" si="84"/>
        <v>44245</v>
      </c>
      <c r="M1296" s="30">
        <f t="shared" si="83"/>
        <v>3</v>
      </c>
      <c r="N1296" s="31">
        <v>936</v>
      </c>
      <c r="O1296" s="31" t="s">
        <v>2196</v>
      </c>
      <c r="P1296" s="31">
        <v>936</v>
      </c>
      <c r="Q1296" s="31">
        <v>1966</v>
      </c>
      <c r="R1296" s="31" t="s">
        <v>753</v>
      </c>
      <c r="S1296" s="31" t="s">
        <v>754</v>
      </c>
      <c r="T1296" s="40" t="s">
        <v>2731</v>
      </c>
      <c r="U1296" s="222"/>
      <c r="V1296" s="48"/>
      <c r="W1296" s="48"/>
    </row>
    <row r="1297" s="49" customFormat="1">
      <c r="A1297" s="39">
        <v>7</v>
      </c>
      <c r="B1297" s="54" t="s">
        <v>40</v>
      </c>
      <c r="C1297" s="55" t="s">
        <v>2725</v>
      </c>
      <c r="D1297" s="141" t="s">
        <v>26</v>
      </c>
      <c r="E1297" s="88">
        <v>44243</v>
      </c>
      <c r="F1297" s="37" t="str">
        <f>VLOOKUP($C1297,CARPETAS!$C$5:$L$2388,2,FALSE)</f>
        <v>BRB009</v>
      </c>
      <c r="G1297" s="27" t="str">
        <f>VLOOKUP($C1297,CARPETAS!$C$5:$L$2388,9,FALSE)</f>
        <v>139.40.69</v>
      </c>
      <c r="H1297" s="28" t="str">
        <f>VLOOKUP($C1297,CARPETAS!$C$5:$L$2388,5,FALSE)</f>
        <v>Zanini</v>
      </c>
      <c r="I1297" s="88">
        <f>E1297+1</f>
        <v>44244</v>
      </c>
      <c r="J1297" s="29" t="str">
        <f>VLOOKUP($C1297,CARPETAS!$C$5:$L$2388,4,FALSE)</f>
        <v>RIO Branco</v>
      </c>
      <c r="K1297" s="38"/>
      <c r="L1297" s="93">
        <f t="shared" si="84"/>
        <v>44245</v>
      </c>
      <c r="M1297" s="30">
        <f t="shared" si="83"/>
        <v>2</v>
      </c>
      <c r="N1297" s="31">
        <v>936</v>
      </c>
      <c r="O1297" s="31" t="s">
        <v>188</v>
      </c>
      <c r="P1297" s="31">
        <v>936</v>
      </c>
      <c r="Q1297" s="31">
        <v>1867</v>
      </c>
      <c r="R1297" s="31" t="s">
        <v>2732</v>
      </c>
      <c r="S1297" s="31" t="s">
        <v>2733</v>
      </c>
      <c r="T1297" s="40" t="s">
        <v>2734</v>
      </c>
      <c r="U1297" s="222"/>
      <c r="V1297" s="48"/>
      <c r="W1297" s="48"/>
    </row>
    <row r="1298" s="49" customFormat="1">
      <c r="A1298" s="39">
        <v>7</v>
      </c>
      <c r="B1298" s="54" t="s">
        <v>40</v>
      </c>
      <c r="C1298" s="55" t="s">
        <v>2727</v>
      </c>
      <c r="D1298" s="141" t="s">
        <v>37</v>
      </c>
      <c r="E1298" s="88">
        <v>44242</v>
      </c>
      <c r="F1298" s="37" t="str">
        <f>VLOOKUP($C1298,CARPETAS!$C$5:$L$2388,2,FALSE)</f>
        <v>BRB010</v>
      </c>
      <c r="G1298" s="27" t="str">
        <f>VLOOKUP($C1298,CARPETAS!$C$5:$L$2388,9,FALSE)</f>
        <v>139.40.70</v>
      </c>
      <c r="H1298" s="28" t="str">
        <f>VLOOKUP($C1298,CARPETAS!$C$5:$L$2388,5,FALSE)</f>
        <v>Silvio</v>
      </c>
      <c r="I1298" s="88">
        <f>E1298+2</f>
        <v>44244</v>
      </c>
      <c r="J1298" s="29" t="str">
        <f>VLOOKUP($C1298,CARPETAS!$C$5:$L$2388,4,FALSE)</f>
        <v>Rio Branco</v>
      </c>
      <c r="K1298" s="38"/>
      <c r="L1298" s="93">
        <f t="shared" si="84"/>
        <v>44245</v>
      </c>
      <c r="M1298" s="30">
        <f t="shared" si="83"/>
        <v>3</v>
      </c>
      <c r="N1298" s="31">
        <v>936</v>
      </c>
      <c r="O1298" s="31" t="s">
        <v>1409</v>
      </c>
      <c r="P1298" s="31">
        <v>936</v>
      </c>
      <c r="Q1298" s="31">
        <v>4904</v>
      </c>
      <c r="R1298" s="31" t="s">
        <v>2735</v>
      </c>
      <c r="S1298" s="31" t="s">
        <v>2736</v>
      </c>
      <c r="T1298" s="40" t="s">
        <v>2731</v>
      </c>
      <c r="U1298" s="222"/>
      <c r="V1298" s="48"/>
      <c r="W1298" s="48"/>
    </row>
    <row r="1299" s="49" customFormat="1">
      <c r="A1299" s="39">
        <v>7</v>
      </c>
      <c r="B1299" s="54" t="s">
        <v>40</v>
      </c>
      <c r="C1299" s="55" t="s">
        <v>2737</v>
      </c>
      <c r="D1299" s="141" t="s">
        <v>1907</v>
      </c>
      <c r="E1299" s="88">
        <v>44242</v>
      </c>
      <c r="F1299" s="37" t="str">
        <f>VLOOKUP($C1299,CARPETAS!$C$5:$L$2388,2,FALSE)</f>
        <v>PYB006</v>
      </c>
      <c r="G1299" s="27" t="str">
        <f>VLOOKUP($C1299,CARPETAS!$C$5:$L$2388,9,FALSE)</f>
        <v>139.30.03</v>
      </c>
      <c r="H1299" s="28" t="str">
        <f>VLOOKUP($C1299,CARPETAS!$C$5:$L$2388,5,FALSE)</f>
        <v>Alto Paraguay</v>
      </c>
      <c r="I1299" s="88">
        <v>44245</v>
      </c>
      <c r="J1299" s="29" t="str">
        <f>VLOOKUP($C1299,CARPETAS!$C$5:$L$2388,4,FALSE)</f>
        <v>Salto</v>
      </c>
      <c r="K1299" s="38"/>
      <c r="L1299" s="93">
        <f t="shared" si="84"/>
        <v>44246</v>
      </c>
      <c r="M1299" s="30">
        <f t="shared" si="83"/>
        <v>4</v>
      </c>
      <c r="N1299" s="31">
        <v>990</v>
      </c>
      <c r="O1299" s="31" t="s">
        <v>2003</v>
      </c>
      <c r="P1299" s="31">
        <v>990</v>
      </c>
      <c r="Q1299" s="31"/>
      <c r="R1299" s="31" t="s">
        <v>2333</v>
      </c>
      <c r="S1299" s="31" t="s">
        <v>2334</v>
      </c>
      <c r="T1299" s="40" t="s">
        <v>2738</v>
      </c>
      <c r="U1299" s="222"/>
      <c r="V1299" s="48"/>
      <c r="W1299" s="48"/>
    </row>
    <row r="1300" s="49" customFormat="1">
      <c r="A1300" s="39">
        <v>6</v>
      </c>
      <c r="B1300" s="54" t="s">
        <v>40</v>
      </c>
      <c r="C1300" s="55" t="s">
        <v>2739</v>
      </c>
      <c r="D1300" s="141" t="s">
        <v>38</v>
      </c>
      <c r="E1300" s="88">
        <v>44238</v>
      </c>
      <c r="F1300" s="37" t="str">
        <f>VLOOKUP($C1300,CARPETAS!$C$5:$L$2388,2,FALSE)</f>
        <v>BRA007</v>
      </c>
      <c r="G1300" s="27" t="str">
        <f>VLOOKUP($C1300,CARPETAS!$C$5:$L$2388,9,FALSE)</f>
        <v>139.31.59</v>
      </c>
      <c r="H1300" s="28" t="str">
        <f>VLOOKUP($C1300,CARPETAS!$C$5:$L$2388,5,FALSE)</f>
        <v>Silvio</v>
      </c>
      <c r="I1300" s="88">
        <f>E1300+7</f>
        <v>44245</v>
      </c>
      <c r="J1300" s="29" t="str">
        <f>VLOOKUP($C1300,CARPETAS!$C$5:$L$2388,4,FALSE)</f>
        <v>Rio Branco</v>
      </c>
      <c r="K1300" s="38"/>
      <c r="L1300" s="93">
        <f t="shared" si="84"/>
        <v>44246</v>
      </c>
      <c r="M1300" s="30">
        <f t="shared" si="83"/>
        <v>8</v>
      </c>
      <c r="N1300" s="31">
        <v>1152</v>
      </c>
      <c r="O1300" s="31"/>
      <c r="P1300" s="31">
        <v>1152</v>
      </c>
      <c r="Q1300" s="31">
        <v>4898</v>
      </c>
      <c r="R1300" s="31" t="s">
        <v>2443</v>
      </c>
      <c r="S1300" s="31" t="s">
        <v>2444</v>
      </c>
      <c r="T1300" s="40" t="s">
        <v>2740</v>
      </c>
      <c r="U1300" s="222"/>
      <c r="V1300" s="48"/>
      <c r="W1300" s="48"/>
    </row>
    <row r="1301" s="49" customFormat="1">
      <c r="A1301" s="39">
        <v>6</v>
      </c>
      <c r="B1301" s="54" t="s">
        <v>40</v>
      </c>
      <c r="C1301" s="55" t="s">
        <v>2727</v>
      </c>
      <c r="D1301" s="141" t="s">
        <v>28</v>
      </c>
      <c r="E1301" s="88">
        <v>44243</v>
      </c>
      <c r="F1301" s="37" t="str">
        <f>VLOOKUP($C1301,CARPETAS!$C$5:$L$2388,2,FALSE)</f>
        <v>BRB010</v>
      </c>
      <c r="G1301" s="27" t="str">
        <f>VLOOKUP($C1301,CARPETAS!$C$5:$L$2388,9,FALSE)</f>
        <v>139.40.70</v>
      </c>
      <c r="H1301" s="28" t="str">
        <f>VLOOKUP($C1301,CARPETAS!$C$5:$L$2388,5,FALSE)</f>
        <v>Silvio</v>
      </c>
      <c r="I1301" s="88">
        <f>E1301+2</f>
        <v>44245</v>
      </c>
      <c r="J1301" s="29" t="str">
        <f>VLOOKUP($C1301,CARPETAS!$C$5:$L$2388,4,FALSE)</f>
        <v>Rio Branco</v>
      </c>
      <c r="K1301" s="38"/>
      <c r="L1301" s="93">
        <f t="shared" si="84"/>
        <v>44246</v>
      </c>
      <c r="M1301" s="30">
        <f t="shared" si="83"/>
        <v>3</v>
      </c>
      <c r="N1301" s="31">
        <v>936</v>
      </c>
      <c r="O1301" s="31" t="s">
        <v>1263</v>
      </c>
      <c r="P1301" s="31">
        <v>936</v>
      </c>
      <c r="Q1301" s="31">
        <v>4905</v>
      </c>
      <c r="R1301" s="31" t="s">
        <v>1712</v>
      </c>
      <c r="S1301" s="31" t="s">
        <v>1713</v>
      </c>
      <c r="T1301" s="40" t="s">
        <v>2741</v>
      </c>
      <c r="U1301" s="222"/>
      <c r="V1301" s="48"/>
      <c r="W1301" s="48"/>
    </row>
    <row r="1302" s="49" customFormat="1">
      <c r="A1302" s="39">
        <v>6</v>
      </c>
      <c r="B1302" s="54" t="s">
        <v>40</v>
      </c>
      <c r="C1302" s="55" t="s">
        <v>2742</v>
      </c>
      <c r="D1302" s="141" t="s">
        <v>38</v>
      </c>
      <c r="E1302" s="88">
        <v>44238</v>
      </c>
      <c r="F1302" s="37" t="str">
        <f>VLOOKUP($C1302,CARPETAS!$C$5:$L$2388,2,FALSE)</f>
        <v>BRA008</v>
      </c>
      <c r="G1302" s="27" t="str">
        <f>VLOOKUP($C1302,CARPETAS!$C$5:$L$2388,9,FALSE)</f>
        <v>139.31.60</v>
      </c>
      <c r="H1302" s="28" t="str">
        <f>VLOOKUP($C1302,CARPETAS!$C$5:$L$2388,5,FALSE)</f>
        <v>Miro</v>
      </c>
      <c r="I1302" s="88">
        <f>E1302+7</f>
        <v>44245</v>
      </c>
      <c r="J1302" s="29" t="str">
        <f>VLOOKUP($C1302,CARPETAS!$C$5:$L$2388,4,FALSE)</f>
        <v>Rio Branco</v>
      </c>
      <c r="K1302" s="38"/>
      <c r="L1302" s="93">
        <f t="shared" si="84"/>
        <v>44246</v>
      </c>
      <c r="M1302" s="30">
        <f t="shared" si="83"/>
        <v>8</v>
      </c>
      <c r="N1302" s="31">
        <v>1152</v>
      </c>
      <c r="O1302" s="31"/>
      <c r="P1302" s="31">
        <v>1152</v>
      </c>
      <c r="Q1302" s="31">
        <v>19</v>
      </c>
      <c r="R1302" s="31" t="s">
        <v>2633</v>
      </c>
      <c r="S1302" s="31" t="s">
        <v>2634</v>
      </c>
      <c r="T1302" s="40" t="s">
        <v>2740</v>
      </c>
      <c r="U1302" s="222"/>
      <c r="V1302" s="48"/>
      <c r="W1302" s="48"/>
    </row>
    <row r="1303" s="49" customFormat="1">
      <c r="A1303" s="39">
        <v>7</v>
      </c>
      <c r="B1303" s="54" t="s">
        <v>40</v>
      </c>
      <c r="C1303" s="55" t="s">
        <v>2727</v>
      </c>
      <c r="D1303" s="141" t="s">
        <v>28</v>
      </c>
      <c r="E1303" s="88">
        <v>44244</v>
      </c>
      <c r="F1303" s="37" t="str">
        <f>VLOOKUP($C1303,CARPETAS!$C$5:$L$2388,2,FALSE)</f>
        <v>BRB010</v>
      </c>
      <c r="G1303" s="27" t="str">
        <f>VLOOKUP($C1303,CARPETAS!$C$5:$L$2388,9,FALSE)</f>
        <v>139.40.70</v>
      </c>
      <c r="H1303" s="28" t="str">
        <f>VLOOKUP($C1303,CARPETAS!$C$5:$L$2388,5,FALSE)</f>
        <v>Silvio</v>
      </c>
      <c r="I1303" s="88">
        <f>E1303+1</f>
        <v>44245</v>
      </c>
      <c r="J1303" s="29" t="str">
        <f>VLOOKUP($C1303,CARPETAS!$C$5:$L$2388,4,FALSE)</f>
        <v>Rio Branco</v>
      </c>
      <c r="K1303" s="38"/>
      <c r="L1303" s="93">
        <f t="shared" si="84"/>
        <v>44246</v>
      </c>
      <c r="M1303" s="30">
        <f t="shared" si="83"/>
        <v>2</v>
      </c>
      <c r="N1303" s="31">
        <v>936</v>
      </c>
      <c r="O1303" s="31" t="s">
        <v>1267</v>
      </c>
      <c r="P1303" s="31">
        <v>936</v>
      </c>
      <c r="Q1303" s="31">
        <v>4906</v>
      </c>
      <c r="R1303" s="31" t="s">
        <v>1756</v>
      </c>
      <c r="S1303" s="31" t="s">
        <v>1981</v>
      </c>
      <c r="T1303" s="40" t="s">
        <v>2741</v>
      </c>
      <c r="U1303" s="222"/>
      <c r="V1303" s="48"/>
      <c r="W1303" s="48"/>
    </row>
    <row r="1304" s="49" customFormat="1">
      <c r="A1304" s="39">
        <v>7</v>
      </c>
      <c r="B1304" s="54" t="s">
        <v>40</v>
      </c>
      <c r="C1304" s="55" t="s">
        <v>2727</v>
      </c>
      <c r="D1304" s="141" t="s">
        <v>32</v>
      </c>
      <c r="E1304" s="88">
        <v>44244</v>
      </c>
      <c r="F1304" s="37" t="str">
        <f>VLOOKUP($C1304,CARPETAS!$C$5:$L$2388,2,FALSE)</f>
        <v>BRB010</v>
      </c>
      <c r="G1304" s="27" t="str">
        <f>VLOOKUP($C1304,CARPETAS!$C$5:$L$2388,9,FALSE)</f>
        <v>139.40.70</v>
      </c>
      <c r="H1304" s="28" t="str">
        <f>VLOOKUP($C1304,CARPETAS!$C$5:$L$2388,5,FALSE)</f>
        <v>Silvio</v>
      </c>
      <c r="I1304" s="88">
        <f>E1304+2</f>
        <v>44246</v>
      </c>
      <c r="J1304" s="29" t="str">
        <f>VLOOKUP($C1304,CARPETAS!$C$5:$L$2388,4,FALSE)</f>
        <v>Rio Branco</v>
      </c>
      <c r="K1304" s="38"/>
      <c r="L1304" s="93">
        <f t="shared" si="84"/>
        <v>44247</v>
      </c>
      <c r="M1304" s="30">
        <f t="shared" si="83"/>
        <v>3</v>
      </c>
      <c r="N1304" s="31">
        <v>936</v>
      </c>
      <c r="O1304" s="31" t="s">
        <v>1247</v>
      </c>
      <c r="P1304" s="31">
        <v>936</v>
      </c>
      <c r="Q1304" s="31">
        <v>4907</v>
      </c>
      <c r="R1304" s="31" t="s">
        <v>2142</v>
      </c>
      <c r="S1304" s="31" t="s">
        <v>2143</v>
      </c>
      <c r="T1304" s="40" t="s">
        <v>2743</v>
      </c>
      <c r="U1304" s="222"/>
      <c r="V1304" s="48"/>
      <c r="W1304" s="48"/>
    </row>
    <row r="1305" s="49" customFormat="1">
      <c r="A1305" s="39">
        <v>7</v>
      </c>
      <c r="B1305" s="54" t="s">
        <v>40</v>
      </c>
      <c r="C1305" s="55" t="s">
        <v>2744</v>
      </c>
      <c r="D1305" s="141" t="s">
        <v>2278</v>
      </c>
      <c r="E1305" s="88">
        <v>44243</v>
      </c>
      <c r="F1305" s="37" t="str">
        <f>VLOOKUP($C1305,CARPETAS!$C$5:$L$2388,2,FALSE)</f>
        <v>BRE004</v>
      </c>
      <c r="G1305" s="27" t="str">
        <f>VLOOKUP($C1305,CARPETAS!$C$5:$L$2388,9,FALSE)</f>
        <v>139.30.76</v>
      </c>
      <c r="H1305" s="28" t="str">
        <f>VLOOKUP($C1305,CARPETAS!$C$5:$L$2388,5,FALSE)</f>
        <v>Zanini</v>
      </c>
      <c r="I1305" s="88">
        <v>44246</v>
      </c>
      <c r="J1305" s="29" t="str">
        <f>VLOOKUP($C1305,CARPETAS!$C$5:$L$2388,4,FALSE)</f>
        <v>Rio Branco</v>
      </c>
      <c r="K1305" s="38"/>
      <c r="L1305" s="93">
        <f t="shared" si="84"/>
        <v>44247</v>
      </c>
      <c r="M1305" s="30">
        <f t="shared" si="83"/>
        <v>4</v>
      </c>
      <c r="N1305" s="31">
        <v>1400</v>
      </c>
      <c r="O1305" s="31"/>
      <c r="P1305" s="31">
        <v>1400</v>
      </c>
      <c r="Q1305" s="31">
        <v>1870</v>
      </c>
      <c r="R1305" s="31" t="s">
        <v>1958</v>
      </c>
      <c r="S1305" s="31" t="s">
        <v>1959</v>
      </c>
      <c r="T1305" s="40" t="s">
        <v>2745</v>
      </c>
      <c r="U1305" s="222"/>
      <c r="V1305" s="48"/>
      <c r="W1305" s="48"/>
    </row>
    <row r="1306" s="49" customFormat="1">
      <c r="A1306" s="39">
        <v>7</v>
      </c>
      <c r="B1306" s="54" t="s">
        <v>40</v>
      </c>
      <c r="C1306" s="55" t="s">
        <v>2746</v>
      </c>
      <c r="D1306" s="141" t="s">
        <v>27</v>
      </c>
      <c r="E1306" s="88">
        <v>44245</v>
      </c>
      <c r="F1306" s="37" t="str">
        <f>VLOOKUP($C1306,CARPETAS!$C$5:$L$2388,2,FALSE)</f>
        <v>BRB011</v>
      </c>
      <c r="G1306" s="27" t="str">
        <f>VLOOKUP($C1306,CARPETAS!$C$5:$L$2388,9,FALSE)</f>
        <v>139.43.43</v>
      </c>
      <c r="H1306" s="28" t="str">
        <f>VLOOKUP($C1306,CARPETAS!$C$5:$L$2388,5,FALSE)</f>
        <v>Silvio</v>
      </c>
      <c r="I1306" s="88">
        <f>E1306+2</f>
        <v>44247</v>
      </c>
      <c r="J1306" s="29" t="str">
        <f>VLOOKUP($C1306,CARPETAS!$C$5:$L$2388,4,FALSE)</f>
        <v>Rio Branco</v>
      </c>
      <c r="K1306" s="38"/>
      <c r="L1306" s="93">
        <f t="shared" si="84"/>
        <v>44248</v>
      </c>
      <c r="M1306" s="30">
        <f t="shared" si="83"/>
        <v>3</v>
      </c>
      <c r="N1306" s="31">
        <v>936</v>
      </c>
      <c r="O1306" s="31" t="s">
        <v>1326</v>
      </c>
      <c r="P1306" s="31">
        <v>936</v>
      </c>
      <c r="Q1306" s="31">
        <v>4912</v>
      </c>
      <c r="R1306" s="31" t="s">
        <v>2747</v>
      </c>
      <c r="S1306" s="31" t="s">
        <v>2748</v>
      </c>
      <c r="T1306" s="40" t="s">
        <v>2749</v>
      </c>
      <c r="U1306" s="222"/>
      <c r="V1306" s="48"/>
      <c r="W1306" s="48"/>
    </row>
    <row r="1307" s="49" customFormat="1">
      <c r="A1307" s="39">
        <v>7</v>
      </c>
      <c r="B1307" s="54" t="s">
        <v>40</v>
      </c>
      <c r="C1307" s="55" t="s">
        <v>2725</v>
      </c>
      <c r="D1307" s="141" t="s">
        <v>1998</v>
      </c>
      <c r="E1307" s="88">
        <v>44246</v>
      </c>
      <c r="F1307" s="37" t="str">
        <f>VLOOKUP($C1307,CARPETAS!$C$5:$L$2388,2,FALSE)</f>
        <v>BRB009</v>
      </c>
      <c r="G1307" s="27" t="str">
        <f>VLOOKUP($C1307,CARPETAS!$C$5:$L$2388,9,FALSE)</f>
        <v>139.40.69</v>
      </c>
      <c r="H1307" s="28" t="str">
        <f>VLOOKUP($C1307,CARPETAS!$C$5:$L$2388,5,FALSE)</f>
        <v>Zanini</v>
      </c>
      <c r="I1307" s="88">
        <f>E1307+2</f>
        <v>44248</v>
      </c>
      <c r="J1307" s="29" t="str">
        <f>VLOOKUP($C1307,CARPETAS!$C$5:$L$2388,4,FALSE)</f>
        <v>RIO Branco</v>
      </c>
      <c r="K1307" s="38"/>
      <c r="L1307" s="93">
        <f t="shared" si="84"/>
        <v>44249</v>
      </c>
      <c r="M1307" s="30">
        <f t="shared" si="83"/>
        <v>3</v>
      </c>
      <c r="N1307" s="31">
        <v>936</v>
      </c>
      <c r="O1307" s="31" t="s">
        <v>2211</v>
      </c>
      <c r="P1307" s="31">
        <v>937</v>
      </c>
      <c r="Q1307" s="31">
        <v>1875</v>
      </c>
      <c r="R1307" s="31" t="s">
        <v>519</v>
      </c>
      <c r="S1307" s="31" t="s">
        <v>520</v>
      </c>
      <c r="T1307" s="40" t="s">
        <v>2750</v>
      </c>
      <c r="U1307" s="222"/>
      <c r="V1307" s="48"/>
      <c r="W1307" s="48"/>
    </row>
    <row r="1308" s="49" customFormat="1">
      <c r="A1308" s="39">
        <v>7</v>
      </c>
      <c r="B1308" s="54" t="s">
        <v>40</v>
      </c>
      <c r="C1308" s="55" t="s">
        <v>2751</v>
      </c>
      <c r="D1308" s="141" t="s">
        <v>26</v>
      </c>
      <c r="E1308" s="88">
        <v>44246</v>
      </c>
      <c r="F1308" s="37" t="str">
        <f>VLOOKUP($C1308,CARPETAS!$C$5:$L$2388,2,FALSE)</f>
        <v>BRB012</v>
      </c>
      <c r="G1308" s="27" t="str">
        <f>VLOOKUP($C1308,CARPETAS!$C$5:$L$2388,9,FALSE)</f>
        <v>139.43.75</v>
      </c>
      <c r="H1308" s="28" t="str">
        <f>VLOOKUP($C1308,CARPETAS!$C$5:$L$2388,5,FALSE)</f>
        <v>Zanini</v>
      </c>
      <c r="I1308" s="88">
        <f>E1308+2</f>
        <v>44248</v>
      </c>
      <c r="J1308" s="29" t="str">
        <f>VLOOKUP($C1308,CARPETAS!$C$5:$L$2388,4,FALSE)</f>
        <v>Rio Branco</v>
      </c>
      <c r="K1308" s="38"/>
      <c r="L1308" s="93">
        <f t="shared" si="84"/>
        <v>44249</v>
      </c>
      <c r="M1308" s="30">
        <f t="shared" si="83"/>
        <v>3</v>
      </c>
      <c r="N1308" s="31">
        <v>936</v>
      </c>
      <c r="O1308" s="31" t="s">
        <v>1278</v>
      </c>
      <c r="P1308" s="31">
        <v>937</v>
      </c>
      <c r="Q1308" s="31">
        <v>1876</v>
      </c>
      <c r="R1308" s="31" t="s">
        <v>2752</v>
      </c>
      <c r="S1308" s="31" t="s">
        <v>2753</v>
      </c>
      <c r="T1308" s="40" t="s">
        <v>2754</v>
      </c>
      <c r="U1308" s="222"/>
      <c r="V1308" s="48"/>
      <c r="W1308" s="48"/>
    </row>
    <row r="1309" s="49" customFormat="1">
      <c r="A1309" s="39">
        <v>7</v>
      </c>
      <c r="B1309" s="54" t="s">
        <v>40</v>
      </c>
      <c r="C1309" s="55" t="s">
        <v>2746</v>
      </c>
      <c r="D1309" s="141" t="s">
        <v>37</v>
      </c>
      <c r="E1309" s="88">
        <v>44245</v>
      </c>
      <c r="F1309" s="37" t="str">
        <f>VLOOKUP($C1309,CARPETAS!$C$5:$L$2388,2,FALSE)</f>
        <v>BRB011</v>
      </c>
      <c r="G1309" s="27" t="str">
        <f>VLOOKUP($C1309,CARPETAS!$C$5:$L$2388,9,FALSE)</f>
        <v>139.43.43</v>
      </c>
      <c r="H1309" s="28" t="str">
        <f>VLOOKUP($C1309,CARPETAS!$C$5:$L$2388,5,FALSE)</f>
        <v>Silvio</v>
      </c>
      <c r="I1309" s="88">
        <v>44249</v>
      </c>
      <c r="J1309" s="29" t="str">
        <f>VLOOKUP($C1309,CARPETAS!$C$5:$L$2388,4,FALSE)</f>
        <v>Rio Branco</v>
      </c>
      <c r="K1309" s="38"/>
      <c r="L1309" s="93">
        <f t="shared" si="84"/>
        <v>44250</v>
      </c>
      <c r="M1309" s="30">
        <f t="shared" si="83"/>
        <v>5</v>
      </c>
      <c r="N1309" s="31">
        <v>936</v>
      </c>
      <c r="O1309" s="31" t="s">
        <v>1456</v>
      </c>
      <c r="P1309" s="31">
        <v>937</v>
      </c>
      <c r="Q1309" s="31">
        <v>4913</v>
      </c>
      <c r="R1309" s="31" t="s">
        <v>1653</v>
      </c>
      <c r="S1309" s="31" t="s">
        <v>1654</v>
      </c>
      <c r="T1309" s="40" t="s">
        <v>2755</v>
      </c>
      <c r="U1309" s="222"/>
      <c r="V1309" s="48"/>
      <c r="W1309" s="48"/>
    </row>
    <row r="1310" s="49" customFormat="1">
      <c r="A1310" s="39">
        <v>8</v>
      </c>
      <c r="B1310" s="54" t="s">
        <v>40</v>
      </c>
      <c r="C1310" s="55" t="s">
        <v>2751</v>
      </c>
      <c r="D1310" s="141" t="s">
        <v>1998</v>
      </c>
      <c r="E1310" s="88">
        <v>44249</v>
      </c>
      <c r="F1310" s="37" t="str">
        <f>VLOOKUP($C1310,CARPETAS!$C$5:$L$2388,2,FALSE)</f>
        <v>BRB012</v>
      </c>
      <c r="G1310" s="27" t="str">
        <f>VLOOKUP($C1310,CARPETAS!$C$5:$L$2388,9,FALSE)</f>
        <v>139.43.75</v>
      </c>
      <c r="H1310" s="28" t="str">
        <f>VLOOKUP($C1310,CARPETAS!$C$5:$L$2388,5,FALSE)</f>
        <v>Zanini</v>
      </c>
      <c r="I1310" s="88">
        <f>E1310+1</f>
        <v>44250</v>
      </c>
      <c r="J1310" s="29" t="str">
        <f>VLOOKUP($C1310,CARPETAS!$C$5:$L$2388,4,FALSE)</f>
        <v>Rio Branco</v>
      </c>
      <c r="K1310" s="38"/>
      <c r="L1310" s="93">
        <f t="shared" si="84"/>
        <v>44251</v>
      </c>
      <c r="M1310" s="30">
        <f t="shared" si="83"/>
        <v>2</v>
      </c>
      <c r="N1310" s="31">
        <v>936</v>
      </c>
      <c r="O1310" s="31" t="s">
        <v>2234</v>
      </c>
      <c r="P1310" s="31">
        <v>936</v>
      </c>
      <c r="Q1310" s="31">
        <v>1877</v>
      </c>
      <c r="R1310" s="31" t="s">
        <v>459</v>
      </c>
      <c r="S1310" s="31" t="s">
        <v>460</v>
      </c>
      <c r="T1310" s="40" t="s">
        <v>2756</v>
      </c>
      <c r="U1310" s="222"/>
      <c r="V1310" s="48"/>
      <c r="W1310" s="48"/>
    </row>
    <row r="1311" s="49" customFormat="1">
      <c r="A1311" s="39">
        <v>8</v>
      </c>
      <c r="B1311" s="54" t="s">
        <v>40</v>
      </c>
      <c r="C1311" s="55" t="s">
        <v>2746</v>
      </c>
      <c r="D1311" s="141" t="s">
        <v>27</v>
      </c>
      <c r="E1311" s="88">
        <v>44249</v>
      </c>
      <c r="F1311" s="37" t="str">
        <f>VLOOKUP($C1311,CARPETAS!$C$5:$L$2388,2,FALSE)</f>
        <v>BRB011</v>
      </c>
      <c r="G1311" s="27" t="str">
        <f>VLOOKUP($C1311,CARPETAS!$C$5:$L$2388,9,FALSE)</f>
        <v>139.43.43</v>
      </c>
      <c r="H1311" s="28" t="str">
        <f>VLOOKUP($C1311,CARPETAS!$C$5:$L$2388,5,FALSE)</f>
        <v>Silvio</v>
      </c>
      <c r="I1311" s="88">
        <f>E1311+1</f>
        <v>44250</v>
      </c>
      <c r="J1311" s="29" t="str">
        <f>VLOOKUP($C1311,CARPETAS!$C$5:$L$2388,4,FALSE)</f>
        <v>Rio Branco</v>
      </c>
      <c r="K1311" s="38"/>
      <c r="L1311" s="93">
        <f t="shared" si="84"/>
        <v>44251</v>
      </c>
      <c r="M1311" s="30">
        <f t="shared" si="83"/>
        <v>2</v>
      </c>
      <c r="N1311" s="31">
        <v>936</v>
      </c>
      <c r="O1311" s="31" t="s">
        <v>1343</v>
      </c>
      <c r="P1311" s="31">
        <v>936</v>
      </c>
      <c r="Q1311" s="31">
        <v>4922</v>
      </c>
      <c r="R1311" s="31" t="s">
        <v>2757</v>
      </c>
      <c r="S1311" s="31" t="s">
        <v>2758</v>
      </c>
      <c r="T1311" s="40" t="s">
        <v>2759</v>
      </c>
      <c r="U1311" s="222"/>
      <c r="V1311" s="48"/>
      <c r="W1311" s="48"/>
    </row>
    <row r="1312" s="49" customFormat="1">
      <c r="A1312" s="39">
        <v>8</v>
      </c>
      <c r="B1312" s="54" t="s">
        <v>40</v>
      </c>
      <c r="C1312" s="55" t="s">
        <v>2751</v>
      </c>
      <c r="D1312" s="141" t="s">
        <v>26</v>
      </c>
      <c r="E1312" s="88">
        <v>44249</v>
      </c>
      <c r="F1312" s="37" t="str">
        <f>VLOOKUP($C1312,CARPETAS!$C$5:$L$2388,2,FALSE)</f>
        <v>BRB012</v>
      </c>
      <c r="G1312" s="27" t="str">
        <f>VLOOKUP($C1312,CARPETAS!$C$5:$L$2388,9,FALSE)</f>
        <v>139.43.75</v>
      </c>
      <c r="H1312" s="28" t="str">
        <f>VLOOKUP($C1312,CARPETAS!$C$5:$L$2388,5,FALSE)</f>
        <v>Zanini</v>
      </c>
      <c r="I1312" s="88">
        <f>E1312+1</f>
        <v>44250</v>
      </c>
      <c r="J1312" s="29" t="str">
        <f>VLOOKUP($C1312,CARPETAS!$C$5:$L$2388,4,FALSE)</f>
        <v>Rio Branco</v>
      </c>
      <c r="K1312" s="38"/>
      <c r="L1312" s="93">
        <f t="shared" si="84"/>
        <v>44251</v>
      </c>
      <c r="M1312" s="30">
        <f t="shared" si="83"/>
        <v>2</v>
      </c>
      <c r="N1312" s="31">
        <v>936</v>
      </c>
      <c r="O1312" s="31" t="s">
        <v>1293</v>
      </c>
      <c r="P1312" s="31">
        <v>937</v>
      </c>
      <c r="Q1312" s="31">
        <v>1878</v>
      </c>
      <c r="R1312" s="31" t="s">
        <v>710</v>
      </c>
      <c r="S1312" s="31" t="s">
        <v>187</v>
      </c>
      <c r="T1312" s="40" t="s">
        <v>2754</v>
      </c>
      <c r="U1312" s="222"/>
      <c r="V1312" s="48"/>
      <c r="W1312" s="48"/>
    </row>
    <row r="1313" s="49" customFormat="1">
      <c r="A1313" s="39">
        <v>7</v>
      </c>
      <c r="B1313" s="54" t="s">
        <v>40</v>
      </c>
      <c r="C1313" s="55" t="s">
        <v>2760</v>
      </c>
      <c r="D1313" s="141" t="s">
        <v>38</v>
      </c>
      <c r="E1313" s="88">
        <v>44245</v>
      </c>
      <c r="F1313" s="37" t="str">
        <f>VLOOKUP($C1313,CARPETAS!$C$5:$L$2388,2,FALSE)</f>
        <v>BRA010</v>
      </c>
      <c r="G1313" s="27" t="str">
        <f>VLOOKUP($C1313,CARPETAS!$C$5:$L$2388,9,FALSE)</f>
        <v>139.42.42</v>
      </c>
      <c r="H1313" s="28" t="str">
        <f>VLOOKUP($C1313,CARPETAS!$C$5:$L$2388,5,FALSE)</f>
        <v>Silvio</v>
      </c>
      <c r="I1313" s="88">
        <f>E1313+6</f>
        <v>44251</v>
      </c>
      <c r="J1313" s="29" t="str">
        <f>VLOOKUP($C1313,CARPETAS!$C$5:$L$2388,4,FALSE)</f>
        <v>Rio Branco</v>
      </c>
      <c r="K1313" s="38"/>
      <c r="L1313" s="93">
        <f t="shared" si="84"/>
        <v>44252</v>
      </c>
      <c r="M1313" s="30">
        <f t="shared" si="83"/>
        <v>7</v>
      </c>
      <c r="N1313" s="31">
        <v>1152</v>
      </c>
      <c r="O1313" s="31"/>
      <c r="P1313" s="31">
        <v>1152</v>
      </c>
      <c r="Q1313" s="31">
        <v>4916</v>
      </c>
      <c r="R1313" s="31" t="s">
        <v>1405</v>
      </c>
      <c r="S1313" s="31" t="s">
        <v>2761</v>
      </c>
      <c r="T1313" s="40" t="s">
        <v>2762</v>
      </c>
      <c r="U1313" s="222"/>
      <c r="V1313" s="48"/>
      <c r="W1313" s="48"/>
    </row>
    <row r="1314" s="49" customFormat="1">
      <c r="A1314" s="39">
        <v>8</v>
      </c>
      <c r="B1314" s="54" t="s">
        <v>40</v>
      </c>
      <c r="C1314" s="55" t="s">
        <v>2751</v>
      </c>
      <c r="D1314" s="141" t="s">
        <v>1998</v>
      </c>
      <c r="E1314" s="88">
        <v>44250</v>
      </c>
      <c r="F1314" s="37" t="str">
        <f>VLOOKUP($C1314,CARPETAS!$C$5:$L$2388,2,FALSE)</f>
        <v>BRB012</v>
      </c>
      <c r="G1314" s="27" t="str">
        <f>VLOOKUP($C1314,CARPETAS!$C$5:$L$2388,9,FALSE)</f>
        <v>139.43.75</v>
      </c>
      <c r="H1314" s="28" t="str">
        <f>VLOOKUP($C1314,CARPETAS!$C$5:$L$2388,5,FALSE)</f>
        <v>Zanini</v>
      </c>
      <c r="I1314" s="88">
        <f>E1314+1</f>
        <v>44251</v>
      </c>
      <c r="J1314" s="29" t="str">
        <f>VLOOKUP($C1314,CARPETAS!$C$5:$L$2388,4,FALSE)</f>
        <v>Rio Branco</v>
      </c>
      <c r="K1314" s="38"/>
      <c r="L1314" s="93">
        <f t="shared" si="84"/>
        <v>44252</v>
      </c>
      <c r="M1314" s="30">
        <f t="shared" si="83"/>
        <v>2</v>
      </c>
      <c r="N1314" s="31">
        <v>936</v>
      </c>
      <c r="O1314" s="31" t="s">
        <v>2241</v>
      </c>
      <c r="P1314" s="31">
        <v>937</v>
      </c>
      <c r="Q1314" s="31">
        <v>1880</v>
      </c>
      <c r="R1314" s="31" t="s">
        <v>252</v>
      </c>
      <c r="S1314" s="31" t="s">
        <v>253</v>
      </c>
      <c r="T1314" s="40" t="s">
        <v>2763</v>
      </c>
      <c r="U1314" s="222"/>
      <c r="V1314" s="48"/>
      <c r="W1314" s="48"/>
    </row>
    <row r="1315" s="49" customFormat="1">
      <c r="A1315" s="39">
        <v>8</v>
      </c>
      <c r="B1315" s="54" t="s">
        <v>40</v>
      </c>
      <c r="C1315" s="55" t="s">
        <v>2746</v>
      </c>
      <c r="D1315" s="141" t="s">
        <v>36</v>
      </c>
      <c r="E1315" s="88">
        <v>44250</v>
      </c>
      <c r="F1315" s="37" t="str">
        <f>VLOOKUP($C1315,CARPETAS!$C$5:$L$2388,2,FALSE)</f>
        <v>BRB011</v>
      </c>
      <c r="G1315" s="27" t="str">
        <f>VLOOKUP($C1315,CARPETAS!$C$5:$L$2388,9,FALSE)</f>
        <v>139.43.43</v>
      </c>
      <c r="H1315" s="28" t="str">
        <f>VLOOKUP($C1315,CARPETAS!$C$5:$L$2388,5,FALSE)</f>
        <v>Silvio</v>
      </c>
      <c r="I1315" s="88">
        <f>E1315+1</f>
        <v>44251</v>
      </c>
      <c r="J1315" s="29" t="str">
        <f>VLOOKUP($C1315,CARPETAS!$C$5:$L$2388,4,FALSE)</f>
        <v>Rio Branco</v>
      </c>
      <c r="K1315" s="38"/>
      <c r="L1315" s="93">
        <f t="shared" si="84"/>
        <v>44252</v>
      </c>
      <c r="M1315" s="30">
        <f t="shared" si="83"/>
        <v>2</v>
      </c>
      <c r="N1315" s="31">
        <v>936</v>
      </c>
      <c r="O1315" s="31" t="s">
        <v>1220</v>
      </c>
      <c r="P1315" s="31">
        <v>937</v>
      </c>
      <c r="Q1315" s="31">
        <v>4923</v>
      </c>
      <c r="R1315" s="31" t="s">
        <v>2461</v>
      </c>
      <c r="S1315" s="31" t="s">
        <v>2462</v>
      </c>
      <c r="T1315" s="40" t="s">
        <v>2764</v>
      </c>
      <c r="U1315" s="222"/>
      <c r="V1315" s="48"/>
      <c r="W1315" s="48"/>
    </row>
    <row r="1316" s="49" customFormat="1">
      <c r="A1316" s="39">
        <v>8</v>
      </c>
      <c r="B1316" s="54" t="s">
        <v>40</v>
      </c>
      <c r="C1316" s="55" t="s">
        <v>2751</v>
      </c>
      <c r="D1316" s="141" t="s">
        <v>26</v>
      </c>
      <c r="E1316" s="88">
        <v>44250</v>
      </c>
      <c r="F1316" s="37" t="str">
        <f>VLOOKUP($C1316,CARPETAS!$C$5:$L$2388,2,FALSE)</f>
        <v>BRB012</v>
      </c>
      <c r="G1316" s="27" t="str">
        <f>VLOOKUP($C1316,CARPETAS!$C$5:$L$2388,9,FALSE)</f>
        <v>139.43.75</v>
      </c>
      <c r="H1316" s="28" t="str">
        <f>VLOOKUP($C1316,CARPETAS!$C$5:$L$2388,5,FALSE)</f>
        <v>Zanini</v>
      </c>
      <c r="I1316" s="88">
        <f>E1316+1</f>
        <v>44251</v>
      </c>
      <c r="J1316" s="29" t="str">
        <f>VLOOKUP($C1316,CARPETAS!$C$5:$L$2388,4,FALSE)</f>
        <v>Rio Branco</v>
      </c>
      <c r="K1316" s="38"/>
      <c r="L1316" s="93">
        <f ref="L1316:L1347" t="shared" si="85">I1316+1</f>
        <v>44252</v>
      </c>
      <c r="M1316" s="30">
        <f t="shared" si="83"/>
        <v>2</v>
      </c>
      <c r="N1316" s="31">
        <v>936</v>
      </c>
      <c r="O1316" s="31" t="s">
        <v>1295</v>
      </c>
      <c r="P1316" s="31">
        <v>936</v>
      </c>
      <c r="Q1316" s="31">
        <v>1879</v>
      </c>
      <c r="R1316" s="31" t="s">
        <v>261</v>
      </c>
      <c r="S1316" s="31" t="s">
        <v>262</v>
      </c>
      <c r="T1316" s="40" t="s">
        <v>2765</v>
      </c>
      <c r="U1316" s="222"/>
      <c r="V1316" s="48"/>
      <c r="W1316" s="48"/>
    </row>
    <row r="1317" s="49" customFormat="1">
      <c r="A1317" s="39">
        <v>8</v>
      </c>
      <c r="B1317" s="54" t="s">
        <v>40</v>
      </c>
      <c r="C1317" s="55" t="s">
        <v>2766</v>
      </c>
      <c r="D1317" s="141" t="s">
        <v>28</v>
      </c>
      <c r="E1317" s="88">
        <v>44250</v>
      </c>
      <c r="F1317" s="37" t="str">
        <f>VLOOKUP($C1317,CARPETAS!$C$5:$L$2388,2,FALSE)</f>
        <v>BRB013</v>
      </c>
      <c r="G1317" s="27" t="str">
        <f>VLOOKUP($C1317,CARPETAS!$C$5:$L$2388,9,FALSE)</f>
        <v>139.46.87</v>
      </c>
      <c r="H1317" s="28" t="str">
        <f>VLOOKUP($C1317,CARPETAS!$C$5:$L$2388,5,FALSE)</f>
        <v>Silvio</v>
      </c>
      <c r="I1317" s="88">
        <f>E1317+2</f>
        <v>44252</v>
      </c>
      <c r="J1317" s="29" t="str">
        <f>VLOOKUP($C1317,CARPETAS!$C$5:$L$2388,4,FALSE)</f>
        <v>Rio Branco</v>
      </c>
      <c r="K1317" s="38"/>
      <c r="L1317" s="93">
        <f t="shared" si="85"/>
        <v>44253</v>
      </c>
      <c r="M1317" s="30">
        <f t="shared" si="83"/>
        <v>3</v>
      </c>
      <c r="N1317" s="31">
        <v>936</v>
      </c>
      <c r="O1317" s="31" t="s">
        <v>1285</v>
      </c>
      <c r="P1317" s="31">
        <v>936</v>
      </c>
      <c r="Q1317" s="31">
        <v>4925</v>
      </c>
      <c r="R1317" s="31" t="s">
        <v>2690</v>
      </c>
      <c r="S1317" s="31" t="s">
        <v>2691</v>
      </c>
      <c r="T1317" s="40" t="s">
        <v>2767</v>
      </c>
      <c r="U1317" s="222"/>
      <c r="V1317" s="48"/>
      <c r="W1317" s="48"/>
    </row>
    <row r="1318" s="49" customFormat="1">
      <c r="A1318" s="39">
        <v>7</v>
      </c>
      <c r="B1318" s="54" t="s">
        <v>40</v>
      </c>
      <c r="C1318" s="55" t="s">
        <v>2768</v>
      </c>
      <c r="D1318" s="141" t="s">
        <v>38</v>
      </c>
      <c r="E1318" s="88">
        <v>44245</v>
      </c>
      <c r="F1318" s="37" t="str">
        <f>VLOOKUP($C1318,CARPETAS!$C$5:$L$2388,2,FALSE)</f>
        <v>BRA010</v>
      </c>
      <c r="G1318" s="27" t="str">
        <f>VLOOKUP($C1318,CARPETAS!$C$5:$L$2388,9,FALSE)</f>
        <v>139.42.42</v>
      </c>
      <c r="H1318" s="28" t="str">
        <f>VLOOKUP($C1318,CARPETAS!$C$5:$L$2388,5,FALSE)</f>
        <v>Silvio</v>
      </c>
      <c r="I1318" s="88">
        <f>E1318+7</f>
        <v>44252</v>
      </c>
      <c r="J1318" s="29" t="str">
        <f>VLOOKUP($C1318,CARPETAS!$C$5:$L$2388,4,FALSE)</f>
        <v>Rio Branco</v>
      </c>
      <c r="K1318" s="38"/>
      <c r="L1318" s="93">
        <f t="shared" si="85"/>
        <v>44253</v>
      </c>
      <c r="M1318" s="30">
        <f t="shared" si="83"/>
        <v>8</v>
      </c>
      <c r="N1318" s="31">
        <v>1152</v>
      </c>
      <c r="O1318" s="31"/>
      <c r="P1318" s="31">
        <v>1152</v>
      </c>
      <c r="Q1318" s="31">
        <v>4918</v>
      </c>
      <c r="R1318" s="31" t="s">
        <v>1470</v>
      </c>
      <c r="S1318" s="31" t="s">
        <v>1471</v>
      </c>
      <c r="T1318" s="40" t="s">
        <v>2769</v>
      </c>
      <c r="U1318" s="222"/>
      <c r="V1318" s="48"/>
      <c r="W1318" s="48"/>
    </row>
    <row r="1319" s="49" customFormat="1">
      <c r="A1319" s="39">
        <v>8</v>
      </c>
      <c r="B1319" s="54" t="s">
        <v>40</v>
      </c>
      <c r="C1319" s="55" t="s">
        <v>2770</v>
      </c>
      <c r="D1319" s="141" t="s">
        <v>1907</v>
      </c>
      <c r="E1319" s="88">
        <v>44249</v>
      </c>
      <c r="F1319" s="37" t="str">
        <f>VLOOKUP($C1319,CARPETAS!$C$5:$L$2388,2,FALSE)</f>
        <v>PYB007</v>
      </c>
      <c r="G1319" s="27" t="str">
        <f>VLOOKUP($C1319,CARPETAS!$C$5:$L$2388,9,FALSE)</f>
        <v>139.44.95</v>
      </c>
      <c r="H1319" s="28" t="str">
        <f>VLOOKUP($C1319,CARPETAS!$C$5:$L$2388,5,FALSE)</f>
        <v>Alto Paraguay</v>
      </c>
      <c r="I1319" s="88">
        <v>44252</v>
      </c>
      <c r="J1319" s="29" t="str">
        <f>VLOOKUP($C1319,CARPETAS!$C$5:$L$2388,4,FALSE)</f>
        <v>Salto</v>
      </c>
      <c r="K1319" s="38"/>
      <c r="L1319" s="93">
        <f t="shared" si="85"/>
        <v>44253</v>
      </c>
      <c r="M1319" s="30">
        <f t="shared" si="83"/>
        <v>4</v>
      </c>
      <c r="N1319" s="31">
        <v>990</v>
      </c>
      <c r="O1319" s="31" t="s">
        <v>2008</v>
      </c>
      <c r="P1319" s="31">
        <v>991</v>
      </c>
      <c r="Q1319" s="31"/>
      <c r="R1319" s="31" t="s">
        <v>2113</v>
      </c>
      <c r="S1319" s="31" t="s">
        <v>2771</v>
      </c>
      <c r="T1319" s="40" t="s">
        <v>2772</v>
      </c>
      <c r="U1319" s="222"/>
      <c r="V1319" s="48"/>
      <c r="W1319" s="48"/>
    </row>
    <row r="1320" s="49" customFormat="1">
      <c r="A1320" s="39">
        <v>8</v>
      </c>
      <c r="B1320" s="54" t="s">
        <v>40</v>
      </c>
      <c r="C1320" s="55" t="s">
        <v>2773</v>
      </c>
      <c r="D1320" s="141" t="s">
        <v>1998</v>
      </c>
      <c r="E1320" s="88">
        <v>44251</v>
      </c>
      <c r="F1320" s="37" t="str">
        <f>VLOOKUP($C1320,CARPETAS!$C$5:$L$2388,2,FALSE)</f>
        <v>BRB014</v>
      </c>
      <c r="G1320" s="27" t="str">
        <f>VLOOKUP($C1320,CARPETAS!$C$5:$L$2388,9,FALSE)</f>
        <v>139.47.00</v>
      </c>
      <c r="H1320" s="28" t="str">
        <f>VLOOKUP($C1320,CARPETAS!$C$5:$L$2388,5,FALSE)</f>
        <v>zanini</v>
      </c>
      <c r="I1320" s="88">
        <f>E1320+1</f>
        <v>44252</v>
      </c>
      <c r="J1320" s="29" t="str">
        <f>VLOOKUP($C1320,CARPETAS!$C$5:$L$2388,4,FALSE)</f>
        <v>Rio Branco</v>
      </c>
      <c r="K1320" s="38"/>
      <c r="L1320" s="93">
        <f t="shared" si="85"/>
        <v>44253</v>
      </c>
      <c r="M1320" s="30">
        <f t="shared" si="83"/>
        <v>2</v>
      </c>
      <c r="N1320" s="31">
        <v>936</v>
      </c>
      <c r="O1320" s="31" t="s">
        <v>2257</v>
      </c>
      <c r="P1320" s="31">
        <v>936</v>
      </c>
      <c r="Q1320" s="31">
        <v>1881</v>
      </c>
      <c r="R1320" s="31" t="s">
        <v>491</v>
      </c>
      <c r="S1320" s="31" t="s">
        <v>492</v>
      </c>
      <c r="T1320" s="40" t="s">
        <v>2767</v>
      </c>
      <c r="U1320" s="222"/>
      <c r="V1320" s="48"/>
      <c r="W1320" s="48"/>
    </row>
    <row r="1321" s="49" customFormat="1">
      <c r="A1321" s="39">
        <v>7</v>
      </c>
      <c r="B1321" s="54" t="s">
        <v>40</v>
      </c>
      <c r="C1321" s="55" t="s">
        <v>2774</v>
      </c>
      <c r="D1321" s="141" t="s">
        <v>38</v>
      </c>
      <c r="E1321" s="88">
        <v>44245</v>
      </c>
      <c r="F1321" s="37" t="str">
        <f>VLOOKUP($C1321,CARPETAS!$C$5:$L$2388,2,FALSE)</f>
        <v>BRA009</v>
      </c>
      <c r="G1321" s="27" t="str">
        <f>VLOOKUP($C1321,CARPETAS!$C$5:$L$2388,9,FALSE)</f>
        <v>139.42.43</v>
      </c>
      <c r="H1321" s="28" t="str">
        <f>VLOOKUP($C1321,CARPETAS!$C$5:$L$2388,5,FALSE)</f>
        <v>Miro</v>
      </c>
      <c r="I1321" s="88">
        <f>E1321+8</f>
        <v>44253</v>
      </c>
      <c r="J1321" s="29" t="str">
        <f>VLOOKUP($C1321,CARPETAS!$C$5:$L$2388,4,FALSE)</f>
        <v>Rio Branco</v>
      </c>
      <c r="K1321" s="38"/>
      <c r="L1321" s="93">
        <f t="shared" si="85"/>
        <v>44254</v>
      </c>
      <c r="M1321" s="30">
        <f t="shared" si="83"/>
        <v>9</v>
      </c>
      <c r="N1321" s="31">
        <v>1152</v>
      </c>
      <c r="O1321" s="31"/>
      <c r="P1321" s="31">
        <v>1152</v>
      </c>
      <c r="Q1321" s="31">
        <v>21</v>
      </c>
      <c r="R1321" s="31" t="s">
        <v>2596</v>
      </c>
      <c r="S1321" s="31" t="s">
        <v>2597</v>
      </c>
      <c r="T1321" s="40" t="s">
        <v>2775</v>
      </c>
      <c r="U1321" s="222"/>
      <c r="V1321" s="48"/>
      <c r="W1321" s="48"/>
    </row>
    <row r="1322" s="49" customFormat="1">
      <c r="A1322" s="39">
        <v>8</v>
      </c>
      <c r="B1322" s="54" t="s">
        <v>40</v>
      </c>
      <c r="C1322" s="55" t="s">
        <v>2746</v>
      </c>
      <c r="D1322" s="141" t="s">
        <v>37</v>
      </c>
      <c r="E1322" s="88">
        <v>44251</v>
      </c>
      <c r="F1322" s="37" t="str">
        <f>VLOOKUP($C1322,CARPETAS!$C$5:$L$2388,2,FALSE)</f>
        <v>BRB011</v>
      </c>
      <c r="G1322" s="27" t="str">
        <f>VLOOKUP($C1322,CARPETAS!$C$5:$L$2388,9,FALSE)</f>
        <v>139.43.43</v>
      </c>
      <c r="H1322" s="28" t="str">
        <f>VLOOKUP($C1322,CARPETAS!$C$5:$L$2388,5,FALSE)</f>
        <v>Silvio</v>
      </c>
      <c r="I1322" s="88">
        <f>E1322+2</f>
        <v>44253</v>
      </c>
      <c r="J1322" s="29" t="str">
        <f>VLOOKUP($C1322,CARPETAS!$C$5:$L$2388,4,FALSE)</f>
        <v>Rio Branco</v>
      </c>
      <c r="K1322" s="38"/>
      <c r="L1322" s="93">
        <f t="shared" si="85"/>
        <v>44254</v>
      </c>
      <c r="M1322" s="30">
        <f t="shared" si="83"/>
        <v>3</v>
      </c>
      <c r="N1322" s="31">
        <v>936</v>
      </c>
      <c r="O1322" s="31" t="s">
        <v>1483</v>
      </c>
      <c r="P1322" s="31">
        <v>936</v>
      </c>
      <c r="Q1322" s="31">
        <v>4924</v>
      </c>
      <c r="R1322" s="31" t="s">
        <v>1756</v>
      </c>
      <c r="S1322" s="31" t="s">
        <v>1981</v>
      </c>
      <c r="T1322" s="40" t="s">
        <v>2776</v>
      </c>
      <c r="U1322" s="222"/>
      <c r="V1322" s="48"/>
      <c r="W1322" s="48"/>
    </row>
    <row r="1323" s="49" customFormat="1">
      <c r="A1323" s="39">
        <v>8</v>
      </c>
      <c r="B1323" s="54" t="s">
        <v>40</v>
      </c>
      <c r="C1323" s="55" t="s">
        <v>2766</v>
      </c>
      <c r="D1323" s="141" t="s">
        <v>32</v>
      </c>
      <c r="E1323" s="88">
        <v>44251</v>
      </c>
      <c r="F1323" s="37" t="str">
        <f>VLOOKUP($C1323,CARPETAS!$C$5:$L$2388,2,FALSE)</f>
        <v>BRB013</v>
      </c>
      <c r="G1323" s="27" t="str">
        <f>VLOOKUP($C1323,CARPETAS!$C$5:$L$2388,9,FALSE)</f>
        <v>139.46.87</v>
      </c>
      <c r="H1323" s="28" t="str">
        <f>VLOOKUP($C1323,CARPETAS!$C$5:$L$2388,5,FALSE)</f>
        <v>Silvio</v>
      </c>
      <c r="I1323" s="88">
        <f>E1323+2</f>
        <v>44253</v>
      </c>
      <c r="J1323" s="29" t="str">
        <f>VLOOKUP($C1323,CARPETAS!$C$5:$L$2388,4,FALSE)</f>
        <v>Rio Branco</v>
      </c>
      <c r="K1323" s="38"/>
      <c r="L1323" s="93">
        <f t="shared" si="85"/>
        <v>44254</v>
      </c>
      <c r="M1323" s="30">
        <f t="shared" si="83"/>
        <v>3</v>
      </c>
      <c r="N1323" s="31">
        <v>936</v>
      </c>
      <c r="O1323" s="31" t="s">
        <v>2777</v>
      </c>
      <c r="P1323" s="31">
        <v>937</v>
      </c>
      <c r="Q1323" s="31">
        <v>4935</v>
      </c>
      <c r="R1323" s="31" t="s">
        <v>1742</v>
      </c>
      <c r="S1323" s="31" t="s">
        <v>2701</v>
      </c>
      <c r="T1323" s="40" t="s">
        <v>2778</v>
      </c>
      <c r="U1323" s="222"/>
      <c r="V1323" s="48"/>
      <c r="W1323" s="48"/>
    </row>
    <row r="1324" s="49" customFormat="1">
      <c r="A1324" s="39">
        <v>8</v>
      </c>
      <c r="B1324" s="54" t="s">
        <v>40</v>
      </c>
      <c r="C1324" s="55" t="s">
        <v>2773</v>
      </c>
      <c r="D1324" s="141" t="s">
        <v>26</v>
      </c>
      <c r="E1324" s="88">
        <v>44252</v>
      </c>
      <c r="F1324" s="37" t="str">
        <f>VLOOKUP($C1324,CARPETAS!$C$5:$L$2388,2,FALSE)</f>
        <v>BRB014</v>
      </c>
      <c r="G1324" s="27" t="str">
        <f>VLOOKUP($C1324,CARPETAS!$C$5:$L$2388,9,FALSE)</f>
        <v>139.47.00</v>
      </c>
      <c r="H1324" s="28" t="str">
        <f>VLOOKUP($C1324,CARPETAS!$C$5:$L$2388,5,FALSE)</f>
        <v>zanini</v>
      </c>
      <c r="I1324" s="88">
        <f>E1324+1</f>
        <v>44253</v>
      </c>
      <c r="J1324" s="29" t="str">
        <f>VLOOKUP($C1324,CARPETAS!$C$5:$L$2388,4,FALSE)</f>
        <v>Rio Branco</v>
      </c>
      <c r="K1324" s="38"/>
      <c r="L1324" s="93">
        <f t="shared" si="85"/>
        <v>44254</v>
      </c>
      <c r="M1324" s="30">
        <f t="shared" si="83"/>
        <v>2</v>
      </c>
      <c r="N1324" s="31">
        <v>936</v>
      </c>
      <c r="O1324" s="31" t="s">
        <v>1296</v>
      </c>
      <c r="P1324" s="31">
        <v>937</v>
      </c>
      <c r="Q1324" s="31">
        <v>1885</v>
      </c>
      <c r="R1324" s="31" t="s">
        <v>183</v>
      </c>
      <c r="S1324" s="31" t="s">
        <v>184</v>
      </c>
      <c r="T1324" s="40" t="s">
        <v>2778</v>
      </c>
      <c r="U1324" s="222"/>
      <c r="V1324" s="48"/>
      <c r="W1324" s="48"/>
    </row>
    <row r="1325" s="49" customFormat="1">
      <c r="A1325" s="39">
        <v>8</v>
      </c>
      <c r="B1325" s="54" t="s">
        <v>40</v>
      </c>
      <c r="C1325" s="55" t="s">
        <v>2773</v>
      </c>
      <c r="D1325" s="141" t="s">
        <v>1998</v>
      </c>
      <c r="E1325" s="88">
        <v>44253</v>
      </c>
      <c r="F1325" s="37" t="str">
        <f>VLOOKUP($C1325,CARPETAS!$C$5:$L$2388,2,FALSE)</f>
        <v>BRB014</v>
      </c>
      <c r="G1325" s="27" t="str">
        <f>VLOOKUP($C1325,CARPETAS!$C$5:$L$2388,9,FALSE)</f>
        <v>139.47.00</v>
      </c>
      <c r="H1325" s="28" t="str">
        <f>VLOOKUP($C1325,CARPETAS!$C$5:$L$2388,5,FALSE)</f>
        <v>zanini</v>
      </c>
      <c r="I1325" s="88">
        <f>E1325+3</f>
        <v>44256</v>
      </c>
      <c r="J1325" s="29" t="str">
        <f>VLOOKUP($C1325,CARPETAS!$C$5:$L$2388,4,FALSE)</f>
        <v>Rio Branco</v>
      </c>
      <c r="K1325" s="38"/>
      <c r="L1325" s="93">
        <f t="shared" si="85"/>
        <v>44257</v>
      </c>
      <c r="M1325" s="30">
        <f t="shared" si="83"/>
        <v>4</v>
      </c>
      <c r="N1325" s="31">
        <v>936</v>
      </c>
      <c r="O1325" s="31" t="s">
        <v>2275</v>
      </c>
      <c r="P1325" s="31">
        <v>936</v>
      </c>
      <c r="Q1325" s="31">
        <v>1887</v>
      </c>
      <c r="R1325" s="31" t="s">
        <v>153</v>
      </c>
      <c r="S1325" s="31" t="s">
        <v>340</v>
      </c>
      <c r="T1325" s="40" t="s">
        <v>2779</v>
      </c>
      <c r="U1325" s="222"/>
      <c r="V1325" s="48"/>
      <c r="W1325" s="48"/>
    </row>
    <row r="1326" s="49" customFormat="1">
      <c r="A1326" s="39">
        <v>8</v>
      </c>
      <c r="B1326" s="54" t="s">
        <v>40</v>
      </c>
      <c r="C1326" s="55" t="s">
        <v>2773</v>
      </c>
      <c r="D1326" s="141" t="s">
        <v>26</v>
      </c>
      <c r="E1326" s="88">
        <v>44253</v>
      </c>
      <c r="F1326" s="37" t="str">
        <f>VLOOKUP($C1326,CARPETAS!$C$5:$L$2388,2,FALSE)</f>
        <v>BRB014</v>
      </c>
      <c r="G1326" s="27" t="str">
        <f>VLOOKUP($C1326,CARPETAS!$C$5:$L$2388,9,FALSE)</f>
        <v>139.47.00</v>
      </c>
      <c r="H1326" s="28" t="str">
        <f>VLOOKUP($C1326,CARPETAS!$C$5:$L$2388,5,FALSE)</f>
        <v>zanini</v>
      </c>
      <c r="I1326" s="88">
        <f>E1326+3</f>
        <v>44256</v>
      </c>
      <c r="J1326" s="29" t="str">
        <f>VLOOKUP($C1326,CARPETAS!$C$5:$L$2388,4,FALSE)</f>
        <v>Rio Branco</v>
      </c>
      <c r="K1326" s="38"/>
      <c r="L1326" s="93">
        <f t="shared" si="85"/>
        <v>44257</v>
      </c>
      <c r="M1326" s="30">
        <f t="shared" si="83"/>
        <v>4</v>
      </c>
      <c r="N1326" s="31">
        <v>936</v>
      </c>
      <c r="O1326" s="31" t="s">
        <v>1301</v>
      </c>
      <c r="P1326" s="31">
        <v>936</v>
      </c>
      <c r="Q1326" s="31">
        <v>1888</v>
      </c>
      <c r="R1326" s="31" t="s">
        <v>753</v>
      </c>
      <c r="S1326" s="31" t="s">
        <v>754</v>
      </c>
      <c r="T1326" s="40" t="s">
        <v>2780</v>
      </c>
      <c r="U1326" s="222"/>
      <c r="V1326" s="48"/>
      <c r="W1326" s="48"/>
    </row>
    <row r="1327" s="49" customFormat="1">
      <c r="A1327" s="39">
        <v>8</v>
      </c>
      <c r="B1327" s="54" t="s">
        <v>40</v>
      </c>
      <c r="C1327" s="55" t="s">
        <v>2766</v>
      </c>
      <c r="D1327" s="141" t="s">
        <v>37</v>
      </c>
      <c r="E1327" s="88">
        <v>44254</v>
      </c>
      <c r="F1327" s="37" t="str">
        <f>VLOOKUP($C1327,CARPETAS!$C$5:$L$2388,2,FALSE)</f>
        <v>BRB013</v>
      </c>
      <c r="G1327" s="27" t="s">
        <v>2781</v>
      </c>
      <c r="H1327" s="28" t="str">
        <f>VLOOKUP($C1327,CARPETAS!$C$5:$L$2388,5,FALSE)</f>
        <v>Silvio</v>
      </c>
      <c r="I1327" s="88">
        <v>44257</v>
      </c>
      <c r="J1327" s="29" t="str">
        <f>VLOOKUP($C1327,CARPETAS!$C$5:$L$2388,4,FALSE)</f>
        <v>Rio Branco</v>
      </c>
      <c r="K1327" s="38"/>
      <c r="L1327" s="93">
        <f t="shared" si="85"/>
        <v>44258</v>
      </c>
      <c r="M1327" s="30">
        <f t="shared" si="83"/>
        <v>4</v>
      </c>
      <c r="N1327" s="31">
        <v>936</v>
      </c>
      <c r="O1327" s="31" t="s">
        <v>1503</v>
      </c>
      <c r="P1327" s="31">
        <v>936</v>
      </c>
      <c r="Q1327" s="31">
        <v>4943</v>
      </c>
      <c r="R1327" s="31" t="s">
        <v>1984</v>
      </c>
      <c r="S1327" s="31" t="s">
        <v>1985</v>
      </c>
      <c r="T1327" s="40" t="s">
        <v>2782</v>
      </c>
      <c r="U1327" s="222"/>
      <c r="V1327" s="48"/>
      <c r="W1327" s="48"/>
    </row>
    <row r="1328" s="49" customFormat="1">
      <c r="A1328" s="39">
        <v>8</v>
      </c>
      <c r="B1328" s="54" t="s">
        <v>40</v>
      </c>
      <c r="C1328" s="55" t="s">
        <v>2783</v>
      </c>
      <c r="D1328" s="141" t="s">
        <v>38</v>
      </c>
      <c r="E1328" s="88">
        <v>44252</v>
      </c>
      <c r="F1328" s="37" t="str">
        <f>VLOOKUP($C1328,CARPETAS!$C$5:$L$2388,2,FALSE)</f>
        <v>BRA011</v>
      </c>
      <c r="G1328" s="27" t="str">
        <f>VLOOKUP($C1328,CARPETAS!$C$5:$L$2388,9,FALSE)</f>
        <v>139.48.43</v>
      </c>
      <c r="H1328" s="28" t="str">
        <f>VLOOKUP($C1328,CARPETAS!$C$5:$L$2388,5,FALSE)</f>
        <v>Silvio</v>
      </c>
      <c r="I1328" s="88">
        <v>44258</v>
      </c>
      <c r="J1328" s="29" t="str">
        <f>VLOOKUP($C1328,CARPETAS!$C$5:$L$2388,4,FALSE)</f>
        <v>Rio Branco</v>
      </c>
      <c r="K1328" s="38"/>
      <c r="L1328" s="93">
        <f t="shared" si="85"/>
        <v>44259</v>
      </c>
      <c r="M1328" s="30">
        <f t="shared" si="83"/>
        <v>7</v>
      </c>
      <c r="N1328" s="31">
        <v>1152</v>
      </c>
      <c r="O1328" s="31"/>
      <c r="P1328" s="31">
        <v>1152</v>
      </c>
      <c r="Q1328" s="31">
        <v>4939</v>
      </c>
      <c r="R1328" s="31" t="s">
        <v>2295</v>
      </c>
      <c r="S1328" s="31" t="s">
        <v>2296</v>
      </c>
      <c r="T1328" s="40" t="s">
        <v>2784</v>
      </c>
      <c r="U1328" s="222"/>
      <c r="V1328" s="48"/>
      <c r="W1328" s="48"/>
    </row>
    <row r="1329" s="49" customFormat="1">
      <c r="A1329" s="39">
        <v>9</v>
      </c>
      <c r="B1329" s="54" t="s">
        <v>40</v>
      </c>
      <c r="C1329" s="55" t="s">
        <v>2766</v>
      </c>
      <c r="D1329" s="141" t="s">
        <v>27</v>
      </c>
      <c r="E1329" s="88">
        <v>44256</v>
      </c>
      <c r="F1329" s="37" t="str">
        <f>VLOOKUP($C1329,CARPETAS!$C$5:$L$2388,2,FALSE)</f>
        <v>BRB013</v>
      </c>
      <c r="G1329" s="27" t="str">
        <f>VLOOKUP($C1329,CARPETAS!$C$5:$L$2388,9,FALSE)</f>
        <v>139.46.87</v>
      </c>
      <c r="H1329" s="28" t="str">
        <f>VLOOKUP($C1329,CARPETAS!$C$5:$L$2388,5,FALSE)</f>
        <v>Silvio</v>
      </c>
      <c r="I1329" s="88">
        <f>E1329+2</f>
        <v>44258</v>
      </c>
      <c r="J1329" s="29" t="str">
        <f>VLOOKUP($C1329,CARPETAS!$C$5:$L$2388,4,FALSE)</f>
        <v>Rio Branco</v>
      </c>
      <c r="K1329" s="38"/>
      <c r="L1329" s="93">
        <f t="shared" si="85"/>
        <v>44259</v>
      </c>
      <c r="M1329" s="30">
        <f t="shared" si="83"/>
        <v>3</v>
      </c>
      <c r="N1329" s="31">
        <v>936</v>
      </c>
      <c r="O1329" s="31" t="s">
        <v>2785</v>
      </c>
      <c r="P1329" s="31">
        <v>936</v>
      </c>
      <c r="Q1329" s="31">
        <v>4911</v>
      </c>
      <c r="R1329" s="31" t="s">
        <v>2098</v>
      </c>
      <c r="S1329" s="31" t="s">
        <v>2099</v>
      </c>
      <c r="T1329" s="40" t="s">
        <v>2779</v>
      </c>
      <c r="U1329" s="222"/>
      <c r="V1329" s="48"/>
      <c r="W1329" s="48"/>
    </row>
    <row r="1330" s="49" customFormat="1">
      <c r="A1330" s="39">
        <v>9</v>
      </c>
      <c r="B1330" s="54" t="s">
        <v>40</v>
      </c>
      <c r="C1330" s="55" t="s">
        <v>2773</v>
      </c>
      <c r="D1330" s="141" t="s">
        <v>1998</v>
      </c>
      <c r="E1330" s="88">
        <v>44256</v>
      </c>
      <c r="F1330" s="37" t="str">
        <f>VLOOKUP($C1330,CARPETAS!$C$5:$L$2388,2,FALSE)</f>
        <v>BRB014</v>
      </c>
      <c r="G1330" s="27" t="str">
        <f>VLOOKUP($C1330,CARPETAS!$C$5:$L$2388,9,FALSE)</f>
        <v>139.47.00</v>
      </c>
      <c r="H1330" s="28" t="str">
        <f>VLOOKUP($C1330,CARPETAS!$C$5:$L$2388,5,FALSE)</f>
        <v>zanini</v>
      </c>
      <c r="I1330" s="88">
        <f>E1330+2</f>
        <v>44258</v>
      </c>
      <c r="J1330" s="29" t="str">
        <f>VLOOKUP($C1330,CARPETAS!$C$5:$L$2388,4,FALSE)</f>
        <v>Rio Branco</v>
      </c>
      <c r="K1330" s="38"/>
      <c r="L1330" s="93">
        <f t="shared" si="85"/>
        <v>44259</v>
      </c>
      <c r="M1330" s="30">
        <f t="shared" si="83"/>
        <v>3</v>
      </c>
      <c r="N1330" s="31">
        <v>936</v>
      </c>
      <c r="O1330" s="31" t="s">
        <v>2299</v>
      </c>
      <c r="P1330" s="31">
        <v>936</v>
      </c>
      <c r="Q1330" s="31">
        <v>1892</v>
      </c>
      <c r="R1330" s="31" t="s">
        <v>1599</v>
      </c>
      <c r="S1330" s="31" t="s">
        <v>1600</v>
      </c>
      <c r="T1330" s="40" t="s">
        <v>2786</v>
      </c>
      <c r="U1330" s="222"/>
      <c r="V1330" s="48"/>
      <c r="W1330" s="48"/>
    </row>
    <row r="1331" s="49" customFormat="1">
      <c r="A1331" s="39">
        <v>9</v>
      </c>
      <c r="B1331" s="54" t="s">
        <v>40</v>
      </c>
      <c r="C1331" s="55" t="s">
        <v>2773</v>
      </c>
      <c r="D1331" s="141" t="s">
        <v>26</v>
      </c>
      <c r="E1331" s="88">
        <v>44256</v>
      </c>
      <c r="F1331" s="37" t="str">
        <f>VLOOKUP($C1331,CARPETAS!$C$5:$L$2388,2,FALSE)</f>
        <v>BRB014</v>
      </c>
      <c r="G1331" s="27" t="str">
        <f>VLOOKUP($C1331,CARPETAS!$C$5:$L$2388,9,FALSE)</f>
        <v>139.47.00</v>
      </c>
      <c r="H1331" s="28" t="str">
        <f>VLOOKUP($C1331,CARPETAS!$C$5:$L$2388,5,FALSE)</f>
        <v>zanini</v>
      </c>
      <c r="I1331" s="88">
        <f>E1331+2</f>
        <v>44258</v>
      </c>
      <c r="J1331" s="29" t="str">
        <f>VLOOKUP($C1331,CARPETAS!$C$5:$L$2388,4,FALSE)</f>
        <v>Rio Branco</v>
      </c>
      <c r="K1331" s="38"/>
      <c r="L1331" s="93">
        <f t="shared" si="85"/>
        <v>44259</v>
      </c>
      <c r="M1331" s="30">
        <f t="shared" si="83"/>
        <v>3</v>
      </c>
      <c r="N1331" s="31">
        <v>936</v>
      </c>
      <c r="O1331" s="31" t="s">
        <v>1307</v>
      </c>
      <c r="P1331" s="31">
        <v>936</v>
      </c>
      <c r="Q1331" s="31">
        <v>1893</v>
      </c>
      <c r="R1331" s="31" t="s">
        <v>1710</v>
      </c>
      <c r="S1331" s="31" t="s">
        <v>2787</v>
      </c>
      <c r="T1331" s="40" t="s">
        <v>2786</v>
      </c>
      <c r="U1331" s="222"/>
      <c r="V1331" s="48"/>
      <c r="W1331" s="48"/>
    </row>
    <row r="1332" s="49" customFormat="1">
      <c r="A1332" s="39">
        <v>9</v>
      </c>
      <c r="B1332" s="54" t="s">
        <v>40</v>
      </c>
      <c r="C1332" s="55" t="s">
        <v>2788</v>
      </c>
      <c r="D1332" s="141" t="s">
        <v>1998</v>
      </c>
      <c r="E1332" s="88">
        <v>44257</v>
      </c>
      <c r="F1332" s="37" t="str">
        <f>VLOOKUP($C1332,CARPETAS!$C$5:$L$2388,2,FALSE)</f>
        <v>BRB016</v>
      </c>
      <c r="G1332" s="27" t="str">
        <f>VLOOKUP($C1332,CARPETAS!$C$5:$L$2388,9,FALSE)</f>
        <v>139.52.05</v>
      </c>
      <c r="H1332" s="28" t="str">
        <f>VLOOKUP($C1332,CARPETAS!$C$5:$L$2388,5,FALSE)</f>
        <v>zanini</v>
      </c>
      <c r="I1332" s="88">
        <v>44259</v>
      </c>
      <c r="J1332" s="29" t="str">
        <f>VLOOKUP($C1332,CARPETAS!$C$5:$L$2388,4,FALSE)</f>
        <v>Rio Branco</v>
      </c>
      <c r="K1332" s="38"/>
      <c r="L1332" s="93">
        <f t="shared" si="85"/>
        <v>44260</v>
      </c>
      <c r="M1332" s="30">
        <f t="shared" si="83"/>
        <v>3</v>
      </c>
      <c r="N1332" s="31">
        <v>936</v>
      </c>
      <c r="O1332" s="31" t="s">
        <v>2789</v>
      </c>
      <c r="P1332" s="31">
        <v>936</v>
      </c>
      <c r="Q1332" s="31">
        <v>1894</v>
      </c>
      <c r="R1332" s="31" t="s">
        <v>221</v>
      </c>
      <c r="S1332" s="31" t="s">
        <v>711</v>
      </c>
      <c r="T1332" s="40" t="s">
        <v>2790</v>
      </c>
      <c r="U1332" s="222"/>
      <c r="V1332" s="48"/>
      <c r="W1332" s="48"/>
    </row>
    <row r="1333" s="49" customFormat="1">
      <c r="A1333" s="39">
        <v>9</v>
      </c>
      <c r="B1333" s="54" t="s">
        <v>40</v>
      </c>
      <c r="C1333" s="55" t="s">
        <v>2766</v>
      </c>
      <c r="D1333" s="141" t="s">
        <v>37</v>
      </c>
      <c r="E1333" s="88">
        <v>44257</v>
      </c>
      <c r="F1333" s="37" t="str">
        <f>VLOOKUP($C1333,CARPETAS!$C$5:$L$2388,2,FALSE)</f>
        <v>BRB013</v>
      </c>
      <c r="G1333" s="27" t="str">
        <f>VLOOKUP($C1333,CARPETAS!$C$5:$L$2388,9,FALSE)</f>
        <v>139.46.87</v>
      </c>
      <c r="H1333" s="28" t="str">
        <f>VLOOKUP($C1333,CARPETAS!$C$5:$L$2388,5,FALSE)</f>
        <v>Silvio</v>
      </c>
      <c r="I1333" s="88">
        <f>E1333+2</f>
        <v>44259</v>
      </c>
      <c r="J1333" s="29" t="str">
        <f>VLOOKUP($C1333,CARPETAS!$C$5:$L$2388,4,FALSE)</f>
        <v>Rio Branco</v>
      </c>
      <c r="K1333" s="38"/>
      <c r="L1333" s="93">
        <f t="shared" si="85"/>
        <v>44260</v>
      </c>
      <c r="M1333" s="30">
        <f t="shared" si="83"/>
        <v>3</v>
      </c>
      <c r="N1333" s="31">
        <v>936</v>
      </c>
      <c r="O1333" s="31" t="s">
        <v>1509</v>
      </c>
      <c r="P1333" s="31">
        <v>936</v>
      </c>
      <c r="Q1333" s="31">
        <v>4945</v>
      </c>
      <c r="R1333" s="31" t="s">
        <v>2156</v>
      </c>
      <c r="S1333" s="31" t="s">
        <v>2791</v>
      </c>
      <c r="T1333" s="40" t="s">
        <v>2792</v>
      </c>
      <c r="U1333" s="222"/>
      <c r="V1333" s="48"/>
      <c r="W1333" s="48"/>
    </row>
    <row r="1334" s="49" customFormat="1">
      <c r="A1334" s="39">
        <v>9</v>
      </c>
      <c r="B1334" s="54" t="s">
        <v>40</v>
      </c>
      <c r="C1334" s="55" t="s">
        <v>2766</v>
      </c>
      <c r="D1334" s="141" t="s">
        <v>36</v>
      </c>
      <c r="E1334" s="88">
        <v>44257</v>
      </c>
      <c r="F1334" s="37" t="str">
        <f>VLOOKUP($C1334,CARPETAS!$C$5:$L$2388,2,FALSE)</f>
        <v>BRB013</v>
      </c>
      <c r="G1334" s="27" t="str">
        <f>VLOOKUP($C1334,CARPETAS!$C$5:$L$2388,9,FALSE)</f>
        <v>139.46.87</v>
      </c>
      <c r="H1334" s="28" t="str">
        <f>VLOOKUP($C1334,CARPETAS!$C$5:$L$2388,5,FALSE)</f>
        <v>Silvio</v>
      </c>
      <c r="I1334" s="88">
        <f>E1334+2</f>
        <v>44259</v>
      </c>
      <c r="J1334" s="29" t="str">
        <f>VLOOKUP($C1334,CARPETAS!$C$5:$L$2388,4,FALSE)</f>
        <v>Rio Branco</v>
      </c>
      <c r="K1334" s="38"/>
      <c r="L1334" s="93">
        <f t="shared" si="85"/>
        <v>44260</v>
      </c>
      <c r="M1334" s="30">
        <f ref="M1334:M1397" t="shared" si="86">IF(E1334&lt;&gt;"",L1334-E1334,"-")</f>
        <v>3</v>
      </c>
      <c r="N1334" s="31">
        <v>936</v>
      </c>
      <c r="O1334" s="31" t="s">
        <v>1243</v>
      </c>
      <c r="P1334" s="31">
        <v>936</v>
      </c>
      <c r="Q1334" s="31">
        <v>4952</v>
      </c>
      <c r="R1334" s="31" t="s">
        <v>77</v>
      </c>
      <c r="S1334" s="31" t="s">
        <v>2063</v>
      </c>
      <c r="T1334" s="40" t="s">
        <v>2792</v>
      </c>
      <c r="U1334" s="222"/>
      <c r="V1334" s="48"/>
      <c r="W1334" s="48"/>
    </row>
    <row r="1335" s="49" customFormat="1">
      <c r="A1335" s="39">
        <v>9</v>
      </c>
      <c r="B1335" s="54" t="s">
        <v>40</v>
      </c>
      <c r="C1335" s="55" t="s">
        <v>2788</v>
      </c>
      <c r="D1335" s="141" t="s">
        <v>26</v>
      </c>
      <c r="E1335" s="88">
        <v>44258</v>
      </c>
      <c r="F1335" s="37" t="str">
        <f>VLOOKUP($C1335,CARPETAS!$C$5:$L$2388,2,FALSE)</f>
        <v>BRB016</v>
      </c>
      <c r="G1335" s="27" t="str">
        <f>VLOOKUP($C1335,CARPETAS!$C$5:$L$2388,9,FALSE)</f>
        <v>139.52.05</v>
      </c>
      <c r="H1335" s="28" t="str">
        <f>VLOOKUP($C1335,CARPETAS!$C$5:$L$2388,5,FALSE)</f>
        <v>zanini</v>
      </c>
      <c r="I1335" s="88">
        <v>44259</v>
      </c>
      <c r="J1335" s="29" t="str">
        <f>VLOOKUP($C1335,CARPETAS!$C$5:$L$2388,4,FALSE)</f>
        <v>Rio Branco</v>
      </c>
      <c r="K1335" s="38"/>
      <c r="L1335" s="93">
        <f t="shared" si="85"/>
        <v>44260</v>
      </c>
      <c r="M1335" s="30">
        <f t="shared" si="86"/>
        <v>2</v>
      </c>
      <c r="N1335" s="31">
        <v>936</v>
      </c>
      <c r="O1335" s="31" t="s">
        <v>1318</v>
      </c>
      <c r="P1335" s="31">
        <v>936</v>
      </c>
      <c r="Q1335" s="31">
        <v>1900</v>
      </c>
      <c r="R1335" s="31" t="s">
        <v>157</v>
      </c>
      <c r="S1335" s="31" t="s">
        <v>158</v>
      </c>
      <c r="T1335" s="40" t="s">
        <v>2790</v>
      </c>
      <c r="U1335" s="222"/>
      <c r="V1335" s="48"/>
      <c r="W1335" s="48"/>
    </row>
    <row r="1336" s="49" customFormat="1">
      <c r="A1336" s="39">
        <v>9</v>
      </c>
      <c r="B1336" s="54" t="s">
        <v>40</v>
      </c>
      <c r="C1336" s="55" t="s">
        <v>2788</v>
      </c>
      <c r="D1336" s="141" t="s">
        <v>1998</v>
      </c>
      <c r="E1336" s="88">
        <v>44259</v>
      </c>
      <c r="F1336" s="37" t="str">
        <f>VLOOKUP($C1336,CARPETAS!$C$5:$L$2388,2,FALSE)</f>
        <v>BRB016</v>
      </c>
      <c r="G1336" s="27" t="str">
        <f>VLOOKUP($C1336,CARPETAS!$C$5:$L$2388,9,FALSE)</f>
        <v>139.52.05</v>
      </c>
      <c r="H1336" s="28" t="str">
        <f>VLOOKUP($C1336,CARPETAS!$C$5:$L$2388,5,FALSE)</f>
        <v>zanini</v>
      </c>
      <c r="I1336" s="88">
        <v>44259</v>
      </c>
      <c r="J1336" s="29" t="str">
        <f>VLOOKUP($C1336,CARPETAS!$C$5:$L$2388,4,FALSE)</f>
        <v>Rio Branco</v>
      </c>
      <c r="K1336" s="38"/>
      <c r="L1336" s="93">
        <f t="shared" si="85"/>
        <v>44260</v>
      </c>
      <c r="M1336" s="30">
        <f t="shared" si="86"/>
        <v>1</v>
      </c>
      <c r="N1336" s="31">
        <v>936</v>
      </c>
      <c r="O1336" s="31" t="s">
        <v>2340</v>
      </c>
      <c r="P1336" s="31">
        <v>936</v>
      </c>
      <c r="Q1336" s="31">
        <v>1899</v>
      </c>
      <c r="R1336" s="31" t="s">
        <v>305</v>
      </c>
      <c r="S1336" s="31" t="s">
        <v>65</v>
      </c>
      <c r="T1336" s="40" t="s">
        <v>2793</v>
      </c>
      <c r="U1336" s="222"/>
      <c r="V1336" s="48"/>
      <c r="W1336" s="48"/>
    </row>
    <row r="1337" s="49" customFormat="1">
      <c r="A1337" s="39">
        <v>9</v>
      </c>
      <c r="B1337" s="54" t="s">
        <v>40</v>
      </c>
      <c r="C1337" s="55" t="s">
        <v>2794</v>
      </c>
      <c r="D1337" s="141" t="s">
        <v>28</v>
      </c>
      <c r="E1337" s="88">
        <v>44258</v>
      </c>
      <c r="F1337" s="37" t="str">
        <f>VLOOKUP($C1337,CARPETAS!$C$5:$L$2388,2,FALSE)</f>
        <v>BRB015</v>
      </c>
      <c r="G1337" s="27" t="str">
        <f>VLOOKUP($C1337,CARPETAS!$C$5:$L$2388,9,FALSE)</f>
        <v>139.52.04</v>
      </c>
      <c r="H1337" s="28" t="str">
        <f>VLOOKUP($C1337,CARPETAS!$C$5:$L$2388,5,FALSE)</f>
        <v>Silvio</v>
      </c>
      <c r="I1337" s="88">
        <f>E1337+2</f>
        <v>44260</v>
      </c>
      <c r="J1337" s="29" t="str">
        <f>VLOOKUP($C1337,CARPETAS!$C$5:$L$2388,4,FALSE)</f>
        <v>Rio Branco</v>
      </c>
      <c r="K1337" s="38"/>
      <c r="L1337" s="93">
        <f t="shared" si="85"/>
        <v>44261</v>
      </c>
      <c r="M1337" s="30">
        <f t="shared" si="86"/>
        <v>3</v>
      </c>
      <c r="N1337" s="31">
        <v>936</v>
      </c>
      <c r="O1337" s="31" t="s">
        <v>1304</v>
      </c>
      <c r="P1337" s="31">
        <v>937</v>
      </c>
      <c r="Q1337" s="31">
        <v>4953</v>
      </c>
      <c r="R1337" s="31" t="s">
        <v>1990</v>
      </c>
      <c r="S1337" s="31" t="s">
        <v>1628</v>
      </c>
      <c r="T1337" s="40" t="s">
        <v>2795</v>
      </c>
      <c r="U1337" s="222"/>
      <c r="V1337" s="48"/>
      <c r="W1337" s="48"/>
    </row>
    <row r="1338" s="49" customFormat="1">
      <c r="A1338" s="39">
        <v>9</v>
      </c>
      <c r="B1338" s="54" t="s">
        <v>40</v>
      </c>
      <c r="C1338" s="55" t="s">
        <v>2794</v>
      </c>
      <c r="D1338" s="141" t="s">
        <v>27</v>
      </c>
      <c r="E1338" s="88">
        <v>44259</v>
      </c>
      <c r="F1338" s="37" t="str">
        <f>VLOOKUP($C1338,CARPETAS!$C$5:$L$2388,2,FALSE)</f>
        <v>BRB015</v>
      </c>
      <c r="G1338" s="27" t="str">
        <f>VLOOKUP($C1338,CARPETAS!$C$5:$L$2388,9,FALSE)</f>
        <v>139.52.04</v>
      </c>
      <c r="H1338" s="28" t="str">
        <f>VLOOKUP($C1338,CARPETAS!$C$5:$L$2388,5,FALSE)</f>
        <v>Silvio</v>
      </c>
      <c r="I1338" s="88">
        <v>44260</v>
      </c>
      <c r="J1338" s="29" t="str">
        <f>VLOOKUP($C1338,CARPETAS!$C$5:$L$2388,4,FALSE)</f>
        <v>Rio Branco</v>
      </c>
      <c r="K1338" s="38"/>
      <c r="L1338" s="93">
        <f t="shared" si="85"/>
        <v>44261</v>
      </c>
      <c r="M1338" s="30">
        <f t="shared" si="86"/>
        <v>2</v>
      </c>
      <c r="N1338" s="31">
        <v>936</v>
      </c>
      <c r="O1338" s="31" t="s">
        <v>1512</v>
      </c>
      <c r="P1338" s="31">
        <v>937</v>
      </c>
      <c r="Q1338" s="31">
        <v>4963</v>
      </c>
      <c r="R1338" s="31" t="s">
        <v>1465</v>
      </c>
      <c r="S1338" s="31" t="s">
        <v>1466</v>
      </c>
      <c r="T1338" s="40" t="s">
        <v>2796</v>
      </c>
      <c r="U1338" s="222"/>
      <c r="V1338" s="48"/>
      <c r="W1338" s="48"/>
    </row>
    <row r="1339" s="49" customFormat="1">
      <c r="A1339" s="39">
        <v>9</v>
      </c>
      <c r="B1339" s="54" t="s">
        <v>40</v>
      </c>
      <c r="C1339" s="55" t="s">
        <v>2794</v>
      </c>
      <c r="D1339" s="141" t="s">
        <v>37</v>
      </c>
      <c r="E1339" s="88">
        <v>44259</v>
      </c>
      <c r="F1339" s="37" t="str">
        <f>VLOOKUP($C1339,CARPETAS!$C$5:$L$2388,2,FALSE)</f>
        <v>BRB015</v>
      </c>
      <c r="G1339" s="27" t="str">
        <f>VLOOKUP($C1339,CARPETAS!$C$5:$L$2388,9,FALSE)</f>
        <v>139.52.04</v>
      </c>
      <c r="H1339" s="28" t="str">
        <f>VLOOKUP($C1339,CARPETAS!$C$5:$L$2388,5,FALSE)</f>
        <v>Silvio</v>
      </c>
      <c r="I1339" s="88">
        <v>44260</v>
      </c>
      <c r="J1339" s="29" t="str">
        <f>VLOOKUP($C1339,CARPETAS!$C$5:$L$2388,4,FALSE)</f>
        <v>Rio Branco</v>
      </c>
      <c r="K1339" s="38"/>
      <c r="L1339" s="93">
        <f t="shared" si="85"/>
        <v>44261</v>
      </c>
      <c r="M1339" s="30">
        <f t="shared" si="86"/>
        <v>2</v>
      </c>
      <c r="N1339" s="31">
        <v>936</v>
      </c>
      <c r="O1339" s="31" t="s">
        <v>1549</v>
      </c>
      <c r="P1339" s="31">
        <v>936</v>
      </c>
      <c r="Q1339" s="31">
        <v>4965</v>
      </c>
      <c r="R1339" s="31" t="s">
        <v>2443</v>
      </c>
      <c r="S1339" s="31" t="s">
        <v>2444</v>
      </c>
      <c r="T1339" s="40" t="s">
        <v>2796</v>
      </c>
      <c r="U1339" s="222"/>
      <c r="V1339" s="48"/>
      <c r="W1339" s="48"/>
    </row>
    <row r="1340" s="49" customFormat="1">
      <c r="A1340" s="39">
        <v>9</v>
      </c>
      <c r="B1340" s="54" t="s">
        <v>40</v>
      </c>
      <c r="C1340" s="55" t="s">
        <v>2797</v>
      </c>
      <c r="D1340" s="141" t="s">
        <v>1907</v>
      </c>
      <c r="E1340" s="88">
        <v>44257</v>
      </c>
      <c r="F1340" s="37" t="str">
        <f>VLOOKUP($C1340,CARPETAS!$C$5:$L$2388,2,FALSE)</f>
        <v>PYB008</v>
      </c>
      <c r="G1340" s="27" t="str">
        <f>VLOOKUP($C1340,CARPETAS!$C$5:$L$2388,9,FALSE)</f>
        <v>139.19.09</v>
      </c>
      <c r="H1340" s="28" t="str">
        <f>VLOOKUP($C1340,CARPETAS!$C$5:$L$2388,5,FALSE)</f>
        <v>Alto Paraguay</v>
      </c>
      <c r="I1340" s="88">
        <v>44260</v>
      </c>
      <c r="J1340" s="29" t="str">
        <f>VLOOKUP($C1340,CARPETAS!$C$5:$L$2388,4,FALSE)</f>
        <v>Salto</v>
      </c>
      <c r="K1340" s="38"/>
      <c r="L1340" s="93">
        <f t="shared" si="85"/>
        <v>44261</v>
      </c>
      <c r="M1340" s="30">
        <f t="shared" si="86"/>
        <v>4</v>
      </c>
      <c r="N1340" s="31">
        <v>990</v>
      </c>
      <c r="O1340" s="31" t="s">
        <v>2046</v>
      </c>
      <c r="P1340" s="31">
        <v>990</v>
      </c>
      <c r="Q1340" s="31"/>
      <c r="R1340" s="31" t="s">
        <v>2255</v>
      </c>
      <c r="S1340" s="31" t="s">
        <v>2256</v>
      </c>
      <c r="T1340" s="40" t="s">
        <v>2798</v>
      </c>
      <c r="U1340" s="222"/>
      <c r="V1340" s="48"/>
      <c r="W1340" s="48"/>
    </row>
    <row r="1341" s="49" customFormat="1">
      <c r="A1341" s="39">
        <v>9</v>
      </c>
      <c r="B1341" s="54" t="s">
        <v>40</v>
      </c>
      <c r="C1341" s="55" t="s">
        <v>2797</v>
      </c>
      <c r="D1341" s="141" t="s">
        <v>1907</v>
      </c>
      <c r="E1341" s="88">
        <v>44257</v>
      </c>
      <c r="F1341" s="37" t="str">
        <f>VLOOKUP($C1341,CARPETAS!$C$5:$L$2388,2,FALSE)</f>
        <v>PYB008</v>
      </c>
      <c r="G1341" s="27" t="str">
        <f>VLOOKUP($C1341,CARPETAS!$C$5:$L$2388,9,FALSE)</f>
        <v>139.19.09</v>
      </c>
      <c r="H1341" s="28" t="str">
        <f>VLOOKUP($C1341,CARPETAS!$C$5:$L$2388,5,FALSE)</f>
        <v>Alto Paraguay</v>
      </c>
      <c r="I1341" s="88">
        <v>44260</v>
      </c>
      <c r="J1341" s="29" t="str">
        <f>VLOOKUP($C1341,CARPETAS!$C$5:$L$2388,4,FALSE)</f>
        <v>Salto</v>
      </c>
      <c r="K1341" s="38"/>
      <c r="L1341" s="93">
        <f t="shared" si="85"/>
        <v>44261</v>
      </c>
      <c r="M1341" s="30">
        <f t="shared" si="86"/>
        <v>4</v>
      </c>
      <c r="N1341" s="31">
        <v>990</v>
      </c>
      <c r="O1341" s="31" t="s">
        <v>2031</v>
      </c>
      <c r="P1341" s="31">
        <v>992</v>
      </c>
      <c r="Q1341" s="31"/>
      <c r="R1341" s="31" t="s">
        <v>2095</v>
      </c>
      <c r="S1341" s="31" t="s">
        <v>2096</v>
      </c>
      <c r="T1341" s="40" t="s">
        <v>2798</v>
      </c>
      <c r="U1341" s="222"/>
      <c r="V1341" s="48"/>
      <c r="W1341" s="48"/>
    </row>
    <row r="1342" s="49" customFormat="1">
      <c r="A1342" s="39">
        <v>9</v>
      </c>
      <c r="B1342" s="54" t="s">
        <v>22</v>
      </c>
      <c r="C1342" s="55" t="s">
        <v>23</v>
      </c>
      <c r="D1342" s="141" t="s">
        <v>28</v>
      </c>
      <c r="E1342" s="88">
        <v>44260</v>
      </c>
      <c r="F1342" s="37" t="str">
        <f>VLOOKUP($C1342,CARPETAS!$C$5:$L$2388,2,FALSE)</f>
        <v>BRB</v>
      </c>
      <c r="G1342" s="27" t="str">
        <f>VLOOKUP($C1342,CARPETAS!$C$5:$L$2388,9,FALSE)</f>
        <v>xx</v>
      </c>
      <c r="H1342" s="28" t="str">
        <f>VLOOKUP($C1342,CARPETAS!$C$5:$L$2388,5,FALSE)</f>
        <v>xx</v>
      </c>
      <c r="I1342" s="88">
        <f>E1342+2</f>
        <v>44262</v>
      </c>
      <c r="J1342" s="29" t="str">
        <f>VLOOKUP($C1342,CARPETAS!$C$5:$L$2388,4,FALSE)</f>
        <v>xx</v>
      </c>
      <c r="K1342" s="38"/>
      <c r="L1342" s="93">
        <f t="shared" si="85"/>
        <v>44263</v>
      </c>
      <c r="M1342" s="30">
        <f t="shared" si="86"/>
        <v>3</v>
      </c>
      <c r="N1342" s="31">
        <v>936</v>
      </c>
      <c r="O1342" s="31"/>
      <c r="P1342" s="31"/>
      <c r="Q1342" s="31"/>
      <c r="R1342" s="31"/>
      <c r="S1342" s="31"/>
      <c r="T1342" s="40"/>
      <c r="U1342" s="222"/>
      <c r="V1342" s="48"/>
      <c r="W1342" s="48"/>
    </row>
    <row r="1343" s="49" customFormat="1">
      <c r="A1343" s="39">
        <v>9</v>
      </c>
      <c r="B1343" s="54" t="s">
        <v>40</v>
      </c>
      <c r="C1343" s="55" t="s">
        <v>2794</v>
      </c>
      <c r="D1343" s="141" t="s">
        <v>32</v>
      </c>
      <c r="E1343" s="88">
        <v>44259</v>
      </c>
      <c r="F1343" s="37" t="str">
        <f>VLOOKUP($C1343,CARPETAS!$C$5:$L$2388,2,FALSE)</f>
        <v>BRB015</v>
      </c>
      <c r="G1343" s="27" t="str">
        <f>VLOOKUP($C1343,CARPETAS!$C$5:$L$2388,9,FALSE)</f>
        <v>139.52.04</v>
      </c>
      <c r="H1343" s="28" t="str">
        <f>VLOOKUP($C1343,CARPETAS!$C$5:$L$2388,5,FALSE)</f>
        <v>Silvio</v>
      </c>
      <c r="I1343" s="88">
        <v>44263</v>
      </c>
      <c r="J1343" s="29" t="str">
        <f>VLOOKUP($C1343,CARPETAS!$C$5:$L$2388,4,FALSE)</f>
        <v>Rio Branco</v>
      </c>
      <c r="K1343" s="38"/>
      <c r="L1343" s="93">
        <f t="shared" si="85"/>
        <v>44264</v>
      </c>
      <c r="M1343" s="30">
        <f t="shared" si="86"/>
        <v>5</v>
      </c>
      <c r="N1343" s="31">
        <v>936</v>
      </c>
      <c r="O1343" s="31" t="s">
        <v>1251</v>
      </c>
      <c r="P1343" s="31">
        <v>936</v>
      </c>
      <c r="Q1343" s="31">
        <v>4964</v>
      </c>
      <c r="R1343" s="31" t="s">
        <v>2142</v>
      </c>
      <c r="S1343" s="31" t="s">
        <v>2143</v>
      </c>
      <c r="T1343" s="40" t="s">
        <v>2799</v>
      </c>
      <c r="U1343" s="222"/>
      <c r="V1343" s="48"/>
      <c r="W1343" s="48"/>
    </row>
    <row r="1344" s="49" customFormat="1">
      <c r="A1344" s="39">
        <v>9</v>
      </c>
      <c r="B1344" s="54" t="s">
        <v>40</v>
      </c>
      <c r="C1344" s="55" t="s">
        <v>2788</v>
      </c>
      <c r="D1344" s="141" t="s">
        <v>1998</v>
      </c>
      <c r="E1344" s="88">
        <v>44260</v>
      </c>
      <c r="F1344" s="37" t="str">
        <f>VLOOKUP($C1344,CARPETAS!$C$5:$L$2388,2,FALSE)</f>
        <v>BRB016</v>
      </c>
      <c r="G1344" s="27" t="str">
        <f>VLOOKUP($C1344,CARPETAS!$C$5:$L$2388,9,FALSE)</f>
        <v>139.52.05</v>
      </c>
      <c r="H1344" s="28" t="str">
        <f>VLOOKUP($C1344,CARPETAS!$C$5:$L$2388,5,FALSE)</f>
        <v>zanini</v>
      </c>
      <c r="I1344" s="88">
        <v>44263</v>
      </c>
      <c r="J1344" s="29" t="str">
        <f>VLOOKUP($C1344,CARPETAS!$C$5:$L$2388,4,FALSE)</f>
        <v>Rio Branco</v>
      </c>
      <c r="K1344" s="38"/>
      <c r="L1344" s="93">
        <f t="shared" si="85"/>
        <v>44264</v>
      </c>
      <c r="M1344" s="30">
        <f t="shared" si="86"/>
        <v>4</v>
      </c>
      <c r="N1344" s="31">
        <v>936</v>
      </c>
      <c r="O1344" s="31" t="s">
        <v>2339</v>
      </c>
      <c r="P1344" s="31">
        <v>936</v>
      </c>
      <c r="Q1344" s="31">
        <v>1904</v>
      </c>
      <c r="R1344" s="31" t="s">
        <v>491</v>
      </c>
      <c r="S1344" s="31" t="s">
        <v>492</v>
      </c>
      <c r="T1344" s="40" t="s">
        <v>2799</v>
      </c>
      <c r="U1344" s="222"/>
      <c r="V1344" s="48"/>
      <c r="W1344" s="48"/>
    </row>
    <row r="1345" s="49" customFormat="1">
      <c r="A1345" s="39">
        <v>9</v>
      </c>
      <c r="B1345" s="54" t="s">
        <v>40</v>
      </c>
      <c r="C1345" s="55" t="s">
        <v>2788</v>
      </c>
      <c r="D1345" s="141" t="s">
        <v>26</v>
      </c>
      <c r="E1345" s="88">
        <v>44260</v>
      </c>
      <c r="F1345" s="37" t="str">
        <f>VLOOKUP($C1345,CARPETAS!$C$5:$L$2388,2,FALSE)</f>
        <v>BRB016</v>
      </c>
      <c r="G1345" s="27" t="str">
        <f>VLOOKUP($C1345,CARPETAS!$C$5:$L$2388,9,FALSE)</f>
        <v>139.52.05</v>
      </c>
      <c r="H1345" s="28" t="str">
        <f>VLOOKUP($C1345,CARPETAS!$C$5:$L$2388,5,FALSE)</f>
        <v>zanini</v>
      </c>
      <c r="I1345" s="88">
        <v>44263</v>
      </c>
      <c r="J1345" s="29" t="str">
        <f>VLOOKUP($C1345,CARPETAS!$C$5:$L$2388,4,FALSE)</f>
        <v>Rio Branco</v>
      </c>
      <c r="K1345" s="38"/>
      <c r="L1345" s="93">
        <f t="shared" si="85"/>
        <v>44264</v>
      </c>
      <c r="M1345" s="30">
        <f t="shared" si="86"/>
        <v>4</v>
      </c>
      <c r="N1345" s="31">
        <v>936</v>
      </c>
      <c r="O1345" s="31" t="s">
        <v>1320</v>
      </c>
      <c r="P1345" s="31">
        <v>936</v>
      </c>
      <c r="Q1345" s="31">
        <v>1905</v>
      </c>
      <c r="R1345" s="31" t="s">
        <v>2109</v>
      </c>
      <c r="S1345" s="31" t="s">
        <v>2110</v>
      </c>
      <c r="T1345" s="40" t="s">
        <v>2799</v>
      </c>
      <c r="U1345" s="222"/>
      <c r="V1345" s="48"/>
      <c r="W1345" s="48"/>
    </row>
    <row r="1346" s="49" customFormat="1">
      <c r="A1346" s="39">
        <v>10</v>
      </c>
      <c r="B1346" s="54" t="s">
        <v>40</v>
      </c>
      <c r="C1346" s="55" t="s">
        <v>2794</v>
      </c>
      <c r="D1346" s="141" t="s">
        <v>37</v>
      </c>
      <c r="E1346" s="88">
        <v>44261</v>
      </c>
      <c r="F1346" s="37" t="str">
        <f>VLOOKUP($C1346,CARPETAS!$C$5:$L$2388,2,FALSE)</f>
        <v>BRB015</v>
      </c>
      <c r="G1346" s="27" t="str">
        <f>VLOOKUP($C1346,CARPETAS!$C$5:$L$2388,9,FALSE)</f>
        <v>139.52.04</v>
      </c>
      <c r="H1346" s="28" t="str">
        <f>VLOOKUP($C1346,CARPETAS!$C$5:$L$2388,5,FALSE)</f>
        <v>Silvio</v>
      </c>
      <c r="I1346" s="88">
        <f>E1346+2</f>
        <v>44263</v>
      </c>
      <c r="J1346" s="29" t="str">
        <f>VLOOKUP($C1346,CARPETAS!$C$5:$L$2388,4,FALSE)</f>
        <v>Rio Branco</v>
      </c>
      <c r="K1346" s="38"/>
      <c r="L1346" s="93">
        <f t="shared" si="85"/>
        <v>44264</v>
      </c>
      <c r="M1346" s="30">
        <f t="shared" si="86"/>
        <v>3</v>
      </c>
      <c r="N1346" s="31">
        <v>936</v>
      </c>
      <c r="O1346" s="31" t="s">
        <v>1561</v>
      </c>
      <c r="P1346" s="31">
        <v>936</v>
      </c>
      <c r="Q1346" s="31">
        <v>4976</v>
      </c>
      <c r="R1346" s="31" t="s">
        <v>281</v>
      </c>
      <c r="S1346" s="31" t="s">
        <v>546</v>
      </c>
      <c r="T1346" s="40" t="s">
        <v>2799</v>
      </c>
      <c r="U1346" s="222"/>
      <c r="V1346" s="48"/>
      <c r="W1346" s="48"/>
    </row>
    <row r="1347" s="49" customFormat="1">
      <c r="A1347" s="39">
        <v>8</v>
      </c>
      <c r="B1347" s="54" t="s">
        <v>40</v>
      </c>
      <c r="C1347" s="55" t="s">
        <v>2800</v>
      </c>
      <c r="D1347" s="141" t="s">
        <v>38</v>
      </c>
      <c r="E1347" s="88">
        <v>44257</v>
      </c>
      <c r="F1347" s="37" t="str">
        <f>VLOOKUP($C1347,CARPETAS!$C$5:$L$2388,2,FALSE)</f>
        <v>BRA011</v>
      </c>
      <c r="G1347" s="27" t="str">
        <f>VLOOKUP($C1347,CARPETAS!$C$5:$L$2388,9,FALSE)</f>
        <v>139.48.43</v>
      </c>
      <c r="H1347" s="28" t="str">
        <f>VLOOKUP($C1347,CARPETAS!$C$5:$L$2388,5,FALSE)</f>
        <v>Silvio</v>
      </c>
      <c r="I1347" s="88">
        <v>44263</v>
      </c>
      <c r="J1347" s="29" t="str">
        <f>VLOOKUP($C1347,CARPETAS!$C$5:$L$2388,4,FALSE)</f>
        <v>Rio Branco</v>
      </c>
      <c r="K1347" s="38"/>
      <c r="L1347" s="93">
        <f t="shared" si="85"/>
        <v>44264</v>
      </c>
      <c r="M1347" s="30">
        <f t="shared" si="86"/>
        <v>7</v>
      </c>
      <c r="N1347" s="31">
        <v>1152</v>
      </c>
      <c r="O1347" s="31"/>
      <c r="P1347" s="31">
        <v>1152</v>
      </c>
      <c r="Q1347" s="31">
        <v>4942</v>
      </c>
      <c r="R1347" s="31" t="s">
        <v>2801</v>
      </c>
      <c r="S1347" s="31" t="s">
        <v>2802</v>
      </c>
      <c r="T1347" s="40" t="s">
        <v>2803</v>
      </c>
      <c r="U1347" s="222"/>
      <c r="V1347" s="48"/>
      <c r="W1347" s="48"/>
    </row>
    <row r="1348" ht="42.75" s="49" customFormat="1">
      <c r="A1348" s="39">
        <v>9</v>
      </c>
      <c r="B1348" s="54" t="s">
        <v>40</v>
      </c>
      <c r="C1348" s="55" t="s">
        <v>2804</v>
      </c>
      <c r="D1348" s="141" t="s">
        <v>2282</v>
      </c>
      <c r="E1348" s="88">
        <v>44260</v>
      </c>
      <c r="F1348" s="37" t="str">
        <f>VLOOKUP($C1348,CARPETAS!$C$5:$L$2388,2,FALSE)</f>
        <v>BRE005</v>
      </c>
      <c r="G1348" s="27" t="str">
        <f>VLOOKUP($C1348,CARPETAS!$C$5:$L$2388,9,FALSE)</f>
        <v>1395379/1395380/1395378/1395381</v>
      </c>
      <c r="H1348" s="28" t="str">
        <f>VLOOKUP($C1348,CARPETAS!$C$5:$L$2388,5,FALSE)</f>
        <v>Silvio</v>
      </c>
      <c r="I1348" s="88">
        <v>44263</v>
      </c>
      <c r="J1348" s="29" t="str">
        <f>VLOOKUP($C1348,CARPETAS!$C$5:$L$2388,4,FALSE)</f>
        <v>Rio Branco</v>
      </c>
      <c r="K1348" s="38"/>
      <c r="L1348" s="93">
        <f ref="L1348:L1380" t="shared" si="87">I1348+1</f>
        <v>44264</v>
      </c>
      <c r="M1348" s="30">
        <f t="shared" si="86"/>
        <v>4</v>
      </c>
      <c r="N1348" s="31">
        <v>1047</v>
      </c>
      <c r="O1348" s="31" t="s">
        <v>1574</v>
      </c>
      <c r="P1348" s="31">
        <v>1059</v>
      </c>
      <c r="Q1348" s="31">
        <v>4977</v>
      </c>
      <c r="R1348" s="31" t="s">
        <v>1426</v>
      </c>
      <c r="S1348" s="31" t="s">
        <v>2348</v>
      </c>
      <c r="T1348" s="40" t="s">
        <v>2805</v>
      </c>
      <c r="U1348" s="222"/>
      <c r="V1348" s="48"/>
      <c r="W1348" s="48"/>
    </row>
    <row r="1349" s="49" customFormat="1">
      <c r="A1349" s="39">
        <v>8</v>
      </c>
      <c r="B1349" s="54" t="s">
        <v>40</v>
      </c>
      <c r="C1349" s="55" t="s">
        <v>2806</v>
      </c>
      <c r="D1349" s="141" t="s">
        <v>38</v>
      </c>
      <c r="E1349" s="88">
        <v>44257</v>
      </c>
      <c r="F1349" s="37" t="str">
        <f>VLOOKUP($C1349,CARPETAS!$C$5:$L$2388,2,FALSE)</f>
        <v>BRA011</v>
      </c>
      <c r="G1349" s="27" t="str">
        <f>VLOOKUP($C1349,CARPETAS!$C$5:$L$2388,9,FALSE)</f>
        <v>139.48.43</v>
      </c>
      <c r="H1349" s="28" t="str">
        <f>VLOOKUP($C1349,CARPETAS!$C$5:$L$2388,5,FALSE)</f>
        <v>Silvio</v>
      </c>
      <c r="I1349" s="88">
        <v>44264</v>
      </c>
      <c r="J1349" s="29" t="str">
        <f>VLOOKUP($C1349,CARPETAS!$C$5:$L$2388,4,FALSE)</f>
        <v>Rio Branco</v>
      </c>
      <c r="K1349" s="38"/>
      <c r="L1349" s="93">
        <f t="shared" si="87"/>
        <v>44265</v>
      </c>
      <c r="M1349" s="30">
        <f t="shared" si="86"/>
        <v>8</v>
      </c>
      <c r="N1349" s="31">
        <v>1152</v>
      </c>
      <c r="O1349" s="31">
        <v>54906</v>
      </c>
      <c r="P1349" s="31">
        <v>1152</v>
      </c>
      <c r="Q1349" s="31">
        <v>4940</v>
      </c>
      <c r="R1349" s="31" t="s">
        <v>2644</v>
      </c>
      <c r="S1349" s="31" t="s">
        <v>1538</v>
      </c>
      <c r="T1349" s="40" t="s">
        <v>2807</v>
      </c>
      <c r="U1349" s="222"/>
      <c r="V1349" s="48"/>
      <c r="W1349" s="48"/>
    </row>
    <row r="1350" s="49" customFormat="1">
      <c r="A1350" s="39">
        <v>10</v>
      </c>
      <c r="B1350" s="54" t="s">
        <v>40</v>
      </c>
      <c r="C1350" s="55" t="s">
        <v>2794</v>
      </c>
      <c r="D1350" s="141" t="s">
        <v>27</v>
      </c>
      <c r="E1350" s="88">
        <v>44263</v>
      </c>
      <c r="F1350" s="37" t="str">
        <f>VLOOKUP($C1350,CARPETAS!$C$5:$L$2388,2,FALSE)</f>
        <v>BRB015</v>
      </c>
      <c r="G1350" s="27" t="str">
        <f>VLOOKUP($C1350,CARPETAS!$C$5:$L$2388,9,FALSE)</f>
        <v>139.52.04</v>
      </c>
      <c r="H1350" s="28" t="str">
        <f>VLOOKUP($C1350,CARPETAS!$C$5:$L$2388,5,FALSE)</f>
        <v>Silvio</v>
      </c>
      <c r="I1350" s="88">
        <v>44264</v>
      </c>
      <c r="J1350" s="29" t="str">
        <f>VLOOKUP($C1350,CARPETAS!$C$5:$L$2388,4,FALSE)</f>
        <v>Rio Branco</v>
      </c>
      <c r="K1350" s="38"/>
      <c r="L1350" s="93">
        <f t="shared" si="87"/>
        <v>44265</v>
      </c>
      <c r="M1350" s="30">
        <f t="shared" si="86"/>
        <v>2</v>
      </c>
      <c r="N1350" s="31">
        <v>936</v>
      </c>
      <c r="O1350" s="31" t="s">
        <v>1572</v>
      </c>
      <c r="P1350" s="31">
        <v>936</v>
      </c>
      <c r="Q1350" s="31">
        <v>4980</v>
      </c>
      <c r="R1350" s="31" t="s">
        <v>1851</v>
      </c>
      <c r="S1350" s="31" t="s">
        <v>1852</v>
      </c>
      <c r="T1350" s="40" t="s">
        <v>2808</v>
      </c>
      <c r="U1350" s="222"/>
      <c r="V1350" s="48"/>
      <c r="W1350" s="48"/>
    </row>
    <row r="1351" s="49" customFormat="1">
      <c r="A1351" s="39">
        <v>10</v>
      </c>
      <c r="B1351" s="54" t="s">
        <v>40</v>
      </c>
      <c r="C1351" s="55" t="s">
        <v>2788</v>
      </c>
      <c r="D1351" s="141" t="s">
        <v>1998</v>
      </c>
      <c r="E1351" s="88">
        <v>44263</v>
      </c>
      <c r="F1351" s="37" t="str">
        <f>VLOOKUP($C1351,CARPETAS!$C$5:$L$2388,2,FALSE)</f>
        <v>BRB016</v>
      </c>
      <c r="G1351" s="27" t="str">
        <f>VLOOKUP($C1351,CARPETAS!$C$5:$L$2388,9,FALSE)</f>
        <v>139.52.05</v>
      </c>
      <c r="H1351" s="28" t="str">
        <f>VLOOKUP($C1351,CARPETAS!$C$5:$L$2388,5,FALSE)</f>
        <v>zanini</v>
      </c>
      <c r="I1351" s="88">
        <v>44264</v>
      </c>
      <c r="J1351" s="29" t="str">
        <f>VLOOKUP($C1351,CARPETAS!$C$5:$L$2388,4,FALSE)</f>
        <v>Rio Branco</v>
      </c>
      <c r="K1351" s="38"/>
      <c r="L1351" s="93">
        <f t="shared" si="87"/>
        <v>44265</v>
      </c>
      <c r="M1351" s="30">
        <f t="shared" si="86"/>
        <v>2</v>
      </c>
      <c r="N1351" s="31">
        <v>936</v>
      </c>
      <c r="O1351" s="31" t="s">
        <v>2342</v>
      </c>
      <c r="P1351" s="31">
        <v>937</v>
      </c>
      <c r="Q1351" s="31">
        <v>1906</v>
      </c>
      <c r="R1351" s="31" t="s">
        <v>1187</v>
      </c>
      <c r="S1351" s="31" t="s">
        <v>1188</v>
      </c>
      <c r="T1351" s="40" t="s">
        <v>2809</v>
      </c>
      <c r="U1351" s="222"/>
      <c r="V1351" s="48"/>
      <c r="W1351" s="48"/>
    </row>
    <row r="1352" s="49" customFormat="1">
      <c r="A1352" s="39">
        <v>10</v>
      </c>
      <c r="B1352" s="54" t="s">
        <v>40</v>
      </c>
      <c r="C1352" s="55" t="s">
        <v>2794</v>
      </c>
      <c r="D1352" s="141" t="s">
        <v>28</v>
      </c>
      <c r="E1352" s="88">
        <v>44263</v>
      </c>
      <c r="F1352" s="37" t="str">
        <f>VLOOKUP($C1352,CARPETAS!$C$5:$L$2388,2,FALSE)</f>
        <v>BRB015</v>
      </c>
      <c r="G1352" s="27" t="str">
        <f>VLOOKUP($C1352,CARPETAS!$C$5:$L$2388,9,FALSE)</f>
        <v>139.52.04</v>
      </c>
      <c r="H1352" s="28" t="str">
        <f>VLOOKUP($C1352,CARPETAS!$C$5:$L$2388,5,FALSE)</f>
        <v>Silvio</v>
      </c>
      <c r="I1352" s="88">
        <f>E1352+2</f>
        <v>44265</v>
      </c>
      <c r="J1352" s="29" t="str">
        <f>VLOOKUP($C1352,CARPETAS!$C$5:$L$2388,4,FALSE)</f>
        <v>Rio Branco</v>
      </c>
      <c r="K1352" s="38"/>
      <c r="L1352" s="93">
        <f t="shared" si="87"/>
        <v>44266</v>
      </c>
      <c r="M1352" s="30">
        <f t="shared" si="86"/>
        <v>3</v>
      </c>
      <c r="N1352" s="31">
        <v>936</v>
      </c>
      <c r="O1352" s="31" t="s">
        <v>1324</v>
      </c>
      <c r="P1352" s="31">
        <v>938</v>
      </c>
      <c r="Q1352" s="31">
        <v>4981</v>
      </c>
      <c r="R1352" s="31" t="s">
        <v>2461</v>
      </c>
      <c r="S1352" s="31" t="s">
        <v>2462</v>
      </c>
      <c r="T1352" s="40" t="s">
        <v>2810</v>
      </c>
      <c r="U1352" s="222"/>
      <c r="V1352" s="48"/>
      <c r="W1352" s="48"/>
    </row>
    <row r="1353" s="49" customFormat="1">
      <c r="A1353" s="39">
        <v>10</v>
      </c>
      <c r="B1353" s="54" t="s">
        <v>40</v>
      </c>
      <c r="C1353" s="55" t="s">
        <v>2788</v>
      </c>
      <c r="D1353" s="141" t="s">
        <v>26</v>
      </c>
      <c r="E1353" s="88">
        <v>44263</v>
      </c>
      <c r="F1353" s="37" t="str">
        <f>VLOOKUP($C1353,CARPETAS!$C$5:$L$2388,2,FALSE)</f>
        <v>BRB016</v>
      </c>
      <c r="G1353" s="27" t="str">
        <f>VLOOKUP($C1353,CARPETAS!$C$5:$L$2388,9,FALSE)</f>
        <v>139.52.05</v>
      </c>
      <c r="H1353" s="28" t="str">
        <f>VLOOKUP($C1353,CARPETAS!$C$5:$L$2388,5,FALSE)</f>
        <v>zanini</v>
      </c>
      <c r="I1353" s="88">
        <f>E1353+2</f>
        <v>44265</v>
      </c>
      <c r="J1353" s="29" t="str">
        <f>VLOOKUP($C1353,CARPETAS!$C$5:$L$2388,4,FALSE)</f>
        <v>Rio Branco</v>
      </c>
      <c r="K1353" s="38"/>
      <c r="L1353" s="93">
        <f t="shared" si="87"/>
        <v>44266</v>
      </c>
      <c r="M1353" s="30">
        <f t="shared" si="86"/>
        <v>3</v>
      </c>
      <c r="N1353" s="31">
        <v>936</v>
      </c>
      <c r="O1353" s="31" t="s">
        <v>1331</v>
      </c>
      <c r="P1353" s="31">
        <v>937</v>
      </c>
      <c r="Q1353" s="31">
        <v>1907</v>
      </c>
      <c r="R1353" s="31" t="s">
        <v>290</v>
      </c>
      <c r="S1353" s="31" t="s">
        <v>291</v>
      </c>
      <c r="T1353" s="40" t="s">
        <v>2811</v>
      </c>
      <c r="U1353" s="222"/>
      <c r="V1353" s="48"/>
      <c r="W1353" s="48"/>
    </row>
    <row r="1354" s="49" customFormat="1">
      <c r="A1354" s="39">
        <v>9</v>
      </c>
      <c r="B1354" s="54" t="s">
        <v>40</v>
      </c>
      <c r="C1354" s="55" t="s">
        <v>2812</v>
      </c>
      <c r="D1354" s="141" t="s">
        <v>38</v>
      </c>
      <c r="E1354" s="88">
        <v>44260</v>
      </c>
      <c r="F1354" s="37" t="str">
        <f>VLOOKUP($C1354,CARPETAS!$C$5:$L$2388,2,FALSE)</f>
        <v>BRA012</v>
      </c>
      <c r="G1354" s="27" t="str">
        <f>VLOOKUP($C1354,CARPETAS!$C$5:$L$2388,9,FALSE)</f>
        <v>139.51.75</v>
      </c>
      <c r="H1354" s="28" t="str">
        <f>VLOOKUP($C1354,CARPETAS!$C$5:$L$2388,5,FALSE)</f>
        <v>Silvio</v>
      </c>
      <c r="I1354" s="88">
        <f>E1354+5</f>
        <v>44265</v>
      </c>
      <c r="J1354" s="29" t="str">
        <f>VLOOKUP($C1354,CARPETAS!$C$5:$L$2388,4,FALSE)</f>
        <v>Rio Branco</v>
      </c>
      <c r="K1354" s="38"/>
      <c r="L1354" s="93">
        <f t="shared" si="87"/>
        <v>44266</v>
      </c>
      <c r="M1354" s="30">
        <f t="shared" si="86"/>
        <v>6</v>
      </c>
      <c r="N1354" s="31">
        <v>1152</v>
      </c>
      <c r="O1354" s="31">
        <v>54909</v>
      </c>
      <c r="P1354" s="31">
        <v>1152</v>
      </c>
      <c r="Q1354" s="31">
        <v>4970</v>
      </c>
      <c r="R1354" s="31" t="s">
        <v>1815</v>
      </c>
      <c r="S1354" s="31" t="s">
        <v>1816</v>
      </c>
      <c r="T1354" s="40" t="s">
        <v>2813</v>
      </c>
      <c r="U1354" s="222"/>
      <c r="V1354" s="48"/>
      <c r="W1354" s="48"/>
    </row>
    <row r="1355" s="49" customFormat="1">
      <c r="A1355" s="39">
        <v>10</v>
      </c>
      <c r="B1355" s="54" t="s">
        <v>40</v>
      </c>
      <c r="C1355" s="55" t="s">
        <v>2814</v>
      </c>
      <c r="D1355" s="141" t="s">
        <v>37</v>
      </c>
      <c r="E1355" s="88">
        <v>44264</v>
      </c>
      <c r="F1355" s="37" t="str">
        <f>VLOOKUP($C1355,CARPETAS!$C$5:$L$2388,2,FALSE)</f>
        <v>BRB017</v>
      </c>
      <c r="G1355" s="27" t="str">
        <f>VLOOKUP($C1355,CARPETAS!$C$5:$L$2388,9,FALSE)</f>
        <v>139.57.01</v>
      </c>
      <c r="H1355" s="28" t="str">
        <f>VLOOKUP($C1355,CARPETAS!$C$5:$L$2388,5,FALSE)</f>
        <v>Silvio</v>
      </c>
      <c r="I1355" s="88">
        <f>E1355+1</f>
        <v>44265</v>
      </c>
      <c r="J1355" s="29" t="str">
        <f>VLOOKUP($C1355,CARPETAS!$C$5:$L$2388,4,FALSE)</f>
        <v>Rio Branco</v>
      </c>
      <c r="K1355" s="38"/>
      <c r="L1355" s="93">
        <f t="shared" si="87"/>
        <v>44266</v>
      </c>
      <c r="M1355" s="30">
        <f t="shared" si="86"/>
        <v>2</v>
      </c>
      <c r="N1355" s="31">
        <v>936</v>
      </c>
      <c r="O1355" s="31" t="s">
        <v>1584</v>
      </c>
      <c r="P1355" s="31">
        <v>937</v>
      </c>
      <c r="Q1355" s="31">
        <v>4984</v>
      </c>
      <c r="R1355" s="31" t="s">
        <v>189</v>
      </c>
      <c r="S1355" s="31" t="s">
        <v>190</v>
      </c>
      <c r="T1355" s="40" t="s">
        <v>2815</v>
      </c>
      <c r="U1355" s="222"/>
      <c r="V1355" s="48"/>
      <c r="W1355" s="48"/>
    </row>
    <row r="1356" s="49" customFormat="1">
      <c r="A1356" s="39">
        <v>10</v>
      </c>
      <c r="B1356" s="54" t="s">
        <v>40</v>
      </c>
      <c r="C1356" s="55" t="s">
        <v>2814</v>
      </c>
      <c r="D1356" s="141" t="s">
        <v>32</v>
      </c>
      <c r="E1356" s="88">
        <v>44264</v>
      </c>
      <c r="F1356" s="37" t="str">
        <f>VLOOKUP($C1356,CARPETAS!$C$5:$L$2388,2,FALSE)</f>
        <v>BRB017</v>
      </c>
      <c r="G1356" s="27" t="str">
        <f>VLOOKUP($C1356,CARPETAS!$C$5:$L$2388,9,FALSE)</f>
        <v>139.57.01</v>
      </c>
      <c r="H1356" s="28" t="str">
        <f>VLOOKUP($C1356,CARPETAS!$C$5:$L$2388,5,FALSE)</f>
        <v>Silvio</v>
      </c>
      <c r="I1356" s="88">
        <f>E1356+1</f>
        <v>44265</v>
      </c>
      <c r="J1356" s="29" t="str">
        <f>VLOOKUP($C1356,CARPETAS!$C$5:$L$2388,4,FALSE)</f>
        <v>Rio Branco</v>
      </c>
      <c r="K1356" s="38"/>
      <c r="L1356" s="93">
        <f t="shared" si="87"/>
        <v>44266</v>
      </c>
      <c r="M1356" s="30">
        <f t="shared" si="86"/>
        <v>2</v>
      </c>
      <c r="N1356" s="31">
        <v>936</v>
      </c>
      <c r="O1356" s="31" t="s">
        <v>1269</v>
      </c>
      <c r="P1356" s="31">
        <v>936</v>
      </c>
      <c r="Q1356" s="31">
        <v>4983</v>
      </c>
      <c r="R1356" s="31" t="s">
        <v>211</v>
      </c>
      <c r="S1356" s="31" t="s">
        <v>1004</v>
      </c>
      <c r="T1356" s="40" t="s">
        <v>2816</v>
      </c>
      <c r="U1356" s="222"/>
      <c r="V1356" s="48"/>
      <c r="W1356" s="48"/>
    </row>
    <row r="1357" s="49" customFormat="1">
      <c r="A1357" s="39">
        <v>10</v>
      </c>
      <c r="B1357" s="54" t="s">
        <v>40</v>
      </c>
      <c r="C1357" s="55" t="s">
        <v>2817</v>
      </c>
      <c r="D1357" s="141" t="s">
        <v>1907</v>
      </c>
      <c r="E1357" s="88">
        <v>44264</v>
      </c>
      <c r="F1357" s="37" t="str">
        <f>VLOOKUP($C1357,CARPETAS!$C$5:$L$2388,2,FALSE)</f>
        <v>PYB009</v>
      </c>
      <c r="G1357" s="27" t="str">
        <f>VLOOKUP($C1357,CARPETAS!$C$5:$L$2388,9,FALSE)</f>
        <v>139.56.47</v>
      </c>
      <c r="H1357" s="28" t="str">
        <f>VLOOKUP($C1357,CARPETAS!$C$5:$L$2388,5,FALSE)</f>
        <v>Alto Paraguay</v>
      </c>
      <c r="I1357" s="88">
        <f>E1357+2</f>
        <v>44266</v>
      </c>
      <c r="J1357" s="29" t="str">
        <f>VLOOKUP($C1357,CARPETAS!$C$5:$L$2388,4,FALSE)</f>
        <v>Salto</v>
      </c>
      <c r="K1357" s="38"/>
      <c r="L1357" s="93">
        <f t="shared" si="87"/>
        <v>44267</v>
      </c>
      <c r="M1357" s="30">
        <f t="shared" si="86"/>
        <v>3</v>
      </c>
      <c r="N1357" s="31">
        <v>990</v>
      </c>
      <c r="O1357" s="31" t="s">
        <v>2035</v>
      </c>
      <c r="P1357" s="31">
        <v>990</v>
      </c>
      <c r="Q1357" s="31"/>
      <c r="R1357" s="31" t="s">
        <v>2113</v>
      </c>
      <c r="S1357" s="31" t="s">
        <v>2818</v>
      </c>
      <c r="T1357" s="40" t="s">
        <v>2819</v>
      </c>
      <c r="U1357" s="222"/>
      <c r="V1357" s="48"/>
      <c r="W1357" s="48"/>
    </row>
    <row r="1358" s="49" customFormat="1">
      <c r="A1358" s="39">
        <v>9</v>
      </c>
      <c r="B1358" s="54" t="s">
        <v>40</v>
      </c>
      <c r="C1358" s="55" t="s">
        <v>2820</v>
      </c>
      <c r="D1358" s="141" t="s">
        <v>38</v>
      </c>
      <c r="E1358" s="88">
        <v>44260</v>
      </c>
      <c r="F1358" s="37" t="str">
        <f>VLOOKUP($C1358,CARPETAS!$C$5:$L$2388,2,FALSE)</f>
        <v>BRA013</v>
      </c>
      <c r="G1358" s="27" t="str">
        <f>VLOOKUP($C1358,CARPETAS!$C$5:$L$2388,9,FALSE)</f>
        <v>139.51.76</v>
      </c>
      <c r="H1358" s="28" t="str">
        <f>VLOOKUP($C1358,CARPETAS!$C$5:$L$2388,5,FALSE)</f>
        <v>Miro</v>
      </c>
      <c r="I1358" s="88">
        <f>E1358+6</f>
        <v>44266</v>
      </c>
      <c r="J1358" s="29" t="str">
        <f>VLOOKUP($C1358,CARPETAS!$C$5:$L$2388,4,FALSE)</f>
        <v>Rio Branco</v>
      </c>
      <c r="K1358" s="38"/>
      <c r="L1358" s="93">
        <f t="shared" si="87"/>
        <v>44267</v>
      </c>
      <c r="M1358" s="30">
        <f t="shared" si="86"/>
        <v>7</v>
      </c>
      <c r="N1358" s="31">
        <v>1152</v>
      </c>
      <c r="O1358" s="31">
        <v>54914</v>
      </c>
      <c r="P1358" s="31">
        <v>1152</v>
      </c>
      <c r="Q1358" s="31">
        <v>24</v>
      </c>
      <c r="R1358" s="31" t="s">
        <v>2476</v>
      </c>
      <c r="S1358" s="31" t="s">
        <v>2477</v>
      </c>
      <c r="T1358" s="40" t="s">
        <v>2821</v>
      </c>
      <c r="U1358" s="222"/>
      <c r="V1358" s="48"/>
      <c r="W1358" s="48"/>
    </row>
    <row r="1359" s="49" customFormat="1">
      <c r="A1359" s="39">
        <v>10</v>
      </c>
      <c r="B1359" s="54" t="s">
        <v>40</v>
      </c>
      <c r="C1359" s="55" t="s">
        <v>2822</v>
      </c>
      <c r="D1359" s="141" t="s">
        <v>1998</v>
      </c>
      <c r="E1359" s="88">
        <v>44264</v>
      </c>
      <c r="F1359" s="37" t="str">
        <f>VLOOKUP($C1359,CARPETAS!$C$5:$L$2388,2,FALSE)</f>
        <v>BRB018</v>
      </c>
      <c r="G1359" s="27" t="str">
        <f>VLOOKUP($C1359,CARPETAS!$C$5:$L$2388,9,FALSE)</f>
        <v>139.58.02</v>
      </c>
      <c r="H1359" s="28" t="str">
        <f>VLOOKUP($C1359,CARPETAS!$C$5:$L$2388,5,FALSE)</f>
        <v>Zanini</v>
      </c>
      <c r="I1359" s="88">
        <f>E1359+2</f>
        <v>44266</v>
      </c>
      <c r="J1359" s="29" t="str">
        <f>VLOOKUP($C1359,CARPETAS!$C$5:$L$2388,4,FALSE)</f>
        <v>Rio Branco</v>
      </c>
      <c r="K1359" s="38"/>
      <c r="L1359" s="93">
        <f t="shared" si="87"/>
        <v>44267</v>
      </c>
      <c r="M1359" s="30">
        <f t="shared" si="86"/>
        <v>3</v>
      </c>
      <c r="N1359" s="31">
        <v>936</v>
      </c>
      <c r="O1359" s="31" t="s">
        <v>2367</v>
      </c>
      <c r="P1359" s="31">
        <v>937</v>
      </c>
      <c r="Q1359" s="31">
        <v>1913</v>
      </c>
      <c r="R1359" s="31" t="s">
        <v>753</v>
      </c>
      <c r="S1359" s="31" t="s">
        <v>754</v>
      </c>
      <c r="T1359" s="40" t="s">
        <v>2823</v>
      </c>
      <c r="U1359" s="222"/>
      <c r="V1359" s="48"/>
      <c r="W1359" s="48"/>
    </row>
    <row r="1360" s="49" customFormat="1">
      <c r="A1360" s="39">
        <v>10</v>
      </c>
      <c r="B1360" s="54" t="s">
        <v>40</v>
      </c>
      <c r="C1360" s="55" t="s">
        <v>2822</v>
      </c>
      <c r="D1360" s="141" t="s">
        <v>26</v>
      </c>
      <c r="E1360" s="88">
        <v>44264</v>
      </c>
      <c r="F1360" s="37" t="str">
        <f>VLOOKUP($C1360,CARPETAS!$C$5:$L$2388,2,FALSE)</f>
        <v>BRB018</v>
      </c>
      <c r="G1360" s="27" t="str">
        <f>VLOOKUP($C1360,CARPETAS!$C$5:$L$2388,9,FALSE)</f>
        <v>139.58.02</v>
      </c>
      <c r="H1360" s="28" t="str">
        <f>VLOOKUP($C1360,CARPETAS!$C$5:$L$2388,5,FALSE)</f>
        <v>Zanini</v>
      </c>
      <c r="I1360" s="88">
        <f>E1360+2</f>
        <v>44266</v>
      </c>
      <c r="J1360" s="29" t="str">
        <f>VLOOKUP($C1360,CARPETAS!$C$5:$L$2388,4,FALSE)</f>
        <v>Rio Branco</v>
      </c>
      <c r="K1360" s="38"/>
      <c r="L1360" s="93">
        <f t="shared" si="87"/>
        <v>44267</v>
      </c>
      <c r="M1360" s="30">
        <f t="shared" si="86"/>
        <v>3</v>
      </c>
      <c r="N1360" s="31">
        <v>936</v>
      </c>
      <c r="O1360" s="31" t="s">
        <v>1333</v>
      </c>
      <c r="P1360" s="31">
        <v>937</v>
      </c>
      <c r="Q1360" s="31">
        <v>1914</v>
      </c>
      <c r="R1360" s="31" t="s">
        <v>1710</v>
      </c>
      <c r="S1360" s="31" t="s">
        <v>2787</v>
      </c>
      <c r="T1360" s="40" t="s">
        <v>2823</v>
      </c>
      <c r="U1360" s="222"/>
      <c r="V1360" s="48"/>
      <c r="W1360" s="48"/>
    </row>
    <row r="1361" s="49" customFormat="1">
      <c r="A1361" s="39">
        <v>10</v>
      </c>
      <c r="B1361" s="54" t="s">
        <v>40</v>
      </c>
      <c r="C1361" s="55" t="s">
        <v>2817</v>
      </c>
      <c r="D1361" s="141" t="s">
        <v>1907</v>
      </c>
      <c r="E1361" s="88">
        <v>44264</v>
      </c>
      <c r="F1361" s="37" t="str">
        <f>VLOOKUP($C1361,CARPETAS!$C$5:$L$2388,2,FALSE)</f>
        <v>PYB009</v>
      </c>
      <c r="G1361" s="27" t="str">
        <f>VLOOKUP($C1361,CARPETAS!$C$5:$L$2388,9,FALSE)</f>
        <v>139.56.47</v>
      </c>
      <c r="H1361" s="28" t="str">
        <f>VLOOKUP($C1361,CARPETAS!$C$5:$L$2388,5,FALSE)</f>
        <v>Alto Paraguay</v>
      </c>
      <c r="I1361" s="88">
        <f>E1361+2</f>
        <v>44266</v>
      </c>
      <c r="J1361" s="29" t="str">
        <f>VLOOKUP($C1361,CARPETAS!$C$5:$L$2388,4,FALSE)</f>
        <v>Salto</v>
      </c>
      <c r="K1361" s="38"/>
      <c r="L1361" s="93">
        <f t="shared" si="87"/>
        <v>44267</v>
      </c>
      <c r="M1361" s="30">
        <f t="shared" si="86"/>
        <v>3</v>
      </c>
      <c r="N1361" s="31">
        <v>990</v>
      </c>
      <c r="O1361" s="31" t="s">
        <v>2053</v>
      </c>
      <c r="P1361" s="31">
        <v>990</v>
      </c>
      <c r="Q1361" s="31"/>
      <c r="R1361" s="31" t="s">
        <v>2664</v>
      </c>
      <c r="S1361" s="31" t="s">
        <v>2824</v>
      </c>
      <c r="T1361" s="40" t="s">
        <v>2819</v>
      </c>
      <c r="U1361" s="222"/>
      <c r="V1361" s="48"/>
      <c r="W1361" s="48"/>
    </row>
    <row r="1362" s="49" customFormat="1">
      <c r="A1362" s="39">
        <v>10</v>
      </c>
      <c r="B1362" s="54" t="s">
        <v>40</v>
      </c>
      <c r="C1362" s="55" t="s">
        <v>2814</v>
      </c>
      <c r="D1362" s="141" t="s">
        <v>36</v>
      </c>
      <c r="E1362" s="88">
        <v>44264</v>
      </c>
      <c r="F1362" s="37" t="str">
        <f>VLOOKUP($C1362,CARPETAS!$C$5:$L$2388,2,FALSE)</f>
        <v>BRB017</v>
      </c>
      <c r="G1362" s="27" t="str">
        <f>VLOOKUP($C1362,CARPETAS!$C$5:$L$2388,9,FALSE)</f>
        <v>139.57.01</v>
      </c>
      <c r="H1362" s="28" t="str">
        <f>VLOOKUP($C1362,CARPETAS!$C$5:$L$2388,5,FALSE)</f>
        <v>Silvio</v>
      </c>
      <c r="I1362" s="88">
        <v>44267</v>
      </c>
      <c r="J1362" s="29" t="str">
        <f>VLOOKUP($C1362,CARPETAS!$C$5:$L$2388,4,FALSE)</f>
        <v>Rio Branco</v>
      </c>
      <c r="K1362" s="38"/>
      <c r="L1362" s="93">
        <f t="shared" si="87"/>
        <v>44268</v>
      </c>
      <c r="M1362" s="30">
        <f t="shared" si="86"/>
        <v>4</v>
      </c>
      <c r="N1362" s="31">
        <v>936</v>
      </c>
      <c r="O1362" s="31" t="s">
        <v>1260</v>
      </c>
      <c r="P1362" s="31">
        <v>936</v>
      </c>
      <c r="Q1362" s="31">
        <v>4982</v>
      </c>
      <c r="R1362" s="31" t="s">
        <v>168</v>
      </c>
      <c r="S1362" s="31" t="s">
        <v>871</v>
      </c>
      <c r="T1362" s="40" t="s">
        <v>2825</v>
      </c>
      <c r="U1362" s="222"/>
      <c r="V1362" s="48"/>
      <c r="W1362" s="48"/>
    </row>
    <row r="1363" s="49" customFormat="1">
      <c r="A1363" s="39">
        <v>9</v>
      </c>
      <c r="B1363" s="54" t="s">
        <v>40</v>
      </c>
      <c r="C1363" s="55" t="s">
        <v>2826</v>
      </c>
      <c r="D1363" s="141" t="s">
        <v>38</v>
      </c>
      <c r="E1363" s="88">
        <v>44260</v>
      </c>
      <c r="F1363" s="37" t="str">
        <f>VLOOKUP($C1363,CARPETAS!$C$5:$L$2388,2,FALSE)</f>
        <v>BRA012</v>
      </c>
      <c r="G1363" s="27" t="str">
        <f>VLOOKUP($C1363,CARPETAS!$C$5:$L$2388,9,FALSE)</f>
        <v>139.51.75</v>
      </c>
      <c r="H1363" s="28" t="str">
        <f>VLOOKUP($C1363,CARPETAS!$C$5:$L$2388,5,FALSE)</f>
        <v>Silvio</v>
      </c>
      <c r="I1363" s="88">
        <v>44267</v>
      </c>
      <c r="J1363" s="29" t="str">
        <f>VLOOKUP($C1363,CARPETAS!$C$5:$L$2388,4,FALSE)</f>
        <v>Rio Branco</v>
      </c>
      <c r="K1363" s="38"/>
      <c r="L1363" s="93">
        <f t="shared" si="87"/>
        <v>44268</v>
      </c>
      <c r="M1363" s="30">
        <f t="shared" si="86"/>
        <v>8</v>
      </c>
      <c r="N1363" s="31">
        <v>1152</v>
      </c>
      <c r="O1363" s="31"/>
      <c r="P1363" s="31">
        <v>1152</v>
      </c>
      <c r="Q1363" s="31">
        <v>4968</v>
      </c>
      <c r="R1363" s="31" t="s">
        <v>2827</v>
      </c>
      <c r="S1363" s="31" t="s">
        <v>1466</v>
      </c>
      <c r="T1363" s="40" t="s">
        <v>2828</v>
      </c>
      <c r="U1363" s="222"/>
      <c r="V1363" s="48"/>
      <c r="W1363" s="48"/>
    </row>
    <row r="1364" s="49" customFormat="1">
      <c r="A1364" s="39">
        <v>10</v>
      </c>
      <c r="B1364" s="54" t="s">
        <v>40</v>
      </c>
      <c r="C1364" s="55" t="s">
        <v>2814</v>
      </c>
      <c r="D1364" s="141" t="s">
        <v>27</v>
      </c>
      <c r="E1364" s="88">
        <v>44265</v>
      </c>
      <c r="F1364" s="37" t="str">
        <f>VLOOKUP($C1364,CARPETAS!$C$5:$L$2388,2,FALSE)</f>
        <v>BRB017</v>
      </c>
      <c r="G1364" s="27" t="str">
        <f>VLOOKUP($C1364,CARPETAS!$C$5:$L$2388,9,FALSE)</f>
        <v>139.57.01</v>
      </c>
      <c r="H1364" s="28" t="str">
        <f>VLOOKUP($C1364,CARPETAS!$C$5:$L$2388,5,FALSE)</f>
        <v>Silvio</v>
      </c>
      <c r="I1364" s="88">
        <f ref="I1364:I1375" t="shared" si="88">E1364+2</f>
        <v>44267</v>
      </c>
      <c r="J1364" s="29" t="str">
        <f>VLOOKUP($C1364,CARPETAS!$C$5:$L$2388,4,FALSE)</f>
        <v>Rio Branco</v>
      </c>
      <c r="K1364" s="38"/>
      <c r="L1364" s="93">
        <f t="shared" si="87"/>
        <v>44268</v>
      </c>
      <c r="M1364" s="30">
        <f t="shared" si="86"/>
        <v>3</v>
      </c>
      <c r="N1364" s="31">
        <v>936</v>
      </c>
      <c r="O1364" s="31" t="s">
        <v>1616</v>
      </c>
      <c r="P1364" s="31">
        <v>936</v>
      </c>
      <c r="Q1364" s="31">
        <v>4988</v>
      </c>
      <c r="R1364" s="31" t="s">
        <v>1756</v>
      </c>
      <c r="S1364" s="31" t="s">
        <v>1981</v>
      </c>
      <c r="T1364" s="40" t="s">
        <v>2825</v>
      </c>
      <c r="U1364" s="222"/>
      <c r="V1364" s="48"/>
      <c r="W1364" s="48"/>
    </row>
    <row r="1365" s="49" customFormat="1">
      <c r="A1365" s="39">
        <v>10</v>
      </c>
      <c r="B1365" s="54" t="s">
        <v>40</v>
      </c>
      <c r="C1365" s="55" t="s">
        <v>2822</v>
      </c>
      <c r="D1365" s="141" t="s">
        <v>1998</v>
      </c>
      <c r="E1365" s="88">
        <v>44265</v>
      </c>
      <c r="F1365" s="37" t="str">
        <f>VLOOKUP($C1365,CARPETAS!$C$5:$L$2388,2,FALSE)</f>
        <v>BRB018</v>
      </c>
      <c r="G1365" s="27" t="str">
        <f>VLOOKUP($C1365,CARPETAS!$C$5:$L$2388,9,FALSE)</f>
        <v>139.58.02</v>
      </c>
      <c r="H1365" s="28" t="str">
        <f>VLOOKUP($C1365,CARPETAS!$C$5:$L$2388,5,FALSE)</f>
        <v>Zanini</v>
      </c>
      <c r="I1365" s="88">
        <f t="shared" si="88"/>
        <v>44267</v>
      </c>
      <c r="J1365" s="29" t="str">
        <f>VLOOKUP($C1365,CARPETAS!$C$5:$L$2388,4,FALSE)</f>
        <v>Rio Branco</v>
      </c>
      <c r="K1365" s="38"/>
      <c r="L1365" s="93">
        <f t="shared" si="87"/>
        <v>44268</v>
      </c>
      <c r="M1365" s="30">
        <f t="shared" si="86"/>
        <v>3</v>
      </c>
      <c r="N1365" s="31">
        <v>936</v>
      </c>
      <c r="O1365" s="31" t="s">
        <v>2384</v>
      </c>
      <c r="P1365" s="31">
        <v>937</v>
      </c>
      <c r="Q1365" s="31">
        <v>1915</v>
      </c>
      <c r="R1365" s="31" t="s">
        <v>710</v>
      </c>
      <c r="S1365" s="31" t="s">
        <v>187</v>
      </c>
      <c r="T1365" s="40" t="s">
        <v>2829</v>
      </c>
      <c r="U1365" s="222"/>
      <c r="V1365" s="48"/>
      <c r="W1365" s="48"/>
    </row>
    <row r="1366" s="49" customFormat="1">
      <c r="A1366" s="39">
        <v>10</v>
      </c>
      <c r="B1366" s="54" t="s">
        <v>40</v>
      </c>
      <c r="C1366" s="55" t="s">
        <v>2814</v>
      </c>
      <c r="D1366" s="141" t="s">
        <v>27</v>
      </c>
      <c r="E1366" s="88">
        <v>44266</v>
      </c>
      <c r="F1366" s="37" t="str">
        <f>VLOOKUP($C1366,CARPETAS!$C$5:$L$2388,2,FALSE)</f>
        <v>BRB017</v>
      </c>
      <c r="G1366" s="27" t="str">
        <f>VLOOKUP($C1366,CARPETAS!$C$5:$L$2388,9,FALSE)</f>
        <v>139.57.01</v>
      </c>
      <c r="H1366" s="28" t="str">
        <f>VLOOKUP($C1366,CARPETAS!$C$5:$L$2388,5,FALSE)</f>
        <v>Silvio</v>
      </c>
      <c r="I1366" s="88">
        <f t="shared" si="88"/>
        <v>44268</v>
      </c>
      <c r="J1366" s="29" t="str">
        <f>VLOOKUP($C1366,CARPETAS!$C$5:$L$2388,4,FALSE)</f>
        <v>Rio Branco</v>
      </c>
      <c r="K1366" s="38"/>
      <c r="L1366" s="93">
        <f t="shared" si="87"/>
        <v>44269</v>
      </c>
      <c r="M1366" s="30">
        <f t="shared" si="86"/>
        <v>3</v>
      </c>
      <c r="N1366" s="31">
        <v>936</v>
      </c>
      <c r="O1366" s="31" t="s">
        <v>2830</v>
      </c>
      <c r="P1366" s="31">
        <v>936</v>
      </c>
      <c r="Q1366" s="31">
        <v>4994</v>
      </c>
      <c r="R1366" s="31" t="s">
        <v>1712</v>
      </c>
      <c r="S1366" s="31" t="s">
        <v>1713</v>
      </c>
      <c r="T1366" s="40" t="s">
        <v>2825</v>
      </c>
      <c r="U1366" s="222"/>
      <c r="V1366" s="48"/>
      <c r="W1366" s="48"/>
    </row>
    <row r="1367" s="49" customFormat="1">
      <c r="A1367" s="39">
        <v>10</v>
      </c>
      <c r="B1367" s="54" t="s">
        <v>40</v>
      </c>
      <c r="C1367" s="55" t="s">
        <v>2814</v>
      </c>
      <c r="D1367" s="141" t="s">
        <v>37</v>
      </c>
      <c r="E1367" s="88">
        <v>44266</v>
      </c>
      <c r="F1367" s="37" t="str">
        <f>VLOOKUP($C1367,CARPETAS!$C$5:$L$2388,2,FALSE)</f>
        <v>BRB017</v>
      </c>
      <c r="G1367" s="27" t="str">
        <f>VLOOKUP($C1367,CARPETAS!$C$5:$L$2388,9,FALSE)</f>
        <v>139.57.01</v>
      </c>
      <c r="H1367" s="28" t="str">
        <f>VLOOKUP($C1367,CARPETAS!$C$5:$L$2388,5,FALSE)</f>
        <v>Silvio</v>
      </c>
      <c r="I1367" s="88">
        <f t="shared" si="88"/>
        <v>44268</v>
      </c>
      <c r="J1367" s="29" t="str">
        <f>VLOOKUP($C1367,CARPETAS!$C$5:$L$2388,4,FALSE)</f>
        <v>Rio Branco</v>
      </c>
      <c r="K1367" s="38"/>
      <c r="L1367" s="93">
        <f t="shared" si="87"/>
        <v>44269</v>
      </c>
      <c r="M1367" s="30">
        <f t="shared" si="86"/>
        <v>3</v>
      </c>
      <c r="N1367" s="31">
        <v>936</v>
      </c>
      <c r="O1367" s="31" t="s">
        <v>1618</v>
      </c>
      <c r="P1367" s="31">
        <v>936</v>
      </c>
      <c r="Q1367" s="31">
        <v>4995</v>
      </c>
      <c r="R1367" s="31" t="s">
        <v>2831</v>
      </c>
      <c r="S1367" s="31" t="s">
        <v>269</v>
      </c>
      <c r="T1367" s="40" t="s">
        <v>2832</v>
      </c>
      <c r="U1367" s="222"/>
      <c r="V1367" s="48"/>
      <c r="W1367" s="48"/>
    </row>
    <row r="1368" s="49" customFormat="1">
      <c r="A1368" s="39">
        <v>10</v>
      </c>
      <c r="B1368" s="54" t="s">
        <v>40</v>
      </c>
      <c r="C1368" s="55" t="s">
        <v>2822</v>
      </c>
      <c r="D1368" s="141" t="s">
        <v>26</v>
      </c>
      <c r="E1368" s="88">
        <v>44266</v>
      </c>
      <c r="F1368" s="37" t="str">
        <f>VLOOKUP($C1368,CARPETAS!$C$5:$L$2388,2,FALSE)</f>
        <v>BRB018</v>
      </c>
      <c r="G1368" s="27" t="str">
        <f>VLOOKUP($C1368,CARPETAS!$C$5:$L$2388,9,FALSE)</f>
        <v>139.58.02</v>
      </c>
      <c r="H1368" s="28" t="str">
        <f>VLOOKUP($C1368,CARPETAS!$C$5:$L$2388,5,FALSE)</f>
        <v>Zanini</v>
      </c>
      <c r="I1368" s="88">
        <f t="shared" si="88"/>
        <v>44268</v>
      </c>
      <c r="J1368" s="29" t="str">
        <f>VLOOKUP($C1368,CARPETAS!$C$5:$L$2388,4,FALSE)</f>
        <v>Rio Branco</v>
      </c>
      <c r="K1368" s="38"/>
      <c r="L1368" s="93">
        <f t="shared" si="87"/>
        <v>44269</v>
      </c>
      <c r="M1368" s="30">
        <f t="shared" si="86"/>
        <v>3</v>
      </c>
      <c r="N1368" s="31">
        <v>936</v>
      </c>
      <c r="O1368" s="31" t="s">
        <v>1340</v>
      </c>
      <c r="P1368" s="31">
        <v>936</v>
      </c>
      <c r="Q1368" s="31">
        <v>1917</v>
      </c>
      <c r="R1368" s="31" t="s">
        <v>761</v>
      </c>
      <c r="S1368" s="31" t="s">
        <v>882</v>
      </c>
      <c r="T1368" s="40" t="s">
        <v>2832</v>
      </c>
      <c r="U1368" s="222"/>
      <c r="V1368" s="48"/>
      <c r="W1368" s="48"/>
    </row>
    <row r="1369" s="49" customFormat="1">
      <c r="A1369" s="39">
        <v>10</v>
      </c>
      <c r="B1369" s="54" t="s">
        <v>40</v>
      </c>
      <c r="C1369" s="55" t="s">
        <v>2822</v>
      </c>
      <c r="D1369" s="141" t="s">
        <v>26</v>
      </c>
      <c r="E1369" s="88">
        <v>44267</v>
      </c>
      <c r="F1369" s="37" t="str">
        <f>VLOOKUP($C1369,CARPETAS!$C$5:$L$2388,2,FALSE)</f>
        <v>BRB018</v>
      </c>
      <c r="G1369" s="27" t="str">
        <f>VLOOKUP($C1369,CARPETAS!$C$5:$L$2388,9,FALSE)</f>
        <v>139.58.02</v>
      </c>
      <c r="H1369" s="28" t="str">
        <f>VLOOKUP($C1369,CARPETAS!$C$5:$L$2388,5,FALSE)</f>
        <v>Zanini</v>
      </c>
      <c r="I1369" s="88">
        <f t="shared" si="88"/>
        <v>44269</v>
      </c>
      <c r="J1369" s="29" t="str">
        <f>VLOOKUP($C1369,CARPETAS!$C$5:$L$2388,4,FALSE)</f>
        <v>Rio Branco</v>
      </c>
      <c r="K1369" s="38"/>
      <c r="L1369" s="93">
        <f t="shared" si="87"/>
        <v>44270</v>
      </c>
      <c r="M1369" s="30">
        <f t="shared" si="86"/>
        <v>3</v>
      </c>
      <c r="N1369" s="31">
        <v>936</v>
      </c>
      <c r="O1369" s="31" t="s">
        <v>1347</v>
      </c>
      <c r="P1369" s="31">
        <v>937</v>
      </c>
      <c r="Q1369" s="31">
        <v>1919</v>
      </c>
      <c r="R1369" s="31" t="s">
        <v>552</v>
      </c>
      <c r="S1369" s="31" t="s">
        <v>553</v>
      </c>
      <c r="T1369" s="40" t="s">
        <v>2833</v>
      </c>
      <c r="U1369" s="222"/>
      <c r="V1369" s="48"/>
      <c r="W1369" s="48"/>
    </row>
    <row r="1370" s="49" customFormat="1">
      <c r="A1370" s="39">
        <v>10</v>
      </c>
      <c r="B1370" s="54" t="s">
        <v>40</v>
      </c>
      <c r="C1370" s="55" t="s">
        <v>2814</v>
      </c>
      <c r="D1370" s="141" t="s">
        <v>28</v>
      </c>
      <c r="E1370" s="88">
        <v>44267</v>
      </c>
      <c r="F1370" s="37" t="str">
        <f>VLOOKUP($C1370,CARPETAS!$C$5:$L$2388,2,FALSE)</f>
        <v>BRB017</v>
      </c>
      <c r="G1370" s="27" t="str">
        <f>VLOOKUP($C1370,CARPETAS!$C$5:$L$2388,9,FALSE)</f>
        <v>139.57.01</v>
      </c>
      <c r="H1370" s="28" t="str">
        <f>VLOOKUP($C1370,CARPETAS!$C$5:$L$2388,5,FALSE)</f>
        <v>Silvio</v>
      </c>
      <c r="I1370" s="88">
        <f t="shared" si="88"/>
        <v>44269</v>
      </c>
      <c r="J1370" s="29" t="str">
        <f>VLOOKUP($C1370,CARPETAS!$C$5:$L$2388,4,FALSE)</f>
        <v>Rio Branco</v>
      </c>
      <c r="K1370" s="38"/>
      <c r="L1370" s="93">
        <f t="shared" si="87"/>
        <v>44270</v>
      </c>
      <c r="M1370" s="30">
        <f t="shared" si="86"/>
        <v>3</v>
      </c>
      <c r="N1370" s="31">
        <v>936</v>
      </c>
      <c r="O1370" s="31" t="s">
        <v>1338</v>
      </c>
      <c r="P1370" s="31">
        <v>938</v>
      </c>
      <c r="Q1370" s="31">
        <v>4996</v>
      </c>
      <c r="R1370" s="31" t="s">
        <v>2834</v>
      </c>
      <c r="S1370" s="31" t="s">
        <v>2835</v>
      </c>
      <c r="T1370" s="40" t="s">
        <v>2836</v>
      </c>
      <c r="U1370" s="222"/>
      <c r="V1370" s="48"/>
      <c r="W1370" s="48"/>
    </row>
    <row r="1371" s="49" customFormat="1">
      <c r="A1371" s="39">
        <v>10</v>
      </c>
      <c r="B1371" s="54" t="s">
        <v>40</v>
      </c>
      <c r="C1371" s="55" t="s">
        <v>2822</v>
      </c>
      <c r="D1371" s="141" t="s">
        <v>1998</v>
      </c>
      <c r="E1371" s="88">
        <v>44267</v>
      </c>
      <c r="F1371" s="37" t="str">
        <f>VLOOKUP($C1371,CARPETAS!$C$5:$L$2388,2,FALSE)</f>
        <v>BRB018</v>
      </c>
      <c r="G1371" s="27" t="str">
        <f>VLOOKUP($C1371,CARPETAS!$C$5:$L$2388,9,FALSE)</f>
        <v>139.58.02</v>
      </c>
      <c r="H1371" s="28" t="str">
        <f>VLOOKUP($C1371,CARPETAS!$C$5:$L$2388,5,FALSE)</f>
        <v>Zanini</v>
      </c>
      <c r="I1371" s="88">
        <f t="shared" si="88"/>
        <v>44269</v>
      </c>
      <c r="J1371" s="29" t="str">
        <f>VLOOKUP($C1371,CARPETAS!$C$5:$L$2388,4,FALSE)</f>
        <v>Rio Branco</v>
      </c>
      <c r="K1371" s="38"/>
      <c r="L1371" s="93">
        <f t="shared" si="87"/>
        <v>44270</v>
      </c>
      <c r="M1371" s="30">
        <f t="shared" si="86"/>
        <v>3</v>
      </c>
      <c r="N1371" s="31">
        <v>936</v>
      </c>
      <c r="O1371" s="31" t="s">
        <v>2402</v>
      </c>
      <c r="P1371" s="31">
        <v>936</v>
      </c>
      <c r="Q1371" s="31">
        <v>1918</v>
      </c>
      <c r="R1371" s="31" t="s">
        <v>43</v>
      </c>
      <c r="S1371" s="31" t="s">
        <v>1046</v>
      </c>
      <c r="T1371" s="40" t="s">
        <v>2832</v>
      </c>
      <c r="U1371" s="222"/>
      <c r="V1371" s="48"/>
      <c r="W1371" s="48"/>
    </row>
    <row r="1372" s="49" customFormat="1">
      <c r="A1372" s="39">
        <v>11</v>
      </c>
      <c r="B1372" s="54" t="s">
        <v>40</v>
      </c>
      <c r="C1372" s="55" t="s">
        <v>2822</v>
      </c>
      <c r="D1372" s="141" t="s">
        <v>1998</v>
      </c>
      <c r="E1372" s="88">
        <v>44270</v>
      </c>
      <c r="F1372" s="37" t="str">
        <f>VLOOKUP($C1372,CARPETAS!$C$5:$L$2388,2,FALSE)</f>
        <v>BRB018</v>
      </c>
      <c r="G1372" s="27" t="str">
        <f>VLOOKUP($C1372,CARPETAS!$C$5:$L$2388,9,FALSE)</f>
        <v>139.58.02</v>
      </c>
      <c r="H1372" s="28" t="str">
        <f>VLOOKUP($C1372,CARPETAS!$C$5:$L$2388,5,FALSE)</f>
        <v>Zanini</v>
      </c>
      <c r="I1372" s="88">
        <f t="shared" si="88"/>
        <v>44272</v>
      </c>
      <c r="J1372" s="29" t="str">
        <f>VLOOKUP($C1372,CARPETAS!$C$5:$L$2388,4,FALSE)</f>
        <v>Rio Branco</v>
      </c>
      <c r="K1372" s="38"/>
      <c r="L1372" s="93">
        <f t="shared" si="87"/>
        <v>44273</v>
      </c>
      <c r="M1372" s="30">
        <f t="shared" si="86"/>
        <v>3</v>
      </c>
      <c r="N1372" s="31">
        <v>936</v>
      </c>
      <c r="O1372" s="31" t="s">
        <v>2421</v>
      </c>
      <c r="P1372" s="31">
        <v>936</v>
      </c>
      <c r="Q1372" s="31">
        <v>1925</v>
      </c>
      <c r="R1372" s="31" t="s">
        <v>2732</v>
      </c>
      <c r="S1372" s="31" t="s">
        <v>2733</v>
      </c>
      <c r="T1372" s="40" t="s">
        <v>2837</v>
      </c>
      <c r="U1372" s="222"/>
      <c r="V1372" s="48"/>
      <c r="W1372" s="48"/>
    </row>
    <row r="1373" s="49" customFormat="1">
      <c r="A1373" s="39">
        <v>11</v>
      </c>
      <c r="B1373" s="54" t="s">
        <v>40</v>
      </c>
      <c r="C1373" s="55" t="s">
        <v>2838</v>
      </c>
      <c r="D1373" s="141" t="s">
        <v>27</v>
      </c>
      <c r="E1373" s="88">
        <v>44270</v>
      </c>
      <c r="F1373" s="37" t="str">
        <f>VLOOKUP($C1373,CARPETAS!$C$5:$L$2388,2,FALSE)</f>
        <v>BRB019</v>
      </c>
      <c r="G1373" s="27" t="str">
        <f>VLOOKUP($C1373,CARPETAS!$C$5:$L$2388,9,FALSE)</f>
        <v>139.61.23</v>
      </c>
      <c r="H1373" s="28" t="str">
        <f>VLOOKUP($C1373,CARPETAS!$C$5:$L$2388,5,FALSE)</f>
        <v>Silvio</v>
      </c>
      <c r="I1373" s="88">
        <f t="shared" si="88"/>
        <v>44272</v>
      </c>
      <c r="J1373" s="29" t="str">
        <f>VLOOKUP($C1373,CARPETAS!$C$5:$L$2388,4,FALSE)</f>
        <v>Rio Branco</v>
      </c>
      <c r="K1373" s="38"/>
      <c r="L1373" s="93">
        <f t="shared" si="87"/>
        <v>44273</v>
      </c>
      <c r="M1373" s="30">
        <f t="shared" si="86"/>
        <v>3</v>
      </c>
      <c r="N1373" s="31">
        <v>936</v>
      </c>
      <c r="O1373" s="31" t="s">
        <v>1675</v>
      </c>
      <c r="P1373" s="31">
        <v>937</v>
      </c>
      <c r="Q1373" s="31">
        <v>5004</v>
      </c>
      <c r="R1373" s="31" t="s">
        <v>77</v>
      </c>
      <c r="S1373" s="31" t="s">
        <v>78</v>
      </c>
      <c r="T1373" s="40" t="s">
        <v>2839</v>
      </c>
      <c r="U1373" s="222"/>
      <c r="V1373" s="48"/>
      <c r="W1373" s="48"/>
    </row>
    <row r="1374" s="49" customFormat="1">
      <c r="A1374" s="39">
        <v>11</v>
      </c>
      <c r="B1374" s="54" t="s">
        <v>40</v>
      </c>
      <c r="C1374" s="55" t="s">
        <v>2840</v>
      </c>
      <c r="D1374" s="141" t="s">
        <v>26</v>
      </c>
      <c r="E1374" s="88">
        <v>44270</v>
      </c>
      <c r="F1374" s="37" t="str">
        <f>VLOOKUP($C1374,CARPETAS!$C$5:$L$2388,2,FALSE)</f>
        <v>BRB020</v>
      </c>
      <c r="G1374" s="27" t="str">
        <f>VLOOKUP($C1374,CARPETAS!$C$5:$L$2388,9,FALSE)</f>
        <v>139.62.03</v>
      </c>
      <c r="H1374" s="28" t="str">
        <f>VLOOKUP($C1374,CARPETAS!$C$5:$L$2388,5,FALSE)</f>
        <v>Zanini</v>
      </c>
      <c r="I1374" s="88">
        <f t="shared" si="88"/>
        <v>44272</v>
      </c>
      <c r="J1374" s="29" t="str">
        <f>VLOOKUP($C1374,CARPETAS!$C$5:$L$2388,4,FALSE)</f>
        <v>Rio Branco</v>
      </c>
      <c r="K1374" s="38"/>
      <c r="L1374" s="93">
        <f t="shared" si="87"/>
        <v>44273</v>
      </c>
      <c r="M1374" s="30">
        <f t="shared" si="86"/>
        <v>3</v>
      </c>
      <c r="N1374" s="31">
        <v>936</v>
      </c>
      <c r="O1374" s="31" t="s">
        <v>1349</v>
      </c>
      <c r="P1374" s="31">
        <v>937</v>
      </c>
      <c r="Q1374" s="31">
        <v>1920</v>
      </c>
      <c r="R1374" s="31" t="s">
        <v>478</v>
      </c>
      <c r="S1374" s="31" t="s">
        <v>479</v>
      </c>
      <c r="T1374" s="40" t="s">
        <v>2841</v>
      </c>
      <c r="U1374" s="222"/>
      <c r="V1374" s="48"/>
      <c r="W1374" s="48"/>
    </row>
    <row r="1375" s="49" customFormat="1">
      <c r="A1375" s="39">
        <v>11</v>
      </c>
      <c r="B1375" s="54" t="s">
        <v>40</v>
      </c>
      <c r="C1375" s="55" t="s">
        <v>2842</v>
      </c>
      <c r="D1375" s="141" t="s">
        <v>1907</v>
      </c>
      <c r="E1375" s="88">
        <v>44270</v>
      </c>
      <c r="F1375" s="37" t="str">
        <f>VLOOKUP($C1375,CARPETAS!$C$5:$L$2388,2,FALSE)</f>
        <v>PYB010</v>
      </c>
      <c r="G1375" s="27" t="str">
        <f>VLOOKUP($C1375,CARPETAS!$C$5:$L$2388,9,FALSE)</f>
        <v>139.61.24</v>
      </c>
      <c r="H1375" s="28" t="str">
        <f>VLOOKUP($C1375,CARPETAS!$C$5:$L$2388,5,FALSE)</f>
        <v>Alto Paraguay</v>
      </c>
      <c r="I1375" s="88">
        <f t="shared" si="88"/>
        <v>44272</v>
      </c>
      <c r="J1375" s="29" t="str">
        <f>VLOOKUP($C1375,CARPETAS!$C$5:$L$2388,4,FALSE)</f>
        <v>Salto</v>
      </c>
      <c r="K1375" s="38"/>
      <c r="L1375" s="93">
        <f t="shared" si="87"/>
        <v>44273</v>
      </c>
      <c r="M1375" s="30">
        <f t="shared" si="86"/>
        <v>3</v>
      </c>
      <c r="N1375" s="31">
        <v>990</v>
      </c>
      <c r="O1375" s="31" t="s">
        <v>2051</v>
      </c>
      <c r="P1375" s="31">
        <v>990</v>
      </c>
      <c r="Q1375" s="31"/>
      <c r="R1375" s="31" t="s">
        <v>2843</v>
      </c>
      <c r="S1375" s="31" t="s">
        <v>2844</v>
      </c>
      <c r="T1375" s="40" t="s">
        <v>2845</v>
      </c>
      <c r="U1375" s="222"/>
      <c r="V1375" s="48"/>
      <c r="W1375" s="48"/>
    </row>
    <row r="1376" s="49" customFormat="1">
      <c r="A1376" s="39">
        <v>10</v>
      </c>
      <c r="B1376" s="54" t="s">
        <v>40</v>
      </c>
      <c r="C1376" s="55" t="s">
        <v>2846</v>
      </c>
      <c r="D1376" s="141" t="s">
        <v>38</v>
      </c>
      <c r="E1376" s="88">
        <v>44266</v>
      </c>
      <c r="F1376" s="37" t="str">
        <f>VLOOKUP($C1376,CARPETAS!$C$5:$L$2388,2,FALSE)</f>
        <v>BRA014</v>
      </c>
      <c r="G1376" s="27" t="str">
        <f>VLOOKUP($C1376,CARPETAS!$C$5:$L$2388,9,FALSE)</f>
        <v>139.57.32</v>
      </c>
      <c r="H1376" s="28" t="str">
        <f>VLOOKUP($C1376,CARPETAS!$C$5:$L$2388,5,FALSE)</f>
        <v>Silvio</v>
      </c>
      <c r="I1376" s="88">
        <v>44272</v>
      </c>
      <c r="J1376" s="29" t="str">
        <f>VLOOKUP($C1376,CARPETAS!$C$5:$L$2388,4,FALSE)</f>
        <v>Rio Branco</v>
      </c>
      <c r="K1376" s="38"/>
      <c r="L1376" s="93">
        <f t="shared" si="87"/>
        <v>44273</v>
      </c>
      <c r="M1376" s="30">
        <f t="shared" si="86"/>
        <v>7</v>
      </c>
      <c r="N1376" s="31">
        <v>1152</v>
      </c>
      <c r="O1376" s="31"/>
      <c r="P1376" s="31">
        <v>1152</v>
      </c>
      <c r="Q1376" s="31">
        <v>4998</v>
      </c>
      <c r="R1376" s="31" t="s">
        <v>2295</v>
      </c>
      <c r="S1376" s="31" t="s">
        <v>2296</v>
      </c>
      <c r="T1376" s="40" t="s">
        <v>2847</v>
      </c>
      <c r="U1376" s="222"/>
      <c r="V1376" s="48"/>
      <c r="W1376" s="48"/>
    </row>
    <row r="1377" s="49" customFormat="1">
      <c r="A1377" s="39">
        <v>10</v>
      </c>
      <c r="B1377" s="54" t="s">
        <v>40</v>
      </c>
      <c r="C1377" s="55" t="s">
        <v>2848</v>
      </c>
      <c r="D1377" s="141" t="s">
        <v>38</v>
      </c>
      <c r="E1377" s="88">
        <v>44266</v>
      </c>
      <c r="F1377" s="37" t="str">
        <f>VLOOKUP($C1377,CARPETAS!$C$5:$L$2388,2,FALSE)</f>
        <v>BRA014</v>
      </c>
      <c r="G1377" s="27" t="str">
        <f>VLOOKUP($C1377,CARPETAS!$C$5:$L$2388,9,FALSE)</f>
        <v>139.57.32</v>
      </c>
      <c r="H1377" s="28" t="str">
        <f>VLOOKUP($C1377,CARPETAS!$C$5:$L$2388,5,FALSE)</f>
        <v>Silvio</v>
      </c>
      <c r="I1377" s="88">
        <v>44272</v>
      </c>
      <c r="J1377" s="29" t="str">
        <f>VLOOKUP($C1377,CARPETAS!$C$5:$L$2388,4,FALSE)</f>
        <v>Rio Branco</v>
      </c>
      <c r="K1377" s="38"/>
      <c r="L1377" s="93">
        <f t="shared" si="87"/>
        <v>44273</v>
      </c>
      <c r="M1377" s="30">
        <f t="shared" si="86"/>
        <v>7</v>
      </c>
      <c r="N1377" s="31">
        <v>1152</v>
      </c>
      <c r="O1377" s="31"/>
      <c r="P1377" s="31">
        <v>1152</v>
      </c>
      <c r="Q1377" s="31">
        <v>4997</v>
      </c>
      <c r="R1377" s="31" t="s">
        <v>1768</v>
      </c>
      <c r="S1377" s="31" t="s">
        <v>1769</v>
      </c>
      <c r="T1377" s="40" t="s">
        <v>2847</v>
      </c>
      <c r="U1377" s="222"/>
      <c r="V1377" s="48"/>
      <c r="W1377" s="48"/>
    </row>
    <row r="1378" s="49" customFormat="1">
      <c r="A1378" s="39">
        <v>11</v>
      </c>
      <c r="B1378" s="54" t="s">
        <v>40</v>
      </c>
      <c r="C1378" s="55" t="s">
        <v>2838</v>
      </c>
      <c r="D1378" s="141" t="s">
        <v>32</v>
      </c>
      <c r="E1378" s="88">
        <v>44271</v>
      </c>
      <c r="F1378" s="37" t="str">
        <f>VLOOKUP($C1378,CARPETAS!$C$5:$L$2388,2,FALSE)</f>
        <v>BRB019</v>
      </c>
      <c r="G1378" s="27" t="str">
        <f>VLOOKUP($C1378,CARPETAS!$C$5:$L$2388,9,FALSE)</f>
        <v>139.61.23</v>
      </c>
      <c r="H1378" s="28" t="str">
        <f>VLOOKUP($C1378,CARPETAS!$C$5:$L$2388,5,FALSE)</f>
        <v>Silvio</v>
      </c>
      <c r="I1378" s="88">
        <v>44272</v>
      </c>
      <c r="J1378" s="29" t="str">
        <f>VLOOKUP($C1378,CARPETAS!$C$5:$L$2388,4,FALSE)</f>
        <v>Rio Branco</v>
      </c>
      <c r="K1378" s="38"/>
      <c r="L1378" s="93">
        <f t="shared" si="87"/>
        <v>44273</v>
      </c>
      <c r="M1378" s="30">
        <f t="shared" si="86"/>
        <v>2</v>
      </c>
      <c r="N1378" s="31">
        <v>936</v>
      </c>
      <c r="O1378" s="31" t="s">
        <v>1276</v>
      </c>
      <c r="P1378" s="31">
        <v>937</v>
      </c>
      <c r="Q1378" s="31">
        <v>5008</v>
      </c>
      <c r="R1378" s="31" t="s">
        <v>2849</v>
      </c>
      <c r="S1378" s="31" t="s">
        <v>2850</v>
      </c>
      <c r="T1378" s="40" t="s">
        <v>2841</v>
      </c>
      <c r="U1378" s="222"/>
      <c r="V1378" s="48"/>
      <c r="W1378" s="48"/>
    </row>
    <row r="1379" s="49" customFormat="1">
      <c r="A1379" s="39">
        <v>11</v>
      </c>
      <c r="B1379" s="54" t="s">
        <v>40</v>
      </c>
      <c r="C1379" s="55" t="s">
        <v>2840</v>
      </c>
      <c r="D1379" s="141" t="s">
        <v>1998</v>
      </c>
      <c r="E1379" s="88">
        <v>44271</v>
      </c>
      <c r="F1379" s="37" t="str">
        <f>VLOOKUP($C1379,CARPETAS!$C$5:$L$2388,2,FALSE)</f>
        <v>BRB020</v>
      </c>
      <c r="G1379" s="27" t="str">
        <f>VLOOKUP($C1379,CARPETAS!$C$5:$L$2388,9,FALSE)</f>
        <v>139.62.03</v>
      </c>
      <c r="H1379" s="28" t="str">
        <f>VLOOKUP($C1379,CARPETAS!$C$5:$L$2388,5,FALSE)</f>
        <v>Zanini</v>
      </c>
      <c r="I1379" s="88">
        <v>44272</v>
      </c>
      <c r="J1379" s="29" t="str">
        <f>VLOOKUP($C1379,CARPETAS!$C$5:$L$2388,4,FALSE)</f>
        <v>Rio Branco</v>
      </c>
      <c r="K1379" s="38"/>
      <c r="L1379" s="93">
        <f t="shared" si="87"/>
        <v>44273</v>
      </c>
      <c r="M1379" s="30">
        <f t="shared" si="86"/>
        <v>2</v>
      </c>
      <c r="N1379" s="31">
        <v>936</v>
      </c>
      <c r="O1379" s="31" t="s">
        <v>2459</v>
      </c>
      <c r="P1379" s="31">
        <v>937</v>
      </c>
      <c r="Q1379" s="31">
        <v>1926</v>
      </c>
      <c r="R1379" s="31" t="s">
        <v>200</v>
      </c>
      <c r="S1379" s="31" t="s">
        <v>201</v>
      </c>
      <c r="T1379" s="40" t="s">
        <v>2841</v>
      </c>
      <c r="U1379" s="222"/>
      <c r="V1379" s="48"/>
      <c r="W1379" s="48"/>
    </row>
    <row r="1380" ht="28.5" s="49" customFormat="1">
      <c r="A1380" s="39">
        <v>11</v>
      </c>
      <c r="B1380" s="54" t="s">
        <v>40</v>
      </c>
      <c r="C1380" s="55" t="s">
        <v>2851</v>
      </c>
      <c r="D1380" s="141" t="s">
        <v>2282</v>
      </c>
      <c r="E1380" s="88">
        <v>44270</v>
      </c>
      <c r="F1380" s="37" t="str">
        <f>VLOOKUP($C1380,CARPETAS!$C$5:$L$2388,2,FALSE)</f>
        <v>BRE006</v>
      </c>
      <c r="G1380" s="27" t="str">
        <f>VLOOKUP($C1380,CARPETAS!$C$5:$L$2388,9,FALSE)</f>
        <v>1395892/1395887/1395888/1395890/1395891</v>
      </c>
      <c r="H1380" s="28" t="str">
        <f>VLOOKUP($C1380,CARPETAS!$C$5:$L$2388,5,FALSE)</f>
        <v>Silvio</v>
      </c>
      <c r="I1380" s="88">
        <f>E1380+2</f>
        <v>44272</v>
      </c>
      <c r="J1380" s="29" t="str">
        <f>VLOOKUP($C1380,CARPETAS!$C$5:$L$2388,4,FALSE)</f>
        <v>Rio Branco</v>
      </c>
      <c r="K1380" s="38"/>
      <c r="L1380" s="93">
        <f t="shared" si="87"/>
        <v>44273</v>
      </c>
      <c r="M1380" s="30">
        <f t="shared" si="86"/>
        <v>3</v>
      </c>
      <c r="N1380" s="31">
        <v>1266</v>
      </c>
      <c r="O1380" s="31" t="s">
        <v>1632</v>
      </c>
      <c r="P1380" s="31">
        <v>1286</v>
      </c>
      <c r="Q1380" s="31">
        <v>5003</v>
      </c>
      <c r="R1380" s="31" t="s">
        <v>217</v>
      </c>
      <c r="S1380" s="31" t="s">
        <v>1690</v>
      </c>
      <c r="T1380" s="40" t="s">
        <v>2852</v>
      </c>
      <c r="U1380" s="222"/>
      <c r="V1380" s="48"/>
      <c r="W1380" s="48"/>
    </row>
    <row r="1381" s="49" customFormat="1">
      <c r="A1381" s="39">
        <v>11</v>
      </c>
      <c r="B1381" s="54" t="s">
        <v>40</v>
      </c>
      <c r="C1381" s="55" t="s">
        <v>2842</v>
      </c>
      <c r="D1381" s="141" t="s">
        <v>1907</v>
      </c>
      <c r="E1381" s="88">
        <v>44270</v>
      </c>
      <c r="F1381" s="37" t="str">
        <f>VLOOKUP($C1381,CARPETAS!$C$5:$L$2388,2,FALSE)</f>
        <v>PYB010</v>
      </c>
      <c r="G1381" s="27" t="str">
        <f>VLOOKUP($C1381,CARPETAS!$C$5:$L$2388,9,FALSE)</f>
        <v>139.61.24</v>
      </c>
      <c r="H1381" s="28" t="str">
        <f>VLOOKUP($C1381,CARPETAS!$C$5:$L$2388,5,FALSE)</f>
        <v>Alto Paraguay</v>
      </c>
      <c r="I1381" s="88">
        <f>E1381+2</f>
        <v>44272</v>
      </c>
      <c r="J1381" s="29" t="str">
        <f>VLOOKUP($C1381,CARPETAS!$C$5:$L$2388,4,FALSE)</f>
        <v>Salto</v>
      </c>
      <c r="K1381" s="38"/>
      <c r="L1381" s="93">
        <v>44274</v>
      </c>
      <c r="M1381" s="30">
        <f t="shared" si="86"/>
        <v>4</v>
      </c>
      <c r="N1381" s="31">
        <v>990</v>
      </c>
      <c r="O1381" s="31" t="s">
        <v>2075</v>
      </c>
      <c r="P1381" s="31">
        <v>990</v>
      </c>
      <c r="Q1381" s="31"/>
      <c r="R1381" s="31" t="s">
        <v>2712</v>
      </c>
      <c r="S1381" s="31" t="s">
        <v>2853</v>
      </c>
      <c r="T1381" s="40" t="s">
        <v>2854</v>
      </c>
      <c r="U1381" s="222"/>
      <c r="V1381" s="48"/>
      <c r="W1381" s="48"/>
    </row>
    <row r="1382" s="49" customFormat="1">
      <c r="A1382" s="39">
        <v>11</v>
      </c>
      <c r="B1382" s="54" t="s">
        <v>40</v>
      </c>
      <c r="C1382" s="55" t="s">
        <v>2838</v>
      </c>
      <c r="D1382" s="141" t="s">
        <v>37</v>
      </c>
      <c r="E1382" s="88">
        <v>44271</v>
      </c>
      <c r="F1382" s="37" t="str">
        <f>VLOOKUP($C1382,CARPETAS!$C$5:$L$2388,2,FALSE)</f>
        <v>BRB019</v>
      </c>
      <c r="G1382" s="27" t="str">
        <f>VLOOKUP($C1382,CARPETAS!$C$5:$L$2388,9,FALSE)</f>
        <v>139.61.23</v>
      </c>
      <c r="H1382" s="28" t="str">
        <f>VLOOKUP($C1382,CARPETAS!$C$5:$L$2388,5,FALSE)</f>
        <v>Silvio</v>
      </c>
      <c r="I1382" s="88">
        <f>E1382+2</f>
        <v>44273</v>
      </c>
      <c r="J1382" s="29" t="str">
        <f>VLOOKUP($C1382,CARPETAS!$C$5:$L$2388,4,FALSE)</f>
        <v>Rio Branco</v>
      </c>
      <c r="K1382" s="38"/>
      <c r="L1382" s="93">
        <f ref="L1382:L1400" t="shared" si="89">I1382+1</f>
        <v>44274</v>
      </c>
      <c r="M1382" s="30">
        <f t="shared" si="86"/>
        <v>3</v>
      </c>
      <c r="N1382" s="31">
        <v>936</v>
      </c>
      <c r="O1382" s="31" t="s">
        <v>1644</v>
      </c>
      <c r="P1382" s="31">
        <v>936</v>
      </c>
      <c r="Q1382" s="31">
        <v>5007</v>
      </c>
      <c r="R1382" s="31" t="s">
        <v>402</v>
      </c>
      <c r="S1382" s="31" t="s">
        <v>403</v>
      </c>
      <c r="T1382" s="40" t="s">
        <v>2855</v>
      </c>
      <c r="U1382" s="222"/>
      <c r="V1382" s="48"/>
      <c r="W1382" s="48"/>
    </row>
    <row r="1383" s="49" customFormat="1">
      <c r="A1383" s="39">
        <v>11</v>
      </c>
      <c r="B1383" s="54" t="s">
        <v>40</v>
      </c>
      <c r="C1383" s="55" t="s">
        <v>2838</v>
      </c>
      <c r="D1383" s="141" t="s">
        <v>36</v>
      </c>
      <c r="E1383" s="88">
        <v>44271</v>
      </c>
      <c r="F1383" s="37" t="str">
        <f>VLOOKUP($C1383,CARPETAS!$C$5:$L$2388,2,FALSE)</f>
        <v>BRB019</v>
      </c>
      <c r="G1383" s="27" t="str">
        <f>VLOOKUP($C1383,CARPETAS!$C$5:$L$2388,9,FALSE)</f>
        <v>139.61.23</v>
      </c>
      <c r="H1383" s="28" t="str">
        <f>VLOOKUP($C1383,CARPETAS!$C$5:$L$2388,5,FALSE)</f>
        <v>Silvio</v>
      </c>
      <c r="I1383" s="88">
        <v>44273</v>
      </c>
      <c r="J1383" s="29" t="str">
        <f>VLOOKUP($C1383,CARPETAS!$C$5:$L$2388,4,FALSE)</f>
        <v>Rio Branco</v>
      </c>
      <c r="K1383" s="38"/>
      <c r="L1383" s="93">
        <f t="shared" si="89"/>
        <v>44274</v>
      </c>
      <c r="M1383" s="30">
        <f t="shared" si="86"/>
        <v>3</v>
      </c>
      <c r="N1383" s="31">
        <v>936</v>
      </c>
      <c r="O1383" s="31" t="s">
        <v>1272</v>
      </c>
      <c r="P1383" s="31">
        <v>937</v>
      </c>
      <c r="Q1383" s="31">
        <v>5006</v>
      </c>
      <c r="R1383" s="31" t="s">
        <v>1501</v>
      </c>
      <c r="S1383" s="31" t="s">
        <v>852</v>
      </c>
      <c r="T1383" s="40" t="s">
        <v>2856</v>
      </c>
      <c r="U1383" s="222"/>
      <c r="V1383" s="48"/>
      <c r="W1383" s="48"/>
    </row>
    <row r="1384" s="49" customFormat="1">
      <c r="A1384" s="39">
        <v>11</v>
      </c>
      <c r="B1384" s="54" t="s">
        <v>40</v>
      </c>
      <c r="C1384" s="55" t="s">
        <v>2838</v>
      </c>
      <c r="D1384" s="141" t="s">
        <v>28</v>
      </c>
      <c r="E1384" s="88">
        <v>44271</v>
      </c>
      <c r="F1384" s="37" t="str">
        <f>VLOOKUP($C1384,CARPETAS!$C$5:$L$2388,2,FALSE)</f>
        <v>BRB019</v>
      </c>
      <c r="G1384" s="27" t="str">
        <f>VLOOKUP($C1384,CARPETAS!$C$5:$L$2388,9,FALSE)</f>
        <v>139.61.23</v>
      </c>
      <c r="H1384" s="28" t="str">
        <f>VLOOKUP($C1384,CARPETAS!$C$5:$L$2388,5,FALSE)</f>
        <v>Silvio</v>
      </c>
      <c r="I1384" s="88">
        <f>E1384+2</f>
        <v>44273</v>
      </c>
      <c r="J1384" s="29" t="str">
        <f>VLOOKUP($C1384,CARPETAS!$C$5:$L$2388,4,FALSE)</f>
        <v>Rio Branco</v>
      </c>
      <c r="K1384" s="38"/>
      <c r="L1384" s="93">
        <f t="shared" si="89"/>
        <v>44274</v>
      </c>
      <c r="M1384" s="30">
        <f t="shared" si="86"/>
        <v>3</v>
      </c>
      <c r="N1384" s="31">
        <v>936</v>
      </c>
      <c r="O1384" s="31" t="s">
        <v>1352</v>
      </c>
      <c r="P1384" s="31">
        <v>936</v>
      </c>
      <c r="Q1384" s="31">
        <v>5005</v>
      </c>
      <c r="R1384" s="31" t="s">
        <v>2747</v>
      </c>
      <c r="S1384" s="31" t="s">
        <v>2748</v>
      </c>
      <c r="T1384" s="40" t="s">
        <v>2855</v>
      </c>
      <c r="U1384" s="222"/>
      <c r="V1384" s="48"/>
      <c r="W1384" s="48"/>
    </row>
    <row r="1385" s="49" customFormat="1">
      <c r="A1385" s="39">
        <v>11</v>
      </c>
      <c r="B1385" s="54" t="s">
        <v>40</v>
      </c>
      <c r="C1385" s="55" t="s">
        <v>2840</v>
      </c>
      <c r="D1385" s="141" t="s">
        <v>26</v>
      </c>
      <c r="E1385" s="88">
        <v>44271</v>
      </c>
      <c r="F1385" s="37" t="str">
        <f>VLOOKUP($C1385,CARPETAS!$C$5:$L$2388,2,FALSE)</f>
        <v>BRB020</v>
      </c>
      <c r="G1385" s="27" t="str">
        <f>VLOOKUP($C1385,CARPETAS!$C$5:$L$2388,9,FALSE)</f>
        <v>139.62.03</v>
      </c>
      <c r="H1385" s="28" t="str">
        <f>VLOOKUP($C1385,CARPETAS!$C$5:$L$2388,5,FALSE)</f>
        <v>Zanini</v>
      </c>
      <c r="I1385" s="88">
        <f>E1385+2</f>
        <v>44273</v>
      </c>
      <c r="J1385" s="29" t="str">
        <f>VLOOKUP($C1385,CARPETAS!$C$5:$L$2388,4,FALSE)</f>
        <v>Rio Branco</v>
      </c>
      <c r="K1385" s="38"/>
      <c r="L1385" s="93">
        <f t="shared" si="89"/>
        <v>44274</v>
      </c>
      <c r="M1385" s="30">
        <f t="shared" si="86"/>
        <v>3</v>
      </c>
      <c r="N1385" s="31">
        <v>936</v>
      </c>
      <c r="O1385" s="31" t="s">
        <v>1357</v>
      </c>
      <c r="P1385" s="31">
        <v>937</v>
      </c>
      <c r="Q1385" s="31">
        <v>1928</v>
      </c>
      <c r="R1385" s="31" t="s">
        <v>448</v>
      </c>
      <c r="S1385" s="31" t="s">
        <v>489</v>
      </c>
      <c r="T1385" s="40" t="s">
        <v>2856</v>
      </c>
      <c r="U1385" s="222"/>
      <c r="V1385" s="48"/>
      <c r="W1385" s="48"/>
    </row>
    <row r="1386" s="49" customFormat="1">
      <c r="A1386" s="39">
        <v>11</v>
      </c>
      <c r="B1386" s="54" t="s">
        <v>40</v>
      </c>
      <c r="C1386" s="55" t="s">
        <v>2840</v>
      </c>
      <c r="D1386" s="141" t="s">
        <v>1998</v>
      </c>
      <c r="E1386" s="88">
        <v>44272</v>
      </c>
      <c r="F1386" s="37" t="str">
        <f>VLOOKUP($C1386,CARPETAS!$C$5:$L$2388,2,FALSE)</f>
        <v>BRB020</v>
      </c>
      <c r="G1386" s="27" t="str">
        <f>VLOOKUP($C1386,CARPETAS!$C$5:$L$2388,9,FALSE)</f>
        <v>139.62.03</v>
      </c>
      <c r="H1386" s="28" t="str">
        <f>VLOOKUP($C1386,CARPETAS!$C$5:$L$2388,5,FALSE)</f>
        <v>Zanini</v>
      </c>
      <c r="I1386" s="88">
        <v>44273</v>
      </c>
      <c r="J1386" s="29" t="str">
        <f>VLOOKUP($C1386,CARPETAS!$C$5:$L$2388,4,FALSE)</f>
        <v>Rio Branco</v>
      </c>
      <c r="K1386" s="38"/>
      <c r="L1386" s="93">
        <f t="shared" si="89"/>
        <v>44274</v>
      </c>
      <c r="M1386" s="30">
        <f t="shared" si="86"/>
        <v>2</v>
      </c>
      <c r="N1386" s="31">
        <v>936</v>
      </c>
      <c r="O1386" s="31" t="s">
        <v>2474</v>
      </c>
      <c r="P1386" s="31">
        <v>937</v>
      </c>
      <c r="Q1386" s="31">
        <v>1929</v>
      </c>
      <c r="R1386" s="31" t="s">
        <v>364</v>
      </c>
      <c r="S1386" s="31" t="s">
        <v>703</v>
      </c>
      <c r="T1386" s="40" t="s">
        <v>2856</v>
      </c>
      <c r="U1386" s="222"/>
      <c r="V1386" s="48"/>
      <c r="W1386" s="48"/>
    </row>
    <row r="1387" s="49" customFormat="1">
      <c r="A1387" s="39">
        <v>10</v>
      </c>
      <c r="B1387" s="54" t="s">
        <v>40</v>
      </c>
      <c r="C1387" s="55" t="s">
        <v>2857</v>
      </c>
      <c r="D1387" s="141" t="s">
        <v>38</v>
      </c>
      <c r="E1387" s="88">
        <v>44266</v>
      </c>
      <c r="F1387" s="37" t="str">
        <f>VLOOKUP($C1387,CARPETAS!$C$5:$L$2388,2,FALSE)</f>
        <v>BRA014</v>
      </c>
      <c r="G1387" s="27" t="str">
        <f>VLOOKUP($C1387,CARPETAS!$C$5:$L$2388,9,FALSE)</f>
        <v>139.57.32</v>
      </c>
      <c r="H1387" s="28" t="str">
        <f>VLOOKUP($C1387,CARPETAS!$C$5:$L$2388,5,FALSE)</f>
        <v>Silvio</v>
      </c>
      <c r="I1387" s="88">
        <v>44274</v>
      </c>
      <c r="J1387" s="29" t="str">
        <f>VLOOKUP($C1387,CARPETAS!$C$5:$L$2388,4,FALSE)</f>
        <v>Rio Branco</v>
      </c>
      <c r="K1387" s="38"/>
      <c r="L1387" s="93">
        <f t="shared" si="89"/>
        <v>44275</v>
      </c>
      <c r="M1387" s="30">
        <f t="shared" si="86"/>
        <v>9</v>
      </c>
      <c r="N1387" s="31">
        <v>1152</v>
      </c>
      <c r="O1387" s="31"/>
      <c r="P1387" s="31">
        <v>1152</v>
      </c>
      <c r="Q1387" s="31">
        <v>5000</v>
      </c>
      <c r="R1387" s="31" t="s">
        <v>2858</v>
      </c>
      <c r="S1387" s="31" t="s">
        <v>1852</v>
      </c>
      <c r="T1387" s="40" t="s">
        <v>2859</v>
      </c>
      <c r="U1387" s="222"/>
      <c r="V1387" s="48"/>
      <c r="W1387" s="48"/>
    </row>
    <row r="1388" s="49" customFormat="1">
      <c r="A1388" s="39">
        <v>11</v>
      </c>
      <c r="B1388" s="54" t="s">
        <v>40</v>
      </c>
      <c r="C1388" s="55" t="s">
        <v>2838</v>
      </c>
      <c r="D1388" s="141" t="s">
        <v>27</v>
      </c>
      <c r="E1388" s="88">
        <v>44272</v>
      </c>
      <c r="F1388" s="37" t="str">
        <f>VLOOKUP($C1388,CARPETAS!$C$5:$L$2388,2,FALSE)</f>
        <v>BRB019</v>
      </c>
      <c r="G1388" s="27" t="str">
        <f>VLOOKUP($C1388,CARPETAS!$C$5:$L$2388,9,FALSE)</f>
        <v>139.61.23</v>
      </c>
      <c r="H1388" s="28" t="str">
        <f>VLOOKUP($C1388,CARPETAS!$C$5:$L$2388,5,FALSE)</f>
        <v>Silvio</v>
      </c>
      <c r="I1388" s="88">
        <f>E1388+2</f>
        <v>44274</v>
      </c>
      <c r="J1388" s="29" t="str">
        <f>VLOOKUP($C1388,CARPETAS!$C$5:$L$2388,4,FALSE)</f>
        <v>Rio Branco</v>
      </c>
      <c r="K1388" s="38"/>
      <c r="L1388" s="93">
        <f t="shared" si="89"/>
        <v>44275</v>
      </c>
      <c r="M1388" s="30">
        <f t="shared" si="86"/>
        <v>3</v>
      </c>
      <c r="N1388" s="31">
        <v>936</v>
      </c>
      <c r="O1388" s="31" t="s">
        <v>1692</v>
      </c>
      <c r="P1388" s="31">
        <v>937</v>
      </c>
      <c r="Q1388" s="31">
        <v>5010</v>
      </c>
      <c r="R1388" s="31" t="s">
        <v>2860</v>
      </c>
      <c r="S1388" s="31" t="s">
        <v>2861</v>
      </c>
      <c r="T1388" s="40" t="s">
        <v>2862</v>
      </c>
      <c r="U1388" s="222"/>
      <c r="V1388" s="48"/>
      <c r="W1388" s="48"/>
    </row>
    <row r="1389" s="49" customFormat="1">
      <c r="A1389" s="39">
        <v>11</v>
      </c>
      <c r="B1389" s="54" t="s">
        <v>40</v>
      </c>
      <c r="C1389" s="55" t="s">
        <v>2840</v>
      </c>
      <c r="D1389" s="141" t="s">
        <v>26</v>
      </c>
      <c r="E1389" s="88">
        <v>44272</v>
      </c>
      <c r="F1389" s="37" t="str">
        <f>VLOOKUP($C1389,CARPETAS!$C$5:$L$2388,2,FALSE)</f>
        <v>BRB020</v>
      </c>
      <c r="G1389" s="27" t="str">
        <f>VLOOKUP($C1389,CARPETAS!$C$5:$L$2388,9,FALSE)</f>
        <v>139.62.03</v>
      </c>
      <c r="H1389" s="28" t="str">
        <f>VLOOKUP($C1389,CARPETAS!$C$5:$L$2388,5,FALSE)</f>
        <v>Zanini</v>
      </c>
      <c r="I1389" s="88">
        <f>E1389+2</f>
        <v>44274</v>
      </c>
      <c r="J1389" s="29" t="str">
        <f>VLOOKUP($C1389,CARPETAS!$C$5:$L$2388,4,FALSE)</f>
        <v>Rio Branco</v>
      </c>
      <c r="K1389" s="38"/>
      <c r="L1389" s="93">
        <f t="shared" si="89"/>
        <v>44275</v>
      </c>
      <c r="M1389" s="30">
        <f t="shared" si="86"/>
        <v>3</v>
      </c>
      <c r="N1389" s="31">
        <v>936</v>
      </c>
      <c r="O1389" s="31" t="s">
        <v>1383</v>
      </c>
      <c r="P1389" s="31">
        <v>937</v>
      </c>
      <c r="Q1389" s="31">
        <v>1931</v>
      </c>
      <c r="R1389" s="31" t="s">
        <v>491</v>
      </c>
      <c r="S1389" s="31" t="s">
        <v>492</v>
      </c>
      <c r="T1389" s="40" t="s">
        <v>2862</v>
      </c>
      <c r="U1389" s="222"/>
      <c r="V1389" s="48"/>
      <c r="W1389" s="48"/>
    </row>
    <row r="1390" s="49" customFormat="1">
      <c r="A1390" s="39">
        <v>11</v>
      </c>
      <c r="B1390" s="54" t="s">
        <v>40</v>
      </c>
      <c r="C1390" s="55" t="s">
        <v>2840</v>
      </c>
      <c r="D1390" s="141" t="s">
        <v>1998</v>
      </c>
      <c r="E1390" s="88">
        <v>44273</v>
      </c>
      <c r="F1390" s="37" t="str">
        <f>VLOOKUP($C1390,CARPETAS!$C$5:$L$2388,2,FALSE)</f>
        <v>BRB020</v>
      </c>
      <c r="G1390" s="27" t="str">
        <f>VLOOKUP($C1390,CARPETAS!$C$5:$L$2388,9,FALSE)</f>
        <v>139.62.03</v>
      </c>
      <c r="H1390" s="28" t="str">
        <f>VLOOKUP($C1390,CARPETAS!$C$5:$L$2388,5,FALSE)</f>
        <v>Zanini</v>
      </c>
      <c r="I1390" s="88">
        <f>E1390+2</f>
        <v>44275</v>
      </c>
      <c r="J1390" s="29" t="str">
        <f>VLOOKUP($C1390,CARPETAS!$C$5:$L$2388,4,FALSE)</f>
        <v>Rio Branco</v>
      </c>
      <c r="K1390" s="38"/>
      <c r="L1390" s="93">
        <f t="shared" si="89"/>
        <v>44276</v>
      </c>
      <c r="M1390" s="30">
        <f t="shared" si="86"/>
        <v>3</v>
      </c>
      <c r="N1390" s="31">
        <v>936</v>
      </c>
      <c r="O1390" s="31" t="s">
        <v>2498</v>
      </c>
      <c r="P1390" s="31">
        <v>936</v>
      </c>
      <c r="Q1390" s="31">
        <v>1930</v>
      </c>
      <c r="R1390" s="31" t="s">
        <v>206</v>
      </c>
      <c r="S1390" s="31" t="s">
        <v>207</v>
      </c>
      <c r="T1390" s="40" t="s">
        <v>2863</v>
      </c>
      <c r="U1390" s="222"/>
      <c r="V1390" s="48"/>
      <c r="W1390" s="48"/>
    </row>
    <row r="1391" s="49" customFormat="1">
      <c r="A1391" s="39">
        <v>11</v>
      </c>
      <c r="B1391" s="54" t="s">
        <v>40</v>
      </c>
      <c r="C1391" s="55" t="s">
        <v>2838</v>
      </c>
      <c r="D1391" s="141" t="s">
        <v>37</v>
      </c>
      <c r="E1391" s="88">
        <v>44274</v>
      </c>
      <c r="F1391" s="37" t="str">
        <f>VLOOKUP($C1391,CARPETAS!$C$5:$L$2388,2,FALSE)</f>
        <v>BRB019</v>
      </c>
      <c r="G1391" s="27" t="str">
        <f>VLOOKUP($C1391,CARPETAS!$C$5:$L$2388,9,FALSE)</f>
        <v>139.61.23</v>
      </c>
      <c r="H1391" s="28" t="str">
        <f>VLOOKUP($C1391,CARPETAS!$C$5:$L$2388,5,FALSE)</f>
        <v>Silvio</v>
      </c>
      <c r="I1391" s="88">
        <v>44277</v>
      </c>
      <c r="J1391" s="29" t="str">
        <f>VLOOKUP($C1391,CARPETAS!$C$5:$L$2388,4,FALSE)</f>
        <v>Rio Branco</v>
      </c>
      <c r="K1391" s="38"/>
      <c r="L1391" s="93">
        <f t="shared" si="89"/>
        <v>44278</v>
      </c>
      <c r="M1391" s="30">
        <f t="shared" si="86"/>
        <v>4</v>
      </c>
      <c r="N1391" s="31">
        <v>936</v>
      </c>
      <c r="O1391" s="31" t="s">
        <v>1657</v>
      </c>
      <c r="P1391" s="31">
        <v>937</v>
      </c>
      <c r="Q1391" s="31">
        <v>5011</v>
      </c>
      <c r="R1391" s="31" t="s">
        <v>1627</v>
      </c>
      <c r="S1391" s="31" t="s">
        <v>1991</v>
      </c>
      <c r="T1391" s="40" t="s">
        <v>2864</v>
      </c>
      <c r="U1391" s="222"/>
      <c r="V1391" s="48"/>
      <c r="W1391" s="48"/>
    </row>
    <row r="1392" s="49" customFormat="1">
      <c r="A1392" s="39">
        <v>12</v>
      </c>
      <c r="B1392" s="54" t="s">
        <v>40</v>
      </c>
      <c r="C1392" s="55" t="s">
        <v>2865</v>
      </c>
      <c r="D1392" s="141" t="s">
        <v>27</v>
      </c>
      <c r="E1392" s="88">
        <v>44275</v>
      </c>
      <c r="F1392" s="37" t="str">
        <f>VLOOKUP($C1392,CARPETAS!$C$5:$L$2388,2,FALSE)</f>
        <v>BRB021</v>
      </c>
      <c r="G1392" s="27" t="str">
        <f>VLOOKUP($C1392,CARPETAS!$C$5:$L$2388,9,FALSE)</f>
        <v>139.65.30</v>
      </c>
      <c r="H1392" s="28" t="str">
        <f>VLOOKUP($C1392,CARPETAS!$C$5:$L$2388,5,FALSE)</f>
        <v>silvio</v>
      </c>
      <c r="I1392" s="88">
        <f>E1392+2</f>
        <v>44277</v>
      </c>
      <c r="J1392" s="29" t="str">
        <f>VLOOKUP($C1392,CARPETAS!$C$5:$L$2388,4,FALSE)</f>
        <v>Rio Branco</v>
      </c>
      <c r="K1392" s="38"/>
      <c r="L1392" s="93">
        <f t="shared" si="89"/>
        <v>44278</v>
      </c>
      <c r="M1392" s="30">
        <f t="shared" si="86"/>
        <v>3</v>
      </c>
      <c r="N1392" s="31">
        <v>936</v>
      </c>
      <c r="O1392" s="31" t="s">
        <v>1749</v>
      </c>
      <c r="P1392" s="31"/>
      <c r="Q1392" s="31">
        <v>5024</v>
      </c>
      <c r="R1392" s="31" t="s">
        <v>2866</v>
      </c>
      <c r="S1392" s="31" t="s">
        <v>2867</v>
      </c>
      <c r="T1392" s="40" t="s">
        <v>2868</v>
      </c>
      <c r="U1392" s="222"/>
      <c r="V1392" s="48"/>
      <c r="W1392" s="48"/>
    </row>
    <row r="1393" ht="42.75" s="49" customFormat="1">
      <c r="A1393" s="39">
        <v>11</v>
      </c>
      <c r="B1393" s="54" t="s">
        <v>40</v>
      </c>
      <c r="C1393" s="55" t="s">
        <v>2869</v>
      </c>
      <c r="D1393" s="141" t="s">
        <v>2282</v>
      </c>
      <c r="E1393" s="88">
        <v>44275</v>
      </c>
      <c r="F1393" s="37" t="str">
        <f>VLOOKUP($C1393,CARPETAS!$C$5:$L$2388,2,FALSE)</f>
        <v>BRE008</v>
      </c>
      <c r="G1393" s="27" t="str">
        <f>VLOOKUP($C1393,CARPETAS!$C$5:$L$2388,9,FALSE)</f>
        <v>1396227/1396226/1396228/1396225/1395987</v>
      </c>
      <c r="H1393" s="28" t="str">
        <f>VLOOKUP($C1393,CARPETAS!$C$5:$L$2388,5,FALSE)</f>
        <v>Silvio</v>
      </c>
      <c r="I1393" s="88">
        <f>E1393+2</f>
        <v>44277</v>
      </c>
      <c r="J1393" s="29" t="str">
        <f>VLOOKUP($C1393,CARPETAS!$C$5:$L$2388,4,FALSE)</f>
        <v>Rio Branco</v>
      </c>
      <c r="K1393" s="38"/>
      <c r="L1393" s="93">
        <f t="shared" si="89"/>
        <v>44278</v>
      </c>
      <c r="M1393" s="30">
        <f t="shared" si="86"/>
        <v>3</v>
      </c>
      <c r="N1393" s="31">
        <v>1203</v>
      </c>
      <c r="O1393" s="31" t="s">
        <v>1719</v>
      </c>
      <c r="P1393" s="31">
        <v>1203</v>
      </c>
      <c r="Q1393" s="31">
        <v>5022</v>
      </c>
      <c r="R1393" s="31" t="s">
        <v>2156</v>
      </c>
      <c r="S1393" s="31" t="s">
        <v>2791</v>
      </c>
      <c r="T1393" s="40" t="s">
        <v>2870</v>
      </c>
      <c r="U1393" s="222"/>
      <c r="V1393" s="48"/>
      <c r="W1393" s="48"/>
    </row>
    <row r="1394" s="49" customFormat="1">
      <c r="A1394" s="39">
        <v>11</v>
      </c>
      <c r="B1394" s="54" t="s">
        <v>22</v>
      </c>
      <c r="C1394" s="55" t="s">
        <v>23</v>
      </c>
      <c r="D1394" s="141" t="s">
        <v>38</v>
      </c>
      <c r="E1394" s="88">
        <v>44273</v>
      </c>
      <c r="F1394" s="37" t="str">
        <f>VLOOKUP($C1394,CARPETAS!$C$5:$L$2388,2,FALSE)</f>
        <v>BRB</v>
      </c>
      <c r="G1394" s="27" t="str">
        <f>VLOOKUP($C1394,CARPETAS!$C$5:$L$2388,9,FALSE)</f>
        <v>xx</v>
      </c>
      <c r="H1394" s="28" t="str">
        <f>VLOOKUP($C1394,CARPETAS!$C$5:$L$2388,5,FALSE)</f>
        <v>xx</v>
      </c>
      <c r="I1394" s="88">
        <f>E1394+5</f>
        <v>44278</v>
      </c>
      <c r="J1394" s="29" t="str">
        <f>VLOOKUP($C1394,CARPETAS!$C$5:$L$2388,4,FALSE)</f>
        <v>xx</v>
      </c>
      <c r="K1394" s="38"/>
      <c r="L1394" s="93">
        <f t="shared" si="89"/>
        <v>44279</v>
      </c>
      <c r="M1394" s="30">
        <f t="shared" si="86"/>
        <v>6</v>
      </c>
      <c r="N1394" s="31">
        <v>1152</v>
      </c>
      <c r="O1394" s="31"/>
      <c r="P1394" s="31"/>
      <c r="Q1394" s="31"/>
      <c r="R1394" s="31"/>
      <c r="S1394" s="31"/>
      <c r="T1394" s="40" t="s">
        <v>2871</v>
      </c>
      <c r="U1394" s="222"/>
      <c r="V1394" s="48"/>
      <c r="W1394" s="48"/>
    </row>
    <row r="1395" ht="28.5" s="49" customFormat="1">
      <c r="A1395" s="39">
        <v>12</v>
      </c>
      <c r="B1395" s="54" t="s">
        <v>40</v>
      </c>
      <c r="C1395" s="55" t="s">
        <v>2865</v>
      </c>
      <c r="D1395" s="141" t="s">
        <v>37</v>
      </c>
      <c r="E1395" s="88">
        <v>44278</v>
      </c>
      <c r="F1395" s="37" t="str">
        <f>VLOOKUP($C1395,CARPETAS!$C$5:$L$2388,2,FALSE)</f>
        <v>BRB021</v>
      </c>
      <c r="G1395" s="27" t="str">
        <f>VLOOKUP($C1395,CARPETAS!$C$5:$L$2388,9,FALSE)</f>
        <v>139.65.30</v>
      </c>
      <c r="H1395" s="28" t="str">
        <f>VLOOKUP($C1395,CARPETAS!$C$5:$L$2388,5,FALSE)</f>
        <v>silvio</v>
      </c>
      <c r="I1395" s="88">
        <v>44279</v>
      </c>
      <c r="J1395" s="29" t="str">
        <f>VLOOKUP($C1395,CARPETAS!$C$5:$L$2388,4,FALSE)</f>
        <v>Rio Branco</v>
      </c>
      <c r="K1395" s="38"/>
      <c r="L1395" s="93">
        <f t="shared" si="89"/>
        <v>44280</v>
      </c>
      <c r="M1395" s="30">
        <f t="shared" si="86"/>
        <v>2</v>
      </c>
      <c r="N1395" s="31">
        <v>936</v>
      </c>
      <c r="O1395" s="31" t="s">
        <v>1662</v>
      </c>
      <c r="P1395" s="31">
        <v>936</v>
      </c>
      <c r="Q1395" s="31">
        <v>5029</v>
      </c>
      <c r="R1395" s="31" t="s">
        <v>1756</v>
      </c>
      <c r="S1395" s="31" t="s">
        <v>1981</v>
      </c>
      <c r="T1395" s="40" t="s">
        <v>2872</v>
      </c>
      <c r="U1395" s="222"/>
      <c r="V1395" s="48"/>
      <c r="W1395" s="48"/>
    </row>
    <row r="1396" s="49" customFormat="1">
      <c r="A1396" s="39">
        <v>12</v>
      </c>
      <c r="B1396" s="54" t="s">
        <v>40</v>
      </c>
      <c r="C1396" s="55" t="s">
        <v>2873</v>
      </c>
      <c r="D1396" s="141" t="s">
        <v>1907</v>
      </c>
      <c r="E1396" s="88">
        <v>44277</v>
      </c>
      <c r="F1396" s="37" t="str">
        <f>VLOOKUP($C1396,CARPETAS!$C$5:$L$2388,2,FALSE)</f>
        <v>PYB011</v>
      </c>
      <c r="G1396" s="27" t="str">
        <f>VLOOKUP($C1396,CARPETAS!$C$5:$L$2388,9,FALSE)</f>
        <v>139.66.03</v>
      </c>
      <c r="H1396" s="28" t="str">
        <f>VLOOKUP($C1396,CARPETAS!$C$5:$L$2388,5,FALSE)</f>
        <v>Alto Paraguay</v>
      </c>
      <c r="I1396" s="88">
        <f>E1396+2</f>
        <v>44279</v>
      </c>
      <c r="J1396" s="29" t="str">
        <f>VLOOKUP($C1396,CARPETAS!$C$5:$L$2388,4,FALSE)</f>
        <v>Salto</v>
      </c>
      <c r="K1396" s="38"/>
      <c r="L1396" s="93">
        <f t="shared" si="89"/>
        <v>44280</v>
      </c>
      <c r="M1396" s="30">
        <f t="shared" si="86"/>
        <v>3</v>
      </c>
      <c r="N1396" s="31">
        <v>990</v>
      </c>
      <c r="O1396" s="31" t="s">
        <v>2071</v>
      </c>
      <c r="P1396" s="31">
        <v>990</v>
      </c>
      <c r="Q1396" s="31"/>
      <c r="R1396" s="31" t="s">
        <v>2874</v>
      </c>
      <c r="S1396" s="31" t="s">
        <v>2771</v>
      </c>
      <c r="T1396" s="40" t="s">
        <v>2875</v>
      </c>
      <c r="U1396" s="222"/>
      <c r="V1396" s="48"/>
      <c r="W1396" s="48"/>
    </row>
    <row r="1397" s="49" customFormat="1">
      <c r="A1397" s="39">
        <v>12</v>
      </c>
      <c r="B1397" s="54" t="s">
        <v>40</v>
      </c>
      <c r="C1397" s="55" t="s">
        <v>2873</v>
      </c>
      <c r="D1397" s="141" t="s">
        <v>1907</v>
      </c>
      <c r="E1397" s="88">
        <v>44277</v>
      </c>
      <c r="F1397" s="37" t="str">
        <f>VLOOKUP($C1397,CARPETAS!$C$5:$L$2388,2,FALSE)</f>
        <v>PYB011</v>
      </c>
      <c r="G1397" s="27" t="str">
        <f>VLOOKUP($C1397,CARPETAS!$C$5:$L$2388,9,FALSE)</f>
        <v>139.66.03</v>
      </c>
      <c r="H1397" s="28" t="str">
        <f>VLOOKUP($C1397,CARPETAS!$C$5:$L$2388,5,FALSE)</f>
        <v>Alto Paraguay</v>
      </c>
      <c r="I1397" s="88">
        <f>E1397+2</f>
        <v>44279</v>
      </c>
      <c r="J1397" s="29" t="str">
        <f>VLOOKUP($C1397,CARPETAS!$C$5:$L$2388,4,FALSE)</f>
        <v>Salto</v>
      </c>
      <c r="K1397" s="38"/>
      <c r="L1397" s="93">
        <f t="shared" si="89"/>
        <v>44280</v>
      </c>
      <c r="M1397" s="30">
        <f t="shared" si="86"/>
        <v>3</v>
      </c>
      <c r="N1397" s="31">
        <v>990</v>
      </c>
      <c r="O1397" s="31" t="s">
        <v>2094</v>
      </c>
      <c r="P1397" s="31">
        <v>990</v>
      </c>
      <c r="Q1397" s="31"/>
      <c r="R1397" s="31" t="s">
        <v>2876</v>
      </c>
      <c r="S1397" s="31" t="s">
        <v>2877</v>
      </c>
      <c r="T1397" s="40" t="s">
        <v>2875</v>
      </c>
      <c r="U1397" s="222"/>
      <c r="V1397" s="48"/>
      <c r="W1397" s="48"/>
    </row>
    <row r="1398" ht="28.5" s="49" customFormat="1">
      <c r="A1398" s="39">
        <v>12</v>
      </c>
      <c r="B1398" s="54" t="s">
        <v>40</v>
      </c>
      <c r="C1398" s="55" t="s">
        <v>2865</v>
      </c>
      <c r="D1398" s="141" t="s">
        <v>28</v>
      </c>
      <c r="E1398" s="88">
        <v>44278</v>
      </c>
      <c r="F1398" s="37" t="str">
        <f>VLOOKUP($C1398,CARPETAS!$C$5:$L$2388,2,FALSE)</f>
        <v>BRB021</v>
      </c>
      <c r="G1398" s="27" t="str">
        <f>VLOOKUP($C1398,CARPETAS!$C$5:$L$2388,9,FALSE)</f>
        <v>139.65.30</v>
      </c>
      <c r="H1398" s="28" t="str">
        <f>VLOOKUP($C1398,CARPETAS!$C$5:$L$2388,5,FALSE)</f>
        <v>silvio</v>
      </c>
      <c r="I1398" s="88">
        <v>44279</v>
      </c>
      <c r="J1398" s="29" t="str">
        <f>VLOOKUP($C1398,CARPETAS!$C$5:$L$2388,4,FALSE)</f>
        <v>Rio Branco</v>
      </c>
      <c r="K1398" s="38"/>
      <c r="L1398" s="93">
        <f t="shared" si="89"/>
        <v>44280</v>
      </c>
      <c r="M1398" s="30">
        <f ref="M1398:M1461" t="shared" si="90">IF(E1398&lt;&gt;"",L1398-E1398,"-")</f>
        <v>2</v>
      </c>
      <c r="N1398" s="31">
        <v>936</v>
      </c>
      <c r="O1398" s="31" t="s">
        <v>1395</v>
      </c>
      <c r="P1398" s="31">
        <v>936</v>
      </c>
      <c r="Q1398" s="31">
        <v>5030</v>
      </c>
      <c r="R1398" s="31" t="s">
        <v>217</v>
      </c>
      <c r="S1398" s="31" t="s">
        <v>1690</v>
      </c>
      <c r="T1398" s="40" t="s">
        <v>2872</v>
      </c>
      <c r="U1398" s="222"/>
      <c r="V1398" s="48"/>
      <c r="W1398" s="48"/>
    </row>
    <row r="1399" s="49" customFormat="1">
      <c r="A1399" s="39">
        <v>12</v>
      </c>
      <c r="B1399" s="54" t="s">
        <v>40</v>
      </c>
      <c r="C1399" s="55" t="s">
        <v>2878</v>
      </c>
      <c r="D1399" s="141" t="s">
        <v>26</v>
      </c>
      <c r="E1399" s="88">
        <v>44278</v>
      </c>
      <c r="F1399" s="37" t="str">
        <f>VLOOKUP($C1399,CARPETAS!$C$5:$L$2388,2,FALSE)</f>
        <v>BRB022</v>
      </c>
      <c r="G1399" s="27" t="str">
        <f>VLOOKUP($C1399,CARPETAS!$C$5:$L$2388,9,FALSE)</f>
        <v>139.65.54</v>
      </c>
      <c r="H1399" s="28" t="str">
        <f>VLOOKUP($C1399,CARPETAS!$C$5:$L$2388,5,FALSE)</f>
        <v>zanini</v>
      </c>
      <c r="I1399" s="88">
        <v>44279</v>
      </c>
      <c r="J1399" s="29" t="str">
        <f>VLOOKUP($C1399,CARPETAS!$C$5:$L$2388,4,FALSE)</f>
        <v>Rio Branco</v>
      </c>
      <c r="K1399" s="38"/>
      <c r="L1399" s="93">
        <f t="shared" si="89"/>
        <v>44280</v>
      </c>
      <c r="M1399" s="30">
        <f t="shared" si="90"/>
        <v>2</v>
      </c>
      <c r="N1399" s="31">
        <v>936</v>
      </c>
      <c r="O1399" s="31" t="s">
        <v>1301</v>
      </c>
      <c r="P1399" s="31">
        <v>937</v>
      </c>
      <c r="Q1399" s="31">
        <v>1939</v>
      </c>
      <c r="R1399" s="31" t="s">
        <v>174</v>
      </c>
      <c r="S1399" s="31" t="s">
        <v>175</v>
      </c>
      <c r="T1399" s="40" t="s">
        <v>2879</v>
      </c>
      <c r="U1399" s="222"/>
      <c r="V1399" s="48"/>
      <c r="W1399" s="48"/>
    </row>
    <row r="1400" s="49" customFormat="1">
      <c r="A1400" s="39">
        <v>12</v>
      </c>
      <c r="B1400" s="54" t="s">
        <v>40</v>
      </c>
      <c r="C1400" s="55" t="s">
        <v>2865</v>
      </c>
      <c r="D1400" s="141" t="s">
        <v>27</v>
      </c>
      <c r="E1400" s="88">
        <v>44278</v>
      </c>
      <c r="F1400" s="37" t="str">
        <f>VLOOKUP($C1400,CARPETAS!$C$5:$L$2388,2,FALSE)</f>
        <v>BRB021</v>
      </c>
      <c r="G1400" s="27" t="str">
        <f>VLOOKUP($C1400,CARPETAS!$C$5:$L$2388,9,FALSE)</f>
        <v>139.65.30</v>
      </c>
      <c r="H1400" s="28" t="str">
        <f>VLOOKUP($C1400,CARPETAS!$C$5:$L$2388,5,FALSE)</f>
        <v>silvio</v>
      </c>
      <c r="I1400" s="88">
        <v>44279</v>
      </c>
      <c r="J1400" s="29" t="str">
        <f>VLOOKUP($C1400,CARPETAS!$C$5:$L$2388,4,FALSE)</f>
        <v>Rio Branco</v>
      </c>
      <c r="K1400" s="38"/>
      <c r="L1400" s="93">
        <f t="shared" si="89"/>
        <v>44280</v>
      </c>
      <c r="M1400" s="30">
        <f t="shared" si="90"/>
        <v>2</v>
      </c>
      <c r="N1400" s="31">
        <v>936</v>
      </c>
      <c r="O1400" s="31" t="s">
        <v>1775</v>
      </c>
      <c r="P1400" s="31">
        <v>937</v>
      </c>
      <c r="Q1400" s="31">
        <v>5028</v>
      </c>
      <c r="R1400" s="31" t="s">
        <v>402</v>
      </c>
      <c r="S1400" s="31" t="s">
        <v>403</v>
      </c>
      <c r="T1400" s="40" t="s">
        <v>2879</v>
      </c>
      <c r="U1400" s="222"/>
      <c r="V1400" s="48"/>
      <c r="W1400" s="48"/>
    </row>
    <row r="1401" s="49" customFormat="1">
      <c r="A1401" s="39">
        <v>12</v>
      </c>
      <c r="B1401" s="54" t="s">
        <v>40</v>
      </c>
      <c r="C1401" s="55" t="s">
        <v>2840</v>
      </c>
      <c r="D1401" s="141" t="s">
        <v>1998</v>
      </c>
      <c r="E1401" s="88">
        <v>44277</v>
      </c>
      <c r="F1401" s="37" t="str">
        <f>VLOOKUP($C1401,CARPETAS!$C$5:$L$2388,2,FALSE)</f>
        <v>BRB020</v>
      </c>
      <c r="G1401" s="27" t="str">
        <f>VLOOKUP($C1401,CARPETAS!$C$5:$L$2388,9,FALSE)</f>
        <v>139.62.03</v>
      </c>
      <c r="H1401" s="28" t="str">
        <f>VLOOKUP($C1401,CARPETAS!$C$5:$L$2388,5,FALSE)</f>
        <v>Zanini</v>
      </c>
      <c r="I1401" s="88">
        <f>E1401+2</f>
        <v>44279</v>
      </c>
      <c r="J1401" s="29" t="str">
        <f>VLOOKUP($C1401,CARPETAS!$C$5:$L$2388,4,FALSE)</f>
        <v>Rio Branco</v>
      </c>
      <c r="K1401" s="38"/>
      <c r="L1401" s="93">
        <v>44281</v>
      </c>
      <c r="M1401" s="30">
        <f t="shared" si="90"/>
        <v>4</v>
      </c>
      <c r="N1401" s="31">
        <v>936</v>
      </c>
      <c r="O1401" s="31" t="s">
        <v>2514</v>
      </c>
      <c r="P1401" s="31">
        <v>937</v>
      </c>
      <c r="Q1401" s="31">
        <v>1938</v>
      </c>
      <c r="R1401" s="31" t="s">
        <v>753</v>
      </c>
      <c r="S1401" s="31" t="s">
        <v>754</v>
      </c>
      <c r="T1401" s="40" t="s">
        <v>2880</v>
      </c>
      <c r="U1401" s="222"/>
      <c r="V1401" s="48"/>
      <c r="W1401" s="48"/>
    </row>
    <row r="1402" s="49" customFormat="1">
      <c r="A1402" s="39">
        <v>12</v>
      </c>
      <c r="B1402" s="54" t="s">
        <v>40</v>
      </c>
      <c r="C1402" s="55" t="s">
        <v>2878</v>
      </c>
      <c r="D1402" s="141" t="s">
        <v>26</v>
      </c>
      <c r="E1402" s="88">
        <v>44277</v>
      </c>
      <c r="F1402" s="37" t="str">
        <f>VLOOKUP($C1402,CARPETAS!$C$5:$L$2388,2,FALSE)</f>
        <v>BRB022</v>
      </c>
      <c r="G1402" s="27" t="str">
        <f>VLOOKUP($C1402,CARPETAS!$C$5:$L$2388,9,FALSE)</f>
        <v>139.65.54</v>
      </c>
      <c r="H1402" s="28" t="str">
        <f>VLOOKUP($C1402,CARPETAS!$C$5:$L$2388,5,FALSE)</f>
        <v>zanini</v>
      </c>
      <c r="I1402" s="88">
        <f>E1402+2</f>
        <v>44279</v>
      </c>
      <c r="J1402" s="29" t="str">
        <f>VLOOKUP($C1402,CARPETAS!$C$5:$L$2388,4,FALSE)</f>
        <v>Rio Branco</v>
      </c>
      <c r="K1402" s="38"/>
      <c r="L1402" s="93">
        <v>44281</v>
      </c>
      <c r="M1402" s="30">
        <f t="shared" si="90"/>
        <v>4</v>
      </c>
      <c r="N1402" s="31">
        <v>936</v>
      </c>
      <c r="O1402" s="31" t="s">
        <v>1392</v>
      </c>
      <c r="P1402" s="31">
        <v>937</v>
      </c>
      <c r="Q1402" s="31">
        <v>1937</v>
      </c>
      <c r="R1402" s="31" t="s">
        <v>1710</v>
      </c>
      <c r="S1402" s="31" t="s">
        <v>2787</v>
      </c>
      <c r="T1402" s="40" t="s">
        <v>2880</v>
      </c>
      <c r="U1402" s="222"/>
      <c r="V1402" s="48"/>
      <c r="W1402" s="48"/>
    </row>
    <row r="1403" s="49" customFormat="1">
      <c r="A1403" s="39">
        <v>12</v>
      </c>
      <c r="B1403" s="54" t="s">
        <v>40</v>
      </c>
      <c r="C1403" s="55" t="s">
        <v>2878</v>
      </c>
      <c r="D1403" s="141" t="s">
        <v>1998</v>
      </c>
      <c r="E1403" s="88">
        <v>44279</v>
      </c>
      <c r="F1403" s="37" t="str">
        <f>VLOOKUP($C1403,CARPETAS!$C$5:$L$2388,2,FALSE)</f>
        <v>BRB022</v>
      </c>
      <c r="G1403" s="27" t="str">
        <f>VLOOKUP($C1403,CARPETAS!$C$5:$L$2388,9,FALSE)</f>
        <v>139.65.54</v>
      </c>
      <c r="H1403" s="28" t="str">
        <f>VLOOKUP($C1403,CARPETAS!$C$5:$L$2388,5,FALSE)</f>
        <v>zanini</v>
      </c>
      <c r="I1403" s="88">
        <v>44280</v>
      </c>
      <c r="J1403" s="29" t="str">
        <f>VLOOKUP($C1403,CARPETAS!$C$5:$L$2388,4,FALSE)</f>
        <v>Rio Branco</v>
      </c>
      <c r="K1403" s="38"/>
      <c r="L1403" s="93">
        <f>I1403+1</f>
        <v>44281</v>
      </c>
      <c r="M1403" s="30">
        <f t="shared" si="90"/>
        <v>2</v>
      </c>
      <c r="N1403" s="31">
        <v>936</v>
      </c>
      <c r="O1403" s="31" t="s">
        <v>2521</v>
      </c>
      <c r="P1403" s="31">
        <v>936</v>
      </c>
      <c r="Q1403" s="31">
        <v>1944</v>
      </c>
      <c r="R1403" s="31" t="s">
        <v>43</v>
      </c>
      <c r="S1403" s="31" t="s">
        <v>1046</v>
      </c>
      <c r="T1403" s="40" t="s">
        <v>2881</v>
      </c>
      <c r="U1403" s="222"/>
      <c r="V1403" s="48"/>
      <c r="W1403" s="48"/>
    </row>
    <row r="1404" s="49" customFormat="1">
      <c r="A1404" s="39">
        <v>11</v>
      </c>
      <c r="B1404" s="54" t="s">
        <v>40</v>
      </c>
      <c r="C1404" s="55" t="s">
        <v>2882</v>
      </c>
      <c r="D1404" s="141" t="s">
        <v>38</v>
      </c>
      <c r="E1404" s="88">
        <v>44273</v>
      </c>
      <c r="F1404" s="37" t="str">
        <f>VLOOKUP($C1404,CARPETAS!$C$5:$L$2388,2,FALSE)</f>
        <v>BRA015</v>
      </c>
      <c r="G1404" s="27" t="str">
        <f>VLOOKUP($C1404,CARPETAS!$C$5:$L$2388,9,FALSE)</f>
        <v>139.62.30</v>
      </c>
      <c r="H1404" s="28" t="str">
        <f>VLOOKUP($C1404,CARPETAS!$C$5:$L$2388,5,FALSE)</f>
        <v>Silvio</v>
      </c>
      <c r="I1404" s="88">
        <v>44281</v>
      </c>
      <c r="J1404" s="29" t="str">
        <f>VLOOKUP($C1404,CARPETAS!$C$5:$L$2388,4,FALSE)</f>
        <v>Rio Branco</v>
      </c>
      <c r="K1404" s="38"/>
      <c r="L1404" s="93">
        <f>I1404+1</f>
        <v>44282</v>
      </c>
      <c r="M1404" s="30">
        <f t="shared" si="90"/>
        <v>9</v>
      </c>
      <c r="N1404" s="31">
        <v>1152</v>
      </c>
      <c r="O1404" s="31">
        <v>54783</v>
      </c>
      <c r="P1404" s="31">
        <v>1152</v>
      </c>
      <c r="Q1404" s="31">
        <v>5018</v>
      </c>
      <c r="R1404" s="31" t="s">
        <v>1815</v>
      </c>
      <c r="S1404" s="31" t="s">
        <v>1816</v>
      </c>
      <c r="T1404" s="40" t="s">
        <v>2883</v>
      </c>
      <c r="U1404" s="222"/>
      <c r="V1404" s="48"/>
      <c r="W1404" s="48"/>
    </row>
    <row r="1405" s="49" customFormat="1">
      <c r="A1405" s="39">
        <v>11</v>
      </c>
      <c r="B1405" s="54" t="s">
        <v>40</v>
      </c>
      <c r="C1405" s="55" t="s">
        <v>2884</v>
      </c>
      <c r="D1405" s="141" t="s">
        <v>38</v>
      </c>
      <c r="E1405" s="88">
        <v>44273</v>
      </c>
      <c r="F1405" s="37" t="str">
        <f>VLOOKUP($C1405,CARPETAS!$C$5:$L$2388,2,FALSE)</f>
        <v>BRA016</v>
      </c>
      <c r="G1405" s="27" t="str">
        <f>VLOOKUP($C1405,CARPETAS!$C$5:$L$2388,9,FALSE)</f>
        <v>139.62.31</v>
      </c>
      <c r="H1405" s="28" t="str">
        <f>VLOOKUP($C1405,CARPETAS!$C$5:$L$2388,5,FALSE)</f>
        <v>Miro</v>
      </c>
      <c r="I1405" s="88">
        <v>44281</v>
      </c>
      <c r="J1405" s="29" t="str">
        <f>VLOOKUP($C1405,CARPETAS!$C$5:$L$2388,4,FALSE)</f>
        <v>Rio Branco</v>
      </c>
      <c r="K1405" s="38"/>
      <c r="L1405" s="93">
        <f>I1405+1</f>
        <v>44282</v>
      </c>
      <c r="M1405" s="30">
        <f t="shared" si="90"/>
        <v>9</v>
      </c>
      <c r="N1405" s="31">
        <v>1152</v>
      </c>
      <c r="O1405" s="31"/>
      <c r="P1405" s="31">
        <v>1152</v>
      </c>
      <c r="Q1405" s="31">
        <v>26</v>
      </c>
      <c r="R1405" s="31" t="s">
        <v>2439</v>
      </c>
      <c r="S1405" s="31" t="s">
        <v>2885</v>
      </c>
      <c r="T1405" s="40" t="s">
        <v>2886</v>
      </c>
      <c r="U1405" s="222"/>
      <c r="V1405" s="48"/>
      <c r="W1405" s="48"/>
    </row>
    <row r="1406" s="49" customFormat="1">
      <c r="A1406" s="39">
        <v>12</v>
      </c>
      <c r="B1406" s="54" t="s">
        <v>40</v>
      </c>
      <c r="C1406" s="55" t="s">
        <v>2865</v>
      </c>
      <c r="D1406" s="141" t="s">
        <v>36</v>
      </c>
      <c r="E1406" s="88">
        <v>44279</v>
      </c>
      <c r="F1406" s="37" t="str">
        <f>VLOOKUP($C1406,CARPETAS!$C$5:$L$2388,2,FALSE)</f>
        <v>BRB021</v>
      </c>
      <c r="G1406" s="27" t="str">
        <f>VLOOKUP($C1406,CARPETAS!$C$5:$L$2388,9,FALSE)</f>
        <v>139.65.30</v>
      </c>
      <c r="H1406" s="28" t="str">
        <f>VLOOKUP($C1406,CARPETAS!$C$5:$L$2388,5,FALSE)</f>
        <v>silvio</v>
      </c>
      <c r="I1406" s="88">
        <v>44281</v>
      </c>
      <c r="J1406" s="29" t="str">
        <f>VLOOKUP($C1406,CARPETAS!$C$5:$L$2388,4,FALSE)</f>
        <v>Rio Branco</v>
      </c>
      <c r="K1406" s="38"/>
      <c r="L1406" s="93">
        <v>44285</v>
      </c>
      <c r="M1406" s="30">
        <f t="shared" si="90"/>
        <v>6</v>
      </c>
      <c r="N1406" s="31">
        <v>936</v>
      </c>
      <c r="O1406" s="31" t="s">
        <v>1282</v>
      </c>
      <c r="P1406" s="31">
        <v>937</v>
      </c>
      <c r="Q1406" s="31">
        <v>5031</v>
      </c>
      <c r="R1406" s="31" t="s">
        <v>2183</v>
      </c>
      <c r="S1406" s="31" t="s">
        <v>2184</v>
      </c>
      <c r="T1406" s="40" t="s">
        <v>2887</v>
      </c>
      <c r="U1406" s="222"/>
      <c r="V1406" s="48"/>
      <c r="W1406" s="48"/>
    </row>
    <row r="1407" s="49" customFormat="1">
      <c r="A1407" s="39">
        <v>12</v>
      </c>
      <c r="B1407" s="54" t="s">
        <v>40</v>
      </c>
      <c r="C1407" s="55" t="s">
        <v>2865</v>
      </c>
      <c r="D1407" s="141" t="s">
        <v>32</v>
      </c>
      <c r="E1407" s="88">
        <v>44279</v>
      </c>
      <c r="F1407" s="37" t="str">
        <f>VLOOKUP($C1407,CARPETAS!$C$5:$L$2388,2,FALSE)</f>
        <v>BRB021</v>
      </c>
      <c r="G1407" s="27" t="str">
        <f>VLOOKUP($C1407,CARPETAS!$C$5:$L$2388,9,FALSE)</f>
        <v>139.65.30</v>
      </c>
      <c r="H1407" s="28" t="str">
        <f>VLOOKUP($C1407,CARPETAS!$C$5:$L$2388,5,FALSE)</f>
        <v>silvio</v>
      </c>
      <c r="I1407" s="88">
        <f>E1407+2</f>
        <v>44281</v>
      </c>
      <c r="J1407" s="29" t="str">
        <f>VLOOKUP($C1407,CARPETAS!$C$5:$L$2388,4,FALSE)</f>
        <v>Rio Branco</v>
      </c>
      <c r="K1407" s="38"/>
      <c r="L1407" s="93">
        <v>44285</v>
      </c>
      <c r="M1407" s="30">
        <f t="shared" si="90"/>
        <v>6</v>
      </c>
      <c r="N1407" s="31">
        <v>936</v>
      </c>
      <c r="O1407" s="31" t="s">
        <v>1287</v>
      </c>
      <c r="P1407" s="31">
        <v>937</v>
      </c>
      <c r="Q1407" s="31">
        <v>5033</v>
      </c>
      <c r="R1407" s="31" t="s">
        <v>1506</v>
      </c>
      <c r="S1407" s="31" t="s">
        <v>1723</v>
      </c>
      <c r="T1407" s="40" t="s">
        <v>2887</v>
      </c>
      <c r="U1407" s="222"/>
      <c r="V1407" s="48"/>
      <c r="W1407" s="48"/>
    </row>
    <row r="1408" s="49" customFormat="1">
      <c r="A1408" s="39">
        <v>12</v>
      </c>
      <c r="B1408" s="54" t="s">
        <v>40</v>
      </c>
      <c r="C1408" s="55" t="s">
        <v>2878</v>
      </c>
      <c r="D1408" s="141" t="s">
        <v>1998</v>
      </c>
      <c r="E1408" s="88">
        <v>44280</v>
      </c>
      <c r="F1408" s="37" t="str">
        <f>VLOOKUP($C1408,CARPETAS!$C$5:$L$2388,2,FALSE)</f>
        <v>BRB022</v>
      </c>
      <c r="G1408" s="27" t="str">
        <f>VLOOKUP($C1408,CARPETAS!$C$5:$L$2388,9,FALSE)</f>
        <v>139.65.54</v>
      </c>
      <c r="H1408" s="28" t="str">
        <f>VLOOKUP($C1408,CARPETAS!$C$5:$L$2388,5,FALSE)</f>
        <v>zanini</v>
      </c>
      <c r="I1408" s="88">
        <v>44281</v>
      </c>
      <c r="J1408" s="29" t="str">
        <f>VLOOKUP($C1408,CARPETAS!$C$5:$L$2388,4,FALSE)</f>
        <v>Rio Branco</v>
      </c>
      <c r="K1408" s="38"/>
      <c r="L1408" s="93">
        <v>44285</v>
      </c>
      <c r="M1408" s="30">
        <f t="shared" si="90"/>
        <v>5</v>
      </c>
      <c r="N1408" s="31">
        <v>936</v>
      </c>
      <c r="O1408" s="31" t="s">
        <v>2530</v>
      </c>
      <c r="P1408" s="31"/>
      <c r="Q1408" s="31">
        <v>1945</v>
      </c>
      <c r="R1408" s="31" t="s">
        <v>200</v>
      </c>
      <c r="S1408" s="31" t="s">
        <v>201</v>
      </c>
      <c r="T1408" s="40"/>
      <c r="U1408" s="222"/>
      <c r="V1408" s="48"/>
      <c r="W1408" s="48"/>
    </row>
    <row r="1409" s="49" customFormat="1">
      <c r="A1409" s="39">
        <v>12</v>
      </c>
      <c r="B1409" s="54" t="s">
        <v>22</v>
      </c>
      <c r="C1409" s="55" t="s">
        <v>23</v>
      </c>
      <c r="D1409" s="141" t="s">
        <v>29</v>
      </c>
      <c r="E1409" s="88">
        <v>44281</v>
      </c>
      <c r="F1409" s="37" t="str">
        <f>VLOOKUP($C1409,CARPETAS!$C$5:$L$2388,2,FALSE)</f>
        <v>BRB</v>
      </c>
      <c r="G1409" s="27" t="str">
        <f>VLOOKUP($C1409,CARPETAS!$C$5:$L$2388,9,FALSE)</f>
        <v>xx</v>
      </c>
      <c r="H1409" s="28" t="str">
        <f>VLOOKUP($C1409,CARPETAS!$C$5:$L$2388,5,FALSE)</f>
        <v>xx</v>
      </c>
      <c r="I1409" s="88">
        <f>E1409+2</f>
        <v>44283</v>
      </c>
      <c r="J1409" s="29" t="str">
        <f>VLOOKUP($C1409,CARPETAS!$C$5:$L$2388,4,FALSE)</f>
        <v>xx</v>
      </c>
      <c r="K1409" s="38"/>
      <c r="L1409" s="93">
        <f>I1409+1</f>
        <v>44284</v>
      </c>
      <c r="M1409" s="30">
        <f t="shared" si="90"/>
        <v>3</v>
      </c>
      <c r="N1409" s="31">
        <v>936</v>
      </c>
      <c r="O1409" s="31"/>
      <c r="P1409" s="31"/>
      <c r="Q1409" s="31"/>
      <c r="R1409" s="31"/>
      <c r="S1409" s="31"/>
      <c r="T1409" s="40"/>
      <c r="U1409" s="222"/>
      <c r="V1409" s="48"/>
      <c r="W1409" s="48"/>
    </row>
    <row r="1410" s="49" customFormat="1">
      <c r="A1410" s="39">
        <v>12</v>
      </c>
      <c r="B1410" s="54" t="s">
        <v>40</v>
      </c>
      <c r="C1410" s="55" t="s">
        <v>2865</v>
      </c>
      <c r="D1410" s="141" t="s">
        <v>37</v>
      </c>
      <c r="E1410" s="88">
        <v>44279</v>
      </c>
      <c r="F1410" s="37" t="str">
        <f>VLOOKUP($C1410,CARPETAS!$C$5:$L$2388,2,FALSE)</f>
        <v>BRB021</v>
      </c>
      <c r="G1410" s="27" t="str">
        <f>VLOOKUP($C1410,CARPETAS!$C$5:$L$2388,9,FALSE)</f>
        <v>139.65.30</v>
      </c>
      <c r="H1410" s="28" t="str">
        <f>VLOOKUP($C1410,CARPETAS!$C$5:$L$2388,5,FALSE)</f>
        <v>silvio</v>
      </c>
      <c r="I1410" s="88">
        <v>44284</v>
      </c>
      <c r="J1410" s="29" t="str">
        <f>VLOOKUP($C1410,CARPETAS!$C$5:$L$2388,4,FALSE)</f>
        <v>Rio Branco</v>
      </c>
      <c r="K1410" s="38"/>
      <c r="L1410" s="93">
        <v>44285</v>
      </c>
      <c r="M1410" s="30">
        <f t="shared" si="90"/>
        <v>6</v>
      </c>
      <c r="N1410" s="31">
        <v>936</v>
      </c>
      <c r="O1410" s="31" t="s">
        <v>1682</v>
      </c>
      <c r="P1410" s="31">
        <v>937</v>
      </c>
      <c r="Q1410" s="31">
        <v>5032</v>
      </c>
      <c r="R1410" s="31" t="s">
        <v>249</v>
      </c>
      <c r="S1410" s="31" t="s">
        <v>250</v>
      </c>
      <c r="T1410" s="40" t="s">
        <v>2888</v>
      </c>
      <c r="U1410" s="222"/>
      <c r="V1410" s="48"/>
      <c r="W1410" s="48"/>
    </row>
    <row r="1411" s="49" customFormat="1">
      <c r="A1411" s="39">
        <v>12</v>
      </c>
      <c r="B1411" s="54" t="s">
        <v>40</v>
      </c>
      <c r="C1411" s="55" t="s">
        <v>2878</v>
      </c>
      <c r="D1411" s="141" t="s">
        <v>26</v>
      </c>
      <c r="E1411" s="88">
        <v>44280</v>
      </c>
      <c r="F1411" s="37" t="str">
        <f>VLOOKUP($C1411,CARPETAS!$C$5:$L$2388,2,FALSE)</f>
        <v>BRB022</v>
      </c>
      <c r="G1411" s="27" t="str">
        <f>VLOOKUP($C1411,CARPETAS!$C$5:$L$2388,9,FALSE)</f>
        <v>139.65.54</v>
      </c>
      <c r="H1411" s="28" t="str">
        <f>VLOOKUP($C1411,CARPETAS!$C$5:$L$2388,5,FALSE)</f>
        <v>zanini</v>
      </c>
      <c r="I1411" s="88">
        <v>44284</v>
      </c>
      <c r="J1411" s="29" t="str">
        <f>VLOOKUP($C1411,CARPETAS!$C$5:$L$2388,4,FALSE)</f>
        <v>Rio Branco</v>
      </c>
      <c r="K1411" s="38"/>
      <c r="L1411" s="93">
        <v>44285</v>
      </c>
      <c r="M1411" s="30">
        <f t="shared" si="90"/>
        <v>5</v>
      </c>
      <c r="N1411" s="31">
        <v>936</v>
      </c>
      <c r="O1411" s="31" t="s">
        <v>1397</v>
      </c>
      <c r="P1411" s="31">
        <v>937</v>
      </c>
      <c r="Q1411" s="31">
        <v>1946</v>
      </c>
      <c r="R1411" s="31" t="s">
        <v>2263</v>
      </c>
      <c r="S1411" s="31" t="s">
        <v>2264</v>
      </c>
      <c r="T1411" s="40" t="s">
        <v>2888</v>
      </c>
      <c r="U1411" s="222"/>
      <c r="V1411" s="48"/>
      <c r="W1411" s="48"/>
    </row>
    <row r="1412" s="49" customFormat="1">
      <c r="A1412" s="39">
        <v>12</v>
      </c>
      <c r="B1412" s="54" t="s">
        <v>40</v>
      </c>
      <c r="C1412" s="55" t="s">
        <v>2889</v>
      </c>
      <c r="D1412" s="141" t="s">
        <v>38</v>
      </c>
      <c r="E1412" s="88">
        <v>44280</v>
      </c>
      <c r="F1412" s="37" t="str">
        <f>VLOOKUP($C1412,CARPETAS!$C$5:$L$2388,2,FALSE)</f>
        <v>BRA017</v>
      </c>
      <c r="G1412" s="27" t="str">
        <f>VLOOKUP($C1412,CARPETAS!$C$5:$L$2388,9,FALSE)</f>
        <v>139.66.97</v>
      </c>
      <c r="H1412" s="28" t="str">
        <f>VLOOKUP($C1412,CARPETAS!$C$5:$L$2388,5,FALSE)</f>
        <v>Silvio</v>
      </c>
      <c r="I1412" s="88">
        <v>44286</v>
      </c>
      <c r="J1412" s="29" t="str">
        <f>VLOOKUP($C1412,CARPETAS!$C$5:$L$2388,4,FALSE)</f>
        <v>Rio Branco</v>
      </c>
      <c r="K1412" s="38"/>
      <c r="L1412" s="93">
        <f ref="L1412:L1443" t="shared" si="91">I1412+1</f>
        <v>44287</v>
      </c>
      <c r="M1412" s="30">
        <f t="shared" si="90"/>
        <v>7</v>
      </c>
      <c r="N1412" s="31">
        <v>1152</v>
      </c>
      <c r="O1412" s="31"/>
      <c r="P1412" s="31">
        <v>1152</v>
      </c>
      <c r="Q1412" s="31">
        <v>5036</v>
      </c>
      <c r="R1412" s="31" t="s">
        <v>1704</v>
      </c>
      <c r="S1412" s="31" t="s">
        <v>1705</v>
      </c>
      <c r="T1412" s="40" t="s">
        <v>2890</v>
      </c>
      <c r="U1412" s="222"/>
      <c r="V1412" s="48"/>
      <c r="W1412" s="48"/>
    </row>
    <row r="1413" s="49" customFormat="1">
      <c r="A1413" s="39">
        <v>13</v>
      </c>
      <c r="B1413" s="54" t="s">
        <v>22</v>
      </c>
      <c r="C1413" s="55" t="s">
        <v>23</v>
      </c>
      <c r="D1413" s="141" t="s">
        <v>1998</v>
      </c>
      <c r="E1413" s="88">
        <v>44288</v>
      </c>
      <c r="F1413" s="37" t="str">
        <f>VLOOKUP($C1413,CARPETAS!$C$5:$L$2388,2,FALSE)</f>
        <v>BRB</v>
      </c>
      <c r="G1413" s="27" t="str">
        <f>VLOOKUP($C1413,CARPETAS!$C$5:$L$2388,9,FALSE)</f>
        <v>xx</v>
      </c>
      <c r="H1413" s="28" t="str">
        <f>VLOOKUP($C1413,CARPETAS!$C$5:$L$2388,5,FALSE)</f>
        <v>xx</v>
      </c>
      <c r="I1413" s="88">
        <f>E1413+2</f>
        <v>44290</v>
      </c>
      <c r="J1413" s="29" t="str">
        <f>VLOOKUP($C1413,CARPETAS!$C$5:$L$2388,4,FALSE)</f>
        <v>xx</v>
      </c>
      <c r="K1413" s="38"/>
      <c r="L1413" s="93">
        <f t="shared" si="91"/>
        <v>44291</v>
      </c>
      <c r="M1413" s="30">
        <f t="shared" si="90"/>
        <v>3</v>
      </c>
      <c r="N1413" s="31">
        <v>936</v>
      </c>
      <c r="O1413" s="31"/>
      <c r="P1413" s="31"/>
      <c r="Q1413" s="31"/>
      <c r="R1413" s="31"/>
      <c r="S1413" s="31"/>
      <c r="T1413" s="40"/>
      <c r="U1413" s="222"/>
      <c r="V1413" s="48"/>
      <c r="W1413" s="48"/>
    </row>
    <row r="1414" s="49" customFormat="1">
      <c r="A1414" s="39">
        <v>13</v>
      </c>
      <c r="B1414" s="54" t="s">
        <v>22</v>
      </c>
      <c r="C1414" s="55" t="s">
        <v>23</v>
      </c>
      <c r="D1414" s="141" t="s">
        <v>26</v>
      </c>
      <c r="E1414" s="88">
        <v>44288</v>
      </c>
      <c r="F1414" s="37" t="str">
        <f>VLOOKUP($C1414,CARPETAS!$C$5:$L$2388,2,FALSE)</f>
        <v>BRB</v>
      </c>
      <c r="G1414" s="27" t="str">
        <f>VLOOKUP($C1414,CARPETAS!$C$5:$L$2388,9,FALSE)</f>
        <v>xx</v>
      </c>
      <c r="H1414" s="28" t="str">
        <f>VLOOKUP($C1414,CARPETAS!$C$5:$L$2388,5,FALSE)</f>
        <v>xx</v>
      </c>
      <c r="I1414" s="88">
        <f>E1414+2</f>
        <v>44290</v>
      </c>
      <c r="J1414" s="29" t="str">
        <f>VLOOKUP($C1414,CARPETAS!$C$5:$L$2388,4,FALSE)</f>
        <v>xx</v>
      </c>
      <c r="K1414" s="38"/>
      <c r="L1414" s="93">
        <f t="shared" si="91"/>
        <v>44291</v>
      </c>
      <c r="M1414" s="30">
        <f t="shared" si="90"/>
        <v>3</v>
      </c>
      <c r="N1414" s="31">
        <v>936</v>
      </c>
      <c r="O1414" s="31"/>
      <c r="P1414" s="31"/>
      <c r="Q1414" s="31"/>
      <c r="R1414" s="31"/>
      <c r="S1414" s="31"/>
      <c r="T1414" s="40"/>
      <c r="U1414" s="222"/>
      <c r="V1414" s="48"/>
      <c r="W1414" s="48"/>
    </row>
    <row r="1415" s="49" customFormat="1">
      <c r="A1415" s="39">
        <v>13</v>
      </c>
      <c r="B1415" s="54" t="s">
        <v>40</v>
      </c>
      <c r="C1415" s="55" t="s">
        <v>2878</v>
      </c>
      <c r="D1415" s="141" t="s">
        <v>26</v>
      </c>
      <c r="E1415" s="88">
        <v>44289</v>
      </c>
      <c r="F1415" s="37" t="str">
        <f>VLOOKUP($C1415,CARPETAS!$C$5:$L$2388,2,FALSE)</f>
        <v>BRB022</v>
      </c>
      <c r="G1415" s="27" t="str">
        <f>VLOOKUP($C1415,CARPETAS!$C$5:$L$2388,9,FALSE)</f>
        <v>139.65.54</v>
      </c>
      <c r="H1415" s="28" t="str">
        <f>VLOOKUP($C1415,CARPETAS!$C$5:$L$2388,5,FALSE)</f>
        <v>zanini</v>
      </c>
      <c r="I1415" s="88">
        <f>E1415+2</f>
        <v>44291</v>
      </c>
      <c r="J1415" s="29" t="str">
        <f>VLOOKUP($C1415,CARPETAS!$C$5:$L$2388,4,FALSE)</f>
        <v>Rio Branco</v>
      </c>
      <c r="K1415" s="38"/>
      <c r="L1415" s="93">
        <f t="shared" si="91"/>
        <v>44292</v>
      </c>
      <c r="M1415" s="30">
        <f t="shared" si="90"/>
        <v>3</v>
      </c>
      <c r="N1415" s="31">
        <v>936</v>
      </c>
      <c r="O1415" s="31" t="s">
        <v>1418</v>
      </c>
      <c r="P1415" s="31">
        <v>937</v>
      </c>
      <c r="Q1415" s="31">
        <v>1956</v>
      </c>
      <c r="R1415" s="31" t="s">
        <v>1710</v>
      </c>
      <c r="S1415" s="31" t="s">
        <v>2787</v>
      </c>
      <c r="T1415" s="40" t="s">
        <v>2891</v>
      </c>
      <c r="U1415" s="222"/>
      <c r="V1415" s="48"/>
      <c r="W1415" s="48"/>
    </row>
    <row r="1416" s="49" customFormat="1">
      <c r="A1416" s="39">
        <v>12</v>
      </c>
      <c r="B1416" s="54" t="s">
        <v>40</v>
      </c>
      <c r="C1416" s="55" t="s">
        <v>2892</v>
      </c>
      <c r="D1416" s="141" t="s">
        <v>38</v>
      </c>
      <c r="E1416" s="88">
        <v>44280</v>
      </c>
      <c r="F1416" s="37" t="str">
        <f>VLOOKUP($C1416,CARPETAS!$C$5:$L$2388,2,FALSE)</f>
        <v>BRA018</v>
      </c>
      <c r="G1416" s="27" t="str">
        <f>VLOOKUP($C1416,CARPETAS!$C$5:$L$2388,9,FALSE)</f>
        <v>139.66.98</v>
      </c>
      <c r="H1416" s="28" t="str">
        <f>VLOOKUP($C1416,CARPETAS!$C$5:$L$2388,5,FALSE)</f>
        <v>Miro</v>
      </c>
      <c r="I1416" s="88">
        <v>44291</v>
      </c>
      <c r="J1416" s="29" t="str">
        <f>VLOOKUP($C1416,CARPETAS!$C$5:$L$2388,4,FALSE)</f>
        <v>Rio Branco</v>
      </c>
      <c r="K1416" s="38"/>
      <c r="L1416" s="93">
        <f t="shared" si="91"/>
        <v>44292</v>
      </c>
      <c r="M1416" s="30">
        <f t="shared" si="90"/>
        <v>12</v>
      </c>
      <c r="N1416" s="31">
        <v>1152</v>
      </c>
      <c r="O1416" s="31"/>
      <c r="P1416" s="31">
        <v>1152</v>
      </c>
      <c r="Q1416" s="31">
        <v>27</v>
      </c>
      <c r="R1416" s="31" t="s">
        <v>2358</v>
      </c>
      <c r="S1416" s="31" t="s">
        <v>2359</v>
      </c>
      <c r="T1416" s="40" t="s">
        <v>2893</v>
      </c>
      <c r="U1416" s="222"/>
      <c r="V1416" s="48"/>
      <c r="W1416" s="48"/>
    </row>
    <row r="1417" s="49" customFormat="1">
      <c r="A1417" s="39">
        <v>13</v>
      </c>
      <c r="B1417" s="54" t="s">
        <v>22</v>
      </c>
      <c r="C1417" s="55" t="s">
        <v>23</v>
      </c>
      <c r="D1417" s="141" t="s">
        <v>27</v>
      </c>
      <c r="E1417" s="88">
        <v>44289</v>
      </c>
      <c r="F1417" s="37" t="str">
        <f>VLOOKUP($C1417,CARPETAS!$C$5:$L$2388,2,FALSE)</f>
        <v>BRB</v>
      </c>
      <c r="G1417" s="27" t="str">
        <f>VLOOKUP($C1417,CARPETAS!$C$5:$L$2388,9,FALSE)</f>
        <v>xx</v>
      </c>
      <c r="H1417" s="28" t="str">
        <f>VLOOKUP($C1417,CARPETAS!$C$5:$L$2388,5,FALSE)</f>
        <v>xx</v>
      </c>
      <c r="I1417" s="88">
        <f>E1417+2</f>
        <v>44291</v>
      </c>
      <c r="J1417" s="29" t="str">
        <f>VLOOKUP($C1417,CARPETAS!$C$5:$L$2388,4,FALSE)</f>
        <v>xx</v>
      </c>
      <c r="K1417" s="38"/>
      <c r="L1417" s="93">
        <f t="shared" si="91"/>
        <v>44292</v>
      </c>
      <c r="M1417" s="30">
        <f t="shared" si="90"/>
        <v>3</v>
      </c>
      <c r="N1417" s="31">
        <v>936</v>
      </c>
      <c r="O1417" s="31"/>
      <c r="P1417" s="31"/>
      <c r="Q1417" s="31"/>
      <c r="R1417" s="31"/>
      <c r="S1417" s="31"/>
      <c r="T1417" s="40"/>
      <c r="U1417" s="222"/>
      <c r="V1417" s="48"/>
      <c r="W1417" s="48"/>
    </row>
    <row r="1418" s="49" customFormat="1">
      <c r="A1418" s="39">
        <v>12</v>
      </c>
      <c r="B1418" s="54" t="s">
        <v>40</v>
      </c>
      <c r="C1418" s="55" t="s">
        <v>2894</v>
      </c>
      <c r="D1418" s="141" t="s">
        <v>38</v>
      </c>
      <c r="E1418" s="88">
        <v>44280</v>
      </c>
      <c r="F1418" s="37" t="str">
        <f>VLOOKUP($C1418,CARPETAS!$C$5:$L$2388,2,FALSE)</f>
        <v>BRA017</v>
      </c>
      <c r="G1418" s="27" t="str">
        <f>VLOOKUP($C1418,CARPETAS!$C$5:$L$2388,9,FALSE)</f>
        <v>139.66.97</v>
      </c>
      <c r="H1418" s="28" t="str">
        <f>VLOOKUP($C1418,CARPETAS!$C$5:$L$2388,5,FALSE)</f>
        <v>Silvio</v>
      </c>
      <c r="I1418" s="88">
        <v>44291</v>
      </c>
      <c r="J1418" s="29" t="str">
        <f>VLOOKUP($C1418,CARPETAS!$C$5:$L$2388,4,FALSE)</f>
        <v>Rio Branco</v>
      </c>
      <c r="K1418" s="38"/>
      <c r="L1418" s="93">
        <f t="shared" si="91"/>
        <v>44292</v>
      </c>
      <c r="M1418" s="30">
        <f t="shared" si="90"/>
        <v>12</v>
      </c>
      <c r="N1418" s="31">
        <v>1152</v>
      </c>
      <c r="O1418" s="31">
        <v>54238</v>
      </c>
      <c r="P1418" s="31">
        <v>1152</v>
      </c>
      <c r="Q1418" s="31">
        <v>5043</v>
      </c>
      <c r="R1418" s="31" t="s">
        <v>1984</v>
      </c>
      <c r="S1418" s="31" t="s">
        <v>1985</v>
      </c>
      <c r="T1418" s="40" t="s">
        <v>2895</v>
      </c>
      <c r="U1418" s="222"/>
      <c r="V1418" s="48"/>
      <c r="W1418" s="48"/>
    </row>
    <row r="1419" s="49" customFormat="1">
      <c r="A1419" s="39">
        <v>13</v>
      </c>
      <c r="B1419" s="54" t="s">
        <v>22</v>
      </c>
      <c r="C1419" s="55" t="s">
        <v>23</v>
      </c>
      <c r="D1419" s="141" t="s">
        <v>37</v>
      </c>
      <c r="E1419" s="88">
        <v>44289</v>
      </c>
      <c r="F1419" s="37" t="str">
        <f>VLOOKUP($C1419,CARPETAS!$C$5:$L$2388,2,FALSE)</f>
        <v>BRB</v>
      </c>
      <c r="G1419" s="27" t="str">
        <f>VLOOKUP($C1419,CARPETAS!$C$5:$L$2388,9,FALSE)</f>
        <v>xx</v>
      </c>
      <c r="H1419" s="28" t="str">
        <f>VLOOKUP($C1419,CARPETAS!$C$5:$L$2388,5,FALSE)</f>
        <v>xx</v>
      </c>
      <c r="I1419" s="88">
        <f>E1419+2</f>
        <v>44291</v>
      </c>
      <c r="J1419" s="29" t="str">
        <f>VLOOKUP($C1419,CARPETAS!$C$5:$L$2388,4,FALSE)</f>
        <v>xx</v>
      </c>
      <c r="K1419" s="38"/>
      <c r="L1419" s="93">
        <f t="shared" si="91"/>
        <v>44292</v>
      </c>
      <c r="M1419" s="30">
        <f t="shared" si="90"/>
        <v>3</v>
      </c>
      <c r="N1419" s="31">
        <v>936</v>
      </c>
      <c r="O1419" s="31"/>
      <c r="P1419" s="31"/>
      <c r="Q1419" s="31"/>
      <c r="R1419" s="31"/>
      <c r="S1419" s="31"/>
      <c r="T1419" s="40"/>
      <c r="U1419" s="222"/>
      <c r="V1419" s="48"/>
      <c r="W1419" s="48"/>
    </row>
    <row r="1420" s="49" customFormat="1">
      <c r="A1420" s="39">
        <v>13</v>
      </c>
      <c r="B1420" s="54" t="s">
        <v>40</v>
      </c>
      <c r="C1420" s="55" t="s">
        <v>2896</v>
      </c>
      <c r="D1420" s="141" t="s">
        <v>26</v>
      </c>
      <c r="E1420" s="88">
        <v>44289</v>
      </c>
      <c r="F1420" s="37" t="str">
        <f>VLOOKUP($C1420,CARPETAS!$C$5:$L$2388,2,FALSE)</f>
        <v>BRB024</v>
      </c>
      <c r="G1420" s="27" t="str">
        <f>VLOOKUP($C1420,CARPETAS!$C$5:$L$2388,9,FALSE)</f>
        <v>139.73.20</v>
      </c>
      <c r="H1420" s="28" t="str">
        <f>VLOOKUP($C1420,CARPETAS!$C$5:$L$2388,5,FALSE)</f>
        <v>Zanini</v>
      </c>
      <c r="I1420" s="88">
        <f>E1420+2</f>
        <v>44291</v>
      </c>
      <c r="J1420" s="29" t="str">
        <f>VLOOKUP($C1420,CARPETAS!$C$5:$L$2388,4,FALSE)</f>
        <v>Rio Branco</v>
      </c>
      <c r="K1420" s="38"/>
      <c r="L1420" s="93">
        <f t="shared" si="91"/>
        <v>44292</v>
      </c>
      <c r="M1420" s="30">
        <f t="shared" si="90"/>
        <v>3</v>
      </c>
      <c r="N1420" s="31">
        <v>936</v>
      </c>
      <c r="O1420" s="31" t="s">
        <v>1450</v>
      </c>
      <c r="P1420" s="31">
        <v>936</v>
      </c>
      <c r="Q1420" s="31">
        <v>1957</v>
      </c>
      <c r="R1420" s="31" t="s">
        <v>64</v>
      </c>
      <c r="S1420" s="31" t="s">
        <v>1729</v>
      </c>
      <c r="T1420" s="40" t="s">
        <v>2897</v>
      </c>
      <c r="U1420" s="222"/>
      <c r="V1420" s="48"/>
      <c r="W1420" s="48"/>
    </row>
    <row r="1421" s="49" customFormat="1">
      <c r="A1421" s="39">
        <v>13</v>
      </c>
      <c r="B1421" s="54" t="s">
        <v>40</v>
      </c>
      <c r="C1421" s="55" t="s">
        <v>2878</v>
      </c>
      <c r="D1421" s="141" t="s">
        <v>1998</v>
      </c>
      <c r="E1421" s="88">
        <v>44289</v>
      </c>
      <c r="F1421" s="37" t="str">
        <f>VLOOKUP($C1421,CARPETAS!$C$5:$L$2388,2,FALSE)</f>
        <v>BRB022</v>
      </c>
      <c r="G1421" s="27" t="str">
        <f>VLOOKUP($C1421,CARPETAS!$C$5:$L$2388,9,FALSE)</f>
        <v>139.65.54</v>
      </c>
      <c r="H1421" s="28" t="str">
        <f>VLOOKUP($C1421,CARPETAS!$C$5:$L$2388,5,FALSE)</f>
        <v>zanini</v>
      </c>
      <c r="I1421" s="88">
        <f>E1421+2</f>
        <v>44291</v>
      </c>
      <c r="J1421" s="29" t="str">
        <f>VLOOKUP($C1421,CARPETAS!$C$5:$L$2388,4,FALSE)</f>
        <v>Rio Branco</v>
      </c>
      <c r="K1421" s="38"/>
      <c r="L1421" s="93">
        <f t="shared" si="91"/>
        <v>44292</v>
      </c>
      <c r="M1421" s="30">
        <f t="shared" si="90"/>
        <v>3</v>
      </c>
      <c r="N1421" s="31">
        <v>936</v>
      </c>
      <c r="O1421" s="31" t="s">
        <v>2540</v>
      </c>
      <c r="P1421" s="31">
        <v>936</v>
      </c>
      <c r="Q1421" s="31">
        <v>1960</v>
      </c>
      <c r="R1421" s="31" t="s">
        <v>183</v>
      </c>
      <c r="S1421" s="31" t="s">
        <v>184</v>
      </c>
      <c r="T1421" s="40" t="s">
        <v>2897</v>
      </c>
      <c r="U1421" s="222"/>
      <c r="V1421" s="48"/>
      <c r="W1421" s="48"/>
    </row>
    <row r="1422" s="49" customFormat="1">
      <c r="A1422" s="39">
        <v>13</v>
      </c>
      <c r="B1422" s="54" t="s">
        <v>40</v>
      </c>
      <c r="C1422" s="55" t="s">
        <v>2896</v>
      </c>
      <c r="D1422" s="141" t="s">
        <v>1998</v>
      </c>
      <c r="E1422" s="88">
        <v>44289</v>
      </c>
      <c r="F1422" s="37" t="str">
        <f>VLOOKUP($C1422,CARPETAS!$C$5:$L$2388,2,FALSE)</f>
        <v>BRB024</v>
      </c>
      <c r="G1422" s="27" t="str">
        <f>VLOOKUP($C1422,CARPETAS!$C$5:$L$2388,9,FALSE)</f>
        <v>139.73.20</v>
      </c>
      <c r="H1422" s="28" t="str">
        <f>VLOOKUP($C1422,CARPETAS!$C$5:$L$2388,5,FALSE)</f>
        <v>Zanini</v>
      </c>
      <c r="I1422" s="88">
        <f>E1422+2</f>
        <v>44291</v>
      </c>
      <c r="J1422" s="29" t="str">
        <f>VLOOKUP($C1422,CARPETAS!$C$5:$L$2388,4,FALSE)</f>
        <v>Rio Branco</v>
      </c>
      <c r="K1422" s="38"/>
      <c r="L1422" s="93">
        <f t="shared" si="91"/>
        <v>44292</v>
      </c>
      <c r="M1422" s="30">
        <f t="shared" si="90"/>
        <v>3</v>
      </c>
      <c r="N1422" s="31">
        <v>936</v>
      </c>
      <c r="O1422" s="31" t="s">
        <v>2544</v>
      </c>
      <c r="P1422" s="31">
        <v>936</v>
      </c>
      <c r="Q1422" s="31">
        <v>1959</v>
      </c>
      <c r="R1422" s="31" t="s">
        <v>1599</v>
      </c>
      <c r="S1422" s="31" t="s">
        <v>1600</v>
      </c>
      <c r="T1422" s="40" t="s">
        <v>2897</v>
      </c>
      <c r="U1422" s="222"/>
      <c r="V1422" s="48"/>
      <c r="W1422" s="48"/>
    </row>
    <row r="1423" s="49" customFormat="1">
      <c r="A1423" s="39">
        <v>13</v>
      </c>
      <c r="B1423" s="54" t="s">
        <v>40</v>
      </c>
      <c r="C1423" s="55" t="s">
        <v>2896</v>
      </c>
      <c r="D1423" s="141" t="s">
        <v>26</v>
      </c>
      <c r="E1423" s="88">
        <v>44290</v>
      </c>
      <c r="F1423" s="37" t="str">
        <f>VLOOKUP($C1423,CARPETAS!$C$5:$L$2388,2,FALSE)</f>
        <v>BRB024</v>
      </c>
      <c r="G1423" s="27" t="str">
        <f>VLOOKUP($C1423,CARPETAS!$C$5:$L$2388,9,FALSE)</f>
        <v>139.73.20</v>
      </c>
      <c r="H1423" s="28" t="str">
        <f>VLOOKUP($C1423,CARPETAS!$C$5:$L$2388,5,FALSE)</f>
        <v>Zanini</v>
      </c>
      <c r="I1423" s="88">
        <f>E1423+2</f>
        <v>44292</v>
      </c>
      <c r="J1423" s="29" t="str">
        <f>VLOOKUP($C1423,CARPETAS!$C$5:$L$2388,4,FALSE)</f>
        <v>Rio Branco</v>
      </c>
      <c r="K1423" s="38"/>
      <c r="L1423" s="93">
        <f t="shared" si="91"/>
        <v>44293</v>
      </c>
      <c r="M1423" s="30">
        <f t="shared" si="90"/>
        <v>3</v>
      </c>
      <c r="N1423" s="31">
        <v>936</v>
      </c>
      <c r="O1423" s="31" t="s">
        <v>1444</v>
      </c>
      <c r="P1423" s="31">
        <v>937</v>
      </c>
      <c r="Q1423" s="31">
        <v>1958</v>
      </c>
      <c r="R1423" s="31" t="s">
        <v>1554</v>
      </c>
      <c r="S1423" s="31" t="s">
        <v>2086</v>
      </c>
      <c r="T1423" s="40" t="s">
        <v>2891</v>
      </c>
      <c r="U1423" s="222"/>
      <c r="V1423" s="48"/>
      <c r="W1423" s="48"/>
    </row>
    <row r="1424" s="49" customFormat="1">
      <c r="A1424" s="39">
        <v>13</v>
      </c>
      <c r="B1424" s="54" t="s">
        <v>40</v>
      </c>
      <c r="C1424" s="55" t="s">
        <v>2898</v>
      </c>
      <c r="D1424" s="141" t="s">
        <v>38</v>
      </c>
      <c r="E1424" s="88">
        <v>44287</v>
      </c>
      <c r="F1424" s="37" t="str">
        <f>VLOOKUP($C1424,CARPETAS!$C$5:$L$2388,2,FALSE)</f>
        <v>BRA019</v>
      </c>
      <c r="G1424" s="27">
        <f>VLOOKUP($C1424,CARPETAS!$C$5:$L$2388,9,FALSE)</f>
        <v>0</v>
      </c>
      <c r="H1424" s="28" t="str">
        <f>VLOOKUP($C1424,CARPETAS!$C$5:$L$2388,5,FALSE)</f>
        <v>Silvio</v>
      </c>
      <c r="I1424" s="88">
        <v>44292</v>
      </c>
      <c r="J1424" s="29" t="str">
        <f>VLOOKUP($C1424,CARPETAS!$C$5:$L$2388,4,FALSE)</f>
        <v>Rio Branco</v>
      </c>
      <c r="K1424" s="38"/>
      <c r="L1424" s="93">
        <f t="shared" si="91"/>
        <v>44293</v>
      </c>
      <c r="M1424" s="30">
        <f t="shared" si="90"/>
        <v>6</v>
      </c>
      <c r="N1424" s="31">
        <v>1152</v>
      </c>
      <c r="O1424" s="31">
        <v>54827</v>
      </c>
      <c r="P1424" s="31">
        <v>1152</v>
      </c>
      <c r="Q1424" s="31">
        <v>5053</v>
      </c>
      <c r="R1424" s="31" t="s">
        <v>2295</v>
      </c>
      <c r="S1424" s="31" t="s">
        <v>2296</v>
      </c>
      <c r="T1424" s="40" t="s">
        <v>2899</v>
      </c>
      <c r="U1424" s="222"/>
      <c r="V1424" s="48"/>
      <c r="W1424" s="48"/>
    </row>
    <row r="1425" s="49" customFormat="1">
      <c r="A1425" s="39">
        <v>14</v>
      </c>
      <c r="B1425" s="54" t="s">
        <v>40</v>
      </c>
      <c r="C1425" s="55" t="s">
        <v>2900</v>
      </c>
      <c r="D1425" s="141" t="s">
        <v>27</v>
      </c>
      <c r="E1425" s="88">
        <v>44291</v>
      </c>
      <c r="F1425" s="37" t="str">
        <f>VLOOKUP($C1425,CARPETAS!$C$5:$L$2388,2,FALSE)</f>
        <v>BRB025</v>
      </c>
      <c r="G1425" s="27" t="str">
        <f>VLOOKUP($C1425,CARPETAS!$C$5:$L$2388,9,FALSE)</f>
        <v>139.74.32</v>
      </c>
      <c r="H1425" s="28" t="str">
        <f>VLOOKUP($C1425,CARPETAS!$C$5:$L$2388,5,FALSE)</f>
        <v>Gral</v>
      </c>
      <c r="I1425" s="88">
        <v>44292</v>
      </c>
      <c r="J1425" s="29" t="str">
        <f>VLOOKUP($C1425,CARPETAS!$C$5:$L$2388,4,FALSE)</f>
        <v>Rio Branco</v>
      </c>
      <c r="K1425" s="38"/>
      <c r="L1425" s="93">
        <f t="shared" si="91"/>
        <v>44293</v>
      </c>
      <c r="M1425" s="30">
        <f t="shared" si="90"/>
        <v>2</v>
      </c>
      <c r="N1425" s="31">
        <v>936</v>
      </c>
      <c r="O1425" s="31" t="s">
        <v>1799</v>
      </c>
      <c r="P1425" s="31">
        <v>937</v>
      </c>
      <c r="Q1425" s="31">
        <v>5458</v>
      </c>
      <c r="R1425" s="31" t="s">
        <v>2901</v>
      </c>
      <c r="S1425" s="31" t="s">
        <v>2902</v>
      </c>
      <c r="T1425" s="40" t="s">
        <v>2903</v>
      </c>
      <c r="U1425" s="222"/>
      <c r="V1425" s="48"/>
      <c r="W1425" s="48"/>
    </row>
    <row r="1426" s="49" customFormat="1">
      <c r="A1426" s="39">
        <v>14</v>
      </c>
      <c r="B1426" s="54" t="s">
        <v>40</v>
      </c>
      <c r="C1426" s="55" t="s">
        <v>2900</v>
      </c>
      <c r="D1426" s="141" t="s">
        <v>37</v>
      </c>
      <c r="E1426" s="88">
        <v>44291</v>
      </c>
      <c r="F1426" s="37" t="str">
        <f>VLOOKUP($C1426,CARPETAS!$C$5:$L$2388,2,FALSE)</f>
        <v>BRB025</v>
      </c>
      <c r="G1426" s="27" t="str">
        <f>VLOOKUP($C1426,CARPETAS!$C$5:$L$2388,9,FALSE)</f>
        <v>139.74.32</v>
      </c>
      <c r="H1426" s="28" t="str">
        <f>VLOOKUP($C1426,CARPETAS!$C$5:$L$2388,5,FALSE)</f>
        <v>Gral</v>
      </c>
      <c r="I1426" s="88">
        <f>E1426+2</f>
        <v>44293</v>
      </c>
      <c r="J1426" s="29" t="str">
        <f>VLOOKUP($C1426,CARPETAS!$C$5:$L$2388,4,FALSE)</f>
        <v>Rio Branco</v>
      </c>
      <c r="K1426" s="38"/>
      <c r="L1426" s="93">
        <f t="shared" si="91"/>
        <v>44294</v>
      </c>
      <c r="M1426" s="30">
        <f t="shared" si="90"/>
        <v>3</v>
      </c>
      <c r="N1426" s="31">
        <v>936</v>
      </c>
      <c r="O1426" s="31" t="s">
        <v>1688</v>
      </c>
      <c r="P1426" s="31">
        <v>937</v>
      </c>
      <c r="Q1426" s="31">
        <v>5455</v>
      </c>
      <c r="R1426" s="31" t="s">
        <v>2904</v>
      </c>
      <c r="S1426" s="31" t="s">
        <v>2905</v>
      </c>
      <c r="T1426" s="40" t="s">
        <v>2906</v>
      </c>
      <c r="U1426" s="222"/>
      <c r="V1426" s="48"/>
      <c r="W1426" s="48"/>
    </row>
    <row r="1427" s="49" customFormat="1">
      <c r="A1427" s="39">
        <v>14</v>
      </c>
      <c r="B1427" s="54" t="s">
        <v>40</v>
      </c>
      <c r="C1427" s="55" t="s">
        <v>2907</v>
      </c>
      <c r="D1427" s="141" t="s">
        <v>1907</v>
      </c>
      <c r="E1427" s="88">
        <v>44291</v>
      </c>
      <c r="F1427" s="37" t="str">
        <f>VLOOKUP($C1427,CARPETAS!$C$5:$L$2388,2,FALSE)</f>
        <v>PYB012</v>
      </c>
      <c r="G1427" s="27" t="str">
        <f>VLOOKUP($C1427,CARPETAS!$C$5:$L$2388,9,FALSE)</f>
        <v>139.74.31</v>
      </c>
      <c r="H1427" s="28" t="str">
        <f>VLOOKUP($C1427,CARPETAS!$C$5:$L$2388,5,FALSE)</f>
        <v>Alto Paraguay</v>
      </c>
      <c r="I1427" s="88">
        <f>E1427+2</f>
        <v>44293</v>
      </c>
      <c r="J1427" s="29" t="str">
        <f>VLOOKUP($C1427,CARPETAS!$C$5:$L$2388,4,FALSE)</f>
        <v>Salto</v>
      </c>
      <c r="K1427" s="38"/>
      <c r="L1427" s="93">
        <f t="shared" si="91"/>
        <v>44294</v>
      </c>
      <c r="M1427" s="30">
        <f t="shared" si="90"/>
        <v>3</v>
      </c>
      <c r="N1427" s="31">
        <v>990</v>
      </c>
      <c r="O1427" s="31" t="s">
        <v>2122</v>
      </c>
      <c r="P1427" s="31">
        <v>990</v>
      </c>
      <c r="Q1427" s="31"/>
      <c r="R1427" s="31" t="s">
        <v>2908</v>
      </c>
      <c r="S1427" s="31" t="s">
        <v>2771</v>
      </c>
      <c r="T1427" s="40" t="s">
        <v>2909</v>
      </c>
      <c r="U1427" s="222"/>
      <c r="V1427" s="48"/>
      <c r="W1427" s="48"/>
    </row>
    <row r="1428" s="49" customFormat="1">
      <c r="A1428" s="39">
        <v>14</v>
      </c>
      <c r="B1428" s="54" t="s">
        <v>40</v>
      </c>
      <c r="C1428" s="55" t="s">
        <v>2907</v>
      </c>
      <c r="D1428" s="141" t="s">
        <v>1907</v>
      </c>
      <c r="E1428" s="88">
        <v>44291</v>
      </c>
      <c r="F1428" s="37" t="str">
        <f>VLOOKUP($C1428,CARPETAS!$C$5:$L$2388,2,FALSE)</f>
        <v>PYB012</v>
      </c>
      <c r="G1428" s="27" t="str">
        <f>VLOOKUP($C1428,CARPETAS!$C$5:$L$2388,9,FALSE)</f>
        <v>139.74.31</v>
      </c>
      <c r="H1428" s="28" t="str">
        <f>VLOOKUP($C1428,CARPETAS!$C$5:$L$2388,5,FALSE)</f>
        <v>Alto Paraguay</v>
      </c>
      <c r="I1428" s="88">
        <f>E1428+2</f>
        <v>44293</v>
      </c>
      <c r="J1428" s="29" t="str">
        <f>VLOOKUP($C1428,CARPETAS!$C$5:$L$2388,4,FALSE)</f>
        <v>Salto</v>
      </c>
      <c r="K1428" s="38"/>
      <c r="L1428" s="93">
        <f t="shared" si="91"/>
        <v>44294</v>
      </c>
      <c r="M1428" s="30">
        <f t="shared" si="90"/>
        <v>3</v>
      </c>
      <c r="N1428" s="31">
        <v>990</v>
      </c>
      <c r="O1428" s="31" t="s">
        <v>2112</v>
      </c>
      <c r="P1428" s="31">
        <v>990</v>
      </c>
      <c r="Q1428" s="31"/>
      <c r="R1428" s="31" t="s">
        <v>2910</v>
      </c>
      <c r="S1428" s="31" t="s">
        <v>2681</v>
      </c>
      <c r="T1428" s="40" t="s">
        <v>2909</v>
      </c>
      <c r="U1428" s="222"/>
      <c r="V1428" s="48"/>
      <c r="W1428" s="48"/>
    </row>
    <row r="1429" s="49" customFormat="1">
      <c r="A1429" s="39">
        <v>14</v>
      </c>
      <c r="B1429" s="54" t="s">
        <v>40</v>
      </c>
      <c r="C1429" s="55" t="s">
        <v>2896</v>
      </c>
      <c r="D1429" s="141" t="s">
        <v>26</v>
      </c>
      <c r="E1429" s="88">
        <v>44291</v>
      </c>
      <c r="F1429" s="37" t="str">
        <f>VLOOKUP($C1429,CARPETAS!$C$5:$L$2388,2,FALSE)</f>
        <v>BRB024</v>
      </c>
      <c r="G1429" s="27" t="str">
        <f>VLOOKUP($C1429,CARPETAS!$C$5:$L$2388,9,FALSE)</f>
        <v>139.73.20</v>
      </c>
      <c r="H1429" s="28" t="str">
        <f>VLOOKUP($C1429,CARPETAS!$C$5:$L$2388,5,FALSE)</f>
        <v>Zanini</v>
      </c>
      <c r="I1429" s="88">
        <v>44294</v>
      </c>
      <c r="J1429" s="29" t="str">
        <f>VLOOKUP($C1429,CARPETAS!$C$5:$L$2388,4,FALSE)</f>
        <v>Rio Branco</v>
      </c>
      <c r="K1429" s="38"/>
      <c r="L1429" s="93">
        <f t="shared" si="91"/>
        <v>44295</v>
      </c>
      <c r="M1429" s="30">
        <f t="shared" si="90"/>
        <v>4</v>
      </c>
      <c r="N1429" s="31">
        <v>936</v>
      </c>
      <c r="O1429" s="31" t="s">
        <v>1454</v>
      </c>
      <c r="P1429" s="31">
        <v>936</v>
      </c>
      <c r="Q1429" s="31">
        <v>1966</v>
      </c>
      <c r="R1429" s="31" t="s">
        <v>753</v>
      </c>
      <c r="S1429" s="31" t="s">
        <v>754</v>
      </c>
      <c r="T1429" s="40" t="s">
        <v>2911</v>
      </c>
      <c r="U1429" s="222"/>
      <c r="V1429" s="48"/>
      <c r="W1429" s="48"/>
    </row>
    <row r="1430" s="49" customFormat="1">
      <c r="A1430" s="39">
        <v>13</v>
      </c>
      <c r="B1430" s="54" t="s">
        <v>40</v>
      </c>
      <c r="C1430" s="55" t="s">
        <v>2912</v>
      </c>
      <c r="D1430" s="141" t="s">
        <v>38</v>
      </c>
      <c r="E1430" s="88">
        <v>44287</v>
      </c>
      <c r="F1430" s="37" t="str">
        <f>VLOOKUP($C1430,CARPETAS!$C$5:$L$2388,2,FALSE)</f>
        <v>BRA019</v>
      </c>
      <c r="G1430" s="27">
        <f>VLOOKUP($C1430,CARPETAS!$C$5:$L$2388,9,FALSE)</f>
        <v>0</v>
      </c>
      <c r="H1430" s="28" t="str">
        <f>VLOOKUP($C1430,CARPETAS!$C$5:$L$2388,5,FALSE)</f>
        <v>silvio</v>
      </c>
      <c r="I1430" s="88">
        <v>44294</v>
      </c>
      <c r="J1430" s="29" t="str">
        <f>VLOOKUP($C1430,CARPETAS!$C$5:$L$2388,4,FALSE)</f>
        <v>Rio Branco</v>
      </c>
      <c r="K1430" s="38"/>
      <c r="L1430" s="93">
        <f t="shared" si="91"/>
        <v>44295</v>
      </c>
      <c r="M1430" s="30">
        <f t="shared" si="90"/>
        <v>8</v>
      </c>
      <c r="N1430" s="31">
        <v>1152</v>
      </c>
      <c r="O1430" s="31"/>
      <c r="P1430" s="31">
        <v>1152</v>
      </c>
      <c r="Q1430" s="31">
        <v>5054</v>
      </c>
      <c r="R1430" s="31" t="s">
        <v>2913</v>
      </c>
      <c r="S1430" s="31" t="s">
        <v>1778</v>
      </c>
      <c r="T1430" s="40" t="s">
        <v>2914</v>
      </c>
      <c r="U1430" s="222"/>
      <c r="V1430" s="48"/>
      <c r="W1430" s="48"/>
    </row>
    <row r="1431" s="49" customFormat="1">
      <c r="A1431" s="39">
        <v>14</v>
      </c>
      <c r="B1431" s="54" t="s">
        <v>40</v>
      </c>
      <c r="C1431" s="55" t="s">
        <v>2915</v>
      </c>
      <c r="D1431" s="141" t="s">
        <v>26</v>
      </c>
      <c r="E1431" s="88">
        <v>44293</v>
      </c>
      <c r="F1431" s="37" t="str">
        <f>VLOOKUP($C1431,CARPETAS!$C$5:$L$2388,2,FALSE)</f>
        <v>BRB026</v>
      </c>
      <c r="G1431" s="27" t="str">
        <f>VLOOKUP($C1431,CARPETAS!$C$5:$L$2388,9,FALSE)</f>
        <v>139.77.05</v>
      </c>
      <c r="H1431" s="28" t="str">
        <f>VLOOKUP($C1431,CARPETAS!$C$5:$L$2388,5,FALSE)</f>
        <v>zanini</v>
      </c>
      <c r="I1431" s="88">
        <f>E1431+1</f>
        <v>44294</v>
      </c>
      <c r="J1431" s="29" t="str">
        <f>VLOOKUP($C1431,CARPETAS!$C$5:$L$2388,4,FALSE)</f>
        <v>Rio Branco</v>
      </c>
      <c r="K1431" s="38"/>
      <c r="L1431" s="93">
        <f t="shared" si="91"/>
        <v>44295</v>
      </c>
      <c r="M1431" s="30">
        <f t="shared" si="90"/>
        <v>2</v>
      </c>
      <c r="N1431" s="31">
        <v>936</v>
      </c>
      <c r="O1431" s="31" t="s">
        <v>1468</v>
      </c>
      <c r="P1431" s="31">
        <v>936</v>
      </c>
      <c r="Q1431" s="31">
        <v>1971</v>
      </c>
      <c r="R1431" s="31" t="s">
        <v>171</v>
      </c>
      <c r="S1431" s="31" t="s">
        <v>172</v>
      </c>
      <c r="T1431" s="40" t="s">
        <v>2911</v>
      </c>
      <c r="U1431" s="222"/>
      <c r="V1431" s="48"/>
      <c r="W1431" s="48"/>
    </row>
    <row r="1432" s="49" customFormat="1">
      <c r="A1432" s="39">
        <v>14</v>
      </c>
      <c r="B1432" s="54" t="s">
        <v>40</v>
      </c>
      <c r="C1432" s="55" t="s">
        <v>2907</v>
      </c>
      <c r="D1432" s="141" t="s">
        <v>1907</v>
      </c>
      <c r="E1432" s="88">
        <v>44291</v>
      </c>
      <c r="F1432" s="37" t="str">
        <f>VLOOKUP($C1432,CARPETAS!$C$5:$L$2388,2,FALSE)</f>
        <v>PYB012</v>
      </c>
      <c r="G1432" s="27" t="str">
        <f>VLOOKUP($C1432,CARPETAS!$C$5:$L$2388,9,FALSE)</f>
        <v>139.74.31</v>
      </c>
      <c r="H1432" s="28" t="str">
        <f>VLOOKUP($C1432,CARPETAS!$C$5:$L$2388,5,FALSE)</f>
        <v>Alto Paraguay</v>
      </c>
      <c r="I1432" s="88">
        <v>44294</v>
      </c>
      <c r="J1432" s="29" t="str">
        <f>VLOOKUP($C1432,CARPETAS!$C$5:$L$2388,4,FALSE)</f>
        <v>Salto</v>
      </c>
      <c r="K1432" s="38"/>
      <c r="L1432" s="93">
        <f t="shared" si="91"/>
        <v>44295</v>
      </c>
      <c r="M1432" s="30">
        <f t="shared" si="90"/>
        <v>4</v>
      </c>
      <c r="N1432" s="31">
        <v>990</v>
      </c>
      <c r="O1432" s="31" t="s">
        <v>2134</v>
      </c>
      <c r="P1432" s="31">
        <v>990</v>
      </c>
      <c r="Q1432" s="31"/>
      <c r="R1432" s="31" t="s">
        <v>2916</v>
      </c>
      <c r="S1432" s="31" t="s">
        <v>2469</v>
      </c>
      <c r="T1432" s="40" t="s">
        <v>2917</v>
      </c>
      <c r="U1432" s="222"/>
      <c r="V1432" s="48"/>
      <c r="W1432" s="48"/>
    </row>
    <row r="1433" s="49" customFormat="1">
      <c r="A1433" s="39">
        <v>14</v>
      </c>
      <c r="B1433" s="54" t="s">
        <v>40</v>
      </c>
      <c r="C1433" s="55" t="s">
        <v>2900</v>
      </c>
      <c r="D1433" s="141" t="s">
        <v>1091</v>
      </c>
      <c r="E1433" s="88">
        <v>44292</v>
      </c>
      <c r="F1433" s="37" t="str">
        <f>VLOOKUP($C1433,CARPETAS!$C$5:$L$2388,2,FALSE)</f>
        <v>BRB025</v>
      </c>
      <c r="G1433" s="27" t="str">
        <f>VLOOKUP($C1433,CARPETAS!$C$5:$L$2388,9,FALSE)</f>
        <v>139.74.32</v>
      </c>
      <c r="H1433" s="28" t="str">
        <f>VLOOKUP($C1433,CARPETAS!$C$5:$L$2388,5,FALSE)</f>
        <v>Gral</v>
      </c>
      <c r="I1433" s="88">
        <f>E1433+2</f>
        <v>44294</v>
      </c>
      <c r="J1433" s="29" t="str">
        <f>VLOOKUP($C1433,CARPETAS!$C$5:$L$2388,4,FALSE)</f>
        <v>Rio Branco</v>
      </c>
      <c r="K1433" s="38"/>
      <c r="L1433" s="93">
        <f t="shared" si="91"/>
        <v>44295</v>
      </c>
      <c r="M1433" s="30">
        <f t="shared" si="90"/>
        <v>3</v>
      </c>
      <c r="N1433" s="31">
        <v>936</v>
      </c>
      <c r="O1433" s="31" t="s">
        <v>1127</v>
      </c>
      <c r="P1433" s="31">
        <v>936</v>
      </c>
      <c r="Q1433" s="31">
        <v>5456</v>
      </c>
      <c r="R1433" s="31" t="s">
        <v>2918</v>
      </c>
      <c r="S1433" s="31" t="s">
        <v>2919</v>
      </c>
      <c r="T1433" s="40" t="s">
        <v>2911</v>
      </c>
      <c r="U1433" s="222"/>
      <c r="V1433" s="48"/>
      <c r="W1433" s="48"/>
    </row>
    <row r="1434" s="49" customFormat="1">
      <c r="A1434" s="39">
        <v>14</v>
      </c>
      <c r="B1434" s="54" t="s">
        <v>40</v>
      </c>
      <c r="C1434" s="55" t="s">
        <v>2896</v>
      </c>
      <c r="D1434" s="141" t="s">
        <v>1998</v>
      </c>
      <c r="E1434" s="88">
        <v>44292</v>
      </c>
      <c r="F1434" s="37" t="str">
        <f>VLOOKUP($C1434,CARPETAS!$C$5:$L$2388,2,FALSE)</f>
        <v>BRB024</v>
      </c>
      <c r="G1434" s="27" t="str">
        <f>VLOOKUP($C1434,CARPETAS!$C$5:$L$2388,9,FALSE)</f>
        <v>139.73.20</v>
      </c>
      <c r="H1434" s="28" t="str">
        <f>VLOOKUP($C1434,CARPETAS!$C$5:$L$2388,5,FALSE)</f>
        <v>Zanini</v>
      </c>
      <c r="I1434" s="88">
        <f>E1434+2</f>
        <v>44294</v>
      </c>
      <c r="J1434" s="29" t="str">
        <f>VLOOKUP($C1434,CARPETAS!$C$5:$L$2388,4,FALSE)</f>
        <v>Rio Branco</v>
      </c>
      <c r="K1434" s="38"/>
      <c r="L1434" s="93">
        <f t="shared" si="91"/>
        <v>44295</v>
      </c>
      <c r="M1434" s="30">
        <f t="shared" si="90"/>
        <v>3</v>
      </c>
      <c r="N1434" s="31">
        <v>936</v>
      </c>
      <c r="O1434" s="31" t="s">
        <v>2558</v>
      </c>
      <c r="P1434" s="31">
        <v>937</v>
      </c>
      <c r="Q1434" s="31">
        <v>1965</v>
      </c>
      <c r="R1434" s="31" t="s">
        <v>48</v>
      </c>
      <c r="S1434" s="31" t="s">
        <v>49</v>
      </c>
      <c r="T1434" s="40" t="s">
        <v>2920</v>
      </c>
      <c r="U1434" s="222"/>
      <c r="V1434" s="48"/>
      <c r="W1434" s="48"/>
    </row>
    <row r="1435" ht="28.5" s="49" customFormat="1">
      <c r="A1435" s="39">
        <v>14</v>
      </c>
      <c r="B1435" s="54" t="s">
        <v>40</v>
      </c>
      <c r="C1435" s="55" t="s">
        <v>2921</v>
      </c>
      <c r="D1435" s="141" t="s">
        <v>2282</v>
      </c>
      <c r="E1435" s="88">
        <v>44292</v>
      </c>
      <c r="F1435" s="37" t="str">
        <f>VLOOKUP($C1435,CARPETAS!$C$5:$L$2388,2,FALSE)</f>
        <v>BRE009</v>
      </c>
      <c r="G1435" s="27" t="str">
        <f>VLOOKUP($C1435,CARPETAS!$C$5:$L$2388,9,FALSE)</f>
        <v>1396874/1397592/1396876/1396877</v>
      </c>
      <c r="H1435" s="28" t="str">
        <f>VLOOKUP($C1435,CARPETAS!$C$5:$L$2388,5,FALSE)</f>
        <v>Silvio</v>
      </c>
      <c r="I1435" s="88">
        <f>E1435+2</f>
        <v>44294</v>
      </c>
      <c r="J1435" s="29" t="str">
        <f>VLOOKUP($C1435,CARPETAS!$C$5:$L$2388,4,FALSE)</f>
        <v>Rio Branco</v>
      </c>
      <c r="K1435" s="38"/>
      <c r="L1435" s="93">
        <f t="shared" si="91"/>
        <v>44295</v>
      </c>
      <c r="M1435" s="30">
        <f t="shared" si="90"/>
        <v>3</v>
      </c>
      <c r="N1435" s="31">
        <v>1086</v>
      </c>
      <c r="O1435" s="31" t="s">
        <v>1303</v>
      </c>
      <c r="P1435" s="31">
        <v>576</v>
      </c>
      <c r="Q1435" s="31">
        <v>5061</v>
      </c>
      <c r="R1435" s="31" t="s">
        <v>1524</v>
      </c>
      <c r="S1435" s="31" t="s">
        <v>2922</v>
      </c>
      <c r="T1435" s="40" t="s">
        <v>2923</v>
      </c>
      <c r="U1435" s="222"/>
      <c r="V1435" s="48"/>
      <c r="W1435" s="48"/>
    </row>
    <row r="1436" s="49" customFormat="1">
      <c r="A1436" s="39">
        <v>14</v>
      </c>
      <c r="B1436" s="54" t="s">
        <v>40</v>
      </c>
      <c r="C1436" s="55" t="s">
        <v>2896</v>
      </c>
      <c r="D1436" s="141" t="s">
        <v>1998</v>
      </c>
      <c r="E1436" s="88">
        <v>44293</v>
      </c>
      <c r="F1436" s="37" t="str">
        <f>VLOOKUP($C1436,CARPETAS!$C$5:$L$2388,2,FALSE)</f>
        <v>BRB024</v>
      </c>
      <c r="G1436" s="27" t="str">
        <f>VLOOKUP($C1436,CARPETAS!$C$5:$L$2388,9,FALSE)</f>
        <v>139.73.20</v>
      </c>
      <c r="H1436" s="28" t="str">
        <f>VLOOKUP($C1436,CARPETAS!$C$5:$L$2388,5,FALSE)</f>
        <v>Zanini</v>
      </c>
      <c r="I1436" s="88">
        <f>E1436+1</f>
        <v>44294</v>
      </c>
      <c r="J1436" s="29" t="str">
        <f>VLOOKUP($C1436,CARPETAS!$C$5:$L$2388,4,FALSE)</f>
        <v>Rio Branco</v>
      </c>
      <c r="K1436" s="38"/>
      <c r="L1436" s="93">
        <f t="shared" si="91"/>
        <v>44295</v>
      </c>
      <c r="M1436" s="30">
        <f t="shared" si="90"/>
        <v>2</v>
      </c>
      <c r="N1436" s="31">
        <v>936</v>
      </c>
      <c r="O1436" s="31" t="s">
        <v>2573</v>
      </c>
      <c r="P1436" s="31">
        <v>936</v>
      </c>
      <c r="Q1436" s="31">
        <v>1969</v>
      </c>
      <c r="R1436" s="31" t="s">
        <v>200</v>
      </c>
      <c r="S1436" s="31" t="s">
        <v>201</v>
      </c>
      <c r="T1436" s="40" t="s">
        <v>2911</v>
      </c>
      <c r="U1436" s="222"/>
      <c r="V1436" s="48"/>
      <c r="W1436" s="48"/>
    </row>
    <row r="1437" s="49" customFormat="1">
      <c r="A1437" s="39">
        <v>14</v>
      </c>
      <c r="B1437" s="54" t="s">
        <v>40</v>
      </c>
      <c r="C1437" s="55" t="s">
        <v>2896</v>
      </c>
      <c r="D1437" s="141" t="s">
        <v>26</v>
      </c>
      <c r="E1437" s="88">
        <v>44293</v>
      </c>
      <c r="F1437" s="37" t="str">
        <f>VLOOKUP($C1437,CARPETAS!$C$5:$L$2388,2,FALSE)</f>
        <v>BRB024</v>
      </c>
      <c r="G1437" s="27" t="str">
        <f>VLOOKUP($C1437,CARPETAS!$C$5:$L$2388,9,FALSE)</f>
        <v>139.73.20</v>
      </c>
      <c r="H1437" s="28" t="str">
        <f>VLOOKUP($C1437,CARPETAS!$C$5:$L$2388,5,FALSE)</f>
        <v>Zanini</v>
      </c>
      <c r="I1437" s="88">
        <f>E1437+2</f>
        <v>44295</v>
      </c>
      <c r="J1437" s="29" t="str">
        <f>VLOOKUP($C1437,CARPETAS!$C$5:$L$2388,4,FALSE)</f>
        <v>Rio Branco</v>
      </c>
      <c r="K1437" s="38"/>
      <c r="L1437" s="93">
        <f t="shared" si="91"/>
        <v>44296</v>
      </c>
      <c r="M1437" s="30">
        <f t="shared" si="90"/>
        <v>3</v>
      </c>
      <c r="N1437" s="31">
        <v>936</v>
      </c>
      <c r="O1437" s="31" t="s">
        <v>1479</v>
      </c>
      <c r="P1437" s="31">
        <v>936</v>
      </c>
      <c r="Q1437" s="31">
        <v>1970</v>
      </c>
      <c r="R1437" s="31" t="s">
        <v>761</v>
      </c>
      <c r="S1437" s="31" t="s">
        <v>882</v>
      </c>
      <c r="T1437" s="40" t="s">
        <v>2924</v>
      </c>
      <c r="U1437" s="222"/>
      <c r="V1437" s="48"/>
      <c r="W1437" s="48"/>
    </row>
    <row r="1438" s="49" customFormat="1">
      <c r="A1438" s="39">
        <v>14</v>
      </c>
      <c r="B1438" s="54" t="s">
        <v>40</v>
      </c>
      <c r="C1438" s="55" t="s">
        <v>2925</v>
      </c>
      <c r="D1438" s="141" t="s">
        <v>28</v>
      </c>
      <c r="E1438" s="88">
        <v>44293</v>
      </c>
      <c r="F1438" s="37" t="str">
        <f>VLOOKUP($C1438,CARPETAS!$C$5:$L$2388,2,FALSE)</f>
        <v>BRB023</v>
      </c>
      <c r="G1438" s="27" t="str">
        <f>VLOOKUP($C1438,CARPETAS!$C$5:$L$2388,9,FALSE)</f>
        <v>139.73.19</v>
      </c>
      <c r="H1438" s="28" t="str">
        <f>VLOOKUP($C1438,CARPETAS!$C$5:$L$2388,5,FALSE)</f>
        <v>Silvio</v>
      </c>
      <c r="I1438" s="88">
        <f>E1438+2</f>
        <v>44295</v>
      </c>
      <c r="J1438" s="29" t="str">
        <f>VLOOKUP($C1438,CARPETAS!$C$5:$L$2388,4,FALSE)</f>
        <v>Rio Branco</v>
      </c>
      <c r="K1438" s="38"/>
      <c r="L1438" s="93">
        <f t="shared" si="91"/>
        <v>44296</v>
      </c>
      <c r="M1438" s="30">
        <f t="shared" si="90"/>
        <v>3</v>
      </c>
      <c r="N1438" s="31">
        <v>936</v>
      </c>
      <c r="O1438" s="31" t="s">
        <v>1423</v>
      </c>
      <c r="P1438" s="31">
        <v>936</v>
      </c>
      <c r="Q1438" s="31">
        <v>5055</v>
      </c>
      <c r="R1438" s="31" t="s">
        <v>1704</v>
      </c>
      <c r="S1438" s="31" t="s">
        <v>1705</v>
      </c>
      <c r="T1438" s="40" t="s">
        <v>2924</v>
      </c>
      <c r="U1438" s="222"/>
      <c r="V1438" s="48"/>
      <c r="W1438" s="48"/>
    </row>
    <row r="1439" s="49" customFormat="1">
      <c r="A1439" s="39">
        <v>14</v>
      </c>
      <c r="B1439" s="54" t="s">
        <v>40</v>
      </c>
      <c r="C1439" s="55" t="s">
        <v>2925</v>
      </c>
      <c r="D1439" s="141" t="s">
        <v>27</v>
      </c>
      <c r="E1439" s="88">
        <v>44294</v>
      </c>
      <c r="F1439" s="37" t="str">
        <f>VLOOKUP($C1439,CARPETAS!$C$5:$L$2388,2,FALSE)</f>
        <v>BRB023</v>
      </c>
      <c r="G1439" s="27" t="str">
        <f>VLOOKUP($C1439,CARPETAS!$C$5:$L$2388,9,FALSE)</f>
        <v>139.73.19</v>
      </c>
      <c r="H1439" s="28" t="str">
        <f>VLOOKUP($C1439,CARPETAS!$C$5:$L$2388,5,FALSE)</f>
        <v>Silvio</v>
      </c>
      <c r="I1439" s="88">
        <v>44295</v>
      </c>
      <c r="J1439" s="29" t="str">
        <f>VLOOKUP($C1439,CARPETAS!$C$5:$L$2388,4,FALSE)</f>
        <v>Rio Branco</v>
      </c>
      <c r="K1439" s="38"/>
      <c r="L1439" s="93">
        <f t="shared" si="91"/>
        <v>44296</v>
      </c>
      <c r="M1439" s="30">
        <f t="shared" si="90"/>
        <v>2</v>
      </c>
      <c r="N1439" s="31">
        <v>936</v>
      </c>
      <c r="O1439" s="31" t="s">
        <v>1833</v>
      </c>
      <c r="P1439" s="31">
        <v>936</v>
      </c>
      <c r="Q1439" s="31">
        <v>5073</v>
      </c>
      <c r="R1439" s="31" t="s">
        <v>1851</v>
      </c>
      <c r="S1439" s="31" t="s">
        <v>1852</v>
      </c>
      <c r="T1439" s="40" t="s">
        <v>2924</v>
      </c>
      <c r="U1439" s="222"/>
      <c r="V1439" s="48"/>
      <c r="W1439" s="48"/>
    </row>
    <row r="1440" s="49" customFormat="1">
      <c r="A1440" s="39">
        <v>14</v>
      </c>
      <c r="B1440" s="54" t="s">
        <v>40</v>
      </c>
      <c r="C1440" s="55" t="s">
        <v>2915</v>
      </c>
      <c r="D1440" s="141" t="s">
        <v>26</v>
      </c>
      <c r="E1440" s="88">
        <v>44296</v>
      </c>
      <c r="F1440" s="37" t="str">
        <f>VLOOKUP($C1440,CARPETAS!$C$5:$L$2388,2,FALSE)</f>
        <v>BRB026</v>
      </c>
      <c r="G1440" s="27" t="str">
        <f>VLOOKUP($C1440,CARPETAS!$C$5:$L$2388,9,FALSE)</f>
        <v>139.77.05</v>
      </c>
      <c r="H1440" s="28" t="str">
        <f>VLOOKUP($C1440,CARPETAS!$C$5:$L$2388,5,FALSE)</f>
        <v>zanini</v>
      </c>
      <c r="I1440" s="88">
        <f>E1440+2</f>
        <v>44298</v>
      </c>
      <c r="J1440" s="29" t="str">
        <f>VLOOKUP($C1440,CARPETAS!$C$5:$L$2388,4,FALSE)</f>
        <v>Rio Branco</v>
      </c>
      <c r="K1440" s="38"/>
      <c r="L1440" s="93">
        <f t="shared" si="91"/>
        <v>44299</v>
      </c>
      <c r="M1440" s="30">
        <f t="shared" si="90"/>
        <v>3</v>
      </c>
      <c r="N1440" s="31">
        <v>936</v>
      </c>
      <c r="O1440" s="31" t="s">
        <v>1485</v>
      </c>
      <c r="P1440" s="31">
        <v>936</v>
      </c>
      <c r="Q1440" s="31">
        <v>1975</v>
      </c>
      <c r="R1440" s="31" t="s">
        <v>153</v>
      </c>
      <c r="S1440" s="31" t="s">
        <v>340</v>
      </c>
      <c r="T1440" s="40" t="s">
        <v>2926</v>
      </c>
      <c r="U1440" s="222"/>
      <c r="V1440" s="48"/>
      <c r="W1440" s="48"/>
    </row>
    <row r="1441" s="49" customFormat="1">
      <c r="A1441" s="39">
        <v>14</v>
      </c>
      <c r="B1441" s="54" t="s">
        <v>40</v>
      </c>
      <c r="C1441" s="55" t="s">
        <v>2925</v>
      </c>
      <c r="D1441" s="141" t="s">
        <v>32</v>
      </c>
      <c r="E1441" s="88">
        <v>44294</v>
      </c>
      <c r="F1441" s="37" t="str">
        <f>VLOOKUP($C1441,CARPETAS!$C$5:$L$2388,2,FALSE)</f>
        <v>BRB023</v>
      </c>
      <c r="G1441" s="27" t="str">
        <f>VLOOKUP($C1441,CARPETAS!$C$5:$L$2388,9,FALSE)</f>
        <v>139.73.19</v>
      </c>
      <c r="H1441" s="28" t="str">
        <f>VLOOKUP($C1441,CARPETAS!$C$5:$L$2388,5,FALSE)</f>
        <v>Silvio</v>
      </c>
      <c r="I1441" s="88">
        <v>44298</v>
      </c>
      <c r="J1441" s="29" t="str">
        <f>VLOOKUP($C1441,CARPETAS!$C$5:$L$2388,4,FALSE)</f>
        <v>Rio Branco</v>
      </c>
      <c r="K1441" s="38"/>
      <c r="L1441" s="93">
        <f t="shared" si="91"/>
        <v>44299</v>
      </c>
      <c r="M1441" s="30">
        <f t="shared" si="90"/>
        <v>5</v>
      </c>
      <c r="N1441" s="31">
        <v>936</v>
      </c>
      <c r="O1441" s="31" t="s">
        <v>173</v>
      </c>
      <c r="P1441" s="31">
        <v>936</v>
      </c>
      <c r="Q1441" s="31">
        <v>5072</v>
      </c>
      <c r="R1441" s="31" t="s">
        <v>2834</v>
      </c>
      <c r="S1441" s="31" t="s">
        <v>169</v>
      </c>
      <c r="T1441" s="40" t="s">
        <v>2927</v>
      </c>
      <c r="U1441" s="222"/>
      <c r="V1441" s="48"/>
      <c r="W1441" s="48"/>
    </row>
    <row r="1442" s="49" customFormat="1">
      <c r="A1442" s="39">
        <v>14</v>
      </c>
      <c r="B1442" s="54" t="s">
        <v>40</v>
      </c>
      <c r="C1442" s="55" t="s">
        <v>2915</v>
      </c>
      <c r="D1442" s="141" t="s">
        <v>1998</v>
      </c>
      <c r="E1442" s="88">
        <v>44295</v>
      </c>
      <c r="F1442" s="37" t="str">
        <f>VLOOKUP($C1442,CARPETAS!$C$5:$L$2388,2,FALSE)</f>
        <v>BRB026</v>
      </c>
      <c r="G1442" s="27" t="str">
        <f>VLOOKUP($C1442,CARPETAS!$C$5:$L$2388,9,FALSE)</f>
        <v>139.77.05</v>
      </c>
      <c r="H1442" s="28" t="str">
        <f>VLOOKUP($C1442,CARPETAS!$C$5:$L$2388,5,FALSE)</f>
        <v>zanini</v>
      </c>
      <c r="I1442" s="88">
        <v>44298</v>
      </c>
      <c r="J1442" s="29" t="str">
        <f>VLOOKUP($C1442,CARPETAS!$C$5:$L$2388,4,FALSE)</f>
        <v>Rio Branco</v>
      </c>
      <c r="K1442" s="38"/>
      <c r="L1442" s="93">
        <f t="shared" si="91"/>
        <v>44299</v>
      </c>
      <c r="M1442" s="30">
        <f t="shared" si="90"/>
        <v>4</v>
      </c>
      <c r="N1442" s="31">
        <v>936</v>
      </c>
      <c r="O1442" s="31" t="s">
        <v>2585</v>
      </c>
      <c r="P1442" s="31">
        <v>936</v>
      </c>
      <c r="Q1442" s="31">
        <v>1973</v>
      </c>
      <c r="R1442" s="31" t="s">
        <v>2263</v>
      </c>
      <c r="S1442" s="31" t="s">
        <v>2264</v>
      </c>
      <c r="T1442" s="40" t="s">
        <v>2926</v>
      </c>
      <c r="U1442" s="222"/>
      <c r="V1442" s="48"/>
      <c r="W1442" s="48"/>
    </row>
    <row r="1443" s="49" customFormat="1">
      <c r="A1443" s="39">
        <v>14</v>
      </c>
      <c r="B1443" s="54" t="s">
        <v>40</v>
      </c>
      <c r="C1443" s="55" t="s">
        <v>2925</v>
      </c>
      <c r="D1443" s="141" t="s">
        <v>36</v>
      </c>
      <c r="E1443" s="88">
        <v>44295</v>
      </c>
      <c r="F1443" s="37" t="str">
        <f>VLOOKUP($C1443,CARPETAS!$C$5:$L$2388,2,FALSE)</f>
        <v>BRB023</v>
      </c>
      <c r="G1443" s="27" t="str">
        <f>VLOOKUP($C1443,CARPETAS!$C$5:$L$2388,9,FALSE)</f>
        <v>139.73.19</v>
      </c>
      <c r="H1443" s="28" t="str">
        <f>VLOOKUP($C1443,CARPETAS!$C$5:$L$2388,5,FALSE)</f>
        <v>Silvio</v>
      </c>
      <c r="I1443" s="88">
        <v>44298</v>
      </c>
      <c r="J1443" s="29" t="str">
        <f>VLOOKUP($C1443,CARPETAS!$C$5:$L$2388,4,FALSE)</f>
        <v>Rio Branco</v>
      </c>
      <c r="K1443" s="38"/>
      <c r="L1443" s="93">
        <f t="shared" si="91"/>
        <v>44299</v>
      </c>
      <c r="M1443" s="30">
        <f t="shared" si="90"/>
        <v>4</v>
      </c>
      <c r="N1443" s="31">
        <v>936</v>
      </c>
      <c r="O1443" s="31" t="s">
        <v>1327</v>
      </c>
      <c r="P1443" s="31">
        <v>936</v>
      </c>
      <c r="Q1443" s="31">
        <v>5075</v>
      </c>
      <c r="R1443" s="31" t="s">
        <v>211</v>
      </c>
      <c r="S1443" s="31" t="s">
        <v>1004</v>
      </c>
      <c r="T1443" s="40" t="s">
        <v>2927</v>
      </c>
      <c r="U1443" s="222"/>
      <c r="V1443" s="48"/>
      <c r="W1443" s="48"/>
    </row>
    <row r="1444" s="49" customFormat="1">
      <c r="A1444" s="39">
        <v>14</v>
      </c>
      <c r="B1444" s="54" t="s">
        <v>40</v>
      </c>
      <c r="C1444" s="55" t="s">
        <v>2915</v>
      </c>
      <c r="D1444" s="141" t="s">
        <v>26</v>
      </c>
      <c r="E1444" s="88">
        <v>44295</v>
      </c>
      <c r="F1444" s="37" t="str">
        <f>VLOOKUP($C1444,CARPETAS!$C$5:$L$2388,2,FALSE)</f>
        <v>BRB026</v>
      </c>
      <c r="G1444" s="27" t="str">
        <f>VLOOKUP($C1444,CARPETAS!$C$5:$L$2388,9,FALSE)</f>
        <v>139.77.05</v>
      </c>
      <c r="H1444" s="28" t="str">
        <f>VLOOKUP($C1444,CARPETAS!$C$5:$L$2388,5,FALSE)</f>
        <v>zanini</v>
      </c>
      <c r="I1444" s="88">
        <v>44298</v>
      </c>
      <c r="J1444" s="29" t="str">
        <f>VLOOKUP($C1444,CARPETAS!$C$5:$L$2388,4,FALSE)</f>
        <v>Rio Branco</v>
      </c>
      <c r="K1444" s="38"/>
      <c r="L1444" s="93">
        <f ref="L1444:L1475" t="shared" si="92">I1444+1</f>
        <v>44299</v>
      </c>
      <c r="M1444" s="30">
        <f t="shared" si="90"/>
        <v>4</v>
      </c>
      <c r="N1444" s="31">
        <v>936</v>
      </c>
      <c r="O1444" s="31" t="s">
        <v>1499</v>
      </c>
      <c r="P1444" s="31">
        <v>936</v>
      </c>
      <c r="Q1444" s="31">
        <v>1974</v>
      </c>
      <c r="R1444" s="31" t="s">
        <v>552</v>
      </c>
      <c r="S1444" s="31" t="s">
        <v>553</v>
      </c>
      <c r="T1444" s="40" t="s">
        <v>2927</v>
      </c>
      <c r="U1444" s="222"/>
      <c r="V1444" s="48"/>
      <c r="W1444" s="48"/>
    </row>
    <row r="1445" s="49" customFormat="1">
      <c r="A1445" s="39">
        <v>13</v>
      </c>
      <c r="B1445" s="54" t="s">
        <v>40</v>
      </c>
      <c r="C1445" s="55" t="s">
        <v>2928</v>
      </c>
      <c r="D1445" s="141" t="s">
        <v>38</v>
      </c>
      <c r="E1445" s="88">
        <v>44287</v>
      </c>
      <c r="F1445" s="37" t="str">
        <f>VLOOKUP($C1445,CARPETAS!$C$5:$L$2388,2,FALSE)</f>
        <v>BRA020</v>
      </c>
      <c r="G1445" s="27">
        <f>VLOOKUP($C1445,CARPETAS!$C$5:$L$2388,9,FALSE)</f>
        <v>0</v>
      </c>
      <c r="H1445" s="28" t="str">
        <f>VLOOKUP($C1445,CARPETAS!$C$5:$L$2388,5,FALSE)</f>
        <v>Miro</v>
      </c>
      <c r="I1445" s="88">
        <v>44298</v>
      </c>
      <c r="J1445" s="29" t="str">
        <f>VLOOKUP($C1445,CARPETAS!$C$5:$L$2388,4,FALSE)</f>
        <v>Rio Branco</v>
      </c>
      <c r="K1445" s="38"/>
      <c r="L1445" s="93">
        <f t="shared" si="92"/>
        <v>44299</v>
      </c>
      <c r="M1445" s="30">
        <f t="shared" si="90"/>
        <v>12</v>
      </c>
      <c r="N1445" s="31">
        <v>1152</v>
      </c>
      <c r="O1445" s="31">
        <v>1152</v>
      </c>
      <c r="P1445" s="31"/>
      <c r="Q1445" s="31">
        <v>30</v>
      </c>
      <c r="R1445" s="31" t="s">
        <v>2564</v>
      </c>
      <c r="S1445" s="31" t="s">
        <v>2565</v>
      </c>
      <c r="T1445" s="40" t="s">
        <v>2929</v>
      </c>
      <c r="U1445" s="222"/>
      <c r="V1445" s="48"/>
      <c r="W1445" s="48"/>
    </row>
    <row r="1446" s="49" customFormat="1">
      <c r="A1446" s="39">
        <v>14</v>
      </c>
      <c r="B1446" s="54" t="s">
        <v>40</v>
      </c>
      <c r="C1446" s="55" t="s">
        <v>2925</v>
      </c>
      <c r="D1446" s="141" t="s">
        <v>37</v>
      </c>
      <c r="E1446" s="88">
        <v>44293</v>
      </c>
      <c r="F1446" s="37" t="str">
        <f>VLOOKUP($C1446,CARPETAS!$C$5:$L$2388,2,FALSE)</f>
        <v>BRB023</v>
      </c>
      <c r="G1446" s="27" t="str">
        <f>VLOOKUP($C1446,CARPETAS!$C$5:$L$2388,9,FALSE)</f>
        <v>139.73.19</v>
      </c>
      <c r="H1446" s="28" t="str">
        <f>VLOOKUP($C1446,CARPETAS!$C$5:$L$2388,5,FALSE)</f>
        <v>Silvio</v>
      </c>
      <c r="I1446" s="88">
        <v>44298</v>
      </c>
      <c r="J1446" s="29" t="str">
        <f>VLOOKUP($C1446,CARPETAS!$C$5:$L$2388,4,FALSE)</f>
        <v>Rio Branco</v>
      </c>
      <c r="K1446" s="38"/>
      <c r="L1446" s="93">
        <f t="shared" si="92"/>
        <v>44299</v>
      </c>
      <c r="M1446" s="30">
        <f t="shared" si="90"/>
        <v>6</v>
      </c>
      <c r="N1446" s="31">
        <v>936</v>
      </c>
      <c r="O1446" s="31" t="s">
        <v>1759</v>
      </c>
      <c r="P1446" s="31">
        <v>936</v>
      </c>
      <c r="Q1446" s="31">
        <v>5062</v>
      </c>
      <c r="R1446" s="31" t="s">
        <v>1380</v>
      </c>
      <c r="S1446" s="31" t="s">
        <v>580</v>
      </c>
      <c r="T1446" s="40" t="s">
        <v>2926</v>
      </c>
      <c r="U1446" s="222"/>
      <c r="V1446" s="48"/>
      <c r="W1446" s="48"/>
    </row>
    <row r="1447" s="49" customFormat="1">
      <c r="A1447" s="39">
        <v>15</v>
      </c>
      <c r="B1447" s="54" t="s">
        <v>40</v>
      </c>
      <c r="C1447" s="55" t="s">
        <v>2915</v>
      </c>
      <c r="D1447" s="141" t="s">
        <v>26</v>
      </c>
      <c r="E1447" s="88">
        <v>44299</v>
      </c>
      <c r="F1447" s="37" t="str">
        <f>VLOOKUP($C1447,CARPETAS!$C$5:$L$2388,2,FALSE)</f>
        <v>BRB026</v>
      </c>
      <c r="G1447" s="27" t="str">
        <f>VLOOKUP($C1447,CARPETAS!$C$5:$L$2388,9,FALSE)</f>
        <v>139.77.05</v>
      </c>
      <c r="H1447" s="28" t="str">
        <f>VLOOKUP($C1447,CARPETAS!$C$5:$L$2388,5,FALSE)</f>
        <v>zanini</v>
      </c>
      <c r="I1447" s="88">
        <v>44300</v>
      </c>
      <c r="J1447" s="29" t="str">
        <f>VLOOKUP($C1447,CARPETAS!$C$5:$L$2388,4,FALSE)</f>
        <v>Rio Branco</v>
      </c>
      <c r="K1447" s="38"/>
      <c r="L1447" s="93">
        <f t="shared" si="92"/>
        <v>44301</v>
      </c>
      <c r="M1447" s="30">
        <f t="shared" si="90"/>
        <v>2</v>
      </c>
      <c r="N1447" s="31">
        <v>936</v>
      </c>
      <c r="O1447" s="31" t="s">
        <v>1500</v>
      </c>
      <c r="P1447" s="31">
        <v>937</v>
      </c>
      <c r="Q1447" s="31">
        <v>1981</v>
      </c>
      <c r="R1447" s="31" t="s">
        <v>2109</v>
      </c>
      <c r="S1447" s="31" t="s">
        <v>2110</v>
      </c>
      <c r="T1447" s="40" t="s">
        <v>2930</v>
      </c>
      <c r="U1447" s="222"/>
      <c r="V1447" s="48"/>
      <c r="W1447" s="48"/>
    </row>
    <row r="1448" s="49" customFormat="1">
      <c r="A1448" s="39">
        <v>15</v>
      </c>
      <c r="B1448" s="54" t="s">
        <v>40</v>
      </c>
      <c r="C1448" s="55" t="s">
        <v>2925</v>
      </c>
      <c r="D1448" s="141" t="s">
        <v>27</v>
      </c>
      <c r="E1448" s="88">
        <v>44298</v>
      </c>
      <c r="F1448" s="37" t="str">
        <f>VLOOKUP($C1448,CARPETAS!$C$5:$L$2388,2,FALSE)</f>
        <v>BRB023</v>
      </c>
      <c r="G1448" s="27" t="str">
        <f>VLOOKUP($C1448,CARPETAS!$C$5:$L$2388,9,FALSE)</f>
        <v>139.73.19</v>
      </c>
      <c r="H1448" s="28" t="str">
        <f>VLOOKUP($C1448,CARPETAS!$C$5:$L$2388,5,FALSE)</f>
        <v>Silvio</v>
      </c>
      <c r="I1448" s="88">
        <f>E1448+2</f>
        <v>44300</v>
      </c>
      <c r="J1448" s="29" t="str">
        <f>VLOOKUP($C1448,CARPETAS!$C$5:$L$2388,4,FALSE)</f>
        <v>Rio Branco</v>
      </c>
      <c r="K1448" s="38"/>
      <c r="L1448" s="93">
        <f t="shared" si="92"/>
        <v>44301</v>
      </c>
      <c r="M1448" s="30">
        <f t="shared" si="90"/>
        <v>3</v>
      </c>
      <c r="N1448" s="31">
        <v>936</v>
      </c>
      <c r="O1448" s="31" t="s">
        <v>1859</v>
      </c>
      <c r="P1448" s="31">
        <v>936</v>
      </c>
      <c r="Q1448" s="31">
        <v>5082</v>
      </c>
      <c r="R1448" s="31" t="s">
        <v>346</v>
      </c>
      <c r="S1448" s="31" t="s">
        <v>347</v>
      </c>
      <c r="T1448" s="40" t="s">
        <v>2931</v>
      </c>
      <c r="U1448" s="222"/>
      <c r="V1448" s="48"/>
      <c r="W1448" s="48"/>
    </row>
    <row r="1449" s="49" customFormat="1">
      <c r="A1449" s="39">
        <v>15</v>
      </c>
      <c r="B1449" s="54" t="s">
        <v>40</v>
      </c>
      <c r="C1449" s="55" t="s">
        <v>2925</v>
      </c>
      <c r="D1449" s="141" t="s">
        <v>28</v>
      </c>
      <c r="E1449" s="88">
        <v>44298</v>
      </c>
      <c r="F1449" s="37" t="str">
        <f>VLOOKUP($C1449,CARPETAS!$C$5:$L$2388,2,FALSE)</f>
        <v>BRB023</v>
      </c>
      <c r="G1449" s="27" t="str">
        <f>VLOOKUP($C1449,CARPETAS!$C$5:$L$2388,9,FALSE)</f>
        <v>139.73.19</v>
      </c>
      <c r="H1449" s="28" t="str">
        <f>VLOOKUP($C1449,CARPETAS!$C$5:$L$2388,5,FALSE)</f>
        <v>Silvio</v>
      </c>
      <c r="I1449" s="88">
        <v>44300</v>
      </c>
      <c r="J1449" s="29" t="str">
        <f>VLOOKUP($C1449,CARPETAS!$C$5:$L$2388,4,FALSE)</f>
        <v>Rio Branco</v>
      </c>
      <c r="K1449" s="38"/>
      <c r="L1449" s="93">
        <f t="shared" si="92"/>
        <v>44301</v>
      </c>
      <c r="M1449" s="30">
        <f t="shared" si="90"/>
        <v>3</v>
      </c>
      <c r="N1449" s="31">
        <v>936</v>
      </c>
      <c r="O1449" s="31" t="s">
        <v>1425</v>
      </c>
      <c r="P1449" s="31">
        <v>937</v>
      </c>
      <c r="Q1449" s="31">
        <v>5083</v>
      </c>
      <c r="R1449" s="31" t="s">
        <v>1768</v>
      </c>
      <c r="S1449" s="31" t="s">
        <v>1769</v>
      </c>
      <c r="T1449" s="40" t="s">
        <v>2930</v>
      </c>
      <c r="U1449" s="222"/>
      <c r="V1449" s="48"/>
      <c r="W1449" s="48"/>
    </row>
    <row r="1450" s="49" customFormat="1">
      <c r="A1450" s="39">
        <v>14</v>
      </c>
      <c r="B1450" s="54" t="s">
        <v>40</v>
      </c>
      <c r="C1450" s="55" t="s">
        <v>2932</v>
      </c>
      <c r="D1450" s="141" t="s">
        <v>38</v>
      </c>
      <c r="E1450" s="88">
        <v>44294</v>
      </c>
      <c r="F1450" s="37" t="str">
        <f>VLOOKUP($C1450,CARPETAS!$C$5:$L$2388,2,FALSE)</f>
        <v>BRA021</v>
      </c>
      <c r="G1450" s="27" t="str">
        <f>VLOOKUP($C1450,CARPETAS!$C$5:$L$2388,9,FALSE)</f>
        <v>139.76.37</v>
      </c>
      <c r="H1450" s="28" t="str">
        <f>VLOOKUP($C1450,CARPETAS!$C$5:$L$2388,5,FALSE)</f>
        <v>Silvio</v>
      </c>
      <c r="I1450" s="88">
        <v>44300</v>
      </c>
      <c r="J1450" s="29" t="str">
        <f>VLOOKUP($C1450,CARPETAS!$C$5:$L$2388,4,FALSE)</f>
        <v>Rio Branco</v>
      </c>
      <c r="K1450" s="38"/>
      <c r="L1450" s="93">
        <f t="shared" si="92"/>
        <v>44301</v>
      </c>
      <c r="M1450" s="30">
        <f t="shared" si="90"/>
        <v>7</v>
      </c>
      <c r="N1450" s="31">
        <v>1152</v>
      </c>
      <c r="O1450" s="31"/>
      <c r="P1450" s="31">
        <v>1152</v>
      </c>
      <c r="Q1450" s="31">
        <v>5068</v>
      </c>
      <c r="R1450" s="31" t="s">
        <v>2933</v>
      </c>
      <c r="S1450" s="31" t="s">
        <v>2934</v>
      </c>
      <c r="T1450" s="40" t="s">
        <v>2935</v>
      </c>
      <c r="U1450" s="222"/>
      <c r="V1450" s="48"/>
      <c r="W1450" s="48"/>
    </row>
    <row r="1451" s="49" customFormat="1">
      <c r="A1451" s="39">
        <v>15</v>
      </c>
      <c r="B1451" s="54" t="s">
        <v>40</v>
      </c>
      <c r="C1451" s="55" t="s">
        <v>2936</v>
      </c>
      <c r="D1451" s="141" t="s">
        <v>1907</v>
      </c>
      <c r="E1451" s="88">
        <v>44298</v>
      </c>
      <c r="F1451" s="37" t="str">
        <f>VLOOKUP($C1451,CARPETAS!$C$5:$L$2388,2,FALSE)</f>
        <v>PYB013</v>
      </c>
      <c r="G1451" s="27" t="str">
        <f>VLOOKUP($C1451,CARPETAS!$C$5:$L$2388,9,FALSE)</f>
        <v>139.79.31</v>
      </c>
      <c r="H1451" s="28" t="str">
        <f>VLOOKUP($C1451,CARPETAS!$C$5:$L$2388,5,FALSE)</f>
        <v>Alto Paraguay</v>
      </c>
      <c r="I1451" s="88">
        <v>44300</v>
      </c>
      <c r="J1451" s="29" t="str">
        <f>VLOOKUP($C1451,CARPETAS!$C$5:$L$2388,4,FALSE)</f>
        <v>Salto</v>
      </c>
      <c r="K1451" s="38"/>
      <c r="L1451" s="93">
        <f t="shared" si="92"/>
        <v>44301</v>
      </c>
      <c r="M1451" s="30">
        <f t="shared" si="90"/>
        <v>3</v>
      </c>
      <c r="N1451" s="31">
        <v>990</v>
      </c>
      <c r="O1451" s="31" t="s">
        <v>2138</v>
      </c>
      <c r="P1451" s="31">
        <v>990</v>
      </c>
      <c r="Q1451" s="31"/>
      <c r="R1451" s="31" t="s">
        <v>2937</v>
      </c>
      <c r="S1451" s="31" t="s">
        <v>2938</v>
      </c>
      <c r="T1451" s="40" t="s">
        <v>2939</v>
      </c>
      <c r="U1451" s="222"/>
      <c r="V1451" s="48"/>
      <c r="W1451" s="48"/>
    </row>
    <row r="1452" s="49" customFormat="1">
      <c r="A1452" s="39">
        <v>15</v>
      </c>
      <c r="B1452" s="54" t="s">
        <v>40</v>
      </c>
      <c r="C1452" s="55" t="s">
        <v>2936</v>
      </c>
      <c r="D1452" s="141" t="s">
        <v>1907</v>
      </c>
      <c r="E1452" s="88">
        <v>44298</v>
      </c>
      <c r="F1452" s="37" t="str">
        <f>VLOOKUP($C1452,CARPETAS!$C$5:$L$2388,2,FALSE)</f>
        <v>PYB013</v>
      </c>
      <c r="G1452" s="27" t="str">
        <f>VLOOKUP($C1452,CARPETAS!$C$5:$L$2388,9,FALSE)</f>
        <v>139.79.31</v>
      </c>
      <c r="H1452" s="28" t="str">
        <f>VLOOKUP($C1452,CARPETAS!$C$5:$L$2388,5,FALSE)</f>
        <v>Alto Paraguay</v>
      </c>
      <c r="I1452" s="88">
        <v>44300</v>
      </c>
      <c r="J1452" s="29" t="str">
        <f>VLOOKUP($C1452,CARPETAS!$C$5:$L$2388,4,FALSE)</f>
        <v>Salto</v>
      </c>
      <c r="K1452" s="38"/>
      <c r="L1452" s="93">
        <f t="shared" si="92"/>
        <v>44301</v>
      </c>
      <c r="M1452" s="30">
        <f t="shared" si="90"/>
        <v>3</v>
      </c>
      <c r="N1452" s="31">
        <v>990</v>
      </c>
      <c r="O1452" s="31" t="s">
        <v>2148</v>
      </c>
      <c r="P1452" s="31">
        <v>992</v>
      </c>
      <c r="Q1452" s="31"/>
      <c r="R1452" s="31" t="s">
        <v>2417</v>
      </c>
      <c r="S1452" s="31" t="s">
        <v>2252</v>
      </c>
      <c r="T1452" s="40" t="s">
        <v>2940</v>
      </c>
      <c r="U1452" s="222"/>
      <c r="V1452" s="48"/>
      <c r="W1452" s="48"/>
    </row>
    <row r="1453" s="49" customFormat="1">
      <c r="A1453" s="39">
        <v>15</v>
      </c>
      <c r="B1453" s="54" t="s">
        <v>40</v>
      </c>
      <c r="C1453" s="55" t="s">
        <v>2915</v>
      </c>
      <c r="D1453" s="141" t="s">
        <v>26</v>
      </c>
      <c r="E1453" s="88">
        <v>44300</v>
      </c>
      <c r="F1453" s="37" t="str">
        <f>VLOOKUP($C1453,CARPETAS!$C$5:$L$2388,2,FALSE)</f>
        <v>BRB026</v>
      </c>
      <c r="G1453" s="27" t="str">
        <f>VLOOKUP($C1453,CARPETAS!$C$5:$L$2388,9,FALSE)</f>
        <v>139.77.05</v>
      </c>
      <c r="H1453" s="28" t="str">
        <f>VLOOKUP($C1453,CARPETAS!$C$5:$L$2388,5,FALSE)</f>
        <v>zanini</v>
      </c>
      <c r="I1453" s="88">
        <v>44301</v>
      </c>
      <c r="J1453" s="29" t="str">
        <f>VLOOKUP($C1453,CARPETAS!$C$5:$L$2388,4,FALSE)</f>
        <v>Rio Branco</v>
      </c>
      <c r="K1453" s="38"/>
      <c r="L1453" s="93">
        <f t="shared" si="92"/>
        <v>44302</v>
      </c>
      <c r="M1453" s="30">
        <f t="shared" si="90"/>
        <v>2</v>
      </c>
      <c r="N1453" s="31">
        <v>936</v>
      </c>
      <c r="O1453" s="31" t="s">
        <v>1527</v>
      </c>
      <c r="P1453" s="31">
        <v>936</v>
      </c>
      <c r="Q1453" s="31">
        <v>1982</v>
      </c>
      <c r="R1453" s="31" t="s">
        <v>1528</v>
      </c>
      <c r="S1453" s="31" t="s">
        <v>464</v>
      </c>
      <c r="T1453" s="40" t="s">
        <v>2941</v>
      </c>
      <c r="U1453" s="222"/>
      <c r="V1453" s="48"/>
      <c r="W1453" s="48"/>
    </row>
    <row r="1454" s="49" customFormat="1">
      <c r="A1454" s="39">
        <v>15</v>
      </c>
      <c r="B1454" s="54" t="s">
        <v>40</v>
      </c>
      <c r="C1454" s="55" t="s">
        <v>2942</v>
      </c>
      <c r="D1454" s="141" t="s">
        <v>1998</v>
      </c>
      <c r="E1454" s="88">
        <v>44300</v>
      </c>
      <c r="F1454" s="37" t="str">
        <f>VLOOKUP($C1454,CARPETAS!$C$5:$L$2388,2,FALSE)</f>
        <v>BRB028</v>
      </c>
      <c r="G1454" s="27" t="str">
        <f>VLOOKUP($C1454,CARPETAS!$C$5:$L$2388,9,FALSE)</f>
        <v>139.77.24</v>
      </c>
      <c r="H1454" s="28" t="str">
        <f>VLOOKUP($C1454,CARPETAS!$C$5:$L$2388,5,FALSE)</f>
        <v>Gral</v>
      </c>
      <c r="I1454" s="88">
        <v>44301</v>
      </c>
      <c r="J1454" s="29" t="str">
        <f>VLOOKUP($C1454,CARPETAS!$C$5:$L$2388,4,FALSE)</f>
        <v>Rio Branco</v>
      </c>
      <c r="K1454" s="38"/>
      <c r="L1454" s="93">
        <f t="shared" si="92"/>
        <v>44302</v>
      </c>
      <c r="M1454" s="30">
        <f t="shared" si="90"/>
        <v>2</v>
      </c>
      <c r="N1454" s="31">
        <v>936</v>
      </c>
      <c r="O1454" s="31" t="s">
        <v>2588</v>
      </c>
      <c r="P1454" s="31">
        <v>936</v>
      </c>
      <c r="Q1454" s="31">
        <v>5474</v>
      </c>
      <c r="R1454" s="31" t="s">
        <v>2943</v>
      </c>
      <c r="S1454" s="31" t="s">
        <v>2944</v>
      </c>
      <c r="T1454" s="40" t="s">
        <v>2941</v>
      </c>
      <c r="U1454" s="222"/>
      <c r="V1454" s="48"/>
      <c r="W1454" s="48"/>
    </row>
    <row r="1455" s="49" customFormat="1">
      <c r="A1455" s="39">
        <v>15</v>
      </c>
      <c r="B1455" s="54" t="s">
        <v>40</v>
      </c>
      <c r="C1455" s="55" t="s">
        <v>2936</v>
      </c>
      <c r="D1455" s="141" t="s">
        <v>1907</v>
      </c>
      <c r="E1455" s="88">
        <v>44298</v>
      </c>
      <c r="F1455" s="37" t="str">
        <f>VLOOKUP($C1455,CARPETAS!$C$5:$L$2388,2,FALSE)</f>
        <v>PYB013</v>
      </c>
      <c r="G1455" s="27" t="str">
        <f>VLOOKUP($C1455,CARPETAS!$C$5:$L$2388,9,FALSE)</f>
        <v>139.79.31</v>
      </c>
      <c r="H1455" s="28" t="str">
        <f>VLOOKUP($C1455,CARPETAS!$C$5:$L$2388,5,FALSE)</f>
        <v>Alto Paraguay</v>
      </c>
      <c r="I1455" s="88">
        <v>44302</v>
      </c>
      <c r="J1455" s="29" t="str">
        <f>VLOOKUP($C1455,CARPETAS!$C$5:$L$2388,4,FALSE)</f>
        <v>Salto</v>
      </c>
      <c r="K1455" s="38"/>
      <c r="L1455" s="93">
        <f t="shared" si="92"/>
        <v>44303</v>
      </c>
      <c r="M1455" s="30">
        <f t="shared" si="90"/>
        <v>5</v>
      </c>
      <c r="N1455" s="31">
        <v>990</v>
      </c>
      <c r="O1455" s="31" t="s">
        <v>2158</v>
      </c>
      <c r="P1455" s="31">
        <v>990</v>
      </c>
      <c r="Q1455" s="31"/>
      <c r="R1455" s="31" t="s">
        <v>2910</v>
      </c>
      <c r="S1455" s="31" t="s">
        <v>2334</v>
      </c>
      <c r="T1455" s="40" t="s">
        <v>2945</v>
      </c>
      <c r="U1455" s="222"/>
      <c r="V1455" s="48"/>
      <c r="W1455" s="48"/>
    </row>
    <row r="1456" s="49" customFormat="1">
      <c r="A1456" s="39">
        <v>15</v>
      </c>
      <c r="B1456" s="54" t="s">
        <v>40</v>
      </c>
      <c r="C1456" s="55" t="s">
        <v>2946</v>
      </c>
      <c r="D1456" s="141" t="s">
        <v>26</v>
      </c>
      <c r="E1456" s="88">
        <v>44301</v>
      </c>
      <c r="F1456" s="37" t="str">
        <f>VLOOKUP($C1456,CARPETAS!$C$5:$L$2388,2,FALSE)</f>
        <v>BRB029</v>
      </c>
      <c r="G1456" s="27" t="str">
        <f>VLOOKUP($C1456,CARPETAS!$C$5:$L$2388,9,FALSE)</f>
        <v>139.83.01</v>
      </c>
      <c r="H1456" s="28" t="str">
        <f>VLOOKUP($C1456,CARPETAS!$C$5:$L$2388,5,FALSE)</f>
        <v>Zanini</v>
      </c>
      <c r="I1456" s="88">
        <v>44302</v>
      </c>
      <c r="J1456" s="29" t="str">
        <f>VLOOKUP($C1456,CARPETAS!$C$5:$L$2388,4,FALSE)</f>
        <v>Rio Branco</v>
      </c>
      <c r="K1456" s="38"/>
      <c r="L1456" s="93">
        <f t="shared" si="92"/>
        <v>44303</v>
      </c>
      <c r="M1456" s="30">
        <f t="shared" si="90"/>
        <v>2</v>
      </c>
      <c r="N1456" s="31">
        <v>936</v>
      </c>
      <c r="O1456" s="31" t="s">
        <v>1553</v>
      </c>
      <c r="P1456" s="31">
        <v>936</v>
      </c>
      <c r="Q1456" s="31">
        <v>1988</v>
      </c>
      <c r="R1456" s="31" t="s">
        <v>157</v>
      </c>
      <c r="S1456" s="31" t="s">
        <v>158</v>
      </c>
      <c r="T1456" s="40" t="s">
        <v>2947</v>
      </c>
      <c r="U1456" s="222"/>
      <c r="V1456" s="48"/>
      <c r="W1456" s="48"/>
    </row>
    <row r="1457" ht="28.5" s="49" customFormat="1">
      <c r="A1457" s="39">
        <v>15</v>
      </c>
      <c r="B1457" s="54" t="s">
        <v>40</v>
      </c>
      <c r="C1457" s="55" t="s">
        <v>2948</v>
      </c>
      <c r="D1457" s="141" t="s">
        <v>2282</v>
      </c>
      <c r="E1457" s="88">
        <v>44301</v>
      </c>
      <c r="F1457" s="37" t="str">
        <f>VLOOKUP($C1457,CARPETAS!$C$5:$L$2388,2,FALSE)</f>
        <v>BRE010</v>
      </c>
      <c r="G1457" s="27" t="str">
        <f>VLOOKUP($C1457,CARPETAS!$C$5:$L$2388,9,FALSE)</f>
        <v>1397911/1397910/1398147/1398148</v>
      </c>
      <c r="H1457" s="28" t="str">
        <f>VLOOKUP($C1457,CARPETAS!$C$5:$L$2388,5,FALSE)</f>
        <v>Silvio</v>
      </c>
      <c r="I1457" s="88">
        <v>44302</v>
      </c>
      <c r="J1457" s="29" t="str">
        <f>VLOOKUP($C1457,CARPETAS!$C$5:$L$2388,4,FALSE)</f>
        <v>Rio Branco</v>
      </c>
      <c r="K1457" s="38"/>
      <c r="L1457" s="93">
        <f t="shared" si="92"/>
        <v>44303</v>
      </c>
      <c r="M1457" s="30">
        <f t="shared" si="90"/>
        <v>2</v>
      </c>
      <c r="N1457" s="31">
        <v>1086</v>
      </c>
      <c r="O1457" s="31" t="s">
        <v>1310</v>
      </c>
      <c r="P1457" s="31">
        <v>576</v>
      </c>
      <c r="Q1457" s="31">
        <v>5086</v>
      </c>
      <c r="R1457" s="31" t="s">
        <v>1851</v>
      </c>
      <c r="S1457" s="31" t="s">
        <v>1466</v>
      </c>
      <c r="T1457" s="40" t="s">
        <v>2949</v>
      </c>
      <c r="U1457" s="222"/>
      <c r="V1457" s="48"/>
      <c r="W1457" s="48"/>
    </row>
    <row r="1458" s="49" customFormat="1">
      <c r="A1458" s="39">
        <v>15</v>
      </c>
      <c r="B1458" s="54" t="s">
        <v>40</v>
      </c>
      <c r="C1458" s="55" t="s">
        <v>2942</v>
      </c>
      <c r="D1458" s="141" t="s">
        <v>1998</v>
      </c>
      <c r="E1458" s="88">
        <v>44301</v>
      </c>
      <c r="F1458" s="37" t="str">
        <f>VLOOKUP($C1458,CARPETAS!$C$5:$L$2388,2,FALSE)</f>
        <v>BRB028</v>
      </c>
      <c r="G1458" s="27" t="str">
        <f>VLOOKUP($C1458,CARPETAS!$C$5:$L$2388,9,FALSE)</f>
        <v>139.77.24</v>
      </c>
      <c r="H1458" s="28" t="str">
        <f>VLOOKUP($C1458,CARPETAS!$C$5:$L$2388,5,FALSE)</f>
        <v>Gral</v>
      </c>
      <c r="I1458" s="88">
        <v>44302</v>
      </c>
      <c r="J1458" s="29" t="str">
        <f>VLOOKUP($C1458,CARPETAS!$C$5:$L$2388,4,FALSE)</f>
        <v>Rio Branco</v>
      </c>
      <c r="K1458" s="38"/>
      <c r="L1458" s="93">
        <f t="shared" si="92"/>
        <v>44303</v>
      </c>
      <c r="M1458" s="30">
        <f t="shared" si="90"/>
        <v>2</v>
      </c>
      <c r="N1458" s="31">
        <v>936</v>
      </c>
      <c r="O1458" s="31" t="s">
        <v>2602</v>
      </c>
      <c r="P1458" s="31">
        <v>936</v>
      </c>
      <c r="Q1458" s="31">
        <v>5475</v>
      </c>
      <c r="R1458" s="31" t="s">
        <v>2950</v>
      </c>
      <c r="S1458" s="31" t="s">
        <v>2951</v>
      </c>
      <c r="T1458" s="40" t="s">
        <v>2947</v>
      </c>
      <c r="U1458" s="222"/>
      <c r="V1458" s="48"/>
      <c r="W1458" s="48"/>
    </row>
    <row r="1459" s="49" customFormat="1">
      <c r="A1459" s="39">
        <v>15</v>
      </c>
      <c r="B1459" s="54" t="s">
        <v>40</v>
      </c>
      <c r="C1459" s="55" t="s">
        <v>2946</v>
      </c>
      <c r="D1459" s="141" t="s">
        <v>26</v>
      </c>
      <c r="E1459" s="88">
        <v>44302</v>
      </c>
      <c r="F1459" s="37" t="str">
        <f>VLOOKUP($C1459,CARPETAS!$C$5:$L$2388,2,FALSE)</f>
        <v>BRB029</v>
      </c>
      <c r="G1459" s="27" t="str">
        <f>VLOOKUP($C1459,CARPETAS!$C$5:$L$2388,9,FALSE)</f>
        <v>139.83.01</v>
      </c>
      <c r="H1459" s="28" t="str">
        <f>VLOOKUP($C1459,CARPETAS!$C$5:$L$2388,5,FALSE)</f>
        <v>Zanini</v>
      </c>
      <c r="I1459" s="88">
        <v>44305</v>
      </c>
      <c r="J1459" s="29" t="str">
        <f>VLOOKUP($C1459,CARPETAS!$C$5:$L$2388,4,FALSE)</f>
        <v>Rio Branco</v>
      </c>
      <c r="K1459" s="38"/>
      <c r="L1459" s="93">
        <f t="shared" si="92"/>
        <v>44306</v>
      </c>
      <c r="M1459" s="30">
        <f t="shared" si="90"/>
        <v>4</v>
      </c>
      <c r="N1459" s="31">
        <v>936</v>
      </c>
      <c r="O1459" s="31" t="s">
        <v>1543</v>
      </c>
      <c r="P1459" s="31">
        <v>937</v>
      </c>
      <c r="Q1459" s="31">
        <v>1993</v>
      </c>
      <c r="R1459" s="31" t="s">
        <v>171</v>
      </c>
      <c r="S1459" s="31" t="s">
        <v>172</v>
      </c>
      <c r="T1459" s="40" t="s">
        <v>2952</v>
      </c>
      <c r="U1459" s="222"/>
      <c r="V1459" s="48"/>
      <c r="W1459" s="48"/>
    </row>
    <row r="1460" s="49" customFormat="1">
      <c r="A1460" s="39">
        <v>15</v>
      </c>
      <c r="B1460" s="54" t="s">
        <v>40</v>
      </c>
      <c r="C1460" s="55" t="s">
        <v>2953</v>
      </c>
      <c r="D1460" s="141" t="s">
        <v>1998</v>
      </c>
      <c r="E1460" s="88">
        <v>44301</v>
      </c>
      <c r="F1460" s="37" t="str">
        <f>VLOOKUP($C1460,CARPETAS!$C$5:$L$2388,2,FALSE)</f>
        <v>BRB027</v>
      </c>
      <c r="G1460" s="27" t="str">
        <f>VLOOKUP($C1460,CARPETAS!$C$5:$L$2388,9,FALSE)</f>
        <v>139.77.23</v>
      </c>
      <c r="H1460" s="28" t="str">
        <f>VLOOKUP($C1460,CARPETAS!$C$5:$L$2388,5,FALSE)</f>
        <v>Silvio</v>
      </c>
      <c r="I1460" s="88">
        <v>44305</v>
      </c>
      <c r="J1460" s="29" t="str">
        <f>VLOOKUP($C1460,CARPETAS!$C$5:$L$2388,4,FALSE)</f>
        <v>Rio Branco</v>
      </c>
      <c r="K1460" s="38"/>
      <c r="L1460" s="93">
        <f t="shared" si="92"/>
        <v>44306</v>
      </c>
      <c r="M1460" s="30">
        <f t="shared" si="90"/>
        <v>5</v>
      </c>
      <c r="N1460" s="31">
        <v>936</v>
      </c>
      <c r="O1460" s="31" t="s">
        <v>2605</v>
      </c>
      <c r="P1460" s="31">
        <v>936</v>
      </c>
      <c r="Q1460" s="31">
        <v>5088</v>
      </c>
      <c r="R1460" s="31" t="s">
        <v>2834</v>
      </c>
      <c r="S1460" s="31" t="s">
        <v>169</v>
      </c>
      <c r="T1460" s="40" t="s">
        <v>2954</v>
      </c>
      <c r="U1460" s="222"/>
      <c r="V1460" s="48"/>
      <c r="W1460" s="48"/>
    </row>
    <row r="1461" s="49" customFormat="1">
      <c r="A1461" s="39">
        <v>15</v>
      </c>
      <c r="B1461" s="54" t="s">
        <v>40</v>
      </c>
      <c r="C1461" s="55" t="s">
        <v>2953</v>
      </c>
      <c r="D1461" s="141" t="s">
        <v>37</v>
      </c>
      <c r="E1461" s="88">
        <v>44301</v>
      </c>
      <c r="F1461" s="37" t="str">
        <f>VLOOKUP($C1461,CARPETAS!$C$5:$L$2388,2,FALSE)</f>
        <v>BRB027</v>
      </c>
      <c r="G1461" s="27" t="str">
        <f>VLOOKUP($C1461,CARPETAS!$C$5:$L$2388,9,FALSE)</f>
        <v>139.77.23</v>
      </c>
      <c r="H1461" s="28" t="str">
        <f>VLOOKUP($C1461,CARPETAS!$C$5:$L$2388,5,FALSE)</f>
        <v>Silvio</v>
      </c>
      <c r="I1461" s="88">
        <v>44305</v>
      </c>
      <c r="J1461" s="29" t="str">
        <f>VLOOKUP($C1461,CARPETAS!$C$5:$L$2388,4,FALSE)</f>
        <v>Rio Branco</v>
      </c>
      <c r="K1461" s="38"/>
      <c r="L1461" s="93">
        <f t="shared" si="92"/>
        <v>44306</v>
      </c>
      <c r="M1461" s="30">
        <f t="shared" si="90"/>
        <v>5</v>
      </c>
      <c r="N1461" s="31">
        <v>936</v>
      </c>
      <c r="O1461" s="31" t="s">
        <v>1771</v>
      </c>
      <c r="P1461" s="31">
        <v>937</v>
      </c>
      <c r="Q1461" s="31">
        <v>5094</v>
      </c>
      <c r="R1461" s="31" t="s">
        <v>1990</v>
      </c>
      <c r="S1461" s="31" t="s">
        <v>1628</v>
      </c>
      <c r="T1461" s="40" t="s">
        <v>2952</v>
      </c>
      <c r="U1461" s="222"/>
      <c r="V1461" s="48"/>
      <c r="W1461" s="48"/>
    </row>
    <row r="1462" s="49" customFormat="1">
      <c r="A1462" s="39">
        <v>15</v>
      </c>
      <c r="B1462" s="54" t="s">
        <v>40</v>
      </c>
      <c r="C1462" s="55" t="s">
        <v>2946</v>
      </c>
      <c r="D1462" s="141" t="s">
        <v>26</v>
      </c>
      <c r="E1462" s="88">
        <v>44304</v>
      </c>
      <c r="F1462" s="37" t="str">
        <f>VLOOKUP($C1462,CARPETAS!$C$5:$L$2388,2,FALSE)</f>
        <v>BRB029</v>
      </c>
      <c r="G1462" s="27" t="str">
        <f>VLOOKUP($C1462,CARPETAS!$C$5:$L$2388,9,FALSE)</f>
        <v>139.83.01</v>
      </c>
      <c r="H1462" s="28" t="str">
        <f>VLOOKUP($C1462,CARPETAS!$C$5:$L$2388,5,FALSE)</f>
        <v>Zanini</v>
      </c>
      <c r="I1462" s="88">
        <v>44305</v>
      </c>
      <c r="J1462" s="29" t="str">
        <f>VLOOKUP($C1462,CARPETAS!$C$5:$L$2388,4,FALSE)</f>
        <v>Rio Branco</v>
      </c>
      <c r="K1462" s="38"/>
      <c r="L1462" s="93">
        <f t="shared" si="92"/>
        <v>44306</v>
      </c>
      <c r="M1462" s="30">
        <f ref="M1462:M1525" t="shared" si="93">IF(E1462&lt;&gt;"",L1462-E1462,"-")</f>
        <v>2</v>
      </c>
      <c r="N1462" s="31">
        <v>936</v>
      </c>
      <c r="O1462" s="31" t="s">
        <v>1579</v>
      </c>
      <c r="P1462" s="31">
        <v>937</v>
      </c>
      <c r="Q1462" s="31">
        <v>1994</v>
      </c>
      <c r="R1462" s="31" t="s">
        <v>1710</v>
      </c>
      <c r="S1462" s="31" t="s">
        <v>2787</v>
      </c>
      <c r="T1462" s="40" t="s">
        <v>2952</v>
      </c>
      <c r="U1462" s="222"/>
      <c r="V1462" s="48"/>
      <c r="W1462" s="48"/>
    </row>
    <row r="1463" s="49" customFormat="1">
      <c r="A1463" s="39">
        <v>14</v>
      </c>
      <c r="B1463" s="54" t="s">
        <v>40</v>
      </c>
      <c r="C1463" s="55" t="s">
        <v>2955</v>
      </c>
      <c r="D1463" s="141" t="s">
        <v>38</v>
      </c>
      <c r="E1463" s="88">
        <v>44294</v>
      </c>
      <c r="F1463" s="37" t="str">
        <f>VLOOKUP($C1463,CARPETAS!$C$5:$L$2388,2,FALSE)</f>
        <v>BRA021</v>
      </c>
      <c r="G1463" s="27" t="str">
        <f>VLOOKUP($C1463,CARPETAS!$C$5:$L$2388,9,FALSE)</f>
        <v>139.76.37</v>
      </c>
      <c r="H1463" s="28" t="str">
        <f>VLOOKUP($C1463,CARPETAS!$C$5:$L$2388,5,FALSE)</f>
        <v>Silvio</v>
      </c>
      <c r="I1463" s="88">
        <v>44305</v>
      </c>
      <c r="J1463" s="29" t="str">
        <f>VLOOKUP($C1463,CARPETAS!$C$5:$L$2388,4,FALSE)</f>
        <v>Rio Branco</v>
      </c>
      <c r="K1463" s="38"/>
      <c r="L1463" s="93">
        <f t="shared" si="92"/>
        <v>44306</v>
      </c>
      <c r="M1463" s="30">
        <f t="shared" si="93"/>
        <v>12</v>
      </c>
      <c r="N1463" s="31">
        <v>1152</v>
      </c>
      <c r="O1463" s="31"/>
      <c r="P1463" s="31">
        <v>1152</v>
      </c>
      <c r="Q1463" s="31">
        <v>5076</v>
      </c>
      <c r="R1463" s="31" t="s">
        <v>1815</v>
      </c>
      <c r="S1463" s="31" t="s">
        <v>1816</v>
      </c>
      <c r="T1463" s="40" t="s">
        <v>2956</v>
      </c>
      <c r="U1463" s="222"/>
      <c r="V1463" s="48"/>
      <c r="W1463" s="48"/>
    </row>
    <row r="1464" s="49" customFormat="1">
      <c r="A1464" s="39">
        <v>14</v>
      </c>
      <c r="B1464" s="54" t="s">
        <v>40</v>
      </c>
      <c r="C1464" s="55" t="s">
        <v>2957</v>
      </c>
      <c r="D1464" s="141" t="s">
        <v>38</v>
      </c>
      <c r="E1464" s="88">
        <v>44294</v>
      </c>
      <c r="F1464" s="37" t="str">
        <f>VLOOKUP($C1464,CARPETAS!$C$5:$L$2388,2,FALSE)</f>
        <v>BRA021</v>
      </c>
      <c r="G1464" s="27" t="str">
        <f>VLOOKUP($C1464,CARPETAS!$C$5:$L$2388,9,FALSE)</f>
        <v>139.76.37</v>
      </c>
      <c r="H1464" s="28" t="str">
        <f>VLOOKUP($C1464,CARPETAS!$C$5:$L$2388,5,FALSE)</f>
        <v>Silvio</v>
      </c>
      <c r="I1464" s="88">
        <v>44306</v>
      </c>
      <c r="J1464" s="29" t="str">
        <f>VLOOKUP($C1464,CARPETAS!$C$5:$L$2388,4,FALSE)</f>
        <v>Rio Branco</v>
      </c>
      <c r="K1464" s="38"/>
      <c r="L1464" s="93">
        <f t="shared" si="92"/>
        <v>44307</v>
      </c>
      <c r="M1464" s="30">
        <f t="shared" si="93"/>
        <v>13</v>
      </c>
      <c r="N1464" s="31">
        <v>1152</v>
      </c>
      <c r="O1464" s="31"/>
      <c r="P1464" s="31">
        <v>1152</v>
      </c>
      <c r="Q1464" s="31">
        <v>5067</v>
      </c>
      <c r="R1464" s="31" t="s">
        <v>2958</v>
      </c>
      <c r="S1464" s="31" t="s">
        <v>2959</v>
      </c>
      <c r="T1464" s="40" t="s">
        <v>2960</v>
      </c>
      <c r="U1464" s="222"/>
      <c r="V1464" s="48"/>
      <c r="W1464" s="48"/>
    </row>
    <row r="1465" s="49" customFormat="1">
      <c r="A1465" s="39">
        <v>14</v>
      </c>
      <c r="B1465" s="54" t="s">
        <v>40</v>
      </c>
      <c r="C1465" s="55" t="s">
        <v>2961</v>
      </c>
      <c r="D1465" s="141" t="s">
        <v>38</v>
      </c>
      <c r="E1465" s="88">
        <v>44294</v>
      </c>
      <c r="F1465" s="37" t="str">
        <f>VLOOKUP($C1465,CARPETAS!$C$5:$L$2388,2,FALSE)</f>
        <v>BRA021</v>
      </c>
      <c r="G1465" s="27" t="str">
        <f>VLOOKUP($C1465,CARPETAS!$C$5:$L$2388,9,FALSE)</f>
        <v>139.76.37</v>
      </c>
      <c r="H1465" s="28" t="str">
        <f>VLOOKUP($C1465,CARPETAS!$C$5:$L$2388,5,FALSE)</f>
        <v>Silvio</v>
      </c>
      <c r="I1465" s="88">
        <v>44306</v>
      </c>
      <c r="J1465" s="29" t="str">
        <f>VLOOKUP($C1465,CARPETAS!$C$5:$L$2388,4,FALSE)</f>
        <v>Rio Branco</v>
      </c>
      <c r="K1465" s="38"/>
      <c r="L1465" s="93">
        <f t="shared" si="92"/>
        <v>44307</v>
      </c>
      <c r="M1465" s="30">
        <f t="shared" si="93"/>
        <v>13</v>
      </c>
      <c r="N1465" s="31">
        <v>1152</v>
      </c>
      <c r="O1465" s="31"/>
      <c r="P1465" s="31">
        <v>1152</v>
      </c>
      <c r="Q1465" s="31">
        <v>5077</v>
      </c>
      <c r="R1465" s="31" t="s">
        <v>1756</v>
      </c>
      <c r="S1465" s="31" t="s">
        <v>1981</v>
      </c>
      <c r="T1465" s="40" t="s">
        <v>2962</v>
      </c>
      <c r="U1465" s="222"/>
      <c r="V1465" s="48"/>
      <c r="W1465" s="48"/>
    </row>
    <row r="1466" ht="42.75" s="49" customFormat="1">
      <c r="A1466" s="39">
        <v>15</v>
      </c>
      <c r="B1466" s="54" t="s">
        <v>40</v>
      </c>
      <c r="C1466" s="55" t="s">
        <v>2963</v>
      </c>
      <c r="D1466" s="141" t="s">
        <v>2282</v>
      </c>
      <c r="E1466" s="88">
        <v>44303</v>
      </c>
      <c r="F1466" s="37" t="str">
        <f>VLOOKUP($C1466,CARPETAS!$C$5:$L$2388,2,FALSE)</f>
        <v>BRE011</v>
      </c>
      <c r="G1466" s="27" t="str">
        <f>VLOOKUP($C1466,CARPETAS!$C$5:$L$2388,9,FALSE)</f>
        <v>1398472/1398471/1398473/1396875/1398469</v>
      </c>
      <c r="H1466" s="28" t="str">
        <f>VLOOKUP($C1466,CARPETAS!$C$5:$L$2388,5,FALSE)</f>
        <v>Silvio</v>
      </c>
      <c r="I1466" s="88">
        <v>44306</v>
      </c>
      <c r="J1466" s="29" t="str">
        <f>VLOOKUP($C1466,CARPETAS!$C$5:$L$2388,4,FALSE)</f>
        <v>Rio Branco</v>
      </c>
      <c r="K1466" s="38"/>
      <c r="L1466" s="93">
        <f t="shared" si="92"/>
        <v>44307</v>
      </c>
      <c r="M1466" s="30">
        <f t="shared" si="93"/>
        <v>4</v>
      </c>
      <c r="N1466" s="31">
        <v>1243</v>
      </c>
      <c r="O1466" s="31" t="s">
        <v>1385</v>
      </c>
      <c r="P1466" s="31" t="s">
        <v>2964</v>
      </c>
      <c r="Q1466" s="31">
        <v>5098</v>
      </c>
      <c r="R1466" s="31" t="s">
        <v>2098</v>
      </c>
      <c r="S1466" s="31" t="s">
        <v>2099</v>
      </c>
      <c r="T1466" s="40" t="s">
        <v>2965</v>
      </c>
      <c r="U1466" s="222"/>
      <c r="V1466" s="48"/>
      <c r="W1466" s="48"/>
    </row>
    <row r="1467" s="49" customFormat="1">
      <c r="A1467" s="39">
        <v>15</v>
      </c>
      <c r="B1467" s="54" t="s">
        <v>40</v>
      </c>
      <c r="C1467" s="55" t="s">
        <v>2946</v>
      </c>
      <c r="D1467" s="141" t="s">
        <v>1998</v>
      </c>
      <c r="E1467" s="88">
        <v>44305</v>
      </c>
      <c r="F1467" s="37" t="str">
        <f>VLOOKUP($C1467,CARPETAS!$C$5:$L$2388,2,FALSE)</f>
        <v>BRB029</v>
      </c>
      <c r="G1467" s="27" t="str">
        <f>VLOOKUP($C1467,CARPETAS!$C$5:$L$2388,9,FALSE)</f>
        <v>139.83.01</v>
      </c>
      <c r="H1467" s="28" t="str">
        <f>VLOOKUP($C1467,CARPETAS!$C$5:$L$2388,5,FALSE)</f>
        <v>Zanini</v>
      </c>
      <c r="I1467" s="88">
        <f>E1467+2</f>
        <v>44307</v>
      </c>
      <c r="J1467" s="29" t="str">
        <f>VLOOKUP($C1467,CARPETAS!$C$5:$L$2388,4,FALSE)</f>
        <v>Rio Branco</v>
      </c>
      <c r="K1467" s="38"/>
      <c r="L1467" s="93">
        <f t="shared" si="92"/>
        <v>44308</v>
      </c>
      <c r="M1467" s="30">
        <f t="shared" si="93"/>
        <v>3</v>
      </c>
      <c r="N1467" s="31">
        <v>936</v>
      </c>
      <c r="O1467" s="31" t="s">
        <v>2966</v>
      </c>
      <c r="P1467" s="31">
        <v>936</v>
      </c>
      <c r="Q1467" s="31">
        <v>1995</v>
      </c>
      <c r="R1467" s="31" t="s">
        <v>97</v>
      </c>
      <c r="S1467" s="31" t="s">
        <v>98</v>
      </c>
      <c r="T1467" s="40" t="s">
        <v>2967</v>
      </c>
      <c r="U1467" s="222"/>
      <c r="V1467" s="48"/>
      <c r="W1467" s="48"/>
    </row>
    <row r="1468" s="49" customFormat="1">
      <c r="A1468" s="39">
        <v>15</v>
      </c>
      <c r="B1468" s="54" t="s">
        <v>40</v>
      </c>
      <c r="C1468" s="55" t="s">
        <v>2953</v>
      </c>
      <c r="D1468" s="141" t="s">
        <v>27</v>
      </c>
      <c r="E1468" s="88">
        <v>44305</v>
      </c>
      <c r="F1468" s="37" t="str">
        <f>VLOOKUP($C1468,CARPETAS!$C$5:$L$2388,2,FALSE)</f>
        <v>BRB027</v>
      </c>
      <c r="G1468" s="27" t="str">
        <f>VLOOKUP($C1468,CARPETAS!$C$5:$L$2388,9,FALSE)</f>
        <v>139.77.23</v>
      </c>
      <c r="H1468" s="28" t="str">
        <f>VLOOKUP($C1468,CARPETAS!$C$5:$L$2388,5,FALSE)</f>
        <v>Silvio</v>
      </c>
      <c r="I1468" s="88">
        <f>E1468+2</f>
        <v>44307</v>
      </c>
      <c r="J1468" s="29" t="str">
        <f>VLOOKUP($C1468,CARPETAS!$C$5:$L$2388,4,FALSE)</f>
        <v>Rio Branco</v>
      </c>
      <c r="K1468" s="38"/>
      <c r="L1468" s="93">
        <f t="shared" si="92"/>
        <v>44308</v>
      </c>
      <c r="M1468" s="30">
        <f t="shared" si="93"/>
        <v>3</v>
      </c>
      <c r="N1468" s="31">
        <v>936</v>
      </c>
      <c r="O1468" s="31" t="s">
        <v>1872</v>
      </c>
      <c r="P1468" s="31">
        <v>936</v>
      </c>
      <c r="Q1468" s="31">
        <v>5099</v>
      </c>
      <c r="R1468" s="31" t="s">
        <v>2747</v>
      </c>
      <c r="S1468" s="31" t="s">
        <v>2748</v>
      </c>
      <c r="T1468" s="40" t="s">
        <v>2968</v>
      </c>
      <c r="U1468" s="222"/>
      <c r="V1468" s="48"/>
      <c r="W1468" s="48"/>
    </row>
    <row r="1469" s="49" customFormat="1">
      <c r="A1469" s="39">
        <v>15</v>
      </c>
      <c r="B1469" s="54" t="s">
        <v>40</v>
      </c>
      <c r="C1469" s="55" t="s">
        <v>2969</v>
      </c>
      <c r="D1469" s="141" t="s">
        <v>1907</v>
      </c>
      <c r="E1469" s="88">
        <v>44305</v>
      </c>
      <c r="F1469" s="37" t="str">
        <f>VLOOKUP($C1469,CARPETAS!$C$5:$L$2388,2,FALSE)</f>
        <v>PYB014</v>
      </c>
      <c r="G1469" s="27" t="str">
        <f>VLOOKUP($C1469,CARPETAS!$C$5:$L$2388,9,FALSE)</f>
        <v>139.84.60</v>
      </c>
      <c r="H1469" s="28" t="str">
        <f>VLOOKUP($C1469,CARPETAS!$C$5:$L$2388,5,FALSE)</f>
        <v>Alto Paraguay</v>
      </c>
      <c r="I1469" s="88">
        <f>E1469+2</f>
        <v>44307</v>
      </c>
      <c r="J1469" s="29" t="str">
        <f>VLOOKUP($C1469,CARPETAS!$C$5:$L$2388,4,FALSE)</f>
        <v>Salto</v>
      </c>
      <c r="K1469" s="38"/>
      <c r="L1469" s="93">
        <f t="shared" si="92"/>
        <v>44308</v>
      </c>
      <c r="M1469" s="30">
        <f t="shared" si="93"/>
        <v>3</v>
      </c>
      <c r="N1469" s="31">
        <v>990</v>
      </c>
      <c r="O1469" s="31" t="s">
        <v>2187</v>
      </c>
      <c r="P1469" s="31"/>
      <c r="Q1469" s="31"/>
      <c r="R1469" s="31" t="s">
        <v>2916</v>
      </c>
      <c r="S1469" s="31" t="s">
        <v>2970</v>
      </c>
      <c r="T1469" s="40" t="s">
        <v>2971</v>
      </c>
      <c r="U1469" s="222"/>
      <c r="V1469" s="48"/>
      <c r="W1469" s="48"/>
    </row>
    <row r="1470" s="49" customFormat="1">
      <c r="A1470" s="39">
        <v>15</v>
      </c>
      <c r="B1470" s="54" t="s">
        <v>40</v>
      </c>
      <c r="C1470" s="55" t="s">
        <v>2946</v>
      </c>
      <c r="D1470" s="141" t="s">
        <v>26</v>
      </c>
      <c r="E1470" s="88">
        <v>44306</v>
      </c>
      <c r="F1470" s="37" t="str">
        <f>VLOOKUP($C1470,CARPETAS!$C$5:$L$2388,2,FALSE)</f>
        <v>BRB029</v>
      </c>
      <c r="G1470" s="27" t="str">
        <f>VLOOKUP($C1470,CARPETAS!$C$5:$L$2388,9,FALSE)</f>
        <v>139.83.01</v>
      </c>
      <c r="H1470" s="28" t="str">
        <f>VLOOKUP($C1470,CARPETAS!$C$5:$L$2388,5,FALSE)</f>
        <v>Zanini</v>
      </c>
      <c r="I1470" s="88">
        <f>E1470+2</f>
        <v>44308</v>
      </c>
      <c r="J1470" s="29" t="str">
        <f>VLOOKUP($C1470,CARPETAS!$C$5:$L$2388,4,FALSE)</f>
        <v>Rio Branco</v>
      </c>
      <c r="K1470" s="38"/>
      <c r="L1470" s="93">
        <f t="shared" si="92"/>
        <v>44309</v>
      </c>
      <c r="M1470" s="30">
        <f t="shared" si="93"/>
        <v>3</v>
      </c>
      <c r="N1470" s="31">
        <v>936</v>
      </c>
      <c r="O1470" s="31" t="s">
        <v>1583</v>
      </c>
      <c r="P1470" s="31">
        <v>936</v>
      </c>
      <c r="Q1470" s="31">
        <v>1999</v>
      </c>
      <c r="R1470" s="31" t="s">
        <v>339</v>
      </c>
      <c r="S1470" s="31" t="s">
        <v>232</v>
      </c>
      <c r="T1470" s="40" t="s">
        <v>2972</v>
      </c>
      <c r="U1470" s="222"/>
      <c r="V1470" s="48"/>
      <c r="W1470" s="48"/>
    </row>
    <row r="1471" s="49" customFormat="1">
      <c r="A1471" s="39">
        <v>15</v>
      </c>
      <c r="B1471" s="54" t="s">
        <v>40</v>
      </c>
      <c r="C1471" s="55" t="s">
        <v>2969</v>
      </c>
      <c r="D1471" s="141" t="s">
        <v>1907</v>
      </c>
      <c r="E1471" s="88">
        <v>44305</v>
      </c>
      <c r="F1471" s="37" t="str">
        <f>VLOOKUP($C1471,CARPETAS!$C$5:$L$2388,2,FALSE)</f>
        <v>PYB014</v>
      </c>
      <c r="G1471" s="27" t="str">
        <f>VLOOKUP($C1471,CARPETAS!$C$5:$L$2388,9,FALSE)</f>
        <v>139.84.60</v>
      </c>
      <c r="H1471" s="28" t="str">
        <f>VLOOKUP($C1471,CARPETAS!$C$5:$L$2388,5,FALSE)</f>
        <v>Alto Paraguay</v>
      </c>
      <c r="I1471" s="88">
        <v>44308</v>
      </c>
      <c r="J1471" s="29" t="str">
        <f>VLOOKUP($C1471,CARPETAS!$C$5:$L$2388,4,FALSE)</f>
        <v>Salto</v>
      </c>
      <c r="K1471" s="38"/>
      <c r="L1471" s="93">
        <f t="shared" si="92"/>
        <v>44309</v>
      </c>
      <c r="M1471" s="30">
        <f t="shared" si="93"/>
        <v>4</v>
      </c>
      <c r="N1471" s="31">
        <v>990</v>
      </c>
      <c r="O1471" s="31" t="s">
        <v>2190</v>
      </c>
      <c r="P1471" s="31">
        <v>992</v>
      </c>
      <c r="Q1471" s="31"/>
      <c r="R1471" s="31" t="s">
        <v>2333</v>
      </c>
      <c r="S1471" s="31" t="s">
        <v>2681</v>
      </c>
      <c r="T1471" s="40" t="s">
        <v>2973</v>
      </c>
      <c r="U1471" s="222"/>
      <c r="V1471" s="48"/>
      <c r="W1471" s="48"/>
    </row>
    <row r="1472" s="49" customFormat="1">
      <c r="A1472" s="39">
        <v>15</v>
      </c>
      <c r="B1472" s="54" t="s">
        <v>40</v>
      </c>
      <c r="C1472" s="55" t="s">
        <v>2974</v>
      </c>
      <c r="D1472" s="141" t="s">
        <v>38</v>
      </c>
      <c r="E1472" s="88">
        <v>44302</v>
      </c>
      <c r="F1472" s="37" t="str">
        <f>VLOOKUP($C1472,CARPETAS!$C$5:$L$2388,2,FALSE)</f>
        <v>BRA022</v>
      </c>
      <c r="G1472" s="27" t="str">
        <f>VLOOKUP($C1472,CARPETAS!$C$5:$L$2388,9,FALSE)</f>
        <v>139.81.67</v>
      </c>
      <c r="H1472" s="28" t="str">
        <f>VLOOKUP($C1472,CARPETAS!$C$5:$L$2388,5,FALSE)</f>
        <v>Silvio</v>
      </c>
      <c r="I1472" s="88">
        <v>44308</v>
      </c>
      <c r="J1472" s="29" t="str">
        <f>VLOOKUP($C1472,CARPETAS!$C$5:$L$2388,4,FALSE)</f>
        <v>Rio Branco</v>
      </c>
      <c r="K1472" s="38"/>
      <c r="L1472" s="93">
        <f t="shared" si="92"/>
        <v>44309</v>
      </c>
      <c r="M1472" s="30">
        <f t="shared" si="93"/>
        <v>7</v>
      </c>
      <c r="N1472" s="31">
        <v>1152</v>
      </c>
      <c r="O1472" s="31"/>
      <c r="P1472" s="31">
        <v>1152</v>
      </c>
      <c r="Q1472" s="31">
        <v>5091</v>
      </c>
      <c r="R1472" s="31" t="s">
        <v>1465</v>
      </c>
      <c r="S1472" s="31" t="s">
        <v>1466</v>
      </c>
      <c r="T1472" s="40" t="s">
        <v>2975</v>
      </c>
      <c r="U1472" s="222"/>
      <c r="V1472" s="48"/>
      <c r="W1472" s="48"/>
    </row>
    <row r="1473" s="49" customFormat="1">
      <c r="A1473" s="39">
        <v>15</v>
      </c>
      <c r="B1473" s="54" t="s">
        <v>40</v>
      </c>
      <c r="C1473" s="55" t="s">
        <v>2953</v>
      </c>
      <c r="D1473" s="141" t="s">
        <v>37</v>
      </c>
      <c r="E1473" s="88">
        <v>44307</v>
      </c>
      <c r="F1473" s="37" t="str">
        <f>VLOOKUP($C1473,CARPETAS!$C$5:$L$2388,2,FALSE)</f>
        <v>BRB027</v>
      </c>
      <c r="G1473" s="27" t="str">
        <f>VLOOKUP($C1473,CARPETAS!$C$5:$L$2388,9,FALSE)</f>
        <v>139.77.23</v>
      </c>
      <c r="H1473" s="28" t="str">
        <f>VLOOKUP($C1473,CARPETAS!$C$5:$L$2388,5,FALSE)</f>
        <v>Silvio</v>
      </c>
      <c r="I1473" s="88">
        <v>44308</v>
      </c>
      <c r="J1473" s="29" t="str">
        <f>VLOOKUP($C1473,CARPETAS!$C$5:$L$2388,4,FALSE)</f>
        <v>Rio Branco</v>
      </c>
      <c r="K1473" s="38"/>
      <c r="L1473" s="93">
        <f t="shared" si="92"/>
        <v>44309</v>
      </c>
      <c r="M1473" s="30">
        <f t="shared" si="93"/>
        <v>2</v>
      </c>
      <c r="N1473" s="31">
        <v>936</v>
      </c>
      <c r="O1473" s="31" t="s">
        <v>1789</v>
      </c>
      <c r="P1473" s="31">
        <v>936</v>
      </c>
      <c r="Q1473" s="31">
        <v>5103</v>
      </c>
      <c r="R1473" s="31" t="s">
        <v>346</v>
      </c>
      <c r="S1473" s="31" t="s">
        <v>347</v>
      </c>
      <c r="T1473" s="40" t="s">
        <v>2972</v>
      </c>
      <c r="U1473" s="222"/>
      <c r="V1473" s="48"/>
      <c r="W1473" s="48"/>
    </row>
    <row r="1474" s="49" customFormat="1">
      <c r="A1474" s="39">
        <v>15</v>
      </c>
      <c r="B1474" s="54" t="s">
        <v>40</v>
      </c>
      <c r="C1474" s="55" t="s">
        <v>2976</v>
      </c>
      <c r="D1474" s="141" t="s">
        <v>38</v>
      </c>
      <c r="E1474" s="88">
        <v>44305</v>
      </c>
      <c r="F1474" s="37" t="str">
        <f>VLOOKUP($C1474,CARPETAS!$C$5:$L$2388,2,FALSE)</f>
        <v>BRA022</v>
      </c>
      <c r="G1474" s="27" t="str">
        <f>VLOOKUP($C1474,CARPETAS!$C$5:$L$2388,9,FALSE)</f>
        <v>139.81.67</v>
      </c>
      <c r="H1474" s="28" t="str">
        <f>VLOOKUP($C1474,CARPETAS!$C$5:$L$2388,5,FALSE)</f>
        <v>Silvio</v>
      </c>
      <c r="I1474" s="88">
        <v>44308</v>
      </c>
      <c r="J1474" s="29" t="str">
        <f>VLOOKUP($C1474,CARPETAS!$C$5:$L$2388,4,FALSE)</f>
        <v>Rio Branco</v>
      </c>
      <c r="K1474" s="38"/>
      <c r="L1474" s="93">
        <f t="shared" si="92"/>
        <v>44309</v>
      </c>
      <c r="M1474" s="30">
        <f t="shared" si="93"/>
        <v>4</v>
      </c>
      <c r="N1474" s="31">
        <v>1152</v>
      </c>
      <c r="O1474" s="31"/>
      <c r="P1474" s="31">
        <v>1152</v>
      </c>
      <c r="Q1474" s="31">
        <v>5096</v>
      </c>
      <c r="R1474" s="31" t="s">
        <v>2977</v>
      </c>
      <c r="S1474" s="31" t="s">
        <v>123</v>
      </c>
      <c r="T1474" s="40" t="s">
        <v>2975</v>
      </c>
      <c r="U1474" s="222"/>
      <c r="V1474" s="48"/>
      <c r="W1474" s="48"/>
    </row>
    <row r="1475" s="49" customFormat="1">
      <c r="A1475" s="39">
        <v>15</v>
      </c>
      <c r="B1475" s="54" t="s">
        <v>40</v>
      </c>
      <c r="C1475" s="55" t="s">
        <v>2978</v>
      </c>
      <c r="D1475" s="141" t="s">
        <v>1998</v>
      </c>
      <c r="E1475" s="88">
        <v>44308</v>
      </c>
      <c r="F1475" s="37" t="str">
        <f>VLOOKUP($C1475,CARPETAS!$C$5:$L$2388,2,FALSE)</f>
        <v>BRB030</v>
      </c>
      <c r="G1475" s="27" t="str">
        <f>VLOOKUP($C1475,CARPETAS!$C$5:$L$2388,9,FALSE)</f>
        <v>139.88.71</v>
      </c>
      <c r="H1475" s="28" t="str">
        <f>VLOOKUP($C1475,CARPETAS!$C$5:$L$2388,5,FALSE)</f>
        <v>Zanini</v>
      </c>
      <c r="I1475" s="88">
        <f>E1475+1</f>
        <v>44309</v>
      </c>
      <c r="J1475" s="29" t="str">
        <f>VLOOKUP($C1475,CARPETAS!$C$5:$L$2388,4,FALSE)</f>
        <v>Rio Branco</v>
      </c>
      <c r="K1475" s="38"/>
      <c r="L1475" s="93">
        <f t="shared" si="92"/>
        <v>44310</v>
      </c>
      <c r="M1475" s="30">
        <f t="shared" si="93"/>
        <v>2</v>
      </c>
      <c r="N1475" s="31">
        <v>936</v>
      </c>
      <c r="O1475" s="31" t="s">
        <v>2979</v>
      </c>
      <c r="P1475" s="31">
        <v>937</v>
      </c>
      <c r="Q1475" s="31">
        <v>2002</v>
      </c>
      <c r="R1475" s="31" t="s">
        <v>231</v>
      </c>
      <c r="S1475" s="31" t="s">
        <v>344</v>
      </c>
      <c r="T1475" s="40" t="s">
        <v>2980</v>
      </c>
      <c r="U1475" s="222"/>
      <c r="V1475" s="48"/>
      <c r="W1475" s="48"/>
    </row>
    <row r="1476" s="49" customFormat="1">
      <c r="A1476" s="39">
        <v>15</v>
      </c>
      <c r="B1476" s="54" t="s">
        <v>40</v>
      </c>
      <c r="C1476" s="55" t="s">
        <v>2978</v>
      </c>
      <c r="D1476" s="141" t="s">
        <v>26</v>
      </c>
      <c r="E1476" s="88">
        <v>44308</v>
      </c>
      <c r="F1476" s="37" t="str">
        <f>VLOOKUP($C1476,CARPETAS!$C$5:$L$2388,2,FALSE)</f>
        <v>BRB030</v>
      </c>
      <c r="G1476" s="27" t="str">
        <f>VLOOKUP($C1476,CARPETAS!$C$5:$L$2388,9,FALSE)</f>
        <v>139.88.71</v>
      </c>
      <c r="H1476" s="28" t="str">
        <f>VLOOKUP($C1476,CARPETAS!$C$5:$L$2388,5,FALSE)</f>
        <v>Zanini</v>
      </c>
      <c r="I1476" s="88">
        <v>44312</v>
      </c>
      <c r="J1476" s="29" t="str">
        <f>VLOOKUP($C1476,CARPETAS!$C$5:$L$2388,4,FALSE)</f>
        <v>Rio Branco</v>
      </c>
      <c r="K1476" s="38"/>
      <c r="L1476" s="93">
        <f ref="L1476:L1487" t="shared" si="94">I1476+1</f>
        <v>44313</v>
      </c>
      <c r="M1476" s="30">
        <f t="shared" si="93"/>
        <v>5</v>
      </c>
      <c r="N1476" s="31">
        <v>936</v>
      </c>
      <c r="O1476" s="31" t="s">
        <v>1593</v>
      </c>
      <c r="P1476" s="31">
        <v>937</v>
      </c>
      <c r="Q1476" s="31">
        <v>2007</v>
      </c>
      <c r="R1476" s="31" t="s">
        <v>2263</v>
      </c>
      <c r="S1476" s="31" t="s">
        <v>2264</v>
      </c>
      <c r="T1476" s="40" t="s">
        <v>2981</v>
      </c>
      <c r="U1476" s="222"/>
      <c r="V1476" s="48"/>
      <c r="W1476" s="48"/>
    </row>
    <row r="1477" s="49" customFormat="1">
      <c r="A1477" s="39">
        <v>15</v>
      </c>
      <c r="B1477" s="54" t="s">
        <v>40</v>
      </c>
      <c r="C1477" s="55" t="s">
        <v>2953</v>
      </c>
      <c r="D1477" s="141" t="s">
        <v>32</v>
      </c>
      <c r="E1477" s="88">
        <v>44308</v>
      </c>
      <c r="F1477" s="37" t="str">
        <f>VLOOKUP($C1477,CARPETAS!$C$5:$L$2388,2,FALSE)</f>
        <v>BRB027</v>
      </c>
      <c r="G1477" s="27" t="str">
        <f>VLOOKUP($C1477,CARPETAS!$C$5:$L$2388,9,FALSE)</f>
        <v>139.77.23</v>
      </c>
      <c r="H1477" s="28" t="str">
        <f>VLOOKUP($C1477,CARPETAS!$C$5:$L$2388,5,FALSE)</f>
        <v>Silvio</v>
      </c>
      <c r="I1477" s="88">
        <v>44312</v>
      </c>
      <c r="J1477" s="29" t="str">
        <f>VLOOKUP($C1477,CARPETAS!$C$5:$L$2388,4,FALSE)</f>
        <v>Rio Branco</v>
      </c>
      <c r="K1477" s="38"/>
      <c r="L1477" s="93">
        <f t="shared" si="94"/>
        <v>44313</v>
      </c>
      <c r="M1477" s="30">
        <f t="shared" si="93"/>
        <v>5</v>
      </c>
      <c r="N1477" s="31">
        <v>936</v>
      </c>
      <c r="O1477" s="31" t="s">
        <v>1298</v>
      </c>
      <c r="P1477" s="31">
        <v>937</v>
      </c>
      <c r="Q1477" s="31">
        <v>5104</v>
      </c>
      <c r="R1477" s="31" t="s">
        <v>211</v>
      </c>
      <c r="S1477" s="31" t="s">
        <v>1004</v>
      </c>
      <c r="T1477" s="40" t="s">
        <v>2981</v>
      </c>
      <c r="U1477" s="222"/>
      <c r="V1477" s="48"/>
      <c r="W1477" s="48"/>
    </row>
    <row r="1478" s="49" customFormat="1">
      <c r="A1478" s="39">
        <v>15</v>
      </c>
      <c r="B1478" s="54" t="s">
        <v>40</v>
      </c>
      <c r="C1478" s="55" t="s">
        <v>2953</v>
      </c>
      <c r="D1478" s="141" t="s">
        <v>26</v>
      </c>
      <c r="E1478" s="88">
        <v>44310</v>
      </c>
      <c r="F1478" s="37" t="str">
        <f>VLOOKUP($C1478,CARPETAS!$C$5:$L$2388,2,FALSE)</f>
        <v>BRB027</v>
      </c>
      <c r="G1478" s="27" t="str">
        <f>VLOOKUP($C1478,CARPETAS!$C$5:$L$2388,9,FALSE)</f>
        <v>139.77.23</v>
      </c>
      <c r="H1478" s="28" t="str">
        <f>VLOOKUP($C1478,CARPETAS!$C$5:$L$2388,5,FALSE)</f>
        <v>Silvio</v>
      </c>
      <c r="I1478" s="88">
        <f>E1478+2</f>
        <v>44312</v>
      </c>
      <c r="J1478" s="29" t="str">
        <f>VLOOKUP($C1478,CARPETAS!$C$5:$L$2388,4,FALSE)</f>
        <v>Rio Branco</v>
      </c>
      <c r="K1478" s="38"/>
      <c r="L1478" s="93">
        <f t="shared" si="94"/>
        <v>44313</v>
      </c>
      <c r="M1478" s="30">
        <f t="shared" si="93"/>
        <v>3</v>
      </c>
      <c r="N1478" s="31">
        <v>936</v>
      </c>
      <c r="O1478" s="31" t="s">
        <v>1598</v>
      </c>
      <c r="P1478" s="31">
        <v>936</v>
      </c>
      <c r="Q1478" s="31">
        <v>5105</v>
      </c>
      <c r="R1478" s="31" t="s">
        <v>2982</v>
      </c>
      <c r="S1478" s="31" t="s">
        <v>2748</v>
      </c>
      <c r="T1478" s="40" t="s">
        <v>2983</v>
      </c>
      <c r="U1478" s="222"/>
      <c r="V1478" s="48"/>
      <c r="W1478" s="48"/>
    </row>
    <row r="1479" s="49" customFormat="1">
      <c r="A1479" s="39">
        <v>15</v>
      </c>
      <c r="B1479" s="54" t="s">
        <v>22</v>
      </c>
      <c r="C1479" s="55" t="s">
        <v>23</v>
      </c>
      <c r="D1479" s="141" t="s">
        <v>36</v>
      </c>
      <c r="E1479" s="88">
        <v>44309</v>
      </c>
      <c r="F1479" s="37" t="str">
        <f>VLOOKUP($C1479,CARPETAS!$C$5:$L$2388,2,FALSE)</f>
        <v>BRB</v>
      </c>
      <c r="G1479" s="27" t="str">
        <f>VLOOKUP($C1479,CARPETAS!$C$5:$L$2388,9,FALSE)</f>
        <v>xx</v>
      </c>
      <c r="H1479" s="28" t="str">
        <f>VLOOKUP($C1479,CARPETAS!$C$5:$L$2388,5,FALSE)</f>
        <v>xx</v>
      </c>
      <c r="I1479" s="88">
        <v>44312</v>
      </c>
      <c r="J1479" s="29" t="str">
        <f>VLOOKUP($C1479,CARPETAS!$C$5:$L$2388,4,FALSE)</f>
        <v>xx</v>
      </c>
      <c r="K1479" s="38"/>
      <c r="L1479" s="93">
        <f t="shared" si="94"/>
        <v>44313</v>
      </c>
      <c r="M1479" s="30">
        <f t="shared" si="93"/>
        <v>4</v>
      </c>
      <c r="N1479" s="31">
        <v>936</v>
      </c>
      <c r="O1479" s="31"/>
      <c r="P1479" s="31"/>
      <c r="Q1479" s="31"/>
      <c r="R1479" s="31"/>
      <c r="S1479" s="31"/>
      <c r="T1479" s="40"/>
      <c r="U1479" s="222"/>
      <c r="V1479" s="48"/>
      <c r="W1479" s="48"/>
    </row>
    <row r="1480" s="49" customFormat="1">
      <c r="A1480" s="39">
        <v>15</v>
      </c>
      <c r="B1480" s="54" t="s">
        <v>40</v>
      </c>
      <c r="C1480" s="55" t="s">
        <v>2946</v>
      </c>
      <c r="D1480" s="141" t="s">
        <v>1998</v>
      </c>
      <c r="E1480" s="88">
        <v>44307</v>
      </c>
      <c r="F1480" s="37" t="str">
        <f>VLOOKUP($C1480,CARPETAS!$C$5:$L$2388,2,FALSE)</f>
        <v>BRB029</v>
      </c>
      <c r="G1480" s="27" t="str">
        <f>VLOOKUP($C1480,CARPETAS!$C$5:$L$2388,9,FALSE)</f>
        <v>139.83.01</v>
      </c>
      <c r="H1480" s="28" t="str">
        <f>VLOOKUP($C1480,CARPETAS!$C$5:$L$2388,5,FALSE)</f>
        <v>Zanini</v>
      </c>
      <c r="I1480" s="88">
        <f>E1480+5</f>
        <v>44312</v>
      </c>
      <c r="J1480" s="29" t="str">
        <f>VLOOKUP($C1480,CARPETAS!$C$5:$L$2388,4,FALSE)</f>
        <v>Rio Branco</v>
      </c>
      <c r="K1480" s="38"/>
      <c r="L1480" s="93">
        <f t="shared" si="94"/>
        <v>44313</v>
      </c>
      <c r="M1480" s="30">
        <f t="shared" si="93"/>
        <v>6</v>
      </c>
      <c r="N1480" s="31">
        <v>936</v>
      </c>
      <c r="O1480" s="31" t="s">
        <v>2984</v>
      </c>
      <c r="P1480" s="31">
        <v>937</v>
      </c>
      <c r="Q1480" s="31">
        <v>2000</v>
      </c>
      <c r="R1480" s="31" t="s">
        <v>290</v>
      </c>
      <c r="S1480" s="31" t="s">
        <v>291</v>
      </c>
      <c r="T1480" s="40" t="s">
        <v>2981</v>
      </c>
      <c r="U1480" s="222"/>
      <c r="V1480" s="48"/>
      <c r="W1480" s="48"/>
    </row>
    <row r="1481" s="49" customFormat="1">
      <c r="A1481" s="39">
        <v>15</v>
      </c>
      <c r="B1481" s="54" t="s">
        <v>40</v>
      </c>
      <c r="C1481" s="55" t="s">
        <v>2985</v>
      </c>
      <c r="D1481" s="141" t="s">
        <v>38</v>
      </c>
      <c r="E1481" s="88">
        <v>44306</v>
      </c>
      <c r="F1481" s="37" t="str">
        <f>VLOOKUP($C1481,CARPETAS!$C$5:$L$2388,2,FALSE)</f>
        <v>BRA022</v>
      </c>
      <c r="G1481" s="27" t="str">
        <f>VLOOKUP($C1481,CARPETAS!$C$5:$L$2388,9,FALSE)</f>
        <v>139.81.67</v>
      </c>
      <c r="H1481" s="28" t="str">
        <f>VLOOKUP($C1481,CARPETAS!$C$5:$L$2388,5,FALSE)</f>
        <v>Silvio</v>
      </c>
      <c r="I1481" s="88">
        <v>44313</v>
      </c>
      <c r="J1481" s="29" t="str">
        <f>VLOOKUP($C1481,CARPETAS!$C$5:$L$2388,4,FALSE)</f>
        <v>Rio Branco</v>
      </c>
      <c r="K1481" s="38"/>
      <c r="L1481" s="93">
        <f t="shared" si="94"/>
        <v>44314</v>
      </c>
      <c r="M1481" s="30">
        <f t="shared" si="93"/>
        <v>8</v>
      </c>
      <c r="N1481" s="31">
        <v>1152</v>
      </c>
      <c r="O1481" s="31"/>
      <c r="P1481" s="31">
        <v>1152</v>
      </c>
      <c r="Q1481" s="31">
        <v>5097</v>
      </c>
      <c r="R1481" s="31" t="s">
        <v>1410</v>
      </c>
      <c r="S1481" s="31" t="s">
        <v>1411</v>
      </c>
      <c r="T1481" s="40" t="s">
        <v>2986</v>
      </c>
      <c r="U1481" s="222"/>
      <c r="V1481" s="48"/>
      <c r="W1481" s="48"/>
    </row>
    <row r="1482" s="49" customFormat="1">
      <c r="A1482" s="39">
        <v>17</v>
      </c>
      <c r="B1482" s="54" t="s">
        <v>40</v>
      </c>
      <c r="C1482" s="55" t="s">
        <v>2978</v>
      </c>
      <c r="D1482" s="141" t="s">
        <v>26</v>
      </c>
      <c r="E1482" s="88">
        <v>44312</v>
      </c>
      <c r="F1482" s="37" t="str">
        <f>VLOOKUP($C1482,CARPETAS!$C$5:$L$2388,2,FALSE)</f>
        <v>BRB030</v>
      </c>
      <c r="G1482" s="27" t="str">
        <f>VLOOKUP($C1482,CARPETAS!$C$5:$L$2388,9,FALSE)</f>
        <v>139.88.71</v>
      </c>
      <c r="H1482" s="28" t="str">
        <f>VLOOKUP($C1482,CARPETAS!$C$5:$L$2388,5,FALSE)</f>
        <v>Zanini</v>
      </c>
      <c r="I1482" s="88">
        <f>E1482+2</f>
        <v>44314</v>
      </c>
      <c r="J1482" s="29" t="str">
        <f>VLOOKUP($C1482,CARPETAS!$C$5:$L$2388,4,FALSE)</f>
        <v>Rio Branco</v>
      </c>
      <c r="K1482" s="38"/>
      <c r="L1482" s="93">
        <f t="shared" si="94"/>
        <v>44315</v>
      </c>
      <c r="M1482" s="30">
        <f t="shared" si="93"/>
        <v>3</v>
      </c>
      <c r="N1482" s="31">
        <v>936</v>
      </c>
      <c r="O1482" s="31" t="s">
        <v>563</v>
      </c>
      <c r="P1482" s="31">
        <v>936</v>
      </c>
      <c r="Q1482" s="31">
        <v>2011</v>
      </c>
      <c r="R1482" s="31" t="s">
        <v>97</v>
      </c>
      <c r="S1482" s="31" t="s">
        <v>98</v>
      </c>
      <c r="T1482" s="40" t="s">
        <v>2987</v>
      </c>
      <c r="U1482" s="222"/>
      <c r="V1482" s="48"/>
      <c r="W1482" s="48"/>
    </row>
    <row r="1483" s="49" customFormat="1">
      <c r="A1483" s="39">
        <v>17</v>
      </c>
      <c r="B1483" s="54" t="s">
        <v>40</v>
      </c>
      <c r="C1483" s="55" t="s">
        <v>2988</v>
      </c>
      <c r="D1483" s="141" t="s">
        <v>27</v>
      </c>
      <c r="E1483" s="88">
        <v>44312</v>
      </c>
      <c r="F1483" s="37" t="str">
        <f>VLOOKUP($C1483,CARPETAS!$C$5:$L$2388,2,FALSE)</f>
        <v>BRB031</v>
      </c>
      <c r="G1483" s="27" t="str">
        <f>VLOOKUP($C1483,CARPETAS!$C$5:$L$2388,9,FALSE)</f>
        <v>139.88.71</v>
      </c>
      <c r="H1483" s="28" t="str">
        <f>VLOOKUP($C1483,CARPETAS!$C$5:$L$2388,5,FALSE)</f>
        <v>silvio</v>
      </c>
      <c r="I1483" s="88">
        <f>E1483+2</f>
        <v>44314</v>
      </c>
      <c r="J1483" s="29" t="str">
        <f>VLOOKUP($C1483,CARPETAS!$C$5:$L$2388,4,FALSE)</f>
        <v>Rio Branco</v>
      </c>
      <c r="K1483" s="38"/>
      <c r="L1483" s="93">
        <f t="shared" si="94"/>
        <v>44315</v>
      </c>
      <c r="M1483" s="30">
        <f t="shared" si="93"/>
        <v>3</v>
      </c>
      <c r="N1483" s="31">
        <v>936</v>
      </c>
      <c r="O1483" s="31" t="s">
        <v>2989</v>
      </c>
      <c r="P1483" s="31">
        <v>936</v>
      </c>
      <c r="Q1483" s="31">
        <v>5114</v>
      </c>
      <c r="R1483" s="31" t="s">
        <v>346</v>
      </c>
      <c r="S1483" s="31" t="s">
        <v>347</v>
      </c>
      <c r="T1483" s="40" t="s">
        <v>2990</v>
      </c>
      <c r="U1483" s="222"/>
      <c r="V1483" s="48"/>
      <c r="W1483" s="48"/>
    </row>
    <row r="1484" s="49" customFormat="1">
      <c r="A1484" s="39">
        <v>16</v>
      </c>
      <c r="B1484" s="54" t="s">
        <v>40</v>
      </c>
      <c r="C1484" s="55" t="s">
        <v>2991</v>
      </c>
      <c r="D1484" s="141" t="s">
        <v>38</v>
      </c>
      <c r="E1484" s="88">
        <v>44307</v>
      </c>
      <c r="F1484" s="37" t="str">
        <f>VLOOKUP($C1484,CARPETAS!$C$5:$L$2388,2,FALSE)</f>
        <v>BRA023</v>
      </c>
      <c r="G1484" s="27" t="str">
        <f>VLOOKUP($C1484,CARPETAS!$C$5:$L$2388,9,FALSE)</f>
        <v>139.85.73</v>
      </c>
      <c r="H1484" s="28" t="str">
        <f>VLOOKUP($C1484,CARPETAS!$C$5:$L$2388,5,FALSE)</f>
        <v>Silvio</v>
      </c>
      <c r="I1484" s="88">
        <v>44314</v>
      </c>
      <c r="J1484" s="29" t="str">
        <f>VLOOKUP($C1484,CARPETAS!$C$5:$L$2388,4,FALSE)</f>
        <v>Rio Branco</v>
      </c>
      <c r="K1484" s="38"/>
      <c r="L1484" s="93">
        <f t="shared" si="94"/>
        <v>44315</v>
      </c>
      <c r="M1484" s="30">
        <f t="shared" si="93"/>
        <v>8</v>
      </c>
      <c r="N1484" s="31">
        <v>1152</v>
      </c>
      <c r="O1484" s="31"/>
      <c r="P1484" s="31">
        <v>1152</v>
      </c>
      <c r="Q1484" s="31">
        <v>5100</v>
      </c>
      <c r="R1484" s="31" t="s">
        <v>390</v>
      </c>
      <c r="S1484" s="31" t="s">
        <v>391</v>
      </c>
      <c r="T1484" s="40" t="s">
        <v>2986</v>
      </c>
      <c r="U1484" s="222"/>
      <c r="V1484" s="48"/>
      <c r="W1484" s="48"/>
    </row>
    <row r="1485" s="49" customFormat="1">
      <c r="A1485" s="39">
        <v>16</v>
      </c>
      <c r="B1485" s="54" t="s">
        <v>40</v>
      </c>
      <c r="C1485" s="55" t="s">
        <v>2992</v>
      </c>
      <c r="D1485" s="141" t="s">
        <v>38</v>
      </c>
      <c r="E1485" s="88">
        <v>44309</v>
      </c>
      <c r="F1485" s="37" t="str">
        <f>VLOOKUP($C1485,CARPETAS!$C$5:$L$2388,2,FALSE)</f>
        <v>BRA023</v>
      </c>
      <c r="G1485" s="27" t="str">
        <f>VLOOKUP($C1485,CARPETAS!$C$5:$L$2388,9,FALSE)</f>
        <v>139.85.73</v>
      </c>
      <c r="H1485" s="28" t="str">
        <f>VLOOKUP($C1485,CARPETAS!$C$5:$L$2388,5,FALSE)</f>
        <v>Silvio</v>
      </c>
      <c r="I1485" s="88">
        <v>44314</v>
      </c>
      <c r="J1485" s="29" t="str">
        <f>VLOOKUP($C1485,CARPETAS!$C$5:$L$2388,4,FALSE)</f>
        <v>Rio Branco</v>
      </c>
      <c r="K1485" s="38"/>
      <c r="L1485" s="93">
        <f t="shared" si="94"/>
        <v>44315</v>
      </c>
      <c r="M1485" s="30">
        <f t="shared" si="93"/>
        <v>6</v>
      </c>
      <c r="N1485" s="31">
        <v>1152</v>
      </c>
      <c r="O1485" s="31"/>
      <c r="P1485" s="31">
        <v>1152</v>
      </c>
      <c r="Q1485" s="31">
        <v>5107</v>
      </c>
      <c r="R1485" s="31" t="s">
        <v>281</v>
      </c>
      <c r="S1485" s="31" t="s">
        <v>546</v>
      </c>
      <c r="T1485" s="40" t="s">
        <v>2986</v>
      </c>
      <c r="U1485" s="222"/>
      <c r="V1485" s="48"/>
      <c r="W1485" s="48"/>
    </row>
    <row r="1486" s="49" customFormat="1">
      <c r="A1486" s="39">
        <v>17</v>
      </c>
      <c r="B1486" s="54" t="s">
        <v>40</v>
      </c>
      <c r="C1486" s="55" t="s">
        <v>2978</v>
      </c>
      <c r="D1486" s="141" t="s">
        <v>1998</v>
      </c>
      <c r="E1486" s="88">
        <v>44313</v>
      </c>
      <c r="F1486" s="37" t="str">
        <f>VLOOKUP($C1486,CARPETAS!$C$5:$L$2388,2,FALSE)</f>
        <v>BRB030</v>
      </c>
      <c r="G1486" s="27" t="str">
        <f>VLOOKUP($C1486,CARPETAS!$C$5:$L$2388,9,FALSE)</f>
        <v>139.88.71</v>
      </c>
      <c r="H1486" s="28" t="str">
        <f>VLOOKUP($C1486,CARPETAS!$C$5:$L$2388,5,FALSE)</f>
        <v>Zanini</v>
      </c>
      <c r="I1486" s="88">
        <v>44314</v>
      </c>
      <c r="J1486" s="29" t="str">
        <f>VLOOKUP($C1486,CARPETAS!$C$5:$L$2388,4,FALSE)</f>
        <v>Rio Branco</v>
      </c>
      <c r="K1486" s="38"/>
      <c r="L1486" s="93">
        <f t="shared" si="94"/>
        <v>44315</v>
      </c>
      <c r="M1486" s="30">
        <f t="shared" si="93"/>
        <v>2</v>
      </c>
      <c r="N1486" s="31">
        <v>936</v>
      </c>
      <c r="O1486" s="31" t="s">
        <v>2993</v>
      </c>
      <c r="P1486" s="31">
        <v>937</v>
      </c>
      <c r="Q1486" s="31">
        <v>2012</v>
      </c>
      <c r="R1486" s="31" t="s">
        <v>710</v>
      </c>
      <c r="S1486" s="31" t="s">
        <v>187</v>
      </c>
      <c r="T1486" s="40" t="s">
        <v>2994</v>
      </c>
      <c r="U1486" s="222"/>
      <c r="V1486" s="48"/>
      <c r="W1486" s="48"/>
    </row>
    <row r="1487" s="49" customFormat="1">
      <c r="A1487" s="39">
        <v>17</v>
      </c>
      <c r="B1487" s="54" t="s">
        <v>40</v>
      </c>
      <c r="C1487" s="55" t="s">
        <v>2988</v>
      </c>
      <c r="D1487" s="141" t="s">
        <v>37</v>
      </c>
      <c r="E1487" s="88">
        <v>44313</v>
      </c>
      <c r="F1487" s="37" t="str">
        <f>VLOOKUP($C1487,CARPETAS!$C$5:$L$2388,2,FALSE)</f>
        <v>BRB031</v>
      </c>
      <c r="G1487" s="27" t="str">
        <f>VLOOKUP($C1487,CARPETAS!$C$5:$L$2388,9,FALSE)</f>
        <v>139.88.71</v>
      </c>
      <c r="H1487" s="28" t="str">
        <f>VLOOKUP($C1487,CARPETAS!$C$5:$L$2388,5,FALSE)</f>
        <v>silvio</v>
      </c>
      <c r="I1487" s="88">
        <v>44314</v>
      </c>
      <c r="J1487" s="29" t="str">
        <f>VLOOKUP($C1487,CARPETAS!$C$5:$L$2388,4,FALSE)</f>
        <v>Rio Branco</v>
      </c>
      <c r="K1487" s="38"/>
      <c r="L1487" s="93">
        <f t="shared" si="94"/>
        <v>44315</v>
      </c>
      <c r="M1487" s="30">
        <f t="shared" si="93"/>
        <v>2</v>
      </c>
      <c r="N1487" s="31">
        <v>936</v>
      </c>
      <c r="O1487" s="31" t="s">
        <v>1797</v>
      </c>
      <c r="P1487" s="31">
        <v>937</v>
      </c>
      <c r="Q1487" s="31">
        <v>5115</v>
      </c>
      <c r="R1487" s="31" t="s">
        <v>77</v>
      </c>
      <c r="S1487" s="31" t="s">
        <v>78</v>
      </c>
      <c r="T1487" s="40" t="s">
        <v>2994</v>
      </c>
      <c r="U1487" s="222"/>
      <c r="V1487" s="48"/>
      <c r="W1487" s="48"/>
    </row>
    <row r="1488" s="49" customFormat="1">
      <c r="A1488" s="39">
        <v>17</v>
      </c>
      <c r="B1488" s="54" t="s">
        <v>40</v>
      </c>
      <c r="C1488" s="55" t="s">
        <v>2995</v>
      </c>
      <c r="D1488" s="141" t="s">
        <v>1907</v>
      </c>
      <c r="E1488" s="88">
        <v>44312</v>
      </c>
      <c r="F1488" s="37" t="str">
        <f>VLOOKUP($C1488,CARPETAS!$C$5:$L$2388,2,FALSE)</f>
        <v>PYB015</v>
      </c>
      <c r="G1488" s="27" t="str">
        <f>VLOOKUP($C1488,CARPETAS!$C$5:$L$2388,9,FALSE)</f>
        <v>139.90.41</v>
      </c>
      <c r="H1488" s="28" t="str">
        <f>VLOOKUP($C1488,CARPETAS!$C$5:$L$2388,5,FALSE)</f>
        <v>Alto Paraguay</v>
      </c>
      <c r="I1488" s="88">
        <v>44316</v>
      </c>
      <c r="J1488" s="29" t="str">
        <f>VLOOKUP($C1488,CARPETAS!$C$5:$L$2388,4,FALSE)</f>
        <v>Salto</v>
      </c>
      <c r="K1488" s="38"/>
      <c r="L1488" s="93">
        <v>44319</v>
      </c>
      <c r="M1488" s="30">
        <f t="shared" si="93"/>
        <v>7</v>
      </c>
      <c r="N1488" s="31">
        <v>990</v>
      </c>
      <c r="O1488" s="31" t="s">
        <v>2192</v>
      </c>
      <c r="P1488" s="31">
        <v>991</v>
      </c>
      <c r="Q1488" s="31"/>
      <c r="R1488" s="31"/>
      <c r="S1488" s="31"/>
      <c r="T1488" s="40" t="s">
        <v>2996</v>
      </c>
      <c r="U1488" s="222"/>
      <c r="V1488" s="48"/>
      <c r="W1488" s="48"/>
    </row>
    <row r="1489" s="49" customFormat="1">
      <c r="A1489" s="39">
        <v>17</v>
      </c>
      <c r="B1489" s="54" t="s">
        <v>40</v>
      </c>
      <c r="C1489" s="55" t="s">
        <v>2978</v>
      </c>
      <c r="D1489" s="141" t="s">
        <v>1998</v>
      </c>
      <c r="E1489" s="88">
        <v>44315</v>
      </c>
      <c r="F1489" s="37" t="str">
        <f>VLOOKUP($C1489,CARPETAS!$C$5:$L$2388,2,FALSE)</f>
        <v>BRB030</v>
      </c>
      <c r="G1489" s="27" t="str">
        <f>VLOOKUP($C1489,CARPETAS!$C$5:$L$2388,9,FALSE)</f>
        <v>139.88.71</v>
      </c>
      <c r="H1489" s="28" t="str">
        <f>VLOOKUP($C1489,CARPETAS!$C$5:$L$2388,5,FALSE)</f>
        <v>Zanini</v>
      </c>
      <c r="I1489" s="88">
        <f>E1489+2</f>
        <v>44317</v>
      </c>
      <c r="J1489" s="29" t="str">
        <f>VLOOKUP($C1489,CARPETAS!$C$5:$L$2388,4,FALSE)</f>
        <v>Rio Branco</v>
      </c>
      <c r="K1489" s="38"/>
      <c r="L1489" s="93">
        <v>44319</v>
      </c>
      <c r="M1489" s="30">
        <f t="shared" si="93"/>
        <v>4</v>
      </c>
      <c r="N1489" s="31">
        <v>936</v>
      </c>
      <c r="O1489" s="31" t="s">
        <v>2997</v>
      </c>
      <c r="P1489" s="31">
        <v>936</v>
      </c>
      <c r="Q1489" s="31">
        <v>2021</v>
      </c>
      <c r="R1489" s="31" t="s">
        <v>1710</v>
      </c>
      <c r="S1489" s="31" t="s">
        <v>2787</v>
      </c>
      <c r="T1489" s="40" t="s">
        <v>2998</v>
      </c>
      <c r="U1489" s="222"/>
      <c r="V1489" s="48"/>
      <c r="W1489" s="48"/>
    </row>
    <row r="1490" s="49" customFormat="1">
      <c r="A1490" s="39">
        <v>17</v>
      </c>
      <c r="B1490" s="54" t="s">
        <v>40</v>
      </c>
      <c r="C1490" s="55" t="s">
        <v>2988</v>
      </c>
      <c r="D1490" s="141" t="s">
        <v>32</v>
      </c>
      <c r="E1490" s="88">
        <v>44315</v>
      </c>
      <c r="F1490" s="37" t="str">
        <f>VLOOKUP($C1490,CARPETAS!$C$5:$L$2388,2,FALSE)</f>
        <v>BRB031</v>
      </c>
      <c r="G1490" s="27" t="str">
        <f>VLOOKUP($C1490,CARPETAS!$C$5:$L$2388,9,FALSE)</f>
        <v>139.88.71</v>
      </c>
      <c r="H1490" s="28" t="str">
        <f>VLOOKUP($C1490,CARPETAS!$C$5:$L$2388,5,FALSE)</f>
        <v>silvio</v>
      </c>
      <c r="I1490" s="88">
        <f>E1490+2</f>
        <v>44317</v>
      </c>
      <c r="J1490" s="29" t="str">
        <f>VLOOKUP($C1490,CARPETAS!$C$5:$L$2388,4,FALSE)</f>
        <v>Rio Branco</v>
      </c>
      <c r="K1490" s="38"/>
      <c r="L1490" s="93">
        <v>44319</v>
      </c>
      <c r="M1490" s="30">
        <f t="shared" si="93"/>
        <v>4</v>
      </c>
      <c r="N1490" s="31">
        <v>936</v>
      </c>
      <c r="O1490" s="31" t="s">
        <v>1313</v>
      </c>
      <c r="P1490" s="31">
        <v>936</v>
      </c>
      <c r="Q1490" s="31">
        <v>5121</v>
      </c>
      <c r="R1490" s="31" t="s">
        <v>1851</v>
      </c>
      <c r="S1490" s="31" t="s">
        <v>1852</v>
      </c>
      <c r="T1490" s="40" t="s">
        <v>2998</v>
      </c>
      <c r="U1490" s="222"/>
      <c r="V1490" s="48"/>
      <c r="W1490" s="48"/>
    </row>
    <row r="1491" s="49" customFormat="1">
      <c r="A1491" s="39">
        <v>16</v>
      </c>
      <c r="B1491" s="54" t="s">
        <v>40</v>
      </c>
      <c r="C1491" s="55" t="s">
        <v>2999</v>
      </c>
      <c r="D1491" s="141" t="s">
        <v>38</v>
      </c>
      <c r="E1491" s="88">
        <v>44309</v>
      </c>
      <c r="F1491" s="37" t="str">
        <f>VLOOKUP($C1491,CARPETAS!$C$5:$L$2388,2,FALSE)</f>
        <v>BRA023</v>
      </c>
      <c r="G1491" s="27" t="str">
        <f>VLOOKUP($C1491,CARPETAS!$C$5:$L$2388,9,FALSE)</f>
        <v>139.85.73</v>
      </c>
      <c r="H1491" s="28" t="str">
        <f>VLOOKUP($C1491,CARPETAS!$C$5:$L$2388,5,FALSE)</f>
        <v>Silvio</v>
      </c>
      <c r="I1491" s="88">
        <v>44319</v>
      </c>
      <c r="J1491" s="29" t="str">
        <f>VLOOKUP($C1491,CARPETAS!$C$5:$L$2388,4,FALSE)</f>
        <v>Rio Branco</v>
      </c>
      <c r="K1491" s="38"/>
      <c r="L1491" s="93">
        <f ref="L1491:L1529" t="shared" si="95">I1491+1</f>
        <v>44320</v>
      </c>
      <c r="M1491" s="30">
        <f t="shared" si="93"/>
        <v>11</v>
      </c>
      <c r="N1491" s="31">
        <v>1152</v>
      </c>
      <c r="O1491" s="31"/>
      <c r="P1491" s="31">
        <v>1152</v>
      </c>
      <c r="Q1491" s="31">
        <v>5110</v>
      </c>
      <c r="R1491" s="31" t="s">
        <v>3000</v>
      </c>
      <c r="S1491" s="31" t="s">
        <v>3001</v>
      </c>
      <c r="T1491" s="40" t="s">
        <v>3002</v>
      </c>
      <c r="U1491" s="222"/>
      <c r="V1491" s="48"/>
      <c r="W1491" s="48"/>
    </row>
    <row r="1492" s="49" customFormat="1">
      <c r="A1492" s="39">
        <v>16</v>
      </c>
      <c r="B1492" s="54" t="s">
        <v>40</v>
      </c>
      <c r="C1492" s="55" t="s">
        <v>3003</v>
      </c>
      <c r="D1492" s="141" t="s">
        <v>38</v>
      </c>
      <c r="E1492" s="88">
        <v>44312</v>
      </c>
      <c r="F1492" s="37" t="str">
        <f>VLOOKUP($C1492,CARPETAS!$C$5:$L$2388,2,FALSE)</f>
        <v>BRA023</v>
      </c>
      <c r="G1492" s="27" t="str">
        <f>VLOOKUP($C1492,CARPETAS!$C$5:$L$2388,9,FALSE)</f>
        <v>139.85.73</v>
      </c>
      <c r="H1492" s="28" t="str">
        <f>VLOOKUP($C1492,CARPETAS!$C$5:$L$2388,5,FALSE)</f>
        <v>Silvio</v>
      </c>
      <c r="I1492" s="88">
        <v>44319</v>
      </c>
      <c r="J1492" s="29" t="str">
        <f>VLOOKUP($C1492,CARPETAS!$C$5:$L$2388,4,FALSE)</f>
        <v>Rio Branco</v>
      </c>
      <c r="K1492" s="38"/>
      <c r="L1492" s="93">
        <f t="shared" si="95"/>
        <v>44320</v>
      </c>
      <c r="M1492" s="30">
        <f t="shared" si="93"/>
        <v>8</v>
      </c>
      <c r="N1492" s="31">
        <v>1152</v>
      </c>
      <c r="O1492" s="31"/>
      <c r="P1492" s="31">
        <v>1152</v>
      </c>
      <c r="Q1492" s="31">
        <v>5108</v>
      </c>
      <c r="R1492" s="31" t="s">
        <v>1984</v>
      </c>
      <c r="S1492" s="31" t="s">
        <v>1985</v>
      </c>
      <c r="T1492" s="40" t="s">
        <v>3004</v>
      </c>
      <c r="U1492" s="222"/>
      <c r="V1492" s="48"/>
      <c r="W1492" s="48"/>
    </row>
    <row r="1493" s="49" customFormat="1">
      <c r="A1493" s="39">
        <v>17</v>
      </c>
      <c r="B1493" s="54" t="s">
        <v>40</v>
      </c>
      <c r="C1493" s="55" t="s">
        <v>2978</v>
      </c>
      <c r="D1493" s="141" t="s">
        <v>26</v>
      </c>
      <c r="E1493" s="88">
        <v>44315</v>
      </c>
      <c r="F1493" s="37" t="str">
        <f>VLOOKUP($C1493,CARPETAS!$C$5:$L$2388,2,FALSE)</f>
        <v>BRB030</v>
      </c>
      <c r="G1493" s="27" t="str">
        <f>VLOOKUP($C1493,CARPETAS!$C$5:$L$2388,9,FALSE)</f>
        <v>139.88.71</v>
      </c>
      <c r="H1493" s="28" t="str">
        <f>VLOOKUP($C1493,CARPETAS!$C$5:$L$2388,5,FALSE)</f>
        <v>Zanini</v>
      </c>
      <c r="I1493" s="88">
        <v>44319</v>
      </c>
      <c r="J1493" s="29" t="str">
        <f>VLOOKUP($C1493,CARPETAS!$C$5:$L$2388,4,FALSE)</f>
        <v>Rio Branco</v>
      </c>
      <c r="K1493" s="38"/>
      <c r="L1493" s="93">
        <f t="shared" si="95"/>
        <v>44320</v>
      </c>
      <c r="M1493" s="30">
        <f t="shared" si="93"/>
        <v>5</v>
      </c>
      <c r="N1493" s="31">
        <v>936</v>
      </c>
      <c r="O1493" s="31" t="s">
        <v>577</v>
      </c>
      <c r="P1493" s="31">
        <v>936</v>
      </c>
      <c r="Q1493" s="31">
        <v>2022</v>
      </c>
      <c r="R1493" s="31" t="s">
        <v>261</v>
      </c>
      <c r="S1493" s="31" t="s">
        <v>262</v>
      </c>
      <c r="T1493" s="40" t="s">
        <v>3005</v>
      </c>
      <c r="U1493" s="222"/>
      <c r="V1493" s="48"/>
      <c r="W1493" s="48"/>
    </row>
    <row r="1494" s="49" customFormat="1">
      <c r="A1494" s="39">
        <v>17</v>
      </c>
      <c r="B1494" s="54" t="s">
        <v>40</v>
      </c>
      <c r="C1494" s="55" t="s">
        <v>2988</v>
      </c>
      <c r="D1494" s="141" t="s">
        <v>36</v>
      </c>
      <c r="E1494" s="88">
        <v>44315</v>
      </c>
      <c r="F1494" s="37" t="str">
        <f>VLOOKUP($C1494,CARPETAS!$C$5:$L$2388,2,FALSE)</f>
        <v>BRB031</v>
      </c>
      <c r="G1494" s="27" t="str">
        <f>VLOOKUP($C1494,CARPETAS!$C$5:$L$2388,9,FALSE)</f>
        <v>139.88.71</v>
      </c>
      <c r="H1494" s="28" t="str">
        <f>VLOOKUP($C1494,CARPETAS!$C$5:$L$2388,5,FALSE)</f>
        <v>silvio</v>
      </c>
      <c r="I1494" s="88">
        <v>44319</v>
      </c>
      <c r="J1494" s="29" t="str">
        <f>VLOOKUP($C1494,CARPETAS!$C$5:$L$2388,4,FALSE)</f>
        <v>Rio Branco</v>
      </c>
      <c r="K1494" s="38"/>
      <c r="L1494" s="93">
        <f t="shared" si="95"/>
        <v>44320</v>
      </c>
      <c r="M1494" s="30">
        <f t="shared" si="93"/>
        <v>5</v>
      </c>
      <c r="N1494" s="31">
        <v>936</v>
      </c>
      <c r="O1494" s="31" t="s">
        <v>1359</v>
      </c>
      <c r="P1494" s="31">
        <v>936</v>
      </c>
      <c r="Q1494" s="31">
        <v>5121</v>
      </c>
      <c r="R1494" s="31" t="s">
        <v>1756</v>
      </c>
      <c r="S1494" s="31" t="s">
        <v>1981</v>
      </c>
      <c r="T1494" s="40" t="s">
        <v>3006</v>
      </c>
      <c r="U1494" s="222"/>
      <c r="V1494" s="48"/>
      <c r="W1494" s="48"/>
    </row>
    <row r="1495" s="49" customFormat="1">
      <c r="A1495" s="39">
        <v>17</v>
      </c>
      <c r="B1495" s="54" t="s">
        <v>40</v>
      </c>
      <c r="C1495" s="55" t="s">
        <v>3007</v>
      </c>
      <c r="D1495" s="141" t="s">
        <v>26</v>
      </c>
      <c r="E1495" s="88">
        <v>44316</v>
      </c>
      <c r="F1495" s="37" t="str">
        <f>VLOOKUP($C1495,CARPETAS!$C$5:$L$2388,2,FALSE)</f>
        <v>BRB032</v>
      </c>
      <c r="G1495" s="27" t="str">
        <f>VLOOKUP($C1495,CARPETAS!$C$5:$L$2388,9,FALSE)</f>
        <v>13994.41</v>
      </c>
      <c r="H1495" s="28" t="str">
        <f>VLOOKUP($C1495,CARPETAS!$C$5:$L$2388,5,FALSE)</f>
        <v>zanini</v>
      </c>
      <c r="I1495" s="88">
        <v>44319</v>
      </c>
      <c r="J1495" s="29" t="str">
        <f>VLOOKUP($C1495,CARPETAS!$C$5:$L$2388,4,FALSE)</f>
        <v>Rio Branco</v>
      </c>
      <c r="K1495" s="38"/>
      <c r="L1495" s="93">
        <f t="shared" si="95"/>
        <v>44320</v>
      </c>
      <c r="M1495" s="30">
        <f t="shared" si="93"/>
        <v>4</v>
      </c>
      <c r="N1495" s="31">
        <v>936</v>
      </c>
      <c r="O1495" s="31" t="s">
        <v>567</v>
      </c>
      <c r="P1495" s="31">
        <v>936</v>
      </c>
      <c r="Q1495" s="31">
        <v>2025</v>
      </c>
      <c r="R1495" s="31" t="s">
        <v>1958</v>
      </c>
      <c r="S1495" s="31" t="s">
        <v>1959</v>
      </c>
      <c r="T1495" s="40" t="s">
        <v>3005</v>
      </c>
      <c r="U1495" s="222"/>
      <c r="V1495" s="48"/>
      <c r="W1495" s="48"/>
    </row>
    <row r="1496" s="49" customFormat="1">
      <c r="A1496" s="39">
        <v>17</v>
      </c>
      <c r="B1496" s="54" t="s">
        <v>40</v>
      </c>
      <c r="C1496" s="55" t="s">
        <v>3007</v>
      </c>
      <c r="D1496" s="141" t="s">
        <v>1998</v>
      </c>
      <c r="E1496" s="88">
        <v>44316</v>
      </c>
      <c r="F1496" s="37" t="str">
        <f>VLOOKUP($C1496,CARPETAS!$C$5:$L$2388,2,FALSE)</f>
        <v>BRB032</v>
      </c>
      <c r="G1496" s="27" t="str">
        <f>VLOOKUP($C1496,CARPETAS!$C$5:$L$2388,9,FALSE)</f>
        <v>13994.41</v>
      </c>
      <c r="H1496" s="28" t="str">
        <f>VLOOKUP($C1496,CARPETAS!$C$5:$L$2388,5,FALSE)</f>
        <v>zanini</v>
      </c>
      <c r="I1496" s="88">
        <v>44319</v>
      </c>
      <c r="J1496" s="29" t="str">
        <f>VLOOKUP($C1496,CARPETAS!$C$5:$L$2388,4,FALSE)</f>
        <v>Rio Branco</v>
      </c>
      <c r="K1496" s="38"/>
      <c r="L1496" s="93">
        <f t="shared" si="95"/>
        <v>44320</v>
      </c>
      <c r="M1496" s="30">
        <f t="shared" si="93"/>
        <v>4</v>
      </c>
      <c r="N1496" s="31">
        <v>936</v>
      </c>
      <c r="O1496" s="31" t="s">
        <v>3008</v>
      </c>
      <c r="P1496" s="31">
        <v>937</v>
      </c>
      <c r="Q1496" s="31">
        <v>2024</v>
      </c>
      <c r="R1496" s="31" t="s">
        <v>339</v>
      </c>
      <c r="S1496" s="31" t="s">
        <v>232</v>
      </c>
      <c r="T1496" s="40" t="s">
        <v>3009</v>
      </c>
      <c r="U1496" s="222"/>
      <c r="V1496" s="48"/>
      <c r="W1496" s="48"/>
    </row>
    <row r="1497" s="49" customFormat="1">
      <c r="A1497" s="39">
        <v>17</v>
      </c>
      <c r="B1497" s="54" t="s">
        <v>40</v>
      </c>
      <c r="C1497" s="55" t="s">
        <v>2988</v>
      </c>
      <c r="D1497" s="141" t="s">
        <v>28</v>
      </c>
      <c r="E1497" s="88">
        <v>44316</v>
      </c>
      <c r="F1497" s="37" t="str">
        <f>VLOOKUP($C1497,CARPETAS!$C$5:$L$2388,2,FALSE)</f>
        <v>BRB031</v>
      </c>
      <c r="G1497" s="27" t="str">
        <f>VLOOKUP($C1497,CARPETAS!$C$5:$L$2388,9,FALSE)</f>
        <v>139.88.71</v>
      </c>
      <c r="H1497" s="28" t="str">
        <f>VLOOKUP($C1497,CARPETAS!$C$5:$L$2388,5,FALSE)</f>
        <v>silvio</v>
      </c>
      <c r="I1497" s="88">
        <v>44319</v>
      </c>
      <c r="J1497" s="29" t="str">
        <f>VLOOKUP($C1497,CARPETAS!$C$5:$L$2388,4,FALSE)</f>
        <v>Rio Branco</v>
      </c>
      <c r="K1497" s="38"/>
      <c r="L1497" s="93">
        <f t="shared" si="95"/>
        <v>44320</v>
      </c>
      <c r="M1497" s="30">
        <f t="shared" si="93"/>
        <v>4</v>
      </c>
      <c r="N1497" s="31">
        <v>936</v>
      </c>
      <c r="O1497" s="31" t="s">
        <v>1436</v>
      </c>
      <c r="P1497" s="31">
        <v>937</v>
      </c>
      <c r="Q1497" s="31">
        <v>5128</v>
      </c>
      <c r="R1497" s="31" t="s">
        <v>249</v>
      </c>
      <c r="S1497" s="31" t="s">
        <v>250</v>
      </c>
      <c r="T1497" s="40" t="s">
        <v>3010</v>
      </c>
      <c r="U1497" s="222"/>
      <c r="V1497" s="48"/>
      <c r="W1497" s="48"/>
    </row>
    <row r="1498" ht="28.5" s="49" customFormat="1">
      <c r="A1498" s="39">
        <v>17</v>
      </c>
      <c r="B1498" s="54" t="s">
        <v>40</v>
      </c>
      <c r="C1498" s="55" t="s">
        <v>3011</v>
      </c>
      <c r="D1498" s="141" t="s">
        <v>2282</v>
      </c>
      <c r="E1498" s="88">
        <v>44315</v>
      </c>
      <c r="F1498" s="37" t="str">
        <f>VLOOKUP($C1498,CARPETAS!$C$5:$L$2388,2,FALSE)</f>
        <v>BRE012</v>
      </c>
      <c r="G1498" s="27" t="str">
        <f>VLOOKUP($C1498,CARPETAS!$C$5:$L$2388,9,FALSE)</f>
        <v>1399188/1399190/1399186/1399186/1399191/1393231</v>
      </c>
      <c r="H1498" s="28" t="str">
        <f>VLOOKUP($C1498,CARPETAS!$C$5:$L$2388,5,FALSE)</f>
        <v>zanini</v>
      </c>
      <c r="I1498" s="88">
        <v>44320</v>
      </c>
      <c r="J1498" s="29" t="str">
        <f>VLOOKUP($C1498,CARPETAS!$C$5:$L$2388,4,FALSE)</f>
        <v>Rio Branco</v>
      </c>
      <c r="K1498" s="38"/>
      <c r="L1498" s="93">
        <f t="shared" si="95"/>
        <v>44321</v>
      </c>
      <c r="M1498" s="30">
        <f t="shared" si="93"/>
        <v>6</v>
      </c>
      <c r="N1498" s="31">
        <v>1360</v>
      </c>
      <c r="O1498" s="31"/>
      <c r="P1498" s="31"/>
      <c r="Q1498" s="31">
        <v>2020</v>
      </c>
      <c r="R1498" s="31" t="s">
        <v>1528</v>
      </c>
      <c r="S1498" s="31" t="s">
        <v>464</v>
      </c>
      <c r="T1498" s="40" t="s">
        <v>3012</v>
      </c>
      <c r="U1498" s="222"/>
      <c r="V1498" s="48"/>
      <c r="W1498" s="48"/>
    </row>
    <row r="1499" s="49" customFormat="1">
      <c r="A1499" s="39">
        <v>17</v>
      </c>
      <c r="B1499" s="54" t="s">
        <v>40</v>
      </c>
      <c r="C1499" s="55" t="s">
        <v>3013</v>
      </c>
      <c r="D1499" s="141" t="s">
        <v>38</v>
      </c>
      <c r="E1499" s="88">
        <v>44312</v>
      </c>
      <c r="F1499" s="37" t="str">
        <f>VLOOKUP($C1499,CARPETAS!$C$5:$L$2388,2,FALSE)</f>
        <v>BRA024</v>
      </c>
      <c r="G1499" s="27" t="str">
        <f>VLOOKUP($C1499,CARPETAS!$C$5:$L$2388,9,FALSE)</f>
        <v>139.91.47</v>
      </c>
      <c r="H1499" s="28" t="str">
        <f>VLOOKUP($C1499,CARPETAS!$C$5:$L$2388,5,FALSE)</f>
        <v>Silvio</v>
      </c>
      <c r="I1499" s="88">
        <v>44321</v>
      </c>
      <c r="J1499" s="29" t="str">
        <f>VLOOKUP($C1499,CARPETAS!$C$5:$L$2388,4,FALSE)</f>
        <v>Rio Branco</v>
      </c>
      <c r="K1499" s="38"/>
      <c r="L1499" s="93">
        <f t="shared" si="95"/>
        <v>44322</v>
      </c>
      <c r="M1499" s="30">
        <f t="shared" si="93"/>
        <v>10</v>
      </c>
      <c r="N1499" s="31">
        <v>1152</v>
      </c>
      <c r="O1499" s="31"/>
      <c r="P1499" s="31">
        <v>1152</v>
      </c>
      <c r="Q1499" s="31">
        <v>5112</v>
      </c>
      <c r="R1499" s="31" t="s">
        <v>1815</v>
      </c>
      <c r="S1499" s="31" t="s">
        <v>1816</v>
      </c>
      <c r="T1499" s="40" t="s">
        <v>3014</v>
      </c>
      <c r="U1499" s="222"/>
      <c r="V1499" s="48"/>
      <c r="W1499" s="48"/>
    </row>
    <row r="1500" s="49" customFormat="1">
      <c r="A1500" s="39">
        <v>18</v>
      </c>
      <c r="B1500" s="54" t="s">
        <v>40</v>
      </c>
      <c r="C1500" s="55" t="s">
        <v>3007</v>
      </c>
      <c r="D1500" s="141" t="s">
        <v>26</v>
      </c>
      <c r="E1500" s="88">
        <v>44319</v>
      </c>
      <c r="F1500" s="37" t="str">
        <f>VLOOKUP($C1500,CARPETAS!$C$5:$L$2388,2,FALSE)</f>
        <v>BRB032</v>
      </c>
      <c r="G1500" s="27" t="str">
        <f>VLOOKUP($C1500,CARPETAS!$C$5:$L$2388,9,FALSE)</f>
        <v>13994.41</v>
      </c>
      <c r="H1500" s="28" t="str">
        <f>VLOOKUP($C1500,CARPETAS!$C$5:$L$2388,5,FALSE)</f>
        <v>zanini</v>
      </c>
      <c r="I1500" s="88">
        <f>E1500+2</f>
        <v>44321</v>
      </c>
      <c r="J1500" s="29" t="str">
        <f>VLOOKUP($C1500,CARPETAS!$C$5:$L$2388,4,FALSE)</f>
        <v>Rio Branco</v>
      </c>
      <c r="K1500" s="38"/>
      <c r="L1500" s="93">
        <f t="shared" si="95"/>
        <v>44322</v>
      </c>
      <c r="M1500" s="30">
        <f t="shared" si="93"/>
        <v>3</v>
      </c>
      <c r="N1500" s="31">
        <v>936</v>
      </c>
      <c r="O1500" s="31" t="s">
        <v>581</v>
      </c>
      <c r="P1500" s="31"/>
      <c r="Q1500" s="31">
        <v>2032</v>
      </c>
      <c r="R1500" s="31" t="s">
        <v>200</v>
      </c>
      <c r="S1500" s="31" t="s">
        <v>201</v>
      </c>
      <c r="T1500" s="40"/>
      <c r="U1500" s="222"/>
      <c r="V1500" s="48"/>
      <c r="W1500" s="48"/>
    </row>
    <row r="1501" s="49" customFormat="1">
      <c r="A1501" s="39">
        <v>18</v>
      </c>
      <c r="B1501" s="54" t="s">
        <v>40</v>
      </c>
      <c r="C1501" s="55" t="s">
        <v>2988</v>
      </c>
      <c r="D1501" s="141" t="s">
        <v>27</v>
      </c>
      <c r="E1501" s="88">
        <v>44319</v>
      </c>
      <c r="F1501" s="37" t="str">
        <f>VLOOKUP($C1501,CARPETAS!$C$5:$L$2388,2,FALSE)</f>
        <v>BRB031</v>
      </c>
      <c r="G1501" s="27" t="str">
        <f>VLOOKUP($C1501,CARPETAS!$C$5:$L$2388,9,FALSE)</f>
        <v>139.88.71</v>
      </c>
      <c r="H1501" s="28" t="str">
        <f>VLOOKUP($C1501,CARPETAS!$C$5:$L$2388,5,FALSE)</f>
        <v>silvio</v>
      </c>
      <c r="I1501" s="88">
        <f>E1501+2</f>
        <v>44321</v>
      </c>
      <c r="J1501" s="29" t="str">
        <f>VLOOKUP($C1501,CARPETAS!$C$5:$L$2388,4,FALSE)</f>
        <v>Rio Branco</v>
      </c>
      <c r="K1501" s="38"/>
      <c r="L1501" s="93">
        <f t="shared" si="95"/>
        <v>44322</v>
      </c>
      <c r="M1501" s="30">
        <f t="shared" si="93"/>
        <v>3</v>
      </c>
      <c r="N1501" s="31">
        <v>936</v>
      </c>
      <c r="O1501" s="31" t="s">
        <v>2989</v>
      </c>
      <c r="P1501" s="31">
        <v>936</v>
      </c>
      <c r="Q1501" s="31">
        <v>5129</v>
      </c>
      <c r="R1501" s="31" t="s">
        <v>2747</v>
      </c>
      <c r="S1501" s="31" t="s">
        <v>2748</v>
      </c>
      <c r="T1501" s="40" t="s">
        <v>3015</v>
      </c>
      <c r="U1501" s="222"/>
      <c r="V1501" s="48"/>
      <c r="W1501" s="48"/>
    </row>
    <row r="1502" s="49" customFormat="1">
      <c r="A1502" s="39">
        <v>18</v>
      </c>
      <c r="B1502" s="54" t="s">
        <v>40</v>
      </c>
      <c r="C1502" s="55" t="s">
        <v>3007</v>
      </c>
      <c r="D1502" s="141" t="s">
        <v>1998</v>
      </c>
      <c r="E1502" s="88">
        <v>44320</v>
      </c>
      <c r="F1502" s="37" t="str">
        <f>VLOOKUP($C1502,CARPETAS!$C$5:$L$2388,2,FALSE)</f>
        <v>BRB032</v>
      </c>
      <c r="G1502" s="27" t="str">
        <f>VLOOKUP($C1502,CARPETAS!$C$5:$L$2388,9,FALSE)</f>
        <v>13994.41</v>
      </c>
      <c r="H1502" s="28" t="str">
        <f>VLOOKUP($C1502,CARPETAS!$C$5:$L$2388,5,FALSE)</f>
        <v>zanini</v>
      </c>
      <c r="I1502" s="88">
        <v>44321</v>
      </c>
      <c r="J1502" s="29" t="str">
        <f>VLOOKUP($C1502,CARPETAS!$C$5:$L$2388,4,FALSE)</f>
        <v>Rio Branco</v>
      </c>
      <c r="K1502" s="38"/>
      <c r="L1502" s="93">
        <f t="shared" si="95"/>
        <v>44322</v>
      </c>
      <c r="M1502" s="30">
        <f t="shared" si="93"/>
        <v>2</v>
      </c>
      <c r="N1502" s="31">
        <v>936</v>
      </c>
      <c r="O1502" s="31" t="s">
        <v>3016</v>
      </c>
      <c r="P1502" s="31">
        <v>936</v>
      </c>
      <c r="Q1502" s="31">
        <v>2031</v>
      </c>
      <c r="R1502" s="31" t="s">
        <v>48</v>
      </c>
      <c r="S1502" s="31" t="s">
        <v>49</v>
      </c>
      <c r="T1502" s="40" t="s">
        <v>3017</v>
      </c>
      <c r="U1502" s="222"/>
      <c r="V1502" s="48"/>
      <c r="W1502" s="48"/>
    </row>
    <row r="1503" s="49" customFormat="1">
      <c r="A1503" s="39">
        <v>18</v>
      </c>
      <c r="B1503" s="54" t="s">
        <v>40</v>
      </c>
      <c r="C1503" s="55" t="s">
        <v>3018</v>
      </c>
      <c r="D1503" s="141" t="s">
        <v>28</v>
      </c>
      <c r="E1503" s="88">
        <v>44320</v>
      </c>
      <c r="F1503" s="37" t="str">
        <f>VLOOKUP($C1503,CARPETAS!$C$5:$L$2388,2,FALSE)</f>
        <v>BRB033</v>
      </c>
      <c r="G1503" s="27" t="str">
        <f>VLOOKUP($C1503,CARPETAS!$C$5:$L$2388,9,FALSE)</f>
        <v>139.96.11</v>
      </c>
      <c r="H1503" s="28" t="str">
        <f>VLOOKUP($C1503,CARPETAS!$C$5:$L$2388,5,FALSE)</f>
        <v>Silvio</v>
      </c>
      <c r="I1503" s="88">
        <v>44321</v>
      </c>
      <c r="J1503" s="29" t="str">
        <f>VLOOKUP($C1503,CARPETAS!$C$5:$L$2388,4,FALSE)</f>
        <v>Rio Branco</v>
      </c>
      <c r="K1503" s="38"/>
      <c r="L1503" s="93">
        <f t="shared" si="95"/>
        <v>44322</v>
      </c>
      <c r="M1503" s="30">
        <f t="shared" si="93"/>
        <v>2</v>
      </c>
      <c r="N1503" s="31">
        <v>936</v>
      </c>
      <c r="O1503" s="31" t="s">
        <v>570</v>
      </c>
      <c r="P1503" s="31">
        <v>937</v>
      </c>
      <c r="Q1503" s="31">
        <v>5131</v>
      </c>
      <c r="R1503" s="31" t="s">
        <v>256</v>
      </c>
      <c r="S1503" s="31" t="s">
        <v>127</v>
      </c>
      <c r="T1503" s="40" t="s">
        <v>3019</v>
      </c>
      <c r="U1503" s="222"/>
      <c r="V1503" s="48"/>
      <c r="W1503" s="48"/>
    </row>
    <row r="1504" s="49" customFormat="1">
      <c r="A1504" s="39">
        <v>18</v>
      </c>
      <c r="B1504" s="54" t="s">
        <v>40</v>
      </c>
      <c r="C1504" s="55" t="s">
        <v>3018</v>
      </c>
      <c r="D1504" s="141" t="s">
        <v>37</v>
      </c>
      <c r="E1504" s="88">
        <v>44320</v>
      </c>
      <c r="F1504" s="37" t="str">
        <f>VLOOKUP($C1504,CARPETAS!$C$5:$L$2388,2,FALSE)</f>
        <v>BRB033</v>
      </c>
      <c r="G1504" s="27" t="str">
        <f>VLOOKUP($C1504,CARPETAS!$C$5:$L$2388,9,FALSE)</f>
        <v>139.96.11</v>
      </c>
      <c r="H1504" s="28" t="str">
        <f>VLOOKUP($C1504,CARPETAS!$C$5:$L$2388,5,FALSE)</f>
        <v>Silvio</v>
      </c>
      <c r="I1504" s="88">
        <f>E1504+2</f>
        <v>44322</v>
      </c>
      <c r="J1504" s="29" t="str">
        <f>VLOOKUP($C1504,CARPETAS!$C$5:$L$2388,4,FALSE)</f>
        <v>Rio Branco</v>
      </c>
      <c r="K1504" s="38"/>
      <c r="L1504" s="93">
        <f t="shared" si="95"/>
        <v>44323</v>
      </c>
      <c r="M1504" s="30">
        <f t="shared" si="93"/>
        <v>3</v>
      </c>
      <c r="N1504" s="31">
        <v>936</v>
      </c>
      <c r="O1504" s="31" t="s">
        <v>1878</v>
      </c>
      <c r="P1504" s="31">
        <v>937</v>
      </c>
      <c r="Q1504" s="31">
        <v>5130</v>
      </c>
      <c r="R1504" s="31" t="s">
        <v>402</v>
      </c>
      <c r="S1504" s="31" t="s">
        <v>403</v>
      </c>
      <c r="T1504" s="40" t="s">
        <v>3020</v>
      </c>
      <c r="U1504" s="222"/>
      <c r="V1504" s="48"/>
      <c r="W1504" s="48"/>
    </row>
    <row r="1505" s="49" customFormat="1">
      <c r="A1505" s="39">
        <v>18</v>
      </c>
      <c r="B1505" s="54" t="s">
        <v>40</v>
      </c>
      <c r="C1505" s="55" t="s">
        <v>3021</v>
      </c>
      <c r="D1505" s="141" t="s">
        <v>32</v>
      </c>
      <c r="E1505" s="88">
        <v>44320</v>
      </c>
      <c r="F1505" s="37" t="str">
        <f>VLOOKUP($C1505,CARPETAS!$C$5:$L$2388,2,FALSE)</f>
        <v>BRB034</v>
      </c>
      <c r="G1505" s="27" t="str">
        <f>VLOOKUP($C1505,CARPETAS!$C$5:$L$2388,9,FALSE)</f>
        <v>139.96.14</v>
      </c>
      <c r="H1505" s="28" t="str">
        <f>VLOOKUP($C1505,CARPETAS!$C$5:$L$2388,5,FALSE)</f>
        <v>Gral</v>
      </c>
      <c r="I1505" s="88">
        <f>E1505+2</f>
        <v>44322</v>
      </c>
      <c r="J1505" s="29" t="str">
        <f>VLOOKUP($C1505,CARPETAS!$C$5:$L$2388,4,FALSE)</f>
        <v>Rio Branco</v>
      </c>
      <c r="K1505" s="38"/>
      <c r="L1505" s="93">
        <f t="shared" si="95"/>
        <v>44323</v>
      </c>
      <c r="M1505" s="30">
        <f t="shared" si="93"/>
        <v>3</v>
      </c>
      <c r="N1505" s="31">
        <v>936</v>
      </c>
      <c r="O1505" s="31" t="s">
        <v>1315</v>
      </c>
      <c r="P1505" s="31"/>
      <c r="Q1505" s="31">
        <v>5500</v>
      </c>
      <c r="R1505" s="31" t="s">
        <v>3022</v>
      </c>
      <c r="S1505" s="31" t="s">
        <v>3023</v>
      </c>
      <c r="T1505" s="40" t="s">
        <v>3024</v>
      </c>
      <c r="U1505" s="222"/>
      <c r="V1505" s="48"/>
      <c r="W1505" s="48"/>
    </row>
    <row r="1506" s="49" customFormat="1">
      <c r="A1506" s="39">
        <v>17</v>
      </c>
      <c r="B1506" s="54" t="s">
        <v>40</v>
      </c>
      <c r="C1506" s="55" t="s">
        <v>3025</v>
      </c>
      <c r="D1506" s="141" t="s">
        <v>38</v>
      </c>
      <c r="E1506" s="88">
        <v>44316</v>
      </c>
      <c r="F1506" s="37" t="str">
        <f>VLOOKUP($C1506,CARPETAS!$C$5:$L$2388,2,FALSE)</f>
        <v>BRA024</v>
      </c>
      <c r="G1506" s="27" t="str">
        <f>VLOOKUP($C1506,CARPETAS!$C$5:$L$2388,9,FALSE)</f>
        <v>139.91.47</v>
      </c>
      <c r="H1506" s="28" t="str">
        <f>VLOOKUP($C1506,CARPETAS!$C$5:$L$2388,5,FALSE)</f>
        <v>Silvio</v>
      </c>
      <c r="I1506" s="88">
        <v>44322</v>
      </c>
      <c r="J1506" s="29" t="str">
        <f>VLOOKUP($C1506,CARPETAS!$C$5:$L$2388,4,FALSE)</f>
        <v>Rio Branco</v>
      </c>
      <c r="K1506" s="38"/>
      <c r="L1506" s="93">
        <f t="shared" si="95"/>
        <v>44323</v>
      </c>
      <c r="M1506" s="30">
        <f t="shared" si="93"/>
        <v>7</v>
      </c>
      <c r="N1506" s="31">
        <v>1152</v>
      </c>
      <c r="O1506" s="31"/>
      <c r="P1506" s="31">
        <v>1152</v>
      </c>
      <c r="Q1506" s="31">
        <v>5119</v>
      </c>
      <c r="R1506" s="31" t="s">
        <v>1410</v>
      </c>
      <c r="S1506" s="31" t="s">
        <v>1411</v>
      </c>
      <c r="T1506" s="40" t="s">
        <v>3026</v>
      </c>
      <c r="U1506" s="222"/>
      <c r="V1506" s="48"/>
      <c r="W1506" s="48"/>
    </row>
    <row r="1507" s="49" customFormat="1">
      <c r="A1507" s="39">
        <v>18</v>
      </c>
      <c r="B1507" s="54" t="s">
        <v>40</v>
      </c>
      <c r="C1507" s="55" t="s">
        <v>3027</v>
      </c>
      <c r="D1507" s="141" t="s">
        <v>1998</v>
      </c>
      <c r="E1507" s="88">
        <v>44321</v>
      </c>
      <c r="F1507" s="37" t="str">
        <f>VLOOKUP($C1507,CARPETAS!$C$5:$L$2388,2,FALSE)</f>
        <v>BRB035</v>
      </c>
      <c r="G1507" s="27" t="str">
        <f>VLOOKUP($C1507,CARPETAS!$C$5:$L$2388,9,FALSE)</f>
        <v>139.99.60</v>
      </c>
      <c r="H1507" s="28" t="str">
        <f>VLOOKUP($C1507,CARPETAS!$C$5:$L$2388,5,FALSE)</f>
        <v>Zanini</v>
      </c>
      <c r="I1507" s="88">
        <f>E1507+1</f>
        <v>44322</v>
      </c>
      <c r="J1507" s="29" t="str">
        <f>VLOOKUP($C1507,CARPETAS!$C$5:$L$2388,4,FALSE)</f>
        <v>Rio Branco</v>
      </c>
      <c r="K1507" s="38"/>
      <c r="L1507" s="93">
        <f t="shared" si="95"/>
        <v>44323</v>
      </c>
      <c r="M1507" s="30">
        <f t="shared" si="93"/>
        <v>2</v>
      </c>
      <c r="N1507" s="31">
        <v>936</v>
      </c>
      <c r="O1507" s="31" t="s">
        <v>3028</v>
      </c>
      <c r="P1507" s="31"/>
      <c r="Q1507" s="31">
        <v>2035</v>
      </c>
      <c r="R1507" s="31" t="s">
        <v>2263</v>
      </c>
      <c r="S1507" s="31" t="s">
        <v>2264</v>
      </c>
      <c r="T1507" s="40" t="s">
        <v>3024</v>
      </c>
      <c r="U1507" s="222"/>
      <c r="V1507" s="48"/>
      <c r="W1507" s="48"/>
    </row>
    <row r="1508" s="49" customFormat="1">
      <c r="A1508" s="39">
        <v>18</v>
      </c>
      <c r="B1508" s="54" t="s">
        <v>40</v>
      </c>
      <c r="C1508" s="55" t="s">
        <v>3029</v>
      </c>
      <c r="D1508" s="141" t="s">
        <v>1907</v>
      </c>
      <c r="E1508" s="88">
        <v>44319</v>
      </c>
      <c r="F1508" s="37" t="str">
        <f>VLOOKUP($C1508,CARPETAS!$C$5:$L$2388,2,FALSE)</f>
        <v>PYB016</v>
      </c>
      <c r="G1508" s="27" t="str">
        <f>VLOOKUP($C1508,CARPETAS!$C$5:$L$2388,9,FALSE)</f>
        <v>139.96.10</v>
      </c>
      <c r="H1508" s="28" t="str">
        <f>VLOOKUP($C1508,CARPETAS!$C$5:$L$2388,5,FALSE)</f>
        <v>Alto Paraguay</v>
      </c>
      <c r="I1508" s="88">
        <v>44322</v>
      </c>
      <c r="J1508" s="29" t="str">
        <f>VLOOKUP($C1508,CARPETAS!$C$5:$L$2388,4,FALSE)</f>
        <v>Salto</v>
      </c>
      <c r="K1508" s="38"/>
      <c r="L1508" s="93">
        <f t="shared" si="95"/>
        <v>44323</v>
      </c>
      <c r="M1508" s="30">
        <f t="shared" si="93"/>
        <v>4</v>
      </c>
      <c r="N1508" s="31">
        <v>990</v>
      </c>
      <c r="O1508" s="31" t="s">
        <v>3030</v>
      </c>
      <c r="P1508" s="31"/>
      <c r="Q1508" s="31"/>
      <c r="R1508" s="31"/>
      <c r="S1508" s="31"/>
      <c r="T1508" s="40" t="s">
        <v>3031</v>
      </c>
      <c r="U1508" s="222"/>
      <c r="V1508" s="48"/>
      <c r="W1508" s="48"/>
    </row>
    <row r="1509" s="49" customFormat="1">
      <c r="A1509" s="39">
        <v>17</v>
      </c>
      <c r="B1509" s="54" t="s">
        <v>40</v>
      </c>
      <c r="C1509" s="55" t="s">
        <v>3032</v>
      </c>
      <c r="D1509" s="141" t="s">
        <v>38</v>
      </c>
      <c r="E1509" s="88">
        <v>44316</v>
      </c>
      <c r="F1509" s="37" t="str">
        <f>VLOOKUP($C1509,CARPETAS!$C$5:$L$2388,2,FALSE)</f>
        <v>BRA024</v>
      </c>
      <c r="G1509" s="27" t="str">
        <f>VLOOKUP($C1509,CARPETAS!$C$5:$L$2388,9,FALSE)</f>
        <v>139.91.47</v>
      </c>
      <c r="H1509" s="28" t="str">
        <f>VLOOKUP($C1509,CARPETAS!$C$5:$L$2388,5,FALSE)</f>
        <v>Silvio</v>
      </c>
      <c r="I1509" s="88">
        <v>44323</v>
      </c>
      <c r="J1509" s="29" t="str">
        <f>VLOOKUP($C1509,CARPETAS!$C$5:$L$2388,4,FALSE)</f>
        <v>Rio Branco</v>
      </c>
      <c r="K1509" s="38"/>
      <c r="L1509" s="93">
        <f t="shared" si="95"/>
        <v>44324</v>
      </c>
      <c r="M1509" s="30">
        <f t="shared" si="93"/>
        <v>8</v>
      </c>
      <c r="N1509" s="31">
        <v>1152</v>
      </c>
      <c r="O1509" s="31"/>
      <c r="P1509" s="31">
        <v>1152</v>
      </c>
      <c r="Q1509" s="31">
        <v>5123</v>
      </c>
      <c r="R1509" s="31" t="s">
        <v>2351</v>
      </c>
      <c r="S1509" s="31" t="s">
        <v>2352</v>
      </c>
      <c r="T1509" s="40" t="s">
        <v>3033</v>
      </c>
      <c r="U1509" s="222"/>
      <c r="V1509" s="48"/>
      <c r="W1509" s="48"/>
    </row>
    <row r="1510" s="49" customFormat="1">
      <c r="A1510" s="39">
        <v>18</v>
      </c>
      <c r="B1510" s="54" t="s">
        <v>40</v>
      </c>
      <c r="C1510" s="55" t="s">
        <v>3007</v>
      </c>
      <c r="D1510" s="141" t="s">
        <v>26</v>
      </c>
      <c r="E1510" s="88">
        <v>44320</v>
      </c>
      <c r="F1510" s="37" t="str">
        <f>VLOOKUP($C1510,CARPETAS!$C$5:$L$2388,2,FALSE)</f>
        <v>BRB032</v>
      </c>
      <c r="G1510" s="27" t="str">
        <f>VLOOKUP($C1510,CARPETAS!$C$5:$L$2388,9,FALSE)</f>
        <v>13994.41</v>
      </c>
      <c r="H1510" s="28" t="str">
        <f>VLOOKUP($C1510,CARPETAS!$C$5:$L$2388,5,FALSE)</f>
        <v>zanini</v>
      </c>
      <c r="I1510" s="88">
        <f>E1510+3</f>
        <v>44323</v>
      </c>
      <c r="J1510" s="29" t="str">
        <f>VLOOKUP($C1510,CARPETAS!$C$5:$L$2388,4,FALSE)</f>
        <v>Rio Branco</v>
      </c>
      <c r="K1510" s="38"/>
      <c r="L1510" s="93">
        <f t="shared" si="95"/>
        <v>44324</v>
      </c>
      <c r="M1510" s="30">
        <f t="shared" si="93"/>
        <v>4</v>
      </c>
      <c r="N1510" s="31">
        <v>936</v>
      </c>
      <c r="O1510" s="31" t="s">
        <v>595</v>
      </c>
      <c r="P1510" s="31">
        <v>937</v>
      </c>
      <c r="Q1510" s="31">
        <v>2033</v>
      </c>
      <c r="R1510" s="31" t="s">
        <v>1580</v>
      </c>
      <c r="S1510" s="31" t="s">
        <v>1581</v>
      </c>
      <c r="T1510" s="40" t="s">
        <v>3034</v>
      </c>
      <c r="U1510" s="222"/>
      <c r="V1510" s="48"/>
      <c r="W1510" s="48"/>
    </row>
    <row r="1511" s="49" customFormat="1">
      <c r="A1511" s="39">
        <v>18</v>
      </c>
      <c r="B1511" s="54" t="s">
        <v>40</v>
      </c>
      <c r="C1511" s="55" t="s">
        <v>3007</v>
      </c>
      <c r="D1511" s="141" t="s">
        <v>26</v>
      </c>
      <c r="E1511" s="88">
        <v>44321</v>
      </c>
      <c r="F1511" s="37" t="str">
        <f>VLOOKUP($C1511,CARPETAS!$C$5:$L$2388,2,FALSE)</f>
        <v>BRB032</v>
      </c>
      <c r="G1511" s="27" t="str">
        <f>VLOOKUP($C1511,CARPETAS!$C$5:$L$2388,9,FALSE)</f>
        <v>13994.41</v>
      </c>
      <c r="H1511" s="28" t="str">
        <f>VLOOKUP($C1511,CARPETAS!$C$5:$L$2388,5,FALSE)</f>
        <v>zanini</v>
      </c>
      <c r="I1511" s="88">
        <f>E1511+2</f>
        <v>44323</v>
      </c>
      <c r="J1511" s="29" t="str">
        <f>VLOOKUP($C1511,CARPETAS!$C$5:$L$2388,4,FALSE)</f>
        <v>Rio Branco</v>
      </c>
      <c r="K1511" s="38"/>
      <c r="L1511" s="93">
        <f t="shared" si="95"/>
        <v>44324</v>
      </c>
      <c r="M1511" s="30">
        <f t="shared" si="93"/>
        <v>3</v>
      </c>
      <c r="N1511" s="31">
        <v>936</v>
      </c>
      <c r="O1511" s="31" t="s">
        <v>586</v>
      </c>
      <c r="P1511" s="31">
        <v>937</v>
      </c>
      <c r="Q1511" s="31">
        <v>2034</v>
      </c>
      <c r="R1511" s="31" t="s">
        <v>110</v>
      </c>
      <c r="S1511" s="31" t="s">
        <v>111</v>
      </c>
      <c r="T1511" s="40" t="s">
        <v>3034</v>
      </c>
      <c r="U1511" s="222"/>
      <c r="V1511" s="48"/>
      <c r="W1511" s="48"/>
    </row>
    <row r="1512" s="49" customFormat="1">
      <c r="A1512" s="39">
        <v>18</v>
      </c>
      <c r="B1512" s="54" t="s">
        <v>40</v>
      </c>
      <c r="C1512" s="55" t="s">
        <v>3018</v>
      </c>
      <c r="D1512" s="141" t="s">
        <v>37</v>
      </c>
      <c r="E1512" s="88">
        <v>44322</v>
      </c>
      <c r="F1512" s="37" t="str">
        <f>VLOOKUP($C1512,CARPETAS!$C$5:$L$2388,2,FALSE)</f>
        <v>BRB033</v>
      </c>
      <c r="G1512" s="27" t="str">
        <f>VLOOKUP($C1512,CARPETAS!$C$5:$L$2388,9,FALSE)</f>
        <v>139.96.11</v>
      </c>
      <c r="H1512" s="28" t="str">
        <f>VLOOKUP($C1512,CARPETAS!$C$5:$L$2388,5,FALSE)</f>
        <v>Silvio</v>
      </c>
      <c r="I1512" s="88">
        <v>44323</v>
      </c>
      <c r="J1512" s="29" t="str">
        <f>VLOOKUP($C1512,CARPETAS!$C$5:$L$2388,4,FALSE)</f>
        <v>Rio Branco</v>
      </c>
      <c r="K1512" s="38"/>
      <c r="L1512" s="93">
        <f t="shared" si="95"/>
        <v>44324</v>
      </c>
      <c r="M1512" s="30">
        <f t="shared" si="93"/>
        <v>2</v>
      </c>
      <c r="N1512" s="31">
        <v>936</v>
      </c>
      <c r="O1512" s="31" t="s">
        <v>1893</v>
      </c>
      <c r="P1512" s="31">
        <v>937</v>
      </c>
      <c r="Q1512" s="31">
        <v>5132</v>
      </c>
      <c r="R1512" s="31" t="s">
        <v>3035</v>
      </c>
      <c r="S1512" s="31" t="s">
        <v>3036</v>
      </c>
      <c r="T1512" s="40" t="s">
        <v>3034</v>
      </c>
      <c r="U1512" s="222"/>
      <c r="V1512" s="48"/>
      <c r="W1512" s="48"/>
    </row>
    <row r="1513" s="49" customFormat="1">
      <c r="A1513" s="39">
        <v>18</v>
      </c>
      <c r="B1513" s="54" t="s">
        <v>40</v>
      </c>
      <c r="C1513" s="55" t="s">
        <v>3021</v>
      </c>
      <c r="D1513" s="141" t="s">
        <v>32</v>
      </c>
      <c r="E1513" s="88">
        <v>44322</v>
      </c>
      <c r="F1513" s="37" t="str">
        <f>VLOOKUP($C1513,CARPETAS!$C$5:$L$2388,2,FALSE)</f>
        <v>BRB034</v>
      </c>
      <c r="G1513" s="27" t="str">
        <f>VLOOKUP($C1513,CARPETAS!$C$5:$L$2388,9,FALSE)</f>
        <v>139.96.14</v>
      </c>
      <c r="H1513" s="28" t="str">
        <f>VLOOKUP($C1513,CARPETAS!$C$5:$L$2388,5,FALSE)</f>
        <v>Gral</v>
      </c>
      <c r="I1513" s="88">
        <v>44323</v>
      </c>
      <c r="J1513" s="29" t="str">
        <f>VLOOKUP($C1513,CARPETAS!$C$5:$L$2388,4,FALSE)</f>
        <v>Rio Branco</v>
      </c>
      <c r="K1513" s="38"/>
      <c r="L1513" s="93">
        <f t="shared" si="95"/>
        <v>44324</v>
      </c>
      <c r="M1513" s="30">
        <f t="shared" si="93"/>
        <v>2</v>
      </c>
      <c r="N1513" s="31">
        <v>936</v>
      </c>
      <c r="O1513" s="31" t="s">
        <v>1322</v>
      </c>
      <c r="P1513" s="31">
        <v>937</v>
      </c>
      <c r="Q1513" s="31">
        <v>5501</v>
      </c>
      <c r="R1513" s="31" t="s">
        <v>3037</v>
      </c>
      <c r="S1513" s="31" t="s">
        <v>3038</v>
      </c>
      <c r="T1513" s="40" t="s">
        <v>3034</v>
      </c>
      <c r="U1513" s="222"/>
      <c r="V1513" s="48"/>
      <c r="W1513" s="48"/>
    </row>
    <row r="1514" s="49" customFormat="1">
      <c r="A1514" s="39">
        <v>18</v>
      </c>
      <c r="B1514" s="54" t="s">
        <v>40</v>
      </c>
      <c r="C1514" s="55" t="s">
        <v>3018</v>
      </c>
      <c r="D1514" s="141" t="s">
        <v>36</v>
      </c>
      <c r="E1514" s="88">
        <v>44322</v>
      </c>
      <c r="F1514" s="37" t="str">
        <f>VLOOKUP($C1514,CARPETAS!$C$5:$L$2388,2,FALSE)</f>
        <v>BRB033</v>
      </c>
      <c r="G1514" s="27" t="str">
        <f>VLOOKUP($C1514,CARPETAS!$C$5:$L$2388,9,FALSE)</f>
        <v>139.96.11</v>
      </c>
      <c r="H1514" s="28" t="str">
        <f>VLOOKUP($C1514,CARPETAS!$C$5:$L$2388,5,FALSE)</f>
        <v>Silvio</v>
      </c>
      <c r="I1514" s="88">
        <f>E1514+4</f>
        <v>44326</v>
      </c>
      <c r="J1514" s="29" t="str">
        <f>VLOOKUP($C1514,CARPETAS!$C$5:$L$2388,4,FALSE)</f>
        <v>Rio Branco</v>
      </c>
      <c r="K1514" s="38"/>
      <c r="L1514" s="93">
        <f t="shared" si="95"/>
        <v>44327</v>
      </c>
      <c r="M1514" s="30">
        <f t="shared" si="93"/>
        <v>5</v>
      </c>
      <c r="N1514" s="31">
        <v>936</v>
      </c>
      <c r="O1514" s="31" t="s">
        <v>1371</v>
      </c>
      <c r="P1514" s="31">
        <v>937</v>
      </c>
      <c r="Q1514" s="31">
        <v>5133</v>
      </c>
      <c r="R1514" s="31" t="s">
        <v>3039</v>
      </c>
      <c r="S1514" s="31" t="s">
        <v>3040</v>
      </c>
      <c r="T1514" s="40" t="s">
        <v>3041</v>
      </c>
      <c r="U1514" s="222"/>
      <c r="V1514" s="48"/>
      <c r="W1514" s="48"/>
    </row>
    <row r="1515" s="49" customFormat="1">
      <c r="A1515" s="39">
        <v>18</v>
      </c>
      <c r="B1515" s="54" t="s">
        <v>40</v>
      </c>
      <c r="C1515" s="55" t="s">
        <v>3027</v>
      </c>
      <c r="D1515" s="141" t="s">
        <v>26</v>
      </c>
      <c r="E1515" s="88">
        <v>44322</v>
      </c>
      <c r="F1515" s="37" t="str">
        <f>VLOOKUP($C1515,CARPETAS!$C$5:$L$2388,2,FALSE)</f>
        <v>BRB035</v>
      </c>
      <c r="G1515" s="27" t="str">
        <f>VLOOKUP($C1515,CARPETAS!$C$5:$L$2388,9,FALSE)</f>
        <v>139.99.60</v>
      </c>
      <c r="H1515" s="28" t="str">
        <f>VLOOKUP($C1515,CARPETAS!$C$5:$L$2388,5,FALSE)</f>
        <v>Zanini</v>
      </c>
      <c r="I1515" s="88">
        <f>E1515+4</f>
        <v>44326</v>
      </c>
      <c r="J1515" s="29" t="str">
        <f>VLOOKUP($C1515,CARPETAS!$C$5:$L$2388,4,FALSE)</f>
        <v>Rio Branco</v>
      </c>
      <c r="K1515" s="38"/>
      <c r="L1515" s="93">
        <f t="shared" si="95"/>
        <v>44327</v>
      </c>
      <c r="M1515" s="30">
        <f t="shared" si="93"/>
        <v>5</v>
      </c>
      <c r="N1515" s="31">
        <v>936</v>
      </c>
      <c r="O1515" s="31" t="s">
        <v>609</v>
      </c>
      <c r="P1515" s="31">
        <v>937</v>
      </c>
      <c r="Q1515" s="31">
        <v>2043</v>
      </c>
      <c r="R1515" s="31" t="s">
        <v>1083</v>
      </c>
      <c r="S1515" s="31" t="s">
        <v>1084</v>
      </c>
      <c r="T1515" s="40" t="s">
        <v>3041</v>
      </c>
      <c r="U1515" s="222"/>
      <c r="V1515" s="48"/>
      <c r="W1515" s="48"/>
    </row>
    <row r="1516" s="49" customFormat="1">
      <c r="A1516" s="50">
        <v>18</v>
      </c>
      <c r="B1516" s="57" t="s">
        <v>40</v>
      </c>
      <c r="C1516" s="58" t="s">
        <v>3027</v>
      </c>
      <c r="D1516" s="142" t="s">
        <v>1998</v>
      </c>
      <c r="E1516" s="89">
        <v>44322</v>
      </c>
      <c r="F1516" s="41" t="str">
        <f>VLOOKUP($C1516,CARPETAS!$C$5:$L$2388,2,FALSE)</f>
        <v>BRB035</v>
      </c>
      <c r="G1516" s="42" t="str">
        <f>VLOOKUP($C1516,CARPETAS!$C$5:$L$2388,9,FALSE)</f>
        <v>139.99.60</v>
      </c>
      <c r="H1516" s="43" t="str">
        <f>VLOOKUP($C1516,CARPETAS!$C$5:$L$2388,5,FALSE)</f>
        <v>Zanini</v>
      </c>
      <c r="I1516" s="89">
        <f>E1516+4</f>
        <v>44326</v>
      </c>
      <c r="J1516" s="44" t="str">
        <f>VLOOKUP($C1516,CARPETAS!$C$5:$L$2388,4,FALSE)</f>
        <v>Rio Branco</v>
      </c>
      <c r="K1516" s="45"/>
      <c r="L1516" s="94">
        <f t="shared" si="95"/>
        <v>44327</v>
      </c>
      <c r="M1516" s="46">
        <f t="shared" si="93"/>
        <v>5</v>
      </c>
      <c r="N1516" s="47">
        <v>936</v>
      </c>
      <c r="O1516" s="47" t="s">
        <v>3042</v>
      </c>
      <c r="P1516" s="47">
        <v>937</v>
      </c>
      <c r="Q1516" s="47">
        <v>2041</v>
      </c>
      <c r="R1516" s="47" t="s">
        <v>3043</v>
      </c>
      <c r="S1516" s="47" t="s">
        <v>3044</v>
      </c>
      <c r="T1516" s="36" t="s">
        <v>3045</v>
      </c>
      <c r="U1516" s="284"/>
      <c r="V1516" s="48"/>
      <c r="W1516" s="48"/>
    </row>
    <row r="1517" s="49" customFormat="1">
      <c r="A1517" s="39">
        <v>18</v>
      </c>
      <c r="B1517" s="54" t="s">
        <v>40</v>
      </c>
      <c r="C1517" s="55" t="s">
        <v>3046</v>
      </c>
      <c r="D1517" s="141" t="s">
        <v>38</v>
      </c>
      <c r="E1517" s="88">
        <v>44321</v>
      </c>
      <c r="F1517" s="37" t="str">
        <f>VLOOKUP($C1517,CARPETAS!$C$5:$L$2388,2,FALSE)</f>
        <v>BRA025</v>
      </c>
      <c r="G1517" s="27" t="str">
        <f>VLOOKUP($C1517,CARPETAS!$C$5:$L$2388,9,FALSE)</f>
        <v>139.97.69</v>
      </c>
      <c r="H1517" s="28" t="str">
        <f>VLOOKUP($C1517,CARPETAS!$C$5:$L$2388,5,FALSE)</f>
        <v>Silvio</v>
      </c>
      <c r="I1517" s="88">
        <v>44327</v>
      </c>
      <c r="J1517" s="29" t="str">
        <f>VLOOKUP($C1517,CARPETAS!$C$5:$L$2388,4,FALSE)</f>
        <v>Rio Branco</v>
      </c>
      <c r="K1517" s="38"/>
      <c r="L1517" s="93">
        <f t="shared" si="95"/>
        <v>44328</v>
      </c>
      <c r="M1517" s="30">
        <f t="shared" si="93"/>
        <v>7</v>
      </c>
      <c r="N1517" s="31">
        <v>1152</v>
      </c>
      <c r="O1517" s="31"/>
      <c r="P1517" s="31">
        <v>1152</v>
      </c>
      <c r="Q1517" s="31">
        <v>5137</v>
      </c>
      <c r="R1517" s="31" t="s">
        <v>1410</v>
      </c>
      <c r="S1517" s="31" t="s">
        <v>1411</v>
      </c>
      <c r="T1517" s="40" t="s">
        <v>3047</v>
      </c>
      <c r="U1517" s="222"/>
      <c r="V1517" s="48"/>
      <c r="W1517" s="48"/>
    </row>
    <row r="1518" s="49" customFormat="1">
      <c r="A1518" s="39">
        <v>17</v>
      </c>
      <c r="B1518" s="54" t="s">
        <v>40</v>
      </c>
      <c r="C1518" s="55" t="s">
        <v>3048</v>
      </c>
      <c r="D1518" s="141" t="s">
        <v>38</v>
      </c>
      <c r="E1518" s="88">
        <v>44320</v>
      </c>
      <c r="F1518" s="37" t="str">
        <f>VLOOKUP($C1518,CARPETAS!$C$5:$L$2388,2,FALSE)</f>
        <v>BRA024</v>
      </c>
      <c r="G1518" s="27" t="str">
        <f>VLOOKUP($C1518,CARPETAS!$C$5:$L$2388,9,FALSE)</f>
        <v>139.91.47</v>
      </c>
      <c r="H1518" s="28" t="str">
        <f>VLOOKUP($C1518,CARPETAS!$C$5:$L$2388,5,FALSE)</f>
        <v>Silvio</v>
      </c>
      <c r="I1518" s="88">
        <v>44328</v>
      </c>
      <c r="J1518" s="29" t="str">
        <f>VLOOKUP($C1518,CARPETAS!$C$5:$L$2388,4,FALSE)</f>
        <v>Rio Branco</v>
      </c>
      <c r="K1518" s="38"/>
      <c r="L1518" s="93">
        <f t="shared" si="95"/>
        <v>44329</v>
      </c>
      <c r="M1518" s="30">
        <f t="shared" si="93"/>
        <v>9</v>
      </c>
      <c r="N1518" s="31">
        <v>1152</v>
      </c>
      <c r="O1518" s="31"/>
      <c r="P1518" s="31">
        <v>1152</v>
      </c>
      <c r="Q1518" s="31">
        <v>5124</v>
      </c>
      <c r="R1518" s="31" t="s">
        <v>2168</v>
      </c>
      <c r="S1518" s="31" t="s">
        <v>2169</v>
      </c>
      <c r="T1518" s="40" t="s">
        <v>3049</v>
      </c>
      <c r="U1518" s="222"/>
      <c r="V1518" s="48"/>
      <c r="W1518" s="48"/>
    </row>
    <row r="1519" s="49" customFormat="1">
      <c r="A1519" s="39">
        <v>19</v>
      </c>
      <c r="B1519" s="54" t="s">
        <v>40</v>
      </c>
      <c r="C1519" s="55" t="s">
        <v>3018</v>
      </c>
      <c r="D1519" s="141" t="s">
        <v>27</v>
      </c>
      <c r="E1519" s="88">
        <v>44326</v>
      </c>
      <c r="F1519" s="37" t="str">
        <f>VLOOKUP($C1519,CARPETAS!$C$5:$L$2388,2,FALSE)</f>
        <v>BRB033</v>
      </c>
      <c r="G1519" s="27" t="str">
        <f>VLOOKUP($C1519,CARPETAS!$C$5:$L$2388,9,FALSE)</f>
        <v>139.96.11</v>
      </c>
      <c r="H1519" s="28" t="str">
        <f>VLOOKUP($C1519,CARPETAS!$C$5:$L$2388,5,FALSE)</f>
        <v>Silvio</v>
      </c>
      <c r="I1519" s="88">
        <f>E1519+2</f>
        <v>44328</v>
      </c>
      <c r="J1519" s="29" t="str">
        <f>VLOOKUP($C1519,CARPETAS!$C$5:$L$2388,4,FALSE)</f>
        <v>Rio Branco</v>
      </c>
      <c r="K1519" s="38"/>
      <c r="L1519" s="93">
        <f t="shared" si="95"/>
        <v>44329</v>
      </c>
      <c r="M1519" s="30">
        <f t="shared" si="93"/>
        <v>3</v>
      </c>
      <c r="N1519" s="31">
        <v>936</v>
      </c>
      <c r="O1519" s="31" t="s">
        <v>3050</v>
      </c>
      <c r="P1519" s="31">
        <v>936</v>
      </c>
      <c r="Q1519" s="31">
        <v>5134</v>
      </c>
      <c r="R1519" s="31" t="s">
        <v>2747</v>
      </c>
      <c r="S1519" s="31" t="s">
        <v>2748</v>
      </c>
      <c r="T1519" s="40" t="s">
        <v>3051</v>
      </c>
      <c r="U1519" s="222"/>
      <c r="V1519" s="48"/>
      <c r="W1519" s="48"/>
    </row>
    <row r="1520" s="49" customFormat="1">
      <c r="A1520" s="39">
        <v>19</v>
      </c>
      <c r="B1520" s="54" t="s">
        <v>40</v>
      </c>
      <c r="C1520" s="55" t="s">
        <v>3027</v>
      </c>
      <c r="D1520" s="141" t="s">
        <v>26</v>
      </c>
      <c r="E1520" s="88">
        <v>44326</v>
      </c>
      <c r="F1520" s="37" t="str">
        <f>VLOOKUP($C1520,CARPETAS!$C$5:$L$2388,2,FALSE)</f>
        <v>BRB035</v>
      </c>
      <c r="G1520" s="27" t="str">
        <f>VLOOKUP($C1520,CARPETAS!$C$5:$L$2388,9,FALSE)</f>
        <v>139.99.60</v>
      </c>
      <c r="H1520" s="28" t="str">
        <f>VLOOKUP($C1520,CARPETAS!$C$5:$L$2388,5,FALSE)</f>
        <v>Zanini</v>
      </c>
      <c r="I1520" s="88">
        <f>E1520+2</f>
        <v>44328</v>
      </c>
      <c r="J1520" s="29" t="str">
        <f>VLOOKUP($C1520,CARPETAS!$C$5:$L$2388,4,FALSE)</f>
        <v>Rio Branco</v>
      </c>
      <c r="K1520" s="38"/>
      <c r="L1520" s="93">
        <f t="shared" si="95"/>
        <v>44329</v>
      </c>
      <c r="M1520" s="30">
        <f t="shared" si="93"/>
        <v>3</v>
      </c>
      <c r="N1520" s="31">
        <v>936</v>
      </c>
      <c r="O1520" s="31" t="s">
        <v>610</v>
      </c>
      <c r="P1520" s="31">
        <v>937</v>
      </c>
      <c r="Q1520" s="31">
        <v>2044</v>
      </c>
      <c r="R1520" s="31" t="s">
        <v>3052</v>
      </c>
      <c r="S1520" s="31" t="s">
        <v>2753</v>
      </c>
      <c r="T1520" s="40" t="s">
        <v>3053</v>
      </c>
      <c r="U1520" s="222"/>
      <c r="V1520" s="48"/>
      <c r="W1520" s="48"/>
    </row>
    <row r="1521" s="49" customFormat="1">
      <c r="A1521" s="39">
        <v>18</v>
      </c>
      <c r="B1521" s="54" t="s">
        <v>40</v>
      </c>
      <c r="C1521" s="55" t="s">
        <v>3054</v>
      </c>
      <c r="D1521" s="141" t="s">
        <v>1907</v>
      </c>
      <c r="E1521" s="88">
        <v>44326</v>
      </c>
      <c r="F1521" s="37" t="str">
        <f>VLOOKUP($C1521,CARPETAS!$C$5:$L$2388,2,FALSE)</f>
        <v>PYB017</v>
      </c>
      <c r="G1521" s="27" t="str">
        <f>VLOOKUP($C1521,CARPETAS!$C$5:$L$2388,9,FALSE)</f>
        <v>140.01.67</v>
      </c>
      <c r="H1521" s="28" t="str">
        <f>VLOOKUP($C1521,CARPETAS!$C$5:$L$2388,5,FALSE)</f>
        <v>Alto Paraguay</v>
      </c>
      <c r="I1521" s="88">
        <f>E1521+2</f>
        <v>44328</v>
      </c>
      <c r="J1521" s="29" t="str">
        <f>VLOOKUP($C1521,CARPETAS!$C$5:$L$2388,4,FALSE)</f>
        <v>Salto</v>
      </c>
      <c r="K1521" s="38"/>
      <c r="L1521" s="93">
        <f t="shared" si="95"/>
        <v>44329</v>
      </c>
      <c r="M1521" s="30">
        <f t="shared" si="93"/>
        <v>3</v>
      </c>
      <c r="N1521" s="31">
        <v>990</v>
      </c>
      <c r="O1521" s="31" t="s">
        <v>2224</v>
      </c>
      <c r="P1521" s="31">
        <v>990</v>
      </c>
      <c r="Q1521" s="31"/>
      <c r="R1521" s="31" t="s">
        <v>2712</v>
      </c>
      <c r="S1521" s="31" t="s">
        <v>2681</v>
      </c>
      <c r="T1521" s="40" t="s">
        <v>3055</v>
      </c>
      <c r="U1521" s="222"/>
      <c r="V1521" s="48"/>
      <c r="W1521" s="48"/>
    </row>
    <row r="1522" s="49" customFormat="1">
      <c r="A1522" s="39">
        <v>19</v>
      </c>
      <c r="B1522" s="54" t="s">
        <v>40</v>
      </c>
      <c r="C1522" s="55" t="s">
        <v>3027</v>
      </c>
      <c r="D1522" s="141" t="s">
        <v>1998</v>
      </c>
      <c r="E1522" s="88">
        <v>44327</v>
      </c>
      <c r="F1522" s="37" t="str">
        <f>VLOOKUP($C1522,CARPETAS!$C$5:$L$2388,2,FALSE)</f>
        <v>BRB035</v>
      </c>
      <c r="G1522" s="27" t="str">
        <f>VLOOKUP($C1522,CARPETAS!$C$5:$L$2388,9,FALSE)</f>
        <v>139.99.60</v>
      </c>
      <c r="H1522" s="28" t="str">
        <f>VLOOKUP($C1522,CARPETAS!$C$5:$L$2388,5,FALSE)</f>
        <v>Zanini</v>
      </c>
      <c r="I1522" s="88">
        <v>44328</v>
      </c>
      <c r="J1522" s="29" t="str">
        <f>VLOOKUP($C1522,CARPETAS!$C$5:$L$2388,4,FALSE)</f>
        <v>Rio Branco</v>
      </c>
      <c r="K1522" s="38"/>
      <c r="L1522" s="93">
        <f t="shared" si="95"/>
        <v>44329</v>
      </c>
      <c r="M1522" s="30">
        <f t="shared" si="93"/>
        <v>2</v>
      </c>
      <c r="N1522" s="31">
        <v>936</v>
      </c>
      <c r="O1522" s="31" t="s">
        <v>3056</v>
      </c>
      <c r="P1522" s="31">
        <v>937</v>
      </c>
      <c r="Q1522" s="31">
        <v>2049</v>
      </c>
      <c r="R1522" s="31" t="s">
        <v>252</v>
      </c>
      <c r="S1522" s="31" t="s">
        <v>253</v>
      </c>
      <c r="T1522" s="40" t="s">
        <v>3057</v>
      </c>
      <c r="U1522" s="222"/>
      <c r="V1522" s="48"/>
      <c r="W1522" s="48"/>
    </row>
    <row r="1523" s="49" customFormat="1">
      <c r="A1523" s="39">
        <v>19</v>
      </c>
      <c r="B1523" s="54" t="s">
        <v>40</v>
      </c>
      <c r="C1523" s="55" t="s">
        <v>3027</v>
      </c>
      <c r="D1523" s="141" t="s">
        <v>26</v>
      </c>
      <c r="E1523" s="88">
        <v>44327</v>
      </c>
      <c r="F1523" s="37" t="str">
        <f>VLOOKUP($C1523,CARPETAS!$C$5:$L$2388,2,FALSE)</f>
        <v>BRB035</v>
      </c>
      <c r="G1523" s="27" t="str">
        <f>VLOOKUP($C1523,CARPETAS!$C$5:$L$2388,9,FALSE)</f>
        <v>139.99.60</v>
      </c>
      <c r="H1523" s="28" t="str">
        <f>VLOOKUP($C1523,CARPETAS!$C$5:$L$2388,5,FALSE)</f>
        <v>Zanini</v>
      </c>
      <c r="I1523" s="88">
        <v>44328</v>
      </c>
      <c r="J1523" s="29" t="str">
        <f>VLOOKUP($C1523,CARPETAS!$C$5:$L$2388,4,FALSE)</f>
        <v>Rio Branco</v>
      </c>
      <c r="K1523" s="38"/>
      <c r="L1523" s="93">
        <f t="shared" si="95"/>
        <v>44329</v>
      </c>
      <c r="M1523" s="30">
        <f t="shared" si="93"/>
        <v>2</v>
      </c>
      <c r="N1523" s="31">
        <v>936</v>
      </c>
      <c r="O1523" s="31" t="s">
        <v>630</v>
      </c>
      <c r="P1523" s="31">
        <v>937</v>
      </c>
      <c r="Q1523" s="31">
        <v>2048</v>
      </c>
      <c r="R1523" s="31" t="s">
        <v>1187</v>
      </c>
      <c r="S1523" s="31" t="s">
        <v>1188</v>
      </c>
      <c r="T1523" s="40" t="s">
        <v>3058</v>
      </c>
      <c r="U1523" s="222"/>
      <c r="V1523" s="48"/>
      <c r="W1523" s="48"/>
    </row>
    <row r="1524" s="49" customFormat="1">
      <c r="A1524" s="39">
        <v>19</v>
      </c>
      <c r="B1524" s="54" t="s">
        <v>40</v>
      </c>
      <c r="C1524" s="55" t="s">
        <v>3018</v>
      </c>
      <c r="D1524" s="141" t="s">
        <v>36</v>
      </c>
      <c r="E1524" s="88">
        <v>44327</v>
      </c>
      <c r="F1524" s="37" t="str">
        <f>VLOOKUP($C1524,CARPETAS!$C$5:$L$2388,2,FALSE)</f>
        <v>BRB033</v>
      </c>
      <c r="G1524" s="27" t="str">
        <f>VLOOKUP($C1524,CARPETAS!$C$5:$L$2388,9,FALSE)</f>
        <v>139.96.11</v>
      </c>
      <c r="H1524" s="28" t="str">
        <f>VLOOKUP($C1524,CARPETAS!$C$5:$L$2388,5,FALSE)</f>
        <v>Silvio</v>
      </c>
      <c r="I1524" s="88">
        <f>E1524+2</f>
        <v>44329</v>
      </c>
      <c r="J1524" s="29" t="str">
        <f>VLOOKUP($C1524,CARPETAS!$C$5:$L$2388,4,FALSE)</f>
        <v>Rio Branco</v>
      </c>
      <c r="K1524" s="38"/>
      <c r="L1524" s="93">
        <f t="shared" si="95"/>
        <v>44330</v>
      </c>
      <c r="M1524" s="30">
        <f t="shared" si="93"/>
        <v>3</v>
      </c>
      <c r="N1524" s="31">
        <v>936</v>
      </c>
      <c r="O1524" s="31" t="s">
        <v>1403</v>
      </c>
      <c r="P1524" s="31">
        <v>936</v>
      </c>
      <c r="Q1524" s="31">
        <v>5135</v>
      </c>
      <c r="R1524" s="31" t="s">
        <v>144</v>
      </c>
      <c r="S1524" s="31" t="s">
        <v>145</v>
      </c>
      <c r="T1524" s="40" t="s">
        <v>3059</v>
      </c>
      <c r="U1524" s="222"/>
      <c r="V1524" s="48"/>
      <c r="W1524" s="48"/>
    </row>
    <row r="1525" s="49" customFormat="1">
      <c r="A1525" s="39">
        <v>19</v>
      </c>
      <c r="B1525" s="54" t="s">
        <v>40</v>
      </c>
      <c r="C1525" s="55" t="s">
        <v>3060</v>
      </c>
      <c r="D1525" s="141" t="s">
        <v>28</v>
      </c>
      <c r="E1525" s="88">
        <v>44327</v>
      </c>
      <c r="F1525" s="37" t="str">
        <f>VLOOKUP($C1525,CARPETAS!$C$5:$L$2388,2,FALSE)</f>
        <v>BRB036</v>
      </c>
      <c r="G1525" s="27" t="str">
        <f>VLOOKUP($C1525,CARPETAS!$C$5:$L$2388,9,FALSE)</f>
        <v>140.04.06</v>
      </c>
      <c r="H1525" s="28" t="str">
        <f>VLOOKUP($C1525,CARPETAS!$C$5:$L$2388,5,FALSE)</f>
        <v>Silvio</v>
      </c>
      <c r="I1525" s="88">
        <f>E1525+2</f>
        <v>44329</v>
      </c>
      <c r="J1525" s="29" t="str">
        <f>VLOOKUP($C1525,CARPETAS!$C$5:$L$2388,4,FALSE)</f>
        <v>Rio Branco</v>
      </c>
      <c r="K1525" s="38"/>
      <c r="L1525" s="93">
        <f t="shared" si="95"/>
        <v>44330</v>
      </c>
      <c r="M1525" s="30">
        <f t="shared" si="93"/>
        <v>3</v>
      </c>
      <c r="N1525" s="31">
        <v>936</v>
      </c>
      <c r="O1525" s="31" t="s">
        <v>1464</v>
      </c>
      <c r="P1525" s="31">
        <v>936</v>
      </c>
      <c r="Q1525" s="31">
        <v>5144</v>
      </c>
      <c r="R1525" s="31" t="s">
        <v>217</v>
      </c>
      <c r="S1525" s="31" t="s">
        <v>1690</v>
      </c>
      <c r="T1525" s="40" t="s">
        <v>3061</v>
      </c>
      <c r="U1525" s="222"/>
      <c r="V1525" s="48"/>
      <c r="W1525" s="48"/>
    </row>
    <row r="1526" s="49" customFormat="1">
      <c r="A1526" s="39">
        <v>19</v>
      </c>
      <c r="B1526" s="54" t="s">
        <v>40</v>
      </c>
      <c r="C1526" s="55" t="s">
        <v>3060</v>
      </c>
      <c r="D1526" s="141" t="s">
        <v>37</v>
      </c>
      <c r="E1526" s="88">
        <v>44327</v>
      </c>
      <c r="F1526" s="37" t="str">
        <f>VLOOKUP($C1526,CARPETAS!$C$5:$L$2388,2,FALSE)</f>
        <v>BRB036</v>
      </c>
      <c r="G1526" s="27" t="str">
        <f>VLOOKUP($C1526,CARPETAS!$C$5:$L$2388,9,FALSE)</f>
        <v>140.04.06</v>
      </c>
      <c r="H1526" s="28" t="str">
        <f>VLOOKUP($C1526,CARPETAS!$C$5:$L$2388,5,FALSE)</f>
        <v>Silvio</v>
      </c>
      <c r="I1526" s="88">
        <f>E1526+2</f>
        <v>44329</v>
      </c>
      <c r="J1526" s="29" t="str">
        <f>VLOOKUP($C1526,CARPETAS!$C$5:$L$2388,4,FALSE)</f>
        <v>Rio Branco</v>
      </c>
      <c r="K1526" s="38"/>
      <c r="L1526" s="93">
        <f t="shared" si="95"/>
        <v>44330</v>
      </c>
      <c r="M1526" s="30">
        <f ref="M1526:M1589" t="shared" si="96">IF(E1526&lt;&gt;"",L1526-E1526,"-")</f>
        <v>3</v>
      </c>
      <c r="N1526" s="31">
        <v>936</v>
      </c>
      <c r="O1526" s="31" t="s">
        <v>1903</v>
      </c>
      <c r="P1526" s="31">
        <v>936</v>
      </c>
      <c r="Q1526" s="31">
        <v>5145</v>
      </c>
      <c r="R1526" s="31" t="s">
        <v>449</v>
      </c>
      <c r="S1526" s="31" t="s">
        <v>1037</v>
      </c>
      <c r="T1526" s="40" t="s">
        <v>3062</v>
      </c>
      <c r="U1526" s="222"/>
      <c r="V1526" s="48"/>
      <c r="W1526" s="48"/>
    </row>
    <row r="1527" s="49" customFormat="1">
      <c r="A1527" s="39">
        <v>19</v>
      </c>
      <c r="B1527" s="54" t="s">
        <v>40</v>
      </c>
      <c r="C1527" s="55" t="s">
        <v>3063</v>
      </c>
      <c r="D1527" s="141" t="s">
        <v>32</v>
      </c>
      <c r="E1527" s="88">
        <v>44327</v>
      </c>
      <c r="F1527" s="37" t="str">
        <f>VLOOKUP($C1527,CARPETAS!$C$5:$L$2388,2,FALSE)</f>
        <v>BRB037</v>
      </c>
      <c r="G1527" s="27" t="str">
        <f>VLOOKUP($C1527,CARPETAS!$C$5:$L$2388,9,FALSE)</f>
        <v>140.04.05</v>
      </c>
      <c r="H1527" s="28" t="str">
        <f>VLOOKUP($C1527,CARPETAS!$C$5:$L$2388,5,FALSE)</f>
        <v>gral</v>
      </c>
      <c r="I1527" s="88">
        <f>E1527+2</f>
        <v>44329</v>
      </c>
      <c r="J1527" s="29" t="str">
        <f>VLOOKUP($C1527,CARPETAS!$C$5:$L$2388,4,FALSE)</f>
        <v>Rio Branco</v>
      </c>
      <c r="K1527" s="38"/>
      <c r="L1527" s="93">
        <f t="shared" si="95"/>
        <v>44330</v>
      </c>
      <c r="M1527" s="30">
        <f t="shared" si="96"/>
        <v>3</v>
      </c>
      <c r="N1527" s="31">
        <v>936</v>
      </c>
      <c r="O1527" s="31" t="s">
        <v>1329</v>
      </c>
      <c r="P1527" s="31"/>
      <c r="Q1527" s="31">
        <v>5505</v>
      </c>
      <c r="R1527" s="31" t="s">
        <v>3064</v>
      </c>
      <c r="S1527" s="31" t="s">
        <v>3065</v>
      </c>
      <c r="T1527" s="40" t="s">
        <v>3066</v>
      </c>
      <c r="U1527" s="222"/>
      <c r="V1527" s="48"/>
      <c r="W1527" s="48"/>
    </row>
    <row r="1528" s="49" customFormat="1">
      <c r="A1528" s="39">
        <v>19</v>
      </c>
      <c r="B1528" s="54" t="s">
        <v>40</v>
      </c>
      <c r="C1528" s="55" t="s">
        <v>3067</v>
      </c>
      <c r="D1528" s="141" t="s">
        <v>1998</v>
      </c>
      <c r="E1528" s="88">
        <v>44328</v>
      </c>
      <c r="F1528" s="37" t="str">
        <f>VLOOKUP($C1528,CARPETAS!$C$5:$L$2388,2,FALSE)</f>
        <v>BRB038</v>
      </c>
      <c r="G1528" s="27" t="str">
        <f>VLOOKUP($C1528,CARPETAS!$C$5:$L$2388,9,FALSE)</f>
        <v>140.05.29</v>
      </c>
      <c r="H1528" s="28" t="str">
        <f>VLOOKUP($C1528,CARPETAS!$C$5:$L$2388,5,FALSE)</f>
        <v>Zanini</v>
      </c>
      <c r="I1528" s="88">
        <v>44329</v>
      </c>
      <c r="J1528" s="29" t="str">
        <f>VLOOKUP($C1528,CARPETAS!$C$5:$L$2388,4,FALSE)</f>
        <v>Rio Branco</v>
      </c>
      <c r="K1528" s="38"/>
      <c r="L1528" s="93">
        <f t="shared" si="95"/>
        <v>44330</v>
      </c>
      <c r="M1528" s="30">
        <f t="shared" si="96"/>
        <v>2</v>
      </c>
      <c r="N1528" s="31">
        <v>936</v>
      </c>
      <c r="O1528" s="31" t="s">
        <v>3068</v>
      </c>
      <c r="P1528" s="31">
        <v>936</v>
      </c>
      <c r="Q1528" s="31">
        <v>2051</v>
      </c>
      <c r="R1528" s="31" t="s">
        <v>171</v>
      </c>
      <c r="S1528" s="31" t="s">
        <v>172</v>
      </c>
      <c r="T1528" s="40" t="s">
        <v>3069</v>
      </c>
      <c r="U1528" s="222"/>
      <c r="V1528" s="48"/>
      <c r="W1528" s="48"/>
    </row>
    <row r="1529" s="49" customFormat="1">
      <c r="A1529" s="39">
        <v>18</v>
      </c>
      <c r="B1529" s="54" t="s">
        <v>40</v>
      </c>
      <c r="C1529" s="55" t="s">
        <v>3070</v>
      </c>
      <c r="D1529" s="141" t="s">
        <v>38</v>
      </c>
      <c r="E1529" s="88">
        <v>44323</v>
      </c>
      <c r="F1529" s="37" t="str">
        <f>VLOOKUP($C1529,CARPETAS!$C$5:$L$2388,2,FALSE)</f>
        <v>BRA025</v>
      </c>
      <c r="G1529" s="27" t="str">
        <f>VLOOKUP($C1529,CARPETAS!$C$5:$L$2388,9,FALSE)</f>
        <v>139.97.69</v>
      </c>
      <c r="H1529" s="28" t="str">
        <f>VLOOKUP($C1529,CARPETAS!$C$5:$L$2388,5,FALSE)</f>
        <v>Silvio</v>
      </c>
      <c r="I1529" s="88">
        <v>44329</v>
      </c>
      <c r="J1529" s="29" t="str">
        <f>VLOOKUP($C1529,CARPETAS!$C$5:$L$2388,4,FALSE)</f>
        <v>Rio Branco</v>
      </c>
      <c r="K1529" s="38"/>
      <c r="L1529" s="93">
        <f t="shared" si="95"/>
        <v>44330</v>
      </c>
      <c r="M1529" s="30">
        <f t="shared" si="96"/>
        <v>7</v>
      </c>
      <c r="N1529" s="31">
        <v>1152</v>
      </c>
      <c r="O1529" s="31"/>
      <c r="P1529" s="31">
        <v>1152</v>
      </c>
      <c r="Q1529" s="31">
        <v>5140</v>
      </c>
      <c r="R1529" s="31" t="s">
        <v>1851</v>
      </c>
      <c r="S1529" s="31" t="s">
        <v>1852</v>
      </c>
      <c r="T1529" s="40" t="s">
        <v>3071</v>
      </c>
      <c r="U1529" s="222"/>
      <c r="V1529" s="48"/>
      <c r="W1529" s="48"/>
    </row>
    <row r="1530" s="49" customFormat="1">
      <c r="A1530" s="39">
        <v>18</v>
      </c>
      <c r="B1530" s="54" t="s">
        <v>40</v>
      </c>
      <c r="C1530" s="55" t="s">
        <v>3054</v>
      </c>
      <c r="D1530" s="141" t="s">
        <v>1907</v>
      </c>
      <c r="E1530" s="88">
        <v>44326</v>
      </c>
      <c r="F1530" s="37" t="str">
        <f>VLOOKUP($C1530,CARPETAS!$C$5:$L$2388,2,FALSE)</f>
        <v>PYB017</v>
      </c>
      <c r="G1530" s="27" t="str">
        <f>VLOOKUP($C1530,CARPETAS!$C$5:$L$2388,9,FALSE)</f>
        <v>140.01.67</v>
      </c>
      <c r="H1530" s="28" t="str">
        <f>VLOOKUP($C1530,CARPETAS!$C$5:$L$2388,5,FALSE)</f>
        <v>Alto Paraguay</v>
      </c>
      <c r="I1530" s="88">
        <v>44329</v>
      </c>
      <c r="J1530" s="29" t="str">
        <f>VLOOKUP($C1530,CARPETAS!$C$5:$L$2388,4,FALSE)</f>
        <v>Salto</v>
      </c>
      <c r="K1530" s="38"/>
      <c r="L1530" s="93">
        <v>44331</v>
      </c>
      <c r="M1530" s="30">
        <f t="shared" si="96"/>
        <v>5</v>
      </c>
      <c r="N1530" s="31">
        <v>990</v>
      </c>
      <c r="O1530" s="31" t="s">
        <v>3072</v>
      </c>
      <c r="P1530" s="31">
        <v>990</v>
      </c>
      <c r="Q1530" s="31"/>
      <c r="R1530" s="31" t="s">
        <v>2255</v>
      </c>
      <c r="S1530" s="31" t="s">
        <v>2418</v>
      </c>
      <c r="T1530" s="40" t="s">
        <v>3073</v>
      </c>
      <c r="U1530" s="222"/>
      <c r="V1530" s="48"/>
      <c r="W1530" s="48"/>
    </row>
    <row r="1531" s="49" customFormat="1">
      <c r="A1531" s="39">
        <v>19</v>
      </c>
      <c r="B1531" s="54" t="s">
        <v>40</v>
      </c>
      <c r="C1531" s="55" t="s">
        <v>3067</v>
      </c>
      <c r="D1531" s="141" t="s">
        <v>1998</v>
      </c>
      <c r="E1531" s="88">
        <v>44329</v>
      </c>
      <c r="F1531" s="37" t="str">
        <f>VLOOKUP($C1531,CARPETAS!$C$5:$L$2388,2,FALSE)</f>
        <v>BRB038</v>
      </c>
      <c r="G1531" s="27" t="str">
        <f>VLOOKUP($C1531,CARPETAS!$C$5:$L$2388,9,FALSE)</f>
        <v>140.05.29</v>
      </c>
      <c r="H1531" s="28" t="str">
        <f>VLOOKUP($C1531,CARPETAS!$C$5:$L$2388,5,FALSE)</f>
        <v>Zanini</v>
      </c>
      <c r="I1531" s="88">
        <v>44330</v>
      </c>
      <c r="J1531" s="29" t="str">
        <f>VLOOKUP($C1531,CARPETAS!$C$5:$L$2388,4,FALSE)</f>
        <v>Rio Branco</v>
      </c>
      <c r="K1531" s="38"/>
      <c r="L1531" s="93">
        <f ref="L1531:L1562" t="shared" si="97">I1531+1</f>
        <v>44331</v>
      </c>
      <c r="M1531" s="30">
        <f t="shared" si="96"/>
        <v>2</v>
      </c>
      <c r="N1531" s="31">
        <v>936</v>
      </c>
      <c r="O1531" s="31" t="s">
        <v>3074</v>
      </c>
      <c r="P1531" s="31"/>
      <c r="Q1531" s="31">
        <v>2053</v>
      </c>
      <c r="R1531" s="31" t="s">
        <v>183</v>
      </c>
      <c r="S1531" s="31" t="s">
        <v>184</v>
      </c>
      <c r="T1531" s="40" t="s">
        <v>3075</v>
      </c>
      <c r="U1531" s="222"/>
      <c r="V1531" s="48"/>
      <c r="W1531" s="48"/>
    </row>
    <row r="1532" s="49" customFormat="1">
      <c r="A1532" s="39">
        <v>18</v>
      </c>
      <c r="B1532" s="54" t="s">
        <v>40</v>
      </c>
      <c r="C1532" s="55" t="s">
        <v>3076</v>
      </c>
      <c r="D1532" s="141" t="s">
        <v>38</v>
      </c>
      <c r="E1532" s="88">
        <v>44322</v>
      </c>
      <c r="F1532" s="37" t="str">
        <f>VLOOKUP($C1532,CARPETAS!$C$5:$L$2388,2,FALSE)</f>
        <v>BRA025</v>
      </c>
      <c r="G1532" s="27" t="str">
        <f>VLOOKUP($C1532,CARPETAS!$C$5:$L$2388,9,FALSE)</f>
        <v>139.97.69</v>
      </c>
      <c r="H1532" s="28" t="str">
        <f>VLOOKUP($C1532,CARPETAS!$C$5:$L$2388,5,FALSE)</f>
        <v>Silvio</v>
      </c>
      <c r="I1532" s="88">
        <v>44330</v>
      </c>
      <c r="J1532" s="29" t="str">
        <f>VLOOKUP($C1532,CARPETAS!$C$5:$L$2388,4,FALSE)</f>
        <v>Rio Branco</v>
      </c>
      <c r="K1532" s="38"/>
      <c r="L1532" s="93">
        <f t="shared" si="97"/>
        <v>44331</v>
      </c>
      <c r="M1532" s="30">
        <f t="shared" si="96"/>
        <v>9</v>
      </c>
      <c r="N1532" s="31">
        <v>1152</v>
      </c>
      <c r="O1532" s="31"/>
      <c r="P1532" s="31"/>
      <c r="Q1532" s="31">
        <v>5138</v>
      </c>
      <c r="R1532" s="31" t="s">
        <v>434</v>
      </c>
      <c r="S1532" s="31" t="s">
        <v>435</v>
      </c>
      <c r="T1532" s="40" t="s">
        <v>3077</v>
      </c>
      <c r="U1532" s="222"/>
      <c r="V1532" s="48"/>
      <c r="W1532" s="48"/>
    </row>
    <row r="1533" s="49" customFormat="1">
      <c r="A1533" s="39">
        <v>18</v>
      </c>
      <c r="B1533" s="54" t="s">
        <v>40</v>
      </c>
      <c r="C1533" s="55" t="s">
        <v>3078</v>
      </c>
      <c r="D1533" s="141" t="s">
        <v>38</v>
      </c>
      <c r="E1533" s="88">
        <v>44324</v>
      </c>
      <c r="F1533" s="37" t="str">
        <f>VLOOKUP($C1533,CARPETAS!$C$5:$L$2388,2,FALSE)</f>
        <v>BRA025</v>
      </c>
      <c r="G1533" s="27" t="str">
        <f>VLOOKUP($C1533,CARPETAS!$C$5:$L$2388,9,FALSE)</f>
        <v>139.97.69</v>
      </c>
      <c r="H1533" s="28" t="str">
        <f>VLOOKUP($C1533,CARPETAS!$C$5:$L$2388,5,FALSE)</f>
        <v>Silvio</v>
      </c>
      <c r="I1533" s="88">
        <v>44330</v>
      </c>
      <c r="J1533" s="29" t="str">
        <f>VLOOKUP($C1533,CARPETAS!$C$5:$L$2388,4,FALSE)</f>
        <v>Rio Branco</v>
      </c>
      <c r="K1533" s="38"/>
      <c r="L1533" s="93">
        <f t="shared" si="97"/>
        <v>44331</v>
      </c>
      <c r="M1533" s="30">
        <f t="shared" si="96"/>
        <v>7</v>
      </c>
      <c r="N1533" s="31">
        <v>1152</v>
      </c>
      <c r="O1533" s="31"/>
      <c r="P1533" s="31">
        <v>1152</v>
      </c>
      <c r="Q1533" s="31">
        <v>5141</v>
      </c>
      <c r="R1533" s="31" t="s">
        <v>1410</v>
      </c>
      <c r="S1533" s="31" t="s">
        <v>1411</v>
      </c>
      <c r="T1533" s="40" t="s">
        <v>3079</v>
      </c>
      <c r="U1533" s="222"/>
      <c r="V1533" s="48"/>
      <c r="W1533" s="48"/>
    </row>
    <row r="1534" s="49" customFormat="1">
      <c r="A1534" s="39">
        <v>19</v>
      </c>
      <c r="B1534" s="54" t="s">
        <v>40</v>
      </c>
      <c r="C1534" s="55" t="s">
        <v>3060</v>
      </c>
      <c r="D1534" s="141" t="s">
        <v>37</v>
      </c>
      <c r="E1534" s="88">
        <v>44328</v>
      </c>
      <c r="F1534" s="37" t="str">
        <f>VLOOKUP($C1534,CARPETAS!$C$5:$L$2388,2,FALSE)</f>
        <v>BRB036</v>
      </c>
      <c r="G1534" s="27" t="str">
        <f>VLOOKUP($C1534,CARPETAS!$C$5:$L$2388,9,FALSE)</f>
        <v>140.04.06</v>
      </c>
      <c r="H1534" s="28" t="str">
        <f>VLOOKUP($C1534,CARPETAS!$C$5:$L$2388,5,FALSE)</f>
        <v>Silvio</v>
      </c>
      <c r="I1534" s="88">
        <f>E1534+2</f>
        <v>44330</v>
      </c>
      <c r="J1534" s="29" t="str">
        <f>VLOOKUP($C1534,CARPETAS!$C$5:$L$2388,4,FALSE)</f>
        <v>Rio Branco</v>
      </c>
      <c r="K1534" s="38"/>
      <c r="L1534" s="93">
        <f t="shared" si="97"/>
        <v>44331</v>
      </c>
      <c r="M1534" s="30">
        <f t="shared" si="96"/>
        <v>3</v>
      </c>
      <c r="N1534" s="31">
        <v>936</v>
      </c>
      <c r="O1534" s="31" t="s">
        <v>1923</v>
      </c>
      <c r="P1534" s="31">
        <v>937</v>
      </c>
      <c r="Q1534" s="31">
        <v>5146</v>
      </c>
      <c r="R1534" s="31" t="s">
        <v>2156</v>
      </c>
      <c r="S1534" s="31" t="s">
        <v>2791</v>
      </c>
      <c r="T1534" s="40" t="s">
        <v>3077</v>
      </c>
      <c r="U1534" s="222"/>
      <c r="V1534" s="48"/>
      <c r="W1534" s="48"/>
    </row>
    <row r="1535" s="49" customFormat="1">
      <c r="A1535" s="39">
        <v>19</v>
      </c>
      <c r="B1535" s="54" t="s">
        <v>40</v>
      </c>
      <c r="C1535" s="55" t="s">
        <v>3067</v>
      </c>
      <c r="D1535" s="141" t="s">
        <v>26</v>
      </c>
      <c r="E1535" s="88">
        <v>44329</v>
      </c>
      <c r="F1535" s="37" t="str">
        <f>VLOOKUP($C1535,CARPETAS!$C$5:$L$2388,2,FALSE)</f>
        <v>BRB038</v>
      </c>
      <c r="G1535" s="27" t="str">
        <f>VLOOKUP($C1535,CARPETAS!$C$5:$L$2388,9,FALSE)</f>
        <v>140.05.29</v>
      </c>
      <c r="H1535" s="28" t="str">
        <f>VLOOKUP($C1535,CARPETAS!$C$5:$L$2388,5,FALSE)</f>
        <v>Zanini</v>
      </c>
      <c r="I1535" s="88">
        <v>44333</v>
      </c>
      <c r="J1535" s="29" t="str">
        <f>VLOOKUP($C1535,CARPETAS!$C$5:$L$2388,4,FALSE)</f>
        <v>Rio Branco</v>
      </c>
      <c r="K1535" s="38"/>
      <c r="L1535" s="93">
        <f t="shared" si="97"/>
        <v>44334</v>
      </c>
      <c r="M1535" s="30">
        <f t="shared" si="96"/>
        <v>5</v>
      </c>
      <c r="N1535" s="31">
        <v>936</v>
      </c>
      <c r="O1535" s="31" t="s">
        <v>638</v>
      </c>
      <c r="P1535" s="31">
        <v>937</v>
      </c>
      <c r="Q1535" s="31">
        <v>2054</v>
      </c>
      <c r="R1535" s="31" t="s">
        <v>1599</v>
      </c>
      <c r="S1535" s="31" t="s">
        <v>1600</v>
      </c>
      <c r="T1535" s="40" t="s">
        <v>3080</v>
      </c>
      <c r="U1535" s="222"/>
      <c r="V1535" s="48"/>
      <c r="W1535" s="48"/>
    </row>
    <row r="1536" s="49" customFormat="1">
      <c r="A1536" s="39">
        <v>19</v>
      </c>
      <c r="B1536" s="54" t="s">
        <v>40</v>
      </c>
      <c r="C1536" s="55" t="s">
        <v>3063</v>
      </c>
      <c r="D1536" s="141" t="s">
        <v>32</v>
      </c>
      <c r="E1536" s="88">
        <v>44329</v>
      </c>
      <c r="F1536" s="37" t="str">
        <f>VLOOKUP($C1536,CARPETAS!$C$5:$L$2388,2,FALSE)</f>
        <v>BRB037</v>
      </c>
      <c r="G1536" s="27" t="str">
        <f>VLOOKUP($C1536,CARPETAS!$C$5:$L$2388,9,FALSE)</f>
        <v>140.04.05</v>
      </c>
      <c r="H1536" s="28" t="str">
        <f>VLOOKUP($C1536,CARPETAS!$C$5:$L$2388,5,FALSE)</f>
        <v>gral</v>
      </c>
      <c r="I1536" s="88">
        <v>44333</v>
      </c>
      <c r="J1536" s="29" t="str">
        <f>VLOOKUP($C1536,CARPETAS!$C$5:$L$2388,4,FALSE)</f>
        <v>Rio Branco</v>
      </c>
      <c r="K1536" s="38"/>
      <c r="L1536" s="93">
        <f t="shared" si="97"/>
        <v>44334</v>
      </c>
      <c r="M1536" s="30">
        <f t="shared" si="96"/>
        <v>5</v>
      </c>
      <c r="N1536" s="31">
        <v>936</v>
      </c>
      <c r="O1536" s="31" t="s">
        <v>1335</v>
      </c>
      <c r="P1536" s="31">
        <v>937</v>
      </c>
      <c r="Q1536" s="31">
        <v>5506</v>
      </c>
      <c r="R1536" s="31" t="s">
        <v>3081</v>
      </c>
      <c r="S1536" s="31" t="s">
        <v>3082</v>
      </c>
      <c r="T1536" s="40" t="s">
        <v>3083</v>
      </c>
      <c r="U1536" s="222"/>
      <c r="V1536" s="48"/>
      <c r="W1536" s="48"/>
    </row>
    <row r="1537" s="49" customFormat="1">
      <c r="A1537" s="39">
        <v>19</v>
      </c>
      <c r="B1537" s="54" t="s">
        <v>40</v>
      </c>
      <c r="C1537" s="55" t="s">
        <v>3067</v>
      </c>
      <c r="D1537" s="141" t="s">
        <v>1091</v>
      </c>
      <c r="E1537" s="88">
        <v>44331</v>
      </c>
      <c r="F1537" s="37" t="str">
        <f>VLOOKUP($C1537,CARPETAS!$C$5:$L$2388,2,FALSE)</f>
        <v>BRB038</v>
      </c>
      <c r="G1537" s="27" t="str">
        <f>VLOOKUP($C1537,CARPETAS!$C$5:$L$2388,9,FALSE)</f>
        <v>140.05.29</v>
      </c>
      <c r="H1537" s="28" t="str">
        <f>VLOOKUP($C1537,CARPETAS!$C$5:$L$2388,5,FALSE)</f>
        <v>Zanini</v>
      </c>
      <c r="I1537" s="88">
        <f>E1537+2</f>
        <v>44333</v>
      </c>
      <c r="J1537" s="29" t="str">
        <f>VLOOKUP($C1537,CARPETAS!$C$5:$L$2388,4,FALSE)</f>
        <v>Rio Branco</v>
      </c>
      <c r="K1537" s="38"/>
      <c r="L1537" s="93">
        <f t="shared" si="97"/>
        <v>44334</v>
      </c>
      <c r="M1537" s="30">
        <f t="shared" si="96"/>
        <v>3</v>
      </c>
      <c r="N1537" s="31">
        <v>936</v>
      </c>
      <c r="O1537" s="31" t="s">
        <v>1140</v>
      </c>
      <c r="P1537" s="31">
        <v>936</v>
      </c>
      <c r="Q1537" s="31">
        <v>2056</v>
      </c>
      <c r="R1537" s="31" t="s">
        <v>1528</v>
      </c>
      <c r="S1537" s="31" t="s">
        <v>464</v>
      </c>
      <c r="T1537" s="40" t="s">
        <v>3084</v>
      </c>
      <c r="U1537" s="222"/>
      <c r="V1537" s="48"/>
      <c r="W1537" s="48"/>
    </row>
    <row r="1538" s="49" customFormat="1">
      <c r="A1538" s="39">
        <v>19</v>
      </c>
      <c r="B1538" s="54" t="s">
        <v>40</v>
      </c>
      <c r="C1538" s="55" t="s">
        <v>3060</v>
      </c>
      <c r="D1538" s="141" t="s">
        <v>28</v>
      </c>
      <c r="E1538" s="88">
        <v>44329</v>
      </c>
      <c r="F1538" s="37" t="str">
        <f>VLOOKUP($C1538,CARPETAS!$C$5:$L$2388,2,FALSE)</f>
        <v>BRB036</v>
      </c>
      <c r="G1538" s="27" t="str">
        <f>VLOOKUP($C1538,CARPETAS!$C$5:$L$2388,9,FALSE)</f>
        <v>140.04.06</v>
      </c>
      <c r="H1538" s="28" t="str">
        <f>VLOOKUP($C1538,CARPETAS!$C$5:$L$2388,5,FALSE)</f>
        <v>Silvio</v>
      </c>
      <c r="I1538" s="88">
        <v>44333</v>
      </c>
      <c r="J1538" s="29" t="str">
        <f>VLOOKUP($C1538,CARPETAS!$C$5:$L$2388,4,FALSE)</f>
        <v>Rio Branco</v>
      </c>
      <c r="K1538" s="38"/>
      <c r="L1538" s="93">
        <f t="shared" si="97"/>
        <v>44334</v>
      </c>
      <c r="M1538" s="30">
        <f t="shared" si="96"/>
        <v>5</v>
      </c>
      <c r="N1538" s="31">
        <v>936</v>
      </c>
      <c r="O1538" s="31" t="s">
        <v>618</v>
      </c>
      <c r="P1538" s="31">
        <v>938</v>
      </c>
      <c r="Q1538" s="31">
        <v>5147</v>
      </c>
      <c r="R1538" s="31" t="s">
        <v>3085</v>
      </c>
      <c r="S1538" s="31" t="s">
        <v>1985</v>
      </c>
      <c r="T1538" s="40" t="s">
        <v>3086</v>
      </c>
      <c r="U1538" s="222"/>
      <c r="V1538" s="48"/>
      <c r="W1538" s="48"/>
    </row>
    <row r="1539" ht="42.75" s="49" customFormat="1">
      <c r="A1539" s="39">
        <v>19</v>
      </c>
      <c r="B1539" s="54" t="s">
        <v>40</v>
      </c>
      <c r="C1539" s="55" t="s">
        <v>3087</v>
      </c>
      <c r="D1539" s="141" t="s">
        <v>2282</v>
      </c>
      <c r="E1539" s="88">
        <v>44333</v>
      </c>
      <c r="F1539" s="37" t="str">
        <f>VLOOKUP($C1539,CARPETAS!$C$5:$L$2388,2,FALSE)</f>
        <v>BRE013</v>
      </c>
      <c r="G1539" s="27" t="str">
        <f>VLOOKUP($C1539,CARPETAS!$C$5:$L$2388,9,FALSE)</f>
        <v>1400247/1400246/1399708/1400245/1400695</v>
      </c>
      <c r="H1539" s="28" t="str">
        <f>VLOOKUP($C1539,CARPETAS!$C$5:$L$2388,5,FALSE)</f>
        <v>zanini</v>
      </c>
      <c r="I1539" s="88">
        <f>E1539+2</f>
        <v>44335</v>
      </c>
      <c r="J1539" s="29" t="str">
        <f>VLOOKUP($C1539,CARPETAS!$C$5:$L$2388,4,FALSE)</f>
        <v>Rio Branco</v>
      </c>
      <c r="K1539" s="38"/>
      <c r="L1539" s="93">
        <f t="shared" si="97"/>
        <v>44336</v>
      </c>
      <c r="M1539" s="30">
        <f t="shared" si="96"/>
        <v>3</v>
      </c>
      <c r="N1539" s="31">
        <v>1223</v>
      </c>
      <c r="O1539" s="31" t="s">
        <v>644</v>
      </c>
      <c r="P1539" s="31">
        <v>576</v>
      </c>
      <c r="Q1539" s="31">
        <v>2055</v>
      </c>
      <c r="R1539" s="31" t="s">
        <v>364</v>
      </c>
      <c r="S1539" s="31" t="s">
        <v>703</v>
      </c>
      <c r="T1539" s="40" t="s">
        <v>3088</v>
      </c>
      <c r="U1539" s="222"/>
      <c r="V1539" s="48"/>
      <c r="W1539" s="48"/>
    </row>
    <row r="1540" s="49" customFormat="1">
      <c r="A1540" s="39">
        <v>20</v>
      </c>
      <c r="B1540" s="54" t="s">
        <v>40</v>
      </c>
      <c r="C1540" s="55" t="s">
        <v>3067</v>
      </c>
      <c r="D1540" s="141" t="s">
        <v>26</v>
      </c>
      <c r="E1540" s="88">
        <v>44333</v>
      </c>
      <c r="F1540" s="37" t="str">
        <f>VLOOKUP($C1540,CARPETAS!$C$5:$L$2388,2,FALSE)</f>
        <v>BRB038</v>
      </c>
      <c r="G1540" s="27" t="str">
        <f>VLOOKUP($C1540,CARPETAS!$C$5:$L$2388,9,FALSE)</f>
        <v>140.05.29</v>
      </c>
      <c r="H1540" s="28" t="str">
        <f>VLOOKUP($C1540,CARPETAS!$C$5:$L$2388,5,FALSE)</f>
        <v>Zanini</v>
      </c>
      <c r="I1540" s="88">
        <f>E1540+2</f>
        <v>44335</v>
      </c>
      <c r="J1540" s="29" t="str">
        <f>VLOOKUP($C1540,CARPETAS!$C$5:$L$2388,4,FALSE)</f>
        <v>Rio Branco</v>
      </c>
      <c r="K1540" s="38"/>
      <c r="L1540" s="93">
        <f t="shared" si="97"/>
        <v>44336</v>
      </c>
      <c r="M1540" s="30">
        <f t="shared" si="96"/>
        <v>3</v>
      </c>
      <c r="N1540" s="31">
        <v>936</v>
      </c>
      <c r="O1540" s="31" t="s">
        <v>651</v>
      </c>
      <c r="P1540" s="31">
        <v>937</v>
      </c>
      <c r="Q1540" s="31">
        <v>2062</v>
      </c>
      <c r="R1540" s="31" t="s">
        <v>3043</v>
      </c>
      <c r="S1540" s="31" t="s">
        <v>3044</v>
      </c>
      <c r="T1540" s="40" t="s">
        <v>3089</v>
      </c>
      <c r="U1540" s="222"/>
      <c r="V1540" s="48"/>
      <c r="W1540" s="48"/>
    </row>
    <row r="1541" s="49" customFormat="1">
      <c r="A1541" s="39">
        <v>20</v>
      </c>
      <c r="B1541" s="54" t="s">
        <v>40</v>
      </c>
      <c r="C1541" s="55" t="s">
        <v>3060</v>
      </c>
      <c r="D1541" s="141" t="s">
        <v>27</v>
      </c>
      <c r="E1541" s="88">
        <v>44333</v>
      </c>
      <c r="F1541" s="37" t="str">
        <f>VLOOKUP($C1541,CARPETAS!$C$5:$L$2388,2,FALSE)</f>
        <v>BRB036</v>
      </c>
      <c r="G1541" s="27" t="str">
        <f>VLOOKUP($C1541,CARPETAS!$C$5:$L$2388,9,FALSE)</f>
        <v>140.04.06</v>
      </c>
      <c r="H1541" s="28" t="str">
        <f>VLOOKUP($C1541,CARPETAS!$C$5:$L$2388,5,FALSE)</f>
        <v>Silvio</v>
      </c>
      <c r="I1541" s="88">
        <f>E1541+2</f>
        <v>44335</v>
      </c>
      <c r="J1541" s="29" t="str">
        <f>VLOOKUP($C1541,CARPETAS!$C$5:$L$2388,4,FALSE)</f>
        <v>Rio Branco</v>
      </c>
      <c r="K1541" s="38"/>
      <c r="L1541" s="93">
        <f t="shared" si="97"/>
        <v>44336</v>
      </c>
      <c r="M1541" s="30">
        <f t="shared" si="96"/>
        <v>3</v>
      </c>
      <c r="N1541" s="31">
        <v>936</v>
      </c>
      <c r="O1541" s="31" t="s">
        <v>3090</v>
      </c>
      <c r="P1541" s="31">
        <v>937</v>
      </c>
      <c r="Q1541" s="31">
        <v>5148</v>
      </c>
      <c r="R1541" s="31" t="s">
        <v>1678</v>
      </c>
      <c r="S1541" s="31" t="s">
        <v>1679</v>
      </c>
      <c r="T1541" s="40" t="s">
        <v>3089</v>
      </c>
      <c r="U1541" s="222"/>
      <c r="V1541" s="48"/>
      <c r="W1541" s="48"/>
    </row>
    <row r="1542" s="49" customFormat="1">
      <c r="A1542" s="39">
        <v>20</v>
      </c>
      <c r="B1542" s="54" t="s">
        <v>40</v>
      </c>
      <c r="C1542" s="55" t="s">
        <v>3067</v>
      </c>
      <c r="D1542" s="141" t="s">
        <v>1998</v>
      </c>
      <c r="E1542" s="88">
        <v>44334</v>
      </c>
      <c r="F1542" s="37" t="str">
        <f>VLOOKUP($C1542,CARPETAS!$C$5:$L$2388,2,FALSE)</f>
        <v>BRB038</v>
      </c>
      <c r="G1542" s="27" t="str">
        <f>VLOOKUP($C1542,CARPETAS!$C$5:$L$2388,9,FALSE)</f>
        <v>140.05.29</v>
      </c>
      <c r="H1542" s="28" t="str">
        <f>VLOOKUP($C1542,CARPETAS!$C$5:$L$2388,5,FALSE)</f>
        <v>Zanini</v>
      </c>
      <c r="I1542" s="88">
        <v>44335</v>
      </c>
      <c r="J1542" s="29" t="str">
        <f>VLOOKUP($C1542,CARPETAS!$C$5:$L$2388,4,FALSE)</f>
        <v>Rio Branco</v>
      </c>
      <c r="K1542" s="38"/>
      <c r="L1542" s="93">
        <f t="shared" si="97"/>
        <v>44336</v>
      </c>
      <c r="M1542" s="30">
        <f t="shared" si="96"/>
        <v>2</v>
      </c>
      <c r="N1542" s="31">
        <v>936</v>
      </c>
      <c r="O1542" s="31" t="s">
        <v>3091</v>
      </c>
      <c r="P1542" s="31">
        <v>936</v>
      </c>
      <c r="Q1542" s="31">
        <v>2061</v>
      </c>
      <c r="R1542" s="31" t="s">
        <v>3092</v>
      </c>
      <c r="S1542" s="31" t="s">
        <v>3093</v>
      </c>
      <c r="T1542" s="40" t="s">
        <v>3094</v>
      </c>
      <c r="U1542" s="222"/>
      <c r="V1542" s="48"/>
      <c r="W1542" s="48"/>
    </row>
    <row r="1543" s="49" customFormat="1">
      <c r="A1543" s="39">
        <v>20</v>
      </c>
      <c r="B1543" s="54" t="s">
        <v>40</v>
      </c>
      <c r="C1543" s="55" t="s">
        <v>3095</v>
      </c>
      <c r="D1543" s="141" t="s">
        <v>1907</v>
      </c>
      <c r="E1543" s="88">
        <v>44333</v>
      </c>
      <c r="F1543" s="37" t="str">
        <f>VLOOKUP($C1543,CARPETAS!$C$5:$L$2388,2,FALSE)</f>
        <v>PYB018</v>
      </c>
      <c r="G1543" s="27" t="str">
        <f>VLOOKUP($C1543,CARPETAS!$C$5:$L$2388,9,FALSE)</f>
        <v>140.08.72</v>
      </c>
      <c r="H1543" s="28" t="str">
        <f>VLOOKUP($C1543,CARPETAS!$C$5:$L$2388,5,FALSE)</f>
        <v>Alto Paraguay</v>
      </c>
      <c r="I1543" s="88">
        <v>44336</v>
      </c>
      <c r="J1543" s="29" t="str">
        <f>VLOOKUP($C1543,CARPETAS!$C$5:$L$2388,4,FALSE)</f>
        <v>Salto</v>
      </c>
      <c r="K1543" s="38"/>
      <c r="L1543" s="93">
        <f t="shared" si="97"/>
        <v>44337</v>
      </c>
      <c r="M1543" s="30">
        <f t="shared" si="96"/>
        <v>4</v>
      </c>
      <c r="N1543" s="31">
        <v>990</v>
      </c>
      <c r="O1543" s="31" t="s">
        <v>2254</v>
      </c>
      <c r="P1543" s="31"/>
      <c r="Q1543" s="31"/>
      <c r="R1543" s="31" t="s">
        <v>2123</v>
      </c>
      <c r="S1543" s="31" t="s">
        <v>2222</v>
      </c>
      <c r="T1543" s="40" t="s">
        <v>3096</v>
      </c>
      <c r="U1543" s="222"/>
      <c r="V1543" s="48"/>
      <c r="W1543" s="48"/>
    </row>
    <row r="1544" s="49" customFormat="1">
      <c r="A1544" s="39">
        <v>20</v>
      </c>
      <c r="B1544" s="54" t="s">
        <v>40</v>
      </c>
      <c r="C1544" s="55" t="s">
        <v>3097</v>
      </c>
      <c r="D1544" s="141" t="s">
        <v>26</v>
      </c>
      <c r="E1544" s="88">
        <v>44334</v>
      </c>
      <c r="F1544" s="37" t="str">
        <f>VLOOKUP($C1544,CARPETAS!$C$5:$L$2388,2,FALSE)</f>
        <v>BRB040</v>
      </c>
      <c r="G1544" s="27" t="str">
        <f>VLOOKUP($C1544,CARPETAS!$C$5:$L$2388,9,FALSE)</f>
        <v>140.09.58</v>
      </c>
      <c r="H1544" s="28" t="str">
        <f>VLOOKUP($C1544,CARPETAS!$C$5:$L$2388,5,FALSE)</f>
        <v>Zanini</v>
      </c>
      <c r="I1544" s="88">
        <f>E1544+2</f>
        <v>44336</v>
      </c>
      <c r="J1544" s="29" t="str">
        <f>VLOOKUP($C1544,CARPETAS!$C$5:$L$2388,4,FALSE)</f>
        <v>Rio Branco</v>
      </c>
      <c r="K1544" s="38"/>
      <c r="L1544" s="93">
        <f t="shared" si="97"/>
        <v>44337</v>
      </c>
      <c r="M1544" s="30">
        <f t="shared" si="96"/>
        <v>3</v>
      </c>
      <c r="N1544" s="31">
        <v>936</v>
      </c>
      <c r="O1544" s="31" t="s">
        <v>654</v>
      </c>
      <c r="P1544" s="31">
        <v>937</v>
      </c>
      <c r="Q1544" s="31">
        <v>2064</v>
      </c>
      <c r="R1544" s="31" t="s">
        <v>114</v>
      </c>
      <c r="S1544" s="31" t="s">
        <v>115</v>
      </c>
      <c r="T1544" s="40" t="s">
        <v>3098</v>
      </c>
      <c r="U1544" s="222"/>
      <c r="V1544" s="48"/>
      <c r="W1544" s="48"/>
    </row>
    <row r="1545" ht="54.75" customHeight="1" s="49" customFormat="1">
      <c r="A1545" s="39">
        <v>20</v>
      </c>
      <c r="B1545" s="54" t="s">
        <v>40</v>
      </c>
      <c r="C1545" s="55" t="s">
        <v>3060</v>
      </c>
      <c r="D1545" s="141" t="s">
        <v>37</v>
      </c>
      <c r="E1545" s="88">
        <v>44334</v>
      </c>
      <c r="F1545" s="37" t="str">
        <f>VLOOKUP($C1545,CARPETAS!$C$5:$L$2388,2,FALSE)</f>
        <v>BRB036</v>
      </c>
      <c r="G1545" s="27" t="str">
        <f>VLOOKUP($C1545,CARPETAS!$C$5:$L$2388,9,FALSE)</f>
        <v>140.04.06</v>
      </c>
      <c r="H1545" s="28" t="str">
        <f>VLOOKUP($C1545,CARPETAS!$C$5:$L$2388,5,FALSE)</f>
        <v>Silvio</v>
      </c>
      <c r="I1545" s="88">
        <f>E1545+2</f>
        <v>44336</v>
      </c>
      <c r="J1545" s="29" t="str">
        <f>VLOOKUP($C1545,CARPETAS!$C$5:$L$2388,4,FALSE)</f>
        <v>Rio Branco</v>
      </c>
      <c r="K1545" s="38"/>
      <c r="L1545" s="93">
        <f t="shared" si="97"/>
        <v>44337</v>
      </c>
      <c r="M1545" s="30">
        <f t="shared" si="96"/>
        <v>3</v>
      </c>
      <c r="N1545" s="31">
        <v>936</v>
      </c>
      <c r="O1545" s="31" t="s">
        <v>1931</v>
      </c>
      <c r="P1545" s="31">
        <v>936</v>
      </c>
      <c r="Q1545" s="31">
        <v>5149</v>
      </c>
      <c r="R1545" s="31" t="s">
        <v>402</v>
      </c>
      <c r="S1545" s="31" t="s">
        <v>403</v>
      </c>
      <c r="T1545" s="40" t="s">
        <v>3099</v>
      </c>
      <c r="U1545" s="222"/>
      <c r="V1545" s="48"/>
      <c r="W1545" s="48"/>
    </row>
    <row r="1546" ht="17.25" customHeight="1" s="49" customFormat="1">
      <c r="A1546" s="39">
        <v>20</v>
      </c>
      <c r="B1546" s="54" t="s">
        <v>40</v>
      </c>
      <c r="C1546" s="55" t="s">
        <v>3097</v>
      </c>
      <c r="D1546" s="141" t="s">
        <v>1998</v>
      </c>
      <c r="E1546" s="88">
        <v>44335</v>
      </c>
      <c r="F1546" s="37" t="str">
        <f>VLOOKUP($C1546,CARPETAS!$C$5:$L$2388,2,FALSE)</f>
        <v>BRB040</v>
      </c>
      <c r="G1546" s="27" t="str">
        <f>VLOOKUP($C1546,CARPETAS!$C$5:$L$2388,9,FALSE)</f>
        <v>140.09.58</v>
      </c>
      <c r="H1546" s="28" t="str">
        <f>VLOOKUP($C1546,CARPETAS!$C$5:$L$2388,5,FALSE)</f>
        <v>Zanini</v>
      </c>
      <c r="I1546" s="88">
        <v>44337</v>
      </c>
      <c r="J1546" s="29" t="str">
        <f>VLOOKUP($C1546,CARPETAS!$C$5:$L$2388,4,FALSE)</f>
        <v>Rio Branco</v>
      </c>
      <c r="K1546" s="38"/>
      <c r="L1546" s="93">
        <f t="shared" si="97"/>
        <v>44338</v>
      </c>
      <c r="M1546" s="30">
        <f t="shared" si="96"/>
        <v>3</v>
      </c>
      <c r="N1546" s="31">
        <v>936</v>
      </c>
      <c r="O1546" s="31" t="s">
        <v>3100</v>
      </c>
      <c r="P1546" s="31"/>
      <c r="Q1546" s="31">
        <v>2065</v>
      </c>
      <c r="R1546" s="31" t="s">
        <v>43</v>
      </c>
      <c r="S1546" s="31" t="s">
        <v>1046</v>
      </c>
      <c r="T1546" s="40" t="s">
        <v>3101</v>
      </c>
      <c r="U1546" s="222"/>
      <c r="V1546" s="48"/>
      <c r="W1546" s="48"/>
    </row>
    <row r="1547" s="49" customFormat="1">
      <c r="A1547" s="39">
        <v>19</v>
      </c>
      <c r="B1547" s="54" t="s">
        <v>40</v>
      </c>
      <c r="C1547" s="55" t="s">
        <v>3102</v>
      </c>
      <c r="D1547" s="141" t="s">
        <v>38</v>
      </c>
      <c r="E1547" s="88">
        <v>44330</v>
      </c>
      <c r="F1547" s="37" t="str">
        <f>VLOOKUP($C1547,CARPETAS!$C$5:$L$2388,2,FALSE)</f>
        <v>BRA026</v>
      </c>
      <c r="G1547" s="27" t="str">
        <f>VLOOKUP($C1547,CARPETAS!$C$5:$L$2388,9,FALSE)</f>
        <v>140.06.22</v>
      </c>
      <c r="H1547" s="28" t="str">
        <f>VLOOKUP($C1547,CARPETAS!$C$5:$L$2388,5,FALSE)</f>
        <v>Silvio</v>
      </c>
      <c r="I1547" s="88">
        <v>44337</v>
      </c>
      <c r="J1547" s="29" t="str">
        <f>VLOOKUP($C1547,CARPETAS!$C$5:$L$2388,4,FALSE)</f>
        <v>Rio Branco</v>
      </c>
      <c r="K1547" s="38"/>
      <c r="L1547" s="93">
        <f t="shared" si="97"/>
        <v>44338</v>
      </c>
      <c r="M1547" s="30">
        <f t="shared" si="96"/>
        <v>8</v>
      </c>
      <c r="N1547" s="31">
        <v>1152</v>
      </c>
      <c r="O1547" s="31"/>
      <c r="P1547" s="31"/>
      <c r="Q1547" s="31">
        <v>5154</v>
      </c>
      <c r="R1547" s="31" t="s">
        <v>3103</v>
      </c>
      <c r="S1547" s="31" t="s">
        <v>3104</v>
      </c>
      <c r="T1547" s="40" t="s">
        <v>3105</v>
      </c>
      <c r="U1547" s="222"/>
      <c r="V1547" s="48"/>
      <c r="W1547" s="48"/>
    </row>
    <row r="1548" s="49" customFormat="1">
      <c r="A1548" s="39">
        <v>20</v>
      </c>
      <c r="B1548" s="54" t="s">
        <v>40</v>
      </c>
      <c r="C1548" s="55" t="s">
        <v>3106</v>
      </c>
      <c r="D1548" s="141" t="s">
        <v>36</v>
      </c>
      <c r="E1548" s="88">
        <v>44335</v>
      </c>
      <c r="F1548" s="37" t="str">
        <f>VLOOKUP($C1548,CARPETAS!$C$5:$L$2388,2,FALSE)</f>
        <v>BRB039</v>
      </c>
      <c r="G1548" s="27" t="str">
        <f>VLOOKUP($C1548,CARPETAS!$C$5:$L$2388,9,FALSE)</f>
        <v>140.09.57</v>
      </c>
      <c r="H1548" s="28" t="str">
        <f>VLOOKUP($C1548,CARPETAS!$C$5:$L$2388,5,FALSE)</f>
        <v>Silvio</v>
      </c>
      <c r="I1548" s="88">
        <f>E1548+2</f>
        <v>44337</v>
      </c>
      <c r="J1548" s="29" t="str">
        <f>VLOOKUP($C1548,CARPETAS!$C$5:$L$2388,4,FALSE)</f>
        <v>Rio Branco</v>
      </c>
      <c r="K1548" s="38"/>
      <c r="L1548" s="93">
        <f t="shared" si="97"/>
        <v>44338</v>
      </c>
      <c r="M1548" s="30">
        <f t="shared" si="96"/>
        <v>3</v>
      </c>
      <c r="N1548" s="31">
        <v>936</v>
      </c>
      <c r="O1548" s="31" t="s">
        <v>1421</v>
      </c>
      <c r="P1548" s="31">
        <v>937</v>
      </c>
      <c r="Q1548" s="31">
        <v>5161</v>
      </c>
      <c r="R1548" s="31" t="s">
        <v>3039</v>
      </c>
      <c r="S1548" s="31" t="s">
        <v>3040</v>
      </c>
      <c r="T1548" s="40" t="s">
        <v>3098</v>
      </c>
      <c r="U1548" s="222"/>
      <c r="V1548" s="48"/>
      <c r="W1548" s="48"/>
    </row>
    <row r="1549" s="49" customFormat="1">
      <c r="A1549" s="39">
        <v>19</v>
      </c>
      <c r="B1549" s="54" t="s">
        <v>40</v>
      </c>
      <c r="C1549" s="55" t="s">
        <v>3107</v>
      </c>
      <c r="D1549" s="141" t="s">
        <v>38</v>
      </c>
      <c r="E1549" s="88">
        <v>44331</v>
      </c>
      <c r="F1549" s="37" t="str">
        <f>VLOOKUP($C1549,CARPETAS!$C$5:$L$2388,2,FALSE)</f>
        <v>BRA026</v>
      </c>
      <c r="G1549" s="27" t="str">
        <f>VLOOKUP($C1549,CARPETAS!$C$5:$L$2388,9,FALSE)</f>
        <v>140.06.22</v>
      </c>
      <c r="H1549" s="28" t="str">
        <f>VLOOKUP($C1549,CARPETAS!$C$5:$L$2388,5,FALSE)</f>
        <v>Silvio</v>
      </c>
      <c r="I1549" s="88">
        <v>44337</v>
      </c>
      <c r="J1549" s="29" t="str">
        <f>VLOOKUP($C1549,CARPETAS!$C$5:$L$2388,4,FALSE)</f>
        <v>Rio Branco</v>
      </c>
      <c r="K1549" s="38"/>
      <c r="L1549" s="93">
        <f t="shared" si="97"/>
        <v>44338</v>
      </c>
      <c r="M1549" s="30">
        <f t="shared" si="96"/>
        <v>7</v>
      </c>
      <c r="N1549" s="31">
        <v>1152</v>
      </c>
      <c r="O1549" s="31"/>
      <c r="P1549" s="31">
        <v>1152</v>
      </c>
      <c r="Q1549" s="31">
        <v>5155</v>
      </c>
      <c r="R1549" s="31" t="s">
        <v>545</v>
      </c>
      <c r="S1549" s="31" t="s">
        <v>282</v>
      </c>
      <c r="T1549" s="40" t="s">
        <v>3108</v>
      </c>
      <c r="U1549" s="222"/>
      <c r="V1549" s="48"/>
      <c r="W1549" s="48"/>
    </row>
    <row r="1550" s="49" customFormat="1">
      <c r="A1550" s="39">
        <v>20</v>
      </c>
      <c r="B1550" s="54" t="s">
        <v>40</v>
      </c>
      <c r="C1550" s="55" t="s">
        <v>3106</v>
      </c>
      <c r="D1550" s="141" t="s">
        <v>28</v>
      </c>
      <c r="E1550" s="88">
        <v>44337</v>
      </c>
      <c r="F1550" s="37" t="str">
        <f>VLOOKUP($C1550,CARPETAS!$C$5:$L$2388,2,FALSE)</f>
        <v>BRB039</v>
      </c>
      <c r="G1550" s="27" t="str">
        <f>VLOOKUP($C1550,CARPETAS!$C$5:$L$2388,9,FALSE)</f>
        <v>140.09.57</v>
      </c>
      <c r="H1550" s="28" t="str">
        <f>VLOOKUP($C1550,CARPETAS!$C$5:$L$2388,5,FALSE)</f>
        <v>Silvio</v>
      </c>
      <c r="I1550" s="88">
        <f>E1550+2</f>
        <v>44339</v>
      </c>
      <c r="J1550" s="29" t="str">
        <f>VLOOKUP($C1550,CARPETAS!$C$5:$L$2388,4,FALSE)</f>
        <v>Rio Branco</v>
      </c>
      <c r="K1550" s="38"/>
      <c r="L1550" s="93">
        <f t="shared" si="97"/>
        <v>44340</v>
      </c>
      <c r="M1550" s="30">
        <f t="shared" si="96"/>
        <v>3</v>
      </c>
      <c r="N1550" s="31">
        <v>936</v>
      </c>
      <c r="O1550" s="31" t="s">
        <v>1147</v>
      </c>
      <c r="P1550" s="31"/>
      <c r="Q1550" s="31">
        <v>5162</v>
      </c>
      <c r="R1550" s="31" t="s">
        <v>211</v>
      </c>
      <c r="S1550" s="31" t="s">
        <v>3109</v>
      </c>
      <c r="T1550" s="40" t="s">
        <v>3110</v>
      </c>
      <c r="U1550" s="222"/>
      <c r="V1550" s="48"/>
      <c r="W1550" s="48"/>
    </row>
    <row r="1551" s="49" customFormat="1">
      <c r="A1551" s="39">
        <v>19</v>
      </c>
      <c r="B1551" s="54" t="s">
        <v>40</v>
      </c>
      <c r="C1551" s="55" t="s">
        <v>3111</v>
      </c>
      <c r="D1551" s="141" t="s">
        <v>38</v>
      </c>
      <c r="E1551" s="88">
        <v>44329</v>
      </c>
      <c r="F1551" s="37" t="str">
        <f>VLOOKUP($C1551,CARPETAS!$C$5:$L$2388,2,FALSE)</f>
        <v>BRA026</v>
      </c>
      <c r="G1551" s="27" t="str">
        <f>VLOOKUP($C1551,CARPETAS!$C$5:$L$2388,9,FALSE)</f>
        <v>140.06.22</v>
      </c>
      <c r="H1551" s="28" t="str">
        <f>VLOOKUP($C1551,CARPETAS!$C$5:$L$2388,5,FALSE)</f>
        <v>Silvio</v>
      </c>
      <c r="I1551" s="88">
        <v>44340</v>
      </c>
      <c r="J1551" s="29" t="str">
        <f>VLOOKUP($C1551,CARPETAS!$C$5:$L$2388,4,FALSE)</f>
        <v>Rio Branco</v>
      </c>
      <c r="K1551" s="38"/>
      <c r="L1551" s="93">
        <f t="shared" si="97"/>
        <v>44341</v>
      </c>
      <c r="M1551" s="30">
        <f t="shared" si="96"/>
        <v>12</v>
      </c>
      <c r="N1551" s="31">
        <v>1152</v>
      </c>
      <c r="O1551" s="31"/>
      <c r="P1551" s="31"/>
      <c r="Q1551" s="31">
        <v>5150</v>
      </c>
      <c r="R1551" s="31" t="s">
        <v>1410</v>
      </c>
      <c r="S1551" s="31" t="s">
        <v>1411</v>
      </c>
      <c r="T1551" s="40" t="s">
        <v>3112</v>
      </c>
      <c r="U1551" s="222"/>
      <c r="V1551" s="48"/>
      <c r="W1551" s="48"/>
    </row>
    <row r="1552" s="49" customFormat="1">
      <c r="A1552" s="39">
        <v>20</v>
      </c>
      <c r="B1552" s="54" t="s">
        <v>40</v>
      </c>
      <c r="C1552" s="55" t="s">
        <v>3097</v>
      </c>
      <c r="D1552" s="141" t="s">
        <v>26</v>
      </c>
      <c r="E1552" s="88">
        <v>44337</v>
      </c>
      <c r="F1552" s="37" t="str">
        <f>VLOOKUP($C1552,CARPETAS!$C$5:$L$2388,2,FALSE)</f>
        <v>BRB040</v>
      </c>
      <c r="G1552" s="27" t="str">
        <f>VLOOKUP($C1552,CARPETAS!$C$5:$L$2388,9,FALSE)</f>
        <v>140.09.58</v>
      </c>
      <c r="H1552" s="28" t="str">
        <f>VLOOKUP($C1552,CARPETAS!$C$5:$L$2388,5,FALSE)</f>
        <v>Zanini</v>
      </c>
      <c r="I1552" s="88">
        <v>44340</v>
      </c>
      <c r="J1552" s="29" t="str">
        <f>VLOOKUP($C1552,CARPETAS!$C$5:$L$2388,4,FALSE)</f>
        <v>Rio Branco</v>
      </c>
      <c r="K1552" s="38"/>
      <c r="L1552" s="93">
        <f t="shared" si="97"/>
        <v>44341</v>
      </c>
      <c r="M1552" s="30">
        <f t="shared" si="96"/>
        <v>4</v>
      </c>
      <c r="N1552" s="31">
        <v>936</v>
      </c>
      <c r="O1552" s="31" t="s">
        <v>658</v>
      </c>
      <c r="P1552" s="31">
        <v>937</v>
      </c>
      <c r="Q1552" s="31">
        <v>2069</v>
      </c>
      <c r="R1552" s="31" t="s">
        <v>1083</v>
      </c>
      <c r="S1552" s="31" t="s">
        <v>1084</v>
      </c>
      <c r="T1552" s="40" t="s">
        <v>3113</v>
      </c>
      <c r="U1552" s="222"/>
      <c r="V1552" s="48"/>
      <c r="W1552" s="48"/>
    </row>
    <row r="1553" s="49" customFormat="1">
      <c r="A1553" s="39">
        <v>20</v>
      </c>
      <c r="B1553" s="54" t="s">
        <v>40</v>
      </c>
      <c r="C1553" s="55" t="s">
        <v>3114</v>
      </c>
      <c r="D1553" s="141" t="s">
        <v>38</v>
      </c>
      <c r="E1553" s="88">
        <v>44335</v>
      </c>
      <c r="F1553" s="37" t="str">
        <f>VLOOKUP($C1553,CARPETAS!$C$5:$L$2388,2,FALSE)</f>
        <v>BRA027</v>
      </c>
      <c r="G1553" s="27" t="str">
        <f>VLOOKUP($C1553,CARPETAS!$C$5:$L$2388,9,FALSE)</f>
        <v>140.10.03</v>
      </c>
      <c r="H1553" s="28" t="str">
        <f>VLOOKUP($C1553,CARPETAS!$C$5:$L$2388,5,FALSE)</f>
        <v>Silvio</v>
      </c>
      <c r="I1553" s="88">
        <v>44341</v>
      </c>
      <c r="J1553" s="29" t="str">
        <f>VLOOKUP($C1553,CARPETAS!$C$5:$L$2388,4,FALSE)</f>
        <v>Rio Branco</v>
      </c>
      <c r="K1553" s="38"/>
      <c r="L1553" s="93">
        <f t="shared" si="97"/>
        <v>44342</v>
      </c>
      <c r="M1553" s="30">
        <f t="shared" si="96"/>
        <v>7</v>
      </c>
      <c r="N1553" s="31">
        <v>1152</v>
      </c>
      <c r="O1553" s="31"/>
      <c r="P1553" s="31">
        <v>1152</v>
      </c>
      <c r="Q1553" s="31">
        <v>5159</v>
      </c>
      <c r="R1553" s="31" t="s">
        <v>217</v>
      </c>
      <c r="S1553" s="31" t="s">
        <v>1690</v>
      </c>
      <c r="T1553" s="40" t="s">
        <v>3115</v>
      </c>
      <c r="U1553" s="222"/>
      <c r="V1553" s="48"/>
      <c r="W1553" s="48"/>
    </row>
    <row r="1554" s="49" customFormat="1">
      <c r="A1554" s="39">
        <v>21</v>
      </c>
      <c r="B1554" s="54" t="s">
        <v>40</v>
      </c>
      <c r="C1554" s="55" t="s">
        <v>3097</v>
      </c>
      <c r="D1554" s="141" t="s">
        <v>26</v>
      </c>
      <c r="E1554" s="88">
        <v>44341</v>
      </c>
      <c r="F1554" s="37" t="str">
        <f>VLOOKUP($C1554,CARPETAS!$C$5:$L$2388,2,FALSE)</f>
        <v>BRB040</v>
      </c>
      <c r="G1554" s="27" t="str">
        <f>VLOOKUP($C1554,CARPETAS!$C$5:$L$2388,9,FALSE)</f>
        <v>140.09.58</v>
      </c>
      <c r="H1554" s="28" t="str">
        <f>VLOOKUP($C1554,CARPETAS!$C$5:$L$2388,5,FALSE)</f>
        <v>Zanini</v>
      </c>
      <c r="I1554" s="88">
        <v>44342</v>
      </c>
      <c r="J1554" s="29" t="str">
        <f>VLOOKUP($C1554,CARPETAS!$C$5:$L$2388,4,FALSE)</f>
        <v>Rio Branco</v>
      </c>
      <c r="K1554" s="38"/>
      <c r="L1554" s="93">
        <f t="shared" si="97"/>
        <v>44343</v>
      </c>
      <c r="M1554" s="30">
        <f t="shared" si="96"/>
        <v>2</v>
      </c>
      <c r="N1554" s="31">
        <v>936</v>
      </c>
      <c r="O1554" s="31" t="s">
        <v>661</v>
      </c>
      <c r="P1554" s="31">
        <v>937</v>
      </c>
      <c r="Q1554" s="31">
        <v>2071</v>
      </c>
      <c r="R1554" s="31" t="s">
        <v>97</v>
      </c>
      <c r="S1554" s="31" t="s">
        <v>98</v>
      </c>
      <c r="T1554" s="40" t="s">
        <v>3116</v>
      </c>
      <c r="U1554" s="222"/>
      <c r="V1554" s="48"/>
      <c r="W1554" s="48"/>
    </row>
    <row r="1555" s="49" customFormat="1">
      <c r="A1555" s="39">
        <v>20</v>
      </c>
      <c r="B1555" s="54" t="s">
        <v>40</v>
      </c>
      <c r="C1555" s="55" t="s">
        <v>3117</v>
      </c>
      <c r="D1555" s="141" t="s">
        <v>38</v>
      </c>
      <c r="E1555" s="88">
        <v>44336</v>
      </c>
      <c r="F1555" s="37" t="str">
        <f>VLOOKUP($C1555,CARPETAS!$C$5:$L$2388,2,FALSE)</f>
        <v>BRA027</v>
      </c>
      <c r="G1555" s="27" t="str">
        <f>VLOOKUP($C1555,CARPETAS!$C$5:$L$2388,9,FALSE)</f>
        <v>140.10.03</v>
      </c>
      <c r="H1555" s="28" t="str">
        <f>VLOOKUP($C1555,CARPETAS!$C$5:$L$2388,5,FALSE)</f>
        <v>Silvio</v>
      </c>
      <c r="I1555" s="88">
        <v>44343</v>
      </c>
      <c r="J1555" s="29" t="str">
        <f>VLOOKUP($C1555,CARPETAS!$C$5:$L$2388,4,FALSE)</f>
        <v>Rio Branco</v>
      </c>
      <c r="K1555" s="38"/>
      <c r="L1555" s="93">
        <f t="shared" si="97"/>
        <v>44344</v>
      </c>
      <c r="M1555" s="30">
        <f t="shared" si="96"/>
        <v>8</v>
      </c>
      <c r="N1555" s="31">
        <v>1152</v>
      </c>
      <c r="O1555" s="31"/>
      <c r="P1555" s="31">
        <v>1152</v>
      </c>
      <c r="Q1555" s="31">
        <v>5160</v>
      </c>
      <c r="R1555" s="31" t="s">
        <v>1756</v>
      </c>
      <c r="S1555" s="31" t="s">
        <v>1981</v>
      </c>
      <c r="T1555" s="40" t="s">
        <v>3118</v>
      </c>
      <c r="U1555" s="222"/>
      <c r="V1555" s="48"/>
      <c r="W1555" s="48"/>
    </row>
    <row r="1556" s="49" customFormat="1">
      <c r="A1556" s="39">
        <v>20</v>
      </c>
      <c r="B1556" s="54" t="s">
        <v>40</v>
      </c>
      <c r="C1556" s="55" t="s">
        <v>3119</v>
      </c>
      <c r="D1556" s="141" t="s">
        <v>38</v>
      </c>
      <c r="E1556" s="88">
        <v>44337</v>
      </c>
      <c r="F1556" s="37" t="str">
        <f>VLOOKUP($C1556,CARPETAS!$C$5:$L$2388,2,FALSE)</f>
        <v>BRA027</v>
      </c>
      <c r="G1556" s="27" t="str">
        <f>VLOOKUP($C1556,CARPETAS!$C$5:$L$2388,9,FALSE)</f>
        <v>140.10.03</v>
      </c>
      <c r="H1556" s="28" t="str">
        <f>VLOOKUP($C1556,CARPETAS!$C$5:$L$2388,5,FALSE)</f>
        <v>Silvio</v>
      </c>
      <c r="I1556" s="88">
        <v>44343</v>
      </c>
      <c r="J1556" s="29" t="str">
        <f>VLOOKUP($C1556,CARPETAS!$C$5:$L$2388,4,FALSE)</f>
        <v>Rio Branco</v>
      </c>
      <c r="K1556" s="38"/>
      <c r="L1556" s="93">
        <f t="shared" si="97"/>
        <v>44344</v>
      </c>
      <c r="M1556" s="30">
        <f t="shared" si="96"/>
        <v>7</v>
      </c>
      <c r="N1556" s="31">
        <v>1152</v>
      </c>
      <c r="O1556" s="31"/>
      <c r="P1556" s="31">
        <v>1152</v>
      </c>
      <c r="Q1556" s="31">
        <v>5167</v>
      </c>
      <c r="R1556" s="31" t="s">
        <v>1410</v>
      </c>
      <c r="S1556" s="31" t="s">
        <v>1411</v>
      </c>
      <c r="T1556" s="40" t="s">
        <v>3118</v>
      </c>
      <c r="U1556" s="222"/>
      <c r="V1556" s="48"/>
      <c r="W1556" s="48"/>
    </row>
    <row r="1557" s="49" customFormat="1">
      <c r="A1557" s="39">
        <v>21</v>
      </c>
      <c r="B1557" s="54" t="s">
        <v>40</v>
      </c>
      <c r="C1557" s="55" t="s">
        <v>3106</v>
      </c>
      <c r="D1557" s="141" t="s">
        <v>32</v>
      </c>
      <c r="E1557" s="88">
        <v>44341</v>
      </c>
      <c r="F1557" s="37" t="str">
        <f>VLOOKUP($C1557,CARPETAS!$C$5:$L$2388,2,FALSE)</f>
        <v>BRB039</v>
      </c>
      <c r="G1557" s="27" t="str">
        <f>VLOOKUP($C1557,CARPETAS!$C$5:$L$2388,9,FALSE)</f>
        <v>140.09.57</v>
      </c>
      <c r="H1557" s="28" t="str">
        <f>VLOOKUP($C1557,CARPETAS!$C$5:$L$2388,5,FALSE)</f>
        <v>Silvio</v>
      </c>
      <c r="I1557" s="88">
        <f>E1557+2</f>
        <v>44343</v>
      </c>
      <c r="J1557" s="29" t="str">
        <f>VLOOKUP($C1557,CARPETAS!$C$5:$L$2388,4,FALSE)</f>
        <v>Rio Branco</v>
      </c>
      <c r="K1557" s="38"/>
      <c r="L1557" s="93">
        <f t="shared" si="97"/>
        <v>44344</v>
      </c>
      <c r="M1557" s="30">
        <f t="shared" si="96"/>
        <v>3</v>
      </c>
      <c r="N1557" s="31">
        <v>936</v>
      </c>
      <c r="O1557" s="31" t="s">
        <v>1361</v>
      </c>
      <c r="P1557" s="31"/>
      <c r="Q1557" s="31">
        <v>5164</v>
      </c>
      <c r="R1557" s="31" t="s">
        <v>3120</v>
      </c>
      <c r="S1557" s="31" t="s">
        <v>3121</v>
      </c>
      <c r="T1557" s="40" t="s">
        <v>3122</v>
      </c>
      <c r="U1557" s="222"/>
      <c r="V1557" s="48"/>
      <c r="W1557" s="48"/>
    </row>
    <row r="1558" s="49" customFormat="1">
      <c r="A1558" s="39">
        <v>21</v>
      </c>
      <c r="B1558" s="54" t="s">
        <v>40</v>
      </c>
      <c r="C1558" s="55" t="s">
        <v>3106</v>
      </c>
      <c r="D1558" s="141" t="s">
        <v>37</v>
      </c>
      <c r="E1558" s="88">
        <v>44341</v>
      </c>
      <c r="F1558" s="37" t="str">
        <f>VLOOKUP($C1558,CARPETAS!$C$5:$L$2388,2,FALSE)</f>
        <v>BRB039</v>
      </c>
      <c r="G1558" s="27" t="str">
        <f>VLOOKUP($C1558,CARPETAS!$C$5:$L$2388,9,FALSE)</f>
        <v>140.09.57</v>
      </c>
      <c r="H1558" s="28" t="str">
        <f>VLOOKUP($C1558,CARPETAS!$C$5:$L$2388,5,FALSE)</f>
        <v>Silvio</v>
      </c>
      <c r="I1558" s="88">
        <f>E1558+2</f>
        <v>44343</v>
      </c>
      <c r="J1558" s="29" t="str">
        <f>VLOOKUP($C1558,CARPETAS!$C$5:$L$2388,4,FALSE)</f>
        <v>Rio Branco</v>
      </c>
      <c r="K1558" s="38"/>
      <c r="L1558" s="93">
        <f t="shared" si="97"/>
        <v>44344</v>
      </c>
      <c r="M1558" s="30">
        <f t="shared" si="96"/>
        <v>3</v>
      </c>
      <c r="N1558" s="31">
        <v>936</v>
      </c>
      <c r="O1558" s="31" t="s">
        <v>1989</v>
      </c>
      <c r="P1558" s="31"/>
      <c r="Q1558" s="31">
        <v>5163</v>
      </c>
      <c r="R1558" s="31" t="s">
        <v>102</v>
      </c>
      <c r="S1558" s="31" t="s">
        <v>103</v>
      </c>
      <c r="T1558" s="40" t="s">
        <v>3123</v>
      </c>
      <c r="U1558" s="222"/>
      <c r="V1558" s="48"/>
      <c r="W1558" s="48"/>
    </row>
    <row r="1559" s="49" customFormat="1">
      <c r="A1559" s="39">
        <v>21</v>
      </c>
      <c r="B1559" s="54" t="s">
        <v>40</v>
      </c>
      <c r="C1559" s="55" t="s">
        <v>3097</v>
      </c>
      <c r="D1559" s="141" t="s">
        <v>1998</v>
      </c>
      <c r="E1559" s="88">
        <v>44342</v>
      </c>
      <c r="F1559" s="37" t="str">
        <f>VLOOKUP($C1559,CARPETAS!$C$5:$L$2388,2,FALSE)</f>
        <v>BRB040</v>
      </c>
      <c r="G1559" s="27" t="str">
        <f>VLOOKUP($C1559,CARPETAS!$C$5:$L$2388,9,FALSE)</f>
        <v>140.09.58</v>
      </c>
      <c r="H1559" s="28" t="str">
        <f>VLOOKUP($C1559,CARPETAS!$C$5:$L$2388,5,FALSE)</f>
        <v>Zanini</v>
      </c>
      <c r="I1559" s="88">
        <v>44343</v>
      </c>
      <c r="J1559" s="29" t="str">
        <f>VLOOKUP($C1559,CARPETAS!$C$5:$L$2388,4,FALSE)</f>
        <v>Rio Branco</v>
      </c>
      <c r="K1559" s="38"/>
      <c r="L1559" s="93">
        <f t="shared" si="97"/>
        <v>44344</v>
      </c>
      <c r="M1559" s="30">
        <f t="shared" si="96"/>
        <v>2</v>
      </c>
      <c r="N1559" s="31">
        <v>936</v>
      </c>
      <c r="O1559" s="31" t="s">
        <v>3124</v>
      </c>
      <c r="P1559" s="31">
        <v>937</v>
      </c>
      <c r="Q1559" s="31">
        <v>2073</v>
      </c>
      <c r="R1559" s="31" t="s">
        <v>1528</v>
      </c>
      <c r="S1559" s="31" t="s">
        <v>464</v>
      </c>
      <c r="T1559" s="40" t="s">
        <v>3125</v>
      </c>
      <c r="U1559" s="222"/>
      <c r="V1559" s="48"/>
      <c r="W1559" s="48"/>
    </row>
    <row r="1560" s="49" customFormat="1">
      <c r="A1560" s="39">
        <v>21</v>
      </c>
      <c r="B1560" s="54" t="s">
        <v>40</v>
      </c>
      <c r="C1560" s="55" t="s">
        <v>3106</v>
      </c>
      <c r="D1560" s="141" t="s">
        <v>27</v>
      </c>
      <c r="E1560" s="88">
        <v>44342</v>
      </c>
      <c r="F1560" s="37" t="str">
        <f>VLOOKUP($C1560,CARPETAS!$C$5:$L$2388,2,FALSE)</f>
        <v>BRB039</v>
      </c>
      <c r="G1560" s="27" t="str">
        <f>VLOOKUP($C1560,CARPETAS!$C$5:$L$2388,9,FALSE)</f>
        <v>140.09.57</v>
      </c>
      <c r="H1560" s="28" t="str">
        <f>VLOOKUP($C1560,CARPETAS!$C$5:$L$2388,5,FALSE)</f>
        <v>Silvio</v>
      </c>
      <c r="I1560" s="88">
        <f>E1560+2</f>
        <v>44344</v>
      </c>
      <c r="J1560" s="29" t="str">
        <f>VLOOKUP($C1560,CARPETAS!$C$5:$L$2388,4,FALSE)</f>
        <v>Rio Branco</v>
      </c>
      <c r="K1560" s="38"/>
      <c r="L1560" s="93">
        <f t="shared" si="97"/>
        <v>44345</v>
      </c>
      <c r="M1560" s="30">
        <f t="shared" si="96"/>
        <v>3</v>
      </c>
      <c r="N1560" s="31">
        <v>936</v>
      </c>
      <c r="O1560" s="31" t="s">
        <v>3126</v>
      </c>
      <c r="P1560" s="31"/>
      <c r="Q1560" s="31">
        <v>5165</v>
      </c>
      <c r="R1560" s="31" t="s">
        <v>2461</v>
      </c>
      <c r="S1560" s="31" t="s">
        <v>2462</v>
      </c>
      <c r="T1560" s="40" t="s">
        <v>3127</v>
      </c>
      <c r="U1560" s="222"/>
      <c r="V1560" s="48"/>
      <c r="W1560" s="48"/>
    </row>
    <row r="1561" s="49" customFormat="1">
      <c r="A1561" s="39">
        <v>21</v>
      </c>
      <c r="B1561" s="54" t="s">
        <v>40</v>
      </c>
      <c r="C1561" s="55" t="s">
        <v>3097</v>
      </c>
      <c r="D1561" s="141" t="s">
        <v>26</v>
      </c>
      <c r="E1561" s="88">
        <v>44342</v>
      </c>
      <c r="F1561" s="37" t="str">
        <f>VLOOKUP($C1561,CARPETAS!$C$5:$L$2388,2,FALSE)</f>
        <v>BRB040</v>
      </c>
      <c r="G1561" s="27" t="str">
        <f>VLOOKUP($C1561,CARPETAS!$C$5:$L$2388,9,FALSE)</f>
        <v>140.09.58</v>
      </c>
      <c r="H1561" s="28" t="str">
        <f>VLOOKUP($C1561,CARPETAS!$C$5:$L$2388,5,FALSE)</f>
        <v>Zanini</v>
      </c>
      <c r="I1561" s="88">
        <f>E1561+2</f>
        <v>44344</v>
      </c>
      <c r="J1561" s="29" t="str">
        <f>VLOOKUP($C1561,CARPETAS!$C$5:$L$2388,4,FALSE)</f>
        <v>Rio Branco</v>
      </c>
      <c r="K1561" s="38"/>
      <c r="L1561" s="93">
        <f t="shared" si="97"/>
        <v>44345</v>
      </c>
      <c r="M1561" s="30">
        <f t="shared" si="96"/>
        <v>3</v>
      </c>
      <c r="N1561" s="31">
        <v>936</v>
      </c>
      <c r="O1561" s="31" t="s">
        <v>679</v>
      </c>
      <c r="P1561" s="31">
        <v>937</v>
      </c>
      <c r="Q1561" s="31">
        <v>2075</v>
      </c>
      <c r="R1561" s="31" t="s">
        <v>1710</v>
      </c>
      <c r="S1561" s="31" t="s">
        <v>2787</v>
      </c>
      <c r="T1561" s="40" t="s">
        <v>3128</v>
      </c>
      <c r="U1561" s="222"/>
      <c r="V1561" s="48"/>
      <c r="W1561" s="48"/>
    </row>
    <row r="1562" ht="28.5" s="49" customFormat="1">
      <c r="A1562" s="39">
        <v>21</v>
      </c>
      <c r="B1562" s="54" t="s">
        <v>40</v>
      </c>
      <c r="C1562" s="55" t="s">
        <v>3129</v>
      </c>
      <c r="D1562" s="141" t="s">
        <v>2282</v>
      </c>
      <c r="E1562" s="88">
        <v>44341</v>
      </c>
      <c r="F1562" s="37" t="str">
        <f>VLOOKUP($C1562,CARPETAS!$C$5:$L$2388,2,FALSE)</f>
        <v>BRE014</v>
      </c>
      <c r="G1562" s="27" t="str">
        <f>VLOOKUP($C1562,CARPETAS!$C$5:$L$2388,9,FALSE)</f>
        <v>1400834/1400843./14008351401289/1401289./1400837/1399187</v>
      </c>
      <c r="H1562" s="28" t="str">
        <f>VLOOKUP($C1562,CARPETAS!$C$5:$L$2388,5,FALSE)</f>
        <v>zanini</v>
      </c>
      <c r="I1562" s="88">
        <v>44344</v>
      </c>
      <c r="J1562" s="29" t="str">
        <f>VLOOKUP($C1562,CARPETAS!$C$5:$L$2388,4,FALSE)</f>
        <v>Rio Branco</v>
      </c>
      <c r="K1562" s="38"/>
      <c r="L1562" s="93">
        <f t="shared" si="97"/>
        <v>44345</v>
      </c>
      <c r="M1562" s="30">
        <f t="shared" si="96"/>
        <v>4</v>
      </c>
      <c r="N1562" s="31">
        <v>2010</v>
      </c>
      <c r="O1562" s="31"/>
      <c r="P1562" s="31"/>
      <c r="Q1562" s="31">
        <v>2068</v>
      </c>
      <c r="R1562" s="31" t="s">
        <v>2109</v>
      </c>
      <c r="S1562" s="31" t="s">
        <v>2110</v>
      </c>
      <c r="T1562" s="40" t="s">
        <v>3130</v>
      </c>
      <c r="U1562" s="222"/>
      <c r="V1562" s="48"/>
      <c r="W1562" s="48"/>
    </row>
    <row r="1563" s="49" customFormat="1">
      <c r="A1563" s="39">
        <v>21</v>
      </c>
      <c r="B1563" s="54" t="s">
        <v>40</v>
      </c>
      <c r="C1563" s="55" t="s">
        <v>3131</v>
      </c>
      <c r="D1563" s="141" t="s">
        <v>26</v>
      </c>
      <c r="E1563" s="88">
        <v>44343</v>
      </c>
      <c r="F1563" s="37" t="str">
        <f>VLOOKUP($C1563,CARPETAS!$C$5:$L$2388,2,FALSE)</f>
        <v>BRB041</v>
      </c>
      <c r="G1563" s="27" t="str">
        <f>VLOOKUP($C1563,CARPETAS!$C$5:$L$2388,9,FALSE)</f>
        <v>140.16.60</v>
      </c>
      <c r="H1563" s="28" t="str">
        <f>VLOOKUP($C1563,CARPETAS!$C$5:$L$2388,5,FALSE)</f>
        <v>Zanini</v>
      </c>
      <c r="I1563" s="88">
        <f>E1563+2</f>
        <v>44345</v>
      </c>
      <c r="J1563" s="29" t="str">
        <f>VLOOKUP($C1563,CARPETAS!$C$5:$L$2388,4,FALSE)</f>
        <v>Rio Branco</v>
      </c>
      <c r="K1563" s="38"/>
      <c r="L1563" s="93">
        <f ref="L1563:L1594" t="shared" si="98">I1563+1</f>
        <v>44346</v>
      </c>
      <c r="M1563" s="30">
        <f t="shared" si="96"/>
        <v>3</v>
      </c>
      <c r="N1563" s="31">
        <v>936</v>
      </c>
      <c r="O1563" s="31" t="s">
        <v>683</v>
      </c>
      <c r="P1563" s="31">
        <v>937</v>
      </c>
      <c r="Q1563" s="31">
        <v>2078</v>
      </c>
      <c r="R1563" s="31" t="s">
        <v>3132</v>
      </c>
      <c r="S1563" s="31" t="s">
        <v>2753</v>
      </c>
      <c r="T1563" s="40" t="s">
        <v>3128</v>
      </c>
      <c r="U1563" s="222"/>
      <c r="V1563" s="48"/>
      <c r="W1563" s="48"/>
    </row>
    <row r="1564" s="49" customFormat="1">
      <c r="A1564" s="39">
        <v>21</v>
      </c>
      <c r="B1564" s="54" t="s">
        <v>40</v>
      </c>
      <c r="C1564" s="55" t="s">
        <v>3131</v>
      </c>
      <c r="D1564" s="141" t="s">
        <v>1998</v>
      </c>
      <c r="E1564" s="88">
        <v>44343</v>
      </c>
      <c r="F1564" s="37" t="str">
        <f>VLOOKUP($C1564,CARPETAS!$C$5:$L$2388,2,FALSE)</f>
        <v>BRB041</v>
      </c>
      <c r="G1564" s="27" t="str">
        <f>VLOOKUP($C1564,CARPETAS!$C$5:$L$2388,9,FALSE)</f>
        <v>140.16.60</v>
      </c>
      <c r="H1564" s="28" t="str">
        <f>VLOOKUP($C1564,CARPETAS!$C$5:$L$2388,5,FALSE)</f>
        <v>Zanini</v>
      </c>
      <c r="I1564" s="88">
        <f>E1564+2</f>
        <v>44345</v>
      </c>
      <c r="J1564" s="29" t="str">
        <f>VLOOKUP($C1564,CARPETAS!$C$5:$L$2388,4,FALSE)</f>
        <v>Rio Branco</v>
      </c>
      <c r="K1564" s="38"/>
      <c r="L1564" s="93">
        <f t="shared" si="98"/>
        <v>44346</v>
      </c>
      <c r="M1564" s="30">
        <f t="shared" si="96"/>
        <v>3</v>
      </c>
      <c r="N1564" s="31">
        <v>936</v>
      </c>
      <c r="O1564" s="31" t="s">
        <v>3133</v>
      </c>
      <c r="P1564" s="31">
        <v>936</v>
      </c>
      <c r="Q1564" s="31">
        <v>2074</v>
      </c>
      <c r="R1564" s="31" t="s">
        <v>1599</v>
      </c>
      <c r="S1564" s="31" t="s">
        <v>1600</v>
      </c>
      <c r="T1564" s="40" t="s">
        <v>3134</v>
      </c>
      <c r="U1564" s="222"/>
      <c r="V1564" s="48"/>
      <c r="W1564" s="48"/>
    </row>
    <row r="1565" s="49" customFormat="1">
      <c r="A1565" s="39">
        <v>21</v>
      </c>
      <c r="B1565" s="54" t="s">
        <v>40</v>
      </c>
      <c r="C1565" s="55" t="s">
        <v>3135</v>
      </c>
      <c r="D1565" s="141" t="s">
        <v>38</v>
      </c>
      <c r="E1565" s="88">
        <v>44344</v>
      </c>
      <c r="F1565" s="37" t="str">
        <f>VLOOKUP($C1565,CARPETAS!$C$5:$L$2388,2,FALSE)</f>
        <v>BRA028</v>
      </c>
      <c r="G1565" s="27" t="str">
        <f>VLOOKUP($C1565,CARPETAS!$C$5:$L$2388,9,FALSE)</f>
        <v>140.16.58</v>
      </c>
      <c r="H1565" s="28" t="str">
        <f>VLOOKUP($C1565,CARPETAS!$C$5:$L$2388,5,FALSE)</f>
        <v>Silvio</v>
      </c>
      <c r="I1565" s="88">
        <v>44349</v>
      </c>
      <c r="J1565" s="29" t="str">
        <f>VLOOKUP($C1565,CARPETAS!$C$5:$L$2388,4,FALSE)</f>
        <v>Rio Branco</v>
      </c>
      <c r="K1565" s="38"/>
      <c r="L1565" s="93">
        <f t="shared" si="98"/>
        <v>44350</v>
      </c>
      <c r="M1565" s="30">
        <f t="shared" si="96"/>
        <v>6</v>
      </c>
      <c r="N1565" s="31">
        <v>1152</v>
      </c>
      <c r="O1565" s="31"/>
      <c r="P1565" s="31">
        <v>1152</v>
      </c>
      <c r="Q1565" s="31">
        <v>5171</v>
      </c>
      <c r="R1565" s="31" t="s">
        <v>2295</v>
      </c>
      <c r="S1565" s="31" t="s">
        <v>2296</v>
      </c>
      <c r="T1565" s="201" t="s">
        <v>3136</v>
      </c>
      <c r="U1565" s="292"/>
      <c r="V1565" s="48"/>
      <c r="W1565" s="48"/>
    </row>
    <row r="1566" s="49" customFormat="1">
      <c r="A1566" s="39">
        <v>22</v>
      </c>
      <c r="B1566" s="54" t="s">
        <v>40</v>
      </c>
      <c r="C1566" s="55" t="s">
        <v>3106</v>
      </c>
      <c r="D1566" s="141" t="s">
        <v>27</v>
      </c>
      <c r="E1566" s="88">
        <v>44348</v>
      </c>
      <c r="F1566" s="37" t="str">
        <f>VLOOKUP($C1566,CARPETAS!$C$5:$L$2388,2,FALSE)</f>
        <v>BRB039</v>
      </c>
      <c r="G1566" s="27" t="str">
        <f>VLOOKUP($C1566,CARPETAS!$C$5:$L$2388,9,FALSE)</f>
        <v>140.09.57</v>
      </c>
      <c r="H1566" s="28" t="str">
        <f>VLOOKUP($C1566,CARPETAS!$C$5:$L$2388,5,FALSE)</f>
        <v>Silvio</v>
      </c>
      <c r="I1566" s="88">
        <v>44349</v>
      </c>
      <c r="J1566" s="29" t="str">
        <f>VLOOKUP($C1566,CARPETAS!$C$5:$L$2388,4,FALSE)</f>
        <v>Rio Branco</v>
      </c>
      <c r="K1566" s="38"/>
      <c r="L1566" s="93">
        <f t="shared" si="98"/>
        <v>44350</v>
      </c>
      <c r="M1566" s="30">
        <f t="shared" si="96"/>
        <v>2</v>
      </c>
      <c r="N1566" s="31">
        <v>936</v>
      </c>
      <c r="O1566" s="200" t="s">
        <v>3137</v>
      </c>
      <c r="P1566" s="31">
        <v>937</v>
      </c>
      <c r="Q1566" s="31">
        <v>5166</v>
      </c>
      <c r="R1566" s="31" t="s">
        <v>3039</v>
      </c>
      <c r="S1566" s="31" t="s">
        <v>3040</v>
      </c>
      <c r="T1566" s="201" t="s">
        <v>3138</v>
      </c>
      <c r="U1566" s="292"/>
      <c r="V1566" s="48"/>
      <c r="W1566" s="48"/>
    </row>
    <row r="1567" s="49" customFormat="1">
      <c r="A1567" s="39">
        <v>22</v>
      </c>
      <c r="B1567" s="54" t="s">
        <v>40</v>
      </c>
      <c r="C1567" s="55" t="s">
        <v>3131</v>
      </c>
      <c r="D1567" s="141" t="s">
        <v>1998</v>
      </c>
      <c r="E1567" s="88">
        <v>44348</v>
      </c>
      <c r="F1567" s="37" t="str">
        <f>VLOOKUP($C1567,CARPETAS!$C$5:$L$2388,2,FALSE)</f>
        <v>BRB041</v>
      </c>
      <c r="G1567" s="27" t="str">
        <f>VLOOKUP($C1567,CARPETAS!$C$5:$L$2388,9,FALSE)</f>
        <v>140.16.60</v>
      </c>
      <c r="H1567" s="28" t="str">
        <f>VLOOKUP($C1567,CARPETAS!$C$5:$L$2388,5,FALSE)</f>
        <v>Zanini</v>
      </c>
      <c r="I1567" s="88">
        <v>44349</v>
      </c>
      <c r="J1567" s="29" t="str">
        <f>VLOOKUP($C1567,CARPETAS!$C$5:$L$2388,4,FALSE)</f>
        <v>Rio Branco</v>
      </c>
      <c r="K1567" s="38"/>
      <c r="L1567" s="93">
        <f t="shared" si="98"/>
        <v>44350</v>
      </c>
      <c r="M1567" s="30">
        <f t="shared" si="96"/>
        <v>2</v>
      </c>
      <c r="N1567" s="31">
        <v>936</v>
      </c>
      <c r="O1567" s="200" t="s">
        <v>3139</v>
      </c>
      <c r="P1567" s="31">
        <v>937</v>
      </c>
      <c r="Q1567" s="31">
        <v>2085</v>
      </c>
      <c r="R1567" s="31" t="s">
        <v>1554</v>
      </c>
      <c r="S1567" s="31" t="s">
        <v>2086</v>
      </c>
      <c r="T1567" s="201" t="s">
        <v>3140</v>
      </c>
      <c r="U1567" s="292"/>
      <c r="V1567" s="48"/>
      <c r="W1567" s="48"/>
    </row>
    <row r="1568" s="49" customFormat="1">
      <c r="A1568" s="39">
        <v>22</v>
      </c>
      <c r="B1568" s="54" t="s">
        <v>40</v>
      </c>
      <c r="C1568" s="55" t="s">
        <v>3141</v>
      </c>
      <c r="D1568" s="141" t="s">
        <v>1907</v>
      </c>
      <c r="E1568" s="88">
        <v>44348</v>
      </c>
      <c r="F1568" s="37" t="str">
        <f>VLOOKUP($C1568,CARPETAS!$C$5:$L$2388,2,FALSE)</f>
        <v>PYB019</v>
      </c>
      <c r="G1568" s="27" t="str">
        <f>VLOOKUP($C1568,CARPETAS!$C$5:$L$2388,9,FALSE)</f>
        <v>140.19.54</v>
      </c>
      <c r="H1568" s="28" t="str">
        <f>VLOOKUP($C1568,CARPETAS!$C$5:$L$2388,5,FALSE)</f>
        <v>Alto Paraguay</v>
      </c>
      <c r="I1568" s="88">
        <f>E1568+2</f>
        <v>44350</v>
      </c>
      <c r="J1568" s="29" t="str">
        <f>VLOOKUP($C1568,CARPETAS!$C$5:$L$2388,4,FALSE)</f>
        <v>Salto</v>
      </c>
      <c r="K1568" s="38"/>
      <c r="L1568" s="93">
        <f t="shared" si="98"/>
        <v>44351</v>
      </c>
      <c r="M1568" s="30">
        <f t="shared" si="96"/>
        <v>3</v>
      </c>
      <c r="N1568" s="31">
        <v>990</v>
      </c>
      <c r="O1568" s="200" t="s">
        <v>2288</v>
      </c>
      <c r="P1568" s="31">
        <v>991</v>
      </c>
      <c r="Q1568" s="31"/>
      <c r="R1568" s="200" t="s">
        <v>2874</v>
      </c>
      <c r="S1568" s="200" t="s">
        <v>2844</v>
      </c>
      <c r="T1568" s="201" t="s">
        <v>3142</v>
      </c>
      <c r="U1568" s="292"/>
      <c r="V1568" s="48"/>
      <c r="W1568" s="48"/>
    </row>
    <row r="1569" s="49" customFormat="1">
      <c r="A1569" s="39">
        <v>21</v>
      </c>
      <c r="B1569" s="54" t="s">
        <v>40</v>
      </c>
      <c r="C1569" s="55" t="s">
        <v>3143</v>
      </c>
      <c r="D1569" s="141" t="s">
        <v>38</v>
      </c>
      <c r="E1569" s="88">
        <v>44343</v>
      </c>
      <c r="F1569" s="37" t="str">
        <f>VLOOKUP($C1569,CARPETAS!$C$5:$L$2388,2,FALSE)</f>
        <v>BRA028</v>
      </c>
      <c r="G1569" s="27" t="str">
        <f>VLOOKUP($C1569,CARPETAS!$C$5:$L$2388,9,FALSE)</f>
        <v>140.16.58</v>
      </c>
      <c r="H1569" s="28" t="str">
        <f>VLOOKUP($C1569,CARPETAS!$C$5:$L$2388,5,FALSE)</f>
        <v>Silvio</v>
      </c>
      <c r="I1569" s="88">
        <v>44354</v>
      </c>
      <c r="J1569" s="29" t="str">
        <f>VLOOKUP($C1569,CARPETAS!$C$5:$L$2388,4,FALSE)</f>
        <v>Rio Branco</v>
      </c>
      <c r="K1569" s="38"/>
      <c r="L1569" s="93">
        <f t="shared" si="98"/>
        <v>44355</v>
      </c>
      <c r="M1569" s="30">
        <f t="shared" si="96"/>
        <v>12</v>
      </c>
      <c r="N1569" s="31">
        <v>1152</v>
      </c>
      <c r="O1569" s="31"/>
      <c r="P1569" s="31">
        <v>1152</v>
      </c>
      <c r="Q1569" s="31">
        <v>5170</v>
      </c>
      <c r="R1569" s="31" t="s">
        <v>2062</v>
      </c>
      <c r="S1569" s="31" t="s">
        <v>3144</v>
      </c>
      <c r="T1569" s="40" t="s">
        <v>3145</v>
      </c>
      <c r="U1569" s="222"/>
      <c r="V1569" s="48"/>
      <c r="W1569" s="48"/>
    </row>
    <row r="1570" ht="28.5" s="49" customFormat="1">
      <c r="A1570" s="50">
        <v>22</v>
      </c>
      <c r="B1570" s="57" t="s">
        <v>40</v>
      </c>
      <c r="C1570" s="58" t="s">
        <v>3131</v>
      </c>
      <c r="D1570" s="142" t="s">
        <v>26</v>
      </c>
      <c r="E1570" s="89">
        <v>44348</v>
      </c>
      <c r="F1570" s="41" t="str">
        <f>VLOOKUP($C1570,CARPETAS!$C$5:$L$2388,2,FALSE)</f>
        <v>BRB041</v>
      </c>
      <c r="G1570" s="42" t="str">
        <f>VLOOKUP($C1570,CARPETAS!$C$5:$L$2388,9,FALSE)</f>
        <v>140.16.60</v>
      </c>
      <c r="H1570" s="43" t="str">
        <f>VLOOKUP($C1570,CARPETAS!$C$5:$L$2388,5,FALSE)</f>
        <v>Zanini</v>
      </c>
      <c r="I1570" s="89">
        <v>44354</v>
      </c>
      <c r="J1570" s="44" t="str">
        <f>VLOOKUP($C1570,CARPETAS!$C$5:$L$2388,4,FALSE)</f>
        <v>Rio Branco</v>
      </c>
      <c r="K1570" s="45"/>
      <c r="L1570" s="94">
        <f t="shared" si="98"/>
        <v>44355</v>
      </c>
      <c r="M1570" s="46">
        <f t="shared" si="96"/>
        <v>7</v>
      </c>
      <c r="N1570" s="47">
        <v>936</v>
      </c>
      <c r="O1570" s="47" t="s">
        <v>691</v>
      </c>
      <c r="P1570" s="47">
        <v>936</v>
      </c>
      <c r="Q1570" s="47">
        <v>2087</v>
      </c>
      <c r="R1570" s="47" t="s">
        <v>1663</v>
      </c>
      <c r="S1570" s="47" t="s">
        <v>1664</v>
      </c>
      <c r="T1570" s="36" t="s">
        <v>3146</v>
      </c>
      <c r="U1570" s="284"/>
      <c r="V1570" s="48"/>
      <c r="W1570" s="48"/>
    </row>
    <row r="1571" ht="28.5" s="49" customFormat="1">
      <c r="A1571" s="39">
        <v>22</v>
      </c>
      <c r="B1571" s="54" t="s">
        <v>40</v>
      </c>
      <c r="C1571" s="55" t="s">
        <v>3147</v>
      </c>
      <c r="D1571" s="141" t="s">
        <v>2282</v>
      </c>
      <c r="E1571" s="88">
        <v>44349</v>
      </c>
      <c r="F1571" s="37" t="str">
        <f>VLOOKUP($C1571,CARPETAS!$C$5:$L$2388,2,FALSE)</f>
        <v>BRE015</v>
      </c>
      <c r="G1571" s="27" t="str">
        <f>VLOOKUP($C1571,CARPETAS!$C$5:$L$2388,9,FALSE)</f>
        <v>1401988/1401989/1401992/1401664</v>
      </c>
      <c r="H1571" s="28" t="str">
        <f>VLOOKUP($C1571,CARPETAS!$C$5:$L$2388,5,FALSE)</f>
        <v>zanini</v>
      </c>
      <c r="I1571" s="88">
        <v>44354</v>
      </c>
      <c r="J1571" s="29" t="str">
        <f>VLOOKUP($C1571,CARPETAS!$C$5:$L$2388,4,FALSE)</f>
        <v>Rio Branco</v>
      </c>
      <c r="K1571" s="38"/>
      <c r="L1571" s="93">
        <f t="shared" si="98"/>
        <v>44355</v>
      </c>
      <c r="M1571" s="30">
        <f t="shared" si="96"/>
        <v>6</v>
      </c>
      <c r="N1571" s="31">
        <v>2154</v>
      </c>
      <c r="O1571" s="31"/>
      <c r="P1571" s="31"/>
      <c r="Q1571" s="31">
        <v>2089</v>
      </c>
      <c r="R1571" s="31" t="s">
        <v>43</v>
      </c>
      <c r="S1571" s="31" t="s">
        <v>1046</v>
      </c>
      <c r="T1571" s="40" t="s">
        <v>3148</v>
      </c>
      <c r="U1571" s="222"/>
      <c r="V1571" s="48"/>
      <c r="W1571" s="48"/>
    </row>
    <row r="1572" ht="28.5" s="49" customFormat="1">
      <c r="A1572" s="50">
        <v>22</v>
      </c>
      <c r="B1572" s="57" t="s">
        <v>40</v>
      </c>
      <c r="C1572" s="58" t="s">
        <v>3149</v>
      </c>
      <c r="D1572" s="142" t="s">
        <v>37</v>
      </c>
      <c r="E1572" s="89">
        <v>44349</v>
      </c>
      <c r="F1572" s="41" t="str">
        <f>VLOOKUP($C1572,CARPETAS!$C$5:$L$2388,2,FALSE)</f>
        <v>BRB042</v>
      </c>
      <c r="G1572" s="42" t="str">
        <f>VLOOKUP($C1572,CARPETAS!$C$5:$L$2388,9,FALSE)</f>
        <v>140.20.88</v>
      </c>
      <c r="H1572" s="43" t="str">
        <f>VLOOKUP($C1572,CARPETAS!$C$5:$L$2388,5,FALSE)</f>
        <v>Silvio</v>
      </c>
      <c r="I1572" s="89">
        <v>44354</v>
      </c>
      <c r="J1572" s="44" t="str">
        <f>VLOOKUP($C1572,CARPETAS!$C$5:$L$2388,4,FALSE)</f>
        <v>Rio Branco</v>
      </c>
      <c r="K1572" s="45"/>
      <c r="L1572" s="94">
        <f t="shared" si="98"/>
        <v>44355</v>
      </c>
      <c r="M1572" s="46">
        <f t="shared" si="96"/>
        <v>6</v>
      </c>
      <c r="N1572" s="47">
        <v>936</v>
      </c>
      <c r="O1572" s="47" t="s">
        <v>574</v>
      </c>
      <c r="P1572" s="47">
        <v>936</v>
      </c>
      <c r="Q1572" s="47">
        <v>5178</v>
      </c>
      <c r="R1572" s="47" t="s">
        <v>1815</v>
      </c>
      <c r="S1572" s="47" t="s">
        <v>1816</v>
      </c>
      <c r="T1572" s="36" t="s">
        <v>3150</v>
      </c>
      <c r="U1572" s="284"/>
      <c r="V1572" s="48"/>
      <c r="W1572" s="48"/>
    </row>
    <row r="1573" ht="28.5" s="49" customFormat="1">
      <c r="A1573" s="50">
        <v>22</v>
      </c>
      <c r="B1573" s="57" t="s">
        <v>40</v>
      </c>
      <c r="C1573" s="58" t="s">
        <v>3149</v>
      </c>
      <c r="D1573" s="142" t="s">
        <v>1998</v>
      </c>
      <c r="E1573" s="89">
        <v>44349</v>
      </c>
      <c r="F1573" s="41" t="str">
        <f>VLOOKUP($C1573,CARPETAS!$C$5:$L$2388,2,FALSE)</f>
        <v>BRB042</v>
      </c>
      <c r="G1573" s="42" t="str">
        <f>VLOOKUP($C1573,CARPETAS!$C$5:$L$2388,9,FALSE)</f>
        <v>140.20.88</v>
      </c>
      <c r="H1573" s="43" t="str">
        <f>VLOOKUP($C1573,CARPETAS!$C$5:$L$2388,5,FALSE)</f>
        <v>Silvio</v>
      </c>
      <c r="I1573" s="89">
        <v>44354</v>
      </c>
      <c r="J1573" s="44" t="str">
        <f>VLOOKUP($C1573,CARPETAS!$C$5:$L$2388,4,FALSE)</f>
        <v>Rio Branco</v>
      </c>
      <c r="K1573" s="45"/>
      <c r="L1573" s="94">
        <f t="shared" si="98"/>
        <v>44355</v>
      </c>
      <c r="M1573" s="46">
        <f t="shared" si="96"/>
        <v>6</v>
      </c>
      <c r="N1573" s="47">
        <v>936</v>
      </c>
      <c r="O1573" s="47" t="s">
        <v>3151</v>
      </c>
      <c r="P1573" s="47">
        <v>936</v>
      </c>
      <c r="Q1573" s="47">
        <v>5179</v>
      </c>
      <c r="R1573" s="47" t="s">
        <v>256</v>
      </c>
      <c r="S1573" s="47" t="s">
        <v>127</v>
      </c>
      <c r="T1573" s="36" t="s">
        <v>3146</v>
      </c>
      <c r="U1573" s="284"/>
      <c r="V1573" s="48"/>
      <c r="W1573" s="48"/>
    </row>
    <row r="1574" s="49" customFormat="1">
      <c r="A1574" s="39">
        <v>22</v>
      </c>
      <c r="B1574" s="54" t="s">
        <v>40</v>
      </c>
      <c r="C1574" s="55" t="s">
        <v>3131</v>
      </c>
      <c r="D1574" s="141" t="s">
        <v>26</v>
      </c>
      <c r="E1574" s="88">
        <v>44350</v>
      </c>
      <c r="F1574" s="37" t="str">
        <f>VLOOKUP($C1574,CARPETAS!$C$5:$L$2388,2,FALSE)</f>
        <v>BRB041</v>
      </c>
      <c r="G1574" s="27" t="str">
        <f>VLOOKUP($C1574,CARPETAS!$C$5:$L$2388,9,FALSE)</f>
        <v>140.16.60</v>
      </c>
      <c r="H1574" s="28" t="str">
        <f>VLOOKUP($C1574,CARPETAS!$C$5:$L$2388,5,FALSE)</f>
        <v>Zanini</v>
      </c>
      <c r="I1574" s="88">
        <v>44354</v>
      </c>
      <c r="J1574" s="29" t="str">
        <f>VLOOKUP($C1574,CARPETAS!$C$5:$L$2388,4,FALSE)</f>
        <v>Rio Branco</v>
      </c>
      <c r="K1574" s="38"/>
      <c r="L1574" s="93">
        <f t="shared" si="98"/>
        <v>44355</v>
      </c>
      <c r="M1574" s="30">
        <f t="shared" si="96"/>
        <v>5</v>
      </c>
      <c r="N1574" s="31">
        <v>936</v>
      </c>
      <c r="O1574" s="31" t="s">
        <v>713</v>
      </c>
      <c r="P1574" s="31">
        <v>937</v>
      </c>
      <c r="Q1574" s="31">
        <v>2088</v>
      </c>
      <c r="R1574" s="31" t="s">
        <v>110</v>
      </c>
      <c r="S1574" s="31" t="s">
        <v>111</v>
      </c>
      <c r="T1574" s="40" t="s">
        <v>3152</v>
      </c>
      <c r="U1574" s="222"/>
      <c r="V1574" s="48"/>
      <c r="W1574" s="48"/>
    </row>
    <row r="1575" s="49" customFormat="1">
      <c r="A1575" s="39">
        <v>22</v>
      </c>
      <c r="B1575" s="54" t="s">
        <v>40</v>
      </c>
      <c r="C1575" s="55" t="s">
        <v>3153</v>
      </c>
      <c r="D1575" s="141" t="s">
        <v>38</v>
      </c>
      <c r="E1575" s="88">
        <v>44350</v>
      </c>
      <c r="F1575" s="37" t="str">
        <f>VLOOKUP($C1575,CARPETAS!$C$5:$L$2388,2,FALSE)</f>
        <v>BRA029</v>
      </c>
      <c r="G1575" s="27" t="str">
        <f>VLOOKUP($C1575,CARPETAS!$C$5:$L$2388,9,FALSE)</f>
        <v>140.21.28</v>
      </c>
      <c r="H1575" s="28" t="str">
        <f>VLOOKUP($C1575,CARPETAS!$C$5:$L$2388,5,FALSE)</f>
        <v>Silvio</v>
      </c>
      <c r="I1575" s="88">
        <v>44356</v>
      </c>
      <c r="J1575" s="29" t="str">
        <f>VLOOKUP($C1575,CARPETAS!$C$5:$L$2388,4,FALSE)</f>
        <v>Rio Branco</v>
      </c>
      <c r="K1575" s="38"/>
      <c r="L1575" s="93">
        <f t="shared" si="98"/>
        <v>44357</v>
      </c>
      <c r="M1575" s="30">
        <f t="shared" si="96"/>
        <v>7</v>
      </c>
      <c r="N1575" s="31">
        <v>1152</v>
      </c>
      <c r="O1575" s="31"/>
      <c r="P1575" s="31">
        <v>1152</v>
      </c>
      <c r="Q1575" s="31">
        <v>5177</v>
      </c>
      <c r="R1575" s="31" t="s">
        <v>3154</v>
      </c>
      <c r="S1575" s="31" t="s">
        <v>3155</v>
      </c>
      <c r="T1575" s="40" t="s">
        <v>3156</v>
      </c>
      <c r="U1575" s="222"/>
      <c r="V1575" s="48"/>
      <c r="W1575" s="48"/>
    </row>
    <row r="1576" ht="28.5" s="49" customFormat="1">
      <c r="A1576" s="50">
        <v>23</v>
      </c>
      <c r="B1576" s="57" t="s">
        <v>40</v>
      </c>
      <c r="C1576" s="58" t="s">
        <v>3149</v>
      </c>
      <c r="D1576" s="142" t="s">
        <v>27</v>
      </c>
      <c r="E1576" s="89">
        <v>44354</v>
      </c>
      <c r="F1576" s="41" t="str">
        <f>VLOOKUP($C1576,CARPETAS!$C$5:$L$2388,2,FALSE)</f>
        <v>BRB042</v>
      </c>
      <c r="G1576" s="42" t="str">
        <f>VLOOKUP($C1576,CARPETAS!$C$5:$L$2388,9,FALSE)</f>
        <v>140.20.88</v>
      </c>
      <c r="H1576" s="43" t="str">
        <f>VLOOKUP($C1576,CARPETAS!$C$5:$L$2388,5,FALSE)</f>
        <v>Silvio</v>
      </c>
      <c r="I1576" s="89">
        <f>E1576+2</f>
        <v>44356</v>
      </c>
      <c r="J1576" s="44" t="str">
        <f>VLOOKUP($C1576,CARPETAS!$C$5:$L$2388,4,FALSE)</f>
        <v>Rio Branco</v>
      </c>
      <c r="K1576" s="45"/>
      <c r="L1576" s="94">
        <f t="shared" si="98"/>
        <v>44357</v>
      </c>
      <c r="M1576" s="46">
        <f t="shared" si="96"/>
        <v>3</v>
      </c>
      <c r="N1576" s="47">
        <v>936</v>
      </c>
      <c r="O1576" s="47" t="s">
        <v>3157</v>
      </c>
      <c r="P1576" s="47">
        <v>937</v>
      </c>
      <c r="Q1576" s="47">
        <v>5180</v>
      </c>
      <c r="R1576" s="47" t="s">
        <v>2098</v>
      </c>
      <c r="S1576" s="47" t="s">
        <v>2157</v>
      </c>
      <c r="T1576" s="36" t="s">
        <v>3158</v>
      </c>
      <c r="U1576" s="284"/>
      <c r="V1576" s="48"/>
      <c r="W1576" s="48"/>
    </row>
    <row r="1577" s="49" customFormat="1">
      <c r="A1577" s="39">
        <v>23</v>
      </c>
      <c r="B1577" s="54" t="s">
        <v>40</v>
      </c>
      <c r="C1577" s="55" t="s">
        <v>3159</v>
      </c>
      <c r="D1577" s="141" t="s">
        <v>1998</v>
      </c>
      <c r="E1577" s="88">
        <v>44355</v>
      </c>
      <c r="F1577" s="37" t="str">
        <f>VLOOKUP($C1577,CARPETAS!$C$5:$L$2388,2,FALSE)</f>
        <v>BRB043</v>
      </c>
      <c r="G1577" s="27" t="str">
        <f>VLOOKUP($C1577,CARPETAS!$C$5:$L$2388,9,FALSE)</f>
        <v>140.25.54</v>
      </c>
      <c r="H1577" s="28" t="str">
        <f>VLOOKUP($C1577,CARPETAS!$C$5:$L$2388,5,FALSE)</f>
        <v>Zanini</v>
      </c>
      <c r="I1577" s="88">
        <v>44356</v>
      </c>
      <c r="J1577" s="29" t="str">
        <f>VLOOKUP($C1577,CARPETAS!$C$5:$L$2388,4,FALSE)</f>
        <v>Rio Branco</v>
      </c>
      <c r="K1577" s="38"/>
      <c r="L1577" s="93">
        <f t="shared" si="98"/>
        <v>44357</v>
      </c>
      <c r="M1577" s="30">
        <f t="shared" si="96"/>
        <v>2</v>
      </c>
      <c r="N1577" s="31">
        <v>936</v>
      </c>
      <c r="O1577" s="31" t="s">
        <v>3160</v>
      </c>
      <c r="P1577" s="31">
        <v>937</v>
      </c>
      <c r="Q1577" s="31">
        <v>2095</v>
      </c>
      <c r="R1577" s="31" t="s">
        <v>1187</v>
      </c>
      <c r="S1577" s="31" t="s">
        <v>1188</v>
      </c>
      <c r="T1577" s="36" t="s">
        <v>3161</v>
      </c>
      <c r="U1577" s="284"/>
      <c r="V1577" s="48"/>
      <c r="W1577" s="48"/>
    </row>
    <row r="1578" s="49" customFormat="1">
      <c r="A1578" s="39">
        <v>23</v>
      </c>
      <c r="B1578" s="54" t="s">
        <v>22</v>
      </c>
      <c r="C1578" s="55" t="s">
        <v>23</v>
      </c>
      <c r="D1578" s="141" t="s">
        <v>1907</v>
      </c>
      <c r="E1578" s="88">
        <v>44354</v>
      </c>
      <c r="F1578" s="37" t="str">
        <f>VLOOKUP($C1578,CARPETAS!$C$5:$L$2388,2,FALSE)</f>
        <v>BRB</v>
      </c>
      <c r="G1578" s="27" t="str">
        <f>VLOOKUP($C1578,CARPETAS!$C$5:$L$2388,9,FALSE)</f>
        <v>xx</v>
      </c>
      <c r="H1578" s="28" t="str">
        <f>VLOOKUP($C1578,CARPETAS!$C$5:$L$2388,5,FALSE)</f>
        <v>xx</v>
      </c>
      <c r="I1578" s="88">
        <f>E1578+2</f>
        <v>44356</v>
      </c>
      <c r="J1578" s="29" t="str">
        <f>VLOOKUP($C1578,CARPETAS!$C$5:$L$2388,4,FALSE)</f>
        <v>xx</v>
      </c>
      <c r="K1578" s="38"/>
      <c r="L1578" s="93">
        <f t="shared" si="98"/>
        <v>44357</v>
      </c>
      <c r="M1578" s="30">
        <f t="shared" si="96"/>
        <v>3</v>
      </c>
      <c r="N1578" s="31">
        <v>990</v>
      </c>
      <c r="O1578" s="31"/>
      <c r="P1578" s="31"/>
      <c r="Q1578" s="31"/>
      <c r="R1578" s="31"/>
      <c r="S1578" s="31"/>
      <c r="T1578" s="40"/>
      <c r="U1578" s="222"/>
      <c r="V1578" s="48"/>
      <c r="W1578" s="48"/>
    </row>
    <row r="1579" s="49" customFormat="1">
      <c r="A1579" s="50">
        <v>23</v>
      </c>
      <c r="B1579" s="57" t="s">
        <v>40</v>
      </c>
      <c r="C1579" s="58" t="s">
        <v>3149</v>
      </c>
      <c r="D1579" s="142" t="s">
        <v>37</v>
      </c>
      <c r="E1579" s="89">
        <v>44354</v>
      </c>
      <c r="F1579" s="41" t="str">
        <f>VLOOKUP($C1579,CARPETAS!$C$5:$L$2388,2,FALSE)</f>
        <v>BRB042</v>
      </c>
      <c r="G1579" s="42" t="str">
        <f>VLOOKUP($C1579,CARPETAS!$C$5:$L$2388,9,FALSE)</f>
        <v>140.20.88</v>
      </c>
      <c r="H1579" s="43" t="str">
        <f>VLOOKUP($C1579,CARPETAS!$C$5:$L$2388,5,FALSE)</f>
        <v>Silvio</v>
      </c>
      <c r="I1579" s="89">
        <f>E1579+2</f>
        <v>44356</v>
      </c>
      <c r="J1579" s="44" t="str">
        <f>VLOOKUP($C1579,CARPETAS!$C$5:$L$2388,4,FALSE)</f>
        <v>Rio Branco</v>
      </c>
      <c r="K1579" s="45"/>
      <c r="L1579" s="94">
        <f t="shared" si="98"/>
        <v>44357</v>
      </c>
      <c r="M1579" s="46">
        <f t="shared" si="96"/>
        <v>3</v>
      </c>
      <c r="N1579" s="47">
        <v>936</v>
      </c>
      <c r="O1579" s="47" t="s">
        <v>585</v>
      </c>
      <c r="P1579" s="47">
        <v>937</v>
      </c>
      <c r="Q1579" s="47">
        <v>5181</v>
      </c>
      <c r="R1579" s="47" t="s">
        <v>217</v>
      </c>
      <c r="S1579" s="47" t="s">
        <v>1690</v>
      </c>
      <c r="T1579" s="36" t="s">
        <v>3161</v>
      </c>
      <c r="U1579" s="284"/>
      <c r="V1579" s="48"/>
      <c r="W1579" s="48"/>
    </row>
    <row r="1580" s="49" customFormat="1">
      <c r="A1580" s="50">
        <v>23</v>
      </c>
      <c r="B1580" s="57" t="s">
        <v>40</v>
      </c>
      <c r="C1580" s="58" t="s">
        <v>3131</v>
      </c>
      <c r="D1580" s="142" t="s">
        <v>26</v>
      </c>
      <c r="E1580" s="89">
        <v>44354</v>
      </c>
      <c r="F1580" s="41" t="str">
        <f>VLOOKUP($C1580,CARPETAS!$C$5:$L$2388,2,FALSE)</f>
        <v>BRB041</v>
      </c>
      <c r="G1580" s="42" t="str">
        <f>VLOOKUP($C1580,CARPETAS!$C$5:$L$2388,9,FALSE)</f>
        <v>140.16.60</v>
      </c>
      <c r="H1580" s="43" t="str">
        <f>VLOOKUP($C1580,CARPETAS!$C$5:$L$2388,5,FALSE)</f>
        <v>Zanini</v>
      </c>
      <c r="I1580" s="89">
        <f>E1580+2</f>
        <v>44356</v>
      </c>
      <c r="J1580" s="44" t="str">
        <f>VLOOKUP($C1580,CARPETAS!$C$5:$L$2388,4,FALSE)</f>
        <v>Rio Branco</v>
      </c>
      <c r="K1580" s="45"/>
      <c r="L1580" s="94">
        <f t="shared" si="98"/>
        <v>44357</v>
      </c>
      <c r="M1580" s="46">
        <f t="shared" si="96"/>
        <v>3</v>
      </c>
      <c r="N1580" s="47">
        <v>936</v>
      </c>
      <c r="O1580" s="47" t="s">
        <v>727</v>
      </c>
      <c r="P1580" s="47">
        <v>937</v>
      </c>
      <c r="Q1580" s="47">
        <v>2094</v>
      </c>
      <c r="R1580" s="47" t="s">
        <v>3162</v>
      </c>
      <c r="S1580" s="47" t="s">
        <v>362</v>
      </c>
      <c r="T1580" s="36" t="s">
        <v>3161</v>
      </c>
      <c r="U1580" s="284"/>
      <c r="V1580" s="48"/>
      <c r="W1580" s="48"/>
    </row>
    <row r="1581" s="49" customFormat="1">
      <c r="A1581" s="39">
        <v>22</v>
      </c>
      <c r="B1581" s="54" t="s">
        <v>40</v>
      </c>
      <c r="C1581" s="55" t="s">
        <v>3163</v>
      </c>
      <c r="D1581" s="141" t="s">
        <v>38</v>
      </c>
      <c r="E1581" s="88">
        <v>44351</v>
      </c>
      <c r="F1581" s="37" t="str">
        <f>VLOOKUP($C1581,CARPETAS!$C$5:$L$2388,2,FALSE)</f>
        <v>BRA029</v>
      </c>
      <c r="G1581" s="27" t="str">
        <f>VLOOKUP($C1581,CARPETAS!$C$5:$L$2388,9,FALSE)</f>
        <v>140.21.28</v>
      </c>
      <c r="H1581" s="28" t="str">
        <f>VLOOKUP($C1581,CARPETAS!$C$5:$L$2388,5,FALSE)</f>
        <v>Silvio</v>
      </c>
      <c r="I1581" s="88">
        <v>44357</v>
      </c>
      <c r="J1581" s="29" t="str">
        <f>VLOOKUP($C1581,CARPETAS!$C$5:$L$2388,4,FALSE)</f>
        <v>Rio Branco</v>
      </c>
      <c r="K1581" s="38"/>
      <c r="L1581" s="93">
        <f t="shared" si="98"/>
        <v>44358</v>
      </c>
      <c r="M1581" s="30">
        <f t="shared" si="96"/>
        <v>7</v>
      </c>
      <c r="N1581" s="31">
        <v>1152</v>
      </c>
      <c r="O1581" s="31"/>
      <c r="P1581" s="31">
        <v>1152</v>
      </c>
      <c r="Q1581" s="31">
        <v>5184</v>
      </c>
      <c r="R1581" s="31" t="s">
        <v>1851</v>
      </c>
      <c r="S1581" s="31" t="s">
        <v>1852</v>
      </c>
      <c r="T1581" s="40" t="s">
        <v>3164</v>
      </c>
      <c r="U1581" s="222"/>
      <c r="V1581" s="48"/>
      <c r="W1581" s="48"/>
    </row>
    <row r="1582" s="49" customFormat="1">
      <c r="A1582" s="39">
        <v>23</v>
      </c>
      <c r="B1582" s="54" t="s">
        <v>40</v>
      </c>
      <c r="C1582" s="55" t="s">
        <v>3159</v>
      </c>
      <c r="D1582" s="141" t="s">
        <v>26</v>
      </c>
      <c r="E1582" s="88">
        <v>44355</v>
      </c>
      <c r="F1582" s="37" t="str">
        <f>VLOOKUP($C1582,CARPETAS!$C$5:$L$2388,2,FALSE)</f>
        <v>BRB043</v>
      </c>
      <c r="G1582" s="27" t="str">
        <f>VLOOKUP($C1582,CARPETAS!$C$5:$L$2388,9,FALSE)</f>
        <v>140.25.54</v>
      </c>
      <c r="H1582" s="28" t="str">
        <f>VLOOKUP($C1582,CARPETAS!$C$5:$L$2388,5,FALSE)</f>
        <v>Zanini</v>
      </c>
      <c r="I1582" s="88">
        <f>E1582+2</f>
        <v>44357</v>
      </c>
      <c r="J1582" s="29" t="str">
        <f>VLOOKUP($C1582,CARPETAS!$C$5:$L$2388,4,FALSE)</f>
        <v>Rio Branco</v>
      </c>
      <c r="K1582" s="38"/>
      <c r="L1582" s="93">
        <f t="shared" si="98"/>
        <v>44358</v>
      </c>
      <c r="M1582" s="30">
        <f t="shared" si="96"/>
        <v>3</v>
      </c>
      <c r="N1582" s="31">
        <v>936</v>
      </c>
      <c r="O1582" s="31" t="s">
        <v>731</v>
      </c>
      <c r="P1582" s="31">
        <v>937</v>
      </c>
      <c r="Q1582" s="31">
        <v>2099</v>
      </c>
      <c r="R1582" s="31" t="s">
        <v>519</v>
      </c>
      <c r="S1582" s="31" t="s">
        <v>520</v>
      </c>
      <c r="T1582" s="40" t="s">
        <v>3165</v>
      </c>
      <c r="U1582" s="222"/>
      <c r="V1582" s="48"/>
      <c r="W1582" s="48"/>
    </row>
    <row r="1583" s="49" customFormat="1">
      <c r="A1583" s="39">
        <v>23</v>
      </c>
      <c r="B1583" s="54" t="s">
        <v>40</v>
      </c>
      <c r="C1583" s="55" t="s">
        <v>3159</v>
      </c>
      <c r="D1583" s="141" t="s">
        <v>1998</v>
      </c>
      <c r="E1583" s="88">
        <v>44356</v>
      </c>
      <c r="F1583" s="37" t="str">
        <f>VLOOKUP($C1583,CARPETAS!$C$5:$L$2388,2,FALSE)</f>
        <v>BRB043</v>
      </c>
      <c r="G1583" s="27" t="str">
        <f>VLOOKUP($C1583,CARPETAS!$C$5:$L$2388,9,FALSE)</f>
        <v>140.25.54</v>
      </c>
      <c r="H1583" s="28" t="str">
        <f>VLOOKUP($C1583,CARPETAS!$C$5:$L$2388,5,FALSE)</f>
        <v>Zanini</v>
      </c>
      <c r="I1583" s="88">
        <f>E1583+2</f>
        <v>44358</v>
      </c>
      <c r="J1583" s="29" t="str">
        <f>VLOOKUP($C1583,CARPETAS!$C$5:$L$2388,4,FALSE)</f>
        <v>Rio Branco</v>
      </c>
      <c r="K1583" s="38"/>
      <c r="L1583" s="93">
        <f t="shared" si="98"/>
        <v>44359</v>
      </c>
      <c r="M1583" s="30">
        <f t="shared" si="96"/>
        <v>3</v>
      </c>
      <c r="N1583" s="31">
        <v>936</v>
      </c>
      <c r="O1583" s="31" t="s">
        <v>3166</v>
      </c>
      <c r="P1583" s="31">
        <v>937</v>
      </c>
      <c r="Q1583" s="31">
        <v>5100</v>
      </c>
      <c r="R1583" s="31" t="s">
        <v>64</v>
      </c>
      <c r="S1583" s="31" t="s">
        <v>1729</v>
      </c>
      <c r="T1583" s="40" t="s">
        <v>3167</v>
      </c>
      <c r="U1583" s="222"/>
      <c r="V1583" s="48"/>
      <c r="W1583" s="48"/>
    </row>
    <row r="1584" s="49" customFormat="1">
      <c r="A1584" s="39">
        <v>23</v>
      </c>
      <c r="B1584" s="54" t="s">
        <v>40</v>
      </c>
      <c r="C1584" s="55" t="s">
        <v>3149</v>
      </c>
      <c r="D1584" s="141" t="s">
        <v>28</v>
      </c>
      <c r="E1584" s="88">
        <v>44355</v>
      </c>
      <c r="F1584" s="37" t="str">
        <f>VLOOKUP($C1584,CARPETAS!$C$5:$L$2388,2,FALSE)</f>
        <v>BRB042</v>
      </c>
      <c r="G1584" s="27" t="str">
        <f>VLOOKUP($C1584,CARPETAS!$C$5:$L$2388,9,FALSE)</f>
        <v>140.20.88</v>
      </c>
      <c r="H1584" s="28" t="str">
        <f>VLOOKUP($C1584,CARPETAS!$C$5:$L$2388,5,FALSE)</f>
        <v>Silvio</v>
      </c>
      <c r="I1584" s="88">
        <v>44358</v>
      </c>
      <c r="J1584" s="29" t="str">
        <f>VLOOKUP($C1584,CARPETAS!$C$5:$L$2388,4,FALSE)</f>
        <v>Rio Branco</v>
      </c>
      <c r="K1584" s="38"/>
      <c r="L1584" s="93">
        <f t="shared" si="98"/>
        <v>44359</v>
      </c>
      <c r="M1584" s="30">
        <f t="shared" si="96"/>
        <v>4</v>
      </c>
      <c r="N1584" s="31">
        <v>936</v>
      </c>
      <c r="O1584" s="31" t="s">
        <v>1159</v>
      </c>
      <c r="P1584" s="31">
        <v>937</v>
      </c>
      <c r="Q1584" s="31">
        <v>5182</v>
      </c>
      <c r="R1584" s="31" t="s">
        <v>1386</v>
      </c>
      <c r="S1584" s="31" t="s">
        <v>438</v>
      </c>
      <c r="T1584" s="40" t="s">
        <v>3167</v>
      </c>
      <c r="U1584" s="222"/>
      <c r="V1584" s="48"/>
      <c r="W1584" s="48"/>
    </row>
    <row r="1585" s="49" customFormat="1">
      <c r="A1585" s="50">
        <v>23</v>
      </c>
      <c r="B1585" s="57" t="s">
        <v>40</v>
      </c>
      <c r="C1585" s="58" t="s">
        <v>3159</v>
      </c>
      <c r="D1585" s="142" t="s">
        <v>26</v>
      </c>
      <c r="E1585" s="89">
        <v>44356</v>
      </c>
      <c r="F1585" s="41" t="str">
        <f>VLOOKUP($C1585,CARPETAS!$C$5:$L$2388,2,FALSE)</f>
        <v>BRB043</v>
      </c>
      <c r="G1585" s="42" t="str">
        <f>VLOOKUP($C1585,CARPETAS!$C$5:$L$2388,9,FALSE)</f>
        <v>140.25.54</v>
      </c>
      <c r="H1585" s="43" t="str">
        <f>VLOOKUP($C1585,CARPETAS!$C$5:$L$2388,5,FALSE)</f>
        <v>Zanini</v>
      </c>
      <c r="I1585" s="89">
        <v>44361</v>
      </c>
      <c r="J1585" s="44" t="str">
        <f>VLOOKUP($C1585,CARPETAS!$C$5:$L$2388,4,FALSE)</f>
        <v>Rio Branco</v>
      </c>
      <c r="K1585" s="45"/>
      <c r="L1585" s="94">
        <f t="shared" si="98"/>
        <v>44362</v>
      </c>
      <c r="M1585" s="46">
        <f t="shared" si="96"/>
        <v>6</v>
      </c>
      <c r="N1585" s="47">
        <v>936</v>
      </c>
      <c r="O1585" s="47" t="s">
        <v>752</v>
      </c>
      <c r="P1585" s="47">
        <v>937</v>
      </c>
      <c r="Q1585" s="47">
        <v>2102</v>
      </c>
      <c r="R1585" s="47" t="s">
        <v>3132</v>
      </c>
      <c r="S1585" s="47" t="s">
        <v>2753</v>
      </c>
      <c r="T1585" s="36" t="s">
        <v>3168</v>
      </c>
      <c r="U1585" s="284"/>
      <c r="V1585" s="48"/>
      <c r="W1585" s="48"/>
    </row>
    <row r="1586" s="49" customFormat="1">
      <c r="A1586" s="39">
        <v>23</v>
      </c>
      <c r="B1586" s="54" t="s">
        <v>40</v>
      </c>
      <c r="C1586" s="55" t="s">
        <v>3149</v>
      </c>
      <c r="D1586" s="141" t="s">
        <v>32</v>
      </c>
      <c r="E1586" s="88">
        <v>44356</v>
      </c>
      <c r="F1586" s="37" t="str">
        <f>VLOOKUP($C1586,CARPETAS!$C$5:$L$2388,2,FALSE)</f>
        <v>BRB042</v>
      </c>
      <c r="G1586" s="27" t="str">
        <f>VLOOKUP($C1586,CARPETAS!$C$5:$L$2388,9,FALSE)</f>
        <v>140.20.88</v>
      </c>
      <c r="H1586" s="28" t="str">
        <f>VLOOKUP($C1586,CARPETAS!$C$5:$L$2388,5,FALSE)</f>
        <v>Silvio</v>
      </c>
      <c r="I1586" s="88">
        <v>44361</v>
      </c>
      <c r="J1586" s="29" t="str">
        <f>VLOOKUP($C1586,CARPETAS!$C$5:$L$2388,4,FALSE)</f>
        <v>Rio Branco</v>
      </c>
      <c r="K1586" s="38"/>
      <c r="L1586" s="93">
        <f t="shared" si="98"/>
        <v>44362</v>
      </c>
      <c r="M1586" s="30">
        <f t="shared" si="96"/>
        <v>6</v>
      </c>
      <c r="N1586" s="31">
        <v>936</v>
      </c>
      <c r="O1586" s="31" t="s">
        <v>1375</v>
      </c>
      <c r="P1586" s="31">
        <v>936</v>
      </c>
      <c r="Q1586" s="31">
        <v>5183</v>
      </c>
      <c r="R1586" s="31" t="s">
        <v>2747</v>
      </c>
      <c r="S1586" s="31" t="s">
        <v>2748</v>
      </c>
      <c r="T1586" s="40" t="s">
        <v>3169</v>
      </c>
      <c r="U1586" s="222"/>
      <c r="V1586" s="48"/>
      <c r="W1586" s="48"/>
    </row>
    <row r="1587" ht="28.5" s="49" customFormat="1">
      <c r="A1587" s="39">
        <v>23</v>
      </c>
      <c r="B1587" s="54" t="s">
        <v>40</v>
      </c>
      <c r="C1587" s="55" t="s">
        <v>3170</v>
      </c>
      <c r="D1587" s="141" t="s">
        <v>2282</v>
      </c>
      <c r="E1587" s="88">
        <v>44356</v>
      </c>
      <c r="F1587" s="37" t="str">
        <f>VLOOKUP($C1587,CARPETAS!$C$5:$L$2388,2,FALSE)</f>
        <v>BRE016</v>
      </c>
      <c r="G1587" s="27" t="str">
        <f>VLOOKUP($C1587,CARPETAS!$C$5:$L$2388,9,FALSE)</f>
        <v>1402540./1402445./1402542./1402542./1402541./1402009.</v>
      </c>
      <c r="H1587" s="28" t="str">
        <f>VLOOKUP($C1587,CARPETAS!$C$5:$L$2388,5,FALSE)</f>
        <v>zanini</v>
      </c>
      <c r="I1587" s="88">
        <v>44361</v>
      </c>
      <c r="J1587" s="29" t="str">
        <f>VLOOKUP($C1587,CARPETAS!$C$5:$L$2388,4,FALSE)</f>
        <v>Rio Branco</v>
      </c>
      <c r="K1587" s="38"/>
      <c r="L1587" s="93">
        <f t="shared" si="98"/>
        <v>44362</v>
      </c>
      <c r="M1587" s="30">
        <f t="shared" si="96"/>
        <v>6</v>
      </c>
      <c r="N1587" s="31">
        <v>2099</v>
      </c>
      <c r="O1587" s="31"/>
      <c r="P1587" s="31"/>
      <c r="Q1587" s="31">
        <v>2101</v>
      </c>
      <c r="R1587" s="31" t="s">
        <v>1554</v>
      </c>
      <c r="S1587" s="31" t="s">
        <v>2086</v>
      </c>
      <c r="T1587" s="40" t="s">
        <v>3171</v>
      </c>
      <c r="U1587" s="222"/>
      <c r="V1587" s="48"/>
      <c r="W1587" s="48"/>
    </row>
    <row r="1588" s="49" customFormat="1">
      <c r="A1588" s="50">
        <v>23</v>
      </c>
      <c r="B1588" s="57" t="s">
        <v>40</v>
      </c>
      <c r="C1588" s="58" t="s">
        <v>3159</v>
      </c>
      <c r="D1588" s="142" t="s">
        <v>26</v>
      </c>
      <c r="E1588" s="89">
        <v>44358</v>
      </c>
      <c r="F1588" s="41" t="str">
        <f>VLOOKUP($C1588,CARPETAS!$C$5:$L$2388,2,FALSE)</f>
        <v>BRB043</v>
      </c>
      <c r="G1588" s="42" t="str">
        <f>VLOOKUP($C1588,CARPETAS!$C$5:$L$2388,9,FALSE)</f>
        <v>140.25.54</v>
      </c>
      <c r="H1588" s="43" t="str">
        <f>VLOOKUP($C1588,CARPETAS!$C$5:$L$2388,5,FALSE)</f>
        <v>Zanini</v>
      </c>
      <c r="I1588" s="89">
        <v>44361</v>
      </c>
      <c r="J1588" s="44" t="str">
        <f>VLOOKUP($C1588,CARPETAS!$C$5:$L$2388,4,FALSE)</f>
        <v>Rio Branco</v>
      </c>
      <c r="K1588" s="45"/>
      <c r="L1588" s="94">
        <f t="shared" si="98"/>
        <v>44362</v>
      </c>
      <c r="M1588" s="46">
        <f t="shared" si="96"/>
        <v>4</v>
      </c>
      <c r="N1588" s="47">
        <v>936</v>
      </c>
      <c r="O1588" s="47" t="s">
        <v>749</v>
      </c>
      <c r="P1588" s="47">
        <v>937</v>
      </c>
      <c r="Q1588" s="47">
        <v>2103</v>
      </c>
      <c r="R1588" s="47" t="s">
        <v>1710</v>
      </c>
      <c r="S1588" s="47" t="s">
        <v>2787</v>
      </c>
      <c r="T1588" s="36" t="s">
        <v>3168</v>
      </c>
      <c r="U1588" s="284"/>
      <c r="V1588" s="48"/>
      <c r="W1588" s="48"/>
    </row>
    <row r="1589" s="49" customFormat="1">
      <c r="A1589" s="50">
        <v>23</v>
      </c>
      <c r="B1589" s="57" t="s">
        <v>40</v>
      </c>
      <c r="C1589" s="58" t="s">
        <v>3172</v>
      </c>
      <c r="D1589" s="142" t="s">
        <v>37</v>
      </c>
      <c r="E1589" s="89">
        <v>44358</v>
      </c>
      <c r="F1589" s="41" t="str">
        <f>VLOOKUP($C1589,CARPETAS!$C$5:$L$2388,2,FALSE)</f>
        <v>BRB044</v>
      </c>
      <c r="G1589" s="42" t="str">
        <f>VLOOKUP($C1589,CARPETAS!$C$5:$L$2388,9,FALSE)</f>
        <v>140.25.55</v>
      </c>
      <c r="H1589" s="43" t="str">
        <f>VLOOKUP($C1589,CARPETAS!$C$5:$L$2388,5,FALSE)</f>
        <v>Silvio</v>
      </c>
      <c r="I1589" s="89">
        <v>44361</v>
      </c>
      <c r="J1589" s="44" t="str">
        <f>VLOOKUP($C1589,CARPETAS!$C$5:$L$2388,4,FALSE)</f>
        <v>Rio Branco</v>
      </c>
      <c r="K1589" s="45"/>
      <c r="L1589" s="94">
        <f t="shared" si="98"/>
        <v>44362</v>
      </c>
      <c r="M1589" s="46">
        <f t="shared" si="96"/>
        <v>4</v>
      </c>
      <c r="N1589" s="47">
        <v>936</v>
      </c>
      <c r="O1589" s="47" t="s">
        <v>2037</v>
      </c>
      <c r="P1589" s="47">
        <v>937</v>
      </c>
      <c r="Q1589" s="47">
        <v>5195</v>
      </c>
      <c r="R1589" s="47" t="s">
        <v>3173</v>
      </c>
      <c r="S1589" s="47" t="s">
        <v>3174</v>
      </c>
      <c r="T1589" s="36" t="s">
        <v>3168</v>
      </c>
      <c r="U1589" s="284"/>
      <c r="V1589" s="48"/>
      <c r="W1589" s="48"/>
    </row>
    <row r="1590" s="49" customFormat="1">
      <c r="A1590" s="50">
        <v>23</v>
      </c>
      <c r="B1590" s="57" t="s">
        <v>40</v>
      </c>
      <c r="C1590" s="58" t="s">
        <v>3172</v>
      </c>
      <c r="D1590" s="142" t="s">
        <v>32</v>
      </c>
      <c r="E1590" s="89">
        <v>44358</v>
      </c>
      <c r="F1590" s="41" t="str">
        <f>VLOOKUP($C1590,CARPETAS!$C$5:$L$2388,2,FALSE)</f>
        <v>BRB044</v>
      </c>
      <c r="G1590" s="42" t="str">
        <f>VLOOKUP($C1590,CARPETAS!$C$5:$L$2388,9,FALSE)</f>
        <v>140.25.55</v>
      </c>
      <c r="H1590" s="43" t="str">
        <f>VLOOKUP($C1590,CARPETAS!$C$5:$L$2388,5,FALSE)</f>
        <v>Silvio</v>
      </c>
      <c r="I1590" s="89">
        <v>44362</v>
      </c>
      <c r="J1590" s="44" t="str">
        <f>VLOOKUP($C1590,CARPETAS!$C$5:$L$2388,4,FALSE)</f>
        <v>Rio Branco</v>
      </c>
      <c r="K1590" s="45"/>
      <c r="L1590" s="94">
        <f t="shared" si="98"/>
        <v>44363</v>
      </c>
      <c r="M1590" s="46">
        <f ref="M1590:M1653" t="shared" si="99">IF(E1590&lt;&gt;"",L1590-E1590,"-")</f>
        <v>5</v>
      </c>
      <c r="N1590" s="47">
        <v>936</v>
      </c>
      <c r="O1590" s="47" t="s">
        <v>1379</v>
      </c>
      <c r="P1590" s="47">
        <v>937</v>
      </c>
      <c r="Q1590" s="47">
        <v>5196</v>
      </c>
      <c r="R1590" s="47" t="s">
        <v>3039</v>
      </c>
      <c r="S1590" s="47" t="s">
        <v>2959</v>
      </c>
      <c r="T1590" s="36" t="s">
        <v>3175</v>
      </c>
      <c r="U1590" s="284"/>
      <c r="V1590" s="48"/>
      <c r="W1590" s="48"/>
    </row>
    <row r="1591" s="49" customFormat="1">
      <c r="A1591" s="39">
        <v>23</v>
      </c>
      <c r="B1591" s="54" t="s">
        <v>40</v>
      </c>
      <c r="C1591" s="55" t="s">
        <v>3176</v>
      </c>
      <c r="D1591" s="141" t="s">
        <v>38</v>
      </c>
      <c r="E1591" s="88">
        <v>44354</v>
      </c>
      <c r="F1591" s="37" t="str">
        <f>VLOOKUP($C1591,CARPETAS!$C$5:$L$2388,2,FALSE)</f>
        <v>BRA030</v>
      </c>
      <c r="G1591" s="27" t="str">
        <f>VLOOKUP($C1591,CARPETAS!$C$5:$L$2388,9,FALSE)</f>
        <v>140.24.25</v>
      </c>
      <c r="H1591" s="28" t="str">
        <f>VLOOKUP($C1591,CARPETAS!$C$5:$L$2388,5,FALSE)</f>
        <v>Silvio</v>
      </c>
      <c r="I1591" s="88">
        <v>44362</v>
      </c>
      <c r="J1591" s="29" t="str">
        <f>VLOOKUP($C1591,CARPETAS!$C$5:$L$2388,4,FALSE)</f>
        <v>Rio Branco</v>
      </c>
      <c r="K1591" s="38"/>
      <c r="L1591" s="93">
        <f t="shared" si="98"/>
        <v>44363</v>
      </c>
      <c r="M1591" s="30">
        <f t="shared" si="99"/>
        <v>9</v>
      </c>
      <c r="N1591" s="31">
        <v>1152</v>
      </c>
      <c r="O1591" s="31"/>
      <c r="P1591" s="31">
        <v>1152</v>
      </c>
      <c r="Q1591" s="31">
        <v>5188</v>
      </c>
      <c r="R1591" s="31" t="s">
        <v>1851</v>
      </c>
      <c r="S1591" s="31" t="s">
        <v>1852</v>
      </c>
      <c r="T1591" s="40" t="s">
        <v>3177</v>
      </c>
      <c r="U1591" s="222"/>
      <c r="V1591" s="48"/>
      <c r="W1591" s="48"/>
    </row>
    <row r="1592" s="49" customFormat="1">
      <c r="A1592" s="50">
        <v>24</v>
      </c>
      <c r="B1592" s="57" t="s">
        <v>40</v>
      </c>
      <c r="C1592" s="58" t="s">
        <v>3159</v>
      </c>
      <c r="D1592" s="142" t="s">
        <v>26</v>
      </c>
      <c r="E1592" s="89">
        <v>44361</v>
      </c>
      <c r="F1592" s="41" t="str">
        <f>VLOOKUP($C1592,CARPETAS!$C$5:$L$2388,2,FALSE)</f>
        <v>BRB043</v>
      </c>
      <c r="G1592" s="42" t="str">
        <f>VLOOKUP($C1592,CARPETAS!$C$5:$L$2388,9,FALSE)</f>
        <v>140.25.54</v>
      </c>
      <c r="H1592" s="43" t="str">
        <f>VLOOKUP($C1592,CARPETAS!$C$5:$L$2388,5,FALSE)</f>
        <v>Zanini</v>
      </c>
      <c r="I1592" s="89">
        <v>44362</v>
      </c>
      <c r="J1592" s="44" t="str">
        <f>VLOOKUP($C1592,CARPETAS!$C$5:$L$2388,4,FALSE)</f>
        <v>Rio Branco</v>
      </c>
      <c r="K1592" s="45"/>
      <c r="L1592" s="94">
        <f t="shared" si="98"/>
        <v>44363</v>
      </c>
      <c r="M1592" s="46">
        <f t="shared" si="99"/>
        <v>2</v>
      </c>
      <c r="N1592" s="47">
        <v>936</v>
      </c>
      <c r="O1592" s="47" t="s">
        <v>1747</v>
      </c>
      <c r="P1592" s="47">
        <v>937</v>
      </c>
      <c r="Q1592" s="47">
        <v>2108</v>
      </c>
      <c r="R1592" s="47" t="s">
        <v>491</v>
      </c>
      <c r="S1592" s="47" t="s">
        <v>492</v>
      </c>
      <c r="T1592" s="36" t="s">
        <v>3175</v>
      </c>
      <c r="U1592" s="284"/>
      <c r="V1592" s="48"/>
      <c r="W1592" s="48"/>
    </row>
    <row r="1593" s="49" customFormat="1">
      <c r="A1593" s="39">
        <v>24</v>
      </c>
      <c r="B1593" s="54" t="s">
        <v>40</v>
      </c>
      <c r="C1593" s="55" t="s">
        <v>3172</v>
      </c>
      <c r="D1593" s="141" t="s">
        <v>27</v>
      </c>
      <c r="E1593" s="88">
        <v>44361</v>
      </c>
      <c r="F1593" s="37" t="str">
        <f>VLOOKUP($C1593,CARPETAS!$C$5:$L$2388,2,FALSE)</f>
        <v>BRB044</v>
      </c>
      <c r="G1593" s="27" t="str">
        <f>VLOOKUP($C1593,CARPETAS!$C$5:$L$2388,9,FALSE)</f>
        <v>140.25.55</v>
      </c>
      <c r="H1593" s="28" t="str">
        <f>VLOOKUP($C1593,CARPETAS!$C$5:$L$2388,5,FALSE)</f>
        <v>Silvio</v>
      </c>
      <c r="I1593" s="88">
        <f>E1593+2</f>
        <v>44363</v>
      </c>
      <c r="J1593" s="29" t="str">
        <f>VLOOKUP($C1593,CARPETAS!$C$5:$L$2388,4,FALSE)</f>
        <v>Rio Branco</v>
      </c>
      <c r="K1593" s="38"/>
      <c r="L1593" s="93">
        <f t="shared" si="98"/>
        <v>44364</v>
      </c>
      <c r="M1593" s="30">
        <f t="shared" si="99"/>
        <v>3</v>
      </c>
      <c r="N1593" s="31">
        <v>936</v>
      </c>
      <c r="O1593" s="31" t="s">
        <v>578</v>
      </c>
      <c r="P1593" s="31">
        <v>937</v>
      </c>
      <c r="Q1593" s="31">
        <v>5197</v>
      </c>
      <c r="R1593" s="31" t="s">
        <v>2461</v>
      </c>
      <c r="S1593" s="31" t="s">
        <v>2462</v>
      </c>
      <c r="T1593" s="40" t="s">
        <v>3178</v>
      </c>
      <c r="U1593" s="222"/>
      <c r="V1593" s="48"/>
      <c r="W1593" s="48"/>
    </row>
    <row r="1594" s="49" customFormat="1">
      <c r="A1594" s="39">
        <v>24</v>
      </c>
      <c r="B1594" s="54" t="s">
        <v>40</v>
      </c>
      <c r="C1594" s="55" t="s">
        <v>3179</v>
      </c>
      <c r="D1594" s="141" t="s">
        <v>26</v>
      </c>
      <c r="E1594" s="88">
        <v>44362</v>
      </c>
      <c r="F1594" s="37" t="str">
        <f>VLOOKUP($C1594,CARPETAS!$C$5:$L$2388,2,FALSE)</f>
        <v>BRB045</v>
      </c>
      <c r="G1594" s="27" t="str">
        <f>VLOOKUP($C1594,CARPETAS!$C$5:$L$2388,9,FALSE)</f>
        <v>140.29.86</v>
      </c>
      <c r="H1594" s="28" t="str">
        <f>VLOOKUP($C1594,CARPETAS!$C$5:$L$2388,5,FALSE)</f>
        <v>zanini</v>
      </c>
      <c r="I1594" s="88">
        <v>44363</v>
      </c>
      <c r="J1594" s="29" t="str">
        <f>VLOOKUP($C1594,CARPETAS!$C$5:$L$2388,4,FALSE)</f>
        <v>Rio Branco</v>
      </c>
      <c r="K1594" s="38"/>
      <c r="L1594" s="93">
        <f t="shared" si="98"/>
        <v>44364</v>
      </c>
      <c r="M1594" s="30">
        <f t="shared" si="99"/>
        <v>2</v>
      </c>
      <c r="N1594" s="31">
        <v>936</v>
      </c>
      <c r="O1594" s="31" t="s">
        <v>783</v>
      </c>
      <c r="P1594" s="31">
        <v>936</v>
      </c>
      <c r="Q1594" s="31">
        <v>2110</v>
      </c>
      <c r="R1594" s="31" t="s">
        <v>252</v>
      </c>
      <c r="S1594" s="31" t="s">
        <v>253</v>
      </c>
      <c r="T1594" s="40" t="s">
        <v>3180</v>
      </c>
      <c r="U1594" s="222"/>
      <c r="V1594" s="48"/>
      <c r="W1594" s="48"/>
    </row>
    <row r="1595" s="49" customFormat="1">
      <c r="A1595" s="39">
        <v>24</v>
      </c>
      <c r="B1595" s="54" t="s">
        <v>40</v>
      </c>
      <c r="C1595" s="55" t="s">
        <v>3179</v>
      </c>
      <c r="D1595" s="141" t="s">
        <v>1998</v>
      </c>
      <c r="E1595" s="88">
        <v>44362</v>
      </c>
      <c r="F1595" s="37" t="str">
        <f>VLOOKUP($C1595,CARPETAS!$C$5:$L$2388,2,FALSE)</f>
        <v>BRB045</v>
      </c>
      <c r="G1595" s="27" t="str">
        <f>VLOOKUP($C1595,CARPETAS!$C$5:$L$2388,9,FALSE)</f>
        <v>140.29.86</v>
      </c>
      <c r="H1595" s="28" t="str">
        <f>VLOOKUP($C1595,CARPETAS!$C$5:$L$2388,5,FALSE)</f>
        <v>zanini</v>
      </c>
      <c r="I1595" s="88">
        <v>44363</v>
      </c>
      <c r="J1595" s="29" t="str">
        <f>VLOOKUP($C1595,CARPETAS!$C$5:$L$2388,4,FALSE)</f>
        <v>Rio Branco</v>
      </c>
      <c r="K1595" s="38"/>
      <c r="L1595" s="93">
        <f ref="L1595:L1631" t="shared" si="100">I1595+1</f>
        <v>44364</v>
      </c>
      <c r="M1595" s="30">
        <f t="shared" si="99"/>
        <v>2</v>
      </c>
      <c r="N1595" s="31">
        <v>936</v>
      </c>
      <c r="O1595" s="31" t="s">
        <v>3181</v>
      </c>
      <c r="P1595" s="31">
        <v>936</v>
      </c>
      <c r="Q1595" s="31">
        <v>2109</v>
      </c>
      <c r="R1595" s="31" t="s">
        <v>3162</v>
      </c>
      <c r="S1595" s="31" t="s">
        <v>362</v>
      </c>
      <c r="T1595" s="40" t="s">
        <v>3180</v>
      </c>
      <c r="U1595" s="222"/>
      <c r="V1595" s="48"/>
      <c r="W1595" s="48"/>
    </row>
    <row r="1596" s="49" customFormat="1">
      <c r="A1596" s="39">
        <v>23</v>
      </c>
      <c r="B1596" s="54" t="s">
        <v>40</v>
      </c>
      <c r="C1596" s="55" t="s">
        <v>3182</v>
      </c>
      <c r="D1596" s="141" t="s">
        <v>38</v>
      </c>
      <c r="E1596" s="88">
        <v>44357</v>
      </c>
      <c r="F1596" s="37" t="str">
        <f>VLOOKUP($C1596,CARPETAS!$C$5:$L$2388,2,FALSE)</f>
        <v>BRA030</v>
      </c>
      <c r="G1596" s="27" t="str">
        <f>VLOOKUP($C1596,CARPETAS!$C$5:$L$2388,9,FALSE)</f>
        <v>140.24.25</v>
      </c>
      <c r="H1596" s="28" t="str">
        <f>VLOOKUP($C1596,CARPETAS!$C$5:$L$2388,5,FALSE)</f>
        <v>Silvio</v>
      </c>
      <c r="I1596" s="88">
        <v>44363</v>
      </c>
      <c r="J1596" s="29" t="str">
        <f>VLOOKUP($C1596,CARPETAS!$C$5:$L$2388,4,FALSE)</f>
        <v>Rio Branco</v>
      </c>
      <c r="K1596" s="38"/>
      <c r="L1596" s="93">
        <f t="shared" si="100"/>
        <v>44364</v>
      </c>
      <c r="M1596" s="30">
        <f t="shared" si="99"/>
        <v>7</v>
      </c>
      <c r="N1596" s="31">
        <v>1152</v>
      </c>
      <c r="O1596" s="31"/>
      <c r="P1596" s="31">
        <v>1152</v>
      </c>
      <c r="Q1596" s="31">
        <v>5193</v>
      </c>
      <c r="R1596" s="31" t="s">
        <v>189</v>
      </c>
      <c r="S1596" s="31" t="s">
        <v>190</v>
      </c>
      <c r="T1596" s="40" t="s">
        <v>3183</v>
      </c>
      <c r="U1596" s="222"/>
      <c r="V1596" s="48"/>
      <c r="W1596" s="48"/>
    </row>
    <row r="1597" s="49" customFormat="1">
      <c r="A1597" s="39">
        <v>24</v>
      </c>
      <c r="B1597" s="54" t="s">
        <v>40</v>
      </c>
      <c r="C1597" s="55" t="s">
        <v>3172</v>
      </c>
      <c r="D1597" s="141" t="s">
        <v>37</v>
      </c>
      <c r="E1597" s="88">
        <v>44362</v>
      </c>
      <c r="F1597" s="37" t="str">
        <f>VLOOKUP($C1597,CARPETAS!$C$5:$L$2388,2,FALSE)</f>
        <v>BRB044</v>
      </c>
      <c r="G1597" s="27" t="str">
        <f>VLOOKUP($C1597,CARPETAS!$C$5:$L$2388,9,FALSE)</f>
        <v>140.25.55</v>
      </c>
      <c r="H1597" s="28" t="str">
        <f>VLOOKUP($C1597,CARPETAS!$C$5:$L$2388,5,FALSE)</f>
        <v>Silvio</v>
      </c>
      <c r="I1597" s="88">
        <f>E1597+2</f>
        <v>44364</v>
      </c>
      <c r="J1597" s="29" t="str">
        <f>VLOOKUP($C1597,CARPETAS!$C$5:$L$2388,4,FALSE)</f>
        <v>Rio Branco</v>
      </c>
      <c r="K1597" s="38"/>
      <c r="L1597" s="93">
        <f t="shared" si="100"/>
        <v>44365</v>
      </c>
      <c r="M1597" s="30">
        <f t="shared" si="99"/>
        <v>3</v>
      </c>
      <c r="N1597" s="31">
        <v>936</v>
      </c>
      <c r="O1597" s="31" t="s">
        <v>613</v>
      </c>
      <c r="P1597" s="31">
        <v>936</v>
      </c>
      <c r="Q1597" s="31">
        <v>5198</v>
      </c>
      <c r="R1597" s="31" t="s">
        <v>144</v>
      </c>
      <c r="S1597" s="31" t="s">
        <v>145</v>
      </c>
      <c r="T1597" s="40" t="s">
        <v>3184</v>
      </c>
      <c r="U1597" s="222"/>
      <c r="V1597" s="48"/>
      <c r="W1597" s="48"/>
    </row>
    <row r="1598" s="49" customFormat="1">
      <c r="A1598" s="39">
        <v>24</v>
      </c>
      <c r="B1598" s="54" t="s">
        <v>40</v>
      </c>
      <c r="C1598" s="55" t="s">
        <v>3185</v>
      </c>
      <c r="D1598" s="141" t="s">
        <v>28</v>
      </c>
      <c r="E1598" s="88">
        <v>44362</v>
      </c>
      <c r="F1598" s="37" t="str">
        <f>VLOOKUP($C1598,CARPETAS!$C$5:$L$2388,2,FALSE)</f>
        <v>BRB046</v>
      </c>
      <c r="G1598" s="27" t="str">
        <f>VLOOKUP($C1598,CARPETAS!$C$5:$L$2388,9,FALSE)</f>
        <v>140.29.87</v>
      </c>
      <c r="H1598" s="28" t="str">
        <f>VLOOKUP($C1598,CARPETAS!$C$5:$L$2388,5,FALSE)</f>
        <v>Gral</v>
      </c>
      <c r="I1598" s="88">
        <f>E1598+2</f>
        <v>44364</v>
      </c>
      <c r="J1598" s="29" t="str">
        <f>VLOOKUP($C1598,CARPETAS!$C$5:$L$2388,4,FALSE)</f>
        <v>Rio Branco</v>
      </c>
      <c r="K1598" s="38"/>
      <c r="L1598" s="93">
        <f t="shared" si="100"/>
        <v>44365</v>
      </c>
      <c r="M1598" s="30">
        <f t="shared" si="99"/>
        <v>3</v>
      </c>
      <c r="N1598" s="31">
        <v>936</v>
      </c>
      <c r="O1598" s="31" t="s">
        <v>1165</v>
      </c>
      <c r="P1598" s="31">
        <v>938</v>
      </c>
      <c r="Q1598" s="31">
        <v>5544</v>
      </c>
      <c r="R1598" s="31" t="s">
        <v>2495</v>
      </c>
      <c r="S1598" s="31" t="s">
        <v>2496</v>
      </c>
      <c r="T1598" s="40" t="s">
        <v>3186</v>
      </c>
      <c r="U1598" s="222"/>
      <c r="V1598" s="48"/>
      <c r="W1598" s="48"/>
    </row>
    <row r="1599" s="49" customFormat="1">
      <c r="A1599" s="50">
        <v>24</v>
      </c>
      <c r="B1599" s="57" t="s">
        <v>40</v>
      </c>
      <c r="C1599" s="58" t="s">
        <v>3179</v>
      </c>
      <c r="D1599" s="142" t="s">
        <v>1998</v>
      </c>
      <c r="E1599" s="89">
        <v>44363</v>
      </c>
      <c r="F1599" s="41" t="str">
        <f>VLOOKUP($C1599,CARPETAS!$C$5:$L$2388,2,FALSE)</f>
        <v>BRB045</v>
      </c>
      <c r="G1599" s="42" t="str">
        <f>VLOOKUP($C1599,CARPETAS!$C$5:$L$2388,9,FALSE)</f>
        <v>140.29.86</v>
      </c>
      <c r="H1599" s="43" t="str">
        <f>VLOOKUP($C1599,CARPETAS!$C$5:$L$2388,5,FALSE)</f>
        <v>zanini</v>
      </c>
      <c r="I1599" s="89">
        <v>44364</v>
      </c>
      <c r="J1599" s="44" t="str">
        <f>VLOOKUP($C1599,CARPETAS!$C$5:$L$2388,4,FALSE)</f>
        <v>Rio Branco</v>
      </c>
      <c r="K1599" s="45"/>
      <c r="L1599" s="94">
        <f t="shared" si="100"/>
        <v>44365</v>
      </c>
      <c r="M1599" s="46">
        <f t="shared" si="99"/>
        <v>2</v>
      </c>
      <c r="N1599" s="47">
        <v>936</v>
      </c>
      <c r="O1599" s="47" t="s">
        <v>3187</v>
      </c>
      <c r="P1599" s="47">
        <v>937</v>
      </c>
      <c r="Q1599" s="47">
        <v>2112</v>
      </c>
      <c r="R1599" s="47" t="s">
        <v>753</v>
      </c>
      <c r="S1599" s="47" t="s">
        <v>3188</v>
      </c>
      <c r="T1599" s="36" t="s">
        <v>3189</v>
      </c>
      <c r="U1599" s="284"/>
      <c r="V1599" s="48"/>
      <c r="W1599" s="48"/>
    </row>
    <row r="1600" s="49" customFormat="1">
      <c r="A1600" s="50">
        <v>24</v>
      </c>
      <c r="B1600" s="57" t="s">
        <v>40</v>
      </c>
      <c r="C1600" s="58" t="s">
        <v>3172</v>
      </c>
      <c r="D1600" s="142" t="s">
        <v>32</v>
      </c>
      <c r="E1600" s="89">
        <v>44363</v>
      </c>
      <c r="F1600" s="41" t="str">
        <f>VLOOKUP($C1600,CARPETAS!$C$5:$L$2388,2,FALSE)</f>
        <v>BRB044</v>
      </c>
      <c r="G1600" s="42" t="str">
        <f>VLOOKUP($C1600,CARPETAS!$C$5:$L$2388,9,FALSE)</f>
        <v>140.25.55</v>
      </c>
      <c r="H1600" s="43" t="str">
        <f>VLOOKUP($C1600,CARPETAS!$C$5:$L$2388,5,FALSE)</f>
        <v>Silvio</v>
      </c>
      <c r="I1600" s="89">
        <f ref="I1600:I1606" t="shared" si="101">E1600+2</f>
        <v>44365</v>
      </c>
      <c r="J1600" s="44" t="str">
        <f>VLOOKUP($C1600,CARPETAS!$C$5:$L$2388,4,FALSE)</f>
        <v>Rio Branco</v>
      </c>
      <c r="K1600" s="45"/>
      <c r="L1600" s="94">
        <f t="shared" si="100"/>
        <v>44366</v>
      </c>
      <c r="M1600" s="46">
        <f t="shared" si="99"/>
        <v>3</v>
      </c>
      <c r="N1600" s="47">
        <v>936</v>
      </c>
      <c r="O1600" s="47" t="s">
        <v>1394</v>
      </c>
      <c r="P1600" s="47">
        <v>937</v>
      </c>
      <c r="Q1600" s="47">
        <v>5199</v>
      </c>
      <c r="R1600" s="47" t="s">
        <v>268</v>
      </c>
      <c r="S1600" s="47" t="s">
        <v>1732</v>
      </c>
      <c r="T1600" s="36" t="s">
        <v>3189</v>
      </c>
      <c r="U1600" s="284"/>
      <c r="V1600" s="48"/>
      <c r="W1600" s="48"/>
    </row>
    <row r="1601" s="49" customFormat="1">
      <c r="A1601" s="50">
        <v>24</v>
      </c>
      <c r="B1601" s="57" t="s">
        <v>40</v>
      </c>
      <c r="C1601" s="58" t="s">
        <v>3185</v>
      </c>
      <c r="D1601" s="142" t="s">
        <v>36</v>
      </c>
      <c r="E1601" s="89">
        <v>44363</v>
      </c>
      <c r="F1601" s="41" t="str">
        <f>VLOOKUP($C1601,CARPETAS!$C$5:$L$2388,2,FALSE)</f>
        <v>BRB046</v>
      </c>
      <c r="G1601" s="42" t="str">
        <f>VLOOKUP($C1601,CARPETAS!$C$5:$L$2388,9,FALSE)</f>
        <v>140.29.87</v>
      </c>
      <c r="H1601" s="43" t="str">
        <f>VLOOKUP($C1601,CARPETAS!$C$5:$L$2388,5,FALSE)</f>
        <v>Gral</v>
      </c>
      <c r="I1601" s="89">
        <f t="shared" si="101"/>
        <v>44365</v>
      </c>
      <c r="J1601" s="44" t="str">
        <f>VLOOKUP($C1601,CARPETAS!$C$5:$L$2388,4,FALSE)</f>
        <v>Rio Branco</v>
      </c>
      <c r="K1601" s="45"/>
      <c r="L1601" s="94">
        <f t="shared" si="100"/>
        <v>44366</v>
      </c>
      <c r="M1601" s="46">
        <f t="shared" si="99"/>
        <v>3</v>
      </c>
      <c r="N1601" s="47">
        <v>936</v>
      </c>
      <c r="O1601" s="47" t="s">
        <v>1441</v>
      </c>
      <c r="P1601" s="47">
        <v>937</v>
      </c>
      <c r="Q1601" s="47">
        <v>5545</v>
      </c>
      <c r="R1601" s="47" t="s">
        <v>3190</v>
      </c>
      <c r="S1601" s="47" t="s">
        <v>3191</v>
      </c>
      <c r="T1601" s="36" t="s">
        <v>3189</v>
      </c>
      <c r="U1601" s="284"/>
      <c r="V1601" s="48"/>
      <c r="W1601" s="48"/>
    </row>
    <row r="1602" s="49" customFormat="1">
      <c r="A1602" s="39">
        <v>24</v>
      </c>
      <c r="B1602" s="54" t="s">
        <v>40</v>
      </c>
      <c r="C1602" s="55" t="s">
        <v>3179</v>
      </c>
      <c r="D1602" s="141" t="s">
        <v>26</v>
      </c>
      <c r="E1602" s="88">
        <v>44365</v>
      </c>
      <c r="F1602" s="37" t="str">
        <f>VLOOKUP($C1602,CARPETAS!$C$5:$L$2388,2,FALSE)</f>
        <v>BRB045</v>
      </c>
      <c r="G1602" s="27" t="str">
        <f>VLOOKUP($C1602,CARPETAS!$C$5:$L$2388,9,FALSE)</f>
        <v>140.29.86</v>
      </c>
      <c r="H1602" s="28" t="str">
        <f>VLOOKUP($C1602,CARPETAS!$C$5:$L$2388,5,FALSE)</f>
        <v>zanini</v>
      </c>
      <c r="I1602" s="88">
        <f t="shared" si="101"/>
        <v>44367</v>
      </c>
      <c r="J1602" s="29" t="str">
        <f>VLOOKUP($C1602,CARPETAS!$C$5:$L$2388,4,FALSE)</f>
        <v>Rio Branco</v>
      </c>
      <c r="K1602" s="38"/>
      <c r="L1602" s="93">
        <f t="shared" si="100"/>
        <v>44368</v>
      </c>
      <c r="M1602" s="30">
        <f t="shared" si="99"/>
        <v>3</v>
      </c>
      <c r="N1602" s="31">
        <v>936</v>
      </c>
      <c r="O1602" s="31" t="s">
        <v>785</v>
      </c>
      <c r="P1602" s="31">
        <v>937</v>
      </c>
      <c r="Q1602" s="31">
        <v>2116</v>
      </c>
      <c r="R1602" s="31" t="s">
        <v>343</v>
      </c>
      <c r="S1602" s="31" t="s">
        <v>1336</v>
      </c>
      <c r="T1602" s="40" t="s">
        <v>3192</v>
      </c>
      <c r="U1602" s="222"/>
      <c r="V1602" s="48"/>
      <c r="W1602" s="48"/>
    </row>
    <row r="1603" s="49" customFormat="1">
      <c r="A1603" s="39">
        <v>24</v>
      </c>
      <c r="B1603" s="54" t="s">
        <v>40</v>
      </c>
      <c r="C1603" s="55" t="s">
        <v>3172</v>
      </c>
      <c r="D1603" s="141" t="s">
        <v>37</v>
      </c>
      <c r="E1603" s="88">
        <v>44365</v>
      </c>
      <c r="F1603" s="37" t="str">
        <f>VLOOKUP($C1603,CARPETAS!$C$5:$L$2388,2,FALSE)</f>
        <v>BRB044</v>
      </c>
      <c r="G1603" s="27" t="str">
        <f>VLOOKUP($C1603,CARPETAS!$C$5:$L$2388,9,FALSE)</f>
        <v>140.25.55</v>
      </c>
      <c r="H1603" s="28" t="str">
        <f>VLOOKUP($C1603,CARPETAS!$C$5:$L$2388,5,FALSE)</f>
        <v>Silvio</v>
      </c>
      <c r="I1603" s="88">
        <f t="shared" si="101"/>
        <v>44367</v>
      </c>
      <c r="J1603" s="29" t="str">
        <f>VLOOKUP($C1603,CARPETAS!$C$5:$L$2388,4,FALSE)</f>
        <v>Rio Branco</v>
      </c>
      <c r="K1603" s="38"/>
      <c r="L1603" s="93">
        <f t="shared" si="100"/>
        <v>44368</v>
      </c>
      <c r="M1603" s="30">
        <f t="shared" si="99"/>
        <v>3</v>
      </c>
      <c r="N1603" s="31">
        <v>936</v>
      </c>
      <c r="O1603" s="31" t="s">
        <v>616</v>
      </c>
      <c r="P1603" s="31">
        <v>937</v>
      </c>
      <c r="Q1603" s="31">
        <v>5200</v>
      </c>
      <c r="R1603" s="31" t="s">
        <v>1666</v>
      </c>
      <c r="S1603" s="31" t="s">
        <v>2699</v>
      </c>
      <c r="T1603" s="40" t="s">
        <v>3192</v>
      </c>
      <c r="U1603" s="222"/>
      <c r="V1603" s="48"/>
      <c r="W1603" s="48"/>
    </row>
    <row r="1604" s="49" customFormat="1">
      <c r="A1604" s="39">
        <v>24</v>
      </c>
      <c r="B1604" s="54" t="s">
        <v>40</v>
      </c>
      <c r="C1604" s="55" t="s">
        <v>3185</v>
      </c>
      <c r="D1604" s="141" t="s">
        <v>32</v>
      </c>
      <c r="E1604" s="88">
        <v>44365</v>
      </c>
      <c r="F1604" s="37" t="str">
        <f>VLOOKUP($C1604,CARPETAS!$C$5:$L$2388,2,FALSE)</f>
        <v>BRB046</v>
      </c>
      <c r="G1604" s="27" t="str">
        <f>VLOOKUP($C1604,CARPETAS!$C$5:$L$2388,9,FALSE)</f>
        <v>140.29.87</v>
      </c>
      <c r="H1604" s="28" t="str">
        <f>VLOOKUP($C1604,CARPETAS!$C$5:$L$2388,5,FALSE)</f>
        <v>Gral</v>
      </c>
      <c r="I1604" s="88">
        <f t="shared" si="101"/>
        <v>44367</v>
      </c>
      <c r="J1604" s="29" t="str">
        <f>VLOOKUP($C1604,CARPETAS!$C$5:$L$2388,4,FALSE)</f>
        <v>Rio Branco</v>
      </c>
      <c r="K1604" s="38"/>
      <c r="L1604" s="93">
        <f t="shared" si="100"/>
        <v>44368</v>
      </c>
      <c r="M1604" s="30">
        <f t="shared" si="99"/>
        <v>3</v>
      </c>
      <c r="N1604" s="31">
        <v>936</v>
      </c>
      <c r="O1604" s="31" t="s">
        <v>1399</v>
      </c>
      <c r="P1604" s="31"/>
      <c r="Q1604" s="31">
        <v>5548</v>
      </c>
      <c r="R1604" s="31" t="s">
        <v>3193</v>
      </c>
      <c r="S1604" s="31" t="s">
        <v>3194</v>
      </c>
      <c r="T1604" s="40" t="s">
        <v>3195</v>
      </c>
      <c r="U1604" s="222"/>
      <c r="V1604" s="48"/>
      <c r="W1604" s="48"/>
    </row>
    <row r="1605" s="49" customFormat="1">
      <c r="A1605" s="39">
        <v>24</v>
      </c>
      <c r="B1605" s="54" t="s">
        <v>40</v>
      </c>
      <c r="C1605" s="55" t="s">
        <v>3185</v>
      </c>
      <c r="D1605" s="141" t="s">
        <v>27</v>
      </c>
      <c r="E1605" s="88">
        <v>44365</v>
      </c>
      <c r="F1605" s="37" t="str">
        <f>VLOOKUP($C1605,CARPETAS!$C$5:$L$2388,2,FALSE)</f>
        <v>BRB046</v>
      </c>
      <c r="G1605" s="27" t="str">
        <f>VLOOKUP($C1605,CARPETAS!$C$5:$L$2388,9,FALSE)</f>
        <v>140.29.87</v>
      </c>
      <c r="H1605" s="28" t="str">
        <f>VLOOKUP($C1605,CARPETAS!$C$5:$L$2388,5,FALSE)</f>
        <v>Gral</v>
      </c>
      <c r="I1605" s="88">
        <f t="shared" si="101"/>
        <v>44367</v>
      </c>
      <c r="J1605" s="29" t="str">
        <f>VLOOKUP($C1605,CARPETAS!$C$5:$L$2388,4,FALSE)</f>
        <v>Rio Branco</v>
      </c>
      <c r="K1605" s="38"/>
      <c r="L1605" s="93">
        <f t="shared" si="100"/>
        <v>44368</v>
      </c>
      <c r="M1605" s="30">
        <f t="shared" si="99"/>
        <v>3</v>
      </c>
      <c r="N1605" s="31">
        <v>936</v>
      </c>
      <c r="O1605" s="31" t="s">
        <v>3196</v>
      </c>
      <c r="P1605" s="31"/>
      <c r="Q1605" s="31">
        <v>5549</v>
      </c>
      <c r="R1605" s="31" t="s">
        <v>3197</v>
      </c>
      <c r="S1605" s="31" t="s">
        <v>3198</v>
      </c>
      <c r="T1605" s="40" t="s">
        <v>3192</v>
      </c>
      <c r="U1605" s="222"/>
      <c r="V1605" s="48"/>
      <c r="W1605" s="48"/>
    </row>
    <row r="1606" s="49" customFormat="1">
      <c r="A1606" s="39">
        <v>24</v>
      </c>
      <c r="B1606" s="54" t="s">
        <v>40</v>
      </c>
      <c r="C1606" s="55" t="s">
        <v>3179</v>
      </c>
      <c r="D1606" s="141" t="s">
        <v>26</v>
      </c>
      <c r="E1606" s="88">
        <v>44365</v>
      </c>
      <c r="F1606" s="37" t="str">
        <f>VLOOKUP($C1606,CARPETAS!$C$5:$L$2388,2,FALSE)</f>
        <v>BRB045</v>
      </c>
      <c r="G1606" s="27" t="str">
        <f>VLOOKUP($C1606,CARPETAS!$C$5:$L$2388,9,FALSE)</f>
        <v>140.29.86</v>
      </c>
      <c r="H1606" s="28" t="str">
        <f>VLOOKUP($C1606,CARPETAS!$C$5:$L$2388,5,FALSE)</f>
        <v>zanini</v>
      </c>
      <c r="I1606" s="88">
        <f t="shared" si="101"/>
        <v>44367</v>
      </c>
      <c r="J1606" s="29" t="str">
        <f>VLOOKUP($C1606,CARPETAS!$C$5:$L$2388,4,FALSE)</f>
        <v>Rio Branco</v>
      </c>
      <c r="K1606" s="38"/>
      <c r="L1606" s="93">
        <f t="shared" si="100"/>
        <v>44368</v>
      </c>
      <c r="M1606" s="30">
        <f t="shared" si="99"/>
        <v>3</v>
      </c>
      <c r="N1606" s="31">
        <v>936</v>
      </c>
      <c r="O1606" s="31" t="s">
        <v>790</v>
      </c>
      <c r="P1606" s="31">
        <v>937</v>
      </c>
      <c r="Q1606" s="31">
        <v>2117</v>
      </c>
      <c r="R1606" s="31" t="s">
        <v>1958</v>
      </c>
      <c r="S1606" s="31" t="s">
        <v>1959</v>
      </c>
      <c r="T1606" s="40" t="s">
        <v>3192</v>
      </c>
      <c r="U1606" s="222"/>
      <c r="V1606" s="48"/>
      <c r="W1606" s="48"/>
    </row>
    <row r="1607" s="49" customFormat="1">
      <c r="A1607" s="39">
        <v>23</v>
      </c>
      <c r="B1607" s="54" t="s">
        <v>40</v>
      </c>
      <c r="C1607" s="55" t="s">
        <v>3199</v>
      </c>
      <c r="D1607" s="141" t="s">
        <v>38</v>
      </c>
      <c r="E1607" s="88">
        <v>44358</v>
      </c>
      <c r="F1607" s="37" t="str">
        <f>VLOOKUP($C1607,CARPETAS!$C$5:$L$2388,2,FALSE)</f>
        <v>BRA030</v>
      </c>
      <c r="G1607" s="27" t="str">
        <f>VLOOKUP($C1607,CARPETAS!$C$5:$L$2388,9,FALSE)</f>
        <v>140.24.25</v>
      </c>
      <c r="H1607" s="28" t="str">
        <f>VLOOKUP($C1607,CARPETAS!$C$5:$L$2388,5,FALSE)</f>
        <v>Silvio</v>
      </c>
      <c r="I1607" s="88">
        <v>44368</v>
      </c>
      <c r="J1607" s="29" t="str">
        <f>VLOOKUP($C1607,CARPETAS!$C$5:$L$2388,4,FALSE)</f>
        <v>Rio Branco</v>
      </c>
      <c r="K1607" s="38"/>
      <c r="L1607" s="93">
        <f t="shared" si="100"/>
        <v>44369</v>
      </c>
      <c r="M1607" s="30">
        <f t="shared" si="99"/>
        <v>11</v>
      </c>
      <c r="N1607" s="31">
        <v>1152</v>
      </c>
      <c r="O1607" s="31"/>
      <c r="P1607" s="31">
        <v>1152</v>
      </c>
      <c r="Q1607" s="31">
        <v>5194</v>
      </c>
      <c r="R1607" s="31" t="s">
        <v>1851</v>
      </c>
      <c r="S1607" s="31" t="s">
        <v>1852</v>
      </c>
      <c r="T1607" s="40" t="s">
        <v>3200</v>
      </c>
      <c r="U1607" s="222"/>
      <c r="V1607" s="48"/>
      <c r="W1607" s="48"/>
    </row>
    <row r="1608" s="49" customFormat="1">
      <c r="A1608" s="39">
        <v>24</v>
      </c>
      <c r="B1608" s="54" t="s">
        <v>40</v>
      </c>
      <c r="C1608" s="55" t="s">
        <v>3179</v>
      </c>
      <c r="D1608" s="141" t="s">
        <v>1998</v>
      </c>
      <c r="E1608" s="88">
        <v>44364</v>
      </c>
      <c r="F1608" s="37" t="str">
        <f>VLOOKUP($C1608,CARPETAS!$C$5:$L$2388,2,FALSE)</f>
        <v>BRB045</v>
      </c>
      <c r="G1608" s="27" t="str">
        <f>VLOOKUP($C1608,CARPETAS!$C$5:$L$2388,9,FALSE)</f>
        <v>140.29.86</v>
      </c>
      <c r="H1608" s="28" t="str">
        <f>VLOOKUP($C1608,CARPETAS!$C$5:$L$2388,5,FALSE)</f>
        <v>zanini</v>
      </c>
      <c r="I1608" s="88">
        <v>44368</v>
      </c>
      <c r="J1608" s="29" t="str">
        <f>VLOOKUP($C1608,CARPETAS!$C$5:$L$2388,4,FALSE)</f>
        <v>Rio Branco</v>
      </c>
      <c r="K1608" s="38"/>
      <c r="L1608" s="93">
        <f t="shared" si="100"/>
        <v>44369</v>
      </c>
      <c r="M1608" s="30">
        <f t="shared" si="99"/>
        <v>5</v>
      </c>
      <c r="N1608" s="31">
        <v>936</v>
      </c>
      <c r="O1608" s="31" t="s">
        <v>3201</v>
      </c>
      <c r="P1608" s="31">
        <v>937</v>
      </c>
      <c r="Q1608" s="31">
        <v>2115</v>
      </c>
      <c r="R1608" s="31" t="s">
        <v>64</v>
      </c>
      <c r="S1608" s="31" t="s">
        <v>1729</v>
      </c>
      <c r="T1608" s="40" t="s">
        <v>3192</v>
      </c>
      <c r="U1608" s="222"/>
      <c r="V1608" s="48"/>
      <c r="W1608" s="48"/>
    </row>
    <row r="1609" ht="28.5" s="49" customFormat="1">
      <c r="A1609" s="39">
        <v>24</v>
      </c>
      <c r="B1609" s="54" t="s">
        <v>40</v>
      </c>
      <c r="C1609" s="55" t="s">
        <v>3202</v>
      </c>
      <c r="D1609" s="141" t="s">
        <v>2282</v>
      </c>
      <c r="E1609" s="88">
        <v>44365</v>
      </c>
      <c r="F1609" s="37" t="str">
        <f>VLOOKUP($C1609,CARPETAS!$C$5:$L$2388,2,FALSE)</f>
        <v>BRE017 - BRB047</v>
      </c>
      <c r="G1609" s="27" t="str">
        <f>VLOOKUP($C1609,CARPETAS!$C$5:$L$2388,9,FALSE)</f>
        <v>1403015/1403013/1403011/1402275/1403014</v>
      </c>
      <c r="H1609" s="28" t="str">
        <f>VLOOKUP($C1609,CARPETAS!$C$5:$L$2388,5,FALSE)</f>
        <v>zanini</v>
      </c>
      <c r="I1609" s="88">
        <v>44368</v>
      </c>
      <c r="J1609" s="29" t="str">
        <f>VLOOKUP($C1609,CARPETAS!$C$5:$L$2388,4,FALSE)</f>
        <v>Rio Branco</v>
      </c>
      <c r="K1609" s="38"/>
      <c r="L1609" s="93">
        <f t="shared" si="100"/>
        <v>44369</v>
      </c>
      <c r="M1609" s="30">
        <f t="shared" si="99"/>
        <v>4</v>
      </c>
      <c r="N1609" s="31">
        <v>1882</v>
      </c>
      <c r="O1609" s="31"/>
      <c r="P1609" s="31"/>
      <c r="Q1609" s="31">
        <v>2118</v>
      </c>
      <c r="R1609" s="31" t="s">
        <v>110</v>
      </c>
      <c r="S1609" s="31" t="s">
        <v>111</v>
      </c>
      <c r="T1609" s="40" t="s">
        <v>3203</v>
      </c>
      <c r="U1609" s="222"/>
      <c r="V1609" s="48"/>
      <c r="W1609" s="48"/>
    </row>
    <row r="1610" s="49" customFormat="1">
      <c r="A1610" s="39">
        <v>24</v>
      </c>
      <c r="B1610" s="54" t="s">
        <v>40</v>
      </c>
      <c r="C1610" s="55" t="s">
        <v>3204</v>
      </c>
      <c r="D1610" s="141" t="s">
        <v>38</v>
      </c>
      <c r="E1610" s="88">
        <v>44361</v>
      </c>
      <c r="F1610" s="37" t="str">
        <f>VLOOKUP($C1610,CARPETAS!$C$5:$L$2388,2,FALSE)</f>
        <v>BRA031</v>
      </c>
      <c r="G1610" s="27" t="str">
        <f>VLOOKUP($C1610,CARPETAS!$C$5:$L$2388,9,FALSE)</f>
        <v>140.29.23</v>
      </c>
      <c r="H1610" s="28" t="str">
        <f>VLOOKUP($C1610,CARPETAS!$C$5:$L$2388,5,FALSE)</f>
        <v>Silvio</v>
      </c>
      <c r="I1610" s="88">
        <v>44370</v>
      </c>
      <c r="J1610" s="29" t="str">
        <f>VLOOKUP($C1610,CARPETAS!$C$5:$L$2388,4,FALSE)</f>
        <v>Rio Branco</v>
      </c>
      <c r="K1610" s="38"/>
      <c r="L1610" s="93">
        <f t="shared" si="100"/>
        <v>44371</v>
      </c>
      <c r="M1610" s="30">
        <f t="shared" si="99"/>
        <v>10</v>
      </c>
      <c r="N1610" s="31">
        <v>1152</v>
      </c>
      <c r="O1610" s="31"/>
      <c r="P1610" s="31">
        <v>1152</v>
      </c>
      <c r="Q1610" s="31">
        <v>5204</v>
      </c>
      <c r="R1610" s="31" t="s">
        <v>1410</v>
      </c>
      <c r="S1610" s="31" t="s">
        <v>1411</v>
      </c>
      <c r="T1610" s="40" t="s">
        <v>3205</v>
      </c>
      <c r="U1610" s="222"/>
      <c r="V1610" s="48"/>
      <c r="W1610" s="48"/>
    </row>
    <row r="1611" s="49" customFormat="1">
      <c r="A1611" s="39">
        <v>25</v>
      </c>
      <c r="B1611" s="54" t="s">
        <v>40</v>
      </c>
      <c r="C1611" s="55" t="s">
        <v>3206</v>
      </c>
      <c r="D1611" s="141" t="s">
        <v>37</v>
      </c>
      <c r="E1611" s="88">
        <v>44368</v>
      </c>
      <c r="F1611" s="37" t="str">
        <f>VLOOKUP($C1611,CARPETAS!$C$5:$L$2388,2,FALSE)</f>
        <v>BRB049</v>
      </c>
      <c r="G1611" s="27" t="str">
        <f>VLOOKUP($C1611,CARPETAS!$C$5:$L$2388,9,FALSE)</f>
        <v>140.32.69</v>
      </c>
      <c r="H1611" s="28" t="str">
        <f>VLOOKUP($C1611,CARPETAS!$C$5:$L$2388,5,FALSE)</f>
        <v>Silvio</v>
      </c>
      <c r="I1611" s="88">
        <f>E1611+2</f>
        <v>44370</v>
      </c>
      <c r="J1611" s="29" t="str">
        <f>VLOOKUP($C1611,CARPETAS!$C$5:$L$2388,4,FALSE)</f>
        <v>Rio Branco</v>
      </c>
      <c r="K1611" s="38"/>
      <c r="L1611" s="93">
        <f t="shared" si="100"/>
        <v>44371</v>
      </c>
      <c r="M1611" s="30">
        <f t="shared" si="99"/>
        <v>3</v>
      </c>
      <c r="N1611" s="31">
        <v>936</v>
      </c>
      <c r="O1611" s="31" t="s">
        <v>653</v>
      </c>
      <c r="P1611" s="31">
        <v>937</v>
      </c>
      <c r="Q1611" s="31">
        <v>5213</v>
      </c>
      <c r="R1611" s="31" t="s">
        <v>2644</v>
      </c>
      <c r="S1611" s="31" t="s">
        <v>1538</v>
      </c>
      <c r="T1611" s="40" t="s">
        <v>3207</v>
      </c>
      <c r="U1611" s="222"/>
      <c r="V1611" s="48"/>
      <c r="W1611" s="48"/>
    </row>
    <row r="1612" s="49" customFormat="1">
      <c r="A1612" s="39">
        <v>25</v>
      </c>
      <c r="B1612" s="54" t="s">
        <v>40</v>
      </c>
      <c r="C1612" s="55" t="s">
        <v>3208</v>
      </c>
      <c r="D1612" s="141" t="s">
        <v>1998</v>
      </c>
      <c r="E1612" s="88">
        <v>44369</v>
      </c>
      <c r="F1612" s="37" t="str">
        <f>VLOOKUP($C1612,CARPETAS!$C$5:$L$2388,2,FALSE)</f>
        <v>BRB048</v>
      </c>
      <c r="G1612" s="27" t="str">
        <f>VLOOKUP($C1612,CARPETAS!$C$5:$L$2388,9,FALSE)</f>
        <v>140.32.67</v>
      </c>
      <c r="H1612" s="28" t="str">
        <f>VLOOKUP($C1612,CARPETAS!$C$5:$L$2388,5,FALSE)</f>
        <v>Zanini</v>
      </c>
      <c r="I1612" s="88">
        <v>44371</v>
      </c>
      <c r="J1612" s="29" t="str">
        <f>VLOOKUP($C1612,CARPETAS!$C$5:$L$2388,4,FALSE)</f>
        <v>Rio Branco</v>
      </c>
      <c r="K1612" s="38"/>
      <c r="L1612" s="93">
        <f t="shared" si="100"/>
        <v>44372</v>
      </c>
      <c r="M1612" s="30">
        <f t="shared" si="99"/>
        <v>3</v>
      </c>
      <c r="N1612" s="31">
        <v>936</v>
      </c>
      <c r="O1612" s="31" t="s">
        <v>3209</v>
      </c>
      <c r="P1612" s="31">
        <v>937</v>
      </c>
      <c r="Q1612" s="31">
        <v>2121</v>
      </c>
      <c r="R1612" s="31" t="s">
        <v>478</v>
      </c>
      <c r="S1612" s="31" t="s">
        <v>479</v>
      </c>
      <c r="T1612" s="40" t="s">
        <v>3210</v>
      </c>
      <c r="U1612" s="222"/>
      <c r="V1612" s="48"/>
      <c r="W1612" s="48"/>
    </row>
    <row r="1613" s="49" customFormat="1">
      <c r="A1613" s="39">
        <v>25</v>
      </c>
      <c r="B1613" s="54" t="s">
        <v>40</v>
      </c>
      <c r="C1613" s="55" t="s">
        <v>3206</v>
      </c>
      <c r="D1613" s="141" t="s">
        <v>27</v>
      </c>
      <c r="E1613" s="88">
        <v>44369</v>
      </c>
      <c r="F1613" s="37" t="str">
        <f>VLOOKUP($C1613,CARPETAS!$C$5:$L$2388,2,FALSE)</f>
        <v>BRB049</v>
      </c>
      <c r="G1613" s="27" t="str">
        <f>VLOOKUP($C1613,CARPETAS!$C$5:$L$2388,9,FALSE)</f>
        <v>140.32.69</v>
      </c>
      <c r="H1613" s="28" t="str">
        <f>VLOOKUP($C1613,CARPETAS!$C$5:$L$2388,5,FALSE)</f>
        <v>Silvio</v>
      </c>
      <c r="I1613" s="88">
        <v>44371</v>
      </c>
      <c r="J1613" s="29" t="str">
        <f>VLOOKUP($C1613,CARPETAS!$C$5:$L$2388,4,FALSE)</f>
        <v>Rio Branco</v>
      </c>
      <c r="K1613" s="38"/>
      <c r="L1613" s="93">
        <f t="shared" si="100"/>
        <v>44372</v>
      </c>
      <c r="M1613" s="30">
        <f t="shared" si="99"/>
        <v>3</v>
      </c>
      <c r="N1613" s="31">
        <v>936</v>
      </c>
      <c r="O1613" s="31" t="s">
        <v>611</v>
      </c>
      <c r="P1613" s="31">
        <v>937</v>
      </c>
      <c r="Q1613" s="31">
        <v>5212</v>
      </c>
      <c r="R1613" s="31" t="s">
        <v>1869</v>
      </c>
      <c r="S1613" s="31" t="s">
        <v>1208</v>
      </c>
      <c r="T1613" s="40" t="s">
        <v>3210</v>
      </c>
      <c r="U1613" s="222"/>
      <c r="V1613" s="48"/>
      <c r="W1613" s="48"/>
    </row>
    <row r="1614" s="49" customFormat="1">
      <c r="A1614" s="39">
        <v>24</v>
      </c>
      <c r="B1614" s="54" t="s">
        <v>40</v>
      </c>
      <c r="C1614" s="55" t="s">
        <v>3211</v>
      </c>
      <c r="D1614" s="141" t="s">
        <v>38</v>
      </c>
      <c r="E1614" s="88">
        <v>44364</v>
      </c>
      <c r="F1614" s="37" t="str">
        <f>VLOOKUP($C1614,CARPETAS!$C$5:$L$2388,2,FALSE)</f>
        <v>BRA031</v>
      </c>
      <c r="G1614" s="27" t="str">
        <f>VLOOKUP($C1614,CARPETAS!$C$5:$L$2388,9,FALSE)</f>
        <v>140.29.23</v>
      </c>
      <c r="H1614" s="28" t="str">
        <f>VLOOKUP($C1614,CARPETAS!$C$5:$L$2388,5,FALSE)</f>
        <v>Silvio</v>
      </c>
      <c r="I1614" s="88">
        <v>44371</v>
      </c>
      <c r="J1614" s="29" t="str">
        <f>VLOOKUP($C1614,CARPETAS!$C$5:$L$2388,4,FALSE)</f>
        <v>Rio Branco</v>
      </c>
      <c r="K1614" s="38"/>
      <c r="L1614" s="93">
        <f t="shared" si="100"/>
        <v>44372</v>
      </c>
      <c r="M1614" s="30">
        <f t="shared" si="99"/>
        <v>8</v>
      </c>
      <c r="N1614" s="31">
        <v>1152</v>
      </c>
      <c r="O1614" s="31"/>
      <c r="P1614" s="31"/>
      <c r="Q1614" s="31">
        <v>5206</v>
      </c>
      <c r="R1614" s="31" t="s">
        <v>3212</v>
      </c>
      <c r="S1614" s="31" t="s">
        <v>3213</v>
      </c>
      <c r="T1614" s="40"/>
      <c r="U1614" s="222"/>
      <c r="V1614" s="48"/>
      <c r="W1614" s="48"/>
    </row>
    <row r="1615" ht="28.5" s="49" customFormat="1">
      <c r="A1615" s="50">
        <v>25</v>
      </c>
      <c r="B1615" s="57" t="s">
        <v>40</v>
      </c>
      <c r="C1615" s="58" t="s">
        <v>3208</v>
      </c>
      <c r="D1615" s="142" t="s">
        <v>26</v>
      </c>
      <c r="E1615" s="89">
        <v>44369</v>
      </c>
      <c r="F1615" s="41" t="str">
        <f>VLOOKUP($C1615,CARPETAS!$C$5:$L$2388,2,FALSE)</f>
        <v>BRB048</v>
      </c>
      <c r="G1615" s="42" t="str">
        <f>VLOOKUP($C1615,CARPETAS!$C$5:$L$2388,9,FALSE)</f>
        <v>140.32.67</v>
      </c>
      <c r="H1615" s="43" t="str">
        <f>VLOOKUP($C1615,CARPETAS!$C$5:$L$2388,5,FALSE)</f>
        <v>Zanini</v>
      </c>
      <c r="I1615" s="89">
        <f>E1615+2</f>
        <v>44371</v>
      </c>
      <c r="J1615" s="44" t="str">
        <f>VLOOKUP($C1615,CARPETAS!$C$5:$L$2388,4,FALSE)</f>
        <v>Rio Branco</v>
      </c>
      <c r="K1615" s="45"/>
      <c r="L1615" s="94">
        <f t="shared" si="100"/>
        <v>44372</v>
      </c>
      <c r="M1615" s="46">
        <f t="shared" si="99"/>
        <v>3</v>
      </c>
      <c r="N1615" s="47">
        <v>936</v>
      </c>
      <c r="O1615" s="47" t="s">
        <v>799</v>
      </c>
      <c r="P1615" s="47">
        <v>937</v>
      </c>
      <c r="Q1615" s="47">
        <v>2122</v>
      </c>
      <c r="R1615" s="47" t="s">
        <v>3162</v>
      </c>
      <c r="S1615" s="47" t="s">
        <v>362</v>
      </c>
      <c r="T1615" s="36" t="s">
        <v>3214</v>
      </c>
      <c r="U1615" s="284"/>
      <c r="V1615" s="48"/>
      <c r="W1615" s="48"/>
    </row>
    <row r="1616" s="49" customFormat="1">
      <c r="A1616" s="39">
        <v>25</v>
      </c>
      <c r="B1616" s="54" t="s">
        <v>40</v>
      </c>
      <c r="C1616" s="55" t="s">
        <v>3208</v>
      </c>
      <c r="D1616" s="141" t="s">
        <v>26</v>
      </c>
      <c r="E1616" s="88">
        <v>44370</v>
      </c>
      <c r="F1616" s="37" t="str">
        <f>VLOOKUP($C1616,CARPETAS!$C$5:$L$2388,2,FALSE)</f>
        <v>BRB048</v>
      </c>
      <c r="G1616" s="27" t="str">
        <f>VLOOKUP($C1616,CARPETAS!$C$5:$L$2388,9,FALSE)</f>
        <v>140.32.67</v>
      </c>
      <c r="H1616" s="28" t="str">
        <f>VLOOKUP($C1616,CARPETAS!$C$5:$L$2388,5,FALSE)</f>
        <v>Zanini</v>
      </c>
      <c r="I1616" s="88">
        <v>44371</v>
      </c>
      <c r="J1616" s="29" t="str">
        <f>VLOOKUP($C1616,CARPETAS!$C$5:$L$2388,4,FALSE)</f>
        <v>Rio Branco</v>
      </c>
      <c r="K1616" s="38"/>
      <c r="L1616" s="93">
        <f t="shared" si="100"/>
        <v>44372</v>
      </c>
      <c r="M1616" s="30">
        <f t="shared" si="99"/>
        <v>2</v>
      </c>
      <c r="N1616" s="31">
        <v>936</v>
      </c>
      <c r="O1616" s="31" t="s">
        <v>801</v>
      </c>
      <c r="P1616" s="31">
        <v>936</v>
      </c>
      <c r="Q1616" s="31">
        <v>2127</v>
      </c>
      <c r="R1616" s="31" t="s">
        <v>1168</v>
      </c>
      <c r="S1616" s="31" t="s">
        <v>1169</v>
      </c>
      <c r="T1616" s="40" t="s">
        <v>3215</v>
      </c>
      <c r="U1616" s="222"/>
      <c r="V1616" s="48"/>
      <c r="W1616" s="48"/>
    </row>
    <row r="1617" s="49" customFormat="1">
      <c r="A1617" s="39">
        <v>24</v>
      </c>
      <c r="B1617" s="54" t="s">
        <v>40</v>
      </c>
      <c r="C1617" s="55" t="s">
        <v>3216</v>
      </c>
      <c r="D1617" s="141" t="s">
        <v>38</v>
      </c>
      <c r="E1617" s="88">
        <v>44365</v>
      </c>
      <c r="F1617" s="37" t="str">
        <f>VLOOKUP($C1617,CARPETAS!$C$5:$L$2388,2,FALSE)</f>
        <v>BRA031</v>
      </c>
      <c r="G1617" s="27" t="str">
        <f>VLOOKUP($C1617,CARPETAS!$C$5:$L$2388,9,FALSE)</f>
        <v>140.29.23</v>
      </c>
      <c r="H1617" s="28" t="str">
        <f>VLOOKUP($C1617,CARPETAS!$C$5:$L$2388,5,FALSE)</f>
        <v>Silvio</v>
      </c>
      <c r="I1617" s="88">
        <v>44372</v>
      </c>
      <c r="J1617" s="29" t="str">
        <f>VLOOKUP($C1617,CARPETAS!$C$5:$L$2388,4,FALSE)</f>
        <v>Rio Branco</v>
      </c>
      <c r="K1617" s="38"/>
      <c r="L1617" s="93">
        <f t="shared" si="100"/>
        <v>44373</v>
      </c>
      <c r="M1617" s="30">
        <f t="shared" si="99"/>
        <v>8</v>
      </c>
      <c r="N1617" s="31">
        <v>1152</v>
      </c>
      <c r="O1617" s="31"/>
      <c r="P1617" s="31">
        <v>1152</v>
      </c>
      <c r="Q1617" s="31">
        <v>5208</v>
      </c>
      <c r="R1617" s="31" t="s">
        <v>3217</v>
      </c>
      <c r="S1617" s="31" t="s">
        <v>3218</v>
      </c>
      <c r="T1617" s="40" t="s">
        <v>3219</v>
      </c>
      <c r="U1617" s="222"/>
      <c r="V1617" s="48"/>
      <c r="W1617" s="48"/>
    </row>
    <row r="1618" s="49" customFormat="1">
      <c r="A1618" s="39">
        <v>25</v>
      </c>
      <c r="B1618" s="54" t="s">
        <v>40</v>
      </c>
      <c r="C1618" s="55" t="s">
        <v>3220</v>
      </c>
      <c r="D1618" s="141" t="s">
        <v>32</v>
      </c>
      <c r="E1618" s="88">
        <v>44370</v>
      </c>
      <c r="F1618" s="37" t="str">
        <f>VLOOKUP($C1618,CARPETAS!$C$5:$L$2388,2,FALSE)</f>
        <v>BRB050</v>
      </c>
      <c r="G1618" s="27" t="str">
        <f>VLOOKUP($C1618,CARPETAS!$C$5:$L$2388,9,FALSE)</f>
        <v>140.32.70</v>
      </c>
      <c r="H1618" s="28" t="str">
        <f>VLOOKUP($C1618,CARPETAS!$C$5:$L$2388,5,FALSE)</f>
        <v>Gral</v>
      </c>
      <c r="I1618" s="88">
        <f>E1618+2</f>
        <v>44372</v>
      </c>
      <c r="J1618" s="29" t="str">
        <f>VLOOKUP($C1618,CARPETAS!$C$5:$L$2388,4,FALSE)</f>
        <v>Rio Branco</v>
      </c>
      <c r="K1618" s="38"/>
      <c r="L1618" s="93">
        <f t="shared" si="100"/>
        <v>44373</v>
      </c>
      <c r="M1618" s="30">
        <f t="shared" si="99"/>
        <v>3</v>
      </c>
      <c r="N1618" s="31">
        <v>936</v>
      </c>
      <c r="O1618" s="31" t="s">
        <v>1408</v>
      </c>
      <c r="P1618" s="31">
        <v>937</v>
      </c>
      <c r="Q1618" s="31">
        <v>5555</v>
      </c>
      <c r="R1618" s="31" t="s">
        <v>3221</v>
      </c>
      <c r="S1618" s="31" t="s">
        <v>3222</v>
      </c>
      <c r="T1618" s="40" t="s">
        <v>3223</v>
      </c>
      <c r="U1618" s="222"/>
      <c r="V1618" s="48"/>
      <c r="W1618" s="48"/>
    </row>
    <row r="1619" s="49" customFormat="1">
      <c r="A1619" s="39">
        <v>25</v>
      </c>
      <c r="B1619" s="54" t="s">
        <v>40</v>
      </c>
      <c r="C1619" s="55" t="s">
        <v>3208</v>
      </c>
      <c r="D1619" s="141" t="s">
        <v>1998</v>
      </c>
      <c r="E1619" s="88">
        <v>44371</v>
      </c>
      <c r="F1619" s="37" t="str">
        <f>VLOOKUP($C1619,CARPETAS!$C$5:$L$2388,2,FALSE)</f>
        <v>BRB048</v>
      </c>
      <c r="G1619" s="27" t="str">
        <f>VLOOKUP($C1619,CARPETAS!$C$5:$L$2388,9,FALSE)</f>
        <v>140.32.67</v>
      </c>
      <c r="H1619" s="28" t="str">
        <f>VLOOKUP($C1619,CARPETAS!$C$5:$L$2388,5,FALSE)</f>
        <v>Zanini</v>
      </c>
      <c r="I1619" s="88">
        <f>E1619+2</f>
        <v>44373</v>
      </c>
      <c r="J1619" s="29" t="str">
        <f>VLOOKUP($C1619,CARPETAS!$C$5:$L$2388,4,FALSE)</f>
        <v>Rio Branco</v>
      </c>
      <c r="K1619" s="38"/>
      <c r="L1619" s="93">
        <f t="shared" si="100"/>
        <v>44374</v>
      </c>
      <c r="M1619" s="30">
        <f t="shared" si="99"/>
        <v>3</v>
      </c>
      <c r="N1619" s="31">
        <v>936</v>
      </c>
      <c r="O1619" s="31" t="s">
        <v>3224</v>
      </c>
      <c r="P1619" s="31">
        <v>937</v>
      </c>
      <c r="Q1619" s="31">
        <v>2130</v>
      </c>
      <c r="R1619" s="31" t="s">
        <v>3132</v>
      </c>
      <c r="S1619" s="31" t="s">
        <v>2753</v>
      </c>
      <c r="T1619" s="40" t="s">
        <v>3223</v>
      </c>
      <c r="U1619" s="222"/>
      <c r="V1619" s="48"/>
      <c r="W1619" s="48"/>
    </row>
    <row r="1620" s="49" customFormat="1">
      <c r="A1620" s="39">
        <v>25</v>
      </c>
      <c r="B1620" s="54" t="s">
        <v>40</v>
      </c>
      <c r="C1620" s="55" t="s">
        <v>3208</v>
      </c>
      <c r="D1620" s="141" t="s">
        <v>26</v>
      </c>
      <c r="E1620" s="88">
        <v>44371</v>
      </c>
      <c r="F1620" s="37" t="str">
        <f>VLOOKUP($C1620,CARPETAS!$C$5:$L$2388,2,FALSE)</f>
        <v>BRB048</v>
      </c>
      <c r="G1620" s="27" t="str">
        <f>VLOOKUP($C1620,CARPETAS!$C$5:$L$2388,9,FALSE)</f>
        <v>140.32.67</v>
      </c>
      <c r="H1620" s="28" t="str">
        <f>VLOOKUP($C1620,CARPETAS!$C$5:$L$2388,5,FALSE)</f>
        <v>Zanini</v>
      </c>
      <c r="I1620" s="88">
        <f>E1620+2</f>
        <v>44373</v>
      </c>
      <c r="J1620" s="29" t="str">
        <f>VLOOKUP($C1620,CARPETAS!$C$5:$L$2388,4,FALSE)</f>
        <v>Rio Branco</v>
      </c>
      <c r="K1620" s="38"/>
      <c r="L1620" s="93">
        <f t="shared" si="100"/>
        <v>44374</v>
      </c>
      <c r="M1620" s="30">
        <f t="shared" si="99"/>
        <v>3</v>
      </c>
      <c r="N1620" s="31">
        <v>936</v>
      </c>
      <c r="O1620" s="31" t="s">
        <v>806</v>
      </c>
      <c r="P1620" s="31">
        <v>937</v>
      </c>
      <c r="Q1620" s="31">
        <v>2131</v>
      </c>
      <c r="R1620" s="31" t="s">
        <v>491</v>
      </c>
      <c r="S1620" s="31" t="s">
        <v>492</v>
      </c>
      <c r="T1620" s="40" t="s">
        <v>3223</v>
      </c>
      <c r="U1620" s="222"/>
      <c r="V1620" s="48"/>
      <c r="W1620" s="48"/>
    </row>
    <row r="1621" ht="28.5" s="49" customFormat="1">
      <c r="A1621" s="50">
        <v>25</v>
      </c>
      <c r="B1621" s="57" t="s">
        <v>40</v>
      </c>
      <c r="C1621" s="58" t="s">
        <v>3220</v>
      </c>
      <c r="D1621" s="142" t="s">
        <v>28</v>
      </c>
      <c r="E1621" s="89">
        <v>44371</v>
      </c>
      <c r="F1621" s="41" t="str">
        <f>VLOOKUP($C1621,CARPETAS!$C$5:$L$2388,2,FALSE)</f>
        <v>BRB050</v>
      </c>
      <c r="G1621" s="42" t="str">
        <f>VLOOKUP($C1621,CARPETAS!$C$5:$L$2388,9,FALSE)</f>
        <v>140.32.70</v>
      </c>
      <c r="H1621" s="43" t="str">
        <f>VLOOKUP($C1621,CARPETAS!$C$5:$L$2388,5,FALSE)</f>
        <v>Gral</v>
      </c>
      <c r="I1621" s="89">
        <v>44375</v>
      </c>
      <c r="J1621" s="44" t="str">
        <f>VLOOKUP($C1621,CARPETAS!$C$5:$L$2388,4,FALSE)</f>
        <v>Rio Branco</v>
      </c>
      <c r="K1621" s="45"/>
      <c r="L1621" s="94">
        <f t="shared" si="100"/>
        <v>44376</v>
      </c>
      <c r="M1621" s="46">
        <f t="shared" si="99"/>
        <v>5</v>
      </c>
      <c r="N1621" s="47">
        <v>936</v>
      </c>
      <c r="O1621" s="47" t="s">
        <v>1531</v>
      </c>
      <c r="P1621" s="47">
        <v>938</v>
      </c>
      <c r="Q1621" s="47">
        <v>5557</v>
      </c>
      <c r="R1621" s="47" t="s">
        <v>3225</v>
      </c>
      <c r="S1621" s="47" t="s">
        <v>3226</v>
      </c>
      <c r="T1621" s="36" t="s">
        <v>3227</v>
      </c>
      <c r="U1621" s="284"/>
      <c r="V1621" s="48"/>
      <c r="W1621" s="48"/>
    </row>
    <row r="1622" ht="28.5" s="49" customFormat="1">
      <c r="A1622" s="39">
        <v>25</v>
      </c>
      <c r="B1622" s="54" t="s">
        <v>40</v>
      </c>
      <c r="C1622" s="55" t="s">
        <v>3206</v>
      </c>
      <c r="D1622" s="141" t="s">
        <v>32</v>
      </c>
      <c r="E1622" s="88">
        <v>44372</v>
      </c>
      <c r="F1622" s="37" t="str">
        <f>VLOOKUP($C1622,CARPETAS!$C$5:$L$2388,2,FALSE)</f>
        <v>BRB049</v>
      </c>
      <c r="G1622" s="27" t="str">
        <f>VLOOKUP($C1622,CARPETAS!$C$5:$L$2388,9,FALSE)</f>
        <v>140.32.69</v>
      </c>
      <c r="H1622" s="28" t="str">
        <f>VLOOKUP($C1622,CARPETAS!$C$5:$L$2388,5,FALSE)</f>
        <v>Silvio</v>
      </c>
      <c r="I1622" s="88">
        <v>44375</v>
      </c>
      <c r="J1622" s="29" t="str">
        <f>VLOOKUP($C1622,CARPETAS!$C$5:$L$2388,4,FALSE)</f>
        <v>Rio Branco</v>
      </c>
      <c r="K1622" s="38"/>
      <c r="L1622" s="93">
        <f t="shared" si="100"/>
        <v>44376</v>
      </c>
      <c r="M1622" s="30">
        <f t="shared" si="99"/>
        <v>4</v>
      </c>
      <c r="N1622" s="31">
        <v>936</v>
      </c>
      <c r="O1622" s="31" t="s">
        <v>1412</v>
      </c>
      <c r="P1622" s="31">
        <v>936</v>
      </c>
      <c r="Q1622" s="31">
        <v>5214</v>
      </c>
      <c r="R1622" s="31" t="s">
        <v>3228</v>
      </c>
      <c r="S1622" s="31" t="s">
        <v>2157</v>
      </c>
      <c r="T1622" s="40" t="s">
        <v>3229</v>
      </c>
      <c r="U1622" s="222"/>
      <c r="V1622" s="48"/>
      <c r="W1622" s="48"/>
    </row>
    <row r="1623" ht="28.5" s="49" customFormat="1">
      <c r="A1623" s="50">
        <v>25</v>
      </c>
      <c r="B1623" s="57" t="s">
        <v>40</v>
      </c>
      <c r="C1623" s="58" t="s">
        <v>3220</v>
      </c>
      <c r="D1623" s="142" t="s">
        <v>36</v>
      </c>
      <c r="E1623" s="89">
        <v>44372</v>
      </c>
      <c r="F1623" s="41" t="str">
        <f>VLOOKUP($C1623,CARPETAS!$C$5:$L$2388,2,FALSE)</f>
        <v>BRB050</v>
      </c>
      <c r="G1623" s="42" t="str">
        <f>VLOOKUP($C1623,CARPETAS!$C$5:$L$2388,9,FALSE)</f>
        <v>140.32.70</v>
      </c>
      <c r="H1623" s="43" t="str">
        <f>VLOOKUP($C1623,CARPETAS!$C$5:$L$2388,5,FALSE)</f>
        <v>Gral</v>
      </c>
      <c r="I1623" s="89">
        <v>44375</v>
      </c>
      <c r="J1623" s="44" t="str">
        <f>VLOOKUP($C1623,CARPETAS!$C$5:$L$2388,4,FALSE)</f>
        <v>Rio Branco</v>
      </c>
      <c r="K1623" s="45"/>
      <c r="L1623" s="94">
        <f t="shared" si="100"/>
        <v>44376</v>
      </c>
      <c r="M1623" s="46">
        <f t="shared" si="99"/>
        <v>4</v>
      </c>
      <c r="N1623" s="47">
        <v>936</v>
      </c>
      <c r="O1623" s="47" t="s">
        <v>1476</v>
      </c>
      <c r="P1623" s="47">
        <v>936</v>
      </c>
      <c r="Q1623" s="47">
        <v>5556</v>
      </c>
      <c r="R1623" s="47" t="s">
        <v>3230</v>
      </c>
      <c r="S1623" s="47" t="s">
        <v>3231</v>
      </c>
      <c r="T1623" s="36" t="s">
        <v>3232</v>
      </c>
      <c r="U1623" s="284"/>
      <c r="V1623" s="48"/>
      <c r="W1623" s="48"/>
    </row>
    <row r="1624" ht="28.5" s="49" customFormat="1">
      <c r="A1624" s="39">
        <v>25</v>
      </c>
      <c r="B1624" s="54" t="s">
        <v>40</v>
      </c>
      <c r="C1624" s="55" t="s">
        <v>3233</v>
      </c>
      <c r="D1624" s="141" t="s">
        <v>2282</v>
      </c>
      <c r="E1624" s="88">
        <v>44372</v>
      </c>
      <c r="F1624" s="37" t="str">
        <f>VLOOKUP($C1624,CARPETAS!$C$5:$L$2388,2,FALSE)</f>
        <v>BRE018 - BRB051</v>
      </c>
      <c r="G1624" s="27" t="str">
        <f>VLOOKUP($C1624,CARPETAS!$C$5:$L$2388,9,FALSE)</f>
        <v>1403942/1403542/1403541/1403545/1403544</v>
      </c>
      <c r="H1624" s="28" t="str">
        <f>VLOOKUP($C1624,CARPETAS!$C$5:$L$2388,5,FALSE)</f>
        <v>zanini</v>
      </c>
      <c r="I1624" s="88">
        <v>44375</v>
      </c>
      <c r="J1624" s="29" t="str">
        <f>VLOOKUP($C1624,CARPETAS!$C$5:$L$2388,4,FALSE)</f>
        <v>Rio Branco</v>
      </c>
      <c r="K1624" s="38"/>
      <c r="L1624" s="93">
        <f t="shared" si="100"/>
        <v>44376</v>
      </c>
      <c r="M1624" s="30">
        <f t="shared" si="99"/>
        <v>4</v>
      </c>
      <c r="N1624" s="31">
        <v>1666</v>
      </c>
      <c r="O1624" s="31" t="s">
        <v>3234</v>
      </c>
      <c r="P1624" s="31"/>
      <c r="Q1624" s="31">
        <v>2132</v>
      </c>
      <c r="R1624" s="31" t="s">
        <v>3235</v>
      </c>
      <c r="S1624" s="31" t="s">
        <v>1084</v>
      </c>
      <c r="T1624" s="40" t="s">
        <v>3236</v>
      </c>
      <c r="U1624" s="222"/>
      <c r="V1624" s="48"/>
      <c r="W1624" s="48"/>
    </row>
    <row r="1625" ht="28.5" s="49" customFormat="1">
      <c r="A1625" s="50">
        <v>26</v>
      </c>
      <c r="B1625" s="57" t="s">
        <v>40</v>
      </c>
      <c r="C1625" s="58" t="s">
        <v>3206</v>
      </c>
      <c r="D1625" s="142" t="s">
        <v>27</v>
      </c>
      <c r="E1625" s="89">
        <v>44373</v>
      </c>
      <c r="F1625" s="41" t="str">
        <f>VLOOKUP($C1625,CARPETAS!$C$5:$L$2388,2,FALSE)</f>
        <v>BRB049</v>
      </c>
      <c r="G1625" s="42" t="str">
        <f>VLOOKUP($C1625,CARPETAS!$C$5:$L$2388,9,FALSE)</f>
        <v>140.32.69</v>
      </c>
      <c r="H1625" s="43" t="str">
        <f>VLOOKUP($C1625,CARPETAS!$C$5:$L$2388,5,FALSE)</f>
        <v>Silvio</v>
      </c>
      <c r="I1625" s="89">
        <f>E1625+2</f>
        <v>44375</v>
      </c>
      <c r="J1625" s="44" t="str">
        <f>VLOOKUP($C1625,CARPETAS!$C$5:$L$2388,4,FALSE)</f>
        <v>Rio Branco</v>
      </c>
      <c r="K1625" s="45"/>
      <c r="L1625" s="94">
        <f t="shared" si="100"/>
        <v>44376</v>
      </c>
      <c r="M1625" s="46">
        <f t="shared" si="99"/>
        <v>3</v>
      </c>
      <c r="N1625" s="47">
        <v>936</v>
      </c>
      <c r="O1625" s="47" t="s">
        <v>643</v>
      </c>
      <c r="P1625" s="47">
        <v>936</v>
      </c>
      <c r="Q1625" s="47">
        <v>5215</v>
      </c>
      <c r="R1625" s="47" t="s">
        <v>140</v>
      </c>
      <c r="S1625" s="47" t="s">
        <v>3237</v>
      </c>
      <c r="T1625" s="36" t="s">
        <v>3232</v>
      </c>
      <c r="U1625" s="284"/>
      <c r="V1625" s="48"/>
      <c r="W1625" s="48"/>
    </row>
    <row r="1626" s="49" customFormat="1">
      <c r="A1626" s="39">
        <v>25</v>
      </c>
      <c r="B1626" s="54" t="s">
        <v>40</v>
      </c>
      <c r="C1626" s="55" t="s">
        <v>3238</v>
      </c>
      <c r="D1626" s="141" t="s">
        <v>38</v>
      </c>
      <c r="E1626" s="88">
        <v>44368</v>
      </c>
      <c r="F1626" s="37" t="str">
        <f>VLOOKUP($C1626,CARPETAS!$C$5:$L$2388,2,FALSE)</f>
        <v>BRA032</v>
      </c>
      <c r="G1626" s="27" t="str">
        <f>VLOOKUP($C1626,CARPETAS!$C$5:$L$2388,9,FALSE)</f>
        <v>140.32.28</v>
      </c>
      <c r="H1626" s="28" t="str">
        <f>VLOOKUP($C1626,CARPETAS!$C$5:$L$2388,5,FALSE)</f>
        <v>Silvio</v>
      </c>
      <c r="I1626" s="88">
        <v>44376</v>
      </c>
      <c r="J1626" s="29" t="str">
        <f>VLOOKUP($C1626,CARPETAS!$C$5:$L$2388,4,FALSE)</f>
        <v>Rio Branco</v>
      </c>
      <c r="K1626" s="38"/>
      <c r="L1626" s="93">
        <f t="shared" si="100"/>
        <v>44377</v>
      </c>
      <c r="M1626" s="30">
        <f t="shared" si="99"/>
        <v>9</v>
      </c>
      <c r="N1626" s="31">
        <v>1152</v>
      </c>
      <c r="O1626" s="31"/>
      <c r="P1626" s="31"/>
      <c r="Q1626" s="31">
        <v>5217</v>
      </c>
      <c r="R1626" s="31" t="s">
        <v>3217</v>
      </c>
      <c r="S1626" s="31" t="s">
        <v>3218</v>
      </c>
      <c r="T1626" s="40" t="s">
        <v>3239</v>
      </c>
      <c r="U1626" s="222"/>
      <c r="V1626" s="48"/>
      <c r="W1626" s="48"/>
    </row>
    <row r="1627" s="49" customFormat="1">
      <c r="A1627" s="39">
        <v>26</v>
      </c>
      <c r="B1627" s="54" t="s">
        <v>40</v>
      </c>
      <c r="C1627" s="55" t="s">
        <v>3208</v>
      </c>
      <c r="D1627" s="141" t="s">
        <v>26</v>
      </c>
      <c r="E1627" s="88">
        <v>44375</v>
      </c>
      <c r="F1627" s="37" t="str">
        <f>VLOOKUP($C1627,CARPETAS!$C$5:$L$2388,2,FALSE)</f>
        <v>BRB048</v>
      </c>
      <c r="G1627" s="27" t="str">
        <f>VLOOKUP($C1627,CARPETAS!$C$5:$L$2388,9,FALSE)</f>
        <v>140.32.67</v>
      </c>
      <c r="H1627" s="28" t="str">
        <f>VLOOKUP($C1627,CARPETAS!$C$5:$L$2388,5,FALSE)</f>
        <v>Zanini</v>
      </c>
      <c r="I1627" s="88">
        <f>E1627+2</f>
        <v>44377</v>
      </c>
      <c r="J1627" s="29" t="str">
        <f>VLOOKUP($C1627,CARPETAS!$C$5:$L$2388,4,FALSE)</f>
        <v>Rio Branco</v>
      </c>
      <c r="K1627" s="38"/>
      <c r="L1627" s="93">
        <f t="shared" si="100"/>
        <v>44378</v>
      </c>
      <c r="M1627" s="30">
        <f t="shared" si="99"/>
        <v>3</v>
      </c>
      <c r="N1627" s="31">
        <v>936</v>
      </c>
      <c r="O1627" s="31" t="s">
        <v>812</v>
      </c>
      <c r="P1627" s="31"/>
      <c r="Q1627" s="31">
        <v>2138</v>
      </c>
      <c r="R1627" s="31" t="s">
        <v>343</v>
      </c>
      <c r="S1627" s="31" t="s">
        <v>1336</v>
      </c>
      <c r="T1627" s="40" t="s">
        <v>3240</v>
      </c>
      <c r="U1627" s="222"/>
      <c r="V1627" s="48"/>
      <c r="W1627" s="48"/>
    </row>
    <row r="1628" s="49" customFormat="1">
      <c r="A1628" s="39">
        <v>26</v>
      </c>
      <c r="B1628" s="54" t="s">
        <v>40</v>
      </c>
      <c r="C1628" s="55" t="s">
        <v>3241</v>
      </c>
      <c r="D1628" s="141" t="s">
        <v>1998</v>
      </c>
      <c r="E1628" s="88">
        <v>44376</v>
      </c>
      <c r="F1628" s="37" t="str">
        <f>VLOOKUP($C1628,CARPETAS!$C$5:$L$2388,2,FALSE)</f>
        <v>BRB052</v>
      </c>
      <c r="G1628" s="27" t="str">
        <f>VLOOKUP($C1628,CARPETAS!$C$5:$L$2388,9,FALSE)</f>
        <v>140.38.73</v>
      </c>
      <c r="H1628" s="28" t="str">
        <f>VLOOKUP($C1628,CARPETAS!$C$5:$L$2388,5,FALSE)</f>
        <v>Zanini</v>
      </c>
      <c r="I1628" s="88">
        <v>44377</v>
      </c>
      <c r="J1628" s="29" t="str">
        <f>VLOOKUP($C1628,CARPETAS!$C$5:$L$2388,4,FALSE)</f>
        <v>Rio Branco</v>
      </c>
      <c r="K1628" s="38"/>
      <c r="L1628" s="93">
        <f t="shared" si="100"/>
        <v>44378</v>
      </c>
      <c r="M1628" s="30">
        <f t="shared" si="99"/>
        <v>2</v>
      </c>
      <c r="N1628" s="31">
        <v>936</v>
      </c>
      <c r="O1628" s="31" t="s">
        <v>3242</v>
      </c>
      <c r="P1628" s="31">
        <v>936</v>
      </c>
      <c r="Q1628" s="31">
        <v>2139</v>
      </c>
      <c r="R1628" s="31" t="s">
        <v>64</v>
      </c>
      <c r="S1628" s="31" t="s">
        <v>1729</v>
      </c>
      <c r="T1628" s="40" t="s">
        <v>3243</v>
      </c>
      <c r="U1628" s="222"/>
      <c r="V1628" s="48"/>
      <c r="W1628" s="48"/>
    </row>
    <row r="1629" s="49" customFormat="1">
      <c r="A1629" s="39">
        <v>26</v>
      </c>
      <c r="B1629" s="54" t="s">
        <v>40</v>
      </c>
      <c r="C1629" s="55" t="s">
        <v>3206</v>
      </c>
      <c r="D1629" s="141" t="s">
        <v>37</v>
      </c>
      <c r="E1629" s="88">
        <v>44376</v>
      </c>
      <c r="F1629" s="37" t="str">
        <f>VLOOKUP($C1629,CARPETAS!$C$5:$L$2388,2,FALSE)</f>
        <v>BRB049</v>
      </c>
      <c r="G1629" s="27" t="str">
        <f>VLOOKUP($C1629,CARPETAS!$C$5:$L$2388,9,FALSE)</f>
        <v>140.32.69</v>
      </c>
      <c r="H1629" s="28" t="str">
        <f>VLOOKUP($C1629,CARPETAS!$C$5:$L$2388,5,FALSE)</f>
        <v>Silvio</v>
      </c>
      <c r="I1629" s="88">
        <f>E1629+2</f>
        <v>44378</v>
      </c>
      <c r="J1629" s="29" t="str">
        <f>VLOOKUP($C1629,CARPETAS!$C$5:$L$2388,4,FALSE)</f>
        <v>Rio Branco</v>
      </c>
      <c r="K1629" s="38"/>
      <c r="L1629" s="93">
        <f t="shared" si="100"/>
        <v>44379</v>
      </c>
      <c r="M1629" s="30">
        <f t="shared" si="99"/>
        <v>3</v>
      </c>
      <c r="N1629" s="31">
        <v>936</v>
      </c>
      <c r="O1629" s="31" t="s">
        <v>680</v>
      </c>
      <c r="P1629" s="31"/>
      <c r="Q1629" s="31">
        <v>5216</v>
      </c>
      <c r="R1629" s="31" t="s">
        <v>1990</v>
      </c>
      <c r="S1629" s="31" t="s">
        <v>1628</v>
      </c>
      <c r="T1629" s="40" t="s">
        <v>3244</v>
      </c>
      <c r="U1629" s="222"/>
      <c r="V1629" s="48"/>
      <c r="W1629" s="48"/>
    </row>
    <row r="1630" s="49" customFormat="1">
      <c r="A1630" s="39">
        <v>26</v>
      </c>
      <c r="B1630" s="54" t="s">
        <v>40</v>
      </c>
      <c r="C1630" s="204" t="s">
        <v>3245</v>
      </c>
      <c r="D1630" s="141" t="s">
        <v>1998</v>
      </c>
      <c r="E1630" s="88">
        <v>44377</v>
      </c>
      <c r="F1630" s="37" t="str">
        <f>VLOOKUP($C1630,CARPETAS!$C$5:$L$2388,2,FALSE)</f>
        <v>BRB053</v>
      </c>
      <c r="G1630" s="27" t="str">
        <f>VLOOKUP($C1630,CARPETAS!$C$5:$L$2388,9,FALSE)</f>
        <v>140.38.74</v>
      </c>
      <c r="H1630" s="28" t="str">
        <f>VLOOKUP($C1630,CARPETAS!$C$5:$L$2388,5,FALSE)</f>
        <v>silvio</v>
      </c>
      <c r="I1630" s="88">
        <v>44378</v>
      </c>
      <c r="J1630" s="29" t="str">
        <f>VLOOKUP($C1630,CARPETAS!$C$5:$L$2388,4,FALSE)</f>
        <v>Rio Branco</v>
      </c>
      <c r="K1630" s="38"/>
      <c r="L1630" s="93">
        <f t="shared" si="100"/>
        <v>44379</v>
      </c>
      <c r="M1630" s="30">
        <f t="shared" si="99"/>
        <v>2</v>
      </c>
      <c r="N1630" s="31">
        <v>936</v>
      </c>
      <c r="O1630" s="31" t="s">
        <v>3246</v>
      </c>
      <c r="P1630" s="31">
        <v>937</v>
      </c>
      <c r="Q1630" s="31">
        <v>5229</v>
      </c>
      <c r="R1630" s="31" t="s">
        <v>1851</v>
      </c>
      <c r="S1630" s="31" t="s">
        <v>1852</v>
      </c>
      <c r="T1630" s="40" t="s">
        <v>3247</v>
      </c>
      <c r="U1630" s="222"/>
      <c r="V1630" s="48"/>
      <c r="W1630" s="48"/>
    </row>
    <row r="1631" s="49" customFormat="1">
      <c r="A1631" s="39">
        <v>26</v>
      </c>
      <c r="B1631" s="54" t="s">
        <v>40</v>
      </c>
      <c r="C1631" s="55" t="s">
        <v>3241</v>
      </c>
      <c r="D1631" s="141" t="s">
        <v>26</v>
      </c>
      <c r="E1631" s="88">
        <v>44377</v>
      </c>
      <c r="F1631" s="37" t="str">
        <f>VLOOKUP($C1631,CARPETAS!$C$5:$L$2388,2,FALSE)</f>
        <v>BRB052</v>
      </c>
      <c r="G1631" s="27" t="str">
        <f>VLOOKUP($C1631,CARPETAS!$C$5:$L$2388,9,FALSE)</f>
        <v>140.38.73</v>
      </c>
      <c r="H1631" s="28" t="str">
        <f>VLOOKUP($C1631,CARPETAS!$C$5:$L$2388,5,FALSE)</f>
        <v>Zanini</v>
      </c>
      <c r="I1631" s="88">
        <v>44378</v>
      </c>
      <c r="J1631" s="29" t="str">
        <f>VLOOKUP($C1631,CARPETAS!$C$5:$L$2388,4,FALSE)</f>
        <v>Rio Branco</v>
      </c>
      <c r="K1631" s="38"/>
      <c r="L1631" s="93">
        <f t="shared" si="100"/>
        <v>44379</v>
      </c>
      <c r="M1631" s="30">
        <f t="shared" si="99"/>
        <v>2</v>
      </c>
      <c r="N1631" s="31">
        <v>936</v>
      </c>
      <c r="O1631" s="31" t="s">
        <v>848</v>
      </c>
      <c r="P1631" s="31">
        <v>937</v>
      </c>
      <c r="Q1631" s="31">
        <v>2145</v>
      </c>
      <c r="R1631" s="31" t="s">
        <v>161</v>
      </c>
      <c r="S1631" s="31" t="s">
        <v>162</v>
      </c>
      <c r="T1631" s="40" t="s">
        <v>3247</v>
      </c>
      <c r="U1631" s="222"/>
      <c r="V1631" s="48"/>
      <c r="W1631" s="48"/>
    </row>
    <row r="1632" ht="28.5" s="49" customFormat="1">
      <c r="A1632" s="39">
        <v>25</v>
      </c>
      <c r="B1632" s="54" t="s">
        <v>40</v>
      </c>
      <c r="C1632" s="55" t="s">
        <v>3248</v>
      </c>
      <c r="D1632" s="141" t="s">
        <v>38</v>
      </c>
      <c r="E1632" s="88">
        <v>44371</v>
      </c>
      <c r="F1632" s="37" t="str">
        <f>VLOOKUP($C1632,CARPETAS!$C$5:$L$2388,2,FALSE)</f>
        <v>BRA033</v>
      </c>
      <c r="G1632" s="27" t="str">
        <f>VLOOKUP($C1632,CARPETAS!$C$5:$L$2388,9,FALSE)</f>
        <v>1403132/1403133/1403134</v>
      </c>
      <c r="H1632" s="28" t="str">
        <f>VLOOKUP($C1632,CARPETAS!$C$5:$L$2388,5,FALSE)</f>
        <v>Silvio</v>
      </c>
      <c r="I1632" s="88">
        <v>44378</v>
      </c>
      <c r="J1632" s="29" t="str">
        <f>VLOOKUP($C1632,CARPETAS!$C$5:$L$2388,4,FALSE)</f>
        <v>Rio Branco</v>
      </c>
      <c r="K1632" s="38"/>
      <c r="L1632" s="93">
        <v>44380</v>
      </c>
      <c r="M1632" s="30">
        <f t="shared" si="99"/>
        <v>9</v>
      </c>
      <c r="N1632" s="31">
        <v>1416</v>
      </c>
      <c r="O1632" s="31"/>
      <c r="P1632" s="31"/>
      <c r="Q1632" s="31">
        <v>5220</v>
      </c>
      <c r="R1632" s="31" t="s">
        <v>1756</v>
      </c>
      <c r="S1632" s="31" t="s">
        <v>1981</v>
      </c>
      <c r="T1632" s="40" t="s">
        <v>3249</v>
      </c>
      <c r="U1632" s="222"/>
      <c r="V1632" s="48"/>
      <c r="W1632" s="48"/>
    </row>
    <row r="1633" s="49" customFormat="1">
      <c r="A1633" s="39">
        <v>25</v>
      </c>
      <c r="B1633" s="54" t="s">
        <v>40</v>
      </c>
      <c r="C1633" s="55" t="s">
        <v>3250</v>
      </c>
      <c r="D1633" s="141" t="s">
        <v>38</v>
      </c>
      <c r="E1633" s="88">
        <v>44371</v>
      </c>
      <c r="F1633" s="37" t="str">
        <f>VLOOKUP($C1633,CARPETAS!$C$5:$L$2388,2,FALSE)</f>
        <v>BRA032</v>
      </c>
      <c r="G1633" s="27" t="str">
        <f>VLOOKUP($C1633,CARPETAS!$C$5:$L$2388,9,FALSE)</f>
        <v>140.32.28</v>
      </c>
      <c r="H1633" s="28" t="str">
        <f>VLOOKUP($C1633,CARPETAS!$C$5:$L$2388,5,FALSE)</f>
        <v>Silvio</v>
      </c>
      <c r="I1633" s="88">
        <v>44378</v>
      </c>
      <c r="J1633" s="29" t="str">
        <f>VLOOKUP($C1633,CARPETAS!$C$5:$L$2388,4,FALSE)</f>
        <v>Rio Branco</v>
      </c>
      <c r="K1633" s="38"/>
      <c r="L1633" s="93">
        <v>44380</v>
      </c>
      <c r="M1633" s="30">
        <f t="shared" si="99"/>
        <v>9</v>
      </c>
      <c r="N1633" s="31">
        <v>1152</v>
      </c>
      <c r="O1633" s="31"/>
      <c r="P1633" s="31">
        <v>1152</v>
      </c>
      <c r="Q1633" s="31">
        <v>5235</v>
      </c>
      <c r="R1633" s="31" t="s">
        <v>3251</v>
      </c>
      <c r="S1633" s="31" t="s">
        <v>3252</v>
      </c>
      <c r="T1633" s="40" t="s">
        <v>3253</v>
      </c>
      <c r="U1633" s="222"/>
      <c r="V1633" s="48"/>
      <c r="W1633" s="48"/>
    </row>
    <row r="1634" s="49" customFormat="1">
      <c r="A1634" s="39">
        <v>25</v>
      </c>
      <c r="B1634" s="54" t="s">
        <v>40</v>
      </c>
      <c r="C1634" s="55" t="s">
        <v>3254</v>
      </c>
      <c r="D1634" s="141" t="s">
        <v>38</v>
      </c>
      <c r="E1634" s="88">
        <v>44372</v>
      </c>
      <c r="F1634" s="37" t="str">
        <f>VLOOKUP($C1634,CARPETAS!$C$5:$L$2388,2,FALSE)</f>
        <v>BRA032</v>
      </c>
      <c r="G1634" s="27" t="str">
        <f>VLOOKUP($C1634,CARPETAS!$C$5:$L$2388,9,FALSE)</f>
        <v>140.32.28</v>
      </c>
      <c r="H1634" s="28" t="str">
        <f>VLOOKUP($C1634,CARPETAS!$C$5:$L$2388,5,FALSE)</f>
        <v>Silvio</v>
      </c>
      <c r="I1634" s="88">
        <v>44379</v>
      </c>
      <c r="J1634" s="29" t="str">
        <f>VLOOKUP($C1634,CARPETAS!$C$5:$L$2388,4,FALSE)</f>
        <v>Rio Branco</v>
      </c>
      <c r="K1634" s="38"/>
      <c r="L1634" s="93">
        <f ref="L1634:L1641" t="shared" si="102">I1634+1</f>
        <v>44380</v>
      </c>
      <c r="M1634" s="30">
        <f t="shared" si="99"/>
        <v>8</v>
      </c>
      <c r="N1634" s="31">
        <v>1152</v>
      </c>
      <c r="O1634" s="31"/>
      <c r="P1634" s="31">
        <v>1152</v>
      </c>
      <c r="Q1634" s="31">
        <v>5223</v>
      </c>
      <c r="R1634" s="31" t="s">
        <v>3217</v>
      </c>
      <c r="S1634" s="31" t="s">
        <v>3218</v>
      </c>
      <c r="T1634" s="40" t="s">
        <v>3253</v>
      </c>
      <c r="U1634" s="222"/>
      <c r="V1634" s="48"/>
      <c r="W1634" s="48"/>
    </row>
    <row r="1635" s="49" customFormat="1">
      <c r="A1635" s="39">
        <v>26</v>
      </c>
      <c r="B1635" s="54" t="s">
        <v>40</v>
      </c>
      <c r="C1635" s="55" t="s">
        <v>3220</v>
      </c>
      <c r="D1635" s="141" t="s">
        <v>32</v>
      </c>
      <c r="E1635" s="88">
        <v>44377</v>
      </c>
      <c r="F1635" s="37" t="str">
        <f>VLOOKUP($C1635,CARPETAS!$C$5:$L$2388,2,FALSE)</f>
        <v>BRB050</v>
      </c>
      <c r="G1635" s="27" t="str">
        <f>VLOOKUP($C1635,CARPETAS!$C$5:$L$2388,9,FALSE)</f>
        <v>140.32.70</v>
      </c>
      <c r="H1635" s="28" t="str">
        <f>VLOOKUP($C1635,CARPETAS!$C$5:$L$2388,5,FALSE)</f>
        <v>Gral</v>
      </c>
      <c r="I1635" s="88">
        <f>E1635+2</f>
        <v>44379</v>
      </c>
      <c r="J1635" s="29" t="str">
        <f>VLOOKUP($C1635,CARPETAS!$C$5:$L$2388,4,FALSE)</f>
        <v>Rio Branco</v>
      </c>
      <c r="K1635" s="38"/>
      <c r="L1635" s="93">
        <f t="shared" si="102"/>
        <v>44380</v>
      </c>
      <c r="M1635" s="30">
        <f t="shared" si="99"/>
        <v>3</v>
      </c>
      <c r="N1635" s="31">
        <v>936</v>
      </c>
      <c r="O1635" s="31" t="s">
        <v>1414</v>
      </c>
      <c r="P1635" s="31">
        <v>937</v>
      </c>
      <c r="Q1635" s="31">
        <v>5558</v>
      </c>
      <c r="R1635" s="31" t="s">
        <v>3255</v>
      </c>
      <c r="S1635" s="31" t="s">
        <v>3256</v>
      </c>
      <c r="T1635" s="40"/>
      <c r="U1635" s="222"/>
      <c r="V1635" s="48"/>
      <c r="W1635" s="48"/>
    </row>
    <row r="1636" s="49" customFormat="1">
      <c r="A1636" s="39">
        <v>26</v>
      </c>
      <c r="B1636" s="54" t="s">
        <v>40</v>
      </c>
      <c r="C1636" s="55" t="s">
        <v>3241</v>
      </c>
      <c r="D1636" s="141" t="s">
        <v>26</v>
      </c>
      <c r="E1636" s="88">
        <v>44378</v>
      </c>
      <c r="F1636" s="37" t="str">
        <f>VLOOKUP($C1636,CARPETAS!$C$5:$L$2388,2,FALSE)</f>
        <v>BRB052</v>
      </c>
      <c r="G1636" s="27" t="str">
        <f>VLOOKUP($C1636,CARPETAS!$C$5:$L$2388,9,FALSE)</f>
        <v>140.38.73</v>
      </c>
      <c r="H1636" s="28" t="str">
        <f>VLOOKUP($C1636,CARPETAS!$C$5:$L$2388,5,FALSE)</f>
        <v>Zanini</v>
      </c>
      <c r="I1636" s="88">
        <v>44379</v>
      </c>
      <c r="J1636" s="29" t="str">
        <f>VLOOKUP($C1636,CARPETAS!$C$5:$L$2388,4,FALSE)</f>
        <v>Rio Branco</v>
      </c>
      <c r="K1636" s="38"/>
      <c r="L1636" s="93">
        <f t="shared" si="102"/>
        <v>44380</v>
      </c>
      <c r="M1636" s="30">
        <f t="shared" si="99"/>
        <v>2</v>
      </c>
      <c r="N1636" s="31">
        <v>936</v>
      </c>
      <c r="O1636" s="31" t="s">
        <v>850</v>
      </c>
      <c r="P1636" s="31">
        <v>937</v>
      </c>
      <c r="Q1636" s="31">
        <v>2146</v>
      </c>
      <c r="R1636" s="31" t="s">
        <v>3162</v>
      </c>
      <c r="S1636" s="31" t="s">
        <v>362</v>
      </c>
      <c r="T1636" s="40" t="s">
        <v>3257</v>
      </c>
      <c r="U1636" s="222"/>
      <c r="V1636" s="48"/>
      <c r="W1636" s="48"/>
    </row>
    <row r="1637" s="49" customFormat="1">
      <c r="A1637" s="39">
        <v>26</v>
      </c>
      <c r="B1637" s="54" t="s">
        <v>40</v>
      </c>
      <c r="C1637" s="204" t="s">
        <v>3245</v>
      </c>
      <c r="D1637" s="141" t="s">
        <v>37</v>
      </c>
      <c r="E1637" s="88">
        <v>44378</v>
      </c>
      <c r="F1637" s="37" t="str">
        <f>VLOOKUP($C1637,CARPETAS!$C$5:$L$2388,2,FALSE)</f>
        <v>BRB053</v>
      </c>
      <c r="G1637" s="27" t="str">
        <f>VLOOKUP($C1637,CARPETAS!$C$5:$L$2388,9,FALSE)</f>
        <v>140.38.74</v>
      </c>
      <c r="H1637" s="28" t="str">
        <f>VLOOKUP($C1637,CARPETAS!$C$5:$L$2388,5,FALSE)</f>
        <v>silvio</v>
      </c>
      <c r="I1637" s="88">
        <v>44382</v>
      </c>
      <c r="J1637" s="29" t="str">
        <f>VLOOKUP($C1637,CARPETAS!$C$5:$L$2388,4,FALSE)</f>
        <v>Rio Branco</v>
      </c>
      <c r="K1637" s="38"/>
      <c r="L1637" s="93">
        <f t="shared" si="102"/>
        <v>44383</v>
      </c>
      <c r="M1637" s="30">
        <f t="shared" si="99"/>
        <v>5</v>
      </c>
      <c r="N1637" s="31">
        <v>936</v>
      </c>
      <c r="O1637" s="31" t="s">
        <v>701</v>
      </c>
      <c r="P1637" s="31">
        <v>937</v>
      </c>
      <c r="Q1637" s="31">
        <v>5230</v>
      </c>
      <c r="R1637" s="31" t="s">
        <v>2443</v>
      </c>
      <c r="S1637" s="31" t="s">
        <v>2444</v>
      </c>
      <c r="T1637" s="40" t="s">
        <v>3258</v>
      </c>
      <c r="U1637" s="222"/>
      <c r="V1637" s="48"/>
      <c r="W1637" s="48"/>
    </row>
    <row r="1638" s="49" customFormat="1">
      <c r="A1638" s="39">
        <v>26</v>
      </c>
      <c r="B1638" s="54" t="s">
        <v>40</v>
      </c>
      <c r="C1638" s="55" t="s">
        <v>3220</v>
      </c>
      <c r="D1638" s="141" t="s">
        <v>32</v>
      </c>
      <c r="E1638" s="88">
        <v>44379</v>
      </c>
      <c r="F1638" s="37" t="str">
        <f>VLOOKUP($C1638,CARPETAS!$C$5:$L$2388,2,FALSE)</f>
        <v>BRB050</v>
      </c>
      <c r="G1638" s="27" t="str">
        <f>VLOOKUP($C1638,CARPETAS!$C$5:$L$2388,9,FALSE)</f>
        <v>140.32.70</v>
      </c>
      <c r="H1638" s="28" t="str">
        <f>VLOOKUP($C1638,CARPETAS!$C$5:$L$2388,5,FALSE)</f>
        <v>Gral</v>
      </c>
      <c r="I1638" s="88">
        <v>44382</v>
      </c>
      <c r="J1638" s="29" t="str">
        <f>VLOOKUP($C1638,CARPETAS!$C$5:$L$2388,4,FALSE)</f>
        <v>Rio Branco</v>
      </c>
      <c r="K1638" s="38"/>
      <c r="L1638" s="93">
        <f t="shared" si="102"/>
        <v>44383</v>
      </c>
      <c r="M1638" s="30">
        <f t="shared" si="99"/>
        <v>4</v>
      </c>
      <c r="N1638" s="31">
        <v>936</v>
      </c>
      <c r="O1638" s="31" t="s">
        <v>1434</v>
      </c>
      <c r="P1638" s="31">
        <v>937</v>
      </c>
      <c r="Q1638" s="31">
        <v>5559</v>
      </c>
      <c r="R1638" s="31" t="s">
        <v>3259</v>
      </c>
      <c r="S1638" s="31" t="s">
        <v>3260</v>
      </c>
      <c r="T1638" s="40" t="s">
        <v>3258</v>
      </c>
      <c r="U1638" s="222"/>
      <c r="V1638" s="48"/>
      <c r="W1638" s="48"/>
    </row>
    <row r="1639" s="49" customFormat="1">
      <c r="A1639" s="39">
        <v>26</v>
      </c>
      <c r="B1639" s="54" t="s">
        <v>40</v>
      </c>
      <c r="C1639" s="55" t="s">
        <v>3261</v>
      </c>
      <c r="D1639" s="141" t="s">
        <v>28</v>
      </c>
      <c r="E1639" s="88">
        <v>44379</v>
      </c>
      <c r="F1639" s="37" t="str">
        <f>VLOOKUP($C1639,CARPETAS!$C$5:$L$2388,2,FALSE)</f>
        <v>BRB054</v>
      </c>
      <c r="G1639" s="27" t="str">
        <f>VLOOKUP($C1639,CARPETAS!$C$5:$L$2388,9,FALSE)</f>
        <v>140.41.97</v>
      </c>
      <c r="H1639" s="28" t="str">
        <f>VLOOKUP($C1639,CARPETAS!$C$5:$L$2388,5,FALSE)</f>
        <v>Gral</v>
      </c>
      <c r="I1639" s="88">
        <v>44382</v>
      </c>
      <c r="J1639" s="29" t="str">
        <f>VLOOKUP($C1639,CARPETAS!$C$5:$L$2388,4,FALSE)</f>
        <v>Rio Branco</v>
      </c>
      <c r="K1639" s="38"/>
      <c r="L1639" s="93">
        <f t="shared" si="102"/>
        <v>44383</v>
      </c>
      <c r="M1639" s="30">
        <f t="shared" si="99"/>
        <v>4</v>
      </c>
      <c r="N1639" s="31">
        <v>936</v>
      </c>
      <c r="O1639" s="31" t="s">
        <v>1545</v>
      </c>
      <c r="P1639" s="31">
        <v>938</v>
      </c>
      <c r="Q1639" s="31">
        <v>5571</v>
      </c>
      <c r="R1639" s="31" t="s">
        <v>3262</v>
      </c>
      <c r="S1639" s="31" t="s">
        <v>3263</v>
      </c>
      <c r="T1639" s="40" t="s">
        <v>3264</v>
      </c>
      <c r="U1639" s="222"/>
      <c r="V1639" s="48"/>
      <c r="W1639" s="48"/>
    </row>
    <row r="1640" s="49" customFormat="1">
      <c r="A1640" s="39">
        <v>26</v>
      </c>
      <c r="B1640" s="54" t="s">
        <v>40</v>
      </c>
      <c r="C1640" s="55" t="s">
        <v>3241</v>
      </c>
      <c r="D1640" s="141" t="s">
        <v>26</v>
      </c>
      <c r="E1640" s="88">
        <v>44380</v>
      </c>
      <c r="F1640" s="37" t="str">
        <f>VLOOKUP($C1640,CARPETAS!$C$5:$L$2388,2,FALSE)</f>
        <v>BRB052</v>
      </c>
      <c r="G1640" s="27" t="str">
        <f>VLOOKUP($C1640,CARPETAS!$C$5:$L$2388,9,FALSE)</f>
        <v>140.38.73</v>
      </c>
      <c r="H1640" s="28" t="str">
        <f>VLOOKUP($C1640,CARPETAS!$C$5:$L$2388,5,FALSE)</f>
        <v>Zanini</v>
      </c>
      <c r="I1640" s="88">
        <f>E1640+2</f>
        <v>44382</v>
      </c>
      <c r="J1640" s="29" t="str">
        <f>VLOOKUP($C1640,CARPETAS!$C$5:$L$2388,4,FALSE)</f>
        <v>Rio Branco</v>
      </c>
      <c r="K1640" s="38"/>
      <c r="L1640" s="93">
        <f t="shared" si="102"/>
        <v>44383</v>
      </c>
      <c r="M1640" s="30">
        <f t="shared" si="99"/>
        <v>3</v>
      </c>
      <c r="N1640" s="31">
        <v>936</v>
      </c>
      <c r="O1640" s="31" t="s">
        <v>858</v>
      </c>
      <c r="P1640" s="31">
        <v>936</v>
      </c>
      <c r="Q1640" s="31">
        <v>2148</v>
      </c>
      <c r="R1640" s="31" t="s">
        <v>171</v>
      </c>
      <c r="S1640" s="31" t="s">
        <v>172</v>
      </c>
      <c r="T1640" s="40" t="s">
        <v>3265</v>
      </c>
      <c r="U1640" s="222"/>
      <c r="V1640" s="48"/>
      <c r="W1640" s="48"/>
    </row>
    <row r="1641" s="49" customFormat="1">
      <c r="A1641" s="39">
        <v>27</v>
      </c>
      <c r="B1641" s="54" t="s">
        <v>40</v>
      </c>
      <c r="C1641" s="55" t="s">
        <v>3245</v>
      </c>
      <c r="D1641" s="141" t="s">
        <v>37</v>
      </c>
      <c r="E1641" s="88">
        <v>44381</v>
      </c>
      <c r="F1641" s="37" t="str">
        <f>VLOOKUP($C1641,CARPETAS!$C$5:$L$2388,2,FALSE)</f>
        <v>BRB053</v>
      </c>
      <c r="G1641" s="27" t="str">
        <f>VLOOKUP($C1641,CARPETAS!$C$5:$L$2388,9,FALSE)</f>
        <v>140.38.74</v>
      </c>
      <c r="H1641" s="28" t="str">
        <f>VLOOKUP($C1641,CARPETAS!$C$5:$L$2388,5,FALSE)</f>
        <v>silvio</v>
      </c>
      <c r="I1641" s="88">
        <v>44382</v>
      </c>
      <c r="J1641" s="29" t="str">
        <f>VLOOKUP($C1641,CARPETAS!$C$5:$L$2388,4,FALSE)</f>
        <v>Rio Branco</v>
      </c>
      <c r="K1641" s="38"/>
      <c r="L1641" s="93">
        <f t="shared" si="102"/>
        <v>44383</v>
      </c>
      <c r="M1641" s="30">
        <f t="shared" si="99"/>
        <v>2</v>
      </c>
      <c r="N1641" s="31">
        <v>936</v>
      </c>
      <c r="O1641" s="31" t="s">
        <v>681</v>
      </c>
      <c r="P1641" s="31">
        <v>937</v>
      </c>
      <c r="Q1641" s="31">
        <v>5231</v>
      </c>
      <c r="R1641" s="31" t="s">
        <v>619</v>
      </c>
      <c r="S1641" s="31" t="s">
        <v>620</v>
      </c>
      <c r="T1641" s="40" t="s">
        <v>3258</v>
      </c>
      <c r="U1641" s="222"/>
      <c r="V1641" s="48"/>
      <c r="W1641" s="48"/>
    </row>
    <row r="1642" s="49" customFormat="1">
      <c r="A1642" s="39">
        <v>26</v>
      </c>
      <c r="B1642" s="54" t="s">
        <v>40</v>
      </c>
      <c r="C1642" s="55" t="s">
        <v>3266</v>
      </c>
      <c r="D1642" s="141" t="s">
        <v>2282</v>
      </c>
      <c r="E1642" s="88">
        <v>44379</v>
      </c>
      <c r="F1642" s="37" t="str">
        <f>VLOOKUP($C1642,CARPETAS!$C$5:$L$2388,2,FALSE)</f>
        <v>BRE019-BRB055</v>
      </c>
      <c r="G1642" s="27" t="str">
        <f>VLOOKUP($C1642,CARPETAS!$C$5:$L$2388,9,FALSE)</f>
        <v>1403891/1404126/1404124/1404198</v>
      </c>
      <c r="H1642" s="28" t="str">
        <f>VLOOKUP($C1642,CARPETAS!$C$5:$L$2388,5,FALSE)</f>
        <v>zanini</v>
      </c>
      <c r="I1642" s="88">
        <v>44382</v>
      </c>
      <c r="J1642" s="29" t="str">
        <f>VLOOKUP($C1642,CARPETAS!$C$5:$L$2388,4,FALSE)</f>
        <v>Rio Branco</v>
      </c>
      <c r="K1642" s="38"/>
      <c r="L1642" s="93">
        <v>44384</v>
      </c>
      <c r="M1642" s="30">
        <f t="shared" si="99"/>
        <v>5</v>
      </c>
      <c r="N1642" s="31">
        <v>1396</v>
      </c>
      <c r="O1642" s="31" t="s">
        <v>3267</v>
      </c>
      <c r="P1642" s="31">
        <v>432</v>
      </c>
      <c r="Q1642" s="31">
        <v>2147</v>
      </c>
      <c r="R1642" s="31" t="s">
        <v>582</v>
      </c>
      <c r="S1642" s="31" t="s">
        <v>583</v>
      </c>
      <c r="T1642" s="40" t="s">
        <v>3268</v>
      </c>
      <c r="U1642" s="222"/>
      <c r="V1642" s="48"/>
      <c r="W1642" s="48"/>
    </row>
    <row r="1643" s="49" customFormat="1">
      <c r="A1643" s="39">
        <v>26</v>
      </c>
      <c r="B1643" s="54" t="s">
        <v>40</v>
      </c>
      <c r="C1643" s="55" t="s">
        <v>3269</v>
      </c>
      <c r="D1643" s="141" t="s">
        <v>38</v>
      </c>
      <c r="E1643" s="88">
        <v>44375</v>
      </c>
      <c r="F1643" s="37" t="str">
        <f>VLOOKUP($C1643,CARPETAS!$C$5:$L$2388,2,FALSE)</f>
        <v>BRA034</v>
      </c>
      <c r="G1643" s="27" t="str">
        <f>VLOOKUP($C1643,CARPETAS!$C$5:$L$2388,9,FALSE)</f>
        <v>140.40.68</v>
      </c>
      <c r="H1643" s="28" t="str">
        <f>VLOOKUP($C1643,CARPETAS!$C$5:$L$2388,5,FALSE)</f>
        <v>Silvio</v>
      </c>
      <c r="I1643" s="88">
        <f>E1643+9</f>
        <v>44384</v>
      </c>
      <c r="J1643" s="29" t="str">
        <f>VLOOKUP($C1643,CARPETAS!$C$5:$L$2388,4,FALSE)</f>
        <v>Rio Branco</v>
      </c>
      <c r="K1643" s="38"/>
      <c r="L1643" s="93">
        <v>44384</v>
      </c>
      <c r="M1643" s="30">
        <f t="shared" si="99"/>
        <v>9</v>
      </c>
      <c r="N1643" s="31">
        <v>1152</v>
      </c>
      <c r="O1643" s="31"/>
      <c r="P1643" s="31">
        <v>1152</v>
      </c>
      <c r="Q1643" s="31">
        <v>5228</v>
      </c>
      <c r="R1643" s="31" t="s">
        <v>3217</v>
      </c>
      <c r="S1643" s="31" t="s">
        <v>3218</v>
      </c>
      <c r="T1643" s="40" t="s">
        <v>3270</v>
      </c>
      <c r="U1643" s="222"/>
      <c r="V1643" s="48"/>
      <c r="W1643" s="48"/>
    </row>
    <row r="1644" s="49" customFormat="1">
      <c r="A1644" s="39">
        <v>27</v>
      </c>
      <c r="B1644" s="54" t="s">
        <v>40</v>
      </c>
      <c r="C1644" s="55" t="s">
        <v>3245</v>
      </c>
      <c r="D1644" s="141" t="s">
        <v>27</v>
      </c>
      <c r="E1644" s="88">
        <v>44383</v>
      </c>
      <c r="F1644" s="37" t="str">
        <f>VLOOKUP($C1644,CARPETAS!$C$5:$L$2388,2,FALSE)</f>
        <v>BRB053</v>
      </c>
      <c r="G1644" s="27" t="str">
        <f>VLOOKUP($C1644,CARPETAS!$C$5:$L$2388,9,FALSE)</f>
        <v>140.38.74</v>
      </c>
      <c r="H1644" s="28" t="str">
        <f>VLOOKUP($C1644,CARPETAS!$C$5:$L$2388,5,FALSE)</f>
        <v>silvio</v>
      </c>
      <c r="I1644" s="88">
        <v>44384</v>
      </c>
      <c r="J1644" s="29" t="str">
        <f>VLOOKUP($C1644,CARPETAS!$C$5:$L$2388,4,FALSE)</f>
        <v>Rio Branco</v>
      </c>
      <c r="K1644" s="38"/>
      <c r="L1644" s="93">
        <f ref="L1644:L1660" t="shared" si="103">I1644+1</f>
        <v>44385</v>
      </c>
      <c r="M1644" s="30">
        <f t="shared" si="99"/>
        <v>2</v>
      </c>
      <c r="N1644" s="31">
        <v>936</v>
      </c>
      <c r="O1644" s="31" t="s">
        <v>652</v>
      </c>
      <c r="P1644" s="31">
        <v>937</v>
      </c>
      <c r="Q1644" s="31">
        <v>5232</v>
      </c>
      <c r="R1644" s="31" t="s">
        <v>3271</v>
      </c>
      <c r="S1644" s="31" t="s">
        <v>3272</v>
      </c>
      <c r="T1644" s="40" t="s">
        <v>3273</v>
      </c>
      <c r="U1644" s="222"/>
      <c r="V1644" s="48"/>
      <c r="W1644" s="48"/>
    </row>
    <row r="1645" s="49" customFormat="1">
      <c r="A1645" s="39">
        <v>27</v>
      </c>
      <c r="B1645" s="54" t="s">
        <v>40</v>
      </c>
      <c r="C1645" s="55" t="s">
        <v>3241</v>
      </c>
      <c r="D1645" s="141" t="s">
        <v>26</v>
      </c>
      <c r="E1645" s="88">
        <v>44383</v>
      </c>
      <c r="F1645" s="37" t="str">
        <f>VLOOKUP($C1645,CARPETAS!$C$5:$L$2388,2,FALSE)</f>
        <v>BRB052</v>
      </c>
      <c r="G1645" s="27" t="str">
        <f>VLOOKUP($C1645,CARPETAS!$C$5:$L$2388,9,FALSE)</f>
        <v>140.38.73</v>
      </c>
      <c r="H1645" s="28" t="str">
        <f>VLOOKUP($C1645,CARPETAS!$C$5:$L$2388,5,FALSE)</f>
        <v>Zanini</v>
      </c>
      <c r="I1645" s="88">
        <v>44384</v>
      </c>
      <c r="J1645" s="29" t="str">
        <f>VLOOKUP($C1645,CARPETAS!$C$5:$L$2388,4,FALSE)</f>
        <v>Rio Branco</v>
      </c>
      <c r="K1645" s="38"/>
      <c r="L1645" s="93">
        <f t="shared" si="103"/>
        <v>44385</v>
      </c>
      <c r="M1645" s="30">
        <f t="shared" si="99"/>
        <v>2</v>
      </c>
      <c r="N1645" s="31">
        <v>936</v>
      </c>
      <c r="O1645" s="31" t="s">
        <v>865</v>
      </c>
      <c r="P1645" s="31">
        <v>937</v>
      </c>
      <c r="Q1645" s="31">
        <v>2153</v>
      </c>
      <c r="R1645" s="31" t="s">
        <v>3132</v>
      </c>
      <c r="S1645" s="31" t="s">
        <v>2753</v>
      </c>
      <c r="T1645" s="40" t="s">
        <v>3273</v>
      </c>
      <c r="U1645" s="222"/>
      <c r="V1645" s="48"/>
      <c r="W1645" s="48"/>
    </row>
    <row r="1646" s="49" customFormat="1">
      <c r="A1646" s="39">
        <v>27</v>
      </c>
      <c r="B1646" s="54" t="s">
        <v>40</v>
      </c>
      <c r="C1646" s="55" t="s">
        <v>3274</v>
      </c>
      <c r="D1646" s="141" t="s">
        <v>1998</v>
      </c>
      <c r="E1646" s="88">
        <v>44383</v>
      </c>
      <c r="F1646" s="37" t="str">
        <f>VLOOKUP($C1646,CARPETAS!$C$5:$L$2388,2,FALSE)</f>
        <v>BRB056</v>
      </c>
      <c r="G1646" s="27" t="str">
        <f>VLOOKUP($C1646,CARPETAS!$C$5:$L$2388,9,FALSE)</f>
        <v>140.43.22</v>
      </c>
      <c r="H1646" s="28" t="str">
        <f>VLOOKUP($C1646,CARPETAS!$C$5:$L$2388,5,FALSE)</f>
        <v>Zanini</v>
      </c>
      <c r="I1646" s="88">
        <v>44384</v>
      </c>
      <c r="J1646" s="29" t="str">
        <f>VLOOKUP($C1646,CARPETAS!$C$5:$L$2388,4,FALSE)</f>
        <v>Rio Branco</v>
      </c>
      <c r="K1646" s="38"/>
      <c r="L1646" s="93">
        <f t="shared" si="103"/>
        <v>44385</v>
      </c>
      <c r="M1646" s="30">
        <f t="shared" si="99"/>
        <v>2</v>
      </c>
      <c r="N1646" s="31">
        <v>936</v>
      </c>
      <c r="O1646" s="31" t="s">
        <v>3275</v>
      </c>
      <c r="P1646" s="31">
        <v>936</v>
      </c>
      <c r="Q1646" s="31">
        <v>2152</v>
      </c>
      <c r="R1646" s="31" t="s">
        <v>364</v>
      </c>
      <c r="S1646" s="31" t="s">
        <v>703</v>
      </c>
      <c r="T1646" s="40" t="s">
        <v>3276</v>
      </c>
      <c r="U1646" s="222"/>
      <c r="V1646" s="48"/>
      <c r="W1646" s="48"/>
    </row>
    <row r="1647" s="49" customFormat="1">
      <c r="A1647" s="39">
        <v>27</v>
      </c>
      <c r="B1647" s="54" t="s">
        <v>40</v>
      </c>
      <c r="C1647" s="55" t="s">
        <v>3274</v>
      </c>
      <c r="D1647" s="141" t="s">
        <v>1998</v>
      </c>
      <c r="E1647" s="88">
        <v>44384</v>
      </c>
      <c r="F1647" s="37" t="str">
        <f>VLOOKUP($C1647,CARPETAS!$C$5:$L$2388,2,FALSE)</f>
        <v>BRB056</v>
      </c>
      <c r="G1647" s="27" t="str">
        <f>VLOOKUP($C1647,CARPETAS!$C$5:$L$2388,9,FALSE)</f>
        <v>140.43.22</v>
      </c>
      <c r="H1647" s="28" t="str">
        <f>VLOOKUP($C1647,CARPETAS!$C$5:$L$2388,5,FALSE)</f>
        <v>Zanini</v>
      </c>
      <c r="I1647" s="88">
        <v>44385</v>
      </c>
      <c r="J1647" s="29" t="str">
        <f>VLOOKUP($C1647,CARPETAS!$C$5:$L$2388,4,FALSE)</f>
        <v>Rio Branco</v>
      </c>
      <c r="K1647" s="38"/>
      <c r="L1647" s="93">
        <f t="shared" si="103"/>
        <v>44386</v>
      </c>
      <c r="M1647" s="30">
        <f t="shared" si="99"/>
        <v>2</v>
      </c>
      <c r="N1647" s="31">
        <v>936</v>
      </c>
      <c r="O1647" s="31" t="s">
        <v>3277</v>
      </c>
      <c r="P1647" s="31">
        <v>937</v>
      </c>
      <c r="Q1647" s="31">
        <v>2159</v>
      </c>
      <c r="R1647" s="31" t="s">
        <v>1528</v>
      </c>
      <c r="S1647" s="31" t="s">
        <v>464</v>
      </c>
      <c r="T1647" s="40" t="s">
        <v>3278</v>
      </c>
      <c r="U1647" s="222"/>
      <c r="V1647" s="48"/>
      <c r="W1647" s="48"/>
    </row>
    <row r="1648" s="49" customFormat="1">
      <c r="A1648" s="39">
        <v>26</v>
      </c>
      <c r="B1648" s="54" t="s">
        <v>40</v>
      </c>
      <c r="C1648" s="55" t="s">
        <v>3279</v>
      </c>
      <c r="D1648" s="141" t="s">
        <v>38</v>
      </c>
      <c r="E1648" s="88">
        <v>44378</v>
      </c>
      <c r="F1648" s="37" t="str">
        <f>VLOOKUP($C1648,CARPETAS!$C$5:$L$2388,2,FALSE)</f>
        <v>BRA034</v>
      </c>
      <c r="G1648" s="27" t="str">
        <f>VLOOKUP($C1648,CARPETAS!$C$5:$L$2388,9,FALSE)</f>
        <v>140.40.68</v>
      </c>
      <c r="H1648" s="28" t="str">
        <f>VLOOKUP($C1648,CARPETAS!$C$5:$L$2388,5,FALSE)</f>
        <v>Silvio</v>
      </c>
      <c r="I1648" s="88">
        <v>44385</v>
      </c>
      <c r="J1648" s="29" t="str">
        <f>VLOOKUP($C1648,CARPETAS!$C$5:$L$2388,4,FALSE)</f>
        <v>Rio Branco</v>
      </c>
      <c r="K1648" s="38"/>
      <c r="L1648" s="93">
        <f t="shared" si="103"/>
        <v>44386</v>
      </c>
      <c r="M1648" s="30">
        <f t="shared" si="99"/>
        <v>8</v>
      </c>
      <c r="N1648" s="31">
        <v>1152</v>
      </c>
      <c r="O1648" s="31"/>
      <c r="P1648" s="31">
        <v>1152</v>
      </c>
      <c r="Q1648" s="31">
        <v>5234</v>
      </c>
      <c r="R1648" s="31" t="s">
        <v>1851</v>
      </c>
      <c r="S1648" s="31" t="s">
        <v>1852</v>
      </c>
      <c r="T1648" s="40" t="s">
        <v>3280</v>
      </c>
      <c r="U1648" s="222"/>
      <c r="V1648" s="48"/>
      <c r="W1648" s="48"/>
    </row>
    <row r="1649" s="49" customFormat="1">
      <c r="A1649" s="39">
        <v>26</v>
      </c>
      <c r="B1649" s="54" t="s">
        <v>40</v>
      </c>
      <c r="C1649" s="55" t="s">
        <v>3281</v>
      </c>
      <c r="D1649" s="141" t="s">
        <v>38</v>
      </c>
      <c r="E1649" s="88">
        <v>44380</v>
      </c>
      <c r="F1649" s="37" t="str">
        <f>VLOOKUP($C1649,CARPETAS!$C$5:$L$2388,2,FALSE)</f>
        <v>BRA034</v>
      </c>
      <c r="G1649" s="27" t="str">
        <f>VLOOKUP($C1649,CARPETAS!$C$5:$L$2388,9,FALSE)</f>
        <v>140.40.68</v>
      </c>
      <c r="H1649" s="28" t="str">
        <f>VLOOKUP($C1649,CARPETAS!$C$5:$L$2388,5,FALSE)</f>
        <v>Silvio</v>
      </c>
      <c r="I1649" s="88">
        <v>44386</v>
      </c>
      <c r="J1649" s="29" t="str">
        <f>VLOOKUP($C1649,CARPETAS!$C$5:$L$2388,4,FALSE)</f>
        <v>Rio Branco</v>
      </c>
      <c r="K1649" s="38"/>
      <c r="L1649" s="93">
        <f t="shared" si="103"/>
        <v>44387</v>
      </c>
      <c r="M1649" s="30">
        <f t="shared" si="99"/>
        <v>7</v>
      </c>
      <c r="N1649" s="31">
        <v>1152</v>
      </c>
      <c r="O1649" s="31"/>
      <c r="P1649" s="31">
        <v>1152</v>
      </c>
      <c r="Q1649" s="31">
        <v>5237</v>
      </c>
      <c r="R1649" s="31" t="s">
        <v>3217</v>
      </c>
      <c r="S1649" s="31" t="s">
        <v>3218</v>
      </c>
      <c r="T1649" s="40" t="s">
        <v>3282</v>
      </c>
      <c r="U1649" s="222"/>
      <c r="V1649" s="48"/>
      <c r="W1649" s="48"/>
    </row>
    <row r="1650" s="49" customFormat="1">
      <c r="A1650" s="50">
        <v>27</v>
      </c>
      <c r="B1650" s="57" t="s">
        <v>40</v>
      </c>
      <c r="C1650" s="58" t="s">
        <v>3274</v>
      </c>
      <c r="D1650" s="142" t="s">
        <v>26</v>
      </c>
      <c r="E1650" s="89">
        <v>44385</v>
      </c>
      <c r="F1650" s="41" t="str">
        <f>VLOOKUP($C1650,CARPETAS!$C$5:$L$2388,2,FALSE)</f>
        <v>BRB056</v>
      </c>
      <c r="G1650" s="42" t="str">
        <f>VLOOKUP($C1650,CARPETAS!$C$5:$L$2388,9,FALSE)</f>
        <v>140.43.22</v>
      </c>
      <c r="H1650" s="43" t="str">
        <f>VLOOKUP($C1650,CARPETAS!$C$5:$L$2388,5,FALSE)</f>
        <v>Zanini</v>
      </c>
      <c r="I1650" s="89">
        <v>44389</v>
      </c>
      <c r="J1650" s="44" t="str">
        <f>VLOOKUP($C1650,CARPETAS!$C$5:$L$2388,4,FALSE)</f>
        <v>Rio Branco</v>
      </c>
      <c r="K1650" s="45"/>
      <c r="L1650" s="94">
        <f t="shared" si="103"/>
        <v>44390</v>
      </c>
      <c r="M1650" s="46">
        <f t="shared" si="99"/>
        <v>5</v>
      </c>
      <c r="N1650" s="47">
        <v>936</v>
      </c>
      <c r="O1650" s="47" t="s">
        <v>881</v>
      </c>
      <c r="P1650" s="47">
        <v>937</v>
      </c>
      <c r="Q1650" s="47">
        <v>2165</v>
      </c>
      <c r="R1650" s="47" t="s">
        <v>339</v>
      </c>
      <c r="S1650" s="47" t="s">
        <v>232</v>
      </c>
      <c r="T1650" s="36" t="s">
        <v>3283</v>
      </c>
      <c r="U1650" s="284"/>
      <c r="V1650" s="48"/>
      <c r="W1650" s="48"/>
    </row>
    <row r="1651" s="49" customFormat="1">
      <c r="A1651" s="50">
        <v>27</v>
      </c>
      <c r="B1651" s="57" t="s">
        <v>40</v>
      </c>
      <c r="C1651" s="58" t="s">
        <v>3261</v>
      </c>
      <c r="D1651" s="142" t="s">
        <v>32</v>
      </c>
      <c r="E1651" s="89">
        <v>44385</v>
      </c>
      <c r="F1651" s="41" t="str">
        <f>VLOOKUP($C1651,CARPETAS!$C$5:$L$2388,2,FALSE)</f>
        <v>BRB054</v>
      </c>
      <c r="G1651" s="42" t="str">
        <f>VLOOKUP($C1651,CARPETAS!$C$5:$L$2388,9,FALSE)</f>
        <v>140.41.97</v>
      </c>
      <c r="H1651" s="43" t="str">
        <f>VLOOKUP($C1651,CARPETAS!$C$5:$L$2388,5,FALSE)</f>
        <v>Gral</v>
      </c>
      <c r="I1651" s="89">
        <v>44389</v>
      </c>
      <c r="J1651" s="44" t="str">
        <f>VLOOKUP($C1651,CARPETAS!$C$5:$L$2388,4,FALSE)</f>
        <v>Rio Branco</v>
      </c>
      <c r="K1651" s="45"/>
      <c r="L1651" s="94">
        <f t="shared" si="103"/>
        <v>44390</v>
      </c>
      <c r="M1651" s="46">
        <f t="shared" si="99"/>
        <v>5</v>
      </c>
      <c r="N1651" s="47">
        <v>936</v>
      </c>
      <c r="O1651" s="47" t="s">
        <v>1474</v>
      </c>
      <c r="P1651" s="47">
        <v>937</v>
      </c>
      <c r="Q1651" s="47">
        <v>5572</v>
      </c>
      <c r="R1651" s="47" t="s">
        <v>3284</v>
      </c>
      <c r="S1651" s="47" t="s">
        <v>3285</v>
      </c>
      <c r="T1651" s="36" t="s">
        <v>3286</v>
      </c>
      <c r="U1651" s="284"/>
      <c r="V1651" s="48"/>
      <c r="W1651" s="48"/>
    </row>
    <row r="1652" s="49" customFormat="1">
      <c r="A1652" s="50">
        <v>27</v>
      </c>
      <c r="B1652" s="57" t="s">
        <v>40</v>
      </c>
      <c r="C1652" s="58" t="s">
        <v>3261</v>
      </c>
      <c r="D1652" s="142" t="s">
        <v>32</v>
      </c>
      <c r="E1652" s="89">
        <v>44385</v>
      </c>
      <c r="F1652" s="41" t="str">
        <f>VLOOKUP($C1652,CARPETAS!$C$5:$L$2388,2,FALSE)</f>
        <v>BRB054</v>
      </c>
      <c r="G1652" s="42" t="str">
        <f>VLOOKUP($C1652,CARPETAS!$C$5:$L$2388,9,FALSE)</f>
        <v>140.41.97</v>
      </c>
      <c r="H1652" s="43" t="str">
        <f>VLOOKUP($C1652,CARPETAS!$C$5:$L$2388,5,FALSE)</f>
        <v>Gral</v>
      </c>
      <c r="I1652" s="89">
        <v>44389</v>
      </c>
      <c r="J1652" s="44" t="str">
        <f>VLOOKUP($C1652,CARPETAS!$C$5:$L$2388,4,FALSE)</f>
        <v>Rio Branco</v>
      </c>
      <c r="K1652" s="45"/>
      <c r="L1652" s="94">
        <f t="shared" si="103"/>
        <v>44390</v>
      </c>
      <c r="M1652" s="46">
        <f t="shared" si="99"/>
        <v>5</v>
      </c>
      <c r="N1652" s="47">
        <v>936</v>
      </c>
      <c r="O1652" s="47" t="s">
        <v>1442</v>
      </c>
      <c r="P1652" s="47">
        <v>937</v>
      </c>
      <c r="Q1652" s="47">
        <v>5573</v>
      </c>
      <c r="R1652" s="47" t="s">
        <v>3287</v>
      </c>
      <c r="S1652" s="47" t="s">
        <v>3288</v>
      </c>
      <c r="T1652" s="36" t="s">
        <v>3289</v>
      </c>
      <c r="U1652" s="284"/>
      <c r="V1652" s="48"/>
      <c r="W1652" s="48"/>
    </row>
    <row r="1653" s="49" customFormat="1">
      <c r="A1653" s="39">
        <v>26</v>
      </c>
      <c r="B1653" s="54" t="s">
        <v>40</v>
      </c>
      <c r="C1653" s="55" t="s">
        <v>3290</v>
      </c>
      <c r="D1653" s="141" t="s">
        <v>38</v>
      </c>
      <c r="E1653" s="88">
        <v>44379</v>
      </c>
      <c r="F1653" s="37" t="str">
        <f>VLOOKUP($C1653,CARPETAS!$C$5:$L$2388,2,FALSE)</f>
        <v>BRA034</v>
      </c>
      <c r="G1653" s="27" t="str">
        <f>VLOOKUP($C1653,CARPETAS!$C$5:$L$2388,9,FALSE)</f>
        <v>140.40.68</v>
      </c>
      <c r="H1653" s="28" t="str">
        <f>VLOOKUP($C1653,CARPETAS!$C$5:$L$2388,5,FALSE)</f>
        <v>Silvio</v>
      </c>
      <c r="I1653" s="88">
        <v>44389</v>
      </c>
      <c r="J1653" s="29" t="str">
        <f>VLOOKUP($C1653,CARPETAS!$C$5:$L$2388,4,FALSE)</f>
        <v>Rio Branco</v>
      </c>
      <c r="K1653" s="38"/>
      <c r="L1653" s="93">
        <f t="shared" si="103"/>
        <v>44390</v>
      </c>
      <c r="M1653" s="30">
        <f t="shared" si="99"/>
        <v>11</v>
      </c>
      <c r="N1653" s="31">
        <v>1152</v>
      </c>
      <c r="O1653" s="31"/>
      <c r="P1653" s="31">
        <v>1152</v>
      </c>
      <c r="Q1653" s="31">
        <v>5238</v>
      </c>
      <c r="R1653" s="31" t="s">
        <v>619</v>
      </c>
      <c r="S1653" s="31" t="s">
        <v>620</v>
      </c>
      <c r="T1653" s="40" t="s">
        <v>3291</v>
      </c>
      <c r="U1653" s="222"/>
      <c r="V1653" s="48"/>
      <c r="W1653" s="48"/>
    </row>
    <row r="1654" ht="28.5" s="49" customFormat="1">
      <c r="A1654" s="39">
        <v>27</v>
      </c>
      <c r="B1654" s="54" t="s">
        <v>40</v>
      </c>
      <c r="C1654" s="55" t="s">
        <v>3245</v>
      </c>
      <c r="D1654" s="141" t="s">
        <v>37</v>
      </c>
      <c r="E1654" s="88">
        <v>44385</v>
      </c>
      <c r="F1654" s="37" t="str">
        <f>VLOOKUP($C1654,CARPETAS!$C$5:$L$2388,2,FALSE)</f>
        <v>BRB053</v>
      </c>
      <c r="G1654" s="27" t="str">
        <f>VLOOKUP($C1654,CARPETAS!$C$5:$L$2388,9,FALSE)</f>
        <v>140.38.74</v>
      </c>
      <c r="H1654" s="28" t="str">
        <f>VLOOKUP($C1654,CARPETAS!$C$5:$L$2388,5,FALSE)</f>
        <v>silvio</v>
      </c>
      <c r="I1654" s="88">
        <v>44389</v>
      </c>
      <c r="J1654" s="29" t="str">
        <f>VLOOKUP($C1654,CARPETAS!$C$5:$L$2388,4,FALSE)</f>
        <v>Rio Branco</v>
      </c>
      <c r="K1654" s="38"/>
      <c r="L1654" s="93">
        <f t="shared" si="103"/>
        <v>44390</v>
      </c>
      <c r="M1654" s="30">
        <f ref="M1654:M1717" t="shared" si="104">IF(E1654&lt;&gt;"",L1654-E1654,"-")</f>
        <v>5</v>
      </c>
      <c r="N1654" s="31">
        <v>936</v>
      </c>
      <c r="O1654" s="31" t="s">
        <v>718</v>
      </c>
      <c r="P1654" s="31"/>
      <c r="Q1654" s="31">
        <v>5233</v>
      </c>
      <c r="R1654" s="31" t="s">
        <v>3292</v>
      </c>
      <c r="S1654" s="31" t="s">
        <v>3293</v>
      </c>
      <c r="T1654" s="40" t="s">
        <v>3294</v>
      </c>
      <c r="U1654" s="222"/>
      <c r="V1654" s="48"/>
      <c r="W1654" s="48"/>
    </row>
    <row r="1655" s="49" customFormat="1">
      <c r="A1655" s="39" t="s">
        <v>1</v>
      </c>
      <c r="B1655" s="54" t="s">
        <v>40</v>
      </c>
      <c r="C1655" s="55" t="s">
        <v>3295</v>
      </c>
      <c r="D1655" s="141" t="s">
        <v>28</v>
      </c>
      <c r="E1655" s="88">
        <v>44386</v>
      </c>
      <c r="F1655" s="37" t="str">
        <f>VLOOKUP($C1655,CARPETAS!$C$5:$L$2388,2,FALSE)</f>
        <v>BRB057</v>
      </c>
      <c r="G1655" s="27" t="str">
        <f>VLOOKUP($C1655,CARPETAS!$C$5:$L$2388,9,FALSE)</f>
        <v>140.44.72</v>
      </c>
      <c r="H1655" s="28" t="str">
        <f>VLOOKUP($C1655,CARPETAS!$C$5:$L$2388,5,FALSE)</f>
        <v>silvio</v>
      </c>
      <c r="I1655" s="88">
        <v>44389</v>
      </c>
      <c r="J1655" s="29" t="str">
        <f>VLOOKUP($C1655,CARPETAS!$C$5:$L$2388,4,FALSE)</f>
        <v>Rio Branco</v>
      </c>
      <c r="K1655" s="38"/>
      <c r="L1655" s="93">
        <f t="shared" si="103"/>
        <v>44390</v>
      </c>
      <c r="M1655" s="30">
        <f t="shared" si="104"/>
        <v>4</v>
      </c>
      <c r="N1655" s="31">
        <v>936</v>
      </c>
      <c r="O1655" s="31" t="s">
        <v>1564</v>
      </c>
      <c r="P1655" s="31">
        <v>936</v>
      </c>
      <c r="Q1655" s="31">
        <v>5244</v>
      </c>
      <c r="R1655" s="31" t="s">
        <v>3296</v>
      </c>
      <c r="S1655" s="31" t="s">
        <v>3297</v>
      </c>
      <c r="T1655" s="40" t="s">
        <v>3298</v>
      </c>
      <c r="U1655" s="222"/>
      <c r="V1655" s="48"/>
      <c r="W1655" s="48"/>
    </row>
    <row r="1656" s="49" customFormat="1">
      <c r="A1656" s="50">
        <v>27</v>
      </c>
      <c r="B1656" s="57" t="s">
        <v>40</v>
      </c>
      <c r="C1656" s="58" t="s">
        <v>3261</v>
      </c>
      <c r="D1656" s="142" t="s">
        <v>1091</v>
      </c>
      <c r="E1656" s="89">
        <v>44386</v>
      </c>
      <c r="F1656" s="41" t="str">
        <f>VLOOKUP($C1656,CARPETAS!$C$5:$L$2388,2,FALSE)</f>
        <v>BRB054</v>
      </c>
      <c r="G1656" s="42" t="str">
        <f>VLOOKUP($C1656,CARPETAS!$C$5:$L$2388,9,FALSE)</f>
        <v>140.41.97</v>
      </c>
      <c r="H1656" s="43" t="str">
        <f>VLOOKUP($C1656,CARPETAS!$C$5:$L$2388,5,FALSE)</f>
        <v>Gral</v>
      </c>
      <c r="I1656" s="89">
        <v>44389</v>
      </c>
      <c r="J1656" s="44" t="str">
        <f>VLOOKUP($C1656,CARPETAS!$C$5:$L$2388,4,FALSE)</f>
        <v>Rio Branco</v>
      </c>
      <c r="K1656" s="45"/>
      <c r="L1656" s="94">
        <f t="shared" si="103"/>
        <v>44390</v>
      </c>
      <c r="M1656" s="46">
        <f t="shared" si="104"/>
        <v>4</v>
      </c>
      <c r="N1656" s="47">
        <v>936</v>
      </c>
      <c r="O1656" s="47" t="s">
        <v>1171</v>
      </c>
      <c r="P1656" s="47">
        <v>936</v>
      </c>
      <c r="Q1656" s="47">
        <v>5574</v>
      </c>
      <c r="R1656" s="47" t="s">
        <v>3299</v>
      </c>
      <c r="S1656" s="47" t="s">
        <v>3300</v>
      </c>
      <c r="T1656" s="36" t="s">
        <v>3301</v>
      </c>
      <c r="U1656" s="284"/>
      <c r="V1656" s="48"/>
      <c r="W1656" s="48"/>
    </row>
    <row r="1657" s="49" customFormat="1">
      <c r="A1657" s="39">
        <v>27</v>
      </c>
      <c r="B1657" s="54" t="s">
        <v>40</v>
      </c>
      <c r="C1657" s="55" t="s">
        <v>3274</v>
      </c>
      <c r="D1657" s="141" t="s">
        <v>26</v>
      </c>
      <c r="E1657" s="88">
        <v>44386</v>
      </c>
      <c r="F1657" s="37" t="str">
        <f>VLOOKUP($C1657,CARPETAS!$C$5:$L$2388,2,FALSE)</f>
        <v>BRB056</v>
      </c>
      <c r="G1657" s="27" t="str">
        <f>VLOOKUP($C1657,CARPETAS!$C$5:$L$2388,9,FALSE)</f>
        <v>140.43.22</v>
      </c>
      <c r="H1657" s="28" t="str">
        <f>VLOOKUP($C1657,CARPETAS!$C$5:$L$2388,5,FALSE)</f>
        <v>Zanini</v>
      </c>
      <c r="I1657" s="88">
        <v>44389</v>
      </c>
      <c r="J1657" s="29" t="str">
        <f>VLOOKUP($C1657,CARPETAS!$C$5:$L$2388,4,FALSE)</f>
        <v>Rio Branco</v>
      </c>
      <c r="K1657" s="38"/>
      <c r="L1657" s="93">
        <f t="shared" si="103"/>
        <v>44390</v>
      </c>
      <c r="M1657" s="30">
        <f t="shared" si="104"/>
        <v>4</v>
      </c>
      <c r="N1657" s="31">
        <v>936</v>
      </c>
      <c r="O1657" s="31" t="s">
        <v>1836</v>
      </c>
      <c r="P1657" s="31">
        <v>936</v>
      </c>
      <c r="Q1657" s="31">
        <v>2166</v>
      </c>
      <c r="R1657" s="31" t="s">
        <v>64</v>
      </c>
      <c r="S1657" s="31" t="s">
        <v>1729</v>
      </c>
      <c r="T1657" s="40" t="s">
        <v>3298</v>
      </c>
      <c r="U1657" s="222"/>
      <c r="V1657" s="48"/>
      <c r="W1657" s="48"/>
    </row>
    <row r="1658" s="49" customFormat="1">
      <c r="A1658" s="39">
        <v>27</v>
      </c>
      <c r="B1658" s="54" t="s">
        <v>40</v>
      </c>
      <c r="C1658" s="55" t="s">
        <v>3302</v>
      </c>
      <c r="D1658" s="141" t="s">
        <v>38</v>
      </c>
      <c r="E1658" s="88">
        <v>44383</v>
      </c>
      <c r="F1658" s="37" t="str">
        <f>VLOOKUP($C1658,CARPETAS!$C$5:$L$2388,2,FALSE)</f>
        <v>BRA035</v>
      </c>
      <c r="G1658" s="27" t="str">
        <f>VLOOKUP($C1658,CARPETAS!$C$5:$L$2388,9,FALSE)</f>
        <v>140.47.92</v>
      </c>
      <c r="H1658" s="28" t="str">
        <f>VLOOKUP($C1658,CARPETAS!$C$5:$L$2388,5,FALSE)</f>
        <v>Silvio</v>
      </c>
      <c r="I1658" s="88">
        <v>44390</v>
      </c>
      <c r="J1658" s="29" t="str">
        <f>VLOOKUP($C1658,CARPETAS!$C$5:$L$2388,4,FALSE)</f>
        <v>Rio Branco</v>
      </c>
      <c r="K1658" s="38"/>
      <c r="L1658" s="93">
        <f t="shared" si="103"/>
        <v>44391</v>
      </c>
      <c r="M1658" s="30">
        <f t="shared" si="104"/>
        <v>8</v>
      </c>
      <c r="N1658" s="31">
        <v>1152</v>
      </c>
      <c r="O1658" s="31"/>
      <c r="P1658" s="31">
        <v>1152</v>
      </c>
      <c r="Q1658" s="31">
        <v>5240</v>
      </c>
      <c r="R1658" s="31" t="s">
        <v>3217</v>
      </c>
      <c r="S1658" s="31" t="s">
        <v>3218</v>
      </c>
      <c r="T1658" s="40" t="s">
        <v>3303</v>
      </c>
      <c r="U1658" s="222"/>
      <c r="V1658" s="48"/>
      <c r="W1658" s="48"/>
    </row>
    <row r="1659" s="49" customFormat="1">
      <c r="A1659" s="39">
        <v>28</v>
      </c>
      <c r="B1659" s="54" t="s">
        <v>40</v>
      </c>
      <c r="C1659" s="55" t="s">
        <v>3295</v>
      </c>
      <c r="D1659" s="141" t="s">
        <v>27</v>
      </c>
      <c r="E1659" s="88">
        <v>44389</v>
      </c>
      <c r="F1659" s="37" t="str">
        <f>VLOOKUP($C1659,CARPETAS!$C$5:$L$2388,2,FALSE)</f>
        <v>BRB057</v>
      </c>
      <c r="G1659" s="27" t="str">
        <f>VLOOKUP($C1659,CARPETAS!$C$5:$L$2388,9,FALSE)</f>
        <v>140.44.72</v>
      </c>
      <c r="H1659" s="28" t="str">
        <f>VLOOKUP($C1659,CARPETAS!$C$5:$L$2388,5,FALSE)</f>
        <v>silvio</v>
      </c>
      <c r="I1659" s="88">
        <v>44391</v>
      </c>
      <c r="J1659" s="29" t="str">
        <f>VLOOKUP($C1659,CARPETAS!$C$5:$L$2388,4,FALSE)</f>
        <v>Rio Branco</v>
      </c>
      <c r="K1659" s="38"/>
      <c r="L1659" s="93">
        <f t="shared" si="103"/>
        <v>44392</v>
      </c>
      <c r="M1659" s="30">
        <f t="shared" si="104"/>
        <v>3</v>
      </c>
      <c r="N1659" s="31">
        <v>936</v>
      </c>
      <c r="O1659" s="31" t="s">
        <v>657</v>
      </c>
      <c r="P1659" s="31">
        <v>936</v>
      </c>
      <c r="Q1659" s="31">
        <v>5245</v>
      </c>
      <c r="R1659" s="31" t="s">
        <v>402</v>
      </c>
      <c r="S1659" s="31" t="s">
        <v>403</v>
      </c>
      <c r="T1659" s="40" t="s">
        <v>3304</v>
      </c>
      <c r="U1659" s="222"/>
      <c r="V1659" s="48"/>
      <c r="W1659" s="48"/>
    </row>
    <row r="1660" s="49" customFormat="1">
      <c r="A1660" s="39">
        <v>28</v>
      </c>
      <c r="B1660" s="54" t="s">
        <v>40</v>
      </c>
      <c r="C1660" s="55" t="s">
        <v>3274</v>
      </c>
      <c r="D1660" s="141" t="s">
        <v>26</v>
      </c>
      <c r="E1660" s="88">
        <v>44389</v>
      </c>
      <c r="F1660" s="37" t="str">
        <f>VLOOKUP($C1660,CARPETAS!$C$5:$L$2388,2,FALSE)</f>
        <v>BRB056</v>
      </c>
      <c r="G1660" s="27" t="str">
        <f>VLOOKUP($C1660,CARPETAS!$C$5:$L$2388,9,FALSE)</f>
        <v>140.43.22</v>
      </c>
      <c r="H1660" s="28" t="str">
        <f>VLOOKUP($C1660,CARPETAS!$C$5:$L$2388,5,FALSE)</f>
        <v>Zanini</v>
      </c>
      <c r="I1660" s="88">
        <f>E1660+2</f>
        <v>44391</v>
      </c>
      <c r="J1660" s="29" t="str">
        <f>VLOOKUP($C1660,CARPETAS!$C$5:$L$2388,4,FALSE)</f>
        <v>Rio Branco</v>
      </c>
      <c r="K1660" s="38"/>
      <c r="L1660" s="93">
        <f t="shared" si="103"/>
        <v>44392</v>
      </c>
      <c r="M1660" s="30">
        <f t="shared" si="104"/>
        <v>3</v>
      </c>
      <c r="N1660" s="31">
        <v>936</v>
      </c>
      <c r="O1660" s="31" t="s">
        <v>1842</v>
      </c>
      <c r="P1660" s="31">
        <v>937</v>
      </c>
      <c r="Q1660" s="31">
        <v>2171</v>
      </c>
      <c r="R1660" s="31" t="s">
        <v>1187</v>
      </c>
      <c r="S1660" s="31" t="s">
        <v>1188</v>
      </c>
      <c r="T1660" s="40" t="s">
        <v>3305</v>
      </c>
      <c r="U1660" s="222"/>
      <c r="V1660" s="48"/>
      <c r="W1660" s="48"/>
    </row>
    <row r="1661" s="49" customFormat="1">
      <c r="A1661" s="39">
        <v>28</v>
      </c>
      <c r="B1661" s="54" t="s">
        <v>40</v>
      </c>
      <c r="C1661" s="55" t="s">
        <v>3306</v>
      </c>
      <c r="D1661" s="141" t="s">
        <v>1907</v>
      </c>
      <c r="E1661" s="88">
        <v>44389</v>
      </c>
      <c r="F1661" s="37" t="str">
        <f>VLOOKUP($C1661,CARPETAS!$C$5:$L$2388,2,FALSE)</f>
        <v>PYB020</v>
      </c>
      <c r="G1661" s="27" t="str">
        <f>VLOOKUP($C1661,CARPETAS!$C$5:$L$2388,9,FALSE)</f>
        <v>140.46.52</v>
      </c>
      <c r="H1661" s="28" t="str">
        <f>VLOOKUP($C1661,CARPETAS!$C$5:$L$2388,5,FALSE)</f>
        <v>Alto Paraguay</v>
      </c>
      <c r="I1661" s="88">
        <v>44391</v>
      </c>
      <c r="J1661" s="29" t="str">
        <f>VLOOKUP($C1661,CARPETAS!$C$5:$L$2388,4,FALSE)</f>
        <v>Salto</v>
      </c>
      <c r="K1661" s="38"/>
      <c r="L1661" s="93">
        <f>I1661+1+1</f>
        <v>44393</v>
      </c>
      <c r="M1661" s="30">
        <f t="shared" si="104"/>
        <v>4</v>
      </c>
      <c r="N1661" s="31">
        <v>990</v>
      </c>
      <c r="O1661" s="31" t="s">
        <v>2313</v>
      </c>
      <c r="P1661" s="31">
        <v>990</v>
      </c>
      <c r="Q1661" s="31"/>
      <c r="R1661" s="31" t="s">
        <v>3307</v>
      </c>
      <c r="S1661" s="31"/>
      <c r="T1661" s="40" t="s">
        <v>3308</v>
      </c>
      <c r="U1661" s="222"/>
      <c r="V1661" s="48"/>
      <c r="W1661" s="48"/>
    </row>
    <row r="1662" s="49" customFormat="1">
      <c r="A1662" s="39">
        <v>28</v>
      </c>
      <c r="B1662" s="54" t="s">
        <v>40</v>
      </c>
      <c r="C1662" s="55" t="s">
        <v>3309</v>
      </c>
      <c r="D1662" s="141" t="s">
        <v>37</v>
      </c>
      <c r="E1662" s="88">
        <v>44390</v>
      </c>
      <c r="F1662" s="37" t="str">
        <f>VLOOKUP($C1662,CARPETAS!$C$5:$L$2388,2,FALSE)</f>
        <v>BRB059</v>
      </c>
      <c r="G1662" s="27" t="str">
        <f>VLOOKUP($C1662,CARPETAS!$C$5:$L$2388,9,FALSE)</f>
        <v>140.47.81</v>
      </c>
      <c r="H1662" s="28" t="str">
        <f>VLOOKUP($C1662,CARPETAS!$C$5:$L$2388,5,FALSE)</f>
        <v>Gral</v>
      </c>
      <c r="I1662" s="88">
        <f>E1662+2</f>
        <v>44392</v>
      </c>
      <c r="J1662" s="29" t="str">
        <f>VLOOKUP($C1662,CARPETAS!$C$5:$L$2388,4,FALSE)</f>
        <v>Rio Branco</v>
      </c>
      <c r="K1662" s="38"/>
      <c r="L1662" s="93">
        <f>I1662+1</f>
        <v>44393</v>
      </c>
      <c r="M1662" s="30">
        <f t="shared" si="104"/>
        <v>3</v>
      </c>
      <c r="N1662" s="31">
        <v>900</v>
      </c>
      <c r="O1662" s="31" t="s">
        <v>721</v>
      </c>
      <c r="P1662" s="31">
        <v>901</v>
      </c>
      <c r="Q1662" s="31">
        <v>5579</v>
      </c>
      <c r="R1662" s="31" t="s">
        <v>3310</v>
      </c>
      <c r="S1662" s="31" t="s">
        <v>3311</v>
      </c>
      <c r="T1662" s="40" t="s">
        <v>3312</v>
      </c>
      <c r="U1662" s="222"/>
      <c r="V1662" s="48"/>
      <c r="W1662" s="48"/>
    </row>
    <row r="1663" s="49" customFormat="1">
      <c r="A1663" s="39">
        <v>28</v>
      </c>
      <c r="B1663" s="54" t="s">
        <v>40</v>
      </c>
      <c r="C1663" s="55" t="s">
        <v>3313</v>
      </c>
      <c r="D1663" s="141" t="s">
        <v>1998</v>
      </c>
      <c r="E1663" s="88">
        <v>44390</v>
      </c>
      <c r="F1663" s="37" t="str">
        <f>VLOOKUP($C1663,CARPETAS!$C$5:$L$2388,2,FALSE)</f>
        <v>BRB058</v>
      </c>
      <c r="G1663" s="27" t="str">
        <f>VLOOKUP($C1663,CARPETAS!$C$5:$L$2388,9,FALSE)</f>
        <v>140.47.80</v>
      </c>
      <c r="H1663" s="28" t="str">
        <f>VLOOKUP($C1663,CARPETAS!$C$5:$L$2388,5,FALSE)</f>
        <v>Zanini</v>
      </c>
      <c r="I1663" s="88">
        <f>E1663+2</f>
        <v>44392</v>
      </c>
      <c r="J1663" s="29" t="str">
        <f>VLOOKUP($C1663,CARPETAS!$C$5:$L$2388,4,FALSE)</f>
        <v>Rio Branco</v>
      </c>
      <c r="K1663" s="38"/>
      <c r="L1663" s="93">
        <f>I1663+1</f>
        <v>44393</v>
      </c>
      <c r="M1663" s="30">
        <f t="shared" si="104"/>
        <v>3</v>
      </c>
      <c r="N1663" s="31">
        <v>900</v>
      </c>
      <c r="O1663" s="31" t="s">
        <v>3314</v>
      </c>
      <c r="P1663" s="31">
        <v>900</v>
      </c>
      <c r="Q1663" s="31">
        <v>2170</v>
      </c>
      <c r="R1663" s="31" t="s">
        <v>2109</v>
      </c>
      <c r="S1663" s="31" t="s">
        <v>2110</v>
      </c>
      <c r="T1663" s="40" t="s">
        <v>3315</v>
      </c>
      <c r="U1663" s="222"/>
      <c r="V1663" s="48"/>
      <c r="W1663" s="48"/>
    </row>
    <row r="1664" s="49" customFormat="1">
      <c r="A1664" s="39">
        <v>28</v>
      </c>
      <c r="B1664" s="54" t="s">
        <v>40</v>
      </c>
      <c r="C1664" s="55" t="s">
        <v>3295</v>
      </c>
      <c r="D1664" s="141" t="s">
        <v>32</v>
      </c>
      <c r="E1664" s="88">
        <v>44390</v>
      </c>
      <c r="F1664" s="37" t="str">
        <f>VLOOKUP($C1664,CARPETAS!$C$5:$L$2388,2,FALSE)</f>
        <v>BRB057</v>
      </c>
      <c r="G1664" s="27" t="str">
        <f>VLOOKUP($C1664,CARPETAS!$C$5:$L$2388,9,FALSE)</f>
        <v>140.44.72</v>
      </c>
      <c r="H1664" s="28" t="str">
        <f>VLOOKUP($C1664,CARPETAS!$C$5:$L$2388,5,FALSE)</f>
        <v>silvio</v>
      </c>
      <c r="I1664" s="88">
        <f>E1664+2</f>
        <v>44392</v>
      </c>
      <c r="J1664" s="29" t="str">
        <f>VLOOKUP($C1664,CARPETAS!$C$5:$L$2388,4,FALSE)</f>
        <v>Rio Branco</v>
      </c>
      <c r="K1664" s="38"/>
      <c r="L1664" s="93">
        <f>I1664+1</f>
        <v>44393</v>
      </c>
      <c r="M1664" s="30">
        <f t="shared" si="104"/>
        <v>3</v>
      </c>
      <c r="N1664" s="31">
        <v>936</v>
      </c>
      <c r="O1664" s="31" t="s">
        <v>1489</v>
      </c>
      <c r="P1664" s="31">
        <v>937</v>
      </c>
      <c r="Q1664" s="31">
        <v>5246</v>
      </c>
      <c r="R1664" s="31" t="s">
        <v>2443</v>
      </c>
      <c r="S1664" s="31" t="s">
        <v>2444</v>
      </c>
      <c r="T1664" s="40" t="s">
        <v>3316</v>
      </c>
      <c r="U1664" s="222"/>
      <c r="V1664" s="48"/>
      <c r="W1664" s="48"/>
    </row>
    <row r="1665" ht="28.5" s="49" customFormat="1">
      <c r="A1665" s="39">
        <v>27</v>
      </c>
      <c r="B1665" s="54" t="s">
        <v>40</v>
      </c>
      <c r="C1665" s="55" t="s">
        <v>3317</v>
      </c>
      <c r="D1665" s="141" t="s">
        <v>2282</v>
      </c>
      <c r="E1665" s="88">
        <v>44385</v>
      </c>
      <c r="F1665" s="37" t="str">
        <f>VLOOKUP($C1665,CARPETAS!$C$5:$L$2388,2,FALSE)</f>
        <v>BRE020</v>
      </c>
      <c r="G1665" s="27" t="str">
        <f>VLOOKUP($C1665,CARPETAS!$C$5:$L$2388,9,FALSE)</f>
        <v>1404291/1404292</v>
      </c>
      <c r="H1665" s="28" t="str">
        <f>VLOOKUP($C1665,CARPETAS!$C$5:$L$2388,5,FALSE)</f>
        <v>Silvio</v>
      </c>
      <c r="I1665" s="88">
        <v>44392</v>
      </c>
      <c r="J1665" s="29" t="str">
        <f>VLOOKUP($C1665,CARPETAS!$C$5:$L$2388,4,FALSE)</f>
        <v>Rio Branco</v>
      </c>
      <c r="K1665" s="38"/>
      <c r="L1665" s="93">
        <f>I1665+1</f>
        <v>44393</v>
      </c>
      <c r="M1665" s="30">
        <f t="shared" si="104"/>
        <v>8</v>
      </c>
      <c r="N1665" s="31">
        <v>1728</v>
      </c>
      <c r="O1665" s="31"/>
      <c r="P1665" s="31"/>
      <c r="Q1665" s="31">
        <v>5243</v>
      </c>
      <c r="R1665" s="31" t="s">
        <v>3318</v>
      </c>
      <c r="S1665" s="31" t="s">
        <v>3319</v>
      </c>
      <c r="T1665" s="40" t="s">
        <v>3320</v>
      </c>
      <c r="U1665" s="222"/>
      <c r="V1665" s="48"/>
      <c r="W1665" s="48"/>
    </row>
    <row r="1666" s="49" customFormat="1">
      <c r="A1666" s="39">
        <v>27</v>
      </c>
      <c r="B1666" s="54" t="s">
        <v>40</v>
      </c>
      <c r="C1666" s="55" t="s">
        <v>3321</v>
      </c>
      <c r="D1666" s="141" t="s">
        <v>38</v>
      </c>
      <c r="E1666" s="88">
        <v>44385</v>
      </c>
      <c r="F1666" s="37" t="str">
        <f>VLOOKUP($C1666,CARPETAS!$C$5:$L$2388,2,FALSE)</f>
        <v>BRA035</v>
      </c>
      <c r="G1666" s="27" t="str">
        <f>VLOOKUP($C1666,CARPETAS!$C$5:$L$2388,9,FALSE)</f>
        <v>140.47.92</v>
      </c>
      <c r="H1666" s="28" t="str">
        <f>VLOOKUP($C1666,CARPETAS!$C$5:$L$2388,5,FALSE)</f>
        <v>Silvio</v>
      </c>
      <c r="I1666" s="88">
        <f>E1666+7</f>
        <v>44392</v>
      </c>
      <c r="J1666" s="29" t="str">
        <f>VLOOKUP($C1666,CARPETAS!$C$5:$L$2388,4,FALSE)</f>
        <v>Rio Branco</v>
      </c>
      <c r="K1666" s="38"/>
      <c r="L1666" s="93">
        <f>I1666+1</f>
        <v>44393</v>
      </c>
      <c r="M1666" s="30">
        <f t="shared" si="104"/>
        <v>8</v>
      </c>
      <c r="N1666" s="31">
        <v>1152</v>
      </c>
      <c r="O1666" s="31"/>
      <c r="P1666" s="31"/>
      <c r="Q1666" s="31">
        <v>5242</v>
      </c>
      <c r="R1666" s="31" t="s">
        <v>1851</v>
      </c>
      <c r="S1666" s="31" t="s">
        <v>1852</v>
      </c>
      <c r="T1666" s="40" t="s">
        <v>3322</v>
      </c>
      <c r="U1666" s="222"/>
      <c r="V1666" s="48"/>
      <c r="W1666" s="48"/>
    </row>
    <row r="1667" ht="28.5" s="49" customFormat="1">
      <c r="A1667" s="39">
        <v>28</v>
      </c>
      <c r="B1667" s="54" t="s">
        <v>40</v>
      </c>
      <c r="C1667" s="55" t="s">
        <v>3309</v>
      </c>
      <c r="D1667" s="141" t="s">
        <v>28</v>
      </c>
      <c r="E1667" s="88">
        <v>44390</v>
      </c>
      <c r="F1667" s="37" t="str">
        <f>VLOOKUP($C1667,CARPETAS!$C$5:$L$2388,2,FALSE)</f>
        <v>BRB059</v>
      </c>
      <c r="G1667" s="27" t="str">
        <f>VLOOKUP($C1667,CARPETAS!$C$5:$L$2388,9,FALSE)</f>
        <v>140.47.81</v>
      </c>
      <c r="H1667" s="28" t="str">
        <f>VLOOKUP($C1667,CARPETAS!$C$5:$L$2388,5,FALSE)</f>
        <v>Gral</v>
      </c>
      <c r="I1667" s="88">
        <f>E1667+2</f>
        <v>44392</v>
      </c>
      <c r="J1667" s="29" t="str">
        <f>VLOOKUP($C1667,CARPETAS!$C$5:$L$2388,4,FALSE)</f>
        <v>Rio Branco</v>
      </c>
      <c r="K1667" s="38"/>
      <c r="L1667" s="93">
        <f>I1667+1+1</f>
        <v>44394</v>
      </c>
      <c r="M1667" s="30">
        <f t="shared" si="104"/>
        <v>4</v>
      </c>
      <c r="N1667" s="31">
        <v>900</v>
      </c>
      <c r="O1667" s="31" t="s">
        <v>1594</v>
      </c>
      <c r="P1667" s="31">
        <v>901</v>
      </c>
      <c r="Q1667" s="31">
        <v>5578</v>
      </c>
      <c r="R1667" s="31" t="s">
        <v>3323</v>
      </c>
      <c r="S1667" s="31" t="s">
        <v>3324</v>
      </c>
      <c r="T1667" s="40" t="s">
        <v>3325</v>
      </c>
      <c r="U1667" s="222"/>
      <c r="V1667" s="48"/>
      <c r="W1667" s="48"/>
    </row>
    <row r="1668" s="49" customFormat="1">
      <c r="A1668" s="39">
        <v>28</v>
      </c>
      <c r="B1668" s="54" t="s">
        <v>40</v>
      </c>
      <c r="C1668" s="55" t="s">
        <v>3313</v>
      </c>
      <c r="D1668" s="141" t="s">
        <v>26</v>
      </c>
      <c r="E1668" s="88">
        <v>44390</v>
      </c>
      <c r="F1668" s="37" t="str">
        <f>VLOOKUP($C1668,CARPETAS!$C$5:$L$2388,2,FALSE)</f>
        <v>BRB058</v>
      </c>
      <c r="G1668" s="27" t="str">
        <f>VLOOKUP($C1668,CARPETAS!$C$5:$L$2388,9,FALSE)</f>
        <v>140.47.80</v>
      </c>
      <c r="H1668" s="28" t="str">
        <f>VLOOKUP($C1668,CARPETAS!$C$5:$L$2388,5,FALSE)</f>
        <v>Zanini</v>
      </c>
      <c r="I1668" s="88">
        <f>E1668+3</f>
        <v>44393</v>
      </c>
      <c r="J1668" s="29" t="str">
        <f>VLOOKUP($C1668,CARPETAS!$C$5:$L$2388,4,FALSE)</f>
        <v>Rio Branco</v>
      </c>
      <c r="K1668" s="38"/>
      <c r="L1668" s="93">
        <f ref="L1668:L1699" t="shared" si="105">I1668+1</f>
        <v>44394</v>
      </c>
      <c r="M1668" s="30">
        <f t="shared" si="104"/>
        <v>4</v>
      </c>
      <c r="N1668" s="31">
        <v>900</v>
      </c>
      <c r="O1668" s="31" t="s">
        <v>902</v>
      </c>
      <c r="P1668" s="31">
        <v>900</v>
      </c>
      <c r="Q1668" s="31">
        <v>2172</v>
      </c>
      <c r="R1668" s="31" t="s">
        <v>3326</v>
      </c>
      <c r="S1668" s="31" t="s">
        <v>3327</v>
      </c>
      <c r="T1668" s="40" t="s">
        <v>3328</v>
      </c>
      <c r="U1668" s="222"/>
      <c r="V1668" s="48"/>
      <c r="W1668" s="48"/>
    </row>
    <row r="1669" s="49" customFormat="1">
      <c r="A1669" s="39">
        <v>28</v>
      </c>
      <c r="B1669" s="54" t="s">
        <v>40</v>
      </c>
      <c r="C1669" s="55" t="s">
        <v>3309</v>
      </c>
      <c r="D1669" s="141" t="s">
        <v>37</v>
      </c>
      <c r="E1669" s="88">
        <v>44391</v>
      </c>
      <c r="F1669" s="37" t="str">
        <f>VLOOKUP($C1669,CARPETAS!$C$5:$L$2388,2,FALSE)</f>
        <v>BRB059</v>
      </c>
      <c r="G1669" s="27" t="str">
        <f>VLOOKUP($C1669,CARPETAS!$C$5:$L$2388,9,FALSE)</f>
        <v>140.47.81</v>
      </c>
      <c r="H1669" s="28" t="str">
        <f>VLOOKUP($C1669,CARPETAS!$C$5:$L$2388,5,FALSE)</f>
        <v>Gral</v>
      </c>
      <c r="I1669" s="88">
        <f>E1669+2</f>
        <v>44393</v>
      </c>
      <c r="J1669" s="29" t="str">
        <f>VLOOKUP($C1669,CARPETAS!$C$5:$L$2388,4,FALSE)</f>
        <v>Rio Branco</v>
      </c>
      <c r="K1669" s="38"/>
      <c r="L1669" s="93">
        <f t="shared" si="105"/>
        <v>44394</v>
      </c>
      <c r="M1669" s="30">
        <f t="shared" si="104"/>
        <v>3</v>
      </c>
      <c r="N1669" s="31">
        <v>900</v>
      </c>
      <c r="O1669" s="31" t="s">
        <v>729</v>
      </c>
      <c r="P1669" s="31">
        <v>937</v>
      </c>
      <c r="Q1669" s="31">
        <v>5580</v>
      </c>
      <c r="R1669" s="31" t="s">
        <v>3329</v>
      </c>
      <c r="S1669" s="31" t="s">
        <v>3330</v>
      </c>
      <c r="T1669" s="40" t="s">
        <v>3331</v>
      </c>
      <c r="U1669" s="222"/>
      <c r="V1669" s="48"/>
      <c r="W1669" s="48"/>
    </row>
    <row r="1670" s="49" customFormat="1">
      <c r="A1670" s="39">
        <v>28</v>
      </c>
      <c r="B1670" s="54" t="s">
        <v>40</v>
      </c>
      <c r="C1670" s="55" t="s">
        <v>3313</v>
      </c>
      <c r="D1670" s="141" t="s">
        <v>1998</v>
      </c>
      <c r="E1670" s="88">
        <v>44391</v>
      </c>
      <c r="F1670" s="37" t="str">
        <f>VLOOKUP($C1670,CARPETAS!$C$5:$L$2388,2,FALSE)</f>
        <v>BRB058</v>
      </c>
      <c r="G1670" s="27" t="str">
        <f>VLOOKUP($C1670,CARPETAS!$C$5:$L$2388,9,FALSE)</f>
        <v>140.47.80</v>
      </c>
      <c r="H1670" s="28" t="str">
        <f>VLOOKUP($C1670,CARPETAS!$C$5:$L$2388,5,FALSE)</f>
        <v>Zanini</v>
      </c>
      <c r="I1670" s="88">
        <f>E1670+2</f>
        <v>44393</v>
      </c>
      <c r="J1670" s="29" t="str">
        <f>VLOOKUP($C1670,CARPETAS!$C$5:$L$2388,4,FALSE)</f>
        <v>Rio Branco</v>
      </c>
      <c r="K1670" s="38"/>
      <c r="L1670" s="93">
        <f t="shared" si="105"/>
        <v>44394</v>
      </c>
      <c r="M1670" s="30">
        <f t="shared" si="104"/>
        <v>3</v>
      </c>
      <c r="N1670" s="31">
        <v>900</v>
      </c>
      <c r="O1670" s="31" t="s">
        <v>3332</v>
      </c>
      <c r="P1670" s="31">
        <v>900</v>
      </c>
      <c r="Q1670" s="31">
        <v>2177</v>
      </c>
      <c r="R1670" s="31" t="s">
        <v>962</v>
      </c>
      <c r="S1670" s="31" t="s">
        <v>963</v>
      </c>
      <c r="T1670" s="40" t="s">
        <v>3333</v>
      </c>
      <c r="U1670" s="222"/>
      <c r="V1670" s="48"/>
      <c r="W1670" s="48"/>
    </row>
    <row r="1671" s="49" customFormat="1">
      <c r="A1671" s="39">
        <v>28</v>
      </c>
      <c r="B1671" s="54" t="s">
        <v>40</v>
      </c>
      <c r="C1671" s="55" t="s">
        <v>3295</v>
      </c>
      <c r="D1671" s="141" t="s">
        <v>32</v>
      </c>
      <c r="E1671" s="88">
        <v>44391</v>
      </c>
      <c r="F1671" s="37" t="str">
        <f>VLOOKUP($C1671,CARPETAS!$C$5:$L$2388,2,FALSE)</f>
        <v>BRB057</v>
      </c>
      <c r="G1671" s="27" t="str">
        <f>VLOOKUP($C1671,CARPETAS!$C$5:$L$2388,9,FALSE)</f>
        <v>140.44.72</v>
      </c>
      <c r="H1671" s="28" t="str">
        <f>VLOOKUP($C1671,CARPETAS!$C$5:$L$2388,5,FALSE)</f>
        <v>silvio</v>
      </c>
      <c r="I1671" s="88">
        <f>E1671+2</f>
        <v>44393</v>
      </c>
      <c r="J1671" s="29" t="str">
        <f>VLOOKUP($C1671,CARPETAS!$C$5:$L$2388,4,FALSE)</f>
        <v>Rio Branco</v>
      </c>
      <c r="K1671" s="38"/>
      <c r="L1671" s="93">
        <f t="shared" si="105"/>
        <v>44394</v>
      </c>
      <c r="M1671" s="30">
        <f t="shared" si="104"/>
        <v>3</v>
      </c>
      <c r="N1671" s="31">
        <v>936</v>
      </c>
      <c r="O1671" s="31" t="s">
        <v>1515</v>
      </c>
      <c r="P1671" s="31"/>
      <c r="Q1671" s="31">
        <v>5247</v>
      </c>
      <c r="R1671" s="31" t="s">
        <v>102</v>
      </c>
      <c r="S1671" s="31" t="s">
        <v>103</v>
      </c>
      <c r="T1671" s="40" t="s">
        <v>3334</v>
      </c>
      <c r="U1671" s="222"/>
      <c r="V1671" s="48"/>
      <c r="W1671" s="48"/>
    </row>
    <row r="1672" ht="32.25" customHeight="1" s="49" customFormat="1">
      <c r="A1672" s="39">
        <v>27</v>
      </c>
      <c r="B1672" s="54" t="s">
        <v>40</v>
      </c>
      <c r="C1672" s="55" t="s">
        <v>3335</v>
      </c>
      <c r="D1672" s="141" t="s">
        <v>38</v>
      </c>
      <c r="E1672" s="88">
        <v>44387</v>
      </c>
      <c r="F1672" s="37" t="str">
        <f>VLOOKUP($C1672,CARPETAS!$C$5:$L$2388,2,FALSE)</f>
        <v>BRA035</v>
      </c>
      <c r="G1672" s="27" t="str">
        <f>VLOOKUP($C1672,CARPETAS!$C$5:$L$2388,9,FALSE)</f>
        <v>140.47.92</v>
      </c>
      <c r="H1672" s="28" t="str">
        <f>VLOOKUP($C1672,CARPETAS!$C$5:$L$2388,5,FALSE)</f>
        <v>Silvio</v>
      </c>
      <c r="I1672" s="88">
        <f>E1672+6</f>
        <v>44393</v>
      </c>
      <c r="J1672" s="29" t="str">
        <f>VLOOKUP($C1672,CARPETAS!$C$5:$L$2388,4,FALSE)</f>
        <v>Rio Branco</v>
      </c>
      <c r="K1672" s="38"/>
      <c r="L1672" s="93">
        <f t="shared" si="105"/>
        <v>44394</v>
      </c>
      <c r="M1672" s="30">
        <f t="shared" si="104"/>
        <v>7</v>
      </c>
      <c r="N1672" s="31">
        <v>1152</v>
      </c>
      <c r="O1672" s="31"/>
      <c r="P1672" s="31"/>
      <c r="Q1672" s="31">
        <v>5149</v>
      </c>
      <c r="R1672" s="31" t="s">
        <v>3336</v>
      </c>
      <c r="S1672" s="31" t="s">
        <v>561</v>
      </c>
      <c r="T1672" s="40" t="s">
        <v>3337</v>
      </c>
      <c r="U1672" s="222"/>
      <c r="V1672" s="48"/>
      <c r="W1672" s="48"/>
    </row>
    <row r="1673" s="49" customFormat="1">
      <c r="A1673" s="39">
        <v>28</v>
      </c>
      <c r="B1673" s="54" t="s">
        <v>40</v>
      </c>
      <c r="C1673" s="55" t="s">
        <v>3313</v>
      </c>
      <c r="D1673" s="141" t="s">
        <v>26</v>
      </c>
      <c r="E1673" s="88">
        <v>44392</v>
      </c>
      <c r="F1673" s="37" t="str">
        <f>VLOOKUP($C1673,CARPETAS!$C$5:$L$2388,2,FALSE)</f>
        <v>BRB058</v>
      </c>
      <c r="G1673" s="27" t="str">
        <f>VLOOKUP($C1673,CARPETAS!$C$5:$L$2388,9,FALSE)</f>
        <v>140.47.80</v>
      </c>
      <c r="H1673" s="28" t="str">
        <f>VLOOKUP($C1673,CARPETAS!$C$5:$L$2388,5,FALSE)</f>
        <v>Zanini</v>
      </c>
      <c r="I1673" s="88">
        <f>E1673+2</f>
        <v>44394</v>
      </c>
      <c r="J1673" s="29" t="str">
        <f>VLOOKUP($C1673,CARPETAS!$C$5:$L$2388,4,FALSE)</f>
        <v>Rio Branco</v>
      </c>
      <c r="K1673" s="38"/>
      <c r="L1673" s="93">
        <f t="shared" si="105"/>
        <v>44395</v>
      </c>
      <c r="M1673" s="30">
        <f t="shared" si="104"/>
        <v>3</v>
      </c>
      <c r="N1673" s="31">
        <v>900</v>
      </c>
      <c r="O1673" s="31" t="s">
        <v>920</v>
      </c>
      <c r="P1673" s="31">
        <v>901</v>
      </c>
      <c r="Q1673" s="31">
        <v>2178</v>
      </c>
      <c r="R1673" s="31" t="s">
        <v>3162</v>
      </c>
      <c r="S1673" s="31" t="s">
        <v>362</v>
      </c>
      <c r="T1673" s="40" t="s">
        <v>3338</v>
      </c>
      <c r="U1673" s="222"/>
      <c r="V1673" s="48"/>
      <c r="W1673" s="48"/>
    </row>
    <row r="1674" s="49" customFormat="1">
      <c r="A1674" s="39">
        <v>27</v>
      </c>
      <c r="B1674" s="54" t="s">
        <v>22</v>
      </c>
      <c r="C1674" s="55" t="s">
        <v>23</v>
      </c>
      <c r="D1674" s="141" t="s">
        <v>38</v>
      </c>
      <c r="E1674" s="88">
        <v>44386</v>
      </c>
      <c r="F1674" s="37" t="str">
        <f>VLOOKUP($C1674,CARPETAS!$C$5:$L$2388,2,FALSE)</f>
        <v>BRB</v>
      </c>
      <c r="G1674" s="27" t="str">
        <f>VLOOKUP($C1674,CARPETAS!$C$5:$L$2388,9,FALSE)</f>
        <v>xx</v>
      </c>
      <c r="H1674" s="28" t="str">
        <f>VLOOKUP($C1674,CARPETAS!$C$5:$L$2388,5,FALSE)</f>
        <v>xx</v>
      </c>
      <c r="I1674" s="88">
        <f>E1674+9</f>
        <v>44395</v>
      </c>
      <c r="J1674" s="29" t="str">
        <f>VLOOKUP($C1674,CARPETAS!$C$5:$L$2388,4,FALSE)</f>
        <v>xx</v>
      </c>
      <c r="K1674" s="38"/>
      <c r="L1674" s="93">
        <f t="shared" si="105"/>
        <v>44396</v>
      </c>
      <c r="M1674" s="30">
        <f t="shared" si="104"/>
        <v>10</v>
      </c>
      <c r="N1674" s="31">
        <v>1152</v>
      </c>
      <c r="O1674" s="31"/>
      <c r="P1674" s="31"/>
      <c r="Q1674" s="31"/>
      <c r="R1674" s="31"/>
      <c r="S1674" s="31"/>
      <c r="T1674" s="40"/>
      <c r="U1674" s="222"/>
      <c r="V1674" s="48"/>
      <c r="W1674" s="48"/>
    </row>
    <row r="1675" s="49" customFormat="1">
      <c r="A1675" s="39">
        <v>28</v>
      </c>
      <c r="B1675" s="54" t="s">
        <v>40</v>
      </c>
      <c r="C1675" s="55" t="s">
        <v>3295</v>
      </c>
      <c r="D1675" s="141" t="s">
        <v>36</v>
      </c>
      <c r="E1675" s="88">
        <v>44393</v>
      </c>
      <c r="F1675" s="37" t="str">
        <f>VLOOKUP($C1675,CARPETAS!$C$5:$L$2388,2,FALSE)</f>
        <v>BRB057</v>
      </c>
      <c r="G1675" s="27" t="str">
        <f>VLOOKUP($C1675,CARPETAS!$C$5:$L$2388,9,FALSE)</f>
        <v>140.44.72</v>
      </c>
      <c r="H1675" s="28" t="str">
        <f>VLOOKUP($C1675,CARPETAS!$C$5:$L$2388,5,FALSE)</f>
        <v>silvio</v>
      </c>
      <c r="I1675" s="88">
        <f>E1675+2</f>
        <v>44395</v>
      </c>
      <c r="J1675" s="29" t="str">
        <f>VLOOKUP($C1675,CARPETAS!$C$5:$L$2388,4,FALSE)</f>
        <v>Rio Branco</v>
      </c>
      <c r="K1675" s="38"/>
      <c r="L1675" s="93">
        <f t="shared" si="105"/>
        <v>44396</v>
      </c>
      <c r="M1675" s="30">
        <f t="shared" si="104"/>
        <v>3</v>
      </c>
      <c r="N1675" s="31">
        <v>936</v>
      </c>
      <c r="O1675" s="31" t="s">
        <v>1504</v>
      </c>
      <c r="P1675" s="31">
        <v>937</v>
      </c>
      <c r="Q1675" s="31">
        <v>5248</v>
      </c>
      <c r="R1675" s="31" t="s">
        <v>2461</v>
      </c>
      <c r="S1675" s="31" t="s">
        <v>2462</v>
      </c>
      <c r="T1675" s="40" t="s">
        <v>3339</v>
      </c>
      <c r="U1675" s="222"/>
      <c r="V1675" s="48"/>
      <c r="W1675" s="48"/>
    </row>
    <row r="1676" s="49" customFormat="1">
      <c r="A1676" s="39">
        <v>28</v>
      </c>
      <c r="B1676" s="54" t="s">
        <v>40</v>
      </c>
      <c r="C1676" s="55" t="s">
        <v>3340</v>
      </c>
      <c r="D1676" s="141" t="s">
        <v>2282</v>
      </c>
      <c r="E1676" s="88">
        <v>44393</v>
      </c>
      <c r="F1676" s="37" t="str">
        <f>VLOOKUP($C1676,CARPETAS!$C$5:$L$2388,2,FALSE)</f>
        <v>BRE021</v>
      </c>
      <c r="G1676" s="27" t="str">
        <f>VLOOKUP($C1676,CARPETAS!$C$5:$L$2388,9,FALSE)</f>
        <v>1404437/1404434/1404438/1404436/1404435/1404476</v>
      </c>
      <c r="H1676" s="28" t="str">
        <f>VLOOKUP($C1676,CARPETAS!$C$5:$L$2388,5,FALSE)</f>
        <v>zanini</v>
      </c>
      <c r="I1676" s="88">
        <v>44396</v>
      </c>
      <c r="J1676" s="29" t="str">
        <f>VLOOKUP($C1676,CARPETAS!$C$5:$L$2388,4,FALSE)</f>
        <v>Rio Branco</v>
      </c>
      <c r="K1676" s="38"/>
      <c r="L1676" s="93">
        <f t="shared" si="105"/>
        <v>44397</v>
      </c>
      <c r="M1676" s="30">
        <f t="shared" si="104"/>
        <v>4</v>
      </c>
      <c r="N1676" s="31">
        <v>1704</v>
      </c>
      <c r="O1676" s="31"/>
      <c r="P1676" s="31"/>
      <c r="Q1676" s="31">
        <v>2182</v>
      </c>
      <c r="R1676" s="31" t="s">
        <v>582</v>
      </c>
      <c r="S1676" s="31" t="s">
        <v>583</v>
      </c>
      <c r="T1676" s="40" t="s">
        <v>3341</v>
      </c>
      <c r="U1676" s="222"/>
      <c r="V1676" s="48"/>
      <c r="W1676" s="48"/>
    </row>
    <row r="1677" s="49" customFormat="1">
      <c r="A1677" s="39">
        <v>28</v>
      </c>
      <c r="B1677" s="54" t="s">
        <v>40</v>
      </c>
      <c r="C1677" s="55" t="s">
        <v>3313</v>
      </c>
      <c r="D1677" s="141" t="s">
        <v>26</v>
      </c>
      <c r="E1677" s="88">
        <v>44397</v>
      </c>
      <c r="F1677" s="37" t="str">
        <f>VLOOKUP($C1677,CARPETAS!$C$5:$L$2388,2,FALSE)</f>
        <v>BRB058</v>
      </c>
      <c r="G1677" s="27" t="str">
        <f>VLOOKUP($C1677,CARPETAS!$C$5:$L$2388,9,FALSE)</f>
        <v>140.47.80</v>
      </c>
      <c r="H1677" s="28" t="str">
        <f>VLOOKUP($C1677,CARPETAS!$C$5:$L$2388,5,FALSE)</f>
        <v>Zanini</v>
      </c>
      <c r="I1677" s="88">
        <v>44398</v>
      </c>
      <c r="J1677" s="29" t="str">
        <f>VLOOKUP($C1677,CARPETAS!$C$5:$L$2388,4,FALSE)</f>
        <v>Rio Branco</v>
      </c>
      <c r="K1677" s="38"/>
      <c r="L1677" s="93">
        <f t="shared" si="105"/>
        <v>44399</v>
      </c>
      <c r="M1677" s="30">
        <f t="shared" si="104"/>
        <v>2</v>
      </c>
      <c r="N1677" s="31">
        <v>900</v>
      </c>
      <c r="O1677" s="31" t="s">
        <v>929</v>
      </c>
      <c r="P1677" s="31">
        <v>901</v>
      </c>
      <c r="Q1677" s="31">
        <v>2187</v>
      </c>
      <c r="R1677" s="31" t="s">
        <v>3132</v>
      </c>
      <c r="S1677" s="31" t="s">
        <v>2753</v>
      </c>
      <c r="T1677" s="40" t="s">
        <v>3342</v>
      </c>
      <c r="U1677" s="222"/>
      <c r="V1677" s="48"/>
      <c r="W1677" s="48"/>
    </row>
    <row r="1678" s="49" customFormat="1">
      <c r="A1678" s="39">
        <v>29</v>
      </c>
      <c r="B1678" s="54" t="s">
        <v>40</v>
      </c>
      <c r="C1678" s="55" t="s">
        <v>3343</v>
      </c>
      <c r="D1678" s="141" t="s">
        <v>27</v>
      </c>
      <c r="E1678" s="88">
        <v>44396</v>
      </c>
      <c r="F1678" s="37" t="str">
        <f>VLOOKUP($C1678,CARPETAS!$C$5:$L$2388,2,FALSE)</f>
        <v>BRB060</v>
      </c>
      <c r="G1678" s="27" t="str">
        <f>VLOOKUP($C1678,CARPETAS!$C$5:$L$2388,9,FALSE)</f>
        <v>140.50.33</v>
      </c>
      <c r="H1678" s="28" t="str">
        <f>VLOOKUP($C1678,CARPETAS!$C$5:$L$2388,5,FALSE)</f>
        <v>Silvio</v>
      </c>
      <c r="I1678" s="88">
        <f>E1678+2</f>
        <v>44398</v>
      </c>
      <c r="J1678" s="29" t="str">
        <f>VLOOKUP($C1678,CARPETAS!$C$5:$L$2388,4,FALSE)</f>
        <v>Rio Branco</v>
      </c>
      <c r="K1678" s="38"/>
      <c r="L1678" s="93">
        <f t="shared" si="105"/>
        <v>44399</v>
      </c>
      <c r="M1678" s="30">
        <f t="shared" si="104"/>
        <v>3</v>
      </c>
      <c r="N1678" s="31">
        <v>900</v>
      </c>
      <c r="O1678" s="31" t="s">
        <v>665</v>
      </c>
      <c r="P1678" s="31">
        <v>900</v>
      </c>
      <c r="Q1678" s="31">
        <v>5261</v>
      </c>
      <c r="R1678" s="31" t="s">
        <v>3344</v>
      </c>
      <c r="S1678" s="31" t="s">
        <v>3345</v>
      </c>
      <c r="T1678" s="40" t="s">
        <v>3346</v>
      </c>
      <c r="U1678" s="222"/>
      <c r="V1678" s="48"/>
      <c r="W1678" s="48"/>
    </row>
    <row r="1679" s="49" customFormat="1">
      <c r="A1679" s="39">
        <v>29</v>
      </c>
      <c r="B1679" s="54" t="s">
        <v>40</v>
      </c>
      <c r="C1679" s="55" t="s">
        <v>3347</v>
      </c>
      <c r="D1679" s="141" t="s">
        <v>1998</v>
      </c>
      <c r="E1679" s="88">
        <v>44397</v>
      </c>
      <c r="F1679" s="37" t="str">
        <f>VLOOKUP($C1679,CARPETAS!$C$5:$L$2388,2,FALSE)</f>
        <v>BRB062</v>
      </c>
      <c r="G1679" s="27" t="str">
        <f>VLOOKUP($C1679,CARPETAS!$C$5:$L$2388,9,FALSE)</f>
        <v>14050.32</v>
      </c>
      <c r="H1679" s="28" t="str">
        <f>VLOOKUP($C1679,CARPETAS!$C$5:$L$2388,5,FALSE)</f>
        <v>Zanini</v>
      </c>
      <c r="I1679" s="88">
        <f>E1679+1</f>
        <v>44398</v>
      </c>
      <c r="J1679" s="29" t="str">
        <f>VLOOKUP($C1679,CARPETAS!$C$5:$L$2388,4,FALSE)</f>
        <v>Rio Branco</v>
      </c>
      <c r="K1679" s="38"/>
      <c r="L1679" s="93">
        <f t="shared" si="105"/>
        <v>44399</v>
      </c>
      <c r="M1679" s="30">
        <f t="shared" si="104"/>
        <v>2</v>
      </c>
      <c r="N1679" s="31">
        <v>900</v>
      </c>
      <c r="O1679" s="31" t="s">
        <v>3348</v>
      </c>
      <c r="P1679" s="31">
        <v>901</v>
      </c>
      <c r="Q1679" s="31">
        <v>2188</v>
      </c>
      <c r="R1679" s="31" t="s">
        <v>339</v>
      </c>
      <c r="S1679" s="31" t="s">
        <v>232</v>
      </c>
      <c r="T1679" s="40" t="s">
        <v>3349</v>
      </c>
      <c r="U1679" s="222"/>
      <c r="V1679" s="48"/>
      <c r="W1679" s="48"/>
    </row>
    <row r="1680" s="49" customFormat="1">
      <c r="A1680" s="39">
        <v>29</v>
      </c>
      <c r="B1680" s="54" t="s">
        <v>40</v>
      </c>
      <c r="C1680" s="55" t="s">
        <v>3350</v>
      </c>
      <c r="D1680" s="141" t="s">
        <v>1907</v>
      </c>
      <c r="E1680" s="88">
        <v>44396</v>
      </c>
      <c r="F1680" s="37" t="str">
        <f>VLOOKUP($C1680,CARPETAS!$C$5:$L$2388,2,FALSE)</f>
        <v>PYB021</v>
      </c>
      <c r="G1680" s="27" t="str">
        <f>VLOOKUP($C1680,CARPETAS!$C$5:$L$2388,9,FALSE)</f>
        <v>140.50.35</v>
      </c>
      <c r="H1680" s="28" t="str">
        <f>VLOOKUP($C1680,CARPETAS!$C$5:$L$2388,5,FALSE)</f>
        <v>Alto Paraguay</v>
      </c>
      <c r="I1680" s="88">
        <v>44399</v>
      </c>
      <c r="J1680" s="29" t="str">
        <f>VLOOKUP($C1680,CARPETAS!$C$5:$L$2388,4,FALSE)</f>
        <v>Salto</v>
      </c>
      <c r="K1680" s="38"/>
      <c r="L1680" s="93">
        <f t="shared" si="105"/>
        <v>44400</v>
      </c>
      <c r="M1680" s="30">
        <f t="shared" si="104"/>
        <v>4</v>
      </c>
      <c r="N1680" s="31">
        <v>990</v>
      </c>
      <c r="O1680" s="31" t="s">
        <v>2332</v>
      </c>
      <c r="P1680" s="31"/>
      <c r="Q1680" s="31"/>
      <c r="R1680" s="31"/>
      <c r="S1680" s="31"/>
      <c r="T1680" s="40"/>
      <c r="U1680" s="222"/>
      <c r="V1680" s="48"/>
      <c r="W1680" s="48"/>
    </row>
    <row r="1681" s="49" customFormat="1">
      <c r="A1681" s="39">
        <v>29</v>
      </c>
      <c r="B1681" s="54" t="s">
        <v>40</v>
      </c>
      <c r="C1681" s="55" t="s">
        <v>3351</v>
      </c>
      <c r="D1681" s="141" t="s">
        <v>37</v>
      </c>
      <c r="E1681" s="88">
        <v>44397</v>
      </c>
      <c r="F1681" s="37" t="str">
        <f>VLOOKUP($C1681,CARPETAS!$C$5:$L$2388,2,FALSE)</f>
        <v>BRB061</v>
      </c>
      <c r="G1681" s="27" t="str">
        <f>VLOOKUP($C1681,CARPETAS!$C$5:$L$2388,9,FALSE)</f>
        <v>140.50.34</v>
      </c>
      <c r="H1681" s="28" t="str">
        <f>VLOOKUP($C1681,CARPETAS!$C$5:$L$2388,5,FALSE)</f>
        <v>Gral</v>
      </c>
      <c r="I1681" s="88">
        <v>44399</v>
      </c>
      <c r="J1681" s="29" t="str">
        <f>VLOOKUP($C1681,CARPETAS!$C$5:$L$2388,4,FALSE)</f>
        <v>Rio Branco</v>
      </c>
      <c r="K1681" s="38"/>
      <c r="L1681" s="93">
        <f t="shared" si="105"/>
        <v>44400</v>
      </c>
      <c r="M1681" s="30">
        <f t="shared" si="104"/>
        <v>3</v>
      </c>
      <c r="N1681" s="31">
        <v>900</v>
      </c>
      <c r="O1681" s="31" t="s">
        <v>737</v>
      </c>
      <c r="P1681" s="31">
        <v>901</v>
      </c>
      <c r="Q1681" s="31">
        <v>5583</v>
      </c>
      <c r="R1681" s="31" t="s">
        <v>3352</v>
      </c>
      <c r="S1681" s="31" t="s">
        <v>3353</v>
      </c>
      <c r="T1681" s="40" t="s">
        <v>3354</v>
      </c>
      <c r="U1681" s="222"/>
      <c r="V1681" s="48"/>
      <c r="W1681" s="48"/>
    </row>
    <row r="1682" s="49" customFormat="1">
      <c r="A1682" s="39">
        <v>29</v>
      </c>
      <c r="B1682" s="54" t="s">
        <v>40</v>
      </c>
      <c r="C1682" s="55" t="s">
        <v>3347</v>
      </c>
      <c r="D1682" s="141" t="s">
        <v>1998</v>
      </c>
      <c r="E1682" s="88">
        <v>44398</v>
      </c>
      <c r="F1682" s="37" t="str">
        <f>VLOOKUP($C1682,CARPETAS!$C$5:$L$2388,2,FALSE)</f>
        <v>BRB062</v>
      </c>
      <c r="G1682" s="27" t="str">
        <f>VLOOKUP($C1682,CARPETAS!$C$5:$L$2388,9,FALSE)</f>
        <v>14050.32</v>
      </c>
      <c r="H1682" s="28" t="str">
        <f>VLOOKUP($C1682,CARPETAS!$C$5:$L$2388,5,FALSE)</f>
        <v>Zanini</v>
      </c>
      <c r="I1682" s="88">
        <v>44399</v>
      </c>
      <c r="J1682" s="29" t="str">
        <f>VLOOKUP($C1682,CARPETAS!$C$5:$L$2388,4,FALSE)</f>
        <v>Rio Branco</v>
      </c>
      <c r="K1682" s="38"/>
      <c r="L1682" s="93">
        <f t="shared" si="105"/>
        <v>44400</v>
      </c>
      <c r="M1682" s="30">
        <f t="shared" si="104"/>
        <v>2</v>
      </c>
      <c r="N1682" s="31">
        <v>900</v>
      </c>
      <c r="O1682" s="31" t="s">
        <v>3355</v>
      </c>
      <c r="P1682" s="31">
        <v>900</v>
      </c>
      <c r="Q1682" s="31">
        <v>2189</v>
      </c>
      <c r="R1682" s="31" t="s">
        <v>491</v>
      </c>
      <c r="S1682" s="31" t="s">
        <v>492</v>
      </c>
      <c r="T1682" s="40" t="s">
        <v>3356</v>
      </c>
      <c r="U1682" s="222"/>
      <c r="V1682" s="48"/>
      <c r="W1682" s="48"/>
    </row>
    <row r="1683" s="49" customFormat="1">
      <c r="A1683" s="39">
        <v>29</v>
      </c>
      <c r="B1683" s="54" t="s">
        <v>40</v>
      </c>
      <c r="C1683" s="55" t="s">
        <v>3347</v>
      </c>
      <c r="D1683" s="141" t="s">
        <v>26</v>
      </c>
      <c r="E1683" s="88">
        <v>44398</v>
      </c>
      <c r="F1683" s="37" t="str">
        <f>VLOOKUP($C1683,CARPETAS!$C$5:$L$2388,2,FALSE)</f>
        <v>BRB062</v>
      </c>
      <c r="G1683" s="27" t="str">
        <f>VLOOKUP($C1683,CARPETAS!$C$5:$L$2388,9,FALSE)</f>
        <v>14050.32</v>
      </c>
      <c r="H1683" s="28" t="str">
        <f>VLOOKUP($C1683,CARPETAS!$C$5:$L$2388,5,FALSE)</f>
        <v>Zanini</v>
      </c>
      <c r="I1683" s="88">
        <v>44399</v>
      </c>
      <c r="J1683" s="29" t="str">
        <f>VLOOKUP($C1683,CARPETAS!$C$5:$L$2388,4,FALSE)</f>
        <v>Rio Branco</v>
      </c>
      <c r="K1683" s="38"/>
      <c r="L1683" s="93">
        <f t="shared" si="105"/>
        <v>44400</v>
      </c>
      <c r="M1683" s="30">
        <f t="shared" si="104"/>
        <v>2</v>
      </c>
      <c r="N1683" s="31">
        <v>900</v>
      </c>
      <c r="O1683" s="31" t="s">
        <v>941</v>
      </c>
      <c r="P1683" s="31">
        <v>900</v>
      </c>
      <c r="Q1683" s="31">
        <v>2192</v>
      </c>
      <c r="R1683" s="31" t="s">
        <v>183</v>
      </c>
      <c r="S1683" s="31" t="s">
        <v>184</v>
      </c>
      <c r="T1683" s="40" t="s">
        <v>3357</v>
      </c>
      <c r="U1683" s="222"/>
      <c r="V1683" s="48"/>
      <c r="W1683" s="48"/>
    </row>
    <row r="1684" s="49" customFormat="1">
      <c r="A1684" s="39">
        <v>28</v>
      </c>
      <c r="B1684" s="54" t="s">
        <v>40</v>
      </c>
      <c r="C1684" s="55" t="s">
        <v>3358</v>
      </c>
      <c r="D1684" s="141" t="s">
        <v>38</v>
      </c>
      <c r="E1684" s="88">
        <v>44393</v>
      </c>
      <c r="F1684" s="37" t="str">
        <f>VLOOKUP($C1684,CARPETAS!$C$5:$L$2388,2,FALSE)</f>
        <v>BRA036</v>
      </c>
      <c r="G1684" s="27" t="str">
        <f>VLOOKUP($C1684,CARPETAS!$C$5:$L$2388,9,FALSE)</f>
        <v>140.48.71</v>
      </c>
      <c r="H1684" s="28" t="str">
        <f>VLOOKUP($C1684,CARPETAS!$C$5:$L$2388,5,FALSE)</f>
        <v>Silvio</v>
      </c>
      <c r="I1684" s="88">
        <v>44399</v>
      </c>
      <c r="J1684" s="29" t="str">
        <f>VLOOKUP($C1684,CARPETAS!$C$5:$L$2388,4,FALSE)</f>
        <v>Rio Branco</v>
      </c>
      <c r="K1684" s="38"/>
      <c r="L1684" s="93">
        <f t="shared" si="105"/>
        <v>44400</v>
      </c>
      <c r="M1684" s="30">
        <f t="shared" si="104"/>
        <v>7</v>
      </c>
      <c r="N1684" s="31">
        <v>1104</v>
      </c>
      <c r="O1684" s="31"/>
      <c r="P1684" s="31"/>
      <c r="Q1684" s="31">
        <v>5251</v>
      </c>
      <c r="R1684" s="31" t="s">
        <v>1851</v>
      </c>
      <c r="S1684" s="31" t="s">
        <v>1852</v>
      </c>
      <c r="T1684" s="40"/>
      <c r="U1684" s="222"/>
      <c r="V1684" s="48"/>
      <c r="W1684" s="48"/>
    </row>
    <row r="1685" s="49" customFormat="1">
      <c r="A1685" s="39">
        <v>28</v>
      </c>
      <c r="B1685" s="54" t="s">
        <v>40</v>
      </c>
      <c r="C1685" s="55" t="s">
        <v>3359</v>
      </c>
      <c r="D1685" s="141" t="s">
        <v>38</v>
      </c>
      <c r="E1685" s="88">
        <v>44394</v>
      </c>
      <c r="F1685" s="37" t="str">
        <f>VLOOKUP($C1685,CARPETAS!$C$5:$L$2388,2,FALSE)</f>
        <v>BRA036</v>
      </c>
      <c r="G1685" s="27" t="str">
        <f>VLOOKUP($C1685,CARPETAS!$C$5:$L$2388,9,FALSE)</f>
        <v>140.48.71</v>
      </c>
      <c r="H1685" s="28" t="str">
        <f>VLOOKUP($C1685,CARPETAS!$C$5:$L$2388,5,FALSE)</f>
        <v>Silvio</v>
      </c>
      <c r="I1685" s="88">
        <v>44399</v>
      </c>
      <c r="J1685" s="29" t="str">
        <f>VLOOKUP($C1685,CARPETAS!$C$5:$L$2388,4,FALSE)</f>
        <v>Rio Branco</v>
      </c>
      <c r="K1685" s="38"/>
      <c r="L1685" s="93">
        <f t="shared" si="105"/>
        <v>44400</v>
      </c>
      <c r="M1685" s="30">
        <f t="shared" si="104"/>
        <v>6</v>
      </c>
      <c r="N1685" s="31">
        <v>1104</v>
      </c>
      <c r="O1685" s="31"/>
      <c r="P1685" s="31"/>
      <c r="Q1685" s="31">
        <v>5257</v>
      </c>
      <c r="R1685" s="31" t="s">
        <v>3360</v>
      </c>
      <c r="S1685" s="31" t="s">
        <v>572</v>
      </c>
      <c r="T1685" s="40" t="s">
        <v>3361</v>
      </c>
      <c r="U1685" s="222"/>
      <c r="V1685" s="48"/>
      <c r="W1685" s="48"/>
    </row>
    <row r="1686" s="49" customFormat="1">
      <c r="A1686" s="39">
        <v>29</v>
      </c>
      <c r="B1686" s="54" t="s">
        <v>40</v>
      </c>
      <c r="C1686" s="55" t="s">
        <v>3343</v>
      </c>
      <c r="D1686" s="141" t="s">
        <v>28</v>
      </c>
      <c r="E1686" s="88">
        <v>44398</v>
      </c>
      <c r="F1686" s="37" t="str">
        <f>VLOOKUP($C1686,CARPETAS!$C$5:$L$2388,2,FALSE)</f>
        <v>BRB060</v>
      </c>
      <c r="G1686" s="27" t="str">
        <f>VLOOKUP($C1686,CARPETAS!$C$5:$L$2388,9,FALSE)</f>
        <v>140.50.33</v>
      </c>
      <c r="H1686" s="28" t="str">
        <f>VLOOKUP($C1686,CARPETAS!$C$5:$L$2388,5,FALSE)</f>
        <v>Silvio</v>
      </c>
      <c r="I1686" s="88">
        <f>E1686+2</f>
        <v>44400</v>
      </c>
      <c r="J1686" s="29" t="str">
        <f>VLOOKUP($C1686,CARPETAS!$C$5:$L$2388,4,FALSE)</f>
        <v>Rio Branco</v>
      </c>
      <c r="K1686" s="38"/>
      <c r="L1686" s="93">
        <f t="shared" si="105"/>
        <v>44401</v>
      </c>
      <c r="M1686" s="30">
        <f t="shared" si="104"/>
        <v>3</v>
      </c>
      <c r="N1686" s="31">
        <v>900</v>
      </c>
      <c r="O1686" s="31" t="s">
        <v>1626</v>
      </c>
      <c r="P1686" s="31">
        <v>901</v>
      </c>
      <c r="Q1686" s="31">
        <v>5262</v>
      </c>
      <c r="R1686" s="31" t="s">
        <v>3362</v>
      </c>
      <c r="S1686" s="31" t="s">
        <v>3363</v>
      </c>
      <c r="T1686" s="40" t="s">
        <v>3364</v>
      </c>
      <c r="U1686" s="222"/>
      <c r="V1686" s="48"/>
      <c r="W1686" s="48"/>
    </row>
    <row r="1687" s="49" customFormat="1">
      <c r="A1687" s="39">
        <v>29</v>
      </c>
      <c r="B1687" s="54" t="s">
        <v>40</v>
      </c>
      <c r="C1687" s="55" t="s">
        <v>3351</v>
      </c>
      <c r="D1687" s="141" t="s">
        <v>32</v>
      </c>
      <c r="E1687" s="88">
        <v>44398</v>
      </c>
      <c r="F1687" s="37" t="str">
        <f>VLOOKUP($C1687,CARPETAS!$C$5:$L$2388,2,FALSE)</f>
        <v>BRB061</v>
      </c>
      <c r="G1687" s="27" t="str">
        <f>VLOOKUP($C1687,CARPETAS!$C$5:$L$2388,9,FALSE)</f>
        <v>140.50.34</v>
      </c>
      <c r="H1687" s="28" t="str">
        <f>VLOOKUP($C1687,CARPETAS!$C$5:$L$2388,5,FALSE)</f>
        <v>Gral</v>
      </c>
      <c r="I1687" s="88">
        <f>E1687+2</f>
        <v>44400</v>
      </c>
      <c r="J1687" s="29" t="str">
        <f>VLOOKUP($C1687,CARPETAS!$C$5:$L$2388,4,FALSE)</f>
        <v>Rio Branco</v>
      </c>
      <c r="K1687" s="38"/>
      <c r="L1687" s="93">
        <f t="shared" si="105"/>
        <v>44401</v>
      </c>
      <c r="M1687" s="30">
        <f t="shared" si="104"/>
        <v>3</v>
      </c>
      <c r="N1687" s="31">
        <v>900</v>
      </c>
      <c r="O1687" s="31" t="s">
        <v>1536</v>
      </c>
      <c r="P1687" s="31">
        <v>901</v>
      </c>
      <c r="Q1687" s="31">
        <v>5585</v>
      </c>
      <c r="R1687" s="31" t="s">
        <v>3323</v>
      </c>
      <c r="S1687" s="31" t="s">
        <v>3324</v>
      </c>
      <c r="T1687" s="40" t="s">
        <v>3364</v>
      </c>
      <c r="U1687" s="222"/>
      <c r="V1687" s="48"/>
      <c r="W1687" s="48"/>
    </row>
    <row r="1688" s="49" customFormat="1">
      <c r="A1688" s="39">
        <v>29</v>
      </c>
      <c r="B1688" s="54" t="s">
        <v>40</v>
      </c>
      <c r="C1688" s="55" t="s">
        <v>3347</v>
      </c>
      <c r="D1688" s="141" t="s">
        <v>1998</v>
      </c>
      <c r="E1688" s="88">
        <v>44399</v>
      </c>
      <c r="F1688" s="37" t="str">
        <f>VLOOKUP($C1688,CARPETAS!$C$5:$L$2388,2,FALSE)</f>
        <v>BRB062</v>
      </c>
      <c r="G1688" s="27" t="str">
        <f>VLOOKUP($C1688,CARPETAS!$C$5:$L$2388,9,FALSE)</f>
        <v>14050.32</v>
      </c>
      <c r="H1688" s="28" t="str">
        <f>VLOOKUP($C1688,CARPETAS!$C$5:$L$2388,5,FALSE)</f>
        <v>Zanini</v>
      </c>
      <c r="I1688" s="88">
        <v>44403</v>
      </c>
      <c r="J1688" s="29" t="str">
        <f>VLOOKUP($C1688,CARPETAS!$C$5:$L$2388,4,FALSE)</f>
        <v>Rio Branco</v>
      </c>
      <c r="K1688" s="38"/>
      <c r="L1688" s="93">
        <f t="shared" si="105"/>
        <v>44404</v>
      </c>
      <c r="M1688" s="30">
        <f t="shared" si="104"/>
        <v>5</v>
      </c>
      <c r="N1688" s="31">
        <v>900</v>
      </c>
      <c r="O1688" s="31" t="s">
        <v>3365</v>
      </c>
      <c r="P1688" s="31"/>
      <c r="Q1688" s="31">
        <v>2193</v>
      </c>
      <c r="R1688" s="31" t="s">
        <v>43</v>
      </c>
      <c r="S1688" s="31" t="s">
        <v>1046</v>
      </c>
      <c r="T1688" s="40" t="s">
        <v>3366</v>
      </c>
      <c r="U1688" s="222"/>
      <c r="V1688" s="48"/>
      <c r="W1688" s="48"/>
    </row>
    <row r="1689" s="49" customFormat="1">
      <c r="A1689" s="39">
        <v>28</v>
      </c>
      <c r="B1689" s="54" t="s">
        <v>40</v>
      </c>
      <c r="C1689" s="55" t="s">
        <v>3367</v>
      </c>
      <c r="D1689" s="141" t="s">
        <v>38</v>
      </c>
      <c r="E1689" s="88">
        <v>44392</v>
      </c>
      <c r="F1689" s="37" t="str">
        <f>VLOOKUP($C1689,CARPETAS!$C$5:$L$2388,2,FALSE)</f>
        <v>BRA036</v>
      </c>
      <c r="G1689" s="27" t="str">
        <f>VLOOKUP($C1689,CARPETAS!$C$5:$L$2388,9,FALSE)</f>
        <v>140.48.71</v>
      </c>
      <c r="H1689" s="28" t="str">
        <f>VLOOKUP($C1689,CARPETAS!$C$5:$L$2388,5,FALSE)</f>
        <v>Silvio</v>
      </c>
      <c r="I1689" s="88">
        <v>44403</v>
      </c>
      <c r="J1689" s="29" t="str">
        <f>VLOOKUP($C1689,CARPETAS!$C$5:$L$2388,4,FALSE)</f>
        <v>Rio Branco</v>
      </c>
      <c r="K1689" s="38"/>
      <c r="L1689" s="93">
        <f t="shared" si="105"/>
        <v>44404</v>
      </c>
      <c r="M1689" s="30">
        <f t="shared" si="104"/>
        <v>12</v>
      </c>
      <c r="N1689" s="31">
        <v>1104</v>
      </c>
      <c r="O1689" s="31"/>
      <c r="P1689" s="31">
        <v>1104</v>
      </c>
      <c r="Q1689" s="31">
        <v>5256</v>
      </c>
      <c r="R1689" s="31" t="s">
        <v>3368</v>
      </c>
      <c r="S1689" s="31" t="s">
        <v>474</v>
      </c>
      <c r="T1689" s="40" t="s">
        <v>3369</v>
      </c>
      <c r="U1689" s="222"/>
      <c r="V1689" s="48"/>
      <c r="W1689" s="48"/>
    </row>
    <row r="1690" s="49" customFormat="1">
      <c r="A1690" s="39">
        <v>29</v>
      </c>
      <c r="B1690" s="54" t="s">
        <v>40</v>
      </c>
      <c r="C1690" s="55" t="s">
        <v>3347</v>
      </c>
      <c r="D1690" s="141" t="s">
        <v>26</v>
      </c>
      <c r="E1690" s="88">
        <v>44399</v>
      </c>
      <c r="F1690" s="37" t="str">
        <f>VLOOKUP($C1690,CARPETAS!$C$5:$L$2388,2,FALSE)</f>
        <v>BRB062</v>
      </c>
      <c r="G1690" s="27" t="str">
        <f>VLOOKUP($C1690,CARPETAS!$C$5:$L$2388,9,FALSE)</f>
        <v>14050.32</v>
      </c>
      <c r="H1690" s="28" t="str">
        <f>VLOOKUP($C1690,CARPETAS!$C$5:$L$2388,5,FALSE)</f>
        <v>Zanini</v>
      </c>
      <c r="I1690" s="88">
        <v>44403</v>
      </c>
      <c r="J1690" s="29" t="str">
        <f>VLOOKUP($C1690,CARPETAS!$C$5:$L$2388,4,FALSE)</f>
        <v>Rio Branco</v>
      </c>
      <c r="K1690" s="38"/>
      <c r="L1690" s="93">
        <f t="shared" si="105"/>
        <v>44404</v>
      </c>
      <c r="M1690" s="30">
        <f t="shared" si="104"/>
        <v>5</v>
      </c>
      <c r="N1690" s="31">
        <v>900</v>
      </c>
      <c r="O1690" s="31" t="s">
        <v>958</v>
      </c>
      <c r="P1690" s="31">
        <v>900</v>
      </c>
      <c r="Q1690" s="31">
        <v>2194</v>
      </c>
      <c r="R1690" s="31" t="s">
        <v>3370</v>
      </c>
      <c r="S1690" s="31" t="s">
        <v>3371</v>
      </c>
      <c r="T1690" s="40" t="s">
        <v>3366</v>
      </c>
      <c r="U1690" s="222"/>
      <c r="V1690" s="48"/>
      <c r="W1690" s="48"/>
    </row>
    <row r="1691" s="49" customFormat="1">
      <c r="A1691" s="39">
        <v>29</v>
      </c>
      <c r="B1691" s="54" t="s">
        <v>40</v>
      </c>
      <c r="C1691" s="55" t="s">
        <v>3351</v>
      </c>
      <c r="D1691" s="141" t="s">
        <v>37</v>
      </c>
      <c r="E1691" s="88">
        <v>44399</v>
      </c>
      <c r="F1691" s="37" t="str">
        <f>VLOOKUP($C1691,CARPETAS!$C$5:$L$2388,2,FALSE)</f>
        <v>BRB061</v>
      </c>
      <c r="G1691" s="27" t="str">
        <f>VLOOKUP($C1691,CARPETAS!$C$5:$L$2388,9,FALSE)</f>
        <v>140.50.34</v>
      </c>
      <c r="H1691" s="28" t="str">
        <f>VLOOKUP($C1691,CARPETAS!$C$5:$L$2388,5,FALSE)</f>
        <v>Gral</v>
      </c>
      <c r="I1691" s="88">
        <v>44403</v>
      </c>
      <c r="J1691" s="29" t="str">
        <f>VLOOKUP($C1691,CARPETAS!$C$5:$L$2388,4,FALSE)</f>
        <v>Rio Branco</v>
      </c>
      <c r="K1691" s="38"/>
      <c r="L1691" s="93">
        <f t="shared" si="105"/>
        <v>44404</v>
      </c>
      <c r="M1691" s="30">
        <f t="shared" si="104"/>
        <v>5</v>
      </c>
      <c r="N1691" s="31">
        <v>900</v>
      </c>
      <c r="O1691" s="31" t="s">
        <v>746</v>
      </c>
      <c r="P1691" s="31">
        <v>901</v>
      </c>
      <c r="Q1691" s="31">
        <v>5584</v>
      </c>
      <c r="R1691" s="31" t="s">
        <v>3372</v>
      </c>
      <c r="S1691" s="31" t="s">
        <v>3373</v>
      </c>
      <c r="T1691" s="40" t="s">
        <v>3374</v>
      </c>
      <c r="U1691" s="222"/>
      <c r="V1691" s="48"/>
      <c r="W1691" s="48"/>
    </row>
    <row r="1692" s="49" customFormat="1">
      <c r="A1692" s="39" t="s">
        <v>3375</v>
      </c>
      <c r="B1692" s="54" t="s">
        <v>40</v>
      </c>
      <c r="C1692" s="55" t="s">
        <v>3343</v>
      </c>
      <c r="D1692" s="141" t="s">
        <v>1091</v>
      </c>
      <c r="E1692" s="88">
        <v>44400</v>
      </c>
      <c r="F1692" s="37" t="str">
        <f>VLOOKUP($C1692,CARPETAS!$C$5:$L$2388,2,FALSE)</f>
        <v>BRB060</v>
      </c>
      <c r="G1692" s="27" t="str">
        <f>VLOOKUP($C1692,CARPETAS!$C$5:$L$2388,9,FALSE)</f>
        <v>140.50.33</v>
      </c>
      <c r="H1692" s="28" t="str">
        <f>VLOOKUP($C1692,CARPETAS!$C$5:$L$2388,5,FALSE)</f>
        <v>Silvio</v>
      </c>
      <c r="I1692" s="88">
        <v>44403</v>
      </c>
      <c r="J1692" s="29" t="str">
        <f>VLOOKUP($C1692,CARPETAS!$C$5:$L$2388,4,FALSE)</f>
        <v>Rio Branco</v>
      </c>
      <c r="K1692" s="38"/>
      <c r="L1692" s="93">
        <f t="shared" si="105"/>
        <v>44404</v>
      </c>
      <c r="M1692" s="30">
        <f t="shared" si="104"/>
        <v>4</v>
      </c>
      <c r="N1692" s="31">
        <v>900</v>
      </c>
      <c r="O1692" s="31" t="s">
        <v>1452</v>
      </c>
      <c r="P1692" s="31"/>
      <c r="Q1692" s="31">
        <v>5263</v>
      </c>
      <c r="R1692" s="31" t="s">
        <v>2834</v>
      </c>
      <c r="S1692" s="31" t="s">
        <v>169</v>
      </c>
      <c r="T1692" s="40" t="s">
        <v>3376</v>
      </c>
      <c r="U1692" s="222"/>
      <c r="V1692" s="48"/>
      <c r="W1692" s="48"/>
    </row>
    <row r="1693" s="49" customFormat="1">
      <c r="A1693" s="39">
        <v>29</v>
      </c>
      <c r="B1693" s="54" t="s">
        <v>40</v>
      </c>
      <c r="C1693" s="55" t="s">
        <v>3377</v>
      </c>
      <c r="D1693" s="141" t="s">
        <v>27</v>
      </c>
      <c r="E1693" s="88">
        <v>44400</v>
      </c>
      <c r="F1693" s="37" t="str">
        <f>VLOOKUP($C1693,CARPETAS!$C$5:$L$2388,2,FALSE)</f>
        <v>BRB063</v>
      </c>
      <c r="G1693" s="27" t="str">
        <f>VLOOKUP($C1693,CARPETAS!$C$5:$L$2388,9,FALSE)</f>
        <v>140.54.64</v>
      </c>
      <c r="H1693" s="28" t="str">
        <f>VLOOKUP($C1693,CARPETAS!$C$5:$L$2388,5,FALSE)</f>
        <v>Amaro</v>
      </c>
      <c r="I1693" s="88">
        <v>44403</v>
      </c>
      <c r="J1693" s="29" t="str">
        <f>VLOOKUP($C1693,CARPETAS!$C$5:$L$2388,4,FALSE)</f>
        <v>Rio Branco</v>
      </c>
      <c r="K1693" s="38"/>
      <c r="L1693" s="93">
        <f t="shared" si="105"/>
        <v>44404</v>
      </c>
      <c r="M1693" s="30">
        <f t="shared" si="104"/>
        <v>4</v>
      </c>
      <c r="N1693" s="31">
        <v>1008</v>
      </c>
      <c r="O1693" s="31" t="s">
        <v>673</v>
      </c>
      <c r="P1693" s="31">
        <v>1009</v>
      </c>
      <c r="Q1693" s="31">
        <v>6845</v>
      </c>
      <c r="R1693" s="31" t="s">
        <v>3378</v>
      </c>
      <c r="S1693" s="31" t="s">
        <v>3379</v>
      </c>
      <c r="T1693" s="40" t="s">
        <v>3380</v>
      </c>
      <c r="U1693" s="222"/>
      <c r="V1693" s="48"/>
      <c r="W1693" s="48"/>
    </row>
    <row r="1694" s="49" customFormat="1">
      <c r="A1694" s="39">
        <v>29</v>
      </c>
      <c r="B1694" s="54" t="s">
        <v>40</v>
      </c>
      <c r="C1694" s="55" t="s">
        <v>3343</v>
      </c>
      <c r="D1694" s="141" t="s">
        <v>28</v>
      </c>
      <c r="E1694" s="88">
        <v>44400</v>
      </c>
      <c r="F1694" s="37" t="str">
        <f>VLOOKUP($C1694,CARPETAS!$C$5:$L$2388,2,FALSE)</f>
        <v>BRB060</v>
      </c>
      <c r="G1694" s="27" t="str">
        <f>VLOOKUP($C1694,CARPETAS!$C$5:$L$2388,9,FALSE)</f>
        <v>140.50.33</v>
      </c>
      <c r="H1694" s="28" t="str">
        <f>VLOOKUP($C1694,CARPETAS!$C$5:$L$2388,5,FALSE)</f>
        <v>Silvio</v>
      </c>
      <c r="I1694" s="88">
        <v>44404</v>
      </c>
      <c r="J1694" s="29" t="str">
        <f>VLOOKUP($C1694,CARPETAS!$C$5:$L$2388,4,FALSE)</f>
        <v>Rio Branco</v>
      </c>
      <c r="K1694" s="38"/>
      <c r="L1694" s="93">
        <f t="shared" si="105"/>
        <v>44405</v>
      </c>
      <c r="M1694" s="30">
        <f t="shared" si="104"/>
        <v>5</v>
      </c>
      <c r="N1694" s="31">
        <v>900</v>
      </c>
      <c r="O1694" s="31" t="s">
        <v>1636</v>
      </c>
      <c r="P1694" s="31" t="s">
        <v>3381</v>
      </c>
      <c r="Q1694" s="31">
        <v>5264</v>
      </c>
      <c r="R1694" s="31" t="s">
        <v>3382</v>
      </c>
      <c r="S1694" s="31" t="s">
        <v>3383</v>
      </c>
      <c r="T1694" s="40" t="s">
        <v>3384</v>
      </c>
      <c r="U1694" s="222"/>
      <c r="V1694" s="48"/>
      <c r="W1694" s="48"/>
    </row>
    <row r="1695" ht="42.75" s="49" customFormat="1">
      <c r="A1695" s="39">
        <v>29</v>
      </c>
      <c r="B1695" s="54" t="s">
        <v>40</v>
      </c>
      <c r="C1695" s="55" t="s">
        <v>3385</v>
      </c>
      <c r="D1695" s="141" t="s">
        <v>2282</v>
      </c>
      <c r="E1695" s="88">
        <v>44403</v>
      </c>
      <c r="F1695" s="37" t="str">
        <f>VLOOKUP($C1695,CARPETAS!$C$5:$L$2388,2,FALSE)</f>
        <v>BRE023/BRB066</v>
      </c>
      <c r="G1695" s="27" t="str">
        <f>VLOOKUP($C1695,CARPETAS!$C$5:$L$2388,9,FALSE)</f>
        <v>1405873/1405632/1405631/1405630/</v>
      </c>
      <c r="H1695" s="28" t="str">
        <f>VLOOKUP($C1695,CARPETAS!$C$5:$L$2388,5,FALSE)</f>
        <v>zanini</v>
      </c>
      <c r="I1695" s="88">
        <v>44405</v>
      </c>
      <c r="J1695" s="29" t="str">
        <f>VLOOKUP($C1695,CARPETAS!$C$5:$L$2388,4,FALSE)</f>
        <v>Rio Branco</v>
      </c>
      <c r="K1695" s="38"/>
      <c r="L1695" s="93">
        <f t="shared" si="105"/>
        <v>44406</v>
      </c>
      <c r="M1695" s="30">
        <f t="shared" si="104"/>
        <v>3</v>
      </c>
      <c r="N1695" s="31">
        <v>1195</v>
      </c>
      <c r="O1695" s="31" t="s">
        <v>3386</v>
      </c>
      <c r="P1695" s="31"/>
      <c r="Q1695" s="31">
        <v>2205</v>
      </c>
      <c r="R1695" s="31" t="s">
        <v>519</v>
      </c>
      <c r="S1695" s="31" t="s">
        <v>520</v>
      </c>
      <c r="T1695" s="40" t="s">
        <v>3387</v>
      </c>
      <c r="U1695" s="222"/>
      <c r="V1695" s="48"/>
      <c r="W1695" s="48"/>
    </row>
    <row r="1696" s="49" customFormat="1">
      <c r="A1696" s="39">
        <v>30</v>
      </c>
      <c r="B1696" s="54" t="s">
        <v>40</v>
      </c>
      <c r="C1696" s="55" t="s">
        <v>3388</v>
      </c>
      <c r="D1696" s="141" t="s">
        <v>1998</v>
      </c>
      <c r="E1696" s="88">
        <v>44404</v>
      </c>
      <c r="F1696" s="37" t="str">
        <f>VLOOKUP($C1696,CARPETAS!$C$5:$L$2388,2,FALSE)</f>
        <v>BRB064</v>
      </c>
      <c r="G1696" s="27" t="str">
        <f>VLOOKUP($C1696,CARPETAS!$C$5:$L$2388,9,FALSE)</f>
        <v>140.57.12</v>
      </c>
      <c r="H1696" s="28" t="str">
        <f>VLOOKUP($C1696,CARPETAS!$C$5:$L$2388,5,FALSE)</f>
        <v>Zanini</v>
      </c>
      <c r="I1696" s="88">
        <v>44405</v>
      </c>
      <c r="J1696" s="29" t="str">
        <f>VLOOKUP($C1696,CARPETAS!$C$5:$L$2388,4,FALSE)</f>
        <v>Rio Branco</v>
      </c>
      <c r="K1696" s="38"/>
      <c r="L1696" s="93">
        <f t="shared" si="105"/>
        <v>44406</v>
      </c>
      <c r="M1696" s="30">
        <f t="shared" si="104"/>
        <v>2</v>
      </c>
      <c r="N1696" s="31">
        <v>900</v>
      </c>
      <c r="O1696" s="31" t="s">
        <v>3389</v>
      </c>
      <c r="P1696" s="31"/>
      <c r="Q1696" s="31">
        <v>2206</v>
      </c>
      <c r="R1696" s="31" t="s">
        <v>48</v>
      </c>
      <c r="S1696" s="31" t="s">
        <v>65</v>
      </c>
      <c r="T1696" s="40" t="s">
        <v>3390</v>
      </c>
      <c r="U1696" s="222"/>
      <c r="V1696" s="48"/>
      <c r="W1696" s="48"/>
    </row>
    <row r="1697" s="49" customFormat="1">
      <c r="A1697" s="39">
        <v>30</v>
      </c>
      <c r="B1697" s="54" t="s">
        <v>40</v>
      </c>
      <c r="C1697" s="55" t="s">
        <v>3391</v>
      </c>
      <c r="D1697" s="141" t="s">
        <v>1907</v>
      </c>
      <c r="E1697" s="88">
        <v>44403</v>
      </c>
      <c r="F1697" s="37" t="str">
        <f>VLOOKUP($C1697,CARPETAS!$C$5:$L$2388,2,FALSE)</f>
        <v>PYB022</v>
      </c>
      <c r="G1697" s="27" t="str">
        <f>VLOOKUP($C1697,CARPETAS!$C$5:$L$2388,9,FALSE)</f>
        <v>140.56.62</v>
      </c>
      <c r="H1697" s="28" t="str">
        <f>VLOOKUP($C1697,CARPETAS!$C$5:$L$2388,5,FALSE)</f>
        <v>Alto Paraguay</v>
      </c>
      <c r="I1697" s="88">
        <v>44406</v>
      </c>
      <c r="J1697" s="29" t="str">
        <f>VLOOKUP($C1697,CARPETAS!$C$5:$L$2388,4,FALSE)</f>
        <v>Salto</v>
      </c>
      <c r="K1697" s="38"/>
      <c r="L1697" s="93">
        <f t="shared" si="105"/>
        <v>44407</v>
      </c>
      <c r="M1697" s="30">
        <f t="shared" si="104"/>
        <v>4</v>
      </c>
      <c r="N1697" s="31">
        <v>990</v>
      </c>
      <c r="O1697" s="31"/>
      <c r="P1697" s="31"/>
      <c r="Q1697" s="31"/>
      <c r="R1697" s="31"/>
      <c r="S1697" s="31"/>
      <c r="T1697" s="40" t="s">
        <v>3392</v>
      </c>
      <c r="U1697" s="222"/>
      <c r="V1697" s="48"/>
      <c r="W1697" s="48"/>
    </row>
    <row r="1698" s="49" customFormat="1">
      <c r="A1698" s="39">
        <v>29</v>
      </c>
      <c r="B1698" s="54" t="s">
        <v>40</v>
      </c>
      <c r="C1698" s="55" t="s">
        <v>3393</v>
      </c>
      <c r="D1698" s="141" t="s">
        <v>38</v>
      </c>
      <c r="E1698" s="88">
        <v>44399</v>
      </c>
      <c r="F1698" s="37" t="str">
        <f>VLOOKUP($C1698,CARPETAS!$C$5:$L$2388,2,FALSE)</f>
        <v>BRA037</v>
      </c>
      <c r="G1698" s="27" t="str">
        <f>VLOOKUP($C1698,CARPETAS!$C$5:$L$2388,9,FALSE)</f>
        <v>140.54.39</v>
      </c>
      <c r="H1698" s="28" t="str">
        <f>VLOOKUP($C1698,CARPETAS!$C$5:$L$2388,5,FALSE)</f>
        <v>Silvio</v>
      </c>
      <c r="I1698" s="88">
        <v>44406</v>
      </c>
      <c r="J1698" s="29" t="str">
        <f>VLOOKUP($C1698,CARPETAS!$C$5:$L$2388,4,FALSE)</f>
        <v>Rio Branco</v>
      </c>
      <c r="K1698" s="38"/>
      <c r="L1698" s="93">
        <f t="shared" si="105"/>
        <v>44407</v>
      </c>
      <c r="M1698" s="30">
        <f t="shared" si="104"/>
        <v>8</v>
      </c>
      <c r="N1698" s="31">
        <v>1104</v>
      </c>
      <c r="O1698" s="31"/>
      <c r="P1698" s="31"/>
      <c r="Q1698" s="31">
        <v>5268</v>
      </c>
      <c r="R1698" s="31" t="s">
        <v>1851</v>
      </c>
      <c r="S1698" s="31" t="s">
        <v>1852</v>
      </c>
      <c r="T1698" s="40" t="s">
        <v>3394</v>
      </c>
      <c r="U1698" s="222"/>
      <c r="V1698" s="48"/>
      <c r="W1698" s="48"/>
    </row>
    <row r="1699" s="49" customFormat="1">
      <c r="A1699" s="39">
        <v>29</v>
      </c>
      <c r="B1699" s="54" t="s">
        <v>40</v>
      </c>
      <c r="C1699" s="55" t="s">
        <v>3395</v>
      </c>
      <c r="D1699" s="141" t="s">
        <v>38</v>
      </c>
      <c r="E1699" s="88">
        <v>44400</v>
      </c>
      <c r="F1699" s="37" t="str">
        <f>VLOOKUP($C1699,CARPETAS!$C$5:$L$2388,2,FALSE)</f>
        <v>BRA037</v>
      </c>
      <c r="G1699" s="27" t="str">
        <f>VLOOKUP($C1699,CARPETAS!$C$5:$L$2388,9,FALSE)</f>
        <v>140.54.39</v>
      </c>
      <c r="H1699" s="28" t="str">
        <f>VLOOKUP($C1699,CARPETAS!$C$5:$L$2388,5,FALSE)</f>
        <v>Silvio</v>
      </c>
      <c r="I1699" s="88">
        <v>44407</v>
      </c>
      <c r="J1699" s="29" t="str">
        <f>VLOOKUP($C1699,CARPETAS!$C$5:$L$2388,4,FALSE)</f>
        <v>Rio Branco</v>
      </c>
      <c r="K1699" s="38"/>
      <c r="L1699" s="93">
        <f t="shared" si="105"/>
        <v>44408</v>
      </c>
      <c r="M1699" s="30">
        <f t="shared" si="104"/>
        <v>8</v>
      </c>
      <c r="N1699" s="31">
        <v>1104</v>
      </c>
      <c r="O1699" s="31"/>
      <c r="P1699" s="31"/>
      <c r="Q1699" s="31">
        <v>5267</v>
      </c>
      <c r="R1699" s="31" t="s">
        <v>1815</v>
      </c>
      <c r="S1699" s="31" t="s">
        <v>1816</v>
      </c>
      <c r="T1699" s="40" t="s">
        <v>3396</v>
      </c>
      <c r="U1699" s="222"/>
      <c r="V1699" s="48"/>
      <c r="W1699" s="48"/>
    </row>
    <row r="1700" s="49" customFormat="1">
      <c r="A1700" s="39">
        <v>30</v>
      </c>
      <c r="B1700" s="54" t="s">
        <v>40</v>
      </c>
      <c r="C1700" s="55" t="s">
        <v>3397</v>
      </c>
      <c r="D1700" s="141" t="s">
        <v>1998</v>
      </c>
      <c r="E1700" s="88">
        <v>44405</v>
      </c>
      <c r="F1700" s="37" t="str">
        <f>VLOOKUP($C1700,CARPETAS!$C$5:$L$2388,2,FALSE)</f>
        <v>BRB065</v>
      </c>
      <c r="G1700" s="27" t="str">
        <f>VLOOKUP($C1700,CARPETAS!$C$5:$L$2388,9,FALSE)</f>
        <v>140.57.11</v>
      </c>
      <c r="H1700" s="28" t="str">
        <f>VLOOKUP($C1700,CARPETAS!$C$5:$L$2388,5,FALSE)</f>
        <v>Silvio</v>
      </c>
      <c r="I1700" s="88">
        <f>E1700+2</f>
        <v>44407</v>
      </c>
      <c r="J1700" s="29" t="str">
        <f>VLOOKUP($C1700,CARPETAS!$C$5:$L$2388,4,FALSE)</f>
        <v>Rio Branco</v>
      </c>
      <c r="K1700" s="38"/>
      <c r="L1700" s="93">
        <f ref="L1700:L1725" t="shared" si="106">I1700+1</f>
        <v>44408</v>
      </c>
      <c r="M1700" s="30">
        <f t="shared" si="104"/>
        <v>3</v>
      </c>
      <c r="N1700" s="31">
        <v>900</v>
      </c>
      <c r="O1700" s="31"/>
      <c r="P1700" s="31"/>
      <c r="Q1700" s="31">
        <v>5273</v>
      </c>
      <c r="R1700" s="31" t="s">
        <v>189</v>
      </c>
      <c r="S1700" s="31" t="s">
        <v>190</v>
      </c>
      <c r="T1700" s="40" t="s">
        <v>3398</v>
      </c>
      <c r="U1700" s="222"/>
      <c r="V1700" s="48"/>
      <c r="W1700" s="48"/>
    </row>
    <row r="1701" s="49" customFormat="1">
      <c r="A1701" s="39">
        <v>30</v>
      </c>
      <c r="B1701" s="54" t="s">
        <v>40</v>
      </c>
      <c r="C1701" s="55" t="s">
        <v>3388</v>
      </c>
      <c r="D1701" s="141" t="s">
        <v>26</v>
      </c>
      <c r="E1701" s="88">
        <v>44406</v>
      </c>
      <c r="F1701" s="37" t="str">
        <f>VLOOKUP($C1701,CARPETAS!$C$5:$L$2388,2,FALSE)</f>
        <v>BRB064</v>
      </c>
      <c r="G1701" s="27" t="str">
        <f>VLOOKUP($C1701,CARPETAS!$C$5:$L$2388,9,FALSE)</f>
        <v>140.57.12</v>
      </c>
      <c r="H1701" s="28" t="str">
        <f>VLOOKUP($C1701,CARPETAS!$C$5:$L$2388,5,FALSE)</f>
        <v>Zanini</v>
      </c>
      <c r="I1701" s="88">
        <f>E1701+2</f>
        <v>44408</v>
      </c>
      <c r="J1701" s="29" t="str">
        <f>VLOOKUP($C1701,CARPETAS!$C$5:$L$2388,4,FALSE)</f>
        <v>Rio Branco</v>
      </c>
      <c r="K1701" s="38"/>
      <c r="L1701" s="93">
        <f t="shared" si="106"/>
        <v>44409</v>
      </c>
      <c r="M1701" s="30">
        <f t="shared" si="104"/>
        <v>3</v>
      </c>
      <c r="N1701" s="31">
        <v>900</v>
      </c>
      <c r="O1701" s="31"/>
      <c r="P1701" s="31"/>
      <c r="Q1701" s="31">
        <v>2212</v>
      </c>
      <c r="R1701" s="31" t="s">
        <v>3399</v>
      </c>
      <c r="S1701" s="31" t="s">
        <v>3400</v>
      </c>
      <c r="T1701" s="40" t="s">
        <v>3398</v>
      </c>
      <c r="U1701" s="222"/>
      <c r="V1701" s="48"/>
      <c r="W1701" s="48"/>
    </row>
    <row r="1702" s="49" customFormat="1">
      <c r="A1702" s="39">
        <v>30</v>
      </c>
      <c r="B1702" s="54" t="s">
        <v>40</v>
      </c>
      <c r="C1702" s="55" t="s">
        <v>3377</v>
      </c>
      <c r="D1702" s="141" t="s">
        <v>27</v>
      </c>
      <c r="E1702" s="88">
        <v>44407</v>
      </c>
      <c r="F1702" s="37" t="str">
        <f>VLOOKUP($C1702,CARPETAS!$C$5:$L$2388,2,FALSE)</f>
        <v>BRB063</v>
      </c>
      <c r="G1702" s="27" t="str">
        <f>VLOOKUP($C1702,CARPETAS!$C$5:$L$2388,9,FALSE)</f>
        <v>140.54.64</v>
      </c>
      <c r="H1702" s="28" t="str">
        <f>VLOOKUP($C1702,CARPETAS!$C$5:$L$2388,5,FALSE)</f>
        <v>Amaro</v>
      </c>
      <c r="I1702" s="88">
        <v>44410</v>
      </c>
      <c r="J1702" s="29" t="str">
        <f>VLOOKUP($C1702,CARPETAS!$C$5:$L$2388,4,FALSE)</f>
        <v>Rio Branco</v>
      </c>
      <c r="K1702" s="38"/>
      <c r="L1702" s="93">
        <f t="shared" si="106"/>
        <v>44411</v>
      </c>
      <c r="M1702" s="30">
        <f t="shared" si="104"/>
        <v>4</v>
      </c>
      <c r="N1702" s="31">
        <v>1008</v>
      </c>
      <c r="O1702" s="31" t="s">
        <v>674</v>
      </c>
      <c r="P1702" s="31">
        <v>1008</v>
      </c>
      <c r="Q1702" s="31">
        <v>6902</v>
      </c>
      <c r="R1702" s="31" t="s">
        <v>3401</v>
      </c>
      <c r="S1702" s="31" t="s">
        <v>3402</v>
      </c>
      <c r="T1702" s="40" t="s">
        <v>3403</v>
      </c>
      <c r="U1702" s="222"/>
      <c r="V1702" s="48"/>
      <c r="W1702" s="48"/>
    </row>
    <row r="1703" s="49" customFormat="1">
      <c r="A1703" s="39">
        <v>30</v>
      </c>
      <c r="B1703" s="54" t="s">
        <v>40</v>
      </c>
      <c r="C1703" s="55" t="s">
        <v>3388</v>
      </c>
      <c r="D1703" s="141" t="s">
        <v>26</v>
      </c>
      <c r="E1703" s="88">
        <v>44407</v>
      </c>
      <c r="F1703" s="37" t="str">
        <f>VLOOKUP($C1703,CARPETAS!$C$5:$L$2388,2,FALSE)</f>
        <v>BRB064</v>
      </c>
      <c r="G1703" s="27" t="str">
        <f>VLOOKUP($C1703,CARPETAS!$C$5:$L$2388,9,FALSE)</f>
        <v>140.57.12</v>
      </c>
      <c r="H1703" s="28" t="str">
        <f>VLOOKUP($C1703,CARPETAS!$C$5:$L$2388,5,FALSE)</f>
        <v>Zanini</v>
      </c>
      <c r="I1703" s="88">
        <v>44410</v>
      </c>
      <c r="J1703" s="29" t="str">
        <f>VLOOKUP($C1703,CARPETAS!$C$5:$L$2388,4,FALSE)</f>
        <v>Rio Branco</v>
      </c>
      <c r="K1703" s="38"/>
      <c r="L1703" s="93">
        <f t="shared" si="106"/>
        <v>44411</v>
      </c>
      <c r="M1703" s="30">
        <f t="shared" si="104"/>
        <v>4</v>
      </c>
      <c r="N1703" s="31">
        <v>900</v>
      </c>
      <c r="O1703" s="31" t="s">
        <v>969</v>
      </c>
      <c r="P1703" s="31">
        <v>901</v>
      </c>
      <c r="Q1703" s="31">
        <v>2212</v>
      </c>
      <c r="R1703" s="31" t="s">
        <v>3399</v>
      </c>
      <c r="S1703" s="31" t="s">
        <v>3400</v>
      </c>
      <c r="T1703" s="40" t="s">
        <v>3404</v>
      </c>
      <c r="U1703" s="222"/>
      <c r="V1703" s="48"/>
      <c r="W1703" s="48"/>
    </row>
    <row r="1704" s="49" customFormat="1">
      <c r="A1704" s="39">
        <v>29</v>
      </c>
      <c r="B1704" s="54" t="s">
        <v>40</v>
      </c>
      <c r="C1704" s="55" t="s">
        <v>3405</v>
      </c>
      <c r="D1704" s="141" t="s">
        <v>2282</v>
      </c>
      <c r="E1704" s="88">
        <v>44400</v>
      </c>
      <c r="F1704" s="37" t="str">
        <f>VLOOKUP($C1704,CARPETAS!$C$5:$L$2388,2,FALSE)</f>
        <v>BRE022</v>
      </c>
      <c r="G1704" s="27" t="str">
        <f>VLOOKUP($C1704,CARPETAS!$C$5:$L$2388,9,FALSE)</f>
        <v>1405306/07</v>
      </c>
      <c r="H1704" s="28" t="str">
        <f>VLOOKUP($C1704,CARPETAS!$C$5:$L$2388,5,FALSE)</f>
        <v>Silvio</v>
      </c>
      <c r="I1704" s="88">
        <v>44410</v>
      </c>
      <c r="J1704" s="29" t="str">
        <f>VLOOKUP($C1704,CARPETAS!$C$5:$L$2388,4,FALSE)</f>
        <v>Rio Branco</v>
      </c>
      <c r="K1704" s="38"/>
      <c r="L1704" s="93">
        <f t="shared" si="106"/>
        <v>44411</v>
      </c>
      <c r="M1704" s="30">
        <f t="shared" si="104"/>
        <v>11</v>
      </c>
      <c r="N1704" s="31">
        <v>1652</v>
      </c>
      <c r="O1704" s="31"/>
      <c r="P1704" s="31"/>
      <c r="Q1704" s="31">
        <v>5266</v>
      </c>
      <c r="R1704" s="31" t="s">
        <v>3406</v>
      </c>
      <c r="S1704" s="31" t="s">
        <v>3407</v>
      </c>
      <c r="T1704" s="40" t="s">
        <v>3408</v>
      </c>
      <c r="U1704" s="222"/>
      <c r="V1704" s="48"/>
      <c r="W1704" s="48"/>
    </row>
    <row r="1705" s="49" customFormat="1">
      <c r="A1705" s="39">
        <v>30</v>
      </c>
      <c r="B1705" s="54" t="s">
        <v>40</v>
      </c>
      <c r="C1705" s="55" t="s">
        <v>3397</v>
      </c>
      <c r="D1705" s="141" t="s">
        <v>32</v>
      </c>
      <c r="E1705" s="88">
        <v>44406</v>
      </c>
      <c r="F1705" s="37" t="str">
        <f>VLOOKUP($C1705,CARPETAS!$C$5:$L$2388,2,FALSE)</f>
        <v>BRB065</v>
      </c>
      <c r="G1705" s="27" t="str">
        <f>VLOOKUP($C1705,CARPETAS!$C$5:$L$2388,9,FALSE)</f>
        <v>140.57.11</v>
      </c>
      <c r="H1705" s="28" t="str">
        <f>VLOOKUP($C1705,CARPETAS!$C$5:$L$2388,5,FALSE)</f>
        <v>Silvio</v>
      </c>
      <c r="I1705" s="88">
        <v>44410</v>
      </c>
      <c r="J1705" s="29" t="str">
        <f>VLOOKUP($C1705,CARPETAS!$C$5:$L$2388,4,FALSE)</f>
        <v>Rio Branco</v>
      </c>
      <c r="K1705" s="38"/>
      <c r="L1705" s="93">
        <f t="shared" si="106"/>
        <v>44411</v>
      </c>
      <c r="M1705" s="30">
        <f t="shared" si="104"/>
        <v>5</v>
      </c>
      <c r="N1705" s="31">
        <v>900</v>
      </c>
      <c r="O1705" s="31" t="s">
        <v>1540</v>
      </c>
      <c r="P1705" s="31">
        <v>901</v>
      </c>
      <c r="Q1705" s="31">
        <v>5274</v>
      </c>
      <c r="R1705" s="31" t="s">
        <v>2156</v>
      </c>
      <c r="S1705" s="31" t="s">
        <v>2791</v>
      </c>
      <c r="T1705" s="40" t="s">
        <v>3404</v>
      </c>
      <c r="U1705" s="222"/>
      <c r="V1705" s="48"/>
      <c r="W1705" s="48"/>
    </row>
    <row r="1706" s="49" customFormat="1">
      <c r="A1706" s="39">
        <v>29</v>
      </c>
      <c r="B1706" s="54" t="s">
        <v>40</v>
      </c>
      <c r="C1706" s="55" t="s">
        <v>3409</v>
      </c>
      <c r="D1706" s="141" t="s">
        <v>38</v>
      </c>
      <c r="E1706" s="88">
        <v>44401</v>
      </c>
      <c r="F1706" s="37" t="str">
        <f>VLOOKUP($C1706,CARPETAS!$C$5:$L$2388,2,FALSE)</f>
        <v>BRA037</v>
      </c>
      <c r="G1706" s="27" t="str">
        <f>VLOOKUP($C1706,CARPETAS!$C$5:$L$2388,9,FALSE)</f>
        <v>140.54.39</v>
      </c>
      <c r="H1706" s="28" t="str">
        <f>VLOOKUP($C1706,CARPETAS!$C$5:$L$2388,5,FALSE)</f>
        <v>Silvio</v>
      </c>
      <c r="I1706" s="88">
        <f>E1706+9</f>
        <v>44410</v>
      </c>
      <c r="J1706" s="29" t="str">
        <f>VLOOKUP($C1706,CARPETAS!$C$5:$L$2388,4,FALSE)</f>
        <v>Rio Branco</v>
      </c>
      <c r="K1706" s="38"/>
      <c r="L1706" s="93">
        <f t="shared" si="106"/>
        <v>44411</v>
      </c>
      <c r="M1706" s="30">
        <f t="shared" si="104"/>
        <v>10</v>
      </c>
      <c r="N1706" s="31">
        <v>1104</v>
      </c>
      <c r="O1706" s="31"/>
      <c r="P1706" s="31">
        <v>1104</v>
      </c>
      <c r="Q1706" s="31">
        <v>5269</v>
      </c>
      <c r="R1706" s="31" t="s">
        <v>1768</v>
      </c>
      <c r="S1706" s="31" t="s">
        <v>1769</v>
      </c>
      <c r="T1706" s="40" t="s">
        <v>3410</v>
      </c>
      <c r="U1706" s="222"/>
      <c r="V1706" s="48"/>
      <c r="W1706" s="48"/>
    </row>
    <row r="1707" s="49" customFormat="1">
      <c r="A1707" s="39">
        <v>31</v>
      </c>
      <c r="B1707" s="54" t="s">
        <v>40</v>
      </c>
      <c r="C1707" s="55" t="s">
        <v>3411</v>
      </c>
      <c r="D1707" s="141" t="s">
        <v>37</v>
      </c>
      <c r="E1707" s="88">
        <v>44410</v>
      </c>
      <c r="F1707" s="37" t="str">
        <f>VLOOKUP($C1707,CARPETAS!$C$5:$L$2388,2,FALSE)</f>
        <v>BRB067</v>
      </c>
      <c r="G1707" s="27" t="str">
        <f>VLOOKUP($C1707,CARPETAS!$C$5:$L$2388,9,FALSE)</f>
        <v>140.62.48</v>
      </c>
      <c r="H1707" s="28" t="str">
        <f>VLOOKUP($C1707,CARPETAS!$C$5:$L$2388,5,FALSE)</f>
        <v>Gral</v>
      </c>
      <c r="I1707" s="88">
        <f>E1707+2</f>
        <v>44412</v>
      </c>
      <c r="J1707" s="29" t="str">
        <f>VLOOKUP($C1707,CARPETAS!$C$5:$L$2388,4,FALSE)</f>
        <v>Rio Branco</v>
      </c>
      <c r="K1707" s="38"/>
      <c r="L1707" s="93">
        <f t="shared" si="106"/>
        <v>44413</v>
      </c>
      <c r="M1707" s="30">
        <f t="shared" si="104"/>
        <v>3</v>
      </c>
      <c r="N1707" s="31">
        <v>918</v>
      </c>
      <c r="O1707" s="31" t="s">
        <v>758</v>
      </c>
      <c r="P1707" s="31">
        <v>918</v>
      </c>
      <c r="Q1707" s="31">
        <v>5609</v>
      </c>
      <c r="R1707" s="31" t="s">
        <v>3310</v>
      </c>
      <c r="S1707" s="31" t="s">
        <v>3311</v>
      </c>
      <c r="T1707" s="40" t="s">
        <v>3412</v>
      </c>
      <c r="U1707" s="222"/>
      <c r="V1707" s="48"/>
      <c r="W1707" s="48"/>
    </row>
    <row r="1708" s="49" customFormat="1">
      <c r="A1708" s="39">
        <v>31</v>
      </c>
      <c r="B1708" s="54" t="s">
        <v>40</v>
      </c>
      <c r="C1708" s="55" t="s">
        <v>3388</v>
      </c>
      <c r="D1708" s="141" t="s">
        <v>26</v>
      </c>
      <c r="E1708" s="88">
        <v>44411</v>
      </c>
      <c r="F1708" s="37" t="str">
        <f>VLOOKUP($C1708,CARPETAS!$C$5:$L$2388,2,FALSE)</f>
        <v>BRB064</v>
      </c>
      <c r="G1708" s="27" t="str">
        <f>VLOOKUP($C1708,CARPETAS!$C$5:$L$2388,9,FALSE)</f>
        <v>140.57.12</v>
      </c>
      <c r="H1708" s="28" t="str">
        <f>VLOOKUP($C1708,CARPETAS!$C$5:$L$2388,5,FALSE)</f>
        <v>Zanini</v>
      </c>
      <c r="I1708" s="88">
        <f>E1708+1</f>
        <v>44412</v>
      </c>
      <c r="J1708" s="29" t="str">
        <f>VLOOKUP($C1708,CARPETAS!$C$5:$L$2388,4,FALSE)</f>
        <v>Rio Branco</v>
      </c>
      <c r="K1708" s="38"/>
      <c r="L1708" s="93">
        <f t="shared" si="106"/>
        <v>44413</v>
      </c>
      <c r="M1708" s="30">
        <f t="shared" si="104"/>
        <v>2</v>
      </c>
      <c r="N1708" s="31">
        <v>900</v>
      </c>
      <c r="O1708" s="31" t="s">
        <v>985</v>
      </c>
      <c r="P1708" s="31">
        <v>900</v>
      </c>
      <c r="Q1708" s="31">
        <v>2219</v>
      </c>
      <c r="R1708" s="31" t="s">
        <v>710</v>
      </c>
      <c r="S1708" s="31" t="s">
        <v>3413</v>
      </c>
      <c r="T1708" s="40" t="s">
        <v>3414</v>
      </c>
      <c r="U1708" s="222"/>
      <c r="V1708" s="48"/>
      <c r="W1708" s="48"/>
    </row>
    <row r="1709" s="49" customFormat="1">
      <c r="A1709" s="39">
        <v>31</v>
      </c>
      <c r="B1709" s="54" t="s">
        <v>40</v>
      </c>
      <c r="C1709" s="55" t="s">
        <v>3415</v>
      </c>
      <c r="D1709" s="141" t="s">
        <v>1998</v>
      </c>
      <c r="E1709" s="88">
        <v>44411</v>
      </c>
      <c r="F1709" s="37" t="str">
        <f>VLOOKUP($C1709,CARPETAS!$C$5:$L$2388,2,FALSE)</f>
        <v>BRB068</v>
      </c>
      <c r="G1709" s="27" t="str">
        <f>VLOOKUP($C1709,CARPETAS!$C$5:$L$2388,9,FALSE)</f>
        <v>140.62.49</v>
      </c>
      <c r="H1709" s="28" t="str">
        <f>VLOOKUP($C1709,CARPETAS!$C$5:$L$2388,5,FALSE)</f>
        <v>zanini</v>
      </c>
      <c r="I1709" s="88">
        <f>E1709+1</f>
        <v>44412</v>
      </c>
      <c r="J1709" s="29" t="str">
        <f>VLOOKUP($C1709,CARPETAS!$C$5:$L$2388,4,FALSE)</f>
        <v>Rio Branco</v>
      </c>
      <c r="K1709" s="38"/>
      <c r="L1709" s="93">
        <f t="shared" si="106"/>
        <v>44413</v>
      </c>
      <c r="M1709" s="30">
        <f t="shared" si="104"/>
        <v>2</v>
      </c>
      <c r="N1709" s="31">
        <v>900</v>
      </c>
      <c r="O1709" s="31" t="s">
        <v>3416</v>
      </c>
      <c r="P1709" s="31">
        <v>900</v>
      </c>
      <c r="Q1709" s="31">
        <v>2220</v>
      </c>
      <c r="R1709" s="31" t="s">
        <v>221</v>
      </c>
      <c r="S1709" s="31" t="s">
        <v>3417</v>
      </c>
      <c r="T1709" s="40" t="s">
        <v>3414</v>
      </c>
      <c r="U1709" s="222"/>
      <c r="V1709" s="48"/>
      <c r="W1709" s="48"/>
    </row>
    <row r="1710" s="49" customFormat="1">
      <c r="A1710" s="39">
        <v>30</v>
      </c>
      <c r="B1710" s="54" t="s">
        <v>40</v>
      </c>
      <c r="C1710" s="55" t="s">
        <v>3418</v>
      </c>
      <c r="D1710" s="141" t="s">
        <v>38</v>
      </c>
      <c r="E1710" s="88">
        <v>44405</v>
      </c>
      <c r="F1710" s="37" t="str">
        <f>VLOOKUP($C1710,CARPETAS!$C$5:$L$2388,2,FALSE)</f>
        <v>BRA038</v>
      </c>
      <c r="G1710" s="27" t="str">
        <f>VLOOKUP($C1710,CARPETAS!$C$5:$L$2388,9,FALSE)</f>
        <v>140.58.89</v>
      </c>
      <c r="H1710" s="28" t="str">
        <f>VLOOKUP($C1710,CARPETAS!$C$5:$L$2388,5,FALSE)</f>
        <v>Silvio</v>
      </c>
      <c r="I1710" s="88">
        <f>E1710+7</f>
        <v>44412</v>
      </c>
      <c r="J1710" s="29" t="str">
        <f>VLOOKUP($C1710,CARPETAS!$C$5:$L$2388,4,FALSE)</f>
        <v>Rio Branco</v>
      </c>
      <c r="K1710" s="38"/>
      <c r="L1710" s="93">
        <f t="shared" si="106"/>
        <v>44413</v>
      </c>
      <c r="M1710" s="30">
        <f t="shared" si="104"/>
        <v>8</v>
      </c>
      <c r="N1710" s="31">
        <v>1104</v>
      </c>
      <c r="O1710" s="31"/>
      <c r="P1710" s="31">
        <v>1104</v>
      </c>
      <c r="Q1710" s="31">
        <v>5272</v>
      </c>
      <c r="R1710" s="31" t="s">
        <v>419</v>
      </c>
      <c r="S1710" s="31" t="s">
        <v>1448</v>
      </c>
      <c r="T1710" s="40" t="s">
        <v>3419</v>
      </c>
      <c r="U1710" s="222"/>
      <c r="V1710" s="48"/>
      <c r="W1710" s="48"/>
    </row>
    <row r="1711" s="49" customFormat="1">
      <c r="A1711" s="39">
        <v>30</v>
      </c>
      <c r="B1711" s="54" t="s">
        <v>40</v>
      </c>
      <c r="C1711" s="55" t="s">
        <v>3420</v>
      </c>
      <c r="D1711" s="141" t="s">
        <v>38</v>
      </c>
      <c r="E1711" s="88">
        <v>44408</v>
      </c>
      <c r="F1711" s="37" t="str">
        <f>VLOOKUP($C1711,CARPETAS!$C$5:$L$2388,2,FALSE)</f>
        <v>BRA038</v>
      </c>
      <c r="G1711" s="27" t="str">
        <f>VLOOKUP($C1711,CARPETAS!$C$5:$L$2388,9,FALSE)</f>
        <v>140.58.89</v>
      </c>
      <c r="H1711" s="28" t="str">
        <f>VLOOKUP($C1711,CARPETAS!$C$5:$L$2388,5,FALSE)</f>
        <v>Silvio</v>
      </c>
      <c r="I1711" s="88">
        <v>44413</v>
      </c>
      <c r="J1711" s="29" t="str">
        <f>VLOOKUP($C1711,CARPETAS!$C$5:$L$2388,4,FALSE)</f>
        <v>Rio Branco</v>
      </c>
      <c r="K1711" s="38"/>
      <c r="L1711" s="93">
        <f t="shared" si="106"/>
        <v>44414</v>
      </c>
      <c r="M1711" s="30">
        <f t="shared" si="104"/>
        <v>6</v>
      </c>
      <c r="N1711" s="31">
        <v>1104</v>
      </c>
      <c r="O1711" s="31"/>
      <c r="P1711" s="31">
        <v>1104</v>
      </c>
      <c r="Q1711" s="31">
        <v>5279</v>
      </c>
      <c r="R1711" s="31" t="s">
        <v>1851</v>
      </c>
      <c r="S1711" s="31" t="s">
        <v>1852</v>
      </c>
      <c r="T1711" s="40" t="s">
        <v>3421</v>
      </c>
      <c r="U1711" s="222"/>
      <c r="V1711" s="48"/>
      <c r="W1711" s="48"/>
    </row>
    <row r="1712" s="49" customFormat="1">
      <c r="A1712" s="39">
        <v>31</v>
      </c>
      <c r="B1712" s="54" t="s">
        <v>40</v>
      </c>
      <c r="C1712" s="55" t="s">
        <v>3422</v>
      </c>
      <c r="D1712" s="141" t="s">
        <v>1907</v>
      </c>
      <c r="E1712" s="88">
        <v>44410</v>
      </c>
      <c r="F1712" s="37" t="str">
        <f>VLOOKUP($C1712,CARPETAS!$C$5:$L$2388,2,FALSE)</f>
        <v>PYB023</v>
      </c>
      <c r="G1712" s="27">
        <f>VLOOKUP($C1712,CARPETAS!$C$5:$L$2388,9,FALSE)</f>
        <v>198</v>
      </c>
      <c r="H1712" s="28" t="str">
        <f>VLOOKUP($C1712,CARPETAS!$C$5:$L$2388,5,FALSE)</f>
        <v>Alto Paraguay</v>
      </c>
      <c r="I1712" s="88">
        <v>44413</v>
      </c>
      <c r="J1712" s="29" t="str">
        <f>VLOOKUP($C1712,CARPETAS!$C$5:$L$2388,4,FALSE)</f>
        <v>Salto</v>
      </c>
      <c r="K1712" s="38"/>
      <c r="L1712" s="93">
        <f t="shared" si="106"/>
        <v>44414</v>
      </c>
      <c r="M1712" s="30">
        <f t="shared" si="104"/>
        <v>4</v>
      </c>
      <c r="N1712" s="31">
        <v>990</v>
      </c>
      <c r="O1712" s="31" t="s">
        <v>2375</v>
      </c>
      <c r="P1712" s="31">
        <v>990</v>
      </c>
      <c r="Q1712" s="31"/>
      <c r="R1712" s="31" t="s">
        <v>2712</v>
      </c>
      <c r="S1712" s="31" t="s">
        <v>2713</v>
      </c>
      <c r="T1712" s="40" t="s">
        <v>3423</v>
      </c>
      <c r="U1712" s="222"/>
      <c r="V1712" s="48"/>
      <c r="W1712" s="48"/>
    </row>
    <row r="1713" ht="28.5" s="49" customFormat="1">
      <c r="A1713" s="39">
        <v>31</v>
      </c>
      <c r="B1713" s="54" t="s">
        <v>40</v>
      </c>
      <c r="C1713" s="55" t="s">
        <v>3411</v>
      </c>
      <c r="D1713" s="141" t="s">
        <v>37</v>
      </c>
      <c r="E1713" s="88">
        <v>44411</v>
      </c>
      <c r="F1713" s="37" t="str">
        <f>VLOOKUP($C1713,CARPETAS!$C$5:$L$2388,2,FALSE)</f>
        <v>BRB067</v>
      </c>
      <c r="G1713" s="27" t="str">
        <f>VLOOKUP($C1713,CARPETAS!$C$5:$L$2388,9,FALSE)</f>
        <v>140.62.48</v>
      </c>
      <c r="H1713" s="28" t="str">
        <f>VLOOKUP($C1713,CARPETAS!$C$5:$L$2388,5,FALSE)</f>
        <v>Gral</v>
      </c>
      <c r="I1713" s="88">
        <f>E1713+2</f>
        <v>44413</v>
      </c>
      <c r="J1713" s="29" t="str">
        <f>VLOOKUP($C1713,CARPETAS!$C$5:$L$2388,4,FALSE)</f>
        <v>Rio Branco</v>
      </c>
      <c r="K1713" s="38"/>
      <c r="L1713" s="93">
        <f t="shared" si="106"/>
        <v>44414</v>
      </c>
      <c r="M1713" s="30">
        <f t="shared" si="104"/>
        <v>3</v>
      </c>
      <c r="N1713" s="31">
        <v>918</v>
      </c>
      <c r="O1713" s="31" t="s">
        <v>2548</v>
      </c>
      <c r="P1713" s="31">
        <v>919</v>
      </c>
      <c r="Q1713" s="31">
        <v>5610</v>
      </c>
      <c r="R1713" s="31" t="s">
        <v>3424</v>
      </c>
      <c r="S1713" s="31" t="s">
        <v>3425</v>
      </c>
      <c r="T1713" s="40" t="s">
        <v>3426</v>
      </c>
      <c r="U1713" s="222"/>
      <c r="V1713" s="48"/>
      <c r="W1713" s="48"/>
    </row>
    <row r="1714" ht="28.5" s="49" customFormat="1">
      <c r="A1714" s="39">
        <v>31</v>
      </c>
      <c r="B1714" s="54" t="s">
        <v>40</v>
      </c>
      <c r="C1714" s="55" t="s">
        <v>3397</v>
      </c>
      <c r="D1714" s="141" t="s">
        <v>32</v>
      </c>
      <c r="E1714" s="88">
        <v>44411</v>
      </c>
      <c r="F1714" s="37" t="str">
        <f>VLOOKUP($C1714,CARPETAS!$C$5:$L$2388,2,FALSE)</f>
        <v>BRB065</v>
      </c>
      <c r="G1714" s="27" t="str">
        <f>VLOOKUP($C1714,CARPETAS!$C$5:$L$2388,9,FALSE)</f>
        <v>140.57.11</v>
      </c>
      <c r="H1714" s="28" t="str">
        <f>VLOOKUP($C1714,CARPETAS!$C$5:$L$2388,5,FALSE)</f>
        <v>Silvio</v>
      </c>
      <c r="I1714" s="88">
        <f>E1714+2</f>
        <v>44413</v>
      </c>
      <c r="J1714" s="29" t="str">
        <f>VLOOKUP($C1714,CARPETAS!$C$5:$L$2388,4,FALSE)</f>
        <v>Rio Branco</v>
      </c>
      <c r="K1714" s="38"/>
      <c r="L1714" s="93">
        <f t="shared" si="106"/>
        <v>44414</v>
      </c>
      <c r="M1714" s="30">
        <f t="shared" si="104"/>
        <v>3</v>
      </c>
      <c r="N1714" s="31">
        <v>900</v>
      </c>
      <c r="O1714" s="31" t="s">
        <v>1570</v>
      </c>
      <c r="P1714" s="31">
        <v>901</v>
      </c>
      <c r="Q1714" s="31">
        <v>5275</v>
      </c>
      <c r="R1714" s="31" t="s">
        <v>1990</v>
      </c>
      <c r="S1714" s="31" t="s">
        <v>1628</v>
      </c>
      <c r="T1714" s="40" t="s">
        <v>3427</v>
      </c>
      <c r="U1714" s="222"/>
      <c r="V1714" s="48"/>
      <c r="W1714" s="48"/>
    </row>
    <row r="1715" ht="28.5" s="49" customFormat="1">
      <c r="A1715" s="39">
        <v>31</v>
      </c>
      <c r="B1715" s="54" t="s">
        <v>40</v>
      </c>
      <c r="C1715" s="55" t="s">
        <v>3415</v>
      </c>
      <c r="D1715" s="141" t="s">
        <v>26</v>
      </c>
      <c r="E1715" s="88">
        <v>44412</v>
      </c>
      <c r="F1715" s="37" t="str">
        <f>VLOOKUP($C1715,CARPETAS!$C$5:$L$2388,2,FALSE)</f>
        <v>BRB068</v>
      </c>
      <c r="G1715" s="27" t="str">
        <f>VLOOKUP($C1715,CARPETAS!$C$5:$L$2388,9,FALSE)</f>
        <v>140.62.49</v>
      </c>
      <c r="H1715" s="28" t="str">
        <f>VLOOKUP($C1715,CARPETAS!$C$5:$L$2388,5,FALSE)</f>
        <v>zanini</v>
      </c>
      <c r="I1715" s="88">
        <v>44413</v>
      </c>
      <c r="J1715" s="29" t="str">
        <f>VLOOKUP($C1715,CARPETAS!$C$5:$L$2388,4,FALSE)</f>
        <v>Rio Branco</v>
      </c>
      <c r="K1715" s="38"/>
      <c r="L1715" s="93">
        <f t="shared" si="106"/>
        <v>44414</v>
      </c>
      <c r="M1715" s="30">
        <f t="shared" si="104"/>
        <v>2</v>
      </c>
      <c r="N1715" s="31">
        <v>900</v>
      </c>
      <c r="O1715" s="31" t="s">
        <v>989</v>
      </c>
      <c r="P1715" s="31">
        <v>901</v>
      </c>
      <c r="Q1715" s="31">
        <v>2221</v>
      </c>
      <c r="R1715" s="31" t="s">
        <v>157</v>
      </c>
      <c r="S1715" s="31" t="s">
        <v>158</v>
      </c>
      <c r="T1715" s="40" t="s">
        <v>3427</v>
      </c>
      <c r="U1715" s="222"/>
      <c r="V1715" s="48"/>
      <c r="W1715" s="48"/>
    </row>
    <row r="1716" ht="28.5" s="49" customFormat="1">
      <c r="A1716" s="39">
        <v>31</v>
      </c>
      <c r="B1716" s="54" t="s">
        <v>40</v>
      </c>
      <c r="C1716" s="55" t="s">
        <v>3415</v>
      </c>
      <c r="D1716" s="141" t="s">
        <v>26</v>
      </c>
      <c r="E1716" s="88">
        <v>44413</v>
      </c>
      <c r="F1716" s="37" t="str">
        <f>VLOOKUP($C1716,CARPETAS!$C$5:$L$2388,2,FALSE)</f>
        <v>BRB068</v>
      </c>
      <c r="G1716" s="27" t="str">
        <f>VLOOKUP($C1716,CARPETAS!$C$5:$L$2388,9,FALSE)</f>
        <v>140.62.49</v>
      </c>
      <c r="H1716" s="28" t="str">
        <f>VLOOKUP($C1716,CARPETAS!$C$5:$L$2388,5,FALSE)</f>
        <v>zanini</v>
      </c>
      <c r="I1716" s="88">
        <v>44414</v>
      </c>
      <c r="J1716" s="29" t="str">
        <f>VLOOKUP($C1716,CARPETAS!$C$5:$L$2388,4,FALSE)</f>
        <v>Rio Branco</v>
      </c>
      <c r="K1716" s="38"/>
      <c r="L1716" s="93">
        <f t="shared" si="106"/>
        <v>44415</v>
      </c>
      <c r="M1716" s="30">
        <f t="shared" si="104"/>
        <v>2</v>
      </c>
      <c r="N1716" s="31">
        <v>900</v>
      </c>
      <c r="O1716" s="31" t="s">
        <v>993</v>
      </c>
      <c r="P1716" s="31">
        <v>901</v>
      </c>
      <c r="Q1716" s="31">
        <v>2223</v>
      </c>
      <c r="R1716" s="31" t="s">
        <v>3132</v>
      </c>
      <c r="S1716" s="31" t="s">
        <v>2753</v>
      </c>
      <c r="T1716" s="40" t="s">
        <v>3428</v>
      </c>
      <c r="U1716" s="222"/>
      <c r="V1716" s="48"/>
      <c r="W1716" s="48"/>
    </row>
    <row r="1717" ht="28.5" s="49" customFormat="1">
      <c r="A1717" s="39">
        <v>31</v>
      </c>
      <c r="B1717" s="54" t="s">
        <v>40</v>
      </c>
      <c r="C1717" s="55" t="s">
        <v>3415</v>
      </c>
      <c r="D1717" s="141" t="s">
        <v>1998</v>
      </c>
      <c r="E1717" s="88">
        <v>44413</v>
      </c>
      <c r="F1717" s="37" t="str">
        <f>VLOOKUP($C1717,CARPETAS!$C$5:$L$2388,2,FALSE)</f>
        <v>BRB068</v>
      </c>
      <c r="G1717" s="27" t="str">
        <f>VLOOKUP($C1717,CARPETAS!$C$5:$L$2388,9,FALSE)</f>
        <v>140.62.49</v>
      </c>
      <c r="H1717" s="28" t="str">
        <f>VLOOKUP($C1717,CARPETAS!$C$5:$L$2388,5,FALSE)</f>
        <v>zanini</v>
      </c>
      <c r="I1717" s="88">
        <v>44414</v>
      </c>
      <c r="J1717" s="29" t="str">
        <f>VLOOKUP($C1717,CARPETAS!$C$5:$L$2388,4,FALSE)</f>
        <v>Rio Branco</v>
      </c>
      <c r="K1717" s="38"/>
      <c r="L1717" s="93">
        <f t="shared" si="106"/>
        <v>44415</v>
      </c>
      <c r="M1717" s="30">
        <f t="shared" si="104"/>
        <v>2</v>
      </c>
      <c r="N1717" s="31">
        <v>900</v>
      </c>
      <c r="O1717" s="31" t="s">
        <v>3429</v>
      </c>
      <c r="P1717" s="31">
        <v>900</v>
      </c>
      <c r="Q1717" s="31">
        <v>2222</v>
      </c>
      <c r="R1717" s="31" t="s">
        <v>171</v>
      </c>
      <c r="S1717" s="31" t="s">
        <v>172</v>
      </c>
      <c r="T1717" s="40" t="s">
        <v>3430</v>
      </c>
      <c r="U1717" s="222"/>
      <c r="V1717" s="48"/>
      <c r="W1717" s="48"/>
    </row>
    <row r="1718" s="49" customFormat="1">
      <c r="A1718" s="39">
        <v>30</v>
      </c>
      <c r="B1718" s="54" t="s">
        <v>40</v>
      </c>
      <c r="C1718" s="55" t="s">
        <v>3431</v>
      </c>
      <c r="D1718" s="141" t="s">
        <v>38</v>
      </c>
      <c r="E1718" s="88">
        <v>44407</v>
      </c>
      <c r="F1718" s="37" t="str">
        <f>VLOOKUP($C1718,CARPETAS!$C$5:$L$2388,2,FALSE)</f>
        <v>BRA038</v>
      </c>
      <c r="G1718" s="27" t="str">
        <f>VLOOKUP($C1718,CARPETAS!$C$5:$L$2388,9,FALSE)</f>
        <v>140.58.89</v>
      </c>
      <c r="H1718" s="28" t="str">
        <f>VLOOKUP($C1718,CARPETAS!$C$5:$L$2388,5,FALSE)</f>
        <v>Silvio</v>
      </c>
      <c r="I1718" s="88">
        <v>44417</v>
      </c>
      <c r="J1718" s="29" t="str">
        <f>VLOOKUP($C1718,CARPETAS!$C$5:$L$2388,4,FALSE)</f>
        <v>Rio Branco</v>
      </c>
      <c r="K1718" s="38"/>
      <c r="L1718" s="93">
        <f t="shared" si="106"/>
        <v>44418</v>
      </c>
      <c r="M1718" s="30">
        <f ref="M1718:M1781" t="shared" si="107">IF(E1718&lt;&gt;"",L1718-E1718,"-")</f>
        <v>11</v>
      </c>
      <c r="N1718" s="31">
        <v>1104</v>
      </c>
      <c r="O1718" s="31">
        <v>57608</v>
      </c>
      <c r="P1718" s="31">
        <v>1104</v>
      </c>
      <c r="Q1718" s="31">
        <v>5277</v>
      </c>
      <c r="R1718" s="31" t="s">
        <v>3085</v>
      </c>
      <c r="S1718" s="31" t="s">
        <v>1985</v>
      </c>
      <c r="T1718" s="40" t="s">
        <v>3432</v>
      </c>
      <c r="U1718" s="222"/>
      <c r="V1718" s="48"/>
      <c r="W1718" s="48"/>
    </row>
    <row r="1719" s="49" customFormat="1">
      <c r="A1719" s="39">
        <v>31</v>
      </c>
      <c r="B1719" s="54" t="s">
        <v>40</v>
      </c>
      <c r="C1719" s="55" t="s">
        <v>3377</v>
      </c>
      <c r="D1719" s="141" t="s">
        <v>27</v>
      </c>
      <c r="E1719" s="88">
        <v>44414</v>
      </c>
      <c r="F1719" s="37" t="str">
        <f>VLOOKUP($C1719,CARPETAS!$C$5:$L$2388,2,FALSE)</f>
        <v>BRB063</v>
      </c>
      <c r="G1719" s="27" t="str">
        <f>VLOOKUP($C1719,CARPETAS!$C$5:$L$2388,9,FALSE)</f>
        <v>140.54.64</v>
      </c>
      <c r="H1719" s="28" t="str">
        <f>VLOOKUP($C1719,CARPETAS!$C$5:$L$2388,5,FALSE)</f>
        <v>Amaro</v>
      </c>
      <c r="I1719" s="88">
        <v>44417</v>
      </c>
      <c r="J1719" s="29" t="str">
        <f>VLOOKUP($C1719,CARPETAS!$C$5:$L$2388,4,FALSE)</f>
        <v>Rio Branco</v>
      </c>
      <c r="K1719" s="38"/>
      <c r="L1719" s="93">
        <f t="shared" si="106"/>
        <v>44418</v>
      </c>
      <c r="M1719" s="30">
        <f t="shared" si="107"/>
        <v>4</v>
      </c>
      <c r="N1719" s="31">
        <v>1008</v>
      </c>
      <c r="O1719" s="31" t="s">
        <v>695</v>
      </c>
      <c r="P1719" s="31">
        <v>1008</v>
      </c>
      <c r="Q1719" s="31">
        <v>6953</v>
      </c>
      <c r="R1719" s="31" t="s">
        <v>3401</v>
      </c>
      <c r="S1719" s="31" t="s">
        <v>3433</v>
      </c>
      <c r="T1719" s="40" t="s">
        <v>3434</v>
      </c>
      <c r="U1719" s="222"/>
      <c r="V1719" s="48"/>
      <c r="W1719" s="48"/>
    </row>
    <row r="1720" ht="28.5" s="49" customFormat="1">
      <c r="A1720" s="39">
        <v>31</v>
      </c>
      <c r="B1720" s="54" t="s">
        <v>40</v>
      </c>
      <c r="C1720" s="55" t="s">
        <v>3397</v>
      </c>
      <c r="D1720" s="141" t="s">
        <v>32</v>
      </c>
      <c r="E1720" s="88">
        <v>44414</v>
      </c>
      <c r="F1720" s="37" t="str">
        <f>VLOOKUP($C1720,CARPETAS!$C$5:$L$2388,2,FALSE)</f>
        <v>BRB065</v>
      </c>
      <c r="G1720" s="27" t="str">
        <f>VLOOKUP($C1720,CARPETAS!$C$5:$L$2388,9,FALSE)</f>
        <v>140.57.11</v>
      </c>
      <c r="H1720" s="28" t="str">
        <f>VLOOKUP($C1720,CARPETAS!$C$5:$L$2388,5,FALSE)</f>
        <v>Silvio</v>
      </c>
      <c r="I1720" s="88">
        <v>44417</v>
      </c>
      <c r="J1720" s="29" t="str">
        <f>VLOOKUP($C1720,CARPETAS!$C$5:$L$2388,4,FALSE)</f>
        <v>Rio Branco</v>
      </c>
      <c r="K1720" s="38"/>
      <c r="L1720" s="93">
        <f t="shared" si="106"/>
        <v>44418</v>
      </c>
      <c r="M1720" s="30">
        <f t="shared" si="107"/>
        <v>4</v>
      </c>
      <c r="N1720" s="31">
        <v>900</v>
      </c>
      <c r="O1720" s="31" t="s">
        <v>1586</v>
      </c>
      <c r="P1720" s="31">
        <v>901</v>
      </c>
      <c r="Q1720" s="31">
        <v>5276</v>
      </c>
      <c r="R1720" s="31" t="s">
        <v>1311</v>
      </c>
      <c r="S1720" s="31" t="s">
        <v>867</v>
      </c>
      <c r="T1720" s="40" t="s">
        <v>3435</v>
      </c>
      <c r="U1720" s="222"/>
      <c r="V1720" s="48"/>
      <c r="W1720" s="48"/>
    </row>
    <row r="1721" ht="28.5" s="49" customFormat="1">
      <c r="A1721" s="39">
        <v>31</v>
      </c>
      <c r="B1721" s="54" t="s">
        <v>40</v>
      </c>
      <c r="C1721" s="55" t="s">
        <v>3415</v>
      </c>
      <c r="D1721" s="141" t="s">
        <v>1998</v>
      </c>
      <c r="E1721" s="88">
        <v>44414</v>
      </c>
      <c r="F1721" s="37" t="str">
        <f>VLOOKUP($C1721,CARPETAS!$C$5:$L$2388,2,FALSE)</f>
        <v>BRB068</v>
      </c>
      <c r="G1721" s="27" t="str">
        <f>VLOOKUP($C1721,CARPETAS!$C$5:$L$2388,9,FALSE)</f>
        <v>140.62.49</v>
      </c>
      <c r="H1721" s="28" t="str">
        <f>VLOOKUP($C1721,CARPETAS!$C$5:$L$2388,5,FALSE)</f>
        <v>zanini</v>
      </c>
      <c r="I1721" s="88">
        <v>44417</v>
      </c>
      <c r="J1721" s="29" t="str">
        <f>VLOOKUP($C1721,CARPETAS!$C$5:$L$2388,4,FALSE)</f>
        <v>Rio Branco</v>
      </c>
      <c r="K1721" s="38"/>
      <c r="L1721" s="93">
        <f t="shared" si="106"/>
        <v>44418</v>
      </c>
      <c r="M1721" s="30">
        <f t="shared" si="107"/>
        <v>4</v>
      </c>
      <c r="N1721" s="31">
        <v>900</v>
      </c>
      <c r="O1721" s="31" t="s">
        <v>3436</v>
      </c>
      <c r="P1721" s="31">
        <v>900</v>
      </c>
      <c r="Q1721" s="31">
        <v>2229</v>
      </c>
      <c r="R1721" s="31" t="s">
        <v>2732</v>
      </c>
      <c r="S1721" s="31" t="s">
        <v>2733</v>
      </c>
      <c r="T1721" s="40" t="s">
        <v>3437</v>
      </c>
      <c r="U1721" s="222"/>
      <c r="V1721" s="48"/>
      <c r="W1721" s="48"/>
    </row>
    <row r="1722" ht="28.5" s="49" customFormat="1">
      <c r="A1722" s="39">
        <v>32</v>
      </c>
      <c r="B1722" s="54" t="s">
        <v>40</v>
      </c>
      <c r="C1722" s="55" t="s">
        <v>3438</v>
      </c>
      <c r="D1722" s="141" t="s">
        <v>37</v>
      </c>
      <c r="E1722" s="88">
        <v>44418</v>
      </c>
      <c r="F1722" s="37" t="str">
        <f>VLOOKUP($C1722,CARPETAS!$C$5:$L$2388,2,FALSE)</f>
        <v>BRB071</v>
      </c>
      <c r="G1722" s="27" t="str">
        <f>VLOOKUP($C1722,CARPETAS!$C$5:$L$2388,9,FALSE)</f>
        <v>14069.44</v>
      </c>
      <c r="H1722" s="28" t="str">
        <f>VLOOKUP($C1722,CARPETAS!$C$5:$L$2388,5,FALSE)</f>
        <v>Gral</v>
      </c>
      <c r="I1722" s="88">
        <f>E1722+2</f>
        <v>44420</v>
      </c>
      <c r="J1722" s="29" t="str">
        <f>VLOOKUP($C1722,CARPETAS!$C$5:$L$2388,4,FALSE)</f>
        <v>Rio Branco</v>
      </c>
      <c r="K1722" s="38"/>
      <c r="L1722" s="93">
        <f t="shared" si="106"/>
        <v>44421</v>
      </c>
      <c r="M1722" s="30">
        <f t="shared" si="107"/>
        <v>3</v>
      </c>
      <c r="N1722" s="31">
        <v>918</v>
      </c>
      <c r="O1722" s="31" t="s">
        <v>2574</v>
      </c>
      <c r="P1722" s="31">
        <v>919</v>
      </c>
      <c r="Q1722" s="31">
        <v>5613</v>
      </c>
      <c r="R1722" s="31" t="s">
        <v>2901</v>
      </c>
      <c r="S1722" s="31" t="s">
        <v>2902</v>
      </c>
      <c r="T1722" s="40" t="s">
        <v>3439</v>
      </c>
      <c r="U1722" s="222"/>
      <c r="V1722" s="48"/>
      <c r="W1722" s="48"/>
    </row>
    <row r="1723" ht="28.5" s="49" customFormat="1">
      <c r="A1723" s="39">
        <v>32</v>
      </c>
      <c r="B1723" s="54" t="s">
        <v>40</v>
      </c>
      <c r="C1723" s="55" t="s">
        <v>3440</v>
      </c>
      <c r="D1723" s="141" t="s">
        <v>36</v>
      </c>
      <c r="E1723" s="88">
        <v>44418</v>
      </c>
      <c r="F1723" s="37" t="str">
        <f>VLOOKUP($C1723,CARPETAS!$C$5:$L$2388,2,FALSE)</f>
        <v>BRB069</v>
      </c>
      <c r="G1723" s="27" t="str">
        <f>VLOOKUP($C1723,CARPETAS!$C$5:$L$2388,9,FALSE)</f>
        <v>140.69.42</v>
      </c>
      <c r="H1723" s="28" t="str">
        <f>VLOOKUP($C1723,CARPETAS!$C$5:$L$2388,5,FALSE)</f>
        <v>Silvio</v>
      </c>
      <c r="I1723" s="88">
        <f>E1723+2</f>
        <v>44420</v>
      </c>
      <c r="J1723" s="29" t="str">
        <f>VLOOKUP($C1723,CARPETAS!$C$5:$L$2388,4,FALSE)</f>
        <v>Rio Branco</v>
      </c>
      <c r="K1723" s="38"/>
      <c r="L1723" s="93">
        <f t="shared" si="106"/>
        <v>44421</v>
      </c>
      <c r="M1723" s="30">
        <f t="shared" si="107"/>
        <v>3</v>
      </c>
      <c r="N1723" s="31">
        <v>918</v>
      </c>
      <c r="O1723" s="31" t="s">
        <v>1533</v>
      </c>
      <c r="P1723" s="31">
        <v>919</v>
      </c>
      <c r="Q1723" s="31">
        <v>5289</v>
      </c>
      <c r="R1723" s="31" t="s">
        <v>168</v>
      </c>
      <c r="S1723" s="31" t="s">
        <v>871</v>
      </c>
      <c r="T1723" s="40" t="s">
        <v>3441</v>
      </c>
      <c r="U1723" s="222"/>
      <c r="V1723" s="48"/>
      <c r="W1723" s="48"/>
    </row>
    <row r="1724" ht="28.5" s="49" customFormat="1">
      <c r="A1724" s="39">
        <v>32</v>
      </c>
      <c r="B1724" s="54" t="s">
        <v>40</v>
      </c>
      <c r="C1724" s="55" t="s">
        <v>3442</v>
      </c>
      <c r="D1724" s="141" t="s">
        <v>1998</v>
      </c>
      <c r="E1724" s="88">
        <v>44418</v>
      </c>
      <c r="F1724" s="37" t="str">
        <f>VLOOKUP($C1724,CARPETAS!$C$5:$L$2388,2,FALSE)</f>
        <v>BRB070</v>
      </c>
      <c r="G1724" s="27" t="str">
        <f>VLOOKUP($C1724,CARPETAS!$C$5:$L$2388,9,FALSE)</f>
        <v>140.69.43</v>
      </c>
      <c r="H1724" s="28" t="str">
        <f>VLOOKUP($C1724,CARPETAS!$C$5:$L$2388,5,FALSE)</f>
        <v>zanini</v>
      </c>
      <c r="I1724" s="88">
        <f>E1724+2</f>
        <v>44420</v>
      </c>
      <c r="J1724" s="29" t="str">
        <f>VLOOKUP($C1724,CARPETAS!$C$5:$L$2388,4,FALSE)</f>
        <v>Rio Branco</v>
      </c>
      <c r="K1724" s="38"/>
      <c r="L1724" s="93">
        <f t="shared" si="106"/>
        <v>44421</v>
      </c>
      <c r="M1724" s="30">
        <f t="shared" si="107"/>
        <v>3</v>
      </c>
      <c r="N1724" s="31">
        <v>918</v>
      </c>
      <c r="O1724" s="31" t="s">
        <v>3443</v>
      </c>
      <c r="P1724" s="31">
        <v>919</v>
      </c>
      <c r="Q1724" s="31">
        <v>2234</v>
      </c>
      <c r="R1724" s="31" t="s">
        <v>1083</v>
      </c>
      <c r="S1724" s="31" t="s">
        <v>1084</v>
      </c>
      <c r="T1724" s="40" t="s">
        <v>3444</v>
      </c>
      <c r="U1724" s="222"/>
      <c r="V1724" s="48"/>
      <c r="W1724" s="48"/>
    </row>
    <row r="1725" ht="16.5" customHeight="1" s="49" customFormat="1">
      <c r="A1725" s="39">
        <v>32</v>
      </c>
      <c r="B1725" s="54" t="s">
        <v>40</v>
      </c>
      <c r="C1725" s="55" t="s">
        <v>3442</v>
      </c>
      <c r="D1725" s="141" t="s">
        <v>26</v>
      </c>
      <c r="E1725" s="88">
        <v>44418</v>
      </c>
      <c r="F1725" s="37" t="str">
        <f>VLOOKUP($C1725,CARPETAS!$C$5:$L$2388,2,FALSE)</f>
        <v>BRB070</v>
      </c>
      <c r="G1725" s="27" t="str">
        <f>VLOOKUP($C1725,CARPETAS!$C$5:$L$2388,9,FALSE)</f>
        <v>140.69.43</v>
      </c>
      <c r="H1725" s="28" t="str">
        <f>VLOOKUP($C1725,CARPETAS!$C$5:$L$2388,5,FALSE)</f>
        <v>zanini</v>
      </c>
      <c r="I1725" s="88">
        <v>44420</v>
      </c>
      <c r="J1725" s="29" t="str">
        <f>VLOOKUP($C1725,CARPETAS!$C$5:$L$2388,4,FALSE)</f>
        <v>Rio Branco</v>
      </c>
      <c r="K1725" s="38"/>
      <c r="L1725" s="93">
        <f t="shared" si="106"/>
        <v>44421</v>
      </c>
      <c r="M1725" s="30">
        <f t="shared" si="107"/>
        <v>3</v>
      </c>
      <c r="N1725" s="31">
        <v>918</v>
      </c>
      <c r="O1725" s="31" t="s">
        <v>996</v>
      </c>
      <c r="P1725" s="31">
        <v>918</v>
      </c>
      <c r="Q1725" s="31">
        <v>2235</v>
      </c>
      <c r="R1725" s="31" t="s">
        <v>3092</v>
      </c>
      <c r="S1725" s="31" t="s">
        <v>3093</v>
      </c>
      <c r="T1725" s="40" t="s">
        <v>3445</v>
      </c>
      <c r="U1725" s="222"/>
      <c r="V1725" s="48"/>
      <c r="W1725" s="48"/>
    </row>
    <row r="1726" ht="28.5" s="49" customFormat="1">
      <c r="A1726" s="39">
        <v>31</v>
      </c>
      <c r="B1726" s="54" t="s">
        <v>40</v>
      </c>
      <c r="C1726" s="55" t="s">
        <v>3446</v>
      </c>
      <c r="D1726" s="141" t="s">
        <v>2282</v>
      </c>
      <c r="E1726" s="88">
        <v>44417</v>
      </c>
      <c r="F1726" s="37" t="str">
        <f>VLOOKUP($C1726,CARPETAS!$C$5:$L$2388,2,FALSE)</f>
        <v>BRE024</v>
      </c>
      <c r="G1726" s="27" t="str">
        <f>VLOOKUP($C1726,CARPETAS!$C$5:$L$2388,9,FALSE)</f>
        <v>1405838/1405839/1405840/1407069/1405441</v>
      </c>
      <c r="H1726" s="28" t="str">
        <f>VLOOKUP($C1726,CARPETAS!$C$5:$L$2388,5,FALSE)</f>
        <v>zanini</v>
      </c>
      <c r="I1726" s="88">
        <v>44420</v>
      </c>
      <c r="J1726" s="29" t="str">
        <f>VLOOKUP($C1726,CARPETAS!$C$5:$L$2388,4,FALSE)</f>
        <v>Rio Branco</v>
      </c>
      <c r="K1726" s="38"/>
      <c r="L1726" s="93">
        <v>44422</v>
      </c>
      <c r="M1726" s="30">
        <f t="shared" si="107"/>
        <v>5</v>
      </c>
      <c r="N1726" s="31">
        <v>1600</v>
      </c>
      <c r="O1726" s="31"/>
      <c r="P1726" s="31"/>
      <c r="Q1726" s="31">
        <v>2231</v>
      </c>
      <c r="R1726" s="31" t="s">
        <v>64</v>
      </c>
      <c r="S1726" s="31" t="s">
        <v>1729</v>
      </c>
      <c r="T1726" s="40" t="s">
        <v>3447</v>
      </c>
      <c r="U1726" s="222"/>
      <c r="V1726" s="48"/>
      <c r="W1726" s="48"/>
    </row>
    <row r="1727" s="49" customFormat="1">
      <c r="A1727" s="39">
        <v>32</v>
      </c>
      <c r="B1727" s="54" t="s">
        <v>40</v>
      </c>
      <c r="C1727" s="55" t="s">
        <v>3440</v>
      </c>
      <c r="D1727" s="141" t="s">
        <v>32</v>
      </c>
      <c r="E1727" s="88">
        <v>44419</v>
      </c>
      <c r="F1727" s="37" t="str">
        <f>VLOOKUP($C1727,CARPETAS!$C$5:$L$2388,2,FALSE)</f>
        <v>BRB069</v>
      </c>
      <c r="G1727" s="27" t="str">
        <f>VLOOKUP($C1727,CARPETAS!$C$5:$L$2388,9,FALSE)</f>
        <v>140.69.42</v>
      </c>
      <c r="H1727" s="28" t="str">
        <f>VLOOKUP($C1727,CARPETAS!$C$5:$L$2388,5,FALSE)</f>
        <v>Silvio</v>
      </c>
      <c r="I1727" s="88">
        <v>44421</v>
      </c>
      <c r="J1727" s="29" t="str">
        <f>VLOOKUP($C1727,CARPETAS!$C$5:$L$2388,4,FALSE)</f>
        <v>Rio Branco</v>
      </c>
      <c r="K1727" s="38"/>
      <c r="L1727" s="93">
        <f ref="L1727:L1733" t="shared" si="108">I1727+1</f>
        <v>44422</v>
      </c>
      <c r="M1727" s="30">
        <f t="shared" si="107"/>
        <v>3</v>
      </c>
      <c r="N1727" s="31">
        <v>918</v>
      </c>
      <c r="O1727" s="31" t="s">
        <v>1588</v>
      </c>
      <c r="P1727" s="31">
        <v>919</v>
      </c>
      <c r="Q1727" s="31">
        <v>5290</v>
      </c>
      <c r="R1727" s="31" t="s">
        <v>3448</v>
      </c>
      <c r="S1727" s="31" t="s">
        <v>3449</v>
      </c>
      <c r="T1727" s="40" t="s">
        <v>3450</v>
      </c>
      <c r="U1727" s="222"/>
      <c r="V1727" s="48"/>
      <c r="W1727" s="48"/>
    </row>
    <row r="1728" s="49" customFormat="1">
      <c r="A1728" s="39">
        <v>32</v>
      </c>
      <c r="B1728" s="54" t="s">
        <v>40</v>
      </c>
      <c r="C1728" s="55" t="s">
        <v>3440</v>
      </c>
      <c r="D1728" s="141" t="s">
        <v>32</v>
      </c>
      <c r="E1728" s="88">
        <v>44419</v>
      </c>
      <c r="F1728" s="37" t="str">
        <f>VLOOKUP($C1728,CARPETAS!$C$5:$L$2388,2,FALSE)</f>
        <v>BRB069</v>
      </c>
      <c r="G1728" s="27" t="str">
        <f>VLOOKUP($C1728,CARPETAS!$C$5:$L$2388,9,FALSE)</f>
        <v>140.69.42</v>
      </c>
      <c r="H1728" s="28" t="str">
        <f>VLOOKUP($C1728,CARPETAS!$C$5:$L$2388,5,FALSE)</f>
        <v>Silvio</v>
      </c>
      <c r="I1728" s="88">
        <f>E1728+2</f>
        <v>44421</v>
      </c>
      <c r="J1728" s="29" t="str">
        <f>VLOOKUP($C1728,CARPETAS!$C$5:$L$2388,4,FALSE)</f>
        <v>Rio Branco</v>
      </c>
      <c r="K1728" s="38"/>
      <c r="L1728" s="93">
        <f t="shared" si="108"/>
        <v>44422</v>
      </c>
      <c r="M1728" s="30">
        <f t="shared" si="107"/>
        <v>3</v>
      </c>
      <c r="N1728" s="31">
        <v>918</v>
      </c>
      <c r="O1728" s="31" t="s">
        <v>1605</v>
      </c>
      <c r="P1728" s="31">
        <v>919</v>
      </c>
      <c r="Q1728" s="31">
        <v>5291</v>
      </c>
      <c r="R1728" s="31" t="s">
        <v>249</v>
      </c>
      <c r="S1728" s="31" t="s">
        <v>250</v>
      </c>
      <c r="T1728" s="40" t="s">
        <v>3450</v>
      </c>
      <c r="U1728" s="222"/>
      <c r="V1728" s="48"/>
      <c r="W1728" s="48"/>
    </row>
    <row r="1729" s="49" customFormat="1">
      <c r="A1729" s="39">
        <v>32</v>
      </c>
      <c r="B1729" s="54" t="s">
        <v>40</v>
      </c>
      <c r="C1729" s="55" t="s">
        <v>3442</v>
      </c>
      <c r="D1729" s="141" t="s">
        <v>1998</v>
      </c>
      <c r="E1729" s="88">
        <v>44419</v>
      </c>
      <c r="F1729" s="37" t="str">
        <f>VLOOKUP($C1729,CARPETAS!$C$5:$L$2388,2,FALSE)</f>
        <v>BRB070</v>
      </c>
      <c r="G1729" s="27" t="str">
        <f>VLOOKUP($C1729,CARPETAS!$C$5:$L$2388,9,FALSE)</f>
        <v>140.69.43</v>
      </c>
      <c r="H1729" s="28" t="str">
        <f>VLOOKUP($C1729,CARPETAS!$C$5:$L$2388,5,FALSE)</f>
        <v>zanini</v>
      </c>
      <c r="I1729" s="88">
        <f>E1729+2</f>
        <v>44421</v>
      </c>
      <c r="J1729" s="29" t="str">
        <f>VLOOKUP($C1729,CARPETAS!$C$5:$L$2388,4,FALSE)</f>
        <v>Rio Branco</v>
      </c>
      <c r="K1729" s="38"/>
      <c r="L1729" s="93">
        <f t="shared" si="108"/>
        <v>44422</v>
      </c>
      <c r="M1729" s="30">
        <f t="shared" si="107"/>
        <v>3</v>
      </c>
      <c r="N1729" s="31">
        <v>918</v>
      </c>
      <c r="O1729" s="31" t="s">
        <v>3451</v>
      </c>
      <c r="P1729" s="31">
        <v>918</v>
      </c>
      <c r="Q1729" s="31">
        <v>2238</v>
      </c>
      <c r="R1729" s="31" t="s">
        <v>478</v>
      </c>
      <c r="S1729" s="31" t="s">
        <v>479</v>
      </c>
      <c r="T1729" s="40" t="s">
        <v>3452</v>
      </c>
      <c r="U1729" s="222"/>
      <c r="V1729" s="48"/>
      <c r="W1729" s="48"/>
    </row>
    <row r="1730" s="49" customFormat="1">
      <c r="A1730" s="39">
        <v>32</v>
      </c>
      <c r="B1730" s="54" t="s">
        <v>40</v>
      </c>
      <c r="C1730" s="55" t="s">
        <v>3438</v>
      </c>
      <c r="D1730" s="141" t="s">
        <v>37</v>
      </c>
      <c r="E1730" s="88">
        <v>44419</v>
      </c>
      <c r="F1730" s="37" t="str">
        <f>VLOOKUP($C1730,CARPETAS!$C$5:$L$2388,2,FALSE)</f>
        <v>BRB071</v>
      </c>
      <c r="G1730" s="27" t="str">
        <f>VLOOKUP($C1730,CARPETAS!$C$5:$L$2388,9,FALSE)</f>
        <v>14069.44</v>
      </c>
      <c r="H1730" s="28" t="str">
        <f>VLOOKUP($C1730,CARPETAS!$C$5:$L$2388,5,FALSE)</f>
        <v>Gral</v>
      </c>
      <c r="I1730" s="88">
        <f>E1730+2</f>
        <v>44421</v>
      </c>
      <c r="J1730" s="29" t="str">
        <f>VLOOKUP($C1730,CARPETAS!$C$5:$L$2388,4,FALSE)</f>
        <v>Rio Branco</v>
      </c>
      <c r="K1730" s="38"/>
      <c r="L1730" s="93">
        <f t="shared" si="108"/>
        <v>44422</v>
      </c>
      <c r="M1730" s="30">
        <f t="shared" si="107"/>
        <v>3</v>
      </c>
      <c r="N1730" s="31">
        <v>918</v>
      </c>
      <c r="O1730" s="31" t="s">
        <v>787</v>
      </c>
      <c r="P1730" s="31">
        <v>919</v>
      </c>
      <c r="Q1730" s="31">
        <v>5614</v>
      </c>
      <c r="R1730" s="31" t="s">
        <v>3453</v>
      </c>
      <c r="S1730" s="31" t="s">
        <v>3454</v>
      </c>
      <c r="T1730" s="40" t="s">
        <v>3450</v>
      </c>
      <c r="U1730" s="222"/>
      <c r="V1730" s="48"/>
      <c r="W1730" s="48"/>
    </row>
    <row r="1731" s="49" customFormat="1">
      <c r="A1731" s="39">
        <v>31</v>
      </c>
      <c r="B1731" s="54" t="s">
        <v>40</v>
      </c>
      <c r="C1731" s="55" t="s">
        <v>3455</v>
      </c>
      <c r="D1731" s="141" t="s">
        <v>38</v>
      </c>
      <c r="E1731" s="88">
        <v>44413</v>
      </c>
      <c r="F1731" s="37" t="str">
        <f>VLOOKUP($C1731,CARPETAS!$C$5:$L$2388,2,FALSE)</f>
        <v>BRA039</v>
      </c>
      <c r="G1731" s="27" t="str">
        <f>VLOOKUP($C1731,CARPETAS!$C$5:$L$2388,9,FALSE)</f>
        <v>140.66.66</v>
      </c>
      <c r="H1731" s="28" t="str">
        <f>VLOOKUP($C1731,CARPETAS!$C$5:$L$2388,5,FALSE)</f>
        <v>Silvio</v>
      </c>
      <c r="I1731" s="88">
        <v>44421</v>
      </c>
      <c r="J1731" s="29" t="str">
        <f>VLOOKUP($C1731,CARPETAS!$C$5:$L$2388,4,FALSE)</f>
        <v>Rio Branco</v>
      </c>
      <c r="K1731" s="38"/>
      <c r="L1731" s="93">
        <f t="shared" si="108"/>
        <v>44422</v>
      </c>
      <c r="M1731" s="30">
        <f t="shared" si="107"/>
        <v>9</v>
      </c>
      <c r="N1731" s="31">
        <v>1104</v>
      </c>
      <c r="O1731" s="31">
        <v>57610</v>
      </c>
      <c r="P1731" s="31">
        <v>1104</v>
      </c>
      <c r="Q1731" s="31">
        <v>5284</v>
      </c>
      <c r="R1731" s="31" t="s">
        <v>3217</v>
      </c>
      <c r="S1731" s="31" t="s">
        <v>3218</v>
      </c>
      <c r="T1731" s="40" t="s">
        <v>3456</v>
      </c>
      <c r="U1731" s="222"/>
      <c r="V1731" s="48"/>
      <c r="W1731" s="48"/>
    </row>
    <row r="1732" s="49" customFormat="1">
      <c r="A1732" s="39">
        <v>32</v>
      </c>
      <c r="B1732" s="54" t="s">
        <v>40</v>
      </c>
      <c r="C1732" s="55" t="s">
        <v>3457</v>
      </c>
      <c r="D1732" s="141" t="s">
        <v>27</v>
      </c>
      <c r="E1732" s="88">
        <v>44420</v>
      </c>
      <c r="F1732" s="37" t="str">
        <f>VLOOKUP($C1732,CARPETAS!$C$5:$L$2388,2,FALSE)</f>
        <v>BRB072</v>
      </c>
      <c r="G1732" s="27" t="str">
        <f>VLOOKUP($C1732,CARPETAS!$C$5:$L$2388,9,FALSE)</f>
        <v>140.69.46</v>
      </c>
      <c r="H1732" s="28" t="str">
        <f>VLOOKUP($C1732,CARPETAS!$C$5:$L$2388,5,FALSE)</f>
        <v>Amaro</v>
      </c>
      <c r="I1732" s="88">
        <v>44421</v>
      </c>
      <c r="J1732" s="29" t="str">
        <f>VLOOKUP($C1732,CARPETAS!$C$5:$L$2388,4,FALSE)</f>
        <v>Rio Branco</v>
      </c>
      <c r="K1732" s="38"/>
      <c r="L1732" s="93">
        <f t="shared" si="108"/>
        <v>44422</v>
      </c>
      <c r="M1732" s="30">
        <f t="shared" si="107"/>
        <v>2</v>
      </c>
      <c r="N1732" s="31">
        <v>1008</v>
      </c>
      <c r="O1732" s="31" t="s">
        <v>698</v>
      </c>
      <c r="P1732" s="31">
        <v>1008</v>
      </c>
      <c r="Q1732" s="31">
        <v>6985</v>
      </c>
      <c r="R1732" s="31" t="s">
        <v>3458</v>
      </c>
      <c r="S1732" s="31" t="s">
        <v>3459</v>
      </c>
      <c r="T1732" s="40" t="s">
        <v>3460</v>
      </c>
      <c r="U1732" s="222"/>
      <c r="V1732" s="48"/>
      <c r="W1732" s="48"/>
    </row>
    <row r="1733" s="49" customFormat="1">
      <c r="A1733" s="39">
        <v>31</v>
      </c>
      <c r="B1733" s="54" t="s">
        <v>40</v>
      </c>
      <c r="C1733" s="55" t="s">
        <v>3461</v>
      </c>
      <c r="D1733" s="141" t="s">
        <v>38</v>
      </c>
      <c r="E1733" s="88">
        <v>44414</v>
      </c>
      <c r="F1733" s="37" t="str">
        <f>VLOOKUP($C1733,CARPETAS!$C$5:$L$2388,2,FALSE)</f>
        <v>BRA039</v>
      </c>
      <c r="G1733" s="27" t="str">
        <f>VLOOKUP($C1733,CARPETAS!$C$5:$L$2388,9,FALSE)</f>
        <v>140.66.66</v>
      </c>
      <c r="H1733" s="28" t="str">
        <f>VLOOKUP($C1733,CARPETAS!$C$5:$L$2388,5,FALSE)</f>
        <v>Silvio</v>
      </c>
      <c r="I1733" s="88">
        <v>44421</v>
      </c>
      <c r="J1733" s="29" t="str">
        <f>VLOOKUP($C1733,CARPETAS!$C$5:$L$2388,4,FALSE)</f>
        <v>Rio Branco</v>
      </c>
      <c r="K1733" s="38"/>
      <c r="L1733" s="93">
        <f t="shared" si="108"/>
        <v>44422</v>
      </c>
      <c r="M1733" s="30">
        <f t="shared" si="107"/>
        <v>8</v>
      </c>
      <c r="N1733" s="31">
        <v>1104</v>
      </c>
      <c r="O1733" s="31">
        <v>56643</v>
      </c>
      <c r="P1733" s="31">
        <v>1104</v>
      </c>
      <c r="Q1733" s="31">
        <v>5285</v>
      </c>
      <c r="R1733" s="31" t="s">
        <v>1851</v>
      </c>
      <c r="S1733" s="31" t="s">
        <v>1852</v>
      </c>
      <c r="T1733" s="40" t="s">
        <v>3456</v>
      </c>
      <c r="U1733" s="222"/>
      <c r="V1733" s="48"/>
      <c r="W1733" s="48"/>
    </row>
    <row r="1734" s="49" customFormat="1">
      <c r="A1734" s="39">
        <v>32</v>
      </c>
      <c r="B1734" s="54" t="s">
        <v>40</v>
      </c>
      <c r="C1734" s="55" t="s">
        <v>3462</v>
      </c>
      <c r="D1734" s="141" t="s">
        <v>1907</v>
      </c>
      <c r="E1734" s="88">
        <v>44418</v>
      </c>
      <c r="F1734" s="37" t="str">
        <f>VLOOKUP($C1734,CARPETAS!$C$5:$L$2388,2,FALSE)</f>
        <v>PYB024</v>
      </c>
      <c r="G1734" s="27" t="str">
        <f>VLOOKUP($C1734,CARPETAS!$C$5:$L$2388,9,FALSE)</f>
        <v>140.68.95</v>
      </c>
      <c r="H1734" s="28" t="str">
        <f>VLOOKUP($C1734,CARPETAS!$C$5:$L$2388,5,FALSE)</f>
        <v>Alto Paraguay</v>
      </c>
      <c r="I1734" s="88">
        <v>44422</v>
      </c>
      <c r="J1734" s="29" t="str">
        <f>VLOOKUP($C1734,CARPETAS!$C$5:$L$2388,4,FALSE)</f>
        <v>Salto</v>
      </c>
      <c r="K1734" s="38"/>
      <c r="L1734" s="93">
        <v>44424</v>
      </c>
      <c r="M1734" s="30">
        <f t="shared" si="107"/>
        <v>6</v>
      </c>
      <c r="N1734" s="31">
        <v>990</v>
      </c>
      <c r="O1734" s="31" t="s">
        <v>2405</v>
      </c>
      <c r="P1734" s="31">
        <v>991</v>
      </c>
      <c r="Q1734" s="31"/>
      <c r="R1734" s="31" t="s">
        <v>2333</v>
      </c>
      <c r="S1734" s="31" t="s">
        <v>2824</v>
      </c>
      <c r="T1734" s="40" t="s">
        <v>3463</v>
      </c>
      <c r="U1734" s="222"/>
      <c r="V1734" s="48"/>
      <c r="W1734" s="48"/>
    </row>
    <row r="1735" s="49" customFormat="1">
      <c r="A1735" s="39">
        <v>32</v>
      </c>
      <c r="B1735" s="54" t="s">
        <v>40</v>
      </c>
      <c r="C1735" s="55" t="s">
        <v>3440</v>
      </c>
      <c r="D1735" s="141" t="s">
        <v>28</v>
      </c>
      <c r="E1735" s="88">
        <v>44421</v>
      </c>
      <c r="F1735" s="37" t="str">
        <f>VLOOKUP($C1735,CARPETAS!$C$5:$L$2388,2,FALSE)</f>
        <v>BRB069</v>
      </c>
      <c r="G1735" s="27" t="str">
        <f>VLOOKUP($C1735,CARPETAS!$C$5:$L$2388,9,FALSE)</f>
        <v>140.69.42</v>
      </c>
      <c r="H1735" s="28" t="str">
        <f>VLOOKUP($C1735,CARPETAS!$C$5:$L$2388,5,FALSE)</f>
        <v>Silvio</v>
      </c>
      <c r="I1735" s="88">
        <f>E1735+2</f>
        <v>44423</v>
      </c>
      <c r="J1735" s="29" t="str">
        <f>VLOOKUP($C1735,CARPETAS!$C$5:$L$2388,4,FALSE)</f>
        <v>Rio Branco</v>
      </c>
      <c r="K1735" s="38"/>
      <c r="L1735" s="93">
        <v>44426</v>
      </c>
      <c r="M1735" s="30">
        <f t="shared" si="107"/>
        <v>5</v>
      </c>
      <c r="N1735" s="31">
        <v>918</v>
      </c>
      <c r="O1735" s="31" t="s">
        <v>1665</v>
      </c>
      <c r="P1735" s="31">
        <v>919</v>
      </c>
      <c r="Q1735" s="31">
        <v>5292</v>
      </c>
      <c r="R1735" s="31" t="s">
        <v>3464</v>
      </c>
      <c r="S1735" s="31" t="s">
        <v>3465</v>
      </c>
      <c r="T1735" s="40" t="s">
        <v>3466</v>
      </c>
      <c r="U1735" s="222"/>
      <c r="V1735" s="48"/>
      <c r="W1735" s="48"/>
    </row>
    <row r="1736" s="49" customFormat="1">
      <c r="A1736" s="39">
        <v>32</v>
      </c>
      <c r="B1736" s="54" t="s">
        <v>40</v>
      </c>
      <c r="C1736" s="55" t="s">
        <v>3442</v>
      </c>
      <c r="D1736" s="141" t="s">
        <v>26</v>
      </c>
      <c r="E1736" s="88">
        <v>44420</v>
      </c>
      <c r="F1736" s="37" t="str">
        <f>VLOOKUP($C1736,CARPETAS!$C$5:$L$2388,2,FALSE)</f>
        <v>BRB070</v>
      </c>
      <c r="G1736" s="27" t="str">
        <f>VLOOKUP($C1736,CARPETAS!$C$5:$L$2388,9,FALSE)</f>
        <v>140.69.43</v>
      </c>
      <c r="H1736" s="28" t="str">
        <f>VLOOKUP($C1736,CARPETAS!$C$5:$L$2388,5,FALSE)</f>
        <v>zanini</v>
      </c>
      <c r="I1736" s="88">
        <v>44424</v>
      </c>
      <c r="J1736" s="29" t="str">
        <f>VLOOKUP($C1736,CARPETAS!$C$5:$L$2388,4,FALSE)</f>
        <v>Rio Branco</v>
      </c>
      <c r="K1736" s="38"/>
      <c r="L1736" s="93">
        <f ref="L1736:L1761" t="shared" si="109">I1736+1</f>
        <v>44425</v>
      </c>
      <c r="M1736" s="30">
        <f t="shared" si="107"/>
        <v>5</v>
      </c>
      <c r="N1736" s="31">
        <v>918</v>
      </c>
      <c r="O1736" s="31" t="s">
        <v>1006</v>
      </c>
      <c r="P1736" s="31">
        <v>919</v>
      </c>
      <c r="Q1736" s="31">
        <v>2237</v>
      </c>
      <c r="R1736" s="31" t="s">
        <v>110</v>
      </c>
      <c r="S1736" s="31" t="s">
        <v>111</v>
      </c>
      <c r="T1736" s="40" t="s">
        <v>3467</v>
      </c>
      <c r="U1736" s="222"/>
      <c r="V1736" s="48"/>
      <c r="W1736" s="48"/>
    </row>
    <row r="1737" s="49" customFormat="1">
      <c r="A1737" s="39">
        <v>32</v>
      </c>
      <c r="B1737" s="54" t="s">
        <v>40</v>
      </c>
      <c r="C1737" s="55" t="s">
        <v>3442</v>
      </c>
      <c r="D1737" s="141" t="s">
        <v>37</v>
      </c>
      <c r="E1737" s="88">
        <v>44421</v>
      </c>
      <c r="F1737" s="37" t="str">
        <f>VLOOKUP($C1737,CARPETAS!$C$5:$L$2388,2,FALSE)</f>
        <v>BRB070</v>
      </c>
      <c r="G1737" s="27" t="str">
        <f>VLOOKUP($C1737,CARPETAS!$C$5:$L$2388,9,FALSE)</f>
        <v>140.69.43</v>
      </c>
      <c r="H1737" s="28" t="str">
        <f>VLOOKUP($C1737,CARPETAS!$C$5:$L$2388,5,FALSE)</f>
        <v>zanini</v>
      </c>
      <c r="I1737" s="88">
        <v>44424</v>
      </c>
      <c r="J1737" s="29" t="str">
        <f>VLOOKUP($C1737,CARPETAS!$C$5:$L$2388,4,FALSE)</f>
        <v>Rio Branco</v>
      </c>
      <c r="K1737" s="38"/>
      <c r="L1737" s="93">
        <f t="shared" si="109"/>
        <v>44425</v>
      </c>
      <c r="M1737" s="30">
        <f t="shared" si="107"/>
        <v>4</v>
      </c>
      <c r="N1737" s="31">
        <v>918</v>
      </c>
      <c r="O1737" s="31" t="s">
        <v>802</v>
      </c>
      <c r="P1737" s="31">
        <v>919</v>
      </c>
      <c r="Q1737" s="31">
        <v>2242</v>
      </c>
      <c r="R1737" s="31" t="s">
        <v>3132</v>
      </c>
      <c r="S1737" s="31" t="s">
        <v>2753</v>
      </c>
      <c r="T1737" s="40" t="s">
        <v>3467</v>
      </c>
      <c r="U1737" s="222"/>
      <c r="V1737" s="48"/>
      <c r="W1737" s="48"/>
    </row>
    <row r="1738" s="49" customFormat="1">
      <c r="A1738" s="39">
        <v>32</v>
      </c>
      <c r="B1738" s="54" t="s">
        <v>40</v>
      </c>
      <c r="C1738" s="55" t="s">
        <v>3438</v>
      </c>
      <c r="D1738" s="141" t="s">
        <v>1091</v>
      </c>
      <c r="E1738" s="88">
        <v>44421</v>
      </c>
      <c r="F1738" s="37" t="str">
        <f>VLOOKUP($C1738,CARPETAS!$C$5:$L$2388,2,FALSE)</f>
        <v>BRB071</v>
      </c>
      <c r="G1738" s="27" t="str">
        <f>VLOOKUP($C1738,CARPETAS!$C$5:$L$2388,9,FALSE)</f>
        <v>14069.44</v>
      </c>
      <c r="H1738" s="28" t="str">
        <f>VLOOKUP($C1738,CARPETAS!$C$5:$L$2388,5,FALSE)</f>
        <v>Gral</v>
      </c>
      <c r="I1738" s="88">
        <v>44424</v>
      </c>
      <c r="J1738" s="29" t="str">
        <f>VLOOKUP($C1738,CARPETAS!$C$5:$L$2388,4,FALSE)</f>
        <v>Rio Branco</v>
      </c>
      <c r="K1738" s="38"/>
      <c r="L1738" s="93">
        <f t="shared" si="109"/>
        <v>44425</v>
      </c>
      <c r="M1738" s="30">
        <f t="shared" si="107"/>
        <v>4</v>
      </c>
      <c r="N1738" s="31">
        <v>918</v>
      </c>
      <c r="O1738" s="31" t="s">
        <v>1492</v>
      </c>
      <c r="P1738" s="31">
        <v>918</v>
      </c>
      <c r="Q1738" s="31">
        <v>5615</v>
      </c>
      <c r="R1738" s="31" t="s">
        <v>3468</v>
      </c>
      <c r="S1738" s="31" t="s">
        <v>3469</v>
      </c>
      <c r="T1738" s="40" t="s">
        <v>3470</v>
      </c>
      <c r="U1738" s="222"/>
      <c r="V1738" s="48"/>
      <c r="W1738" s="48"/>
    </row>
    <row r="1739" s="49" customFormat="1">
      <c r="A1739" s="39">
        <v>32</v>
      </c>
      <c r="B1739" s="54" t="s">
        <v>40</v>
      </c>
      <c r="C1739" s="55" t="s">
        <v>3442</v>
      </c>
      <c r="D1739" s="141" t="s">
        <v>1998</v>
      </c>
      <c r="E1739" s="88">
        <v>44421</v>
      </c>
      <c r="F1739" s="37" t="str">
        <f>VLOOKUP($C1739,CARPETAS!$C$5:$L$2388,2,FALSE)</f>
        <v>BRB070</v>
      </c>
      <c r="G1739" s="27" t="str">
        <f>VLOOKUP($C1739,CARPETAS!$C$5:$L$2388,9,FALSE)</f>
        <v>140.69.43</v>
      </c>
      <c r="H1739" s="28" t="str">
        <f>VLOOKUP($C1739,CARPETAS!$C$5:$L$2388,5,FALSE)</f>
        <v>zanini</v>
      </c>
      <c r="I1739" s="88">
        <v>44424</v>
      </c>
      <c r="J1739" s="29" t="str">
        <f>VLOOKUP($C1739,CARPETAS!$C$5:$L$2388,4,FALSE)</f>
        <v>Rio Branco</v>
      </c>
      <c r="K1739" s="38"/>
      <c r="L1739" s="93">
        <f t="shared" si="109"/>
        <v>44425</v>
      </c>
      <c r="M1739" s="30">
        <f t="shared" si="107"/>
        <v>4</v>
      </c>
      <c r="N1739" s="31">
        <v>918</v>
      </c>
      <c r="O1739" s="31" t="s">
        <v>3471</v>
      </c>
      <c r="P1739" s="31">
        <v>919</v>
      </c>
      <c r="Q1739" s="31">
        <v>2241</v>
      </c>
      <c r="R1739" s="31" t="s">
        <v>1958</v>
      </c>
      <c r="S1739" s="31" t="s">
        <v>1959</v>
      </c>
      <c r="T1739" s="40" t="s">
        <v>3467</v>
      </c>
      <c r="U1739" s="222"/>
      <c r="V1739" s="48"/>
      <c r="W1739" s="48"/>
    </row>
    <row r="1740" s="49" customFormat="1">
      <c r="A1740" s="39">
        <v>31</v>
      </c>
      <c r="B1740" s="54" t="s">
        <v>40</v>
      </c>
      <c r="C1740" s="55" t="s">
        <v>3472</v>
      </c>
      <c r="D1740" s="141" t="s">
        <v>38</v>
      </c>
      <c r="E1740" s="88">
        <v>44412</v>
      </c>
      <c r="F1740" s="37" t="str">
        <f>VLOOKUP($C1740,CARPETAS!$C$5:$L$2388,2,FALSE)</f>
        <v>BRA039</v>
      </c>
      <c r="G1740" s="27" t="str">
        <f>VLOOKUP($C1740,CARPETAS!$C$5:$L$2388,9,FALSE)</f>
        <v>140.66.66</v>
      </c>
      <c r="H1740" s="28" t="str">
        <f>VLOOKUP($C1740,CARPETAS!$C$5:$L$2388,5,FALSE)</f>
        <v>Silvio</v>
      </c>
      <c r="I1740" s="88">
        <v>44424</v>
      </c>
      <c r="J1740" s="29" t="str">
        <f>VLOOKUP($C1740,CARPETAS!$C$5:$L$2388,4,FALSE)</f>
        <v>Rio Branco</v>
      </c>
      <c r="K1740" s="38"/>
      <c r="L1740" s="93">
        <f t="shared" si="109"/>
        <v>44425</v>
      </c>
      <c r="M1740" s="30">
        <f t="shared" si="107"/>
        <v>13</v>
      </c>
      <c r="N1740" s="31">
        <v>1104</v>
      </c>
      <c r="O1740" s="31">
        <v>57686</v>
      </c>
      <c r="P1740" s="31">
        <v>1104</v>
      </c>
      <c r="Q1740" s="31">
        <v>5282</v>
      </c>
      <c r="R1740" s="31" t="s">
        <v>3154</v>
      </c>
      <c r="S1740" s="31" t="s">
        <v>3155</v>
      </c>
      <c r="T1740" s="40" t="s">
        <v>3473</v>
      </c>
      <c r="U1740" s="222"/>
      <c r="V1740" s="48"/>
      <c r="W1740" s="48"/>
    </row>
    <row r="1741" s="49" customFormat="1">
      <c r="A1741" s="39">
        <v>33</v>
      </c>
      <c r="B1741" s="54" t="s">
        <v>40</v>
      </c>
      <c r="C1741" s="55" t="s">
        <v>3457</v>
      </c>
      <c r="D1741" s="141" t="s">
        <v>27</v>
      </c>
      <c r="E1741" s="88">
        <v>44424</v>
      </c>
      <c r="F1741" s="37" t="str">
        <f>VLOOKUP($C1741,CARPETAS!$C$5:$L$2388,2,FALSE)</f>
        <v>BRB072</v>
      </c>
      <c r="G1741" s="27" t="str">
        <f>VLOOKUP($C1741,CARPETAS!$C$5:$L$2388,9,FALSE)</f>
        <v>140.69.46</v>
      </c>
      <c r="H1741" s="28" t="str">
        <f>VLOOKUP($C1741,CARPETAS!$C$5:$L$2388,5,FALSE)</f>
        <v>Amaro</v>
      </c>
      <c r="I1741" s="88">
        <v>44425</v>
      </c>
      <c r="J1741" s="29" t="str">
        <f>VLOOKUP($C1741,CARPETAS!$C$5:$L$2388,4,FALSE)</f>
        <v>Rio Branco</v>
      </c>
      <c r="K1741" s="38"/>
      <c r="L1741" s="93">
        <f t="shared" si="109"/>
        <v>44426</v>
      </c>
      <c r="M1741" s="30">
        <f t="shared" si="107"/>
        <v>2</v>
      </c>
      <c r="N1741" s="31">
        <v>1008</v>
      </c>
      <c r="O1741" s="31" t="s">
        <v>673</v>
      </c>
      <c r="P1741" s="31">
        <v>1008</v>
      </c>
      <c r="Q1741" s="31">
        <v>7005</v>
      </c>
      <c r="R1741" s="31" t="s">
        <v>3474</v>
      </c>
      <c r="S1741" s="31" t="s">
        <v>3475</v>
      </c>
      <c r="T1741" s="40" t="s">
        <v>3476</v>
      </c>
      <c r="U1741" s="222"/>
      <c r="V1741" s="48"/>
      <c r="W1741" s="48"/>
    </row>
    <row r="1742" ht="28.5" s="49" customFormat="1">
      <c r="A1742" s="39">
        <v>31</v>
      </c>
      <c r="B1742" s="54" t="s">
        <v>40</v>
      </c>
      <c r="C1742" s="55" t="s">
        <v>3477</v>
      </c>
      <c r="D1742" s="141" t="s">
        <v>2282</v>
      </c>
      <c r="E1742" s="88">
        <v>44421</v>
      </c>
      <c r="F1742" s="37" t="str">
        <f>VLOOKUP($C1742,CARPETAS!$C$5:$L$2388,2,FALSE)</f>
        <v>BRE025</v>
      </c>
      <c r="G1742" s="27" t="str">
        <f>VLOOKUP($C1742,CARPETAS!$C$5:$L$2388,9,FALSE)</f>
        <v>1406952/1406951</v>
      </c>
      <c r="H1742" s="28" t="str">
        <f>VLOOKUP($C1742,CARPETAS!$C$5:$L$2388,5,FALSE)</f>
        <v>Silvio</v>
      </c>
      <c r="I1742" s="88">
        <v>44426</v>
      </c>
      <c r="J1742" s="29" t="str">
        <f>VLOOKUP($C1742,CARPETAS!$C$5:$L$2388,4,FALSE)</f>
        <v>Rio Branco</v>
      </c>
      <c r="K1742" s="38"/>
      <c r="L1742" s="93">
        <f t="shared" si="109"/>
        <v>44427</v>
      </c>
      <c r="M1742" s="30">
        <f t="shared" si="107"/>
        <v>6</v>
      </c>
      <c r="N1742" s="31">
        <v>1488</v>
      </c>
      <c r="O1742" s="31" t="s">
        <v>3478</v>
      </c>
      <c r="P1742" s="31">
        <v>1488</v>
      </c>
      <c r="Q1742" s="31">
        <v>5299</v>
      </c>
      <c r="R1742" s="31" t="s">
        <v>3479</v>
      </c>
      <c r="S1742" s="31" t="s">
        <v>3480</v>
      </c>
      <c r="T1742" s="40" t="s">
        <v>3481</v>
      </c>
      <c r="U1742" s="222"/>
      <c r="V1742" s="48"/>
      <c r="W1742" s="48"/>
    </row>
    <row r="1743" s="49" customFormat="1">
      <c r="A1743" s="39">
        <v>33</v>
      </c>
      <c r="B1743" s="54" t="s">
        <v>40</v>
      </c>
      <c r="C1743" s="55" t="s">
        <v>3440</v>
      </c>
      <c r="D1743" s="141" t="s">
        <v>28</v>
      </c>
      <c r="E1743" s="88">
        <v>44425</v>
      </c>
      <c r="F1743" s="37" t="str">
        <f>VLOOKUP($C1743,CARPETAS!$C$5:$L$2388,2,FALSE)</f>
        <v>BRB069</v>
      </c>
      <c r="G1743" s="27" t="str">
        <f>VLOOKUP($C1743,CARPETAS!$C$5:$L$2388,9,FALSE)</f>
        <v>140.69.42</v>
      </c>
      <c r="H1743" s="28" t="str">
        <f>VLOOKUP($C1743,CARPETAS!$C$5:$L$2388,5,FALSE)</f>
        <v>Silvio</v>
      </c>
      <c r="I1743" s="88">
        <v>44426</v>
      </c>
      <c r="J1743" s="29" t="str">
        <f>VLOOKUP($C1743,CARPETAS!$C$5:$L$2388,4,FALSE)</f>
        <v>Rio Branco</v>
      </c>
      <c r="K1743" s="38"/>
      <c r="L1743" s="93">
        <f t="shared" si="109"/>
        <v>44427</v>
      </c>
      <c r="M1743" s="30">
        <f t="shared" si="107"/>
        <v>2</v>
      </c>
      <c r="N1743" s="31">
        <v>918</v>
      </c>
      <c r="O1743" s="31" t="s">
        <v>1684</v>
      </c>
      <c r="P1743" s="31">
        <v>919</v>
      </c>
      <c r="Q1743" s="31">
        <v>5294</v>
      </c>
      <c r="R1743" s="31" t="s">
        <v>211</v>
      </c>
      <c r="S1743" s="31" t="s">
        <v>3109</v>
      </c>
      <c r="T1743" s="40" t="s">
        <v>3482</v>
      </c>
      <c r="U1743" s="222"/>
      <c r="V1743" s="48"/>
      <c r="W1743" s="48"/>
    </row>
    <row r="1744" s="49" customFormat="1">
      <c r="A1744" s="39">
        <v>33</v>
      </c>
      <c r="B1744" s="54" t="s">
        <v>40</v>
      </c>
      <c r="C1744" s="55" t="s">
        <v>3483</v>
      </c>
      <c r="D1744" s="141" t="s">
        <v>26</v>
      </c>
      <c r="E1744" s="88">
        <v>44425</v>
      </c>
      <c r="F1744" s="37" t="str">
        <f>VLOOKUP($C1744,CARPETAS!$C$5:$L$2388,2,FALSE)</f>
        <v>BRB073</v>
      </c>
      <c r="G1744" s="27" t="str">
        <f>VLOOKUP($C1744,CARPETAS!$C$5:$L$2388,9,FALSE)</f>
        <v>140.77.50</v>
      </c>
      <c r="H1744" s="28" t="str">
        <f>VLOOKUP($C1744,CARPETAS!$C$5:$L$2388,5,FALSE)</f>
        <v>Zanini</v>
      </c>
      <c r="I1744" s="88">
        <v>44427</v>
      </c>
      <c r="J1744" s="29" t="str">
        <f>VLOOKUP($C1744,CARPETAS!$C$5:$L$2388,4,FALSE)</f>
        <v>Rio Branco</v>
      </c>
      <c r="K1744" s="38"/>
      <c r="L1744" s="93">
        <f t="shared" si="109"/>
        <v>44428</v>
      </c>
      <c r="M1744" s="30">
        <f t="shared" si="107"/>
        <v>3</v>
      </c>
      <c r="N1744" s="31">
        <v>918</v>
      </c>
      <c r="O1744" s="31" t="s">
        <v>1010</v>
      </c>
      <c r="P1744" s="31">
        <v>918</v>
      </c>
      <c r="Q1744" s="31">
        <v>2246</v>
      </c>
      <c r="R1744" s="31" t="s">
        <v>252</v>
      </c>
      <c r="S1744" s="31" t="s">
        <v>253</v>
      </c>
      <c r="T1744" s="40" t="s">
        <v>3484</v>
      </c>
      <c r="U1744" s="222"/>
      <c r="V1744" s="48"/>
      <c r="W1744" s="48"/>
    </row>
    <row r="1745" s="49" customFormat="1">
      <c r="A1745" s="39">
        <v>33</v>
      </c>
      <c r="B1745" s="54" t="s">
        <v>40</v>
      </c>
      <c r="C1745" s="55" t="s">
        <v>3440</v>
      </c>
      <c r="D1745" s="141" t="s">
        <v>32</v>
      </c>
      <c r="E1745" s="88">
        <v>44425</v>
      </c>
      <c r="F1745" s="37" t="str">
        <f>VLOOKUP($C1745,CARPETAS!$C$5:$L$2388,2,FALSE)</f>
        <v>BRB069</v>
      </c>
      <c r="G1745" s="27" t="str">
        <f>VLOOKUP($C1745,CARPETAS!$C$5:$L$2388,9,FALSE)</f>
        <v>140.69.42</v>
      </c>
      <c r="H1745" s="28" t="str">
        <f>VLOOKUP($C1745,CARPETAS!$C$5:$L$2388,5,FALSE)</f>
        <v>Silvio</v>
      </c>
      <c r="I1745" s="88">
        <f>E1745+2</f>
        <v>44427</v>
      </c>
      <c r="J1745" s="29" t="str">
        <f>VLOOKUP($C1745,CARPETAS!$C$5:$L$2388,4,FALSE)</f>
        <v>Rio Branco</v>
      </c>
      <c r="K1745" s="38"/>
      <c r="L1745" s="93">
        <f t="shared" si="109"/>
        <v>44428</v>
      </c>
      <c r="M1745" s="30">
        <f t="shared" si="107"/>
        <v>3</v>
      </c>
      <c r="N1745" s="31">
        <v>918</v>
      </c>
      <c r="O1745" s="31" t="s">
        <v>1620</v>
      </c>
      <c r="P1745" s="31">
        <v>919</v>
      </c>
      <c r="Q1745" s="31">
        <v>5293</v>
      </c>
      <c r="R1745" s="31" t="s">
        <v>1990</v>
      </c>
      <c r="S1745" s="31" t="s">
        <v>1628</v>
      </c>
      <c r="T1745" s="40" t="s">
        <v>3485</v>
      </c>
      <c r="U1745" s="222"/>
      <c r="V1745" s="48"/>
      <c r="W1745" s="48"/>
    </row>
    <row r="1746" s="49" customFormat="1">
      <c r="A1746" s="39">
        <v>33</v>
      </c>
      <c r="B1746" s="54" t="s">
        <v>40</v>
      </c>
      <c r="C1746" s="55" t="s">
        <v>3483</v>
      </c>
      <c r="D1746" s="141" t="s">
        <v>1998</v>
      </c>
      <c r="E1746" s="88">
        <v>44425</v>
      </c>
      <c r="F1746" s="37" t="str">
        <f>VLOOKUP($C1746,CARPETAS!$C$5:$L$2388,2,FALSE)</f>
        <v>BRB073</v>
      </c>
      <c r="G1746" s="27" t="str">
        <f>VLOOKUP($C1746,CARPETAS!$C$5:$L$2388,9,FALSE)</f>
        <v>140.77.50</v>
      </c>
      <c r="H1746" s="28" t="str">
        <f>VLOOKUP($C1746,CARPETAS!$C$5:$L$2388,5,FALSE)</f>
        <v>Zanini</v>
      </c>
      <c r="I1746" s="88">
        <f>E1746+2</f>
        <v>44427</v>
      </c>
      <c r="J1746" s="29" t="str">
        <f>VLOOKUP($C1746,CARPETAS!$C$5:$L$2388,4,FALSE)</f>
        <v>Rio Branco</v>
      </c>
      <c r="K1746" s="38"/>
      <c r="L1746" s="93">
        <f t="shared" si="109"/>
        <v>44428</v>
      </c>
      <c r="M1746" s="30">
        <f t="shared" si="107"/>
        <v>3</v>
      </c>
      <c r="N1746" s="31">
        <v>918</v>
      </c>
      <c r="O1746" s="31" t="s">
        <v>3486</v>
      </c>
      <c r="P1746" s="31">
        <v>919</v>
      </c>
      <c r="Q1746" s="31">
        <v>2247</v>
      </c>
      <c r="R1746" s="31" t="s">
        <v>519</v>
      </c>
      <c r="S1746" s="31" t="s">
        <v>520</v>
      </c>
      <c r="T1746" s="40" t="s">
        <v>3485</v>
      </c>
      <c r="U1746" s="222"/>
      <c r="V1746" s="48"/>
      <c r="W1746" s="48"/>
    </row>
    <row r="1747" s="49" customFormat="1">
      <c r="A1747" s="39">
        <v>33</v>
      </c>
      <c r="B1747" s="54" t="s">
        <v>40</v>
      </c>
      <c r="C1747" s="55" t="s">
        <v>3438</v>
      </c>
      <c r="D1747" s="141" t="s">
        <v>37</v>
      </c>
      <c r="E1747" s="88">
        <v>44425</v>
      </c>
      <c r="F1747" s="37" t="str">
        <f>VLOOKUP($C1747,CARPETAS!$C$5:$L$2388,2,FALSE)</f>
        <v>BRB071</v>
      </c>
      <c r="G1747" s="27" t="str">
        <f>VLOOKUP($C1747,CARPETAS!$C$5:$L$2388,9,FALSE)</f>
        <v>14069.44</v>
      </c>
      <c r="H1747" s="28" t="str">
        <f>VLOOKUP($C1747,CARPETAS!$C$5:$L$2388,5,FALSE)</f>
        <v>Gral</v>
      </c>
      <c r="I1747" s="88">
        <f>E1747+2</f>
        <v>44427</v>
      </c>
      <c r="J1747" s="29" t="str">
        <f>VLOOKUP($C1747,CARPETAS!$C$5:$L$2388,4,FALSE)</f>
        <v>Rio Branco</v>
      </c>
      <c r="K1747" s="38"/>
      <c r="L1747" s="93">
        <f t="shared" si="109"/>
        <v>44428</v>
      </c>
      <c r="M1747" s="30">
        <f t="shared" si="107"/>
        <v>3</v>
      </c>
      <c r="N1747" s="31">
        <v>918</v>
      </c>
      <c r="O1747" s="31" t="s">
        <v>809</v>
      </c>
      <c r="P1747" s="31">
        <v>919</v>
      </c>
      <c r="Q1747" s="31">
        <v>5621</v>
      </c>
      <c r="R1747" s="31" t="s">
        <v>3487</v>
      </c>
      <c r="S1747" s="31" t="s">
        <v>3488</v>
      </c>
      <c r="T1747" s="40" t="s">
        <v>3485</v>
      </c>
      <c r="U1747" s="222"/>
      <c r="V1747" s="48"/>
      <c r="W1747" s="48"/>
    </row>
    <row r="1748" s="49" customFormat="1">
      <c r="A1748" s="39">
        <v>33</v>
      </c>
      <c r="B1748" s="54" t="s">
        <v>40</v>
      </c>
      <c r="C1748" s="55" t="s">
        <v>3489</v>
      </c>
      <c r="D1748" s="141" t="s">
        <v>1907</v>
      </c>
      <c r="E1748" s="88">
        <v>44425</v>
      </c>
      <c r="F1748" s="37" t="str">
        <f>VLOOKUP($C1748,CARPETAS!$C$5:$L$2388,2,FALSE)</f>
        <v>PYB025</v>
      </c>
      <c r="G1748" s="27" t="str">
        <f>VLOOKUP($C1748,CARPETAS!$C$5:$L$2388,9,FALSE)</f>
        <v>140.77.22</v>
      </c>
      <c r="H1748" s="28" t="str">
        <f>VLOOKUP($C1748,CARPETAS!$C$5:$L$2388,5,FALSE)</f>
        <v>Alto Paraguay</v>
      </c>
      <c r="I1748" s="88">
        <f>E1748+2</f>
        <v>44427</v>
      </c>
      <c r="J1748" s="29" t="str">
        <f>VLOOKUP($C1748,CARPETAS!$C$5:$L$2388,4,FALSE)</f>
        <v>Salto</v>
      </c>
      <c r="K1748" s="38"/>
      <c r="L1748" s="93">
        <f t="shared" si="109"/>
        <v>44428</v>
      </c>
      <c r="M1748" s="30">
        <f t="shared" si="107"/>
        <v>3</v>
      </c>
      <c r="N1748" s="31">
        <v>990</v>
      </c>
      <c r="O1748" s="31" t="s">
        <v>2416</v>
      </c>
      <c r="P1748" s="31">
        <v>990</v>
      </c>
      <c r="Q1748" s="31"/>
      <c r="R1748" s="31" t="s">
        <v>2712</v>
      </c>
      <c r="S1748" s="31" t="s">
        <v>2818</v>
      </c>
      <c r="T1748" s="40" t="s">
        <v>3490</v>
      </c>
      <c r="U1748" s="222"/>
      <c r="V1748" s="48"/>
      <c r="W1748" s="48"/>
    </row>
    <row r="1749" s="49" customFormat="1">
      <c r="A1749" s="39">
        <v>33</v>
      </c>
      <c r="B1749" s="54" t="s">
        <v>40</v>
      </c>
      <c r="C1749" s="55" t="s">
        <v>3483</v>
      </c>
      <c r="D1749" s="141" t="s">
        <v>26</v>
      </c>
      <c r="E1749" s="88">
        <v>44426</v>
      </c>
      <c r="F1749" s="37" t="str">
        <f>VLOOKUP($C1749,CARPETAS!$C$5:$L$2388,2,FALSE)</f>
        <v>BRB073</v>
      </c>
      <c r="G1749" s="27" t="str">
        <f>VLOOKUP($C1749,CARPETAS!$C$5:$L$2388,9,FALSE)</f>
        <v>140.77.50</v>
      </c>
      <c r="H1749" s="28" t="str">
        <f>VLOOKUP($C1749,CARPETAS!$C$5:$L$2388,5,FALSE)</f>
        <v>Zanini</v>
      </c>
      <c r="I1749" s="88">
        <f>E1749+1</f>
        <v>44427</v>
      </c>
      <c r="J1749" s="29" t="str">
        <f>VLOOKUP($C1749,CARPETAS!$C$5:$L$2388,4,FALSE)</f>
        <v>Rio Branco</v>
      </c>
      <c r="K1749" s="38"/>
      <c r="L1749" s="93">
        <f t="shared" si="109"/>
        <v>44428</v>
      </c>
      <c r="M1749" s="30">
        <f t="shared" si="107"/>
        <v>2</v>
      </c>
      <c r="N1749" s="31">
        <v>918</v>
      </c>
      <c r="O1749" s="31" t="s">
        <v>1024</v>
      </c>
      <c r="P1749" s="31">
        <v>919</v>
      </c>
      <c r="Q1749" s="31">
        <v>2249</v>
      </c>
      <c r="R1749" s="31" t="s">
        <v>2732</v>
      </c>
      <c r="S1749" s="31" t="s">
        <v>2733</v>
      </c>
      <c r="T1749" s="40" t="s">
        <v>3485</v>
      </c>
      <c r="U1749" s="222"/>
      <c r="V1749" s="48"/>
      <c r="W1749" s="48"/>
    </row>
    <row r="1750" s="49" customFormat="1">
      <c r="A1750" s="39">
        <v>32</v>
      </c>
      <c r="B1750" s="54" t="s">
        <v>40</v>
      </c>
      <c r="C1750" s="55" t="s">
        <v>3491</v>
      </c>
      <c r="D1750" s="141" t="s">
        <v>38</v>
      </c>
      <c r="E1750" s="88">
        <v>44420</v>
      </c>
      <c r="F1750" s="37" t="str">
        <f>VLOOKUP($C1750,CARPETAS!$C$5:$L$2388,2,FALSE)</f>
        <v>BRA040</v>
      </c>
      <c r="G1750" s="27" t="str">
        <f>VLOOKUP($C1750,CARPETAS!$C$5:$L$2388,9,FALSE)</f>
        <v>140.71.19</v>
      </c>
      <c r="H1750" s="28" t="str">
        <f>VLOOKUP($C1750,CARPETAS!$C$5:$L$2388,5,FALSE)</f>
        <v>Silvio</v>
      </c>
      <c r="I1750" s="88">
        <f>E1750+7</f>
        <v>44427</v>
      </c>
      <c r="J1750" s="29" t="str">
        <f>VLOOKUP($C1750,CARPETAS!$C$5:$L$2388,4,FALSE)</f>
        <v>Rio Branco</v>
      </c>
      <c r="K1750" s="38"/>
      <c r="L1750" s="93">
        <f t="shared" si="109"/>
        <v>44428</v>
      </c>
      <c r="M1750" s="30">
        <f t="shared" si="107"/>
        <v>8</v>
      </c>
      <c r="N1750" s="31">
        <v>1104</v>
      </c>
      <c r="O1750" s="31">
        <v>57695</v>
      </c>
      <c r="P1750" s="31">
        <v>1104</v>
      </c>
      <c r="Q1750" s="31">
        <v>5296</v>
      </c>
      <c r="R1750" s="31" t="s">
        <v>1815</v>
      </c>
      <c r="S1750" s="31" t="s">
        <v>1816</v>
      </c>
      <c r="T1750" s="40" t="s">
        <v>3492</v>
      </c>
      <c r="U1750" s="222"/>
      <c r="V1750" s="48"/>
      <c r="W1750" s="48"/>
    </row>
    <row r="1751" s="49" customFormat="1">
      <c r="A1751" s="39">
        <v>32</v>
      </c>
      <c r="B1751" s="54" t="s">
        <v>40</v>
      </c>
      <c r="C1751" s="55" t="s">
        <v>3493</v>
      </c>
      <c r="D1751" s="141" t="s">
        <v>38</v>
      </c>
      <c r="E1751" s="88">
        <v>44421</v>
      </c>
      <c r="F1751" s="37" t="str">
        <f>VLOOKUP($C1751,CARPETAS!$C$5:$L$2388,2,FALSE)</f>
        <v>BRA040</v>
      </c>
      <c r="G1751" s="27" t="str">
        <f>VLOOKUP($C1751,CARPETAS!$C$5:$L$2388,9,FALSE)</f>
        <v>140.71.19</v>
      </c>
      <c r="H1751" s="28" t="str">
        <f>VLOOKUP($C1751,CARPETAS!$C$5:$L$2388,5,FALSE)</f>
        <v>Silvio</v>
      </c>
      <c r="I1751" s="88">
        <f>E1751+6</f>
        <v>44427</v>
      </c>
      <c r="J1751" s="29" t="str">
        <f>VLOOKUP($C1751,CARPETAS!$C$5:$L$2388,4,FALSE)</f>
        <v>Rio Branco</v>
      </c>
      <c r="K1751" s="38"/>
      <c r="L1751" s="93">
        <f t="shared" si="109"/>
        <v>44428</v>
      </c>
      <c r="M1751" s="30">
        <f t="shared" si="107"/>
        <v>7</v>
      </c>
      <c r="N1751" s="31">
        <v>1104</v>
      </c>
      <c r="O1751" s="31">
        <v>57698</v>
      </c>
      <c r="P1751" s="31">
        <v>1104</v>
      </c>
      <c r="Q1751" s="31">
        <v>5300</v>
      </c>
      <c r="R1751" s="31" t="s">
        <v>1851</v>
      </c>
      <c r="S1751" s="31" t="s">
        <v>1852</v>
      </c>
      <c r="T1751" s="40" t="s">
        <v>3492</v>
      </c>
      <c r="U1751" s="222"/>
      <c r="V1751" s="48"/>
      <c r="W1751" s="48"/>
    </row>
    <row r="1752" s="49" customFormat="1">
      <c r="A1752" s="39">
        <v>33</v>
      </c>
      <c r="B1752" s="54" t="s">
        <v>40</v>
      </c>
      <c r="C1752" s="55" t="s">
        <v>3483</v>
      </c>
      <c r="D1752" s="141" t="s">
        <v>1998</v>
      </c>
      <c r="E1752" s="88">
        <v>44426</v>
      </c>
      <c r="F1752" s="37" t="str">
        <f>VLOOKUP($C1752,CARPETAS!$C$5:$L$2388,2,FALSE)</f>
        <v>BRB073</v>
      </c>
      <c r="G1752" s="27" t="str">
        <f>VLOOKUP($C1752,CARPETAS!$C$5:$L$2388,9,FALSE)</f>
        <v>140.77.50</v>
      </c>
      <c r="H1752" s="28" t="str">
        <f>VLOOKUP($C1752,CARPETAS!$C$5:$L$2388,5,FALSE)</f>
        <v>Zanini</v>
      </c>
      <c r="I1752" s="88">
        <f>E1752+2</f>
        <v>44428</v>
      </c>
      <c r="J1752" s="29" t="str">
        <f>VLOOKUP($C1752,CARPETAS!$C$5:$L$2388,4,FALSE)</f>
        <v>Rio Branco</v>
      </c>
      <c r="K1752" s="38"/>
      <c r="L1752" s="93">
        <f t="shared" si="109"/>
        <v>44429</v>
      </c>
      <c r="M1752" s="30">
        <f t="shared" si="107"/>
        <v>3</v>
      </c>
      <c r="N1752" s="31">
        <v>918</v>
      </c>
      <c r="O1752" s="31" t="s">
        <v>3494</v>
      </c>
      <c r="P1752" s="31">
        <v>918</v>
      </c>
      <c r="Q1752" s="31">
        <v>2250</v>
      </c>
      <c r="R1752" s="31" t="s">
        <v>183</v>
      </c>
      <c r="S1752" s="31" t="s">
        <v>184</v>
      </c>
      <c r="T1752" s="40" t="s">
        <v>3495</v>
      </c>
      <c r="U1752" s="222"/>
      <c r="V1752" s="48"/>
      <c r="W1752" s="48"/>
    </row>
    <row r="1753" s="49" customFormat="1">
      <c r="A1753" s="39">
        <v>33</v>
      </c>
      <c r="B1753" s="54" t="s">
        <v>40</v>
      </c>
      <c r="C1753" s="55" t="s">
        <v>3496</v>
      </c>
      <c r="D1753" s="141" t="s">
        <v>37</v>
      </c>
      <c r="E1753" s="88">
        <v>44426</v>
      </c>
      <c r="F1753" s="37" t="str">
        <f>VLOOKUP($C1753,CARPETAS!$C$5:$L$2388,2,FALSE)</f>
        <v>BRB074</v>
      </c>
      <c r="G1753" s="27" t="str">
        <f>VLOOKUP($C1753,CARPETAS!$C$5:$L$2388,9,FALSE)</f>
        <v>140.77.52</v>
      </c>
      <c r="H1753" s="28" t="str">
        <f>VLOOKUP($C1753,CARPETAS!$C$5:$L$2388,5,FALSE)</f>
        <v>Gral</v>
      </c>
      <c r="I1753" s="88">
        <f>E1753+2</f>
        <v>44428</v>
      </c>
      <c r="J1753" s="29" t="str">
        <f>VLOOKUP($C1753,CARPETAS!$C$5:$L$2388,4,FALSE)</f>
        <v>Rio Branco</v>
      </c>
      <c r="K1753" s="38"/>
      <c r="L1753" s="93">
        <f t="shared" si="109"/>
        <v>44429</v>
      </c>
      <c r="M1753" s="30">
        <f t="shared" si="107"/>
        <v>3</v>
      </c>
      <c r="N1753" s="31">
        <v>918</v>
      </c>
      <c r="O1753" s="31" t="s">
        <v>826</v>
      </c>
      <c r="P1753" s="31">
        <v>919</v>
      </c>
      <c r="Q1753" s="31">
        <v>5622</v>
      </c>
      <c r="R1753" s="31" t="s">
        <v>3497</v>
      </c>
      <c r="S1753" s="31" t="s">
        <v>3498</v>
      </c>
      <c r="T1753" s="40" t="s">
        <v>3499</v>
      </c>
      <c r="U1753" s="222"/>
      <c r="V1753" s="48"/>
      <c r="W1753" s="48"/>
    </row>
    <row r="1754" s="49" customFormat="1">
      <c r="A1754" s="39">
        <v>33</v>
      </c>
      <c r="B1754" s="54" t="s">
        <v>40</v>
      </c>
      <c r="C1754" s="55" t="s">
        <v>3483</v>
      </c>
      <c r="D1754" s="141" t="s">
        <v>37</v>
      </c>
      <c r="E1754" s="88">
        <v>44427</v>
      </c>
      <c r="F1754" s="37" t="str">
        <f>VLOOKUP($C1754,CARPETAS!$C$5:$L$2388,2,FALSE)</f>
        <v>BRB073</v>
      </c>
      <c r="G1754" s="27" t="str">
        <f>VLOOKUP($C1754,CARPETAS!$C$5:$L$2388,9,FALSE)</f>
        <v>140.77.50</v>
      </c>
      <c r="H1754" s="28" t="str">
        <f>VLOOKUP($C1754,CARPETAS!$C$5:$L$2388,5,FALSE)</f>
        <v>Zanini</v>
      </c>
      <c r="I1754" s="88">
        <v>44428</v>
      </c>
      <c r="J1754" s="29" t="str">
        <f>VLOOKUP($C1754,CARPETAS!$C$5:$L$2388,4,FALSE)</f>
        <v>Rio Branco</v>
      </c>
      <c r="K1754" s="38"/>
      <c r="L1754" s="93">
        <f t="shared" si="109"/>
        <v>44429</v>
      </c>
      <c r="M1754" s="30">
        <f t="shared" si="107"/>
        <v>2</v>
      </c>
      <c r="N1754" s="31">
        <v>918</v>
      </c>
      <c r="O1754" s="31" t="s">
        <v>815</v>
      </c>
      <c r="P1754" s="31">
        <v>918</v>
      </c>
      <c r="Q1754" s="31">
        <v>2252</v>
      </c>
      <c r="R1754" s="31" t="s">
        <v>491</v>
      </c>
      <c r="S1754" s="31" t="s">
        <v>492</v>
      </c>
      <c r="T1754" s="40" t="s">
        <v>3495</v>
      </c>
      <c r="U1754" s="222"/>
      <c r="V1754" s="48"/>
      <c r="W1754" s="48"/>
    </row>
    <row r="1755" s="49" customFormat="1">
      <c r="A1755" s="39">
        <v>33</v>
      </c>
      <c r="B1755" s="54" t="s">
        <v>40</v>
      </c>
      <c r="C1755" s="55" t="s">
        <v>3457</v>
      </c>
      <c r="D1755" s="141" t="s">
        <v>27</v>
      </c>
      <c r="E1755" s="88">
        <v>44427</v>
      </c>
      <c r="F1755" s="37" t="str">
        <f>VLOOKUP($C1755,CARPETAS!$C$5:$L$2388,2,FALSE)</f>
        <v>BRB072</v>
      </c>
      <c r="G1755" s="27" t="str">
        <f>VLOOKUP($C1755,CARPETAS!$C$5:$L$2388,9,FALSE)</f>
        <v>140.69.46</v>
      </c>
      <c r="H1755" s="28" t="str">
        <f>VLOOKUP($C1755,CARPETAS!$C$5:$L$2388,5,FALSE)</f>
        <v>Amaro</v>
      </c>
      <c r="I1755" s="88">
        <v>44428</v>
      </c>
      <c r="J1755" s="29" t="str">
        <f>VLOOKUP($C1755,CARPETAS!$C$5:$L$2388,4,FALSE)</f>
        <v>Rio Branco</v>
      </c>
      <c r="K1755" s="38"/>
      <c r="L1755" s="93">
        <f t="shared" si="109"/>
        <v>44429</v>
      </c>
      <c r="M1755" s="30">
        <f t="shared" si="107"/>
        <v>2</v>
      </c>
      <c r="N1755" s="31">
        <v>1008</v>
      </c>
      <c r="O1755" s="31" t="s">
        <v>715</v>
      </c>
      <c r="P1755" s="31">
        <v>1008</v>
      </c>
      <c r="Q1755" s="31">
        <v>7031</v>
      </c>
      <c r="R1755" s="31" t="s">
        <v>3401</v>
      </c>
      <c r="S1755" s="31" t="s">
        <v>3500</v>
      </c>
      <c r="T1755" s="40" t="s">
        <v>3501</v>
      </c>
      <c r="U1755" s="222"/>
      <c r="V1755" s="48"/>
      <c r="W1755" s="48"/>
    </row>
    <row r="1756" s="49" customFormat="1">
      <c r="A1756" s="39">
        <v>33</v>
      </c>
      <c r="B1756" s="54" t="s">
        <v>40</v>
      </c>
      <c r="C1756" s="55" t="s">
        <v>3502</v>
      </c>
      <c r="D1756" s="141" t="s">
        <v>32</v>
      </c>
      <c r="E1756" s="88">
        <v>44427</v>
      </c>
      <c r="F1756" s="37" t="str">
        <f>VLOOKUP($C1756,CARPETAS!$C$5:$L$2388,2,FALSE)</f>
        <v>BRB075</v>
      </c>
      <c r="G1756" s="27" t="str">
        <f>VLOOKUP($C1756,CARPETAS!$C$5:$L$2388,9,FALSE)</f>
        <v>140.77.47</v>
      </c>
      <c r="H1756" s="28" t="str">
        <f>VLOOKUP($C1756,CARPETAS!$C$5:$L$2388,5,FALSE)</f>
        <v>Silvio</v>
      </c>
      <c r="I1756" s="88">
        <v>44428</v>
      </c>
      <c r="J1756" s="29" t="str">
        <f>VLOOKUP($C1756,CARPETAS!$C$5:$L$2388,4,FALSE)</f>
        <v>Rio Branco</v>
      </c>
      <c r="K1756" s="38"/>
      <c r="L1756" s="93">
        <f t="shared" si="109"/>
        <v>44429</v>
      </c>
      <c r="M1756" s="30">
        <f t="shared" si="107"/>
        <v>2</v>
      </c>
      <c r="N1756" s="31">
        <v>918</v>
      </c>
      <c r="O1756" s="31" t="s">
        <v>1633</v>
      </c>
      <c r="P1756" s="31">
        <v>918</v>
      </c>
      <c r="Q1756" s="31">
        <v>5315</v>
      </c>
      <c r="R1756" s="31" t="s">
        <v>2977</v>
      </c>
      <c r="S1756" s="31" t="s">
        <v>123</v>
      </c>
      <c r="T1756" s="40" t="s">
        <v>3495</v>
      </c>
      <c r="U1756" s="222"/>
      <c r="V1756" s="48"/>
      <c r="W1756" s="48"/>
    </row>
    <row r="1757" s="49" customFormat="1">
      <c r="A1757" s="39">
        <v>33</v>
      </c>
      <c r="B1757" s="54" t="s">
        <v>22</v>
      </c>
      <c r="C1757" s="55" t="s">
        <v>23</v>
      </c>
      <c r="D1757" s="141" t="s">
        <v>1907</v>
      </c>
      <c r="E1757" s="88">
        <v>44427</v>
      </c>
      <c r="F1757" s="37" t="str">
        <f>VLOOKUP($C1757,CARPETAS!$C$5:$L$2388,2,FALSE)</f>
        <v>BRB</v>
      </c>
      <c r="G1757" s="27" t="str">
        <f>VLOOKUP($C1757,CARPETAS!$C$5:$L$2388,9,FALSE)</f>
        <v>xx</v>
      </c>
      <c r="H1757" s="28" t="str">
        <f>VLOOKUP($C1757,CARPETAS!$C$5:$L$2388,5,FALSE)</f>
        <v>xx</v>
      </c>
      <c r="I1757" s="88">
        <f>E1757+2</f>
        <v>44429</v>
      </c>
      <c r="J1757" s="29" t="str">
        <f>VLOOKUP($C1757,CARPETAS!$C$5:$L$2388,4,FALSE)</f>
        <v>xx</v>
      </c>
      <c r="K1757" s="38"/>
      <c r="L1757" s="93">
        <f t="shared" si="109"/>
        <v>44430</v>
      </c>
      <c r="M1757" s="30">
        <f t="shared" si="107"/>
        <v>3</v>
      </c>
      <c r="N1757" s="31">
        <v>990</v>
      </c>
      <c r="O1757" s="31"/>
      <c r="P1757" s="31"/>
      <c r="Q1757" s="31"/>
      <c r="R1757" s="31"/>
      <c r="S1757" s="31"/>
      <c r="T1757" s="40"/>
      <c r="U1757" s="222"/>
      <c r="V1757" s="48"/>
      <c r="W1757" s="48"/>
    </row>
    <row r="1758" s="49" customFormat="1">
      <c r="A1758" s="39">
        <v>32</v>
      </c>
      <c r="B1758" s="54" t="s">
        <v>40</v>
      </c>
      <c r="C1758" s="55" t="s">
        <v>3503</v>
      </c>
      <c r="D1758" s="141" t="s">
        <v>38</v>
      </c>
      <c r="E1758" s="88">
        <v>44422</v>
      </c>
      <c r="F1758" s="37" t="str">
        <f>VLOOKUP($C1758,CARPETAS!$C$5:$L$2388,2,FALSE)</f>
        <v>BRA040</v>
      </c>
      <c r="G1758" s="27" t="str">
        <f>VLOOKUP($C1758,CARPETAS!$C$5:$L$2388,9,FALSE)</f>
        <v>140.71.19</v>
      </c>
      <c r="H1758" s="28" t="str">
        <f>VLOOKUP($C1758,CARPETAS!$C$5:$L$2388,5,FALSE)</f>
        <v>Silvio</v>
      </c>
      <c r="I1758" s="88">
        <v>44431</v>
      </c>
      <c r="J1758" s="29" t="str">
        <f>VLOOKUP($C1758,CARPETAS!$C$5:$L$2388,4,FALSE)</f>
        <v>Rio Branco</v>
      </c>
      <c r="K1758" s="38"/>
      <c r="L1758" s="93">
        <f t="shared" si="109"/>
        <v>44432</v>
      </c>
      <c r="M1758" s="30">
        <f t="shared" si="107"/>
        <v>10</v>
      </c>
      <c r="N1758" s="31">
        <v>1104</v>
      </c>
      <c r="O1758" s="31">
        <v>57552</v>
      </c>
      <c r="P1758" s="31">
        <v>1104</v>
      </c>
      <c r="Q1758" s="31">
        <v>5301</v>
      </c>
      <c r="R1758" s="31" t="s">
        <v>148</v>
      </c>
      <c r="S1758" s="31" t="s">
        <v>149</v>
      </c>
      <c r="T1758" s="40" t="s">
        <v>3504</v>
      </c>
      <c r="U1758" s="222"/>
      <c r="V1758" s="48"/>
      <c r="W1758" s="48"/>
    </row>
    <row r="1759" s="49" customFormat="1">
      <c r="A1759" s="39">
        <v>33</v>
      </c>
      <c r="B1759" s="54" t="s">
        <v>40</v>
      </c>
      <c r="C1759" s="55" t="s">
        <v>3502</v>
      </c>
      <c r="D1759" s="141" t="s">
        <v>36</v>
      </c>
      <c r="E1759" s="88">
        <v>44427</v>
      </c>
      <c r="F1759" s="37" t="str">
        <f>VLOOKUP($C1759,CARPETAS!$C$5:$L$2388,2,FALSE)</f>
        <v>BRB075</v>
      </c>
      <c r="G1759" s="27" t="str">
        <f>VLOOKUP($C1759,CARPETAS!$C$5:$L$2388,9,FALSE)</f>
        <v>140.77.47</v>
      </c>
      <c r="H1759" s="28" t="str">
        <f>VLOOKUP($C1759,CARPETAS!$C$5:$L$2388,5,FALSE)</f>
        <v>Silvio</v>
      </c>
      <c r="I1759" s="88">
        <v>44431</v>
      </c>
      <c r="J1759" s="29" t="str">
        <f>VLOOKUP($C1759,CARPETAS!$C$5:$L$2388,4,FALSE)</f>
        <v>Rio Branco</v>
      </c>
      <c r="K1759" s="38"/>
      <c r="L1759" s="93">
        <f t="shared" si="109"/>
        <v>44432</v>
      </c>
      <c r="M1759" s="30">
        <f t="shared" si="107"/>
        <v>5</v>
      </c>
      <c r="N1759" s="31">
        <v>918</v>
      </c>
      <c r="O1759" s="31" t="s">
        <v>1550</v>
      </c>
      <c r="P1759" s="31">
        <v>919</v>
      </c>
      <c r="Q1759" s="31">
        <v>5316</v>
      </c>
      <c r="R1759" s="31" t="s">
        <v>268</v>
      </c>
      <c r="S1759" s="31" t="s">
        <v>1732</v>
      </c>
      <c r="T1759" s="40" t="s">
        <v>3505</v>
      </c>
      <c r="U1759" s="222"/>
      <c r="V1759" s="48"/>
      <c r="W1759" s="48"/>
    </row>
    <row r="1760" s="49" customFormat="1">
      <c r="A1760" s="39">
        <v>33</v>
      </c>
      <c r="B1760" s="54" t="s">
        <v>40</v>
      </c>
      <c r="C1760" s="55" t="s">
        <v>3502</v>
      </c>
      <c r="D1760" s="141" t="s">
        <v>1091</v>
      </c>
      <c r="E1760" s="88">
        <v>44428</v>
      </c>
      <c r="F1760" s="37" t="str">
        <f>VLOOKUP($C1760,CARPETAS!$C$5:$L$2388,2,FALSE)</f>
        <v>BRB075</v>
      </c>
      <c r="G1760" s="27" t="str">
        <f>VLOOKUP($C1760,CARPETAS!$C$5:$L$2388,9,FALSE)</f>
        <v>140.77.47</v>
      </c>
      <c r="H1760" s="28" t="str">
        <f>VLOOKUP($C1760,CARPETAS!$C$5:$L$2388,5,FALSE)</f>
        <v>Silvio</v>
      </c>
      <c r="I1760" s="88">
        <v>44431</v>
      </c>
      <c r="J1760" s="29" t="str">
        <f>VLOOKUP($C1760,CARPETAS!$C$5:$L$2388,4,FALSE)</f>
        <v>Rio Branco</v>
      </c>
      <c r="K1760" s="38"/>
      <c r="L1760" s="93">
        <f t="shared" si="109"/>
        <v>44432</v>
      </c>
      <c r="M1760" s="30">
        <f t="shared" si="107"/>
        <v>4</v>
      </c>
      <c r="N1760" s="31">
        <v>918</v>
      </c>
      <c r="O1760" s="31" t="s">
        <v>1521</v>
      </c>
      <c r="P1760" s="31">
        <v>918</v>
      </c>
      <c r="Q1760" s="31">
        <v>5317</v>
      </c>
      <c r="R1760" s="31" t="s">
        <v>3085</v>
      </c>
      <c r="S1760" s="31" t="s">
        <v>1985</v>
      </c>
      <c r="T1760" s="40" t="s">
        <v>3506</v>
      </c>
      <c r="U1760" s="222"/>
      <c r="V1760" s="48"/>
      <c r="W1760" s="48"/>
    </row>
    <row r="1761" s="49" customFormat="1">
      <c r="A1761" s="39">
        <v>34</v>
      </c>
      <c r="B1761" s="54" t="s">
        <v>40</v>
      </c>
      <c r="C1761" s="55" t="s">
        <v>3496</v>
      </c>
      <c r="D1761" s="141" t="s">
        <v>37</v>
      </c>
      <c r="E1761" s="88">
        <v>44430</v>
      </c>
      <c r="F1761" s="37" t="str">
        <f>VLOOKUP($C1761,CARPETAS!$C$5:$L$2388,2,FALSE)</f>
        <v>BRB074</v>
      </c>
      <c r="G1761" s="27" t="str">
        <f>VLOOKUP($C1761,CARPETAS!$C$5:$L$2388,9,FALSE)</f>
        <v>140.77.52</v>
      </c>
      <c r="H1761" s="28" t="str">
        <f>VLOOKUP($C1761,CARPETAS!$C$5:$L$2388,5,FALSE)</f>
        <v>Gral</v>
      </c>
      <c r="I1761" s="88">
        <v>44431</v>
      </c>
      <c r="J1761" s="29" t="str">
        <f>VLOOKUP($C1761,CARPETAS!$C$5:$L$2388,4,FALSE)</f>
        <v>Rio Branco</v>
      </c>
      <c r="K1761" s="38"/>
      <c r="L1761" s="93">
        <f t="shared" si="109"/>
        <v>44432</v>
      </c>
      <c r="M1761" s="30">
        <f t="shared" si="107"/>
        <v>2</v>
      </c>
      <c r="N1761" s="31">
        <v>918</v>
      </c>
      <c r="O1761" s="31" t="s">
        <v>832</v>
      </c>
      <c r="P1761" s="31">
        <v>919</v>
      </c>
      <c r="Q1761" s="31">
        <v>5623</v>
      </c>
      <c r="R1761" s="31" t="s">
        <v>3507</v>
      </c>
      <c r="S1761" s="31" t="s">
        <v>3508</v>
      </c>
      <c r="T1761" s="40" t="s">
        <v>3505</v>
      </c>
      <c r="U1761" s="222"/>
      <c r="V1761" s="48"/>
      <c r="W1761" s="48"/>
    </row>
    <row r="1762" s="49" customFormat="1">
      <c r="A1762" s="39">
        <v>34</v>
      </c>
      <c r="B1762" s="54" t="s">
        <v>40</v>
      </c>
      <c r="C1762" s="55" t="s">
        <v>3509</v>
      </c>
      <c r="D1762" s="141" t="s">
        <v>2282</v>
      </c>
      <c r="E1762" s="88">
        <v>44426</v>
      </c>
      <c r="F1762" s="37" t="str">
        <f>VLOOKUP($C1762,CARPETAS!$C$5:$L$2388,2,FALSE)</f>
        <v>BRE026</v>
      </c>
      <c r="G1762" s="27" t="str">
        <f>VLOOKUP($C1762,CARPETAS!$C$5:$L$2388,9,FALSE)</f>
        <v>140.72.42</v>
      </c>
      <c r="H1762" s="28" t="str">
        <f>VLOOKUP($C1762,CARPETAS!$C$5:$L$2388,5,FALSE)</f>
        <v>Silvio</v>
      </c>
      <c r="I1762" s="88">
        <v>44434</v>
      </c>
      <c r="J1762" s="29" t="str">
        <f>VLOOKUP($C1762,CARPETAS!$C$5:$L$2388,4,FALSE)</f>
        <v>Rio Branco</v>
      </c>
      <c r="K1762" s="38"/>
      <c r="L1762" s="93">
        <v>44434</v>
      </c>
      <c r="M1762" s="30">
        <f t="shared" si="107"/>
        <v>8</v>
      </c>
      <c r="N1762" s="31">
        <v>1888</v>
      </c>
      <c r="O1762" s="31"/>
      <c r="P1762" s="31"/>
      <c r="Q1762" s="31">
        <v>5302</v>
      </c>
      <c r="R1762" s="31" t="s">
        <v>3510</v>
      </c>
      <c r="S1762" s="31" t="s">
        <v>3511</v>
      </c>
      <c r="T1762" s="40" t="s">
        <v>3512</v>
      </c>
      <c r="U1762" s="222"/>
      <c r="V1762" s="48"/>
      <c r="W1762" s="48"/>
    </row>
    <row r="1763" s="49" customFormat="1">
      <c r="A1763" s="39">
        <v>34</v>
      </c>
      <c r="B1763" s="54" t="s">
        <v>40</v>
      </c>
      <c r="C1763" s="55" t="s">
        <v>3483</v>
      </c>
      <c r="D1763" s="141" t="s">
        <v>26</v>
      </c>
      <c r="E1763" s="88">
        <v>44432</v>
      </c>
      <c r="F1763" s="37" t="str">
        <f>VLOOKUP($C1763,CARPETAS!$C$5:$L$2388,2,FALSE)</f>
        <v>BRB073</v>
      </c>
      <c r="G1763" s="27" t="str">
        <f>VLOOKUP($C1763,CARPETAS!$C$5:$L$2388,9,FALSE)</f>
        <v>140.77.50</v>
      </c>
      <c r="H1763" s="28" t="str">
        <f>VLOOKUP($C1763,CARPETAS!$C$5:$L$2388,5,FALSE)</f>
        <v>Zanini</v>
      </c>
      <c r="I1763" s="88">
        <f>E1763+2</f>
        <v>44434</v>
      </c>
      <c r="J1763" s="29" t="str">
        <f>VLOOKUP($C1763,CARPETAS!$C$5:$L$2388,4,FALSE)</f>
        <v>Rio Branco</v>
      </c>
      <c r="K1763" s="38"/>
      <c r="L1763" s="93">
        <f ref="L1763:L1794" t="shared" si="110">I1763+1</f>
        <v>44435</v>
      </c>
      <c r="M1763" s="30">
        <f t="shared" si="107"/>
        <v>3</v>
      </c>
      <c r="N1763" s="31">
        <v>918</v>
      </c>
      <c r="O1763" s="31" t="s">
        <v>1033</v>
      </c>
      <c r="P1763" s="31">
        <v>918</v>
      </c>
      <c r="Q1763" s="31">
        <v>2259</v>
      </c>
      <c r="R1763" s="31" t="s">
        <v>1599</v>
      </c>
      <c r="S1763" s="31" t="s">
        <v>1600</v>
      </c>
      <c r="T1763" s="40" t="s">
        <v>3513</v>
      </c>
      <c r="U1763" s="222"/>
      <c r="V1763" s="48"/>
      <c r="W1763" s="48"/>
    </row>
    <row r="1764" ht="28.5" s="49" customFormat="1">
      <c r="A1764" s="39">
        <v>33</v>
      </c>
      <c r="B1764" s="54" t="s">
        <v>40</v>
      </c>
      <c r="C1764" s="55" t="s">
        <v>3514</v>
      </c>
      <c r="D1764" s="141" t="s">
        <v>2282</v>
      </c>
      <c r="E1764" s="88">
        <v>44431</v>
      </c>
      <c r="F1764" s="37" t="str">
        <f>VLOOKUP($C1764,CARPETAS!$C$5:$L$2388,2,FALSE)</f>
        <v>BRE027/BRB078</v>
      </c>
      <c r="G1764" s="27" t="str">
        <f>VLOOKUP($C1764,CARPETAS!$C$5:$L$2388,9,FALSE)</f>
        <v>1407797/1407798/1407799/1408304/1407235</v>
      </c>
      <c r="H1764" s="28" t="str">
        <f>VLOOKUP($C1764,CARPETAS!$C$5:$L$2388,5,FALSE)</f>
        <v>zanini</v>
      </c>
      <c r="I1764" s="88">
        <v>44434</v>
      </c>
      <c r="J1764" s="29" t="str">
        <f>VLOOKUP($C1764,CARPETAS!$C$5:$L$2388,4,FALSE)</f>
        <v>Rio Branco</v>
      </c>
      <c r="K1764" s="38"/>
      <c r="L1764" s="93">
        <f t="shared" si="110"/>
        <v>44435</v>
      </c>
      <c r="M1764" s="30">
        <f t="shared" si="107"/>
        <v>4</v>
      </c>
      <c r="N1764" s="31">
        <v>1971</v>
      </c>
      <c r="O1764" s="31" t="s">
        <v>3515</v>
      </c>
      <c r="P1764" s="31">
        <v>288</v>
      </c>
      <c r="Q1764" s="31">
        <v>2258</v>
      </c>
      <c r="R1764" s="31" t="s">
        <v>582</v>
      </c>
      <c r="S1764" s="31" t="s">
        <v>583</v>
      </c>
      <c r="T1764" s="40" t="s">
        <v>3516</v>
      </c>
      <c r="U1764" s="222"/>
      <c r="V1764" s="48"/>
      <c r="W1764" s="48"/>
    </row>
    <row r="1765" s="49" customFormat="1">
      <c r="A1765" s="39">
        <v>34</v>
      </c>
      <c r="B1765" s="54" t="s">
        <v>40</v>
      </c>
      <c r="C1765" s="55" t="s">
        <v>3502</v>
      </c>
      <c r="D1765" s="141" t="s">
        <v>32</v>
      </c>
      <c r="E1765" s="88">
        <v>44432</v>
      </c>
      <c r="F1765" s="37" t="str">
        <f>VLOOKUP($C1765,CARPETAS!$C$5:$L$2388,2,FALSE)</f>
        <v>BRB075</v>
      </c>
      <c r="G1765" s="27" t="str">
        <f>VLOOKUP($C1765,CARPETAS!$C$5:$L$2388,9,FALSE)</f>
        <v>140.77.47</v>
      </c>
      <c r="H1765" s="28" t="str">
        <f>VLOOKUP($C1765,CARPETAS!$C$5:$L$2388,5,FALSE)</f>
        <v>Silvio</v>
      </c>
      <c r="I1765" s="88">
        <f>E1765+2</f>
        <v>44434</v>
      </c>
      <c r="J1765" s="29" t="str">
        <f>VLOOKUP($C1765,CARPETAS!$C$5:$L$2388,4,FALSE)</f>
        <v>Rio Branco</v>
      </c>
      <c r="K1765" s="38"/>
      <c r="L1765" s="93">
        <f t="shared" si="110"/>
        <v>44435</v>
      </c>
      <c r="M1765" s="30">
        <f t="shared" si="107"/>
        <v>3</v>
      </c>
      <c r="N1765" s="31">
        <v>918</v>
      </c>
      <c r="O1765" s="31" t="s">
        <v>1635</v>
      </c>
      <c r="P1765" s="31">
        <v>919</v>
      </c>
      <c r="Q1765" s="31">
        <v>5318</v>
      </c>
      <c r="R1765" s="31" t="s">
        <v>249</v>
      </c>
      <c r="S1765" s="31" t="s">
        <v>250</v>
      </c>
      <c r="T1765" s="40" t="s">
        <v>3517</v>
      </c>
      <c r="U1765" s="222"/>
      <c r="V1765" s="48"/>
      <c r="W1765" s="48"/>
    </row>
    <row r="1766" s="49" customFormat="1">
      <c r="A1766" s="39">
        <v>33</v>
      </c>
      <c r="B1766" s="54" t="s">
        <v>40</v>
      </c>
      <c r="C1766" s="55" t="s">
        <v>3518</v>
      </c>
      <c r="D1766" s="141" t="s">
        <v>38</v>
      </c>
      <c r="E1766" s="88">
        <v>44426</v>
      </c>
      <c r="F1766" s="37" t="str">
        <f>VLOOKUP($C1766,CARPETAS!$C$5:$L$2388,2,FALSE)</f>
        <v>BRA041</v>
      </c>
      <c r="G1766" s="27" t="str">
        <f>VLOOKUP($C1766,CARPETAS!$C$5:$L$2388,9,FALSE)</f>
        <v>140.79.84</v>
      </c>
      <c r="H1766" s="28" t="str">
        <f>VLOOKUP($C1766,CARPETAS!$C$5:$L$2388,5,FALSE)</f>
        <v>Silvio</v>
      </c>
      <c r="I1766" s="88">
        <v>44434</v>
      </c>
      <c r="J1766" s="29" t="str">
        <f>VLOOKUP($C1766,CARPETAS!$C$5:$L$2388,4,FALSE)</f>
        <v>Rio Branco</v>
      </c>
      <c r="K1766" s="38"/>
      <c r="L1766" s="93">
        <f t="shared" si="110"/>
        <v>44435</v>
      </c>
      <c r="M1766" s="30">
        <f t="shared" si="107"/>
        <v>9</v>
      </c>
      <c r="N1766" s="31">
        <v>1104</v>
      </c>
      <c r="O1766" s="31">
        <v>57557</v>
      </c>
      <c r="P1766" s="31">
        <v>1104</v>
      </c>
      <c r="Q1766" s="31">
        <v>5310</v>
      </c>
      <c r="R1766" s="31" t="s">
        <v>1851</v>
      </c>
      <c r="S1766" s="31" t="s">
        <v>1852</v>
      </c>
      <c r="T1766" s="40" t="s">
        <v>3519</v>
      </c>
      <c r="U1766" s="222"/>
      <c r="V1766" s="48"/>
      <c r="W1766" s="48"/>
    </row>
    <row r="1767" s="49" customFormat="1">
      <c r="A1767" s="39">
        <v>34</v>
      </c>
      <c r="B1767" s="54" t="s">
        <v>40</v>
      </c>
      <c r="C1767" s="55" t="s">
        <v>3520</v>
      </c>
      <c r="D1767" s="141" t="s">
        <v>1998</v>
      </c>
      <c r="E1767" s="88">
        <v>44432</v>
      </c>
      <c r="F1767" s="37" t="str">
        <f>VLOOKUP($C1767,CARPETAS!$C$5:$L$2388,2,FALSE)</f>
        <v>BRB076</v>
      </c>
      <c r="G1767" s="27" t="str">
        <f>VLOOKUP($C1767,CARPETAS!$C$5:$L$2388,9,FALSE)</f>
        <v>140.83.84</v>
      </c>
      <c r="H1767" s="28" t="str">
        <f>VLOOKUP($C1767,CARPETAS!$C$5:$L$2388,5,FALSE)</f>
        <v>Zanini</v>
      </c>
      <c r="I1767" s="88">
        <f>E1767+2</f>
        <v>44434</v>
      </c>
      <c r="J1767" s="29" t="str">
        <f>VLOOKUP($C1767,CARPETAS!$C$5:$L$2388,4,FALSE)</f>
        <v>Rio Branco</v>
      </c>
      <c r="K1767" s="38"/>
      <c r="L1767" s="93">
        <f t="shared" si="110"/>
        <v>44435</v>
      </c>
      <c r="M1767" s="30">
        <f t="shared" si="107"/>
        <v>3</v>
      </c>
      <c r="N1767" s="31">
        <v>918</v>
      </c>
      <c r="O1767" s="31" t="s">
        <v>3521</v>
      </c>
      <c r="P1767" s="31">
        <v>918</v>
      </c>
      <c r="Q1767" s="31">
        <v>2260</v>
      </c>
      <c r="R1767" s="31" t="s">
        <v>696</v>
      </c>
      <c r="S1767" s="31" t="s">
        <v>697</v>
      </c>
      <c r="T1767" s="40" t="s">
        <v>3522</v>
      </c>
      <c r="U1767" s="222"/>
      <c r="V1767" s="48"/>
      <c r="W1767" s="48"/>
    </row>
    <row r="1768" s="49" customFormat="1">
      <c r="A1768" s="39">
        <v>34</v>
      </c>
      <c r="B1768" s="54" t="s">
        <v>40</v>
      </c>
      <c r="C1768" s="55" t="s">
        <v>3496</v>
      </c>
      <c r="D1768" s="141" t="s">
        <v>37</v>
      </c>
      <c r="E1768" s="88">
        <v>44432</v>
      </c>
      <c r="F1768" s="37" t="str">
        <f>VLOOKUP($C1768,CARPETAS!$C$5:$L$2388,2,FALSE)</f>
        <v>BRB074</v>
      </c>
      <c r="G1768" s="27" t="str">
        <f>VLOOKUP($C1768,CARPETAS!$C$5:$L$2388,9,FALSE)</f>
        <v>140.77.52</v>
      </c>
      <c r="H1768" s="28" t="str">
        <f>VLOOKUP($C1768,CARPETAS!$C$5:$L$2388,5,FALSE)</f>
        <v>Gral</v>
      </c>
      <c r="I1768" s="88">
        <f>E1768+2</f>
        <v>44434</v>
      </c>
      <c r="J1768" s="29" t="str">
        <f>VLOOKUP($C1768,CARPETAS!$C$5:$L$2388,4,FALSE)</f>
        <v>Rio Branco</v>
      </c>
      <c r="K1768" s="38"/>
      <c r="L1768" s="93">
        <f t="shared" si="110"/>
        <v>44435</v>
      </c>
      <c r="M1768" s="30">
        <f t="shared" si="107"/>
        <v>3</v>
      </c>
      <c r="N1768" s="31">
        <v>918</v>
      </c>
      <c r="O1768" s="31" t="s">
        <v>833</v>
      </c>
      <c r="P1768" s="31">
        <v>919</v>
      </c>
      <c r="Q1768" s="31">
        <v>5624</v>
      </c>
      <c r="R1768" s="31" t="s">
        <v>3523</v>
      </c>
      <c r="S1768" s="31" t="s">
        <v>3524</v>
      </c>
      <c r="T1768" s="40" t="s">
        <v>3517</v>
      </c>
      <c r="U1768" s="222"/>
      <c r="V1768" s="48"/>
      <c r="W1768" s="48"/>
    </row>
    <row r="1769" s="49" customFormat="1">
      <c r="A1769" s="39">
        <v>34</v>
      </c>
      <c r="B1769" s="54" t="s">
        <v>22</v>
      </c>
      <c r="C1769" s="55" t="s">
        <v>23</v>
      </c>
      <c r="D1769" s="141" t="s">
        <v>1907</v>
      </c>
      <c r="E1769" s="88">
        <v>44432</v>
      </c>
      <c r="F1769" s="37" t="str">
        <f>VLOOKUP($C1769,CARPETAS!$C$5:$L$2388,2,FALSE)</f>
        <v>BRB</v>
      </c>
      <c r="G1769" s="27" t="str">
        <f>VLOOKUP($C1769,CARPETAS!$C$5:$L$2388,9,FALSE)</f>
        <v>xx</v>
      </c>
      <c r="H1769" s="28" t="str">
        <f>VLOOKUP($C1769,CARPETAS!$C$5:$L$2388,5,FALSE)</f>
        <v>xx</v>
      </c>
      <c r="I1769" s="88">
        <f>E1769+2</f>
        <v>44434</v>
      </c>
      <c r="J1769" s="29" t="str">
        <f>VLOOKUP($C1769,CARPETAS!$C$5:$L$2388,4,FALSE)</f>
        <v>xx</v>
      </c>
      <c r="K1769" s="38"/>
      <c r="L1769" s="93">
        <f t="shared" si="110"/>
        <v>44435</v>
      </c>
      <c r="M1769" s="30">
        <f t="shared" si="107"/>
        <v>3</v>
      </c>
      <c r="N1769" s="31">
        <v>990</v>
      </c>
      <c r="O1769" s="31"/>
      <c r="P1769" s="31"/>
      <c r="Q1769" s="31"/>
      <c r="R1769" s="31"/>
      <c r="S1769" s="31"/>
      <c r="T1769" s="40"/>
      <c r="U1769" s="222"/>
      <c r="V1769" s="48"/>
      <c r="W1769" s="48"/>
    </row>
    <row r="1770" s="49" customFormat="1">
      <c r="A1770" s="39">
        <v>34</v>
      </c>
      <c r="B1770" s="54" t="s">
        <v>40</v>
      </c>
      <c r="C1770" s="55" t="s">
        <v>3520</v>
      </c>
      <c r="D1770" s="141" t="s">
        <v>26</v>
      </c>
      <c r="E1770" s="88">
        <v>44433</v>
      </c>
      <c r="F1770" s="37" t="str">
        <f>VLOOKUP($C1770,CARPETAS!$C$5:$L$2388,2,FALSE)</f>
        <v>BRB076</v>
      </c>
      <c r="G1770" s="27" t="str">
        <f>VLOOKUP($C1770,CARPETAS!$C$5:$L$2388,9,FALSE)</f>
        <v>140.83.84</v>
      </c>
      <c r="H1770" s="28" t="str">
        <f>VLOOKUP($C1770,CARPETAS!$C$5:$L$2388,5,FALSE)</f>
        <v>Zanini</v>
      </c>
      <c r="I1770" s="88">
        <v>44434</v>
      </c>
      <c r="J1770" s="29" t="str">
        <f>VLOOKUP($C1770,CARPETAS!$C$5:$L$2388,4,FALSE)</f>
        <v>Rio Branco</v>
      </c>
      <c r="K1770" s="38"/>
      <c r="L1770" s="93">
        <f t="shared" si="110"/>
        <v>44435</v>
      </c>
      <c r="M1770" s="30">
        <f t="shared" si="107"/>
        <v>2</v>
      </c>
      <c r="N1770" s="31">
        <v>918</v>
      </c>
      <c r="O1770" s="31" t="s">
        <v>1176</v>
      </c>
      <c r="P1770" s="31">
        <v>919</v>
      </c>
      <c r="Q1770" s="31">
        <v>2263</v>
      </c>
      <c r="R1770" s="31" t="s">
        <v>68</v>
      </c>
      <c r="S1770" s="31" t="s">
        <v>227</v>
      </c>
      <c r="T1770" s="40" t="s">
        <v>3525</v>
      </c>
      <c r="U1770" s="222"/>
      <c r="V1770" s="48"/>
      <c r="W1770" s="48"/>
    </row>
    <row r="1771" s="49" customFormat="1">
      <c r="A1771" s="39">
        <v>34</v>
      </c>
      <c r="B1771" s="54" t="s">
        <v>40</v>
      </c>
      <c r="C1771" s="55" t="s">
        <v>3520</v>
      </c>
      <c r="D1771" s="141" t="s">
        <v>1998</v>
      </c>
      <c r="E1771" s="88">
        <v>44433</v>
      </c>
      <c r="F1771" s="37" t="str">
        <f>VLOOKUP($C1771,CARPETAS!$C$5:$L$2388,2,FALSE)</f>
        <v>BRB076</v>
      </c>
      <c r="G1771" s="27" t="str">
        <f>VLOOKUP($C1771,CARPETAS!$C$5:$L$2388,9,FALSE)</f>
        <v>140.83.84</v>
      </c>
      <c r="H1771" s="28" t="str">
        <f>VLOOKUP($C1771,CARPETAS!$C$5:$L$2388,5,FALSE)</f>
        <v>Zanini</v>
      </c>
      <c r="I1771" s="88">
        <v>44434</v>
      </c>
      <c r="J1771" s="29" t="str">
        <f>VLOOKUP($C1771,CARPETAS!$C$5:$L$2388,4,FALSE)</f>
        <v>Rio Branco</v>
      </c>
      <c r="K1771" s="38"/>
      <c r="L1771" s="93">
        <f t="shared" si="110"/>
        <v>44435</v>
      </c>
      <c r="M1771" s="30">
        <f t="shared" si="107"/>
        <v>2</v>
      </c>
      <c r="N1771" s="31">
        <v>918</v>
      </c>
      <c r="O1771" s="31" t="s">
        <v>3526</v>
      </c>
      <c r="P1771" s="31">
        <v>918</v>
      </c>
      <c r="Q1771" s="31">
        <v>2262</v>
      </c>
      <c r="R1771" s="31" t="s">
        <v>459</v>
      </c>
      <c r="S1771" s="31" t="s">
        <v>460</v>
      </c>
      <c r="T1771" s="40" t="s">
        <v>3513</v>
      </c>
      <c r="U1771" s="222"/>
      <c r="V1771" s="48"/>
      <c r="W1771" s="48"/>
    </row>
    <row r="1772" s="49" customFormat="1">
      <c r="A1772" s="39">
        <v>33</v>
      </c>
      <c r="B1772" s="54" t="s">
        <v>40</v>
      </c>
      <c r="C1772" s="55" t="s">
        <v>3527</v>
      </c>
      <c r="D1772" s="141" t="s">
        <v>38</v>
      </c>
      <c r="E1772" s="88">
        <v>44428</v>
      </c>
      <c r="F1772" s="37" t="str">
        <f>VLOOKUP($C1772,CARPETAS!$C$5:$L$2388,2,FALSE)</f>
        <v>BRA041</v>
      </c>
      <c r="G1772" s="27" t="str">
        <f>VLOOKUP($C1772,CARPETAS!$C$5:$L$2388,9,FALSE)</f>
        <v>140.79.84</v>
      </c>
      <c r="H1772" s="28" t="str">
        <f>VLOOKUP($C1772,CARPETAS!$C$5:$L$2388,5,FALSE)</f>
        <v>Silvio</v>
      </c>
      <c r="I1772" s="88">
        <v>44434</v>
      </c>
      <c r="J1772" s="29" t="str">
        <f>VLOOKUP($C1772,CARPETAS!$C$5:$L$2388,4,FALSE)</f>
        <v>Rio Branco</v>
      </c>
      <c r="K1772" s="38"/>
      <c r="L1772" s="93">
        <f t="shared" si="110"/>
        <v>44435</v>
      </c>
      <c r="M1772" s="30">
        <f t="shared" si="107"/>
        <v>7</v>
      </c>
      <c r="N1772" s="31">
        <v>1104</v>
      </c>
      <c r="O1772" s="31">
        <v>57561</v>
      </c>
      <c r="P1772" s="31">
        <v>1104</v>
      </c>
      <c r="Q1772" s="31">
        <v>5312</v>
      </c>
      <c r="R1772" s="31" t="s">
        <v>3336</v>
      </c>
      <c r="S1772" s="31" t="s">
        <v>561</v>
      </c>
      <c r="T1772" s="40" t="s">
        <v>3519</v>
      </c>
      <c r="U1772" s="222"/>
      <c r="V1772" s="48"/>
      <c r="W1772" s="48"/>
    </row>
    <row r="1773" s="49" customFormat="1">
      <c r="A1773" s="39">
        <v>33</v>
      </c>
      <c r="B1773" s="54" t="s">
        <v>40</v>
      </c>
      <c r="C1773" s="55" t="s">
        <v>3528</v>
      </c>
      <c r="D1773" s="141" t="s">
        <v>38</v>
      </c>
      <c r="E1773" s="88">
        <v>44427</v>
      </c>
      <c r="F1773" s="37" t="str">
        <f>VLOOKUP($C1773,CARPETAS!$C$5:$L$2388,2,FALSE)</f>
        <v>BRA041</v>
      </c>
      <c r="G1773" s="27" t="str">
        <f>VLOOKUP($C1773,CARPETAS!$C$5:$L$2388,9,FALSE)</f>
        <v>140.79.84</v>
      </c>
      <c r="H1773" s="28" t="str">
        <f>VLOOKUP($C1773,CARPETAS!$C$5:$L$2388,5,FALSE)</f>
        <v>Silvio</v>
      </c>
      <c r="I1773" s="88">
        <v>44435</v>
      </c>
      <c r="J1773" s="29" t="str">
        <f>VLOOKUP($C1773,CARPETAS!$C$5:$L$2388,4,FALSE)</f>
        <v>Rio Branco</v>
      </c>
      <c r="K1773" s="38"/>
      <c r="L1773" s="93">
        <f t="shared" si="110"/>
        <v>44436</v>
      </c>
      <c r="M1773" s="30">
        <f t="shared" si="107"/>
        <v>9</v>
      </c>
      <c r="N1773" s="31">
        <v>1104</v>
      </c>
      <c r="O1773" s="31">
        <v>57567</v>
      </c>
      <c r="P1773" s="31">
        <v>1104</v>
      </c>
      <c r="Q1773" s="31">
        <v>5311</v>
      </c>
      <c r="R1773" s="31" t="s">
        <v>3529</v>
      </c>
      <c r="S1773" s="31" t="s">
        <v>3530</v>
      </c>
      <c r="T1773" s="40" t="s">
        <v>3531</v>
      </c>
      <c r="U1773" s="222"/>
      <c r="V1773" s="48"/>
      <c r="W1773" s="48"/>
    </row>
    <row r="1774" s="49" customFormat="1">
      <c r="A1774" s="39">
        <v>34</v>
      </c>
      <c r="B1774" s="54" t="s">
        <v>40</v>
      </c>
      <c r="C1774" s="55" t="s">
        <v>3502</v>
      </c>
      <c r="D1774" s="141" t="s">
        <v>28</v>
      </c>
      <c r="E1774" s="88">
        <v>44433</v>
      </c>
      <c r="F1774" s="37" t="str">
        <f>VLOOKUP($C1774,CARPETAS!$C$5:$L$2388,2,FALSE)</f>
        <v>BRB075</v>
      </c>
      <c r="G1774" s="27" t="str">
        <f>VLOOKUP($C1774,CARPETAS!$C$5:$L$2388,9,FALSE)</f>
        <v>140.77.47</v>
      </c>
      <c r="H1774" s="28" t="str">
        <f>VLOOKUP($C1774,CARPETAS!$C$5:$L$2388,5,FALSE)</f>
        <v>Silvio</v>
      </c>
      <c r="I1774" s="88">
        <f>E1774+2</f>
        <v>44435</v>
      </c>
      <c r="J1774" s="29" t="str">
        <f>VLOOKUP($C1774,CARPETAS!$C$5:$L$2388,4,FALSE)</f>
        <v>Rio Branco</v>
      </c>
      <c r="K1774" s="38"/>
      <c r="L1774" s="93">
        <f t="shared" si="110"/>
        <v>44436</v>
      </c>
      <c r="M1774" s="30">
        <f t="shared" si="107"/>
        <v>3</v>
      </c>
      <c r="N1774" s="31">
        <v>918</v>
      </c>
      <c r="O1774" s="31" t="s">
        <v>1699</v>
      </c>
      <c r="P1774" s="31">
        <v>919</v>
      </c>
      <c r="Q1774" s="31">
        <v>5319</v>
      </c>
      <c r="R1774" s="31" t="s">
        <v>211</v>
      </c>
      <c r="S1774" s="31" t="s">
        <v>3109</v>
      </c>
      <c r="T1774" s="40" t="s">
        <v>3532</v>
      </c>
      <c r="U1774" s="222"/>
      <c r="V1774" s="48"/>
      <c r="W1774" s="48"/>
    </row>
    <row r="1775" s="49" customFormat="1">
      <c r="A1775" s="39">
        <v>34</v>
      </c>
      <c r="B1775" s="54" t="s">
        <v>40</v>
      </c>
      <c r="C1775" s="55" t="s">
        <v>3502</v>
      </c>
      <c r="D1775" s="141" t="s">
        <v>32</v>
      </c>
      <c r="E1775" s="88">
        <v>44434</v>
      </c>
      <c r="F1775" s="37" t="str">
        <f>VLOOKUP($C1775,CARPETAS!$C$5:$L$2388,2,FALSE)</f>
        <v>BRB075</v>
      </c>
      <c r="G1775" s="27" t="str">
        <f>VLOOKUP($C1775,CARPETAS!$C$5:$L$2388,9,FALSE)</f>
        <v>140.77.47</v>
      </c>
      <c r="H1775" s="28" t="str">
        <f>VLOOKUP($C1775,CARPETAS!$C$5:$L$2388,5,FALSE)</f>
        <v>Silvio</v>
      </c>
      <c r="I1775" s="88">
        <v>44435</v>
      </c>
      <c r="J1775" s="29" t="str">
        <f>VLOOKUP($C1775,CARPETAS!$C$5:$L$2388,4,FALSE)</f>
        <v>Rio Branco</v>
      </c>
      <c r="K1775" s="38"/>
      <c r="L1775" s="93">
        <f t="shared" si="110"/>
        <v>44436</v>
      </c>
      <c r="M1775" s="30">
        <f t="shared" si="107"/>
        <v>2</v>
      </c>
      <c r="N1775" s="31">
        <v>918</v>
      </c>
      <c r="O1775" s="31" t="s">
        <v>1102</v>
      </c>
      <c r="P1775" s="31">
        <v>919</v>
      </c>
      <c r="Q1775" s="31">
        <v>5320</v>
      </c>
      <c r="R1775" s="31" t="s">
        <v>3533</v>
      </c>
      <c r="S1775" s="31" t="s">
        <v>3534</v>
      </c>
      <c r="T1775" s="40" t="s">
        <v>3532</v>
      </c>
      <c r="U1775" s="222"/>
      <c r="V1775" s="48"/>
      <c r="W1775" s="48"/>
    </row>
    <row r="1776" s="49" customFormat="1">
      <c r="A1776" s="39">
        <v>34</v>
      </c>
      <c r="B1776" s="54" t="s">
        <v>40</v>
      </c>
      <c r="C1776" s="55" t="s">
        <v>3535</v>
      </c>
      <c r="D1776" s="141" t="s">
        <v>27</v>
      </c>
      <c r="E1776" s="88">
        <v>44434</v>
      </c>
      <c r="F1776" s="37" t="str">
        <f>VLOOKUP($C1776,CARPETAS!$C$5:$L$2388,2,FALSE)</f>
        <v>BRB077</v>
      </c>
      <c r="G1776" s="27" t="str">
        <f>VLOOKUP($C1776,CARPETAS!$C$5:$L$2388,9,FALSE)</f>
        <v>140.83.91</v>
      </c>
      <c r="H1776" s="28" t="str">
        <f>VLOOKUP($C1776,CARPETAS!$C$5:$L$2388,5,FALSE)</f>
        <v>Amaro</v>
      </c>
      <c r="I1776" s="88">
        <v>44438</v>
      </c>
      <c r="J1776" s="29" t="str">
        <f>VLOOKUP($C1776,CARPETAS!$C$5:$L$2388,4,FALSE)</f>
        <v>Rio Branco</v>
      </c>
      <c r="K1776" s="38"/>
      <c r="L1776" s="93">
        <f t="shared" si="110"/>
        <v>44439</v>
      </c>
      <c r="M1776" s="30">
        <f t="shared" si="107"/>
        <v>5</v>
      </c>
      <c r="N1776" s="31">
        <v>1008</v>
      </c>
      <c r="O1776" s="31" t="s">
        <v>733</v>
      </c>
      <c r="P1776" s="31">
        <v>1009</v>
      </c>
      <c r="Q1776" s="31">
        <v>7064</v>
      </c>
      <c r="R1776" s="31" t="s">
        <v>3536</v>
      </c>
      <c r="S1776" s="31" t="s">
        <v>3537</v>
      </c>
      <c r="T1776" s="40" t="s">
        <v>3538</v>
      </c>
      <c r="U1776" s="222"/>
      <c r="V1776" s="48"/>
      <c r="W1776" s="48"/>
    </row>
    <row r="1777" s="49" customFormat="1">
      <c r="A1777" s="39">
        <v>34</v>
      </c>
      <c r="B1777" s="54" t="s">
        <v>40</v>
      </c>
      <c r="C1777" s="55" t="s">
        <v>3535</v>
      </c>
      <c r="D1777" s="141" t="s">
        <v>27</v>
      </c>
      <c r="E1777" s="88">
        <v>44436</v>
      </c>
      <c r="F1777" s="37" t="str">
        <f>VLOOKUP($C1777,CARPETAS!$C$5:$L$2388,2,FALSE)</f>
        <v>BRB077</v>
      </c>
      <c r="G1777" s="27" t="str">
        <f>VLOOKUP($C1777,CARPETAS!$C$5:$L$2388,9,FALSE)</f>
        <v>140.83.91</v>
      </c>
      <c r="H1777" s="28" t="str">
        <f>VLOOKUP($C1777,CARPETAS!$C$5:$L$2388,5,FALSE)</f>
        <v>Amaro</v>
      </c>
      <c r="I1777" s="88">
        <f>E1777+2</f>
        <v>44438</v>
      </c>
      <c r="J1777" s="29" t="str">
        <f>VLOOKUP($C1777,CARPETAS!$C$5:$L$2388,4,FALSE)</f>
        <v>Rio Branco</v>
      </c>
      <c r="K1777" s="38"/>
      <c r="L1777" s="93">
        <f t="shared" si="110"/>
        <v>44439</v>
      </c>
      <c r="M1777" s="30">
        <f t="shared" si="107"/>
        <v>3</v>
      </c>
      <c r="N1777" s="31">
        <v>1008</v>
      </c>
      <c r="O1777" s="31" t="s">
        <v>757</v>
      </c>
      <c r="P1777" s="31">
        <v>1009</v>
      </c>
      <c r="Q1777" s="31">
        <v>7071</v>
      </c>
      <c r="R1777" s="31" t="s">
        <v>3539</v>
      </c>
      <c r="S1777" s="31" t="s">
        <v>3540</v>
      </c>
      <c r="T1777" s="40" t="s">
        <v>3538</v>
      </c>
      <c r="U1777" s="222"/>
      <c r="V1777" s="48"/>
      <c r="W1777" s="48"/>
    </row>
    <row r="1778" ht="28.5" s="49" customFormat="1">
      <c r="A1778" s="39">
        <v>34</v>
      </c>
      <c r="B1778" s="54" t="s">
        <v>40</v>
      </c>
      <c r="C1778" s="55" t="s">
        <v>3520</v>
      </c>
      <c r="D1778" s="141" t="s">
        <v>1091</v>
      </c>
      <c r="E1778" s="88">
        <v>44436</v>
      </c>
      <c r="F1778" s="37" t="str">
        <f>VLOOKUP($C1778,CARPETAS!$C$5:$L$2388,2,FALSE)</f>
        <v>BRB076</v>
      </c>
      <c r="G1778" s="27" t="str">
        <f>VLOOKUP($C1778,CARPETAS!$C$5:$L$2388,9,FALSE)</f>
        <v>140.83.84</v>
      </c>
      <c r="H1778" s="28" t="str">
        <f>VLOOKUP($C1778,CARPETAS!$C$5:$L$2388,5,FALSE)</f>
        <v>Zanini</v>
      </c>
      <c r="I1778" s="88">
        <f>E1778+2</f>
        <v>44438</v>
      </c>
      <c r="J1778" s="29" t="str">
        <f>VLOOKUP($C1778,CARPETAS!$C$5:$L$2388,4,FALSE)</f>
        <v>Rio Branco</v>
      </c>
      <c r="K1778" s="38"/>
      <c r="L1778" s="93">
        <f t="shared" si="110"/>
        <v>44439</v>
      </c>
      <c r="M1778" s="30">
        <f t="shared" si="107"/>
        <v>3</v>
      </c>
      <c r="N1778" s="31">
        <v>918</v>
      </c>
      <c r="O1778" s="31" t="s">
        <v>1548</v>
      </c>
      <c r="P1778" s="31">
        <v>918</v>
      </c>
      <c r="Q1778" s="31">
        <v>2268</v>
      </c>
      <c r="R1778" s="31" t="s">
        <v>3399</v>
      </c>
      <c r="S1778" s="31" t="s">
        <v>3400</v>
      </c>
      <c r="T1778" s="40" t="s">
        <v>3541</v>
      </c>
      <c r="U1778" s="222"/>
      <c r="V1778" s="48"/>
      <c r="W1778" s="48"/>
    </row>
    <row r="1779" s="49" customFormat="1">
      <c r="A1779" s="39">
        <v>34</v>
      </c>
      <c r="B1779" s="54" t="s">
        <v>40</v>
      </c>
      <c r="C1779" s="55" t="s">
        <v>3542</v>
      </c>
      <c r="D1779" s="141" t="s">
        <v>28</v>
      </c>
      <c r="E1779" s="88">
        <v>44436</v>
      </c>
      <c r="F1779" s="37" t="str">
        <f>VLOOKUP($C1779,CARPETAS!$C$5:$L$2388,2,FALSE)</f>
        <v>BRB080</v>
      </c>
      <c r="G1779" s="27" t="str">
        <f>VLOOKUP($C1779,CARPETAS!$C$5:$L$2388,9,FALSE)</f>
        <v>140.87.97</v>
      </c>
      <c r="H1779" s="28" t="str">
        <f>VLOOKUP($C1779,CARPETAS!$C$5:$L$2388,5,FALSE)</f>
        <v>Silvio</v>
      </c>
      <c r="I1779" s="88">
        <f>E1779+2</f>
        <v>44438</v>
      </c>
      <c r="J1779" s="29" t="str">
        <f>VLOOKUP($C1779,CARPETAS!$C$5:$L$2388,4,FALSE)</f>
        <v>Rio Branco</v>
      </c>
      <c r="K1779" s="38"/>
      <c r="L1779" s="93">
        <f t="shared" si="110"/>
        <v>44439</v>
      </c>
      <c r="M1779" s="30">
        <f t="shared" si="107"/>
        <v>3</v>
      </c>
      <c r="N1779" s="31">
        <v>918</v>
      </c>
      <c r="O1779" s="31" t="s">
        <v>1708</v>
      </c>
      <c r="P1779" s="31">
        <v>919</v>
      </c>
      <c r="Q1779" s="31">
        <v>5332</v>
      </c>
      <c r="R1779" s="31" t="s">
        <v>3543</v>
      </c>
      <c r="S1779" s="31" t="s">
        <v>3544</v>
      </c>
      <c r="T1779" s="40" t="s">
        <v>3545</v>
      </c>
      <c r="U1779" s="222"/>
      <c r="V1779" s="48"/>
      <c r="W1779" s="48"/>
    </row>
    <row r="1780" ht="28.5" s="49" customFormat="1">
      <c r="A1780" s="39">
        <v>34</v>
      </c>
      <c r="B1780" s="54" t="s">
        <v>40</v>
      </c>
      <c r="C1780" s="55" t="s">
        <v>3520</v>
      </c>
      <c r="D1780" s="141" t="s">
        <v>26</v>
      </c>
      <c r="E1780" s="88">
        <v>44435</v>
      </c>
      <c r="F1780" s="37" t="str">
        <f>VLOOKUP($C1780,CARPETAS!$C$5:$L$2388,2,FALSE)</f>
        <v>BRB076</v>
      </c>
      <c r="G1780" s="27" t="str">
        <f>VLOOKUP($C1780,CARPETAS!$C$5:$L$2388,9,FALSE)</f>
        <v>140.83.84</v>
      </c>
      <c r="H1780" s="28" t="str">
        <f>VLOOKUP($C1780,CARPETAS!$C$5:$L$2388,5,FALSE)</f>
        <v>Zanini</v>
      </c>
      <c r="I1780" s="88">
        <v>44438</v>
      </c>
      <c r="J1780" s="29" t="str">
        <f>VLOOKUP($C1780,CARPETAS!$C$5:$L$2388,4,FALSE)</f>
        <v>Rio Branco</v>
      </c>
      <c r="K1780" s="38"/>
      <c r="L1780" s="93">
        <f t="shared" si="110"/>
        <v>44439</v>
      </c>
      <c r="M1780" s="30">
        <f t="shared" si="107"/>
        <v>4</v>
      </c>
      <c r="N1780" s="31">
        <v>918</v>
      </c>
      <c r="O1780" s="31" t="s">
        <v>1181</v>
      </c>
      <c r="P1780" s="31">
        <v>918</v>
      </c>
      <c r="Q1780" s="31">
        <v>2267</v>
      </c>
      <c r="R1780" s="31" t="s">
        <v>335</v>
      </c>
      <c r="S1780" s="31" t="s">
        <v>336</v>
      </c>
      <c r="T1780" s="40" t="s">
        <v>3541</v>
      </c>
      <c r="U1780" s="222"/>
      <c r="V1780" s="48"/>
      <c r="W1780" s="48"/>
    </row>
    <row r="1781" ht="28.5" s="49" customFormat="1">
      <c r="A1781" s="39">
        <v>34</v>
      </c>
      <c r="B1781" s="54" t="s">
        <v>40</v>
      </c>
      <c r="C1781" s="55" t="s">
        <v>3520</v>
      </c>
      <c r="D1781" s="141" t="s">
        <v>36</v>
      </c>
      <c r="E1781" s="88">
        <v>44435</v>
      </c>
      <c r="F1781" s="37" t="str">
        <f>VLOOKUP($C1781,CARPETAS!$C$5:$L$2388,2,FALSE)</f>
        <v>BRB076</v>
      </c>
      <c r="G1781" s="27" t="str">
        <f>VLOOKUP($C1781,CARPETAS!$C$5:$L$2388,9,FALSE)</f>
        <v>140.83.84</v>
      </c>
      <c r="H1781" s="28" t="str">
        <f>VLOOKUP($C1781,CARPETAS!$C$5:$L$2388,5,FALSE)</f>
        <v>Zanini</v>
      </c>
      <c r="I1781" s="88">
        <v>44438</v>
      </c>
      <c r="J1781" s="29" t="str">
        <f>VLOOKUP($C1781,CARPETAS!$C$5:$L$2388,4,FALSE)</f>
        <v>Rio Branco</v>
      </c>
      <c r="K1781" s="38"/>
      <c r="L1781" s="93">
        <f t="shared" si="110"/>
        <v>44439</v>
      </c>
      <c r="M1781" s="30">
        <f t="shared" si="107"/>
        <v>4</v>
      </c>
      <c r="N1781" s="31">
        <v>918</v>
      </c>
      <c r="O1781" s="31" t="s">
        <v>1589</v>
      </c>
      <c r="P1781" s="31">
        <v>918</v>
      </c>
      <c r="Q1781" s="31">
        <v>2266</v>
      </c>
      <c r="R1781" s="31" t="s">
        <v>364</v>
      </c>
      <c r="S1781" s="31" t="s">
        <v>703</v>
      </c>
      <c r="T1781" s="40" t="s">
        <v>3541</v>
      </c>
      <c r="U1781" s="222"/>
      <c r="V1781" s="48"/>
      <c r="W1781" s="48"/>
    </row>
    <row r="1782" s="49" customFormat="1">
      <c r="A1782" s="39">
        <v>34</v>
      </c>
      <c r="B1782" s="54" t="s">
        <v>40</v>
      </c>
      <c r="C1782" s="55" t="s">
        <v>3496</v>
      </c>
      <c r="D1782" s="141" t="s">
        <v>37</v>
      </c>
      <c r="E1782" s="88">
        <v>44435</v>
      </c>
      <c r="F1782" s="37" t="str">
        <f>VLOOKUP($C1782,CARPETAS!$C$5:$L$2388,2,FALSE)</f>
        <v>BRB074</v>
      </c>
      <c r="G1782" s="27" t="str">
        <f>VLOOKUP($C1782,CARPETAS!$C$5:$L$2388,9,FALSE)</f>
        <v>140.77.52</v>
      </c>
      <c r="H1782" s="28" t="str">
        <f>VLOOKUP($C1782,CARPETAS!$C$5:$L$2388,5,FALSE)</f>
        <v>Gral</v>
      </c>
      <c r="I1782" s="88">
        <v>44438</v>
      </c>
      <c r="J1782" s="29" t="str">
        <f>VLOOKUP($C1782,CARPETAS!$C$5:$L$2388,4,FALSE)</f>
        <v>Rio Branco</v>
      </c>
      <c r="K1782" s="38"/>
      <c r="L1782" s="93">
        <f t="shared" si="110"/>
        <v>44439</v>
      </c>
      <c r="M1782" s="30">
        <f ref="M1782:M1845" t="shared" si="111">IF(E1782&lt;&gt;"",L1782-E1782,"-")</f>
        <v>4</v>
      </c>
      <c r="N1782" s="31">
        <v>918</v>
      </c>
      <c r="O1782" s="31" t="s">
        <v>839</v>
      </c>
      <c r="P1782" s="31">
        <v>919</v>
      </c>
      <c r="Q1782" s="31">
        <v>5625</v>
      </c>
      <c r="R1782" s="31" t="s">
        <v>2918</v>
      </c>
      <c r="S1782" s="31" t="s">
        <v>2919</v>
      </c>
      <c r="T1782" s="40" t="s">
        <v>3545</v>
      </c>
      <c r="U1782" s="222"/>
      <c r="V1782" s="48"/>
      <c r="W1782" s="48"/>
    </row>
    <row r="1783" s="49" customFormat="1">
      <c r="A1783" s="39">
        <v>34</v>
      </c>
      <c r="B1783" s="54" t="s">
        <v>40</v>
      </c>
      <c r="C1783" s="55" t="s">
        <v>3546</v>
      </c>
      <c r="D1783" s="141" t="s">
        <v>38</v>
      </c>
      <c r="E1783" s="88">
        <v>44433</v>
      </c>
      <c r="F1783" s="37" t="str">
        <f>VLOOKUP($C1783,CARPETAS!$C$5:$L$2388,2,FALSE)</f>
        <v>BRA042</v>
      </c>
      <c r="G1783" s="27" t="str">
        <f>VLOOKUP($C1783,CARPETAS!$C$5:$L$2388,9,FALSE)</f>
        <v>140.86.14</v>
      </c>
      <c r="H1783" s="28" t="str">
        <f>VLOOKUP($C1783,CARPETAS!$C$5:$L$2388,5,FALSE)</f>
        <v>Silvio</v>
      </c>
      <c r="I1783" s="88">
        <v>44440</v>
      </c>
      <c r="J1783" s="29" t="str">
        <f>VLOOKUP($C1783,CARPETAS!$C$5:$L$2388,4,FALSE)</f>
        <v>Rio Branco</v>
      </c>
      <c r="K1783" s="38"/>
      <c r="L1783" s="93">
        <f t="shared" si="110"/>
        <v>44441</v>
      </c>
      <c r="M1783" s="30">
        <f t="shared" si="111"/>
        <v>8</v>
      </c>
      <c r="N1783" s="31">
        <v>1104</v>
      </c>
      <c r="O1783" s="31">
        <v>57580</v>
      </c>
      <c r="P1783" s="31">
        <v>1104</v>
      </c>
      <c r="Q1783" s="31">
        <v>5323</v>
      </c>
      <c r="R1783" s="31" t="s">
        <v>1851</v>
      </c>
      <c r="S1783" s="31" t="s">
        <v>1852</v>
      </c>
      <c r="T1783" s="40" t="s">
        <v>3547</v>
      </c>
      <c r="U1783" s="222"/>
      <c r="V1783" s="48"/>
      <c r="W1783" s="48"/>
    </row>
    <row r="1784" s="49" customFormat="1">
      <c r="A1784" s="39">
        <v>35</v>
      </c>
      <c r="B1784" s="54" t="s">
        <v>40</v>
      </c>
      <c r="C1784" s="55" t="s">
        <v>3548</v>
      </c>
      <c r="D1784" s="141" t="s">
        <v>37</v>
      </c>
      <c r="E1784" s="88">
        <v>44438</v>
      </c>
      <c r="F1784" s="37" t="str">
        <f>VLOOKUP($C1784,CARPETAS!$C$5:$L$2388,2,FALSE)</f>
        <v>BRB079</v>
      </c>
      <c r="G1784" s="27" t="str">
        <f>VLOOKUP($C1784,CARPETAS!$C$5:$L$2388,9,FALSE)</f>
        <v>140.83.87</v>
      </c>
      <c r="H1784" s="28" t="str">
        <f>VLOOKUP($C1784,CARPETAS!$C$5:$L$2388,5,FALSE)</f>
        <v>Gral</v>
      </c>
      <c r="I1784" s="88">
        <f>E1784+2</f>
        <v>44440</v>
      </c>
      <c r="J1784" s="29" t="str">
        <f>VLOOKUP($C1784,CARPETAS!$C$5:$L$2388,4,FALSE)</f>
        <v>Rio Branco</v>
      </c>
      <c r="K1784" s="38"/>
      <c r="L1784" s="93">
        <f t="shared" si="110"/>
        <v>44441</v>
      </c>
      <c r="M1784" s="30">
        <f t="shared" si="111"/>
        <v>3</v>
      </c>
      <c r="N1784" s="31">
        <v>918</v>
      </c>
      <c r="O1784" s="31" t="s">
        <v>856</v>
      </c>
      <c r="P1784" s="31">
        <v>919</v>
      </c>
      <c r="Q1784" s="31">
        <v>5629</v>
      </c>
      <c r="R1784" s="31" t="s">
        <v>3549</v>
      </c>
      <c r="S1784" s="31" t="s">
        <v>3550</v>
      </c>
      <c r="T1784" s="40" t="s">
        <v>3551</v>
      </c>
      <c r="U1784" s="222"/>
      <c r="V1784" s="48"/>
      <c r="W1784" s="48"/>
    </row>
    <row r="1785" s="49" customFormat="1">
      <c r="A1785" s="39">
        <v>35</v>
      </c>
      <c r="B1785" s="54" t="s">
        <v>40</v>
      </c>
      <c r="C1785" s="55" t="s">
        <v>3542</v>
      </c>
      <c r="D1785" s="141" t="s">
        <v>32</v>
      </c>
      <c r="E1785" s="88">
        <v>44439</v>
      </c>
      <c r="F1785" s="37" t="str">
        <f>VLOOKUP($C1785,CARPETAS!$C$5:$L$2388,2,FALSE)</f>
        <v>BRB080</v>
      </c>
      <c r="G1785" s="27" t="str">
        <f>VLOOKUP($C1785,CARPETAS!$C$5:$L$2388,9,FALSE)</f>
        <v>140.87.97</v>
      </c>
      <c r="H1785" s="28" t="str">
        <f>VLOOKUP($C1785,CARPETAS!$C$5:$L$2388,5,FALSE)</f>
        <v>Silvio</v>
      </c>
      <c r="I1785" s="88">
        <v>44440</v>
      </c>
      <c r="J1785" s="29" t="str">
        <f>VLOOKUP($C1785,CARPETAS!$C$5:$L$2388,4,FALSE)</f>
        <v>Rio Branco</v>
      </c>
      <c r="K1785" s="38"/>
      <c r="L1785" s="93">
        <f t="shared" si="110"/>
        <v>44441</v>
      </c>
      <c r="M1785" s="30">
        <f t="shared" si="111"/>
        <v>2</v>
      </c>
      <c r="N1785" s="31">
        <v>918</v>
      </c>
      <c r="O1785" s="31" t="s">
        <v>1649</v>
      </c>
      <c r="P1785" s="31">
        <v>918</v>
      </c>
      <c r="Q1785" s="31">
        <v>5333</v>
      </c>
      <c r="R1785" s="31" t="s">
        <v>3552</v>
      </c>
      <c r="S1785" s="31" t="s">
        <v>3553</v>
      </c>
      <c r="T1785" s="40" t="s">
        <v>3554</v>
      </c>
      <c r="U1785" s="222"/>
      <c r="V1785" s="48"/>
      <c r="W1785" s="48"/>
    </row>
    <row r="1786" s="49" customFormat="1">
      <c r="A1786" s="39">
        <v>35</v>
      </c>
      <c r="B1786" s="54" t="s">
        <v>40</v>
      </c>
      <c r="C1786" s="55" t="s">
        <v>3520</v>
      </c>
      <c r="D1786" s="141" t="s">
        <v>1091</v>
      </c>
      <c r="E1786" s="88">
        <v>44439</v>
      </c>
      <c r="F1786" s="37" t="str">
        <f>VLOOKUP($C1786,CARPETAS!$C$5:$L$2388,2,FALSE)</f>
        <v>BRB076</v>
      </c>
      <c r="G1786" s="27" t="str">
        <f>VLOOKUP($C1786,CARPETAS!$C$5:$L$2388,9,FALSE)</f>
        <v>140.83.84</v>
      </c>
      <c r="H1786" s="28" t="str">
        <f>VLOOKUP($C1786,CARPETAS!$C$5:$L$2388,5,FALSE)</f>
        <v>Zanini</v>
      </c>
      <c r="I1786" s="88">
        <v>44440</v>
      </c>
      <c r="J1786" s="29" t="str">
        <f>VLOOKUP($C1786,CARPETAS!$C$5:$L$2388,4,FALSE)</f>
        <v>Rio Branco</v>
      </c>
      <c r="K1786" s="38"/>
      <c r="L1786" s="93">
        <f t="shared" si="110"/>
        <v>44441</v>
      </c>
      <c r="M1786" s="30">
        <f t="shared" si="111"/>
        <v>2</v>
      </c>
      <c r="N1786" s="31">
        <v>918</v>
      </c>
      <c r="O1786" s="31" t="s">
        <v>1578</v>
      </c>
      <c r="P1786" s="31">
        <v>918</v>
      </c>
      <c r="Q1786" s="31">
        <v>2275</v>
      </c>
      <c r="R1786" s="31" t="s">
        <v>252</v>
      </c>
      <c r="S1786" s="31" t="s">
        <v>253</v>
      </c>
      <c r="T1786" s="40" t="s">
        <v>3554</v>
      </c>
      <c r="U1786" s="222"/>
      <c r="V1786" s="48"/>
      <c r="W1786" s="48"/>
    </row>
    <row r="1787" ht="28.5" s="49" customFormat="1">
      <c r="A1787" s="39">
        <v>35</v>
      </c>
      <c r="B1787" s="54" t="s">
        <v>40</v>
      </c>
      <c r="C1787" s="55" t="s">
        <v>3555</v>
      </c>
      <c r="D1787" s="141" t="s">
        <v>2282</v>
      </c>
      <c r="E1787" s="88">
        <v>44438</v>
      </c>
      <c r="F1787" s="37" t="str">
        <f>VLOOKUP($C1787,CARPETAS!$C$5:$L$2388,2,FALSE)</f>
        <v>BRE029 / BRB081</v>
      </c>
      <c r="G1787" s="27" t="str">
        <f>VLOOKUP($C1787,CARPETAS!$C$5:$L$2388,9,FALSE)</f>
        <v>1408970/1408380/1408382/1408377/1408388</v>
      </c>
      <c r="H1787" s="28" t="str">
        <f>VLOOKUP($C1787,CARPETAS!$C$5:$L$2388,5,FALSE)</f>
        <v>zanini</v>
      </c>
      <c r="I1787" s="88">
        <v>44441</v>
      </c>
      <c r="J1787" s="29" t="str">
        <f>VLOOKUP($C1787,CARPETAS!$C$5:$L$2388,4,FALSE)</f>
        <v>Rio Branco</v>
      </c>
      <c r="K1787" s="38"/>
      <c r="L1787" s="93">
        <f t="shared" si="110"/>
        <v>44442</v>
      </c>
      <c r="M1787" s="30">
        <f t="shared" si="111"/>
        <v>4</v>
      </c>
      <c r="N1787" s="31">
        <v>1464</v>
      </c>
      <c r="O1787" s="31" t="s">
        <v>3556</v>
      </c>
      <c r="P1787" s="31">
        <v>433</v>
      </c>
      <c r="Q1787" s="31">
        <v>2274</v>
      </c>
      <c r="R1787" s="31" t="s">
        <v>491</v>
      </c>
      <c r="S1787" s="31" t="s">
        <v>492</v>
      </c>
      <c r="T1787" s="40" t="s">
        <v>3557</v>
      </c>
      <c r="U1787" s="222"/>
      <c r="V1787" s="48"/>
      <c r="W1787" s="48"/>
    </row>
    <row r="1788" s="49" customFormat="1">
      <c r="A1788" s="39">
        <v>35</v>
      </c>
      <c r="B1788" s="54" t="s">
        <v>40</v>
      </c>
      <c r="C1788" s="55" t="s">
        <v>3548</v>
      </c>
      <c r="D1788" s="141" t="s">
        <v>37</v>
      </c>
      <c r="E1788" s="88">
        <v>44439</v>
      </c>
      <c r="F1788" s="37" t="str">
        <f>VLOOKUP($C1788,CARPETAS!$C$5:$L$2388,2,FALSE)</f>
        <v>BRB079</v>
      </c>
      <c r="G1788" s="27" t="str">
        <f>VLOOKUP($C1788,CARPETAS!$C$5:$L$2388,9,FALSE)</f>
        <v>140.83.87</v>
      </c>
      <c r="H1788" s="28" t="str">
        <f>VLOOKUP($C1788,CARPETAS!$C$5:$L$2388,5,FALSE)</f>
        <v>Gral</v>
      </c>
      <c r="I1788" s="88">
        <f>E1788+2</f>
        <v>44441</v>
      </c>
      <c r="J1788" s="29" t="str">
        <f>VLOOKUP($C1788,CARPETAS!$C$5:$L$2388,4,FALSE)</f>
        <v>Rio Branco</v>
      </c>
      <c r="K1788" s="38"/>
      <c r="L1788" s="93">
        <f t="shared" si="110"/>
        <v>44442</v>
      </c>
      <c r="M1788" s="30">
        <f t="shared" si="111"/>
        <v>3</v>
      </c>
      <c r="N1788" s="31">
        <v>918</v>
      </c>
      <c r="O1788" s="31" t="s">
        <v>844</v>
      </c>
      <c r="P1788" s="31">
        <v>919</v>
      </c>
      <c r="Q1788" s="31">
        <v>5630</v>
      </c>
      <c r="R1788" s="31" t="s">
        <v>3558</v>
      </c>
      <c r="S1788" s="31" t="s">
        <v>3559</v>
      </c>
      <c r="T1788" s="40" t="s">
        <v>3551</v>
      </c>
      <c r="U1788" s="222"/>
      <c r="V1788" s="48"/>
      <c r="W1788" s="48"/>
    </row>
    <row r="1789" s="49" customFormat="1">
      <c r="A1789" s="39">
        <v>35</v>
      </c>
      <c r="B1789" s="54" t="s">
        <v>40</v>
      </c>
      <c r="C1789" s="55" t="s">
        <v>3535</v>
      </c>
      <c r="D1789" s="141" t="s">
        <v>28</v>
      </c>
      <c r="E1789" s="88">
        <v>44439</v>
      </c>
      <c r="F1789" s="37" t="str">
        <f>VLOOKUP($C1789,CARPETAS!$C$5:$L$2388,2,FALSE)</f>
        <v>BRB077</v>
      </c>
      <c r="G1789" s="27" t="str">
        <f>VLOOKUP($C1789,CARPETAS!$C$5:$L$2388,9,FALSE)</f>
        <v>140.83.91</v>
      </c>
      <c r="H1789" s="28" t="str">
        <f>VLOOKUP($C1789,CARPETAS!$C$5:$L$2388,5,FALSE)</f>
        <v>Amaro</v>
      </c>
      <c r="I1789" s="88">
        <f>E1789+2</f>
        <v>44441</v>
      </c>
      <c r="J1789" s="29" t="str">
        <f>VLOOKUP($C1789,CARPETAS!$C$5:$L$2388,4,FALSE)</f>
        <v>Rio Branco</v>
      </c>
      <c r="K1789" s="38"/>
      <c r="L1789" s="93">
        <f t="shared" si="110"/>
        <v>44442</v>
      </c>
      <c r="M1789" s="30">
        <f t="shared" si="111"/>
        <v>3</v>
      </c>
      <c r="N1789" s="31">
        <v>1008</v>
      </c>
      <c r="O1789" s="31" t="s">
        <v>1735</v>
      </c>
      <c r="P1789" s="31">
        <v>1010</v>
      </c>
      <c r="Q1789" s="31">
        <v>7106</v>
      </c>
      <c r="R1789" s="31" t="s">
        <v>3378</v>
      </c>
      <c r="S1789" s="31" t="s">
        <v>3379</v>
      </c>
      <c r="T1789" s="40" t="s">
        <v>3560</v>
      </c>
      <c r="U1789" s="222"/>
      <c r="V1789" s="48"/>
      <c r="W1789" s="48"/>
    </row>
    <row r="1790" s="49" customFormat="1">
      <c r="A1790" s="39">
        <v>35</v>
      </c>
      <c r="B1790" s="54" t="s">
        <v>40</v>
      </c>
      <c r="C1790" s="55" t="s">
        <v>3520</v>
      </c>
      <c r="D1790" s="141" t="s">
        <v>1998</v>
      </c>
      <c r="E1790" s="88">
        <v>44440</v>
      </c>
      <c r="F1790" s="37" t="str">
        <f>VLOOKUP($C1790,CARPETAS!$C$5:$L$2388,2,FALSE)</f>
        <v>BRB076</v>
      </c>
      <c r="G1790" s="27" t="str">
        <f>VLOOKUP($C1790,CARPETAS!$C$5:$L$2388,9,FALSE)</f>
        <v>140.83.84</v>
      </c>
      <c r="H1790" s="28" t="str">
        <f>VLOOKUP($C1790,CARPETAS!$C$5:$L$2388,5,FALSE)</f>
        <v>Zanini</v>
      </c>
      <c r="I1790" s="88">
        <f>E1790+2</f>
        <v>44442</v>
      </c>
      <c r="J1790" s="29" t="str">
        <f>VLOOKUP($C1790,CARPETAS!$C$5:$L$2388,4,FALSE)</f>
        <v>Rio Branco</v>
      </c>
      <c r="K1790" s="38"/>
      <c r="L1790" s="93">
        <f t="shared" si="110"/>
        <v>44443</v>
      </c>
      <c r="M1790" s="30">
        <f t="shared" si="111"/>
        <v>3</v>
      </c>
      <c r="N1790" s="31">
        <v>918</v>
      </c>
      <c r="O1790" s="31" t="s">
        <v>3561</v>
      </c>
      <c r="P1790" s="31">
        <v>919</v>
      </c>
      <c r="Q1790" s="31">
        <v>2276</v>
      </c>
      <c r="R1790" s="31" t="s">
        <v>174</v>
      </c>
      <c r="S1790" s="31" t="s">
        <v>489</v>
      </c>
      <c r="T1790" s="40" t="s">
        <v>3562</v>
      </c>
      <c r="U1790" s="222"/>
      <c r="V1790" s="48"/>
      <c r="W1790" s="48"/>
    </row>
    <row r="1791" s="49" customFormat="1">
      <c r="A1791" s="39">
        <v>35</v>
      </c>
      <c r="B1791" s="54" t="s">
        <v>40</v>
      </c>
      <c r="C1791" s="55" t="s">
        <v>3563</v>
      </c>
      <c r="D1791" s="141" t="s">
        <v>26</v>
      </c>
      <c r="E1791" s="88">
        <v>44440</v>
      </c>
      <c r="F1791" s="37" t="str">
        <f>VLOOKUP($C1791,CARPETAS!$C$5:$L$2388,2,FALSE)</f>
        <v>BRB082</v>
      </c>
      <c r="G1791" s="27" t="str">
        <f>VLOOKUP($C1791,CARPETAS!$C$5:$L$2388,9,FALSE)</f>
        <v>140.91.03</v>
      </c>
      <c r="H1791" s="28" t="str">
        <f>VLOOKUP($C1791,CARPETAS!$C$5:$L$2388,5,FALSE)</f>
        <v>Zanini</v>
      </c>
      <c r="I1791" s="88">
        <f>E1791+2</f>
        <v>44442</v>
      </c>
      <c r="J1791" s="29" t="str">
        <f>VLOOKUP($C1791,CARPETAS!$C$5:$L$2388,4,FALSE)</f>
        <v>Rio Branco</v>
      </c>
      <c r="K1791" s="38"/>
      <c r="L1791" s="93">
        <f t="shared" si="110"/>
        <v>44443</v>
      </c>
      <c r="M1791" s="30">
        <f t="shared" si="111"/>
        <v>3</v>
      </c>
      <c r="N1791" s="31">
        <v>918</v>
      </c>
      <c r="O1791" s="31" t="s">
        <v>1183</v>
      </c>
      <c r="P1791" s="31">
        <v>919</v>
      </c>
      <c r="Q1791" s="31">
        <v>2277</v>
      </c>
      <c r="R1791" s="31" t="s">
        <v>114</v>
      </c>
      <c r="S1791" s="31" t="s">
        <v>115</v>
      </c>
      <c r="T1791" s="40" t="s">
        <v>3562</v>
      </c>
      <c r="U1791" s="222"/>
      <c r="V1791" s="48"/>
      <c r="W1791" s="48"/>
    </row>
    <row r="1792" s="49" customFormat="1">
      <c r="A1792" s="39">
        <v>35</v>
      </c>
      <c r="B1792" s="54" t="s">
        <v>40</v>
      </c>
      <c r="C1792" s="55" t="s">
        <v>3535</v>
      </c>
      <c r="D1792" s="141" t="s">
        <v>27</v>
      </c>
      <c r="E1792" s="88">
        <v>44441</v>
      </c>
      <c r="F1792" s="37" t="str">
        <f>VLOOKUP($C1792,CARPETAS!$C$5:$L$2388,2,FALSE)</f>
        <v>BRB077</v>
      </c>
      <c r="G1792" s="27" t="str">
        <f>VLOOKUP($C1792,CARPETAS!$C$5:$L$2388,9,FALSE)</f>
        <v>140.83.91</v>
      </c>
      <c r="H1792" s="28" t="str">
        <f>VLOOKUP($C1792,CARPETAS!$C$5:$L$2388,5,FALSE)</f>
        <v>Amaro</v>
      </c>
      <c r="I1792" s="88">
        <v>44442</v>
      </c>
      <c r="J1792" s="29" t="str">
        <f>VLOOKUP($C1792,CARPETAS!$C$5:$L$2388,4,FALSE)</f>
        <v>Rio Branco</v>
      </c>
      <c r="K1792" s="38"/>
      <c r="L1792" s="93">
        <f t="shared" si="110"/>
        <v>44443</v>
      </c>
      <c r="M1792" s="30">
        <f t="shared" si="111"/>
        <v>2</v>
      </c>
      <c r="N1792" s="31">
        <v>1008</v>
      </c>
      <c r="O1792" s="31" t="s">
        <v>756</v>
      </c>
      <c r="P1792" s="31">
        <v>1009</v>
      </c>
      <c r="Q1792" s="31">
        <v>7117</v>
      </c>
      <c r="R1792" s="31" t="s">
        <v>3564</v>
      </c>
      <c r="S1792" s="31" t="s">
        <v>3565</v>
      </c>
      <c r="T1792" s="40" t="s">
        <v>3566</v>
      </c>
      <c r="U1792" s="222"/>
      <c r="V1792" s="48"/>
      <c r="W1792" s="48"/>
    </row>
    <row r="1793" s="49" customFormat="1">
      <c r="A1793" s="39">
        <v>35</v>
      </c>
      <c r="B1793" s="54" t="s">
        <v>40</v>
      </c>
      <c r="C1793" s="55" t="s">
        <v>3563</v>
      </c>
      <c r="D1793" s="141" t="s">
        <v>26</v>
      </c>
      <c r="E1793" s="88">
        <v>44441</v>
      </c>
      <c r="F1793" s="37" t="str">
        <f>VLOOKUP($C1793,CARPETAS!$C$5:$L$2388,2,FALSE)</f>
        <v>BRB082</v>
      </c>
      <c r="G1793" s="27" t="str">
        <f>VLOOKUP($C1793,CARPETAS!$C$5:$L$2388,9,FALSE)</f>
        <v>140.91.03</v>
      </c>
      <c r="H1793" s="28" t="str">
        <f>VLOOKUP($C1793,CARPETAS!$C$5:$L$2388,5,FALSE)</f>
        <v>Zanini</v>
      </c>
      <c r="I1793" s="88">
        <v>44445</v>
      </c>
      <c r="J1793" s="29" t="str">
        <f>VLOOKUP($C1793,CARPETAS!$C$5:$L$2388,4,FALSE)</f>
        <v>Rio Branco</v>
      </c>
      <c r="K1793" s="38"/>
      <c r="L1793" s="93">
        <f t="shared" si="110"/>
        <v>44446</v>
      </c>
      <c r="M1793" s="30">
        <f t="shared" si="111"/>
        <v>5</v>
      </c>
      <c r="N1793" s="31">
        <v>918</v>
      </c>
      <c r="O1793" s="31" t="s">
        <v>1200</v>
      </c>
      <c r="P1793" s="31">
        <v>918</v>
      </c>
      <c r="Q1793" s="31">
        <v>2278</v>
      </c>
      <c r="R1793" s="31" t="s">
        <v>221</v>
      </c>
      <c r="S1793" s="31" t="s">
        <v>711</v>
      </c>
      <c r="T1793" s="40" t="s">
        <v>3567</v>
      </c>
      <c r="U1793" s="222"/>
      <c r="V1793" s="48"/>
      <c r="W1793" s="48"/>
    </row>
    <row r="1794" ht="28.5" s="49" customFormat="1">
      <c r="A1794" s="39">
        <v>35</v>
      </c>
      <c r="B1794" s="54" t="s">
        <v>40</v>
      </c>
      <c r="C1794" s="55" t="s">
        <v>3542</v>
      </c>
      <c r="D1794" s="141" t="s">
        <v>32</v>
      </c>
      <c r="E1794" s="88">
        <v>44442</v>
      </c>
      <c r="F1794" s="37" t="str">
        <f>VLOOKUP($C1794,CARPETAS!$C$5:$L$2388,2,FALSE)</f>
        <v>BRB080</v>
      </c>
      <c r="G1794" s="27" t="str">
        <f>VLOOKUP($C1794,CARPETAS!$C$5:$L$2388,9,FALSE)</f>
        <v>140.87.97</v>
      </c>
      <c r="H1794" s="28" t="str">
        <f>VLOOKUP($C1794,CARPETAS!$C$5:$L$2388,5,FALSE)</f>
        <v>Silvio</v>
      </c>
      <c r="I1794" s="88">
        <v>44445</v>
      </c>
      <c r="J1794" s="29" t="str">
        <f>VLOOKUP($C1794,CARPETAS!$C$5:$L$2388,4,FALSE)</f>
        <v>Rio Branco</v>
      </c>
      <c r="K1794" s="38"/>
      <c r="L1794" s="93">
        <f t="shared" si="110"/>
        <v>44446</v>
      </c>
      <c r="M1794" s="30">
        <f t="shared" si="111"/>
        <v>4</v>
      </c>
      <c r="N1794" s="31">
        <v>918</v>
      </c>
      <c r="O1794" s="31" t="s">
        <v>1660</v>
      </c>
      <c r="P1794" s="31">
        <v>919</v>
      </c>
      <c r="Q1794" s="31">
        <v>5334</v>
      </c>
      <c r="R1794" s="31" t="s">
        <v>211</v>
      </c>
      <c r="S1794" s="31" t="s">
        <v>3109</v>
      </c>
      <c r="T1794" s="40" t="s">
        <v>3568</v>
      </c>
      <c r="U1794" s="222"/>
      <c r="V1794" s="48"/>
      <c r="W1794" s="48"/>
    </row>
    <row r="1795" ht="28.5" s="49" customFormat="1">
      <c r="A1795" s="39">
        <v>35</v>
      </c>
      <c r="B1795" s="54" t="s">
        <v>40</v>
      </c>
      <c r="C1795" s="55" t="s">
        <v>3542</v>
      </c>
      <c r="D1795" s="141" t="s">
        <v>36</v>
      </c>
      <c r="E1795" s="88">
        <v>44442</v>
      </c>
      <c r="F1795" s="37" t="str">
        <f>VLOOKUP($C1795,CARPETAS!$C$5:$L$2388,2,FALSE)</f>
        <v>BRB080</v>
      </c>
      <c r="G1795" s="27" t="str">
        <f>VLOOKUP($C1795,CARPETAS!$C$5:$L$2388,9,FALSE)</f>
        <v>140.87.97</v>
      </c>
      <c r="H1795" s="28" t="str">
        <f>VLOOKUP($C1795,CARPETAS!$C$5:$L$2388,5,FALSE)</f>
        <v>Silvio</v>
      </c>
      <c r="I1795" s="88">
        <v>44445</v>
      </c>
      <c r="J1795" s="29" t="str">
        <f>VLOOKUP($C1795,CARPETAS!$C$5:$L$2388,4,FALSE)</f>
        <v>Rio Branco</v>
      </c>
      <c r="K1795" s="38"/>
      <c r="L1795" s="93">
        <f ref="L1795:L1826" t="shared" si="112">I1795+1</f>
        <v>44446</v>
      </c>
      <c r="M1795" s="30">
        <f t="shared" si="111"/>
        <v>4</v>
      </c>
      <c r="N1795" s="31">
        <v>918</v>
      </c>
      <c r="O1795" s="31" t="s">
        <v>1612</v>
      </c>
      <c r="P1795" s="31">
        <v>919</v>
      </c>
      <c r="Q1795" s="31">
        <v>5335</v>
      </c>
      <c r="R1795" s="31" t="s">
        <v>2062</v>
      </c>
      <c r="S1795" s="31" t="s">
        <v>3144</v>
      </c>
      <c r="T1795" s="40" t="s">
        <v>3568</v>
      </c>
      <c r="U1795" s="222"/>
      <c r="V1795" s="48"/>
      <c r="W1795" s="48"/>
    </row>
    <row r="1796" s="49" customFormat="1">
      <c r="A1796" s="39">
        <v>35</v>
      </c>
      <c r="B1796" s="54" t="s">
        <v>40</v>
      </c>
      <c r="C1796" s="55" t="s">
        <v>3563</v>
      </c>
      <c r="D1796" s="141" t="s">
        <v>1998</v>
      </c>
      <c r="E1796" s="88">
        <v>44442</v>
      </c>
      <c r="F1796" s="37" t="str">
        <f>VLOOKUP($C1796,CARPETAS!$C$5:$L$2388,2,FALSE)</f>
        <v>BRB082</v>
      </c>
      <c r="G1796" s="27" t="str">
        <f>VLOOKUP($C1796,CARPETAS!$C$5:$L$2388,9,FALSE)</f>
        <v>140.91.03</v>
      </c>
      <c r="H1796" s="28" t="str">
        <f>VLOOKUP($C1796,CARPETAS!$C$5:$L$2388,5,FALSE)</f>
        <v>Zanini</v>
      </c>
      <c r="I1796" s="88">
        <v>44445</v>
      </c>
      <c r="J1796" s="29" t="str">
        <f>VLOOKUP($C1796,CARPETAS!$C$5:$L$2388,4,FALSE)</f>
        <v>Rio Branco</v>
      </c>
      <c r="K1796" s="38"/>
      <c r="L1796" s="93">
        <f t="shared" si="112"/>
        <v>44446</v>
      </c>
      <c r="M1796" s="30">
        <f t="shared" si="111"/>
        <v>4</v>
      </c>
      <c r="N1796" s="31">
        <v>918</v>
      </c>
      <c r="O1796" s="31" t="s">
        <v>3569</v>
      </c>
      <c r="P1796" s="31">
        <v>919</v>
      </c>
      <c r="Q1796" s="31">
        <v>2279</v>
      </c>
      <c r="R1796" s="31" t="s">
        <v>339</v>
      </c>
      <c r="S1796" s="31" t="s">
        <v>232</v>
      </c>
      <c r="T1796" s="40" t="s">
        <v>3570</v>
      </c>
      <c r="U1796" s="222"/>
      <c r="V1796" s="48"/>
      <c r="W1796" s="48"/>
    </row>
    <row r="1797" ht="28.5" s="49" customFormat="1">
      <c r="A1797" s="39">
        <v>35</v>
      </c>
      <c r="B1797" s="54" t="s">
        <v>40</v>
      </c>
      <c r="C1797" s="55" t="s">
        <v>3542</v>
      </c>
      <c r="D1797" s="141" t="s">
        <v>28</v>
      </c>
      <c r="E1797" s="88">
        <v>44442</v>
      </c>
      <c r="F1797" s="37" t="str">
        <f>VLOOKUP($C1797,CARPETAS!$C$5:$L$2388,2,FALSE)</f>
        <v>BRB080</v>
      </c>
      <c r="G1797" s="27" t="str">
        <f>VLOOKUP($C1797,CARPETAS!$C$5:$L$2388,9,FALSE)</f>
        <v>140.87.97</v>
      </c>
      <c r="H1797" s="28" t="str">
        <f>VLOOKUP($C1797,CARPETAS!$C$5:$L$2388,5,FALSE)</f>
        <v>Silvio</v>
      </c>
      <c r="I1797" s="88">
        <v>44445</v>
      </c>
      <c r="J1797" s="29" t="str">
        <f>VLOOKUP($C1797,CARPETAS!$C$5:$L$2388,4,FALSE)</f>
        <v>Rio Branco</v>
      </c>
      <c r="K1797" s="38"/>
      <c r="L1797" s="93">
        <f t="shared" si="112"/>
        <v>44446</v>
      </c>
      <c r="M1797" s="30">
        <f t="shared" si="111"/>
        <v>4</v>
      </c>
      <c r="N1797" s="31">
        <v>918</v>
      </c>
      <c r="O1797" s="31" t="s">
        <v>1750</v>
      </c>
      <c r="P1797" s="31">
        <v>919</v>
      </c>
      <c r="Q1797" s="31">
        <v>5336</v>
      </c>
      <c r="R1797" s="31" t="s">
        <v>249</v>
      </c>
      <c r="S1797" s="31" t="s">
        <v>250</v>
      </c>
      <c r="T1797" s="40" t="s">
        <v>3568</v>
      </c>
      <c r="U1797" s="222"/>
      <c r="V1797" s="48"/>
      <c r="W1797" s="48"/>
    </row>
    <row r="1798" s="49" customFormat="1">
      <c r="A1798" s="39">
        <v>35</v>
      </c>
      <c r="B1798" s="54" t="s">
        <v>40</v>
      </c>
      <c r="C1798" s="55" t="s">
        <v>3563</v>
      </c>
      <c r="D1798" s="141" t="s">
        <v>37</v>
      </c>
      <c r="E1798" s="88">
        <v>44443</v>
      </c>
      <c r="F1798" s="37" t="str">
        <f>VLOOKUP($C1798,CARPETAS!$C$5:$L$2388,2,FALSE)</f>
        <v>BRB082</v>
      </c>
      <c r="G1798" s="27" t="str">
        <f>VLOOKUP($C1798,CARPETAS!$C$5:$L$2388,9,FALSE)</f>
        <v>140.91.03</v>
      </c>
      <c r="H1798" s="28" t="str">
        <f>VLOOKUP($C1798,CARPETAS!$C$5:$L$2388,5,FALSE)</f>
        <v>Zanini</v>
      </c>
      <c r="I1798" s="88">
        <f>E1798+2</f>
        <v>44445</v>
      </c>
      <c r="J1798" s="29" t="str">
        <f>VLOOKUP($C1798,CARPETAS!$C$5:$L$2388,4,FALSE)</f>
        <v>Rio Branco</v>
      </c>
      <c r="K1798" s="38"/>
      <c r="L1798" s="93">
        <f t="shared" si="112"/>
        <v>44446</v>
      </c>
      <c r="M1798" s="30">
        <f t="shared" si="111"/>
        <v>3</v>
      </c>
      <c r="N1798" s="31">
        <v>918</v>
      </c>
      <c r="O1798" s="31" t="s">
        <v>873</v>
      </c>
      <c r="P1798" s="31">
        <v>918</v>
      </c>
      <c r="Q1798" s="31">
        <v>2280</v>
      </c>
      <c r="R1798" s="31" t="s">
        <v>171</v>
      </c>
      <c r="S1798" s="31" t="s">
        <v>172</v>
      </c>
      <c r="T1798" s="40" t="s">
        <v>3567</v>
      </c>
      <c r="U1798" s="222"/>
      <c r="V1798" s="48"/>
      <c r="W1798" s="48"/>
    </row>
    <row r="1799" s="49" customFormat="1">
      <c r="A1799" s="39">
        <v>35</v>
      </c>
      <c r="B1799" s="54" t="s">
        <v>40</v>
      </c>
      <c r="C1799" s="55" t="s">
        <v>3563</v>
      </c>
      <c r="D1799" s="141" t="s">
        <v>1091</v>
      </c>
      <c r="E1799" s="88">
        <v>44443</v>
      </c>
      <c r="F1799" s="37" t="str">
        <f>VLOOKUP($C1799,CARPETAS!$C$5:$L$2388,2,FALSE)</f>
        <v>BRB082</v>
      </c>
      <c r="G1799" s="27" t="str">
        <f>VLOOKUP($C1799,CARPETAS!$C$5:$L$2388,9,FALSE)</f>
        <v>140.91.03</v>
      </c>
      <c r="H1799" s="28" t="str">
        <f>VLOOKUP($C1799,CARPETAS!$C$5:$L$2388,5,FALSE)</f>
        <v>Zanini</v>
      </c>
      <c r="I1799" s="88">
        <v>44445</v>
      </c>
      <c r="J1799" s="29" t="str">
        <f>VLOOKUP($C1799,CARPETAS!$C$5:$L$2388,4,FALSE)</f>
        <v>Rio Branco</v>
      </c>
      <c r="K1799" s="38"/>
      <c r="L1799" s="93">
        <f t="shared" si="112"/>
        <v>44446</v>
      </c>
      <c r="M1799" s="30">
        <f t="shared" si="111"/>
        <v>3</v>
      </c>
      <c r="N1799" s="31">
        <v>918</v>
      </c>
      <c r="O1799" s="31" t="s">
        <v>1575</v>
      </c>
      <c r="P1799" s="31">
        <v>918</v>
      </c>
      <c r="Q1799" s="31">
        <v>2281</v>
      </c>
      <c r="R1799" s="31" t="s">
        <v>97</v>
      </c>
      <c r="S1799" s="31" t="s">
        <v>98</v>
      </c>
      <c r="T1799" s="40" t="s">
        <v>3567</v>
      </c>
      <c r="U1799" s="222"/>
      <c r="V1799" s="48"/>
      <c r="W1799" s="48"/>
    </row>
    <row r="1800" s="49" customFormat="1">
      <c r="A1800" s="39">
        <v>36</v>
      </c>
      <c r="B1800" s="54" t="s">
        <v>40</v>
      </c>
      <c r="C1800" s="55" t="s">
        <v>3571</v>
      </c>
      <c r="D1800" s="141" t="s">
        <v>27</v>
      </c>
      <c r="E1800" s="88">
        <v>44443</v>
      </c>
      <c r="F1800" s="37" t="str">
        <f>VLOOKUP($C1800,CARPETAS!$C$5:$L$2388,2,FALSE)</f>
        <v>BRB083</v>
      </c>
      <c r="G1800" s="27" t="str">
        <f>VLOOKUP($C1800,CARPETAS!$C$5:$L$2388,9,FALSE)</f>
        <v>140.92.99</v>
      </c>
      <c r="H1800" s="28" t="str">
        <f>VLOOKUP($C1800,CARPETAS!$C$5:$L$2388,5,FALSE)</f>
        <v>Amaro</v>
      </c>
      <c r="I1800" s="88">
        <f>E1800+2</f>
        <v>44445</v>
      </c>
      <c r="J1800" s="29" t="str">
        <f>VLOOKUP($C1800,CARPETAS!$C$5:$L$2388,4,FALSE)</f>
        <v>Rio Branco</v>
      </c>
      <c r="K1800" s="38"/>
      <c r="L1800" s="93">
        <f t="shared" si="112"/>
        <v>44446</v>
      </c>
      <c r="M1800" s="30">
        <f t="shared" si="111"/>
        <v>3</v>
      </c>
      <c r="N1800" s="31">
        <v>1008</v>
      </c>
      <c r="O1800" s="31" t="s">
        <v>760</v>
      </c>
      <c r="P1800" s="31">
        <v>1009</v>
      </c>
      <c r="Q1800" s="31">
        <v>7128</v>
      </c>
      <c r="R1800" s="31" t="s">
        <v>3474</v>
      </c>
      <c r="S1800" s="31" t="s">
        <v>3475</v>
      </c>
      <c r="T1800" s="40" t="s">
        <v>3572</v>
      </c>
      <c r="U1800" s="222"/>
      <c r="V1800" s="48"/>
      <c r="W1800" s="48"/>
    </row>
    <row r="1801" s="49" customFormat="1">
      <c r="A1801" s="39">
        <v>35</v>
      </c>
      <c r="B1801" s="54" t="s">
        <v>40</v>
      </c>
      <c r="C1801" s="55" t="s">
        <v>3548</v>
      </c>
      <c r="D1801" s="141" t="s">
        <v>1091</v>
      </c>
      <c r="E1801" s="88">
        <v>44442</v>
      </c>
      <c r="F1801" s="37" t="str">
        <f>VLOOKUP($C1801,CARPETAS!$C$5:$L$2388,2,FALSE)</f>
        <v>BRB079</v>
      </c>
      <c r="G1801" s="27" t="str">
        <f>VLOOKUP($C1801,CARPETAS!$C$5:$L$2388,9,FALSE)</f>
        <v>140.83.87</v>
      </c>
      <c r="H1801" s="28" t="str">
        <f>VLOOKUP($C1801,CARPETAS!$C$5:$L$2388,5,FALSE)</f>
        <v>Gral</v>
      </c>
      <c r="I1801" s="88">
        <v>44447</v>
      </c>
      <c r="J1801" s="29" t="str">
        <f>VLOOKUP($C1801,CARPETAS!$C$5:$L$2388,4,FALSE)</f>
        <v>Rio Branco</v>
      </c>
      <c r="K1801" s="38"/>
      <c r="L1801" s="93">
        <f t="shared" si="112"/>
        <v>44448</v>
      </c>
      <c r="M1801" s="30">
        <f t="shared" si="111"/>
        <v>6</v>
      </c>
      <c r="N1801" s="31">
        <v>918</v>
      </c>
      <c r="O1801" s="31" t="s">
        <v>1597</v>
      </c>
      <c r="P1801" s="31">
        <v>918</v>
      </c>
      <c r="Q1801" s="31">
        <v>5631</v>
      </c>
      <c r="R1801" s="31" t="s">
        <v>3573</v>
      </c>
      <c r="S1801" s="31" t="s">
        <v>3574</v>
      </c>
      <c r="T1801" s="40" t="s">
        <v>3575</v>
      </c>
      <c r="U1801" s="222"/>
      <c r="V1801" s="48"/>
      <c r="W1801" s="48"/>
    </row>
    <row r="1802" s="49" customFormat="1">
      <c r="A1802" s="39">
        <v>36</v>
      </c>
      <c r="B1802" s="54" t="s">
        <v>40</v>
      </c>
      <c r="C1802" s="55" t="s">
        <v>3563</v>
      </c>
      <c r="D1802" s="141" t="s">
        <v>1998</v>
      </c>
      <c r="E1802" s="88">
        <v>44445</v>
      </c>
      <c r="F1802" s="37" t="str">
        <f>VLOOKUP($C1802,CARPETAS!$C$5:$L$2388,2,FALSE)</f>
        <v>BRB082</v>
      </c>
      <c r="G1802" s="27" t="str">
        <f>VLOOKUP($C1802,CARPETAS!$C$5:$L$2388,9,FALSE)</f>
        <v>140.91.03</v>
      </c>
      <c r="H1802" s="28" t="str">
        <f>VLOOKUP($C1802,CARPETAS!$C$5:$L$2388,5,FALSE)</f>
        <v>Zanini</v>
      </c>
      <c r="I1802" s="88">
        <f>E1802+2</f>
        <v>44447</v>
      </c>
      <c r="J1802" s="29" t="str">
        <f>VLOOKUP($C1802,CARPETAS!$C$5:$L$2388,4,FALSE)</f>
        <v>Rio Branco</v>
      </c>
      <c r="K1802" s="38"/>
      <c r="L1802" s="93">
        <f t="shared" si="112"/>
        <v>44448</v>
      </c>
      <c r="M1802" s="30">
        <f t="shared" si="111"/>
        <v>3</v>
      </c>
      <c r="N1802" s="31">
        <v>918</v>
      </c>
      <c r="O1802" s="31" t="s">
        <v>3576</v>
      </c>
      <c r="P1802" s="31">
        <v>918</v>
      </c>
      <c r="Q1802" s="31">
        <v>2284</v>
      </c>
      <c r="R1802" s="31" t="s">
        <v>335</v>
      </c>
      <c r="S1802" s="31" t="s">
        <v>336</v>
      </c>
      <c r="T1802" s="40" t="s">
        <v>3575</v>
      </c>
      <c r="U1802" s="222"/>
      <c r="V1802" s="48"/>
      <c r="W1802" s="48"/>
    </row>
    <row r="1803" s="49" customFormat="1">
      <c r="A1803" s="39">
        <v>36</v>
      </c>
      <c r="B1803" s="54" t="s">
        <v>40</v>
      </c>
      <c r="C1803" s="55" t="s">
        <v>3548</v>
      </c>
      <c r="D1803" s="141" t="s">
        <v>37</v>
      </c>
      <c r="E1803" s="88">
        <v>44445</v>
      </c>
      <c r="F1803" s="37" t="str">
        <f>VLOOKUP($C1803,CARPETAS!$C$5:$L$2388,2,FALSE)</f>
        <v>BRB079</v>
      </c>
      <c r="G1803" s="27" t="str">
        <f>VLOOKUP($C1803,CARPETAS!$C$5:$L$2388,9,FALSE)</f>
        <v>140.83.87</v>
      </c>
      <c r="H1803" s="28" t="str">
        <f>VLOOKUP($C1803,CARPETAS!$C$5:$L$2388,5,FALSE)</f>
        <v>Gral</v>
      </c>
      <c r="I1803" s="88">
        <f>E1803+2</f>
        <v>44447</v>
      </c>
      <c r="J1803" s="29" t="str">
        <f>VLOOKUP($C1803,CARPETAS!$C$5:$L$2388,4,FALSE)</f>
        <v>Rio Branco</v>
      </c>
      <c r="K1803" s="38"/>
      <c r="L1803" s="93">
        <f t="shared" si="112"/>
        <v>44448</v>
      </c>
      <c r="M1803" s="30">
        <f t="shared" si="111"/>
        <v>3</v>
      </c>
      <c r="N1803" s="31">
        <v>918</v>
      </c>
      <c r="O1803" s="31" t="s">
        <v>876</v>
      </c>
      <c r="P1803" s="31">
        <v>919</v>
      </c>
      <c r="Q1803" s="31">
        <v>5632</v>
      </c>
      <c r="R1803" s="31" t="s">
        <v>3577</v>
      </c>
      <c r="S1803" s="31" t="s">
        <v>2001</v>
      </c>
      <c r="T1803" s="40" t="s">
        <v>3578</v>
      </c>
      <c r="U1803" s="222"/>
      <c r="V1803" s="48"/>
      <c r="W1803" s="48"/>
    </row>
    <row r="1804" s="49" customFormat="1">
      <c r="A1804" s="39">
        <v>36</v>
      </c>
      <c r="B1804" s="54" t="s">
        <v>40</v>
      </c>
      <c r="C1804" s="55" t="s">
        <v>3563</v>
      </c>
      <c r="D1804" s="141" t="s">
        <v>26</v>
      </c>
      <c r="E1804" s="88">
        <v>44446</v>
      </c>
      <c r="F1804" s="37" t="str">
        <f>VLOOKUP($C1804,CARPETAS!$C$5:$L$2388,2,FALSE)</f>
        <v>BRB082</v>
      </c>
      <c r="G1804" s="27" t="str">
        <f>VLOOKUP($C1804,CARPETAS!$C$5:$L$2388,9,FALSE)</f>
        <v>140.91.03</v>
      </c>
      <c r="H1804" s="28" t="str">
        <f>VLOOKUP($C1804,CARPETAS!$C$5:$L$2388,5,FALSE)</f>
        <v>Zanini</v>
      </c>
      <c r="I1804" s="88">
        <v>44447</v>
      </c>
      <c r="J1804" s="29" t="str">
        <f>VLOOKUP($C1804,CARPETAS!$C$5:$L$2388,4,FALSE)</f>
        <v>Rio Branco</v>
      </c>
      <c r="K1804" s="38"/>
      <c r="L1804" s="93">
        <f t="shared" si="112"/>
        <v>44448</v>
      </c>
      <c r="M1804" s="30">
        <f t="shared" si="111"/>
        <v>2</v>
      </c>
      <c r="N1804" s="31">
        <v>918</v>
      </c>
      <c r="O1804" s="31" t="s">
        <v>1079</v>
      </c>
      <c r="P1804" s="31">
        <v>918</v>
      </c>
      <c r="Q1804" s="31">
        <v>2285</v>
      </c>
      <c r="R1804" s="31" t="s">
        <v>3579</v>
      </c>
      <c r="S1804" s="31" t="s">
        <v>3580</v>
      </c>
      <c r="T1804" s="40" t="s">
        <v>3575</v>
      </c>
      <c r="U1804" s="222"/>
      <c r="V1804" s="48"/>
      <c r="W1804" s="48"/>
    </row>
    <row r="1805" s="49" customFormat="1">
      <c r="A1805" s="39">
        <v>34</v>
      </c>
      <c r="B1805" s="54" t="s">
        <v>40</v>
      </c>
      <c r="C1805" s="55" t="s">
        <v>3581</v>
      </c>
      <c r="D1805" s="141" t="s">
        <v>38</v>
      </c>
      <c r="E1805" s="88">
        <v>44434</v>
      </c>
      <c r="F1805" s="37" t="str">
        <f>VLOOKUP($C1805,CARPETAS!$C$5:$L$2388,2,FALSE)</f>
        <v>BRA042</v>
      </c>
      <c r="G1805" s="27" t="str">
        <f>VLOOKUP($C1805,CARPETAS!$C$5:$L$2388,9,FALSE)</f>
        <v>140.86.14</v>
      </c>
      <c r="H1805" s="28" t="str">
        <f>VLOOKUP($C1805,CARPETAS!$C$5:$L$2388,5,FALSE)</f>
        <v>Silvio</v>
      </c>
      <c r="I1805" s="88">
        <v>44449</v>
      </c>
      <c r="J1805" s="29" t="str">
        <f>VLOOKUP($C1805,CARPETAS!$C$5:$L$2388,4,FALSE)</f>
        <v>Rio Branco</v>
      </c>
      <c r="K1805" s="38"/>
      <c r="L1805" s="93">
        <f t="shared" si="112"/>
        <v>44450</v>
      </c>
      <c r="M1805" s="30">
        <f t="shared" si="111"/>
        <v>16</v>
      </c>
      <c r="N1805" s="31">
        <v>1104</v>
      </c>
      <c r="O1805" s="31">
        <v>57160</v>
      </c>
      <c r="P1805" s="31">
        <v>1104</v>
      </c>
      <c r="Q1805" s="31">
        <v>5327</v>
      </c>
      <c r="R1805" s="31" t="s">
        <v>3582</v>
      </c>
      <c r="S1805" s="31" t="s">
        <v>3583</v>
      </c>
      <c r="T1805" s="40" t="s">
        <v>3584</v>
      </c>
      <c r="U1805" s="222"/>
      <c r="V1805" s="48"/>
      <c r="W1805" s="48"/>
    </row>
    <row r="1806" s="49" customFormat="1">
      <c r="A1806" s="39">
        <v>34</v>
      </c>
      <c r="B1806" s="54" t="s">
        <v>40</v>
      </c>
      <c r="C1806" s="55" t="s">
        <v>3585</v>
      </c>
      <c r="D1806" s="141" t="s">
        <v>38</v>
      </c>
      <c r="E1806" s="88">
        <v>44435</v>
      </c>
      <c r="F1806" s="37" t="str">
        <f>VLOOKUP($C1806,CARPETAS!$C$5:$L$2388,2,FALSE)</f>
        <v>BRA042</v>
      </c>
      <c r="G1806" s="27" t="str">
        <f>VLOOKUP($C1806,CARPETAS!$C$5:$L$2388,9,FALSE)</f>
        <v>140.86.14</v>
      </c>
      <c r="H1806" s="28" t="str">
        <f>VLOOKUP($C1806,CARPETAS!$C$5:$L$2388,5,FALSE)</f>
        <v>Silvio</v>
      </c>
      <c r="I1806" s="88">
        <v>44449</v>
      </c>
      <c r="J1806" s="29" t="str">
        <f>VLOOKUP($C1806,CARPETAS!$C$5:$L$2388,4,FALSE)</f>
        <v>Rio Branco</v>
      </c>
      <c r="K1806" s="38"/>
      <c r="L1806" s="93">
        <f t="shared" si="112"/>
        <v>44450</v>
      </c>
      <c r="M1806" s="30">
        <f t="shared" si="111"/>
        <v>15</v>
      </c>
      <c r="N1806" s="31">
        <v>1104</v>
      </c>
      <c r="O1806" s="31">
        <v>57158</v>
      </c>
      <c r="P1806" s="31">
        <v>1104</v>
      </c>
      <c r="Q1806" s="31">
        <v>5337</v>
      </c>
      <c r="R1806" s="31" t="s">
        <v>1851</v>
      </c>
      <c r="S1806" s="31" t="s">
        <v>1852</v>
      </c>
      <c r="T1806" s="40" t="s">
        <v>3584</v>
      </c>
      <c r="U1806" s="222"/>
      <c r="V1806" s="48"/>
      <c r="W1806" s="48"/>
    </row>
    <row r="1807" s="49" customFormat="1">
      <c r="A1807" s="39">
        <v>35</v>
      </c>
      <c r="B1807" s="54" t="s">
        <v>40</v>
      </c>
      <c r="C1807" s="55" t="s">
        <v>3586</v>
      </c>
      <c r="D1807" s="141" t="s">
        <v>38</v>
      </c>
      <c r="E1807" s="88">
        <v>44441</v>
      </c>
      <c r="F1807" s="37" t="str">
        <f>VLOOKUP($C1807,CARPETAS!$C$5:$L$2388,2,FALSE)</f>
        <v>BRA043</v>
      </c>
      <c r="G1807" s="27" t="str">
        <f>VLOOKUP($C1807,CARPETAS!$C$5:$L$2388,9,FALSE)</f>
        <v>140.89.55</v>
      </c>
      <c r="H1807" s="28" t="str">
        <f>VLOOKUP($C1807,CARPETAS!$C$5:$L$2388,5,FALSE)</f>
        <v>Silvio</v>
      </c>
      <c r="I1807" s="88">
        <f>E1807+8</f>
        <v>44449</v>
      </c>
      <c r="J1807" s="29" t="str">
        <f>VLOOKUP($C1807,CARPETAS!$C$5:$L$2388,4,FALSE)</f>
        <v>Rio Branco</v>
      </c>
      <c r="K1807" s="38"/>
      <c r="L1807" s="93">
        <f t="shared" si="112"/>
        <v>44450</v>
      </c>
      <c r="M1807" s="30">
        <f t="shared" si="111"/>
        <v>9</v>
      </c>
      <c r="N1807" s="31">
        <v>1104</v>
      </c>
      <c r="O1807" s="31">
        <v>57159</v>
      </c>
      <c r="P1807" s="31">
        <v>1104</v>
      </c>
      <c r="Q1807" s="31">
        <v>5342</v>
      </c>
      <c r="R1807" s="31" t="s">
        <v>3552</v>
      </c>
      <c r="S1807" s="31" t="s">
        <v>3553</v>
      </c>
      <c r="T1807" s="40" t="s">
        <v>3584</v>
      </c>
      <c r="U1807" s="222"/>
      <c r="V1807" s="48"/>
      <c r="W1807" s="48"/>
    </row>
    <row r="1808" s="49" customFormat="1">
      <c r="A1808" s="39">
        <v>35</v>
      </c>
      <c r="B1808" s="54" t="s">
        <v>40</v>
      </c>
      <c r="C1808" s="55" t="s">
        <v>3587</v>
      </c>
      <c r="D1808" s="141" t="s">
        <v>38</v>
      </c>
      <c r="E1808" s="88">
        <v>44442</v>
      </c>
      <c r="F1808" s="37" t="str">
        <f>VLOOKUP($C1808,CARPETAS!$C$5:$L$2388,2,FALSE)</f>
        <v>BRA043</v>
      </c>
      <c r="G1808" s="27" t="str">
        <f>VLOOKUP($C1808,CARPETAS!$C$5:$L$2388,9,FALSE)</f>
        <v>140.89.55</v>
      </c>
      <c r="H1808" s="28" t="str">
        <f>VLOOKUP($C1808,CARPETAS!$C$5:$L$2388,5,FALSE)</f>
        <v>Silvio</v>
      </c>
      <c r="I1808" s="88">
        <v>44449</v>
      </c>
      <c r="J1808" s="29" t="str">
        <f>VLOOKUP($C1808,CARPETAS!$C$5:$L$2388,4,FALSE)</f>
        <v>Rio Branco</v>
      </c>
      <c r="K1808" s="38"/>
      <c r="L1808" s="93">
        <f t="shared" si="112"/>
        <v>44450</v>
      </c>
      <c r="M1808" s="30">
        <f t="shared" si="111"/>
        <v>8</v>
      </c>
      <c r="N1808" s="31">
        <v>1104</v>
      </c>
      <c r="O1808" s="31">
        <v>57162</v>
      </c>
      <c r="P1808" s="31">
        <v>1104</v>
      </c>
      <c r="Q1808" s="31">
        <v>5345</v>
      </c>
      <c r="R1808" s="31" t="s">
        <v>3212</v>
      </c>
      <c r="S1808" s="31" t="s">
        <v>3213</v>
      </c>
      <c r="T1808" s="40" t="s">
        <v>3584</v>
      </c>
      <c r="U1808" s="222"/>
      <c r="V1808" s="48"/>
      <c r="W1808" s="48"/>
    </row>
    <row r="1809" s="49" customFormat="1">
      <c r="A1809" s="39">
        <v>35</v>
      </c>
      <c r="B1809" s="54" t="s">
        <v>40</v>
      </c>
      <c r="C1809" s="55" t="s">
        <v>3588</v>
      </c>
      <c r="D1809" s="141" t="s">
        <v>38</v>
      </c>
      <c r="E1809" s="88">
        <v>44444</v>
      </c>
      <c r="F1809" s="37" t="str">
        <f>VLOOKUP($C1809,CARPETAS!$C$5:$L$2388,2,FALSE)</f>
        <v>BRA043</v>
      </c>
      <c r="G1809" s="27" t="str">
        <f>VLOOKUP($C1809,CARPETAS!$C$5:$L$2388,9,FALSE)</f>
        <v>140.89.55</v>
      </c>
      <c r="H1809" s="28" t="str">
        <f>VLOOKUP($C1809,CARPETAS!$C$5:$L$2388,5,FALSE)</f>
        <v>Silvio</v>
      </c>
      <c r="I1809" s="88">
        <v>44449</v>
      </c>
      <c r="J1809" s="29" t="str">
        <f>VLOOKUP($C1809,CARPETAS!$C$5:$L$2388,4,FALSE)</f>
        <v>Rio Branco</v>
      </c>
      <c r="K1809" s="38"/>
      <c r="L1809" s="93">
        <f t="shared" si="112"/>
        <v>44450</v>
      </c>
      <c r="M1809" s="30">
        <f t="shared" si="111"/>
        <v>6</v>
      </c>
      <c r="N1809" s="31">
        <v>1104</v>
      </c>
      <c r="O1809" s="31">
        <v>51160</v>
      </c>
      <c r="P1809" s="31">
        <v>1104</v>
      </c>
      <c r="Q1809" s="31">
        <v>5344</v>
      </c>
      <c r="R1809" s="31" t="s">
        <v>1610</v>
      </c>
      <c r="S1809" s="31" t="s">
        <v>3589</v>
      </c>
      <c r="T1809" s="40" t="s">
        <v>3584</v>
      </c>
      <c r="U1809" s="222"/>
      <c r="V1809" s="48"/>
      <c r="W1809" s="48"/>
    </row>
    <row r="1810" ht="28.5" s="49" customFormat="1">
      <c r="A1810" s="39">
        <v>36</v>
      </c>
      <c r="B1810" s="54" t="s">
        <v>40</v>
      </c>
      <c r="C1810" s="55" t="s">
        <v>3590</v>
      </c>
      <c r="D1810" s="141" t="s">
        <v>2282</v>
      </c>
      <c r="E1810" s="88">
        <v>44445</v>
      </c>
      <c r="F1810" s="37" t="str">
        <f>VLOOKUP($C1810,CARPETAS!$C$5:$L$2388,2,FALSE)</f>
        <v>BRE030/BRB087</v>
      </c>
      <c r="G1810" s="27" t="str">
        <f>VLOOKUP($C1810,CARPETAS!$C$5:$L$2388,9,FALSE)</f>
        <v>1409406/1408381/1408385/1408378</v>
      </c>
      <c r="H1810" s="28" t="str">
        <f>VLOOKUP($C1810,CARPETAS!$C$5:$L$2388,5,FALSE)</f>
        <v>zanini</v>
      </c>
      <c r="I1810" s="88">
        <v>44449</v>
      </c>
      <c r="J1810" s="29" t="str">
        <f>VLOOKUP($C1810,CARPETAS!$C$5:$L$2388,4,FALSE)</f>
        <v>Rio Branco</v>
      </c>
      <c r="K1810" s="38"/>
      <c r="L1810" s="93">
        <f t="shared" si="112"/>
        <v>44450</v>
      </c>
      <c r="M1810" s="30">
        <f t="shared" si="111"/>
        <v>5</v>
      </c>
      <c r="N1810" s="31">
        <v>1596</v>
      </c>
      <c r="O1810" s="31" t="s">
        <v>3591</v>
      </c>
      <c r="P1810" s="31">
        <v>360</v>
      </c>
      <c r="Q1810" s="31">
        <v>2286</v>
      </c>
      <c r="R1810" s="31" t="s">
        <v>582</v>
      </c>
      <c r="S1810" s="31" t="s">
        <v>583</v>
      </c>
      <c r="T1810" s="40" t="s">
        <v>3592</v>
      </c>
      <c r="U1810" s="222"/>
      <c r="V1810" s="48"/>
      <c r="W1810" s="48"/>
    </row>
    <row r="1811" s="49" customFormat="1">
      <c r="A1811" s="39">
        <v>36</v>
      </c>
      <c r="B1811" s="54" t="s">
        <v>40</v>
      </c>
      <c r="C1811" s="55" t="s">
        <v>3593</v>
      </c>
      <c r="D1811" s="141" t="s">
        <v>1998</v>
      </c>
      <c r="E1811" s="88">
        <v>44447</v>
      </c>
      <c r="F1811" s="37" t="str">
        <f>VLOOKUP($C1811,CARPETAS!$C$5:$L$2388,2,FALSE)</f>
        <v>BRB085</v>
      </c>
      <c r="G1811" s="27" t="str">
        <f>VLOOKUP($C1811,CARPETAS!$C$5:$L$2388,9,FALSE)</f>
        <v>140.92.96</v>
      </c>
      <c r="H1811" s="28" t="str">
        <f>VLOOKUP($C1811,CARPETAS!$C$5:$L$2388,5,FALSE)</f>
        <v>zanini</v>
      </c>
      <c r="I1811" s="88">
        <f>E1811+2</f>
        <v>44449</v>
      </c>
      <c r="J1811" s="29" t="str">
        <f>VLOOKUP($C1811,CARPETAS!$C$5:$L$2388,4,FALSE)</f>
        <v>Rio Branco</v>
      </c>
      <c r="K1811" s="38"/>
      <c r="L1811" s="93">
        <f t="shared" si="112"/>
        <v>44450</v>
      </c>
      <c r="M1811" s="30">
        <f t="shared" si="111"/>
        <v>3</v>
      </c>
      <c r="N1811" s="31">
        <v>918</v>
      </c>
      <c r="O1811" s="31" t="s">
        <v>3594</v>
      </c>
      <c r="P1811" s="31">
        <v>919</v>
      </c>
      <c r="Q1811" s="31">
        <v>2287</v>
      </c>
      <c r="R1811" s="31" t="s">
        <v>110</v>
      </c>
      <c r="S1811" s="31" t="s">
        <v>111</v>
      </c>
      <c r="T1811" s="40" t="s">
        <v>3595</v>
      </c>
      <c r="U1811" s="222"/>
      <c r="V1811" s="48"/>
      <c r="W1811" s="48"/>
    </row>
    <row r="1812" s="49" customFormat="1">
      <c r="A1812" s="39">
        <v>36</v>
      </c>
      <c r="B1812" s="54" t="s">
        <v>22</v>
      </c>
      <c r="C1812" s="55" t="s">
        <v>23</v>
      </c>
      <c r="D1812" s="141" t="s">
        <v>32</v>
      </c>
      <c r="E1812" s="88">
        <v>44448</v>
      </c>
      <c r="F1812" s="37" t="str">
        <f>VLOOKUP($C1812,CARPETAS!$C$5:$L$2388,2,FALSE)</f>
        <v>BRB</v>
      </c>
      <c r="G1812" s="27" t="str">
        <f>VLOOKUP($C1812,CARPETAS!$C$5:$L$2388,9,FALSE)</f>
        <v>xx</v>
      </c>
      <c r="H1812" s="28" t="str">
        <f>VLOOKUP($C1812,CARPETAS!$C$5:$L$2388,5,FALSE)</f>
        <v>xx</v>
      </c>
      <c r="I1812" s="88">
        <f>E1812+2</f>
        <v>44450</v>
      </c>
      <c r="J1812" s="29" t="str">
        <f>VLOOKUP($C1812,CARPETAS!$C$5:$L$2388,4,FALSE)</f>
        <v>xx</v>
      </c>
      <c r="K1812" s="38"/>
      <c r="L1812" s="93">
        <f t="shared" si="112"/>
        <v>44451</v>
      </c>
      <c r="M1812" s="30">
        <f t="shared" si="111"/>
        <v>3</v>
      </c>
      <c r="N1812" s="31">
        <v>918</v>
      </c>
      <c r="O1812" s="31"/>
      <c r="P1812" s="31"/>
      <c r="Q1812" s="31"/>
      <c r="R1812" s="31"/>
      <c r="S1812" s="31"/>
      <c r="T1812" s="40"/>
      <c r="U1812" s="222"/>
      <c r="V1812" s="48"/>
      <c r="W1812" s="48"/>
    </row>
    <row r="1813" s="49" customFormat="1">
      <c r="A1813" s="39">
        <v>36</v>
      </c>
      <c r="B1813" s="54" t="s">
        <v>22</v>
      </c>
      <c r="C1813" s="55" t="s">
        <v>23</v>
      </c>
      <c r="D1813" s="141" t="s">
        <v>28</v>
      </c>
      <c r="E1813" s="88">
        <v>44449</v>
      </c>
      <c r="F1813" s="37" t="str">
        <f>VLOOKUP($C1813,CARPETAS!$C$5:$L$2388,2,FALSE)</f>
        <v>BRB</v>
      </c>
      <c r="G1813" s="27" t="str">
        <f>VLOOKUP($C1813,CARPETAS!$C$5:$L$2388,9,FALSE)</f>
        <v>xx</v>
      </c>
      <c r="H1813" s="28" t="str">
        <f>VLOOKUP($C1813,CARPETAS!$C$5:$L$2388,5,FALSE)</f>
        <v>xx</v>
      </c>
      <c r="I1813" s="88">
        <f>E1813+2</f>
        <v>44451</v>
      </c>
      <c r="J1813" s="29" t="str">
        <f>VLOOKUP($C1813,CARPETAS!$C$5:$L$2388,4,FALSE)</f>
        <v>xx</v>
      </c>
      <c r="K1813" s="38"/>
      <c r="L1813" s="93">
        <f t="shared" si="112"/>
        <v>44452</v>
      </c>
      <c r="M1813" s="30">
        <f t="shared" si="111"/>
        <v>3</v>
      </c>
      <c r="N1813" s="31">
        <v>918</v>
      </c>
      <c r="O1813" s="31"/>
      <c r="P1813" s="31"/>
      <c r="Q1813" s="31"/>
      <c r="R1813" s="31"/>
      <c r="S1813" s="31"/>
      <c r="T1813" s="40"/>
      <c r="U1813" s="222"/>
      <c r="V1813" s="48"/>
      <c r="W1813" s="48"/>
    </row>
    <row r="1814" ht="28.5" s="49" customFormat="1">
      <c r="A1814" s="39">
        <v>35</v>
      </c>
      <c r="B1814" s="54" t="s">
        <v>40</v>
      </c>
      <c r="C1814" s="55" t="s">
        <v>3596</v>
      </c>
      <c r="D1814" s="141" t="s">
        <v>2282</v>
      </c>
      <c r="E1814" s="88">
        <v>44440</v>
      </c>
      <c r="F1814" s="37" t="str">
        <f>VLOOKUP($C1814,CARPETAS!$C$5:$L$2388,2,FALSE)</f>
        <v>BRE028</v>
      </c>
      <c r="G1814" s="27" t="str">
        <f>VLOOKUP($C1814,CARPETAS!$C$5:$L$2388,9,FALSE)</f>
        <v>1408938/1408939</v>
      </c>
      <c r="H1814" s="28" t="str">
        <f>VLOOKUP($C1814,CARPETAS!$C$5:$L$2388,5,FALSE)</f>
        <v>Silvio</v>
      </c>
      <c r="I1814" s="88">
        <v>44452</v>
      </c>
      <c r="J1814" s="29" t="str">
        <f>VLOOKUP($C1814,CARPETAS!$C$5:$L$2388,4,FALSE)</f>
        <v>Rio Branco</v>
      </c>
      <c r="K1814" s="38"/>
      <c r="L1814" s="93">
        <f t="shared" si="112"/>
        <v>44453</v>
      </c>
      <c r="M1814" s="30">
        <f t="shared" si="111"/>
        <v>13</v>
      </c>
      <c r="N1814" s="31">
        <v>1536</v>
      </c>
      <c r="O1814" s="31">
        <v>57171</v>
      </c>
      <c r="P1814" s="31">
        <v>1536</v>
      </c>
      <c r="Q1814" s="31">
        <v>5343</v>
      </c>
      <c r="R1814" s="31" t="s">
        <v>3597</v>
      </c>
      <c r="S1814" s="31" t="s">
        <v>3598</v>
      </c>
      <c r="T1814" s="40" t="s">
        <v>3599</v>
      </c>
      <c r="U1814" s="222"/>
      <c r="V1814" s="48"/>
      <c r="W1814" s="48"/>
    </row>
    <row r="1815" s="49" customFormat="1">
      <c r="A1815" s="39">
        <v>36</v>
      </c>
      <c r="B1815" s="54" t="s">
        <v>40</v>
      </c>
      <c r="C1815" s="55" t="s">
        <v>3600</v>
      </c>
      <c r="D1815" s="141" t="s">
        <v>32</v>
      </c>
      <c r="E1815" s="88">
        <v>44446</v>
      </c>
      <c r="F1815" s="37" t="str">
        <f>VLOOKUP($C1815,CARPETAS!$C$5:$L$2388,2,FALSE)</f>
        <v>BRB084</v>
      </c>
      <c r="G1815" s="27" t="str">
        <f>VLOOKUP($C1815,CARPETAS!$C$5:$L$2388,9,FALSE)</f>
        <v>140.92.97</v>
      </c>
      <c r="H1815" s="28" t="str">
        <f>VLOOKUP($C1815,CARPETAS!$C$5:$L$2388,5,FALSE)</f>
        <v>Silvio</v>
      </c>
      <c r="I1815" s="88">
        <v>44452</v>
      </c>
      <c r="J1815" s="29" t="str">
        <f>VLOOKUP($C1815,CARPETAS!$C$5:$L$2388,4,FALSE)</f>
        <v>Rio Branco</v>
      </c>
      <c r="K1815" s="38"/>
      <c r="L1815" s="93">
        <f t="shared" si="112"/>
        <v>44453</v>
      </c>
      <c r="M1815" s="30">
        <f t="shared" si="111"/>
        <v>7</v>
      </c>
      <c r="N1815" s="31">
        <v>918</v>
      </c>
      <c r="O1815" s="31" t="s">
        <v>1669</v>
      </c>
      <c r="P1815" s="31">
        <v>919</v>
      </c>
      <c r="Q1815" s="31">
        <v>5348</v>
      </c>
      <c r="R1815" s="31" t="s">
        <v>614</v>
      </c>
      <c r="S1815" s="31" t="s">
        <v>615</v>
      </c>
      <c r="T1815" s="40" t="s">
        <v>3601</v>
      </c>
      <c r="U1815" s="222"/>
      <c r="V1815" s="48"/>
      <c r="W1815" s="48"/>
    </row>
    <row r="1816" s="49" customFormat="1">
      <c r="A1816" s="39">
        <v>36</v>
      </c>
      <c r="B1816" s="54" t="s">
        <v>40</v>
      </c>
      <c r="C1816" s="55" t="s">
        <v>3571</v>
      </c>
      <c r="D1816" s="141" t="s">
        <v>28</v>
      </c>
      <c r="E1816" s="88">
        <v>44447</v>
      </c>
      <c r="F1816" s="37" t="str">
        <f>VLOOKUP($C1816,CARPETAS!$C$5:$L$2388,2,FALSE)</f>
        <v>BRB083</v>
      </c>
      <c r="G1816" s="27" t="str">
        <f>VLOOKUP($C1816,CARPETAS!$C$5:$L$2388,9,FALSE)</f>
        <v>140.92.99</v>
      </c>
      <c r="H1816" s="28" t="str">
        <f>VLOOKUP($C1816,CARPETAS!$C$5:$L$2388,5,FALSE)</f>
        <v>Amaro</v>
      </c>
      <c r="I1816" s="88">
        <v>44452</v>
      </c>
      <c r="J1816" s="29" t="str">
        <f>VLOOKUP($C1816,CARPETAS!$C$5:$L$2388,4,FALSE)</f>
        <v>Rio Branco</v>
      </c>
      <c r="K1816" s="38"/>
      <c r="L1816" s="93">
        <f t="shared" si="112"/>
        <v>44453</v>
      </c>
      <c r="M1816" s="30">
        <f t="shared" si="111"/>
        <v>6</v>
      </c>
      <c r="N1816" s="31">
        <v>1008</v>
      </c>
      <c r="O1816" s="31" t="s">
        <v>1773</v>
      </c>
      <c r="P1816" s="31">
        <v>1010</v>
      </c>
      <c r="Q1816" s="31">
        <v>7165</v>
      </c>
      <c r="R1816" s="31" t="s">
        <v>3536</v>
      </c>
      <c r="S1816" s="31" t="s">
        <v>3537</v>
      </c>
      <c r="T1816" s="40" t="s">
        <v>3602</v>
      </c>
      <c r="U1816" s="222"/>
      <c r="V1816" s="48"/>
      <c r="W1816" s="48"/>
    </row>
    <row r="1817" s="49" customFormat="1">
      <c r="A1817" s="39">
        <v>36</v>
      </c>
      <c r="B1817" s="54" t="s">
        <v>40</v>
      </c>
      <c r="C1817" s="55" t="s">
        <v>3603</v>
      </c>
      <c r="D1817" s="141" t="s">
        <v>37</v>
      </c>
      <c r="E1817" s="88">
        <v>44447</v>
      </c>
      <c r="F1817" s="37" t="str">
        <f>VLOOKUP($C1817,CARPETAS!$C$5:$L$2388,2,FALSE)</f>
        <v>BRB086</v>
      </c>
      <c r="G1817" s="27" t="str">
        <f>VLOOKUP($C1817,CARPETAS!$C$5:$L$2388,9,FALSE)</f>
        <v>140.92.98</v>
      </c>
      <c r="H1817" s="28" t="str">
        <f>VLOOKUP($C1817,CARPETAS!$C$5:$L$2388,5,FALSE)</f>
        <v>Gral</v>
      </c>
      <c r="I1817" s="88">
        <f>E1817+5</f>
        <v>44452</v>
      </c>
      <c r="J1817" s="29" t="str">
        <f>VLOOKUP($C1817,CARPETAS!$C$5:$L$2388,4,FALSE)</f>
        <v>Rio Branco</v>
      </c>
      <c r="K1817" s="38"/>
      <c r="L1817" s="93">
        <f t="shared" si="112"/>
        <v>44453</v>
      </c>
      <c r="M1817" s="30">
        <f t="shared" si="111"/>
        <v>6</v>
      </c>
      <c r="N1817" s="31">
        <v>918</v>
      </c>
      <c r="O1817" s="31" t="s">
        <v>3604</v>
      </c>
      <c r="P1817" s="31">
        <v>919</v>
      </c>
      <c r="Q1817" s="31">
        <v>5646</v>
      </c>
      <c r="R1817" s="31" t="s">
        <v>3605</v>
      </c>
      <c r="S1817" s="31" t="s">
        <v>3606</v>
      </c>
      <c r="T1817" s="40" t="s">
        <v>3601</v>
      </c>
      <c r="U1817" s="222"/>
      <c r="V1817" s="48"/>
      <c r="W1817" s="48"/>
    </row>
    <row r="1818" s="49" customFormat="1">
      <c r="A1818" s="39">
        <v>36</v>
      </c>
      <c r="B1818" s="54" t="s">
        <v>40</v>
      </c>
      <c r="C1818" s="55" t="s">
        <v>3600</v>
      </c>
      <c r="D1818" s="141" t="s">
        <v>1091</v>
      </c>
      <c r="E1818" s="88">
        <v>44447</v>
      </c>
      <c r="F1818" s="37" t="str">
        <f>VLOOKUP($C1818,CARPETAS!$C$5:$L$2388,2,FALSE)</f>
        <v>BRB084</v>
      </c>
      <c r="G1818" s="27" t="str">
        <f>VLOOKUP($C1818,CARPETAS!$C$5:$L$2388,9,FALSE)</f>
        <v>140.92.97</v>
      </c>
      <c r="H1818" s="28" t="str">
        <f>VLOOKUP($C1818,CARPETAS!$C$5:$L$2388,5,FALSE)</f>
        <v>Silvio</v>
      </c>
      <c r="I1818" s="88">
        <f>E1818+5</f>
        <v>44452</v>
      </c>
      <c r="J1818" s="29" t="str">
        <f>VLOOKUP($C1818,CARPETAS!$C$5:$L$2388,4,FALSE)</f>
        <v>Rio Branco</v>
      </c>
      <c r="K1818" s="38"/>
      <c r="L1818" s="93">
        <f t="shared" si="112"/>
        <v>44453</v>
      </c>
      <c r="M1818" s="30">
        <f t="shared" si="111"/>
        <v>6</v>
      </c>
      <c r="N1818" s="31">
        <v>918</v>
      </c>
      <c r="O1818" s="31" t="s">
        <v>1611</v>
      </c>
      <c r="P1818" s="31">
        <v>918</v>
      </c>
      <c r="Q1818" s="31">
        <v>5349</v>
      </c>
      <c r="R1818" s="31" t="s">
        <v>3607</v>
      </c>
      <c r="S1818" s="31" t="s">
        <v>1222</v>
      </c>
      <c r="T1818" s="40" t="s">
        <v>3608</v>
      </c>
      <c r="U1818" s="222"/>
      <c r="V1818" s="48"/>
      <c r="W1818" s="48"/>
    </row>
    <row r="1819" s="49" customFormat="1">
      <c r="A1819" s="39">
        <v>36</v>
      </c>
      <c r="B1819" s="54" t="s">
        <v>40</v>
      </c>
      <c r="C1819" s="55" t="s">
        <v>3609</v>
      </c>
      <c r="D1819" s="141" t="s">
        <v>37</v>
      </c>
      <c r="E1819" s="88">
        <v>44448</v>
      </c>
      <c r="F1819" s="37" t="str">
        <f>VLOOKUP($C1819,CARPETAS!$C$5:$L$2388,2,FALSE)</f>
        <v>BRB088</v>
      </c>
      <c r="G1819" s="27" t="str">
        <f>VLOOKUP($C1819,CARPETAS!$C$5:$L$2388,9,FALSE)</f>
        <v>140.97.98</v>
      </c>
      <c r="H1819" s="28" t="str">
        <f>VLOOKUP($C1819,CARPETAS!$C$5:$L$2388,5,FALSE)</f>
        <v>Fartura</v>
      </c>
      <c r="I1819" s="88">
        <v>44452</v>
      </c>
      <c r="J1819" s="29" t="str">
        <f>VLOOKUP($C1819,CARPETAS!$C$5:$L$2388,4,FALSE)</f>
        <v>Rio Branco</v>
      </c>
      <c r="K1819" s="38"/>
      <c r="L1819" s="93">
        <f t="shared" si="112"/>
        <v>44453</v>
      </c>
      <c r="M1819" s="30">
        <f t="shared" si="111"/>
        <v>5</v>
      </c>
      <c r="N1819" s="31">
        <v>918</v>
      </c>
      <c r="O1819" s="31" t="s">
        <v>3610</v>
      </c>
      <c r="P1819" s="31">
        <v>919</v>
      </c>
      <c r="Q1819" s="31">
        <v>23</v>
      </c>
      <c r="R1819" s="31" t="s">
        <v>3611</v>
      </c>
      <c r="S1819" s="31" t="s">
        <v>3612</v>
      </c>
      <c r="T1819" s="40" t="s">
        <v>3601</v>
      </c>
      <c r="U1819" s="222"/>
      <c r="V1819" s="48"/>
      <c r="W1819" s="48"/>
    </row>
    <row r="1820" s="49" customFormat="1">
      <c r="A1820" s="39">
        <v>36</v>
      </c>
      <c r="B1820" s="54" t="s">
        <v>40</v>
      </c>
      <c r="C1820" s="55" t="s">
        <v>3593</v>
      </c>
      <c r="D1820" s="141" t="s">
        <v>1998</v>
      </c>
      <c r="E1820" s="88">
        <v>44450</v>
      </c>
      <c r="F1820" s="37" t="str">
        <f>VLOOKUP($C1820,CARPETAS!$C$5:$L$2388,2,FALSE)</f>
        <v>BRB085</v>
      </c>
      <c r="G1820" s="27" t="str">
        <f>VLOOKUP($C1820,CARPETAS!$C$5:$L$2388,9,FALSE)</f>
        <v>140.92.96</v>
      </c>
      <c r="H1820" s="28" t="str">
        <f>VLOOKUP($C1820,CARPETAS!$C$5:$L$2388,5,FALSE)</f>
        <v>zanini</v>
      </c>
      <c r="I1820" s="88">
        <f>E1820+2</f>
        <v>44452</v>
      </c>
      <c r="J1820" s="29" t="str">
        <f>VLOOKUP($C1820,CARPETAS!$C$5:$L$2388,4,FALSE)</f>
        <v>Rio Branco</v>
      </c>
      <c r="K1820" s="38"/>
      <c r="L1820" s="93">
        <f t="shared" si="112"/>
        <v>44453</v>
      </c>
      <c r="M1820" s="30">
        <f t="shared" si="111"/>
        <v>3</v>
      </c>
      <c r="N1820" s="31">
        <v>918</v>
      </c>
      <c r="O1820" s="31" t="s">
        <v>3613</v>
      </c>
      <c r="P1820" s="31">
        <v>919</v>
      </c>
      <c r="Q1820" s="31">
        <v>2293</v>
      </c>
      <c r="R1820" s="31" t="s">
        <v>515</v>
      </c>
      <c r="S1820" s="31" t="s">
        <v>516</v>
      </c>
      <c r="T1820" s="40" t="s">
        <v>3601</v>
      </c>
      <c r="U1820" s="222"/>
      <c r="V1820" s="48"/>
      <c r="W1820" s="48"/>
    </row>
    <row r="1821" s="49" customFormat="1">
      <c r="A1821" s="39">
        <v>36</v>
      </c>
      <c r="B1821" s="54" t="s">
        <v>22</v>
      </c>
      <c r="C1821" s="55" t="s">
        <v>23</v>
      </c>
      <c r="D1821" s="141" t="s">
        <v>1091</v>
      </c>
      <c r="E1821" s="88">
        <v>44450</v>
      </c>
      <c r="F1821" s="37" t="str">
        <f>VLOOKUP($C1821,CARPETAS!$C$5:$L$2388,2,FALSE)</f>
        <v>BRB</v>
      </c>
      <c r="G1821" s="27" t="str">
        <f>VLOOKUP($C1821,CARPETAS!$C$5:$L$2388,9,FALSE)</f>
        <v>xx</v>
      </c>
      <c r="H1821" s="28" t="str">
        <f>VLOOKUP($C1821,CARPETAS!$C$5:$L$2388,5,FALSE)</f>
        <v>xx</v>
      </c>
      <c r="I1821" s="88">
        <f>E1821+2</f>
        <v>44452</v>
      </c>
      <c r="J1821" s="29" t="str">
        <f>VLOOKUP($C1821,CARPETAS!$C$5:$L$2388,4,FALSE)</f>
        <v>xx</v>
      </c>
      <c r="K1821" s="38"/>
      <c r="L1821" s="93">
        <f t="shared" si="112"/>
        <v>44453</v>
      </c>
      <c r="M1821" s="30">
        <f t="shared" si="111"/>
        <v>3</v>
      </c>
      <c r="N1821" s="31">
        <v>918</v>
      </c>
      <c r="O1821" s="31"/>
      <c r="P1821" s="31"/>
      <c r="Q1821" s="31"/>
      <c r="R1821" s="31"/>
      <c r="S1821" s="31"/>
      <c r="T1821" s="40"/>
      <c r="U1821" s="222"/>
      <c r="V1821" s="48"/>
      <c r="W1821" s="48"/>
    </row>
    <row r="1822" ht="28.5" s="49" customFormat="1">
      <c r="A1822" s="39">
        <v>36</v>
      </c>
      <c r="B1822" s="54" t="s">
        <v>40</v>
      </c>
      <c r="C1822" s="55" t="s">
        <v>3593</v>
      </c>
      <c r="D1822" s="141" t="s">
        <v>26</v>
      </c>
      <c r="E1822" s="88">
        <v>44448</v>
      </c>
      <c r="F1822" s="37" t="str">
        <f>VLOOKUP($C1822,CARPETAS!$C$5:$L$2388,2,FALSE)</f>
        <v>BRB085</v>
      </c>
      <c r="G1822" s="27" t="str">
        <f>VLOOKUP($C1822,CARPETAS!$C$5:$L$2388,9,FALSE)</f>
        <v>140.92.96</v>
      </c>
      <c r="H1822" s="28" t="str">
        <f>VLOOKUP($C1822,CARPETAS!$C$5:$L$2388,5,FALSE)</f>
        <v>zanini</v>
      </c>
      <c r="I1822" s="88">
        <v>44453</v>
      </c>
      <c r="J1822" s="29" t="str">
        <f>VLOOKUP($C1822,CARPETAS!$C$5:$L$2388,4,FALSE)</f>
        <v>Rio Branco</v>
      </c>
      <c r="K1822" s="38"/>
      <c r="L1822" s="93">
        <f t="shared" si="112"/>
        <v>44454</v>
      </c>
      <c r="M1822" s="30">
        <f t="shared" si="111"/>
        <v>6</v>
      </c>
      <c r="N1822" s="31">
        <v>918</v>
      </c>
      <c r="O1822" s="31" t="s">
        <v>1098</v>
      </c>
      <c r="P1822" s="31">
        <v>919</v>
      </c>
      <c r="Q1822" s="31">
        <v>2292</v>
      </c>
      <c r="R1822" s="31" t="s">
        <v>552</v>
      </c>
      <c r="S1822" s="31" t="s">
        <v>553</v>
      </c>
      <c r="T1822" s="40" t="s">
        <v>3614</v>
      </c>
      <c r="U1822" s="222"/>
      <c r="V1822" s="48"/>
      <c r="W1822" s="48"/>
    </row>
    <row r="1823" s="49" customFormat="1">
      <c r="A1823" s="39"/>
      <c r="B1823" s="54" t="s">
        <v>40</v>
      </c>
      <c r="C1823" s="55" t="s">
        <v>3615</v>
      </c>
      <c r="D1823" s="141" t="s">
        <v>38</v>
      </c>
      <c r="E1823" s="88">
        <v>44448</v>
      </c>
      <c r="F1823" s="37" t="str">
        <f>VLOOKUP($C1823,CARPETAS!$C$5:$L$2388,2,FALSE)</f>
        <v>BRA044</v>
      </c>
      <c r="G1823" s="27" t="str">
        <f>VLOOKUP($C1823,CARPETAS!$C$5:$L$2388,9,FALSE)</f>
        <v>140.94.57</v>
      </c>
      <c r="H1823" s="28" t="str">
        <f>VLOOKUP($C1823,CARPETAS!$C$5:$L$2388,5,FALSE)</f>
        <v>Silvio</v>
      </c>
      <c r="I1823" s="88">
        <f>E1823+6</f>
        <v>44454</v>
      </c>
      <c r="J1823" s="29" t="str">
        <f>VLOOKUP($C1823,CARPETAS!$C$5:$L$2388,4,FALSE)</f>
        <v>Rio Branco</v>
      </c>
      <c r="K1823" s="38"/>
      <c r="L1823" s="93">
        <f t="shared" si="112"/>
        <v>44455</v>
      </c>
      <c r="M1823" s="30">
        <f t="shared" si="111"/>
        <v>7</v>
      </c>
      <c r="N1823" s="31">
        <v>1104</v>
      </c>
      <c r="O1823" s="31"/>
      <c r="P1823" s="31"/>
      <c r="Q1823" s="31">
        <v>5354</v>
      </c>
      <c r="R1823" s="31" t="s">
        <v>1851</v>
      </c>
      <c r="S1823" s="31" t="s">
        <v>1852</v>
      </c>
      <c r="T1823" s="40"/>
      <c r="U1823" s="222"/>
      <c r="V1823" s="48"/>
      <c r="W1823" s="48"/>
    </row>
    <row r="1824" s="49" customFormat="1">
      <c r="A1824" s="39">
        <v>36</v>
      </c>
      <c r="B1824" s="54" t="s">
        <v>40</v>
      </c>
      <c r="C1824" s="55" t="s">
        <v>3616</v>
      </c>
      <c r="D1824" s="141" t="s">
        <v>2282</v>
      </c>
      <c r="E1824" s="88">
        <v>44452</v>
      </c>
      <c r="F1824" s="37" t="str">
        <f>VLOOKUP($C1824,CARPETAS!$C$5:$L$2388,2,FALSE)</f>
        <v>BRE031/BRB089</v>
      </c>
      <c r="G1824" s="27" t="str">
        <f>VLOOKUP($C1824,CARPETAS!$C$5:$L$2388,9,FALSE)</f>
        <v>1410157/1409634/1408375</v>
      </c>
      <c r="H1824" s="28" t="str">
        <f>VLOOKUP($C1824,CARPETAS!$C$5:$L$2388,5,FALSE)</f>
        <v>zanini</v>
      </c>
      <c r="I1824" s="88">
        <v>44454</v>
      </c>
      <c r="J1824" s="29" t="str">
        <f>VLOOKUP($C1824,CARPETAS!$C$5:$L$2388,4,FALSE)</f>
        <v>Rio Branco</v>
      </c>
      <c r="K1824" s="38"/>
      <c r="L1824" s="93">
        <f t="shared" si="112"/>
        <v>44455</v>
      </c>
      <c r="M1824" s="30">
        <f t="shared" si="111"/>
        <v>3</v>
      </c>
      <c r="N1824" s="31">
        <v>1860</v>
      </c>
      <c r="O1824" s="31" t="s">
        <v>3617</v>
      </c>
      <c r="P1824" s="31">
        <v>432</v>
      </c>
      <c r="Q1824" s="31">
        <v>2298</v>
      </c>
      <c r="R1824" s="31" t="s">
        <v>478</v>
      </c>
      <c r="S1824" s="31" t="s">
        <v>479</v>
      </c>
      <c r="T1824" s="40" t="s">
        <v>3618</v>
      </c>
      <c r="U1824" s="222"/>
      <c r="V1824" s="48"/>
      <c r="W1824" s="48"/>
    </row>
    <row r="1825" s="49" customFormat="1">
      <c r="A1825" s="39">
        <v>37</v>
      </c>
      <c r="B1825" s="54" t="s">
        <v>40</v>
      </c>
      <c r="C1825" s="55" t="s">
        <v>3619</v>
      </c>
      <c r="D1825" s="141" t="s">
        <v>1907</v>
      </c>
      <c r="E1825" s="88">
        <v>44452</v>
      </c>
      <c r="F1825" s="37" t="str">
        <f>VLOOKUP($C1825,CARPETAS!$C$5:$L$2388,2,FALSE)</f>
        <v>PYB026</v>
      </c>
      <c r="G1825" s="27" t="str">
        <f>VLOOKUP($C1825,CARPETAS!$C$5:$L$2388,9,FALSE)</f>
        <v>140.98.06</v>
      </c>
      <c r="H1825" s="28" t="str">
        <f>VLOOKUP($C1825,CARPETAS!$C$5:$L$2388,5,FALSE)</f>
        <v>Alto Paraguay</v>
      </c>
      <c r="I1825" s="88">
        <v>44454</v>
      </c>
      <c r="J1825" s="29" t="str">
        <f>VLOOKUP($C1825,CARPETAS!$C$5:$L$2388,4,FALSE)</f>
        <v>Salto</v>
      </c>
      <c r="K1825" s="38"/>
      <c r="L1825" s="93">
        <f t="shared" si="112"/>
        <v>44455</v>
      </c>
      <c r="M1825" s="30">
        <f t="shared" si="111"/>
        <v>3</v>
      </c>
      <c r="N1825" s="31">
        <v>990</v>
      </c>
      <c r="O1825" s="31"/>
      <c r="P1825" s="31"/>
      <c r="Q1825" s="31"/>
      <c r="R1825" s="31"/>
      <c r="S1825" s="31"/>
      <c r="T1825" s="40"/>
      <c r="U1825" s="222"/>
      <c r="V1825" s="48"/>
      <c r="W1825" s="48"/>
    </row>
    <row r="1826" s="49" customFormat="1">
      <c r="A1826" s="39">
        <v>37</v>
      </c>
      <c r="B1826" s="54" t="s">
        <v>40</v>
      </c>
      <c r="C1826" s="55" t="s">
        <v>3600</v>
      </c>
      <c r="D1826" s="141" t="s">
        <v>32</v>
      </c>
      <c r="E1826" s="88">
        <v>44453</v>
      </c>
      <c r="F1826" s="37" t="str">
        <f>VLOOKUP($C1826,CARPETAS!$C$5:$L$2388,2,FALSE)</f>
        <v>BRB084</v>
      </c>
      <c r="G1826" s="27" t="str">
        <f>VLOOKUP($C1826,CARPETAS!$C$5:$L$2388,9,FALSE)</f>
        <v>140.92.97</v>
      </c>
      <c r="H1826" s="28" t="str">
        <f>VLOOKUP($C1826,CARPETAS!$C$5:$L$2388,5,FALSE)</f>
        <v>Silvio</v>
      </c>
      <c r="I1826" s="88">
        <f>E1826+1</f>
        <v>44454</v>
      </c>
      <c r="J1826" s="29" t="str">
        <f>VLOOKUP($C1826,CARPETAS!$C$5:$L$2388,4,FALSE)</f>
        <v>Rio Branco</v>
      </c>
      <c r="K1826" s="38"/>
      <c r="L1826" s="93">
        <f t="shared" si="112"/>
        <v>44455</v>
      </c>
      <c r="M1826" s="30">
        <f t="shared" si="111"/>
        <v>2</v>
      </c>
      <c r="N1826" s="31">
        <v>918</v>
      </c>
      <c r="O1826" s="31" t="s">
        <v>566</v>
      </c>
      <c r="P1826" s="31"/>
      <c r="Q1826" s="31">
        <v>5350</v>
      </c>
      <c r="R1826" s="31" t="s">
        <v>2834</v>
      </c>
      <c r="S1826" s="31" t="s">
        <v>169</v>
      </c>
      <c r="T1826" s="40"/>
      <c r="U1826" s="222"/>
      <c r="V1826" s="48"/>
      <c r="W1826" s="48"/>
    </row>
    <row r="1827" s="49" customFormat="1">
      <c r="A1827" s="39">
        <v>37</v>
      </c>
      <c r="B1827" s="54" t="s">
        <v>40</v>
      </c>
      <c r="C1827" s="55" t="s">
        <v>3593</v>
      </c>
      <c r="D1827" s="141" t="s">
        <v>1998</v>
      </c>
      <c r="E1827" s="88">
        <v>44453</v>
      </c>
      <c r="F1827" s="37" t="str">
        <f>VLOOKUP($C1827,CARPETAS!$C$5:$L$2388,2,FALSE)</f>
        <v>BRB085</v>
      </c>
      <c r="G1827" s="27" t="str">
        <f>VLOOKUP($C1827,CARPETAS!$C$5:$L$2388,9,FALSE)</f>
        <v>140.92.96</v>
      </c>
      <c r="H1827" s="28" t="str">
        <f>VLOOKUP($C1827,CARPETAS!$C$5:$L$2388,5,FALSE)</f>
        <v>zanini</v>
      </c>
      <c r="I1827" s="88">
        <f>E1827+1</f>
        <v>44454</v>
      </c>
      <c r="J1827" s="29" t="str">
        <f>VLOOKUP($C1827,CARPETAS!$C$5:$L$2388,4,FALSE)</f>
        <v>Rio Branco</v>
      </c>
      <c r="K1827" s="38"/>
      <c r="L1827" s="93">
        <f ref="L1827:L1836" t="shared" si="113">I1827+1</f>
        <v>44455</v>
      </c>
      <c r="M1827" s="30">
        <f t="shared" si="111"/>
        <v>2</v>
      </c>
      <c r="N1827" s="31">
        <v>918</v>
      </c>
      <c r="O1827" s="31" t="s">
        <v>3620</v>
      </c>
      <c r="P1827" s="31">
        <v>919</v>
      </c>
      <c r="Q1827" s="31">
        <v>2299</v>
      </c>
      <c r="R1827" s="31" t="s">
        <v>3621</v>
      </c>
      <c r="S1827" s="31" t="s">
        <v>3622</v>
      </c>
      <c r="T1827" s="40" t="s">
        <v>3623</v>
      </c>
      <c r="U1827" s="222"/>
      <c r="V1827" s="48"/>
      <c r="W1827" s="48"/>
    </row>
    <row r="1828" s="49" customFormat="1">
      <c r="A1828" s="39">
        <v>37</v>
      </c>
      <c r="B1828" s="54" t="s">
        <v>40</v>
      </c>
      <c r="C1828" s="55" t="s">
        <v>3593</v>
      </c>
      <c r="D1828" s="141" t="s">
        <v>26</v>
      </c>
      <c r="E1828" s="88">
        <v>44453</v>
      </c>
      <c r="F1828" s="37" t="str">
        <f>VLOOKUP($C1828,CARPETAS!$C$5:$L$2388,2,FALSE)</f>
        <v>BRB085</v>
      </c>
      <c r="G1828" s="27" t="str">
        <f>VLOOKUP($C1828,CARPETAS!$C$5:$L$2388,9,FALSE)</f>
        <v>140.92.96</v>
      </c>
      <c r="H1828" s="28" t="str">
        <f>VLOOKUP($C1828,CARPETAS!$C$5:$L$2388,5,FALSE)</f>
        <v>zanini</v>
      </c>
      <c r="I1828" s="88">
        <f>E1828+1</f>
        <v>44454</v>
      </c>
      <c r="J1828" s="29" t="str">
        <f>VLOOKUP($C1828,CARPETAS!$C$5:$L$2388,4,FALSE)</f>
        <v>Rio Branco</v>
      </c>
      <c r="K1828" s="38"/>
      <c r="L1828" s="93">
        <f t="shared" si="113"/>
        <v>44455</v>
      </c>
      <c r="M1828" s="30">
        <f t="shared" si="111"/>
        <v>2</v>
      </c>
      <c r="N1828" s="31">
        <v>918</v>
      </c>
      <c r="O1828" s="31"/>
      <c r="P1828" s="31"/>
      <c r="Q1828" s="31">
        <v>2300</v>
      </c>
      <c r="R1828" s="31" t="s">
        <v>1710</v>
      </c>
      <c r="S1828" s="31" t="s">
        <v>2787</v>
      </c>
      <c r="T1828" s="40"/>
      <c r="U1828" s="222"/>
      <c r="V1828" s="48"/>
      <c r="W1828" s="48"/>
    </row>
    <row r="1829" s="49" customFormat="1">
      <c r="A1829" s="39">
        <v>36</v>
      </c>
      <c r="B1829" s="54" t="s">
        <v>40</v>
      </c>
      <c r="C1829" s="55" t="s">
        <v>3624</v>
      </c>
      <c r="D1829" s="141" t="s">
        <v>38</v>
      </c>
      <c r="E1829" s="88">
        <v>44449</v>
      </c>
      <c r="F1829" s="37" t="str">
        <f>VLOOKUP($C1829,CARPETAS!$C$5:$L$2388,2,FALSE)</f>
        <v>BRA044</v>
      </c>
      <c r="G1829" s="27" t="str">
        <f>VLOOKUP($C1829,CARPETAS!$C$5:$L$2388,9,FALSE)</f>
        <v>140.94.57</v>
      </c>
      <c r="H1829" s="28" t="str">
        <f>VLOOKUP($C1829,CARPETAS!$C$5:$L$2388,5,FALSE)</f>
        <v>Silvio</v>
      </c>
      <c r="I1829" s="88">
        <v>44455</v>
      </c>
      <c r="J1829" s="29" t="str">
        <f>VLOOKUP($C1829,CARPETAS!$C$5:$L$2388,4,FALSE)</f>
        <v>Rio Branco</v>
      </c>
      <c r="K1829" s="38"/>
      <c r="L1829" s="93">
        <f t="shared" si="113"/>
        <v>44456</v>
      </c>
      <c r="M1829" s="30">
        <f t="shared" si="111"/>
        <v>7</v>
      </c>
      <c r="N1829" s="31">
        <v>1104</v>
      </c>
      <c r="O1829" s="31">
        <v>57618</v>
      </c>
      <c r="P1829" s="31">
        <v>1104</v>
      </c>
      <c r="Q1829" s="31">
        <v>5358</v>
      </c>
      <c r="R1829" s="31" t="s">
        <v>3625</v>
      </c>
      <c r="S1829" s="31" t="s">
        <v>3626</v>
      </c>
      <c r="T1829" s="40" t="s">
        <v>3627</v>
      </c>
      <c r="U1829" s="222"/>
      <c r="V1829" s="48"/>
      <c r="W1829" s="48"/>
    </row>
    <row r="1830" ht="28.5" s="49" customFormat="1">
      <c r="A1830" s="39">
        <v>37</v>
      </c>
      <c r="B1830" s="54" t="s">
        <v>40</v>
      </c>
      <c r="C1830" s="55" t="s">
        <v>3628</v>
      </c>
      <c r="D1830" s="141" t="s">
        <v>1907</v>
      </c>
      <c r="E1830" s="88">
        <v>44453</v>
      </c>
      <c r="F1830" s="37" t="str">
        <f>VLOOKUP($C1830,CARPETAS!$C$5:$L$2388,2,FALSE)</f>
        <v>PYB027</v>
      </c>
      <c r="G1830" s="27" t="str">
        <f>VLOOKUP($C1830,CARPETAS!$C$5:$L$2388,9,FALSE)</f>
        <v>1409805/1409492</v>
      </c>
      <c r="H1830" s="28" t="str">
        <f>VLOOKUP($C1830,CARPETAS!$C$5:$L$2388,5,FALSE)</f>
        <v>Alto Paraguay</v>
      </c>
      <c r="I1830" s="88">
        <v>44455</v>
      </c>
      <c r="J1830" s="29" t="str">
        <f>VLOOKUP($C1830,CARPETAS!$C$5:$L$2388,4,FALSE)</f>
        <v>Salto</v>
      </c>
      <c r="K1830" s="38"/>
      <c r="L1830" s="93">
        <f t="shared" si="113"/>
        <v>44456</v>
      </c>
      <c r="M1830" s="30">
        <f t="shared" si="111"/>
        <v>3</v>
      </c>
      <c r="N1830" s="31">
        <v>990</v>
      </c>
      <c r="O1830" s="31" t="s">
        <v>3629</v>
      </c>
      <c r="P1830" s="31">
        <v>949</v>
      </c>
      <c r="Q1830" s="31"/>
      <c r="R1830" s="31" t="s">
        <v>2333</v>
      </c>
      <c r="S1830" s="31"/>
      <c r="T1830" s="40" t="s">
        <v>3630</v>
      </c>
      <c r="U1830" s="222"/>
      <c r="V1830" s="48"/>
      <c r="W1830" s="48"/>
    </row>
    <row r="1831" s="49" customFormat="1">
      <c r="A1831" s="39">
        <v>36</v>
      </c>
      <c r="B1831" s="54" t="s">
        <v>40</v>
      </c>
      <c r="C1831" s="55" t="s">
        <v>3631</v>
      </c>
      <c r="D1831" s="141" t="s">
        <v>2282</v>
      </c>
      <c r="E1831" s="88">
        <v>44449</v>
      </c>
      <c r="F1831" s="37" t="str">
        <f>VLOOKUP($C1831,CARPETAS!$C$5:$L$2388,2,FALSE)</f>
        <v>BRE032</v>
      </c>
      <c r="G1831" s="27" t="str">
        <f>VLOOKUP($C1831,CARPETAS!$C$5:$L$2388,9,FALSE)</f>
        <v>140.98.20</v>
      </c>
      <c r="H1831" s="28" t="str">
        <f>VLOOKUP($C1831,CARPETAS!$C$5:$L$2388,5,FALSE)</f>
        <v>Silvio</v>
      </c>
      <c r="I1831" s="88">
        <v>44456</v>
      </c>
      <c r="J1831" s="29" t="str">
        <f>VLOOKUP($C1831,CARPETAS!$C$5:$L$2388,4,FALSE)</f>
        <v>Rio Branco</v>
      </c>
      <c r="K1831" s="38"/>
      <c r="L1831" s="93">
        <f t="shared" si="113"/>
        <v>44457</v>
      </c>
      <c r="M1831" s="30">
        <f t="shared" si="111"/>
        <v>8</v>
      </c>
      <c r="N1831" s="31">
        <v>2004</v>
      </c>
      <c r="O1831" s="31"/>
      <c r="P1831" s="31"/>
      <c r="Q1831" s="31">
        <v>5353</v>
      </c>
      <c r="R1831" s="31" t="s">
        <v>3085</v>
      </c>
      <c r="S1831" s="31" t="s">
        <v>1985</v>
      </c>
      <c r="T1831" s="40" t="s">
        <v>3632</v>
      </c>
      <c r="U1831" s="222"/>
      <c r="V1831" s="48"/>
      <c r="W1831" s="48"/>
    </row>
    <row r="1832" s="49" customFormat="1">
      <c r="A1832" s="39">
        <v>37</v>
      </c>
      <c r="B1832" s="54" t="s">
        <v>40</v>
      </c>
      <c r="C1832" s="55" t="s">
        <v>3603</v>
      </c>
      <c r="D1832" s="141" t="s">
        <v>37</v>
      </c>
      <c r="E1832" s="88">
        <v>44454</v>
      </c>
      <c r="F1832" s="37" t="str">
        <f>VLOOKUP($C1832,CARPETAS!$C$5:$L$2388,2,FALSE)</f>
        <v>BRB086</v>
      </c>
      <c r="G1832" s="27" t="str">
        <f>VLOOKUP($C1832,CARPETAS!$C$5:$L$2388,9,FALSE)</f>
        <v>140.92.98</v>
      </c>
      <c r="H1832" s="28" t="str">
        <f>VLOOKUP($C1832,CARPETAS!$C$5:$L$2388,5,FALSE)</f>
        <v>Gral</v>
      </c>
      <c r="I1832" s="88">
        <v>44456</v>
      </c>
      <c r="J1832" s="29" t="str">
        <f>VLOOKUP($C1832,CARPETAS!$C$5:$L$2388,4,FALSE)</f>
        <v>Rio Branco</v>
      </c>
      <c r="K1832" s="38"/>
      <c r="L1832" s="93">
        <f t="shared" si="113"/>
        <v>44457</v>
      </c>
      <c r="M1832" s="30">
        <f t="shared" si="111"/>
        <v>3</v>
      </c>
      <c r="N1832" s="31">
        <v>918</v>
      </c>
      <c r="O1832" s="31" t="s">
        <v>904</v>
      </c>
      <c r="P1832" s="31">
        <v>919</v>
      </c>
      <c r="Q1832" s="31">
        <v>5647</v>
      </c>
      <c r="R1832" s="31" t="s">
        <v>3633</v>
      </c>
      <c r="S1832" s="31" t="s">
        <v>3634</v>
      </c>
      <c r="T1832" s="40" t="s">
        <v>3635</v>
      </c>
      <c r="U1832" s="222"/>
      <c r="V1832" s="48"/>
      <c r="W1832" s="48"/>
    </row>
    <row r="1833" s="49" customFormat="1">
      <c r="A1833" s="39">
        <v>37</v>
      </c>
      <c r="B1833" s="54" t="s">
        <v>40</v>
      </c>
      <c r="C1833" s="55" t="s">
        <v>3636</v>
      </c>
      <c r="D1833" s="141" t="s">
        <v>1091</v>
      </c>
      <c r="E1833" s="88">
        <v>44455</v>
      </c>
      <c r="F1833" s="37" t="str">
        <f>VLOOKUP($C1833,CARPETAS!$C$5:$L$2388,2,FALSE)</f>
        <v>BRB092</v>
      </c>
      <c r="G1833" s="27" t="str">
        <f>VLOOKUP($C1833,CARPETAS!$C$5:$L$2388,9,FALSE)</f>
        <v>141.03.73</v>
      </c>
      <c r="H1833" s="28" t="str">
        <f>VLOOKUP($C1833,CARPETAS!$C$5:$L$2388,5,FALSE)</f>
        <v>Gral</v>
      </c>
      <c r="I1833" s="88">
        <v>44456</v>
      </c>
      <c r="J1833" s="29" t="str">
        <f>VLOOKUP($C1833,CARPETAS!$C$5:$L$2388,4,FALSE)</f>
        <v>Rio Branco</v>
      </c>
      <c r="K1833" s="38"/>
      <c r="L1833" s="93">
        <f t="shared" si="113"/>
        <v>44457</v>
      </c>
      <c r="M1833" s="30">
        <f t="shared" si="111"/>
        <v>2</v>
      </c>
      <c r="N1833" s="31">
        <v>918</v>
      </c>
      <c r="O1833" s="31" t="s">
        <v>1652</v>
      </c>
      <c r="P1833" s="31">
        <v>918</v>
      </c>
      <c r="Q1833" s="31">
        <v>5652</v>
      </c>
      <c r="R1833" s="31" t="s">
        <v>3637</v>
      </c>
      <c r="S1833" s="31" t="s">
        <v>3638</v>
      </c>
      <c r="T1833" s="40" t="s">
        <v>3639</v>
      </c>
      <c r="U1833" s="222"/>
      <c r="V1833" s="48"/>
      <c r="W1833" s="48"/>
    </row>
    <row r="1834" s="49" customFormat="1">
      <c r="A1834" s="39">
        <v>37</v>
      </c>
      <c r="B1834" s="54" t="s">
        <v>40</v>
      </c>
      <c r="C1834" s="55" t="s">
        <v>3600</v>
      </c>
      <c r="D1834" s="141" t="s">
        <v>36</v>
      </c>
      <c r="E1834" s="88">
        <v>44455</v>
      </c>
      <c r="F1834" s="37" t="str">
        <f>VLOOKUP($C1834,CARPETAS!$C$5:$L$2388,2,FALSE)</f>
        <v>BRB084</v>
      </c>
      <c r="G1834" s="27" t="str">
        <f>VLOOKUP($C1834,CARPETAS!$C$5:$L$2388,9,FALSE)</f>
        <v>140.92.97</v>
      </c>
      <c r="H1834" s="28" t="str">
        <f>VLOOKUP($C1834,CARPETAS!$C$5:$L$2388,5,FALSE)</f>
        <v>Silvio</v>
      </c>
      <c r="I1834" s="88">
        <v>44456</v>
      </c>
      <c r="J1834" s="29" t="str">
        <f>VLOOKUP($C1834,CARPETAS!$C$5:$L$2388,4,FALSE)</f>
        <v>Rio Branco</v>
      </c>
      <c r="K1834" s="38"/>
      <c r="L1834" s="93">
        <f t="shared" si="113"/>
        <v>44457</v>
      </c>
      <c r="M1834" s="30">
        <f t="shared" si="111"/>
        <v>2</v>
      </c>
      <c r="N1834" s="31">
        <v>918</v>
      </c>
      <c r="O1834" s="31" t="s">
        <v>1630</v>
      </c>
      <c r="P1834" s="31">
        <v>919</v>
      </c>
      <c r="Q1834" s="31">
        <v>5351</v>
      </c>
      <c r="R1834" s="31" t="s">
        <v>1712</v>
      </c>
      <c r="S1834" s="31" t="s">
        <v>1713</v>
      </c>
      <c r="T1834" s="40" t="s">
        <v>3635</v>
      </c>
      <c r="U1834" s="222"/>
      <c r="V1834" s="48"/>
      <c r="W1834" s="48"/>
    </row>
    <row r="1835" s="49" customFormat="1">
      <c r="A1835" s="39">
        <v>37</v>
      </c>
      <c r="B1835" s="54" t="s">
        <v>40</v>
      </c>
      <c r="C1835" s="55" t="s">
        <v>3593</v>
      </c>
      <c r="D1835" s="141" t="s">
        <v>1998</v>
      </c>
      <c r="E1835" s="88">
        <v>44455</v>
      </c>
      <c r="F1835" s="37" t="str">
        <f>VLOOKUP($C1835,CARPETAS!$C$5:$L$2388,2,FALSE)</f>
        <v>BRB085</v>
      </c>
      <c r="G1835" s="27" t="str">
        <f>VLOOKUP($C1835,CARPETAS!$C$5:$L$2388,9,FALSE)</f>
        <v>140.92.96</v>
      </c>
      <c r="H1835" s="28" t="str">
        <f>VLOOKUP($C1835,CARPETAS!$C$5:$L$2388,5,FALSE)</f>
        <v>zanini</v>
      </c>
      <c r="I1835" s="88">
        <f>E1835+1</f>
        <v>44456</v>
      </c>
      <c r="J1835" s="29" t="str">
        <f>VLOOKUP($C1835,CARPETAS!$C$5:$L$2388,4,FALSE)</f>
        <v>Rio Branco</v>
      </c>
      <c r="K1835" s="38"/>
      <c r="L1835" s="93">
        <f t="shared" si="113"/>
        <v>44457</v>
      </c>
      <c r="M1835" s="30">
        <f t="shared" si="111"/>
        <v>2</v>
      </c>
      <c r="N1835" s="31">
        <v>918</v>
      </c>
      <c r="O1835" s="31" t="s">
        <v>3640</v>
      </c>
      <c r="P1835" s="31">
        <v>919</v>
      </c>
      <c r="Q1835" s="31">
        <v>2305</v>
      </c>
      <c r="R1835" s="31" t="s">
        <v>364</v>
      </c>
      <c r="S1835" s="31" t="s">
        <v>703</v>
      </c>
      <c r="T1835" s="40" t="s">
        <v>3641</v>
      </c>
      <c r="U1835" s="222"/>
      <c r="V1835" s="48"/>
      <c r="W1835" s="48"/>
    </row>
    <row r="1836" s="49" customFormat="1">
      <c r="A1836" s="39">
        <v>37</v>
      </c>
      <c r="B1836" s="54" t="s">
        <v>40</v>
      </c>
      <c r="C1836" s="55" t="s">
        <v>3642</v>
      </c>
      <c r="D1836" s="141" t="s">
        <v>26</v>
      </c>
      <c r="E1836" s="88">
        <v>44455</v>
      </c>
      <c r="F1836" s="37" t="str">
        <f>VLOOKUP($C1836,CARPETAS!$C$5:$L$2388,2,FALSE)</f>
        <v>BRB090</v>
      </c>
      <c r="G1836" s="27" t="str">
        <f>VLOOKUP($C1836,CARPETAS!$C$5:$L$2388,9,FALSE)</f>
        <v>141.03.71</v>
      </c>
      <c r="H1836" s="28" t="str">
        <f>VLOOKUP($C1836,CARPETAS!$C$5:$L$2388,5,FALSE)</f>
        <v>zanini</v>
      </c>
      <c r="I1836" s="88">
        <v>44456</v>
      </c>
      <c r="J1836" s="29" t="str">
        <f>VLOOKUP($C1836,CARPETAS!$C$5:$L$2388,4,FALSE)</f>
        <v>Rio Branco</v>
      </c>
      <c r="K1836" s="38"/>
      <c r="L1836" s="93">
        <f t="shared" si="113"/>
        <v>44457</v>
      </c>
      <c r="M1836" s="30">
        <f t="shared" si="111"/>
        <v>2</v>
      </c>
      <c r="N1836" s="31">
        <v>918</v>
      </c>
      <c r="O1836" s="31" t="s">
        <v>1105</v>
      </c>
      <c r="P1836" s="31">
        <v>919</v>
      </c>
      <c r="Q1836" s="31">
        <v>2306</v>
      </c>
      <c r="R1836" s="31" t="s">
        <v>343</v>
      </c>
      <c r="S1836" s="31" t="s">
        <v>1336</v>
      </c>
      <c r="T1836" s="40" t="s">
        <v>3641</v>
      </c>
      <c r="U1836" s="222"/>
      <c r="V1836" s="48"/>
      <c r="W1836" s="48"/>
    </row>
    <row r="1837" s="49" customFormat="1">
      <c r="A1837" s="39">
        <v>36</v>
      </c>
      <c r="B1837" s="54" t="s">
        <v>40</v>
      </c>
      <c r="C1837" s="55" t="s">
        <v>3643</v>
      </c>
      <c r="D1837" s="141" t="s">
        <v>38</v>
      </c>
      <c r="E1837" s="88">
        <v>44450</v>
      </c>
      <c r="F1837" s="37" t="str">
        <f>VLOOKUP($C1837,CARPETAS!$C$5:$L$2388,2,FALSE)</f>
        <v>BRA044</v>
      </c>
      <c r="G1837" s="27" t="str">
        <f>VLOOKUP($C1837,CARPETAS!$C$5:$L$2388,9,FALSE)</f>
        <v>140.94.57</v>
      </c>
      <c r="H1837" s="28" t="str">
        <f>VLOOKUP($C1837,CARPETAS!$C$5:$L$2388,5,FALSE)</f>
        <v>Silvio</v>
      </c>
      <c r="I1837" s="88">
        <v>44459</v>
      </c>
      <c r="J1837" s="29" t="str">
        <f>VLOOKUP($C1837,CARPETAS!$C$5:$L$2388,4,FALSE)</f>
        <v>Rio Branco</v>
      </c>
      <c r="K1837" s="38"/>
      <c r="L1837" s="93">
        <f>I1837+1+1</f>
        <v>44461</v>
      </c>
      <c r="M1837" s="30">
        <f t="shared" si="111"/>
        <v>11</v>
      </c>
      <c r="N1837" s="31">
        <v>1104</v>
      </c>
      <c r="O1837" s="31">
        <v>57619</v>
      </c>
      <c r="P1837" s="31">
        <v>1104</v>
      </c>
      <c r="Q1837" s="31">
        <v>5355</v>
      </c>
      <c r="R1837" s="31" t="s">
        <v>148</v>
      </c>
      <c r="S1837" s="31" t="s">
        <v>149</v>
      </c>
      <c r="T1837" s="40" t="s">
        <v>3644</v>
      </c>
      <c r="U1837" s="222"/>
      <c r="V1837" s="48"/>
      <c r="W1837" s="48"/>
    </row>
    <row r="1838" s="49" customFormat="1">
      <c r="A1838" s="39">
        <v>37</v>
      </c>
      <c r="B1838" s="54" t="s">
        <v>40</v>
      </c>
      <c r="C1838" s="55" t="s">
        <v>3603</v>
      </c>
      <c r="D1838" s="141" t="s">
        <v>37</v>
      </c>
      <c r="E1838" s="88">
        <v>44455</v>
      </c>
      <c r="F1838" s="37" t="str">
        <f>VLOOKUP($C1838,CARPETAS!$C$5:$L$2388,2,FALSE)</f>
        <v>BRB086</v>
      </c>
      <c r="G1838" s="27" t="str">
        <f>VLOOKUP($C1838,CARPETAS!$C$5:$L$2388,9,FALSE)</f>
        <v>140.92.98</v>
      </c>
      <c r="H1838" s="28" t="str">
        <f>VLOOKUP($C1838,CARPETAS!$C$5:$L$2388,5,FALSE)</f>
        <v>Gral</v>
      </c>
      <c r="I1838" s="88">
        <v>44459</v>
      </c>
      <c r="J1838" s="29" t="str">
        <f>VLOOKUP($C1838,CARPETAS!$C$5:$L$2388,4,FALSE)</f>
        <v>Rio Branco</v>
      </c>
      <c r="K1838" s="38"/>
      <c r="L1838" s="93">
        <f>I1838+1+1</f>
        <v>44461</v>
      </c>
      <c r="M1838" s="30">
        <f t="shared" si="111"/>
        <v>6</v>
      </c>
      <c r="N1838" s="31">
        <v>918</v>
      </c>
      <c r="O1838" s="31" t="s">
        <v>908</v>
      </c>
      <c r="P1838" s="31">
        <v>918</v>
      </c>
      <c r="Q1838" s="31">
        <v>5648</v>
      </c>
      <c r="R1838" s="31" t="s">
        <v>3453</v>
      </c>
      <c r="S1838" s="31" t="s">
        <v>3454</v>
      </c>
      <c r="T1838" s="40" t="s">
        <v>3645</v>
      </c>
      <c r="U1838" s="222"/>
      <c r="V1838" s="48"/>
      <c r="W1838" s="48"/>
    </row>
    <row r="1839" s="49" customFormat="1">
      <c r="A1839" s="39">
        <v>37</v>
      </c>
      <c r="B1839" s="54" t="s">
        <v>40</v>
      </c>
      <c r="C1839" s="55" t="s">
        <v>3646</v>
      </c>
      <c r="D1839" s="141" t="s">
        <v>32</v>
      </c>
      <c r="E1839" s="88">
        <v>44456</v>
      </c>
      <c r="F1839" s="37" t="str">
        <f>VLOOKUP($C1839,CARPETAS!$C$5:$L$2388,2,FALSE)</f>
        <v>BRB091</v>
      </c>
      <c r="G1839" s="27" t="str">
        <f>VLOOKUP($C1839,CARPETAS!$C$5:$L$2388,9,FALSE)</f>
        <v>141.03.72</v>
      </c>
      <c r="H1839" s="28" t="str">
        <f>VLOOKUP($C1839,CARPETAS!$C$5:$L$2388,5,FALSE)</f>
        <v>Silvio</v>
      </c>
      <c r="I1839" s="88">
        <v>44459</v>
      </c>
      <c r="J1839" s="29" t="str">
        <f>VLOOKUP($C1839,CARPETAS!$C$5:$L$2388,4,FALSE)</f>
        <v>Rio Branco</v>
      </c>
      <c r="K1839" s="38"/>
      <c r="L1839" s="93">
        <f>I1839+1+1</f>
        <v>44461</v>
      </c>
      <c r="M1839" s="30">
        <f t="shared" si="111"/>
        <v>5</v>
      </c>
      <c r="N1839" s="31">
        <v>918</v>
      </c>
      <c r="O1839" s="31" t="s">
        <v>590</v>
      </c>
      <c r="P1839" s="31">
        <v>919</v>
      </c>
      <c r="Q1839" s="31">
        <v>5366</v>
      </c>
      <c r="R1839" s="31" t="s">
        <v>189</v>
      </c>
      <c r="S1839" s="31" t="s">
        <v>190</v>
      </c>
      <c r="T1839" s="40" t="s">
        <v>3647</v>
      </c>
      <c r="U1839" s="222"/>
      <c r="V1839" s="48"/>
      <c r="W1839" s="48"/>
    </row>
    <row r="1840" s="49" customFormat="1">
      <c r="A1840" s="39">
        <v>37</v>
      </c>
      <c r="B1840" s="54" t="s">
        <v>40</v>
      </c>
      <c r="C1840" s="55" t="s">
        <v>3600</v>
      </c>
      <c r="D1840" s="141" t="s">
        <v>1091</v>
      </c>
      <c r="E1840" s="88">
        <v>44456</v>
      </c>
      <c r="F1840" s="37" t="str">
        <f>VLOOKUP($C1840,CARPETAS!$C$5:$L$2388,2,FALSE)</f>
        <v>BRB084</v>
      </c>
      <c r="G1840" s="27" t="str">
        <f>VLOOKUP($C1840,CARPETAS!$C$5:$L$2388,9,FALSE)</f>
        <v>140.92.97</v>
      </c>
      <c r="H1840" s="28" t="str">
        <f>VLOOKUP($C1840,CARPETAS!$C$5:$L$2388,5,FALSE)</f>
        <v>Silvio</v>
      </c>
      <c r="I1840" s="88">
        <v>44459</v>
      </c>
      <c r="J1840" s="29" t="str">
        <f>VLOOKUP($C1840,CARPETAS!$C$5:$L$2388,4,FALSE)</f>
        <v>Rio Branco</v>
      </c>
      <c r="K1840" s="38"/>
      <c r="L1840" s="93">
        <f>I1840+1+1</f>
        <v>44461</v>
      </c>
      <c r="M1840" s="30">
        <f t="shared" si="111"/>
        <v>5</v>
      </c>
      <c r="N1840" s="31">
        <v>918</v>
      </c>
      <c r="O1840" s="31" t="s">
        <v>1673</v>
      </c>
      <c r="P1840" s="31">
        <v>918</v>
      </c>
      <c r="Q1840" s="31">
        <v>5352</v>
      </c>
      <c r="R1840" s="31" t="s">
        <v>1768</v>
      </c>
      <c r="S1840" s="31" t="s">
        <v>1769</v>
      </c>
      <c r="T1840" s="40" t="s">
        <v>3645</v>
      </c>
      <c r="U1840" s="222"/>
      <c r="V1840" s="48"/>
      <c r="W1840" s="48"/>
    </row>
    <row r="1841" s="49" customFormat="1">
      <c r="A1841" s="39">
        <v>37</v>
      </c>
      <c r="B1841" s="54" t="s">
        <v>40</v>
      </c>
      <c r="C1841" s="55" t="s">
        <v>3571</v>
      </c>
      <c r="D1841" s="141" t="s">
        <v>27</v>
      </c>
      <c r="E1841" s="88">
        <v>44456</v>
      </c>
      <c r="F1841" s="37" t="str">
        <f>VLOOKUP($C1841,CARPETAS!$C$5:$L$2388,2,FALSE)</f>
        <v>BRB083</v>
      </c>
      <c r="G1841" s="27" t="str">
        <f>VLOOKUP($C1841,CARPETAS!$C$5:$L$2388,9,FALSE)</f>
        <v>140.92.99</v>
      </c>
      <c r="H1841" s="28" t="str">
        <f>VLOOKUP($C1841,CARPETAS!$C$5:$L$2388,5,FALSE)</f>
        <v>Amaro</v>
      </c>
      <c r="I1841" s="88">
        <v>44459</v>
      </c>
      <c r="J1841" s="29" t="str">
        <f>VLOOKUP($C1841,CARPETAS!$C$5:$L$2388,4,FALSE)</f>
        <v>Rio Branco</v>
      </c>
      <c r="K1841" s="38"/>
      <c r="L1841" s="93">
        <f>I1841+1+1+1</f>
        <v>44462</v>
      </c>
      <c r="M1841" s="30">
        <f t="shared" si="111"/>
        <v>6</v>
      </c>
      <c r="N1841" s="31">
        <v>1008</v>
      </c>
      <c r="O1841" s="31" t="s">
        <v>776</v>
      </c>
      <c r="P1841" s="31">
        <v>1008</v>
      </c>
      <c r="Q1841" s="31">
        <v>7189</v>
      </c>
      <c r="R1841" s="31" t="s">
        <v>3648</v>
      </c>
      <c r="S1841" s="31" t="s">
        <v>3649</v>
      </c>
      <c r="T1841" s="40" t="s">
        <v>3650</v>
      </c>
      <c r="U1841" s="222"/>
      <c r="V1841" s="48"/>
      <c r="W1841" s="48"/>
    </row>
    <row r="1842" s="49" customFormat="1">
      <c r="A1842" s="39">
        <v>37</v>
      </c>
      <c r="B1842" s="54" t="s">
        <v>40</v>
      </c>
      <c r="C1842" s="55" t="s">
        <v>3642</v>
      </c>
      <c r="D1842" s="141" t="s">
        <v>28</v>
      </c>
      <c r="E1842" s="88">
        <v>44456</v>
      </c>
      <c r="F1842" s="37" t="str">
        <f>VLOOKUP($C1842,CARPETAS!$C$5:$L$2388,2,FALSE)</f>
        <v>BRB090</v>
      </c>
      <c r="G1842" s="27" t="str">
        <f>VLOOKUP($C1842,CARPETAS!$C$5:$L$2388,9,FALSE)</f>
        <v>141.03.71</v>
      </c>
      <c r="H1842" s="28" t="str">
        <f>VLOOKUP($C1842,CARPETAS!$C$5:$L$2388,5,FALSE)</f>
        <v>zanini</v>
      </c>
      <c r="I1842" s="88">
        <v>44459</v>
      </c>
      <c r="J1842" s="29" t="str">
        <f>VLOOKUP($C1842,CARPETAS!$C$5:$L$2388,4,FALSE)</f>
        <v>Rio Branco</v>
      </c>
      <c r="K1842" s="38"/>
      <c r="L1842" s="93">
        <f>I1842+1+1+1</f>
        <v>44462</v>
      </c>
      <c r="M1842" s="30">
        <f t="shared" si="111"/>
        <v>6</v>
      </c>
      <c r="N1842" s="31">
        <v>918</v>
      </c>
      <c r="O1842" s="31" t="s">
        <v>1785</v>
      </c>
      <c r="P1842" s="31"/>
      <c r="Q1842" s="31">
        <v>2307</v>
      </c>
      <c r="R1842" s="31" t="s">
        <v>339</v>
      </c>
      <c r="S1842" s="31" t="s">
        <v>232</v>
      </c>
      <c r="T1842" s="40" t="s">
        <v>3651</v>
      </c>
      <c r="U1842" s="222"/>
      <c r="V1842" s="48"/>
      <c r="W1842" s="48"/>
    </row>
    <row r="1843" s="49" customFormat="1">
      <c r="A1843" s="39">
        <v>38</v>
      </c>
      <c r="B1843" s="54" t="s">
        <v>40</v>
      </c>
      <c r="C1843" s="55" t="s">
        <v>3642</v>
      </c>
      <c r="D1843" s="141" t="s">
        <v>26</v>
      </c>
      <c r="E1843" s="88">
        <v>44460</v>
      </c>
      <c r="F1843" s="37" t="str">
        <f>VLOOKUP($C1843,CARPETAS!$C$5:$L$2388,2,FALSE)</f>
        <v>BRB090</v>
      </c>
      <c r="G1843" s="27" t="str">
        <f>VLOOKUP($C1843,CARPETAS!$C$5:$L$2388,9,FALSE)</f>
        <v>141.03.71</v>
      </c>
      <c r="H1843" s="28" t="str">
        <f>VLOOKUP($C1843,CARPETAS!$C$5:$L$2388,5,FALSE)</f>
        <v>zanini</v>
      </c>
      <c r="I1843" s="88">
        <v>44461</v>
      </c>
      <c r="J1843" s="29" t="str">
        <f>VLOOKUP($C1843,CARPETAS!$C$5:$L$2388,4,FALSE)</f>
        <v>Rio Branco</v>
      </c>
      <c r="K1843" s="38"/>
      <c r="L1843" s="93">
        <f>I1843+1</f>
        <v>44462</v>
      </c>
      <c r="M1843" s="30">
        <f t="shared" si="111"/>
        <v>2</v>
      </c>
      <c r="N1843" s="31">
        <v>918</v>
      </c>
      <c r="O1843" s="31" t="s">
        <v>3652</v>
      </c>
      <c r="P1843" s="31"/>
      <c r="Q1843" s="31">
        <v>2312</v>
      </c>
      <c r="R1843" s="31" t="s">
        <v>582</v>
      </c>
      <c r="S1843" s="31" t="s">
        <v>583</v>
      </c>
      <c r="T1843" s="40" t="s">
        <v>3651</v>
      </c>
      <c r="U1843" s="222"/>
      <c r="V1843" s="48"/>
      <c r="W1843" s="48"/>
    </row>
    <row r="1844" s="49" customFormat="1">
      <c r="A1844" s="39">
        <v>38</v>
      </c>
      <c r="B1844" s="54" t="s">
        <v>40</v>
      </c>
      <c r="C1844" s="55" t="s">
        <v>3653</v>
      </c>
      <c r="D1844" s="141" t="s">
        <v>1907</v>
      </c>
      <c r="E1844" s="88">
        <v>44459</v>
      </c>
      <c r="F1844" s="37" t="str">
        <f>VLOOKUP($C1844,CARPETAS!$C$5:$L$2388,2,FALSE)</f>
        <v>PYB028</v>
      </c>
      <c r="G1844" s="27" t="str">
        <f>VLOOKUP($C1844,CARPETAS!$C$5:$L$2388,9,FALSE)</f>
        <v>141.05.97</v>
      </c>
      <c r="H1844" s="28" t="str">
        <f>VLOOKUP($C1844,CARPETAS!$C$5:$L$2388,5,FALSE)</f>
        <v>Alto Paraguay</v>
      </c>
      <c r="I1844" s="88">
        <f>E1844+2</f>
        <v>44461</v>
      </c>
      <c r="J1844" s="29" t="str">
        <f>VLOOKUP($C1844,CARPETAS!$C$5:$L$2388,4,FALSE)</f>
        <v>Salto</v>
      </c>
      <c r="K1844" s="38"/>
      <c r="L1844" s="93">
        <f>I1844+1+1</f>
        <v>44463</v>
      </c>
      <c r="M1844" s="30">
        <f t="shared" si="111"/>
        <v>4</v>
      </c>
      <c r="N1844" s="31">
        <v>990</v>
      </c>
      <c r="O1844" s="31" t="s">
        <v>2524</v>
      </c>
      <c r="P1844" s="31">
        <v>990</v>
      </c>
      <c r="Q1844" s="31"/>
      <c r="R1844" s="31" t="s">
        <v>3654</v>
      </c>
      <c r="S1844" s="31" t="s">
        <v>3654</v>
      </c>
      <c r="T1844" s="40" t="s">
        <v>3655</v>
      </c>
      <c r="U1844" s="222"/>
      <c r="V1844" s="48"/>
      <c r="W1844" s="48"/>
    </row>
    <row r="1845" ht="28.5" s="49" customFormat="1">
      <c r="A1845" s="39">
        <v>37</v>
      </c>
      <c r="B1845" s="54" t="s">
        <v>40</v>
      </c>
      <c r="C1845" s="55" t="s">
        <v>3656</v>
      </c>
      <c r="D1845" s="141" t="s">
        <v>2282</v>
      </c>
      <c r="E1845" s="88">
        <v>44459</v>
      </c>
      <c r="F1845" s="37" t="str">
        <f>VLOOKUP($C1845,CARPETAS!$C$5:$L$2388,2,FALSE)</f>
        <v>BRE034/BRB094</v>
      </c>
      <c r="G1845" s="27" t="str">
        <f>VLOOKUP($C1845,CARPETAS!$C$5:$L$2388,9,FALSE)</f>
        <v>141.05.38/14105.37/1410536</v>
      </c>
      <c r="H1845" s="28" t="str">
        <f>VLOOKUP($C1845,CARPETAS!$C$5:$L$2388,5,FALSE)</f>
        <v>zanini</v>
      </c>
      <c r="I1845" s="88">
        <v>44461</v>
      </c>
      <c r="J1845" s="29" t="str">
        <f>VLOOKUP($C1845,CARPETAS!$C$5:$L$2388,4,FALSE)</f>
        <v>Rio Branco</v>
      </c>
      <c r="K1845" s="38"/>
      <c r="L1845" s="93">
        <f>I1845+1+1</f>
        <v>44463</v>
      </c>
      <c r="M1845" s="30">
        <f t="shared" si="111"/>
        <v>4</v>
      </c>
      <c r="N1845" s="31">
        <v>1392</v>
      </c>
      <c r="O1845" s="31"/>
      <c r="P1845" s="31"/>
      <c r="Q1845" s="31">
        <v>2311</v>
      </c>
      <c r="R1845" s="31" t="s">
        <v>97</v>
      </c>
      <c r="S1845" s="31" t="s">
        <v>98</v>
      </c>
      <c r="T1845" s="40" t="s">
        <v>3657</v>
      </c>
      <c r="U1845" s="222"/>
      <c r="V1845" s="48"/>
      <c r="W1845" s="48"/>
    </row>
    <row r="1846" s="49" customFormat="1">
      <c r="A1846" s="39">
        <v>38</v>
      </c>
      <c r="B1846" s="54" t="s">
        <v>40</v>
      </c>
      <c r="C1846" s="55" t="s">
        <v>3642</v>
      </c>
      <c r="D1846" s="141" t="s">
        <v>1998</v>
      </c>
      <c r="E1846" s="88">
        <v>44460</v>
      </c>
      <c r="F1846" s="37" t="str">
        <f>VLOOKUP($C1846,CARPETAS!$C$5:$L$2388,2,FALSE)</f>
        <v>BRB090</v>
      </c>
      <c r="G1846" s="27" t="str">
        <f>VLOOKUP($C1846,CARPETAS!$C$5:$L$2388,9,FALSE)</f>
        <v>141.03.71</v>
      </c>
      <c r="H1846" s="28" t="str">
        <f>VLOOKUP($C1846,CARPETAS!$C$5:$L$2388,5,FALSE)</f>
        <v>zanini</v>
      </c>
      <c r="I1846" s="88">
        <v>44461</v>
      </c>
      <c r="J1846" s="29" t="str">
        <f>VLOOKUP($C1846,CARPETAS!$C$5:$L$2388,4,FALSE)</f>
        <v>Rio Branco</v>
      </c>
      <c r="K1846" s="38"/>
      <c r="L1846" s="93">
        <f>I1846+1+1</f>
        <v>44463</v>
      </c>
      <c r="M1846" s="30">
        <f ref="M1846:M1909" t="shared" si="114">IF(E1846&lt;&gt;"",L1846-E1846,"-")</f>
        <v>3</v>
      </c>
      <c r="N1846" s="31">
        <v>918</v>
      </c>
      <c r="O1846" s="31" t="s">
        <v>3658</v>
      </c>
      <c r="P1846" s="31">
        <v>918</v>
      </c>
      <c r="Q1846" s="31">
        <v>2313</v>
      </c>
      <c r="R1846" s="31" t="s">
        <v>335</v>
      </c>
      <c r="S1846" s="31" t="s">
        <v>336</v>
      </c>
      <c r="T1846" s="40" t="s">
        <v>3659</v>
      </c>
      <c r="U1846" s="222"/>
      <c r="V1846" s="48"/>
      <c r="W1846" s="48"/>
    </row>
    <row r="1847" s="49" customFormat="1">
      <c r="A1847" s="39">
        <v>38</v>
      </c>
      <c r="B1847" s="54" t="s">
        <v>40</v>
      </c>
      <c r="C1847" s="55" t="s">
        <v>3660</v>
      </c>
      <c r="D1847" s="141" t="s">
        <v>27</v>
      </c>
      <c r="E1847" s="88">
        <v>44460</v>
      </c>
      <c r="F1847" s="37" t="str">
        <f>VLOOKUP($C1847,CARPETAS!$C$5:$L$2388,2,FALSE)</f>
        <v>BRB093</v>
      </c>
      <c r="G1847" s="27" t="str">
        <f>VLOOKUP($C1847,CARPETAS!$C$5:$L$2388,9,FALSE)</f>
        <v>141.03.74</v>
      </c>
      <c r="H1847" s="28" t="str">
        <f>VLOOKUP($C1847,CARPETAS!$C$5:$L$2388,5,FALSE)</f>
        <v>Amaro</v>
      </c>
      <c r="I1847" s="88">
        <f>E1847+2</f>
        <v>44462</v>
      </c>
      <c r="J1847" s="29" t="str">
        <f>VLOOKUP($C1847,CARPETAS!$C$5:$L$2388,4,FALSE)</f>
        <v>Rio Branco</v>
      </c>
      <c r="K1847" s="38"/>
      <c r="L1847" s="93">
        <f>I1847+1</f>
        <v>44463</v>
      </c>
      <c r="M1847" s="30">
        <f t="shared" si="114"/>
        <v>3</v>
      </c>
      <c r="N1847" s="31">
        <v>1008</v>
      </c>
      <c r="O1847" s="31" t="s">
        <v>782</v>
      </c>
      <c r="P1847" s="31">
        <v>1008</v>
      </c>
      <c r="Q1847" s="31">
        <v>7212</v>
      </c>
      <c r="R1847" s="31" t="s">
        <v>3661</v>
      </c>
      <c r="S1847" s="31" t="s">
        <v>3662</v>
      </c>
      <c r="T1847" s="40" t="s">
        <v>3663</v>
      </c>
      <c r="U1847" s="222"/>
      <c r="V1847" s="48"/>
      <c r="W1847" s="48"/>
    </row>
    <row r="1848" s="49" customFormat="1">
      <c r="A1848" s="39">
        <v>37</v>
      </c>
      <c r="B1848" s="54" t="s">
        <v>40</v>
      </c>
      <c r="C1848" s="55" t="s">
        <v>3664</v>
      </c>
      <c r="D1848" s="141" t="s">
        <v>38</v>
      </c>
      <c r="E1848" s="88">
        <v>44455</v>
      </c>
      <c r="F1848" s="37" t="str">
        <f>VLOOKUP($C1848,CARPETAS!$C$5:$L$2388,2,FALSE)</f>
        <v>BRA045</v>
      </c>
      <c r="G1848" s="27" t="str">
        <f>VLOOKUP($C1848,CARPETAS!$C$5:$L$2388,9,FALSE)</f>
        <v>140.98.21</v>
      </c>
      <c r="H1848" s="28" t="str">
        <f>VLOOKUP($C1848,CARPETAS!$C$5:$L$2388,5,FALSE)</f>
        <v>Silvio</v>
      </c>
      <c r="I1848" s="88">
        <v>44462</v>
      </c>
      <c r="J1848" s="29" t="str">
        <f>VLOOKUP($C1848,CARPETAS!$C$5:$L$2388,4,FALSE)</f>
        <v>Rio Branco</v>
      </c>
      <c r="K1848" s="38"/>
      <c r="L1848" s="93">
        <f>I1848+1+1</f>
        <v>44464</v>
      </c>
      <c r="M1848" s="30">
        <f t="shared" si="114"/>
        <v>9</v>
      </c>
      <c r="N1848" s="31">
        <v>1104</v>
      </c>
      <c r="O1848" s="31">
        <v>1104</v>
      </c>
      <c r="P1848" s="31">
        <v>918</v>
      </c>
      <c r="Q1848" s="31">
        <v>5365</v>
      </c>
      <c r="R1848" s="31" t="s">
        <v>1851</v>
      </c>
      <c r="S1848" s="31" t="s">
        <v>1852</v>
      </c>
      <c r="T1848" s="40" t="s">
        <v>3665</v>
      </c>
      <c r="U1848" s="222"/>
      <c r="V1848" s="48"/>
      <c r="W1848" s="48"/>
    </row>
    <row r="1849" s="49" customFormat="1">
      <c r="A1849" s="39">
        <v>38</v>
      </c>
      <c r="B1849" s="54" t="s">
        <v>40</v>
      </c>
      <c r="C1849" s="55" t="s">
        <v>3646</v>
      </c>
      <c r="D1849" s="141" t="s">
        <v>32</v>
      </c>
      <c r="E1849" s="88">
        <v>44460</v>
      </c>
      <c r="F1849" s="37" t="str">
        <f>VLOOKUP($C1849,CARPETAS!$C$5:$L$2388,2,FALSE)</f>
        <v>BRB091</v>
      </c>
      <c r="G1849" s="27" t="str">
        <f>VLOOKUP($C1849,CARPETAS!$C$5:$L$2388,9,FALSE)</f>
        <v>141.03.72</v>
      </c>
      <c r="H1849" s="28" t="str">
        <f>VLOOKUP($C1849,CARPETAS!$C$5:$L$2388,5,FALSE)</f>
        <v>Silvio</v>
      </c>
      <c r="I1849" s="88">
        <f>E1849+2</f>
        <v>44462</v>
      </c>
      <c r="J1849" s="29" t="str">
        <f>VLOOKUP($C1849,CARPETAS!$C$5:$L$2388,4,FALSE)</f>
        <v>Rio Branco</v>
      </c>
      <c r="K1849" s="38"/>
      <c r="L1849" s="93">
        <f>I1849+1+1</f>
        <v>44464</v>
      </c>
      <c r="M1849" s="30">
        <f t="shared" si="114"/>
        <v>4</v>
      </c>
      <c r="N1849" s="31">
        <v>918</v>
      </c>
      <c r="O1849" s="31" t="s">
        <v>604</v>
      </c>
      <c r="P1849" s="31">
        <v>918</v>
      </c>
      <c r="Q1849" s="31">
        <v>5367</v>
      </c>
      <c r="R1849" s="31" t="s">
        <v>2866</v>
      </c>
      <c r="S1849" s="31" t="s">
        <v>2867</v>
      </c>
      <c r="T1849" s="40" t="s">
        <v>3666</v>
      </c>
      <c r="U1849" s="222"/>
      <c r="V1849" s="48"/>
      <c r="W1849" s="48"/>
    </row>
    <row r="1850" s="49" customFormat="1">
      <c r="A1850" s="39">
        <v>38</v>
      </c>
      <c r="B1850" s="54" t="s">
        <v>40</v>
      </c>
      <c r="C1850" s="55" t="s">
        <v>3636</v>
      </c>
      <c r="D1850" s="141" t="s">
        <v>37</v>
      </c>
      <c r="E1850" s="88">
        <v>44460</v>
      </c>
      <c r="F1850" s="37" t="str">
        <f>VLOOKUP($C1850,CARPETAS!$C$5:$L$2388,2,FALSE)</f>
        <v>BRB092</v>
      </c>
      <c r="G1850" s="27" t="str">
        <f>VLOOKUP($C1850,CARPETAS!$C$5:$L$2388,9,FALSE)</f>
        <v>141.03.73</v>
      </c>
      <c r="H1850" s="28" t="str">
        <f>VLOOKUP($C1850,CARPETAS!$C$5:$L$2388,5,FALSE)</f>
        <v>Gral</v>
      </c>
      <c r="I1850" s="88">
        <f>E1850+2</f>
        <v>44462</v>
      </c>
      <c r="J1850" s="29" t="str">
        <f>VLOOKUP($C1850,CARPETAS!$C$5:$L$2388,4,FALSE)</f>
        <v>Rio Branco</v>
      </c>
      <c r="K1850" s="38"/>
      <c r="L1850" s="93">
        <f>I1850+1+1</f>
        <v>44464</v>
      </c>
      <c r="M1850" s="30">
        <f t="shared" si="114"/>
        <v>4</v>
      </c>
      <c r="N1850" s="31">
        <v>918</v>
      </c>
      <c r="O1850" s="31" t="s">
        <v>911</v>
      </c>
      <c r="P1850" s="31">
        <v>918</v>
      </c>
      <c r="Q1850" s="31">
        <v>5653</v>
      </c>
      <c r="R1850" s="31" t="s">
        <v>3081</v>
      </c>
      <c r="S1850" s="31" t="s">
        <v>3082</v>
      </c>
      <c r="T1850" s="40" t="s">
        <v>3667</v>
      </c>
      <c r="U1850" s="222"/>
      <c r="V1850" s="48"/>
      <c r="W1850" s="48"/>
    </row>
    <row r="1851" ht="28.5" s="49" customFormat="1">
      <c r="A1851" s="39">
        <v>38</v>
      </c>
      <c r="B1851" s="54" t="s">
        <v>40</v>
      </c>
      <c r="C1851" s="55" t="s">
        <v>3668</v>
      </c>
      <c r="D1851" s="141" t="s">
        <v>1907</v>
      </c>
      <c r="E1851" s="88">
        <v>44460</v>
      </c>
      <c r="F1851" s="37" t="str">
        <f>VLOOKUP($C1851,CARPETAS!$C$5:$L$2388,2,FALSE)</f>
        <v>PYB029</v>
      </c>
      <c r="G1851" s="27" t="str">
        <f>VLOOKUP($C1851,CARPETAS!$C$5:$L$2388,9,FALSE)</f>
        <v>141.05.98/1410628</v>
      </c>
      <c r="H1851" s="28" t="str">
        <f>VLOOKUP($C1851,CARPETAS!$C$5:$L$2388,5,FALSE)</f>
        <v>Alto Paraguay</v>
      </c>
      <c r="I1851" s="88">
        <v>44463</v>
      </c>
      <c r="J1851" s="29" t="str">
        <f>VLOOKUP($C1851,CARPETAS!$C$5:$L$2388,4,FALSE)</f>
        <v>Salto</v>
      </c>
      <c r="K1851" s="38"/>
      <c r="L1851" s="93">
        <f>I1851+1</f>
        <v>44464</v>
      </c>
      <c r="M1851" s="30">
        <f t="shared" si="114"/>
        <v>4</v>
      </c>
      <c r="N1851" s="31">
        <v>1002</v>
      </c>
      <c r="O1851" s="31" t="s">
        <v>2554</v>
      </c>
      <c r="P1851" s="31"/>
      <c r="Q1851" s="31"/>
      <c r="R1851" s="31" t="s">
        <v>2372</v>
      </c>
      <c r="S1851" s="31"/>
      <c r="T1851" s="40" t="s">
        <v>3669</v>
      </c>
      <c r="U1851" s="222"/>
      <c r="V1851" s="48"/>
      <c r="W1851" s="48"/>
    </row>
    <row r="1852" ht="18" s="49" customFormat="1">
      <c r="A1852" s="50">
        <v>38</v>
      </c>
      <c r="B1852" s="57" t="s">
        <v>40</v>
      </c>
      <c r="C1852" s="58" t="s">
        <v>3642</v>
      </c>
      <c r="D1852" s="142" t="s">
        <v>28</v>
      </c>
      <c r="E1852" s="89">
        <v>44461</v>
      </c>
      <c r="F1852" s="41" t="str">
        <f>VLOOKUP($C1852,CARPETAS!$C$5:$L$2388,2,FALSE)</f>
        <v>BRB090</v>
      </c>
      <c r="G1852" s="42" t="str">
        <f>VLOOKUP($C1852,CARPETAS!$C$5:$L$2388,9,FALSE)</f>
        <v>141.03.71</v>
      </c>
      <c r="H1852" s="43" t="str">
        <f>VLOOKUP($C1852,CARPETAS!$C$5:$L$2388,5,FALSE)</f>
        <v>zanini</v>
      </c>
      <c r="I1852" s="89">
        <f>E1852+2</f>
        <v>44463</v>
      </c>
      <c r="J1852" s="44" t="str">
        <f>VLOOKUP($C1852,CARPETAS!$C$5:$L$2388,4,FALSE)</f>
        <v>Rio Branco</v>
      </c>
      <c r="K1852" s="45"/>
      <c r="L1852" s="94">
        <f>I1852+1</f>
        <v>44464</v>
      </c>
      <c r="M1852" s="46">
        <f t="shared" si="114"/>
        <v>3</v>
      </c>
      <c r="N1852" s="47">
        <v>918</v>
      </c>
      <c r="O1852" s="47" t="s">
        <v>1792</v>
      </c>
      <c r="P1852" s="47">
        <v>918</v>
      </c>
      <c r="Q1852" s="47">
        <v>2315</v>
      </c>
      <c r="R1852" s="47" t="s">
        <v>3326</v>
      </c>
      <c r="S1852" s="47" t="s">
        <v>3670</v>
      </c>
      <c r="T1852" s="205" t="s">
        <v>3671</v>
      </c>
      <c r="U1852" s="293"/>
      <c r="V1852" s="48"/>
      <c r="W1852" s="48"/>
    </row>
    <row r="1853" s="49" customFormat="1">
      <c r="A1853" s="39">
        <v>37</v>
      </c>
      <c r="B1853" s="54" t="s">
        <v>40</v>
      </c>
      <c r="C1853" s="55" t="s">
        <v>3672</v>
      </c>
      <c r="D1853" s="141" t="s">
        <v>38</v>
      </c>
      <c r="E1853" s="88">
        <v>44456</v>
      </c>
      <c r="F1853" s="37" t="str">
        <f>VLOOKUP($C1853,CARPETAS!$C$5:$L$2388,2,FALSE)</f>
        <v>BRA045</v>
      </c>
      <c r="G1853" s="27" t="str">
        <f>VLOOKUP($C1853,CARPETAS!$C$5:$L$2388,9,FALSE)</f>
        <v>140.98.21</v>
      </c>
      <c r="H1853" s="28" t="str">
        <f>VLOOKUP($C1853,CARPETAS!$C$5:$L$2388,5,FALSE)</f>
        <v>Silvio</v>
      </c>
      <c r="I1853" s="88">
        <v>44463</v>
      </c>
      <c r="J1853" s="29" t="str">
        <f>VLOOKUP($C1853,CARPETAS!$C$5:$L$2388,4,FALSE)</f>
        <v>Rio Branco</v>
      </c>
      <c r="K1853" s="38"/>
      <c r="L1853" s="93">
        <f>I1853+1</f>
        <v>44464</v>
      </c>
      <c r="M1853" s="30">
        <f t="shared" si="114"/>
        <v>8</v>
      </c>
      <c r="N1853" s="31">
        <v>1104</v>
      </c>
      <c r="O1853" s="31"/>
      <c r="P1853" s="31">
        <v>1104</v>
      </c>
      <c r="Q1853" s="31">
        <v>5363</v>
      </c>
      <c r="R1853" s="31" t="s">
        <v>1712</v>
      </c>
      <c r="S1853" s="31" t="s">
        <v>1713</v>
      </c>
      <c r="T1853" s="40" t="s">
        <v>3665</v>
      </c>
      <c r="U1853" s="222"/>
      <c r="V1853" s="48"/>
      <c r="W1853" s="48"/>
    </row>
    <row r="1854" s="49" customFormat="1">
      <c r="A1854" s="39">
        <v>37</v>
      </c>
      <c r="B1854" s="54" t="s">
        <v>40</v>
      </c>
      <c r="C1854" s="55" t="s">
        <v>3673</v>
      </c>
      <c r="D1854" s="141" t="s">
        <v>38</v>
      </c>
      <c r="E1854" s="88">
        <v>44456</v>
      </c>
      <c r="F1854" s="37" t="str">
        <f>VLOOKUP($C1854,CARPETAS!$C$5:$L$2388,2,FALSE)</f>
        <v>BRA045</v>
      </c>
      <c r="G1854" s="27" t="str">
        <f>VLOOKUP($C1854,CARPETAS!$C$5:$L$2388,9,FALSE)</f>
        <v>140.98.21</v>
      </c>
      <c r="H1854" s="28" t="str">
        <f>VLOOKUP($C1854,CARPETAS!$C$5:$L$2388,5,FALSE)</f>
        <v>Silvio</v>
      </c>
      <c r="I1854" s="88">
        <v>44463</v>
      </c>
      <c r="J1854" s="29" t="str">
        <f>VLOOKUP($C1854,CARPETAS!$C$5:$L$2388,4,FALSE)</f>
        <v>Rio Branco</v>
      </c>
      <c r="K1854" s="38"/>
      <c r="L1854" s="93">
        <f>I1854+1</f>
        <v>44464</v>
      </c>
      <c r="M1854" s="30">
        <f t="shared" si="114"/>
        <v>8</v>
      </c>
      <c r="N1854" s="31">
        <v>1104</v>
      </c>
      <c r="O1854" s="31"/>
      <c r="P1854" s="31">
        <v>1104</v>
      </c>
      <c r="Q1854" s="31">
        <v>5364</v>
      </c>
      <c r="R1854" s="31" t="s">
        <v>1410</v>
      </c>
      <c r="S1854" s="31" t="s">
        <v>1411</v>
      </c>
      <c r="T1854" s="40" t="s">
        <v>3665</v>
      </c>
      <c r="U1854" s="222"/>
      <c r="V1854" s="48"/>
      <c r="W1854" s="48"/>
    </row>
    <row r="1855" ht="28.5" s="49" customFormat="1">
      <c r="A1855" s="39">
        <v>37</v>
      </c>
      <c r="B1855" s="54" t="s">
        <v>40</v>
      </c>
      <c r="C1855" s="55" t="s">
        <v>3674</v>
      </c>
      <c r="D1855" s="141" t="s">
        <v>2282</v>
      </c>
      <c r="E1855" s="88">
        <v>44455</v>
      </c>
      <c r="F1855" s="37" t="str">
        <f>VLOOKUP($C1855,CARPETAS!$C$5:$L$2388,2,FALSE)</f>
        <v>BRE035</v>
      </c>
      <c r="G1855" s="27">
        <f>VLOOKUP($C1855,CARPETAS!$C$5:$L$2388,9,FALSE)</f>
        <v>0</v>
      </c>
      <c r="H1855" s="28" t="str">
        <f>VLOOKUP($C1855,CARPETAS!$C$5:$L$2388,5,FALSE)</f>
        <v>Silvio</v>
      </c>
      <c r="I1855" s="88">
        <f>E1855+8</f>
        <v>44463</v>
      </c>
      <c r="J1855" s="29" t="str">
        <f>VLOOKUP($C1855,CARPETAS!$C$5:$L$2388,4,FALSE)</f>
        <v>Rio Branco</v>
      </c>
      <c r="K1855" s="38"/>
      <c r="L1855" s="93">
        <v>44467</v>
      </c>
      <c r="M1855" s="30">
        <f t="shared" si="114"/>
        <v>12</v>
      </c>
      <c r="N1855" s="31">
        <v>2004</v>
      </c>
      <c r="O1855" s="31"/>
      <c r="P1855" s="31">
        <v>2004</v>
      </c>
      <c r="Q1855" s="31">
        <v>5360</v>
      </c>
      <c r="R1855" s="31" t="s">
        <v>3675</v>
      </c>
      <c r="S1855" s="31" t="s">
        <v>2169</v>
      </c>
      <c r="T1855" s="40" t="s">
        <v>3676</v>
      </c>
      <c r="U1855" s="222"/>
      <c r="V1855" s="48"/>
      <c r="W1855" s="48"/>
    </row>
    <row r="1856" s="49" customFormat="1">
      <c r="A1856" s="39">
        <v>37</v>
      </c>
      <c r="B1856" s="54" t="s">
        <v>40</v>
      </c>
      <c r="C1856" s="55" t="s">
        <v>3677</v>
      </c>
      <c r="D1856" s="141" t="s">
        <v>38</v>
      </c>
      <c r="E1856" s="88">
        <v>44456</v>
      </c>
      <c r="F1856" s="37" t="str">
        <f>VLOOKUP($C1856,CARPETAS!$C$5:$L$2388,2,FALSE)</f>
        <v>BRA045</v>
      </c>
      <c r="G1856" s="27" t="str">
        <f>VLOOKUP($C1856,CARPETAS!$C$5:$L$2388,9,FALSE)</f>
        <v>140.98.21</v>
      </c>
      <c r="H1856" s="28" t="str">
        <f>VLOOKUP($C1856,CARPETAS!$C$5:$L$2388,5,FALSE)</f>
        <v>Silvio</v>
      </c>
      <c r="I1856" s="88">
        <v>44463</v>
      </c>
      <c r="J1856" s="29" t="str">
        <f>VLOOKUP($C1856,CARPETAS!$C$5:$L$2388,4,FALSE)</f>
        <v>Rio Branco</v>
      </c>
      <c r="K1856" s="38"/>
      <c r="L1856" s="93">
        <v>44467</v>
      </c>
      <c r="M1856" s="30">
        <f t="shared" si="114"/>
        <v>11</v>
      </c>
      <c r="N1856" s="31">
        <v>1104</v>
      </c>
      <c r="O1856" s="31">
        <v>57627</v>
      </c>
      <c r="P1856" s="31">
        <v>1104</v>
      </c>
      <c r="Q1856" s="31">
        <v>5362</v>
      </c>
      <c r="R1856" s="31" t="s">
        <v>614</v>
      </c>
      <c r="S1856" s="31" t="s">
        <v>615</v>
      </c>
      <c r="T1856" s="40" t="s">
        <v>3678</v>
      </c>
      <c r="U1856" s="222"/>
      <c r="V1856" s="48"/>
      <c r="W1856" s="48"/>
    </row>
    <row r="1857" s="49" customFormat="1">
      <c r="A1857" s="39">
        <v>38</v>
      </c>
      <c r="B1857" s="54" t="s">
        <v>40</v>
      </c>
      <c r="C1857" s="55" t="s">
        <v>3646</v>
      </c>
      <c r="D1857" s="141" t="s">
        <v>36</v>
      </c>
      <c r="E1857" s="88">
        <v>44462</v>
      </c>
      <c r="F1857" s="37" t="str">
        <f>VLOOKUP($C1857,CARPETAS!$C$5:$L$2388,2,FALSE)</f>
        <v>BRB091</v>
      </c>
      <c r="G1857" s="27" t="str">
        <f>VLOOKUP($C1857,CARPETAS!$C$5:$L$2388,9,FALSE)</f>
        <v>141.03.72</v>
      </c>
      <c r="H1857" s="28" t="str">
        <f>VLOOKUP($C1857,CARPETAS!$C$5:$L$2388,5,FALSE)</f>
        <v>Silvio</v>
      </c>
      <c r="I1857" s="88">
        <v>44463</v>
      </c>
      <c r="J1857" s="29" t="str">
        <f>VLOOKUP($C1857,CARPETAS!$C$5:$L$2388,4,FALSE)</f>
        <v>Rio Branco</v>
      </c>
      <c r="K1857" s="38"/>
      <c r="L1857" s="93">
        <v>44467</v>
      </c>
      <c r="M1857" s="30">
        <f t="shared" si="114"/>
        <v>5</v>
      </c>
      <c r="N1857" s="31">
        <v>918</v>
      </c>
      <c r="O1857" s="31" t="s">
        <v>1671</v>
      </c>
      <c r="P1857" s="31"/>
      <c r="Q1857" s="31">
        <v>5368</v>
      </c>
      <c r="R1857" s="31" t="s">
        <v>3271</v>
      </c>
      <c r="S1857" s="31" t="s">
        <v>3272</v>
      </c>
      <c r="T1857" s="40" t="s">
        <v>3679</v>
      </c>
      <c r="U1857" s="222"/>
      <c r="V1857" s="48"/>
      <c r="W1857" s="48"/>
    </row>
    <row r="1858" s="49" customFormat="1">
      <c r="A1858" s="39">
        <v>38</v>
      </c>
      <c r="B1858" s="54" t="s">
        <v>40</v>
      </c>
      <c r="C1858" s="55" t="s">
        <v>3646</v>
      </c>
      <c r="D1858" s="141" t="s">
        <v>32</v>
      </c>
      <c r="E1858" s="88">
        <v>44462</v>
      </c>
      <c r="F1858" s="37" t="str">
        <f>VLOOKUP($C1858,CARPETAS!$C$5:$L$2388,2,FALSE)</f>
        <v>BRB091</v>
      </c>
      <c r="G1858" s="27" t="str">
        <f>VLOOKUP($C1858,CARPETAS!$C$5:$L$2388,9,FALSE)</f>
        <v>141.03.72</v>
      </c>
      <c r="H1858" s="28" t="str">
        <f>VLOOKUP($C1858,CARPETAS!$C$5:$L$2388,5,FALSE)</f>
        <v>Silvio</v>
      </c>
      <c r="I1858" s="88">
        <v>44463</v>
      </c>
      <c r="J1858" s="29" t="str">
        <f>VLOOKUP($C1858,CARPETAS!$C$5:$L$2388,4,FALSE)</f>
        <v>Rio Branco</v>
      </c>
      <c r="K1858" s="38"/>
      <c r="L1858" s="93">
        <v>44467</v>
      </c>
      <c r="M1858" s="30">
        <f t="shared" si="114"/>
        <v>5</v>
      </c>
      <c r="N1858" s="31">
        <v>918</v>
      </c>
      <c r="O1858" s="31" t="s">
        <v>622</v>
      </c>
      <c r="P1858" s="31">
        <v>918</v>
      </c>
      <c r="Q1858" s="31">
        <v>5369</v>
      </c>
      <c r="R1858" s="31" t="s">
        <v>2625</v>
      </c>
      <c r="S1858" s="31" t="s">
        <v>2626</v>
      </c>
      <c r="T1858" s="40" t="s">
        <v>3680</v>
      </c>
      <c r="U1858" s="222"/>
      <c r="V1858" s="48"/>
      <c r="W1858" s="48"/>
    </row>
    <row r="1859" ht="42.75" s="49" customFormat="1">
      <c r="A1859" s="39">
        <v>38</v>
      </c>
      <c r="B1859" s="54" t="s">
        <v>40</v>
      </c>
      <c r="C1859" s="55" t="s">
        <v>3642</v>
      </c>
      <c r="D1859" s="141" t="s">
        <v>1998</v>
      </c>
      <c r="E1859" s="88">
        <v>44462</v>
      </c>
      <c r="F1859" s="37" t="str">
        <f>VLOOKUP($C1859,CARPETAS!$C$5:$L$2388,2,FALSE)</f>
        <v>BRB090</v>
      </c>
      <c r="G1859" s="27" t="str">
        <f>VLOOKUP($C1859,CARPETAS!$C$5:$L$2388,9,FALSE)</f>
        <v>141.03.71</v>
      </c>
      <c r="H1859" s="28" t="str">
        <f>VLOOKUP($C1859,CARPETAS!$C$5:$L$2388,5,FALSE)</f>
        <v>zanini</v>
      </c>
      <c r="I1859" s="88">
        <v>44463</v>
      </c>
      <c r="J1859" s="29" t="str">
        <f>VLOOKUP($C1859,CARPETAS!$C$5:$L$2388,4,FALSE)</f>
        <v>Rio Branco</v>
      </c>
      <c r="K1859" s="38"/>
      <c r="L1859" s="93">
        <v>44467</v>
      </c>
      <c r="M1859" s="30">
        <f t="shared" si="114"/>
        <v>5</v>
      </c>
      <c r="N1859" s="31">
        <v>918</v>
      </c>
      <c r="O1859" s="31" t="s">
        <v>3681</v>
      </c>
      <c r="P1859" s="31">
        <v>918</v>
      </c>
      <c r="Q1859" s="31">
        <v>2317</v>
      </c>
      <c r="R1859" s="31" t="s">
        <v>65</v>
      </c>
      <c r="S1859" s="31" t="s">
        <v>460</v>
      </c>
      <c r="T1859" s="40" t="s">
        <v>3682</v>
      </c>
      <c r="U1859" s="222"/>
      <c r="V1859" s="48"/>
      <c r="W1859" s="48"/>
    </row>
    <row r="1860" s="49" customFormat="1">
      <c r="A1860" s="39">
        <v>38</v>
      </c>
      <c r="B1860" s="54" t="s">
        <v>40</v>
      </c>
      <c r="C1860" s="55" t="s">
        <v>3636</v>
      </c>
      <c r="D1860" s="141" t="s">
        <v>37</v>
      </c>
      <c r="E1860" s="88">
        <v>44462</v>
      </c>
      <c r="F1860" s="37" t="str">
        <f>VLOOKUP($C1860,CARPETAS!$C$5:$L$2388,2,FALSE)</f>
        <v>BRB092</v>
      </c>
      <c r="G1860" s="27" t="str">
        <f>VLOOKUP($C1860,CARPETAS!$C$5:$L$2388,9,FALSE)</f>
        <v>141.03.73</v>
      </c>
      <c r="H1860" s="28" t="str">
        <f>VLOOKUP($C1860,CARPETAS!$C$5:$L$2388,5,FALSE)</f>
        <v>Gral</v>
      </c>
      <c r="I1860" s="88">
        <v>44463</v>
      </c>
      <c r="J1860" s="29" t="str">
        <f>VLOOKUP($C1860,CARPETAS!$C$5:$L$2388,4,FALSE)</f>
        <v>Rio Branco</v>
      </c>
      <c r="K1860" s="38"/>
      <c r="L1860" s="93">
        <v>44467</v>
      </c>
      <c r="M1860" s="30">
        <f t="shared" si="114"/>
        <v>5</v>
      </c>
      <c r="N1860" s="31">
        <v>918</v>
      </c>
      <c r="O1860" s="31" t="s">
        <v>922</v>
      </c>
      <c r="P1860" s="31">
        <v>919</v>
      </c>
      <c r="Q1860" s="31">
        <v>5654</v>
      </c>
      <c r="R1860" s="31" t="s">
        <v>3683</v>
      </c>
      <c r="S1860" s="31" t="s">
        <v>3684</v>
      </c>
      <c r="T1860" s="40" t="s">
        <v>3685</v>
      </c>
      <c r="U1860" s="222"/>
      <c r="V1860" s="48"/>
      <c r="W1860" s="48"/>
    </row>
    <row r="1861" s="49" customFormat="1">
      <c r="A1861" s="39">
        <v>38</v>
      </c>
      <c r="B1861" s="54" t="s">
        <v>40</v>
      </c>
      <c r="C1861" s="55" t="s">
        <v>3642</v>
      </c>
      <c r="D1861" s="141" t="s">
        <v>26</v>
      </c>
      <c r="E1861" s="88">
        <v>44461</v>
      </c>
      <c r="F1861" s="37" t="str">
        <f>VLOOKUP($C1861,CARPETAS!$C$5:$L$2388,2,FALSE)</f>
        <v>BRB090</v>
      </c>
      <c r="G1861" s="27" t="str">
        <f>VLOOKUP($C1861,CARPETAS!$C$5:$L$2388,9,FALSE)</f>
        <v>141.03.71</v>
      </c>
      <c r="H1861" s="28" t="str">
        <f>VLOOKUP($C1861,CARPETAS!$C$5:$L$2388,5,FALSE)</f>
        <v>zanini</v>
      </c>
      <c r="I1861" s="88">
        <v>44466</v>
      </c>
      <c r="J1861" s="29" t="str">
        <f>VLOOKUP($C1861,CARPETAS!$C$5:$L$2388,4,FALSE)</f>
        <v>Rio Branco</v>
      </c>
      <c r="K1861" s="38"/>
      <c r="L1861" s="93">
        <v>44467</v>
      </c>
      <c r="M1861" s="30">
        <f t="shared" si="114"/>
        <v>6</v>
      </c>
      <c r="N1861" s="31">
        <v>918</v>
      </c>
      <c r="O1861" s="31" t="s">
        <v>1125</v>
      </c>
      <c r="P1861" s="31"/>
      <c r="Q1861" s="31">
        <v>2316</v>
      </c>
      <c r="R1861" s="31" t="s">
        <v>48</v>
      </c>
      <c r="S1861" s="31" t="s">
        <v>65</v>
      </c>
      <c r="T1861" s="40" t="s">
        <v>3686</v>
      </c>
      <c r="U1861" s="222"/>
      <c r="V1861" s="48"/>
      <c r="W1861" s="48"/>
    </row>
    <row r="1862" s="49" customFormat="1">
      <c r="A1862" s="39">
        <v>37</v>
      </c>
      <c r="B1862" s="54" t="s">
        <v>40</v>
      </c>
      <c r="C1862" s="55" t="s">
        <v>3687</v>
      </c>
      <c r="D1862" s="141" t="s">
        <v>2282</v>
      </c>
      <c r="E1862" s="88">
        <v>44456</v>
      </c>
      <c r="F1862" s="37" t="str">
        <f>VLOOKUP($C1862,CARPETAS!$C$5:$L$2388,2,FALSE)</f>
        <v>BRE033</v>
      </c>
      <c r="G1862" s="27" t="str">
        <f>VLOOKUP($C1862,CARPETAS!$C$5:$L$2388,9,FALSE)</f>
        <v>140.98.66</v>
      </c>
      <c r="H1862" s="28" t="str">
        <f>VLOOKUP($C1862,CARPETAS!$C$5:$L$2388,5,FALSE)</f>
        <v>Silvio</v>
      </c>
      <c r="I1862" s="88">
        <v>44466</v>
      </c>
      <c r="J1862" s="29" t="str">
        <f>VLOOKUP($C1862,CARPETAS!$C$5:$L$2388,4,FALSE)</f>
        <v>Rio Branco</v>
      </c>
      <c r="K1862" s="38"/>
      <c r="L1862" s="93">
        <f ref="L1862:L1867" t="shared" si="115">I1862+1</f>
        <v>44467</v>
      </c>
      <c r="M1862" s="30">
        <f t="shared" si="114"/>
        <v>11</v>
      </c>
      <c r="N1862" s="31">
        <v>1440</v>
      </c>
      <c r="O1862" s="31"/>
      <c r="P1862" s="31"/>
      <c r="Q1862" s="31">
        <v>5372</v>
      </c>
      <c r="R1862" s="31" t="s">
        <v>2217</v>
      </c>
      <c r="S1862" s="31" t="s">
        <v>474</v>
      </c>
      <c r="T1862" s="40" t="s">
        <v>3688</v>
      </c>
      <c r="U1862" s="222"/>
      <c r="V1862" s="48"/>
      <c r="W1862" s="48"/>
    </row>
    <row r="1863" ht="28.5" s="49" customFormat="1">
      <c r="A1863" s="39">
        <v>38</v>
      </c>
      <c r="B1863" s="54" t="s">
        <v>40</v>
      </c>
      <c r="C1863" s="55" t="s">
        <v>3689</v>
      </c>
      <c r="D1863" s="141" t="s">
        <v>1091</v>
      </c>
      <c r="E1863" s="88">
        <v>44464</v>
      </c>
      <c r="F1863" s="37" t="str">
        <f>VLOOKUP($C1863,CARPETAS!$C$5:$L$2388,2,FALSE)</f>
        <v>BRB095</v>
      </c>
      <c r="G1863" s="27" t="str">
        <f>VLOOKUP($C1863,CARPETAS!$C$5:$L$2388,9,FALSE)</f>
        <v>141.10.87</v>
      </c>
      <c r="H1863" s="28" t="str">
        <f>VLOOKUP($C1863,CARPETAS!$C$5:$L$2388,5,FALSE)</f>
        <v>Zanini</v>
      </c>
      <c r="I1863" s="88">
        <f>E1863+2</f>
        <v>44466</v>
      </c>
      <c r="J1863" s="29" t="str">
        <f>VLOOKUP($C1863,CARPETAS!$C$5:$L$2388,4,FALSE)</f>
        <v>Rio Branco</v>
      </c>
      <c r="K1863" s="38"/>
      <c r="L1863" s="93">
        <f t="shared" si="115"/>
        <v>44467</v>
      </c>
      <c r="M1863" s="30">
        <f t="shared" si="114"/>
        <v>3</v>
      </c>
      <c r="N1863" s="31">
        <v>918</v>
      </c>
      <c r="O1863" s="31" t="s">
        <v>1686</v>
      </c>
      <c r="P1863" s="31">
        <v>918</v>
      </c>
      <c r="Q1863" s="31">
        <v>2320</v>
      </c>
      <c r="R1863" s="31" t="s">
        <v>1663</v>
      </c>
      <c r="S1863" s="31" t="s">
        <v>1664</v>
      </c>
      <c r="T1863" s="40" t="s">
        <v>3690</v>
      </c>
      <c r="U1863" s="222"/>
      <c r="V1863" s="48"/>
      <c r="W1863" s="48"/>
    </row>
    <row r="1864" s="49" customFormat="1">
      <c r="A1864" s="39">
        <v>38</v>
      </c>
      <c r="B1864" s="54" t="s">
        <v>40</v>
      </c>
      <c r="C1864" s="55" t="s">
        <v>3636</v>
      </c>
      <c r="D1864" s="141" t="s">
        <v>37</v>
      </c>
      <c r="E1864" s="88">
        <v>44464</v>
      </c>
      <c r="F1864" s="37" t="str">
        <f>VLOOKUP($C1864,CARPETAS!$C$5:$L$2388,2,FALSE)</f>
        <v>BRB092</v>
      </c>
      <c r="G1864" s="27" t="str">
        <f>VLOOKUP($C1864,CARPETAS!$C$5:$L$2388,9,FALSE)</f>
        <v>141.03.73</v>
      </c>
      <c r="H1864" s="28" t="str">
        <f>VLOOKUP($C1864,CARPETAS!$C$5:$L$2388,5,FALSE)</f>
        <v>Gral</v>
      </c>
      <c r="I1864" s="88">
        <f>E1864+2</f>
        <v>44466</v>
      </c>
      <c r="J1864" s="29" t="str">
        <f>VLOOKUP($C1864,CARPETAS!$C$5:$L$2388,4,FALSE)</f>
        <v>Rio Branco</v>
      </c>
      <c r="K1864" s="38"/>
      <c r="L1864" s="93">
        <f t="shared" si="115"/>
        <v>44467</v>
      </c>
      <c r="M1864" s="30">
        <f t="shared" si="114"/>
        <v>3</v>
      </c>
      <c r="N1864" s="31">
        <v>918</v>
      </c>
      <c r="O1864" s="31" t="s">
        <v>926</v>
      </c>
      <c r="P1864" s="31">
        <v>919</v>
      </c>
      <c r="Q1864" s="31">
        <v>5655</v>
      </c>
      <c r="R1864" s="31" t="s">
        <v>3691</v>
      </c>
      <c r="S1864" s="31" t="s">
        <v>3692</v>
      </c>
      <c r="T1864" s="40" t="s">
        <v>3693</v>
      </c>
      <c r="U1864" s="222"/>
      <c r="V1864" s="48"/>
      <c r="W1864" s="48"/>
    </row>
    <row r="1865" s="49" customFormat="1">
      <c r="A1865" s="39">
        <v>38</v>
      </c>
      <c r="B1865" s="54" t="s">
        <v>40</v>
      </c>
      <c r="C1865" s="55" t="s">
        <v>3646</v>
      </c>
      <c r="D1865" s="141" t="s">
        <v>1091</v>
      </c>
      <c r="E1865" s="88">
        <v>44463</v>
      </c>
      <c r="F1865" s="37" t="str">
        <f>VLOOKUP($C1865,CARPETAS!$C$5:$L$2388,2,FALSE)</f>
        <v>BRB091</v>
      </c>
      <c r="G1865" s="27" t="str">
        <f>VLOOKUP($C1865,CARPETAS!$C$5:$L$2388,9,FALSE)</f>
        <v>141.03.72</v>
      </c>
      <c r="H1865" s="28" t="str">
        <f>VLOOKUP($C1865,CARPETAS!$C$5:$L$2388,5,FALSE)</f>
        <v>Silvio</v>
      </c>
      <c r="I1865" s="88">
        <v>44467</v>
      </c>
      <c r="J1865" s="29" t="str">
        <f>VLOOKUP($C1865,CARPETAS!$C$5:$L$2388,4,FALSE)</f>
        <v>Rio Branco</v>
      </c>
      <c r="K1865" s="38"/>
      <c r="L1865" s="93">
        <f t="shared" si="115"/>
        <v>44468</v>
      </c>
      <c r="M1865" s="30">
        <f t="shared" si="114"/>
        <v>5</v>
      </c>
      <c r="N1865" s="31">
        <v>918</v>
      </c>
      <c r="O1865" s="31" t="s">
        <v>1694</v>
      </c>
      <c r="P1865" s="31">
        <v>918</v>
      </c>
      <c r="Q1865" s="31">
        <v>5379</v>
      </c>
      <c r="R1865" s="31" t="s">
        <v>249</v>
      </c>
      <c r="S1865" s="31" t="s">
        <v>250</v>
      </c>
      <c r="T1865" s="40" t="s">
        <v>3694</v>
      </c>
      <c r="U1865" s="222"/>
      <c r="V1865" s="48"/>
      <c r="W1865" s="48"/>
    </row>
    <row r="1866" s="49" customFormat="1">
      <c r="A1866" s="39">
        <v>39</v>
      </c>
      <c r="B1866" s="54" t="s">
        <v>40</v>
      </c>
      <c r="C1866" s="55" t="s">
        <v>3695</v>
      </c>
      <c r="D1866" s="141" t="s">
        <v>37</v>
      </c>
      <c r="E1866" s="88">
        <v>44466</v>
      </c>
      <c r="F1866" s="37" t="str">
        <f>VLOOKUP($C1866,CARPETAS!$C$5:$L$2388,2,FALSE)</f>
        <v>BRB096</v>
      </c>
      <c r="G1866" s="27" t="str">
        <f>VLOOKUP($C1866,CARPETAS!$C$5:$L$2388,9,FALSE)</f>
        <v>141.11.92</v>
      </c>
      <c r="H1866" s="28" t="str">
        <f>VLOOKUP($C1866,CARPETAS!$C$5:$L$2388,5,FALSE)</f>
        <v>Gral</v>
      </c>
      <c r="I1866" s="88">
        <f>E1866+2</f>
        <v>44468</v>
      </c>
      <c r="J1866" s="29" t="str">
        <f>VLOOKUP($C1866,CARPETAS!$C$5:$L$2388,4,FALSE)</f>
        <v>Rio Branco</v>
      </c>
      <c r="K1866" s="38"/>
      <c r="L1866" s="93">
        <f t="shared" si="115"/>
        <v>44469</v>
      </c>
      <c r="M1866" s="30">
        <f t="shared" si="114"/>
        <v>3</v>
      </c>
      <c r="N1866" s="31">
        <v>918</v>
      </c>
      <c r="O1866" s="31" t="s">
        <v>931</v>
      </c>
      <c r="P1866" s="31">
        <v>919</v>
      </c>
      <c r="Q1866" s="31">
        <v>5659</v>
      </c>
      <c r="R1866" s="31" t="s">
        <v>2918</v>
      </c>
      <c r="S1866" s="31" t="s">
        <v>3696</v>
      </c>
      <c r="T1866" s="40" t="s">
        <v>3697</v>
      </c>
      <c r="U1866" s="222"/>
      <c r="V1866" s="48"/>
      <c r="W1866" s="48"/>
    </row>
    <row r="1867" s="49" customFormat="1">
      <c r="A1867" s="39">
        <v>39</v>
      </c>
      <c r="B1867" s="54" t="s">
        <v>40</v>
      </c>
      <c r="C1867" s="55" t="s">
        <v>3689</v>
      </c>
      <c r="D1867" s="141" t="s">
        <v>26</v>
      </c>
      <c r="E1867" s="88">
        <v>44467</v>
      </c>
      <c r="F1867" s="37" t="str">
        <f>VLOOKUP($C1867,CARPETAS!$C$5:$L$2388,2,FALSE)</f>
        <v>BRB095</v>
      </c>
      <c r="G1867" s="27" t="str">
        <f>VLOOKUP($C1867,CARPETAS!$C$5:$L$2388,9,FALSE)</f>
        <v>141.10.87</v>
      </c>
      <c r="H1867" s="28" t="str">
        <f>VLOOKUP($C1867,CARPETAS!$C$5:$L$2388,5,FALSE)</f>
        <v>Zanini</v>
      </c>
      <c r="I1867" s="88">
        <v>44468</v>
      </c>
      <c r="J1867" s="29" t="str">
        <f>VLOOKUP($C1867,CARPETAS!$C$5:$L$2388,4,FALSE)</f>
        <v>Rio Branco</v>
      </c>
      <c r="K1867" s="38"/>
      <c r="L1867" s="93">
        <f t="shared" si="115"/>
        <v>44469</v>
      </c>
      <c r="M1867" s="30">
        <f t="shared" si="114"/>
        <v>2</v>
      </c>
      <c r="N1867" s="31">
        <v>918</v>
      </c>
      <c r="O1867" s="31" t="s">
        <v>1131</v>
      </c>
      <c r="P1867" s="31">
        <v>918</v>
      </c>
      <c r="Q1867" s="31">
        <v>2323</v>
      </c>
      <c r="R1867" s="31" t="s">
        <v>221</v>
      </c>
      <c r="S1867" s="31" t="s">
        <v>711</v>
      </c>
      <c r="T1867" s="40" t="s">
        <v>3698</v>
      </c>
      <c r="U1867" s="222"/>
      <c r="V1867" s="48"/>
      <c r="W1867" s="48"/>
    </row>
    <row r="1868" s="49" customFormat="1">
      <c r="A1868" s="39">
        <v>39</v>
      </c>
      <c r="B1868" s="54" t="s">
        <v>40</v>
      </c>
      <c r="C1868" s="55" t="s">
        <v>3689</v>
      </c>
      <c r="D1868" s="141" t="s">
        <v>1998</v>
      </c>
      <c r="E1868" s="88">
        <v>44467</v>
      </c>
      <c r="F1868" s="37" t="str">
        <f>VLOOKUP($C1868,CARPETAS!$C$5:$L$2388,2,FALSE)</f>
        <v>BRB095</v>
      </c>
      <c r="G1868" s="27" t="str">
        <f>VLOOKUP($C1868,CARPETAS!$C$5:$L$2388,9,FALSE)</f>
        <v>141.10.87</v>
      </c>
      <c r="H1868" s="28" t="str">
        <f>VLOOKUP($C1868,CARPETAS!$C$5:$L$2388,5,FALSE)</f>
        <v>Zanini</v>
      </c>
      <c r="I1868" s="88">
        <v>44468</v>
      </c>
      <c r="J1868" s="29" t="str">
        <f>VLOOKUP($C1868,CARPETAS!$C$5:$L$2388,4,FALSE)</f>
        <v>Rio Branco</v>
      </c>
      <c r="K1868" s="38"/>
      <c r="L1868" s="93">
        <v>44470</v>
      </c>
      <c r="M1868" s="30">
        <f t="shared" si="114"/>
        <v>3</v>
      </c>
      <c r="N1868" s="31">
        <v>918</v>
      </c>
      <c r="O1868" s="31" t="s">
        <v>3699</v>
      </c>
      <c r="P1868" s="31">
        <v>918</v>
      </c>
      <c r="Q1868" s="31">
        <v>2324</v>
      </c>
      <c r="R1868" s="31" t="s">
        <v>157</v>
      </c>
      <c r="S1868" s="31" t="s">
        <v>158</v>
      </c>
      <c r="T1868" s="40" t="s">
        <v>3698</v>
      </c>
      <c r="U1868" s="222"/>
      <c r="V1868" s="48"/>
      <c r="W1868" s="48"/>
    </row>
    <row r="1869" s="49" customFormat="1">
      <c r="A1869" s="39">
        <v>38</v>
      </c>
      <c r="B1869" s="54" t="s">
        <v>40</v>
      </c>
      <c r="C1869" s="55" t="s">
        <v>3700</v>
      </c>
      <c r="D1869" s="141" t="s">
        <v>2282</v>
      </c>
      <c r="E1869" s="88">
        <v>44467</v>
      </c>
      <c r="F1869" s="37" t="str">
        <f>VLOOKUP($C1869,CARPETAS!$C$5:$L$2388,2,FALSE)</f>
        <v>BRE036</v>
      </c>
      <c r="G1869" s="27" t="str">
        <f>VLOOKUP($C1869,CARPETAS!$C$5:$L$2388,9,FALSE)</f>
        <v>1410743/1410744/1410748/1410752/1410279/1410750</v>
      </c>
      <c r="H1869" s="28" t="str">
        <f>VLOOKUP($C1869,CARPETAS!$C$5:$L$2388,5,FALSE)</f>
        <v>zanini</v>
      </c>
      <c r="I1869" s="88">
        <v>44468</v>
      </c>
      <c r="J1869" s="29" t="str">
        <f>VLOOKUP($C1869,CARPETAS!$C$5:$L$2388,4,FALSE)</f>
        <v>Rio Branco</v>
      </c>
      <c r="K1869" s="38"/>
      <c r="L1869" s="93">
        <v>44470</v>
      </c>
      <c r="M1869" s="30">
        <f t="shared" si="114"/>
        <v>3</v>
      </c>
      <c r="N1869" s="31">
        <v>2590</v>
      </c>
      <c r="O1869" s="31"/>
      <c r="P1869" s="31"/>
      <c r="Q1869" s="31">
        <v>2322</v>
      </c>
      <c r="R1869" s="31" t="s">
        <v>2263</v>
      </c>
      <c r="S1869" s="31" t="s">
        <v>2264</v>
      </c>
      <c r="T1869" s="40" t="s">
        <v>3701</v>
      </c>
      <c r="U1869" s="222"/>
      <c r="V1869" s="48"/>
      <c r="W1869" s="48"/>
    </row>
    <row r="1870" s="49" customFormat="1">
      <c r="A1870" s="39">
        <v>39</v>
      </c>
      <c r="B1870" s="54" t="s">
        <v>22</v>
      </c>
      <c r="C1870" s="55" t="s">
        <v>23</v>
      </c>
      <c r="D1870" s="141" t="s">
        <v>1091</v>
      </c>
      <c r="E1870" s="88">
        <v>44467</v>
      </c>
      <c r="F1870" s="37" t="str">
        <f>VLOOKUP($C1870,CARPETAS!$C$5:$L$2388,2,FALSE)</f>
        <v>BRB</v>
      </c>
      <c r="G1870" s="27" t="str">
        <f>VLOOKUP($C1870,CARPETAS!$C$5:$L$2388,9,FALSE)</f>
        <v>xx</v>
      </c>
      <c r="H1870" s="28" t="str">
        <f>VLOOKUP($C1870,CARPETAS!$C$5:$L$2388,5,FALSE)</f>
        <v>xx</v>
      </c>
      <c r="I1870" s="88">
        <f>E1870+2</f>
        <v>44469</v>
      </c>
      <c r="J1870" s="29" t="str">
        <f>VLOOKUP($C1870,CARPETAS!$C$5:$L$2388,4,FALSE)</f>
        <v>xx</v>
      </c>
      <c r="K1870" s="38"/>
      <c r="L1870" s="93">
        <f>I1870+1</f>
        <v>44470</v>
      </c>
      <c r="M1870" s="30">
        <f t="shared" si="114"/>
        <v>3</v>
      </c>
      <c r="N1870" s="31">
        <v>918</v>
      </c>
      <c r="O1870" s="31"/>
      <c r="P1870" s="31"/>
      <c r="Q1870" s="31"/>
      <c r="R1870" s="31"/>
      <c r="S1870" s="31"/>
      <c r="T1870" s="40"/>
      <c r="U1870" s="222"/>
      <c r="V1870" s="48"/>
      <c r="W1870" s="48"/>
    </row>
    <row r="1871" s="49" customFormat="1">
      <c r="A1871" s="39">
        <v>39</v>
      </c>
      <c r="B1871" s="54" t="s">
        <v>40</v>
      </c>
      <c r="C1871" s="55" t="s">
        <v>3702</v>
      </c>
      <c r="D1871" s="141" t="s">
        <v>1907</v>
      </c>
      <c r="E1871" s="88">
        <v>44466</v>
      </c>
      <c r="F1871" s="37" t="str">
        <f>VLOOKUP($C1871,CARPETAS!$C$5:$L$2388,2,FALSE)</f>
        <v>PYB030</v>
      </c>
      <c r="G1871" s="27" t="str">
        <f>VLOOKUP($C1871,CARPETAS!$C$5:$L$2388,9,FALSE)</f>
        <v>141.09.75</v>
      </c>
      <c r="H1871" s="28" t="str">
        <f>VLOOKUP($C1871,CARPETAS!$C$5:$L$2388,5,FALSE)</f>
        <v>Alto Paraguay</v>
      </c>
      <c r="I1871" s="88">
        <v>44469</v>
      </c>
      <c r="J1871" s="29" t="str">
        <f>VLOOKUP($C1871,CARPETAS!$C$5:$L$2388,4,FALSE)</f>
        <v>Salto</v>
      </c>
      <c r="K1871" s="38"/>
      <c r="L1871" s="93">
        <f>I1871+1</f>
        <v>44470</v>
      </c>
      <c r="M1871" s="30">
        <f t="shared" si="114"/>
        <v>4</v>
      </c>
      <c r="N1871" s="31">
        <v>990</v>
      </c>
      <c r="O1871" s="31"/>
      <c r="P1871" s="31"/>
      <c r="Q1871" s="31"/>
      <c r="R1871" s="31"/>
      <c r="S1871" s="31"/>
      <c r="T1871" s="40" t="s">
        <v>3703</v>
      </c>
      <c r="U1871" s="222"/>
      <c r="V1871" s="48"/>
      <c r="W1871" s="48"/>
    </row>
    <row r="1872" s="49" customFormat="1">
      <c r="A1872" s="39">
        <v>39</v>
      </c>
      <c r="B1872" s="54" t="s">
        <v>22</v>
      </c>
      <c r="C1872" s="55" t="s">
        <v>23</v>
      </c>
      <c r="D1872" s="141" t="s">
        <v>1907</v>
      </c>
      <c r="E1872" s="88">
        <v>44466</v>
      </c>
      <c r="F1872" s="37" t="str">
        <f>VLOOKUP($C1872,CARPETAS!$C$5:$L$2388,2,FALSE)</f>
        <v>BRB</v>
      </c>
      <c r="G1872" s="27" t="str">
        <f>VLOOKUP($C1872,CARPETAS!$C$5:$L$2388,9,FALSE)</f>
        <v>xx</v>
      </c>
      <c r="H1872" s="28" t="str">
        <f>VLOOKUP($C1872,CARPETAS!$C$5:$L$2388,5,FALSE)</f>
        <v>xx</v>
      </c>
      <c r="I1872" s="88">
        <f>E1872+3</f>
        <v>44469</v>
      </c>
      <c r="J1872" s="29" t="str">
        <f>VLOOKUP($C1872,CARPETAS!$C$5:$L$2388,4,FALSE)</f>
        <v>xx</v>
      </c>
      <c r="K1872" s="38"/>
      <c r="L1872" s="93">
        <f>I1872+1</f>
        <v>44470</v>
      </c>
      <c r="M1872" s="30">
        <f t="shared" si="114"/>
        <v>4</v>
      </c>
      <c r="N1872" s="31">
        <v>990</v>
      </c>
      <c r="O1872" s="31"/>
      <c r="P1872" s="31"/>
      <c r="Q1872" s="31"/>
      <c r="R1872" s="31"/>
      <c r="S1872" s="31"/>
      <c r="T1872" s="40" t="s">
        <v>3704</v>
      </c>
      <c r="U1872" s="222"/>
      <c r="V1872" s="48"/>
      <c r="W1872" s="48"/>
    </row>
    <row r="1873" ht="28.5" s="49" customFormat="1">
      <c r="A1873" s="39">
        <v>39</v>
      </c>
      <c r="B1873" s="54" t="s">
        <v>40</v>
      </c>
      <c r="C1873" s="55" t="s">
        <v>3646</v>
      </c>
      <c r="D1873" s="141" t="s">
        <v>32</v>
      </c>
      <c r="E1873" s="88">
        <v>44467</v>
      </c>
      <c r="F1873" s="37" t="str">
        <f>VLOOKUP($C1873,CARPETAS!$C$5:$L$2388,2,FALSE)</f>
        <v>BRB091</v>
      </c>
      <c r="G1873" s="27" t="str">
        <f>VLOOKUP($C1873,CARPETAS!$C$5:$L$2388,9,FALSE)</f>
        <v>141.03.72</v>
      </c>
      <c r="H1873" s="28" t="str">
        <f>VLOOKUP($C1873,CARPETAS!$C$5:$L$2388,5,FALSE)</f>
        <v>Silvio</v>
      </c>
      <c r="I1873" s="88">
        <f>E1873+2</f>
        <v>44469</v>
      </c>
      <c r="J1873" s="29" t="str">
        <f>VLOOKUP($C1873,CARPETAS!$C$5:$L$2388,4,FALSE)</f>
        <v>Rio Branco</v>
      </c>
      <c r="K1873" s="38"/>
      <c r="L1873" s="93">
        <f>I1873+1</f>
        <v>44470</v>
      </c>
      <c r="M1873" s="30">
        <f t="shared" si="114"/>
        <v>3</v>
      </c>
      <c r="N1873" s="31">
        <v>918</v>
      </c>
      <c r="O1873" s="31" t="s">
        <v>625</v>
      </c>
      <c r="P1873" s="31">
        <v>919</v>
      </c>
      <c r="Q1873" s="31">
        <v>5371</v>
      </c>
      <c r="R1873" s="31" t="s">
        <v>102</v>
      </c>
      <c r="S1873" s="31" t="s">
        <v>103</v>
      </c>
      <c r="T1873" s="40" t="s">
        <v>3705</v>
      </c>
      <c r="U1873" s="222"/>
      <c r="V1873" s="48"/>
      <c r="W1873" s="48"/>
    </row>
    <row r="1874" s="49" customFormat="1">
      <c r="A1874" s="39">
        <v>39</v>
      </c>
      <c r="B1874" s="54" t="s">
        <v>40</v>
      </c>
      <c r="C1874" s="55" t="s">
        <v>3689</v>
      </c>
      <c r="D1874" s="141" t="s">
        <v>26</v>
      </c>
      <c r="E1874" s="88">
        <v>44468</v>
      </c>
      <c r="F1874" s="37" t="str">
        <f>VLOOKUP($C1874,CARPETAS!$C$5:$L$2388,2,FALSE)</f>
        <v>BRB095</v>
      </c>
      <c r="G1874" s="27" t="str">
        <f>VLOOKUP($C1874,CARPETAS!$C$5:$L$2388,9,FALSE)</f>
        <v>141.10.87</v>
      </c>
      <c r="H1874" s="28" t="str">
        <f>VLOOKUP($C1874,CARPETAS!$C$5:$L$2388,5,FALSE)</f>
        <v>Zanini</v>
      </c>
      <c r="I1874" s="88">
        <f>E1874+1</f>
        <v>44469</v>
      </c>
      <c r="J1874" s="29" t="str">
        <f>VLOOKUP($C1874,CARPETAS!$C$5:$L$2388,4,FALSE)</f>
        <v>Rio Branco</v>
      </c>
      <c r="K1874" s="38"/>
      <c r="L1874" s="93">
        <f>I1874+1</f>
        <v>44470</v>
      </c>
      <c r="M1874" s="30">
        <f t="shared" si="114"/>
        <v>2</v>
      </c>
      <c r="N1874" s="31">
        <v>918</v>
      </c>
      <c r="O1874" s="31" t="s">
        <v>1148</v>
      </c>
      <c r="P1874" s="31">
        <v>918</v>
      </c>
      <c r="Q1874" s="31">
        <v>2333</v>
      </c>
      <c r="R1874" s="31" t="s">
        <v>1528</v>
      </c>
      <c r="S1874" s="31" t="s">
        <v>464</v>
      </c>
      <c r="T1874" s="40" t="s">
        <v>3698</v>
      </c>
      <c r="U1874" s="222"/>
      <c r="V1874" s="48"/>
      <c r="W1874" s="48"/>
    </row>
    <row r="1875" s="49" customFormat="1">
      <c r="A1875" s="39">
        <v>39</v>
      </c>
      <c r="B1875" s="54" t="s">
        <v>40</v>
      </c>
      <c r="C1875" s="55" t="s">
        <v>3706</v>
      </c>
      <c r="D1875" s="141" t="s">
        <v>1091</v>
      </c>
      <c r="E1875" s="88">
        <v>44468</v>
      </c>
      <c r="F1875" s="37" t="str">
        <f>VLOOKUP($C1875,CARPETAS!$C$5:$L$2388,2,FALSE)</f>
        <v>BRB097</v>
      </c>
      <c r="G1875" s="27" t="str">
        <f>VLOOKUP($C1875,CARPETAS!$C$5:$L$2388,9,FALSE)</f>
        <v>141.11.91</v>
      </c>
      <c r="H1875" s="28" t="str">
        <f>VLOOKUP($C1875,CARPETAS!$C$5:$L$2388,5,FALSE)</f>
        <v>Silvio</v>
      </c>
      <c r="I1875" s="88">
        <v>44469</v>
      </c>
      <c r="J1875" s="29" t="str">
        <f>VLOOKUP($C1875,CARPETAS!$C$5:$L$2388,4,FALSE)</f>
        <v>Rio Branco</v>
      </c>
      <c r="K1875" s="38"/>
      <c r="L1875" s="93">
        <v>44471</v>
      </c>
      <c r="M1875" s="30">
        <f t="shared" si="114"/>
        <v>3</v>
      </c>
      <c r="N1875" s="31">
        <v>918</v>
      </c>
      <c r="O1875" s="31" t="s">
        <v>1703</v>
      </c>
      <c r="P1875" s="31">
        <v>918</v>
      </c>
      <c r="Q1875" s="31">
        <v>5385</v>
      </c>
      <c r="R1875" s="31" t="s">
        <v>1851</v>
      </c>
      <c r="S1875" s="31" t="s">
        <v>1852</v>
      </c>
      <c r="T1875" s="40" t="s">
        <v>3707</v>
      </c>
      <c r="U1875" s="222"/>
      <c r="V1875" s="48"/>
      <c r="W1875" s="48"/>
    </row>
    <row r="1876" s="49" customFormat="1">
      <c r="A1876" s="39">
        <v>38</v>
      </c>
      <c r="B1876" s="54" t="s">
        <v>40</v>
      </c>
      <c r="C1876" s="55" t="s">
        <v>3708</v>
      </c>
      <c r="D1876" s="141" t="s">
        <v>38</v>
      </c>
      <c r="E1876" s="88">
        <v>44462</v>
      </c>
      <c r="F1876" s="37" t="str">
        <f>VLOOKUP($C1876,CARPETAS!$C$5:$L$2388,2,FALSE)</f>
        <v>BRA046</v>
      </c>
      <c r="G1876" s="27" t="str">
        <f>VLOOKUP($C1876,CARPETAS!$C$5:$L$2388,9,FALSE)</f>
        <v>141.03.76</v>
      </c>
      <c r="H1876" s="28" t="str">
        <f>VLOOKUP($C1876,CARPETAS!$C$5:$L$2388,5,FALSE)</f>
        <v>Silvio</v>
      </c>
      <c r="I1876" s="88">
        <f>E1876+8</f>
        <v>44470</v>
      </c>
      <c r="J1876" s="29" t="str">
        <f>VLOOKUP($C1876,CARPETAS!$C$5:$L$2388,4,FALSE)</f>
        <v>Rio Branco</v>
      </c>
      <c r="K1876" s="38"/>
      <c r="L1876" s="93">
        <f>I1876+1</f>
        <v>44471</v>
      </c>
      <c r="M1876" s="30">
        <f t="shared" si="114"/>
        <v>9</v>
      </c>
      <c r="N1876" s="31">
        <v>1104</v>
      </c>
      <c r="O1876" s="31"/>
      <c r="P1876" s="31">
        <v>1104</v>
      </c>
      <c r="Q1876" s="31">
        <v>5374</v>
      </c>
      <c r="R1876" s="31" t="s">
        <v>1815</v>
      </c>
      <c r="S1876" s="31" t="s">
        <v>1816</v>
      </c>
      <c r="T1876" s="40" t="s">
        <v>3709</v>
      </c>
      <c r="U1876" s="222"/>
      <c r="V1876" s="48"/>
      <c r="W1876" s="48"/>
    </row>
    <row r="1877" s="49" customFormat="1">
      <c r="A1877" s="39">
        <v>39</v>
      </c>
      <c r="B1877" s="54" t="s">
        <v>40</v>
      </c>
      <c r="C1877" s="55" t="s">
        <v>3689</v>
      </c>
      <c r="D1877" s="141" t="s">
        <v>1998</v>
      </c>
      <c r="E1877" s="88">
        <v>44468</v>
      </c>
      <c r="F1877" s="37" t="str">
        <f>VLOOKUP($C1877,CARPETAS!$C$5:$L$2388,2,FALSE)</f>
        <v>BRB095</v>
      </c>
      <c r="G1877" s="27" t="str">
        <f>VLOOKUP($C1877,CARPETAS!$C$5:$L$2388,9,FALSE)</f>
        <v>141.10.87</v>
      </c>
      <c r="H1877" s="28" t="str">
        <f>VLOOKUP($C1877,CARPETAS!$C$5:$L$2388,5,FALSE)</f>
        <v>Zanini</v>
      </c>
      <c r="I1877" s="88">
        <f>E1877+2</f>
        <v>44470</v>
      </c>
      <c r="J1877" s="29" t="str">
        <f>VLOOKUP($C1877,CARPETAS!$C$5:$L$2388,4,FALSE)</f>
        <v>Rio Branco</v>
      </c>
      <c r="K1877" s="38"/>
      <c r="L1877" s="93">
        <f>I1877+1</f>
        <v>44471</v>
      </c>
      <c r="M1877" s="30">
        <f t="shared" si="114"/>
        <v>3</v>
      </c>
      <c r="N1877" s="31">
        <v>918</v>
      </c>
      <c r="O1877" s="31" t="s">
        <v>3710</v>
      </c>
      <c r="P1877" s="31">
        <v>918</v>
      </c>
      <c r="Q1877" s="31">
        <v>2328</v>
      </c>
      <c r="R1877" s="31" t="s">
        <v>491</v>
      </c>
      <c r="S1877" s="31" t="s">
        <v>492</v>
      </c>
      <c r="T1877" s="40" t="s">
        <v>3711</v>
      </c>
      <c r="U1877" s="222"/>
      <c r="V1877" s="48"/>
      <c r="W1877" s="48"/>
    </row>
    <row r="1878" s="49" customFormat="1">
      <c r="A1878" s="39">
        <v>39</v>
      </c>
      <c r="B1878" s="54" t="s">
        <v>40</v>
      </c>
      <c r="C1878" s="55" t="s">
        <v>3695</v>
      </c>
      <c r="D1878" s="141" t="s">
        <v>37</v>
      </c>
      <c r="E1878" s="88">
        <v>44468</v>
      </c>
      <c r="F1878" s="37" t="str">
        <f>VLOOKUP($C1878,CARPETAS!$C$5:$L$2388,2,FALSE)</f>
        <v>BRB096</v>
      </c>
      <c r="G1878" s="27" t="str">
        <f>VLOOKUP($C1878,CARPETAS!$C$5:$L$2388,9,FALSE)</f>
        <v>141.11.92</v>
      </c>
      <c r="H1878" s="28" t="str">
        <f>VLOOKUP($C1878,CARPETAS!$C$5:$L$2388,5,FALSE)</f>
        <v>Gral</v>
      </c>
      <c r="I1878" s="88">
        <f>E1878+2</f>
        <v>44470</v>
      </c>
      <c r="J1878" s="29" t="str">
        <f>VLOOKUP($C1878,CARPETAS!$C$5:$L$2388,4,FALSE)</f>
        <v>Rio Branco</v>
      </c>
      <c r="K1878" s="38"/>
      <c r="L1878" s="93">
        <f>I1878+1</f>
        <v>44471</v>
      </c>
      <c r="M1878" s="30">
        <f t="shared" si="114"/>
        <v>3</v>
      </c>
      <c r="N1878" s="31">
        <v>918</v>
      </c>
      <c r="O1878" s="31" t="s">
        <v>945</v>
      </c>
      <c r="P1878" s="31">
        <v>918</v>
      </c>
      <c r="Q1878" s="31">
        <v>5661</v>
      </c>
      <c r="R1878" s="31" t="s">
        <v>3712</v>
      </c>
      <c r="S1878" s="31" t="s">
        <v>3713</v>
      </c>
      <c r="T1878" s="40" t="s">
        <v>3707</v>
      </c>
      <c r="U1878" s="222"/>
      <c r="V1878" s="48"/>
      <c r="W1878" s="48"/>
    </row>
    <row r="1879" s="49" customFormat="1">
      <c r="A1879" s="39">
        <v>39</v>
      </c>
      <c r="B1879" s="54" t="s">
        <v>40</v>
      </c>
      <c r="C1879" s="55" t="s">
        <v>3660</v>
      </c>
      <c r="D1879" s="141" t="s">
        <v>27</v>
      </c>
      <c r="E1879" s="88">
        <v>44469</v>
      </c>
      <c r="F1879" s="37" t="str">
        <f>VLOOKUP($C1879,CARPETAS!$C$5:$L$2388,2,FALSE)</f>
        <v>BRB093</v>
      </c>
      <c r="G1879" s="27" t="str">
        <f>VLOOKUP($C1879,CARPETAS!$C$5:$L$2388,9,FALSE)</f>
        <v>141.03.74</v>
      </c>
      <c r="H1879" s="28" t="str">
        <f>VLOOKUP($C1879,CARPETAS!$C$5:$L$2388,5,FALSE)</f>
        <v>Amaro</v>
      </c>
      <c r="I1879" s="88">
        <f>E1879+1</f>
        <v>44470</v>
      </c>
      <c r="J1879" s="29" t="str">
        <f>VLOOKUP($C1879,CARPETAS!$C$5:$L$2388,4,FALSE)</f>
        <v>Rio Branco</v>
      </c>
      <c r="K1879" s="38"/>
      <c r="L1879" s="93">
        <v>44471</v>
      </c>
      <c r="M1879" s="30">
        <f t="shared" si="114"/>
        <v>2</v>
      </c>
      <c r="N1879" s="31">
        <v>1008</v>
      </c>
      <c r="O1879" s="31" t="s">
        <v>793</v>
      </c>
      <c r="P1879" s="31">
        <v>1009</v>
      </c>
      <c r="Q1879" s="31">
        <v>7461</v>
      </c>
      <c r="R1879" s="31" t="s">
        <v>3714</v>
      </c>
      <c r="S1879" s="31" t="s">
        <v>3715</v>
      </c>
      <c r="T1879" s="40" t="s">
        <v>3716</v>
      </c>
      <c r="U1879" s="222"/>
      <c r="V1879" s="48"/>
      <c r="W1879" s="48"/>
    </row>
    <row r="1880" ht="42.75" s="49" customFormat="1">
      <c r="A1880" s="39">
        <v>39</v>
      </c>
      <c r="B1880" s="54" t="s">
        <v>40</v>
      </c>
      <c r="C1880" s="55" t="s">
        <v>3695</v>
      </c>
      <c r="D1880" s="141" t="s">
        <v>36</v>
      </c>
      <c r="E1880" s="88">
        <v>44467</v>
      </c>
      <c r="F1880" s="37" t="str">
        <f>VLOOKUP($C1880,CARPETAS!$C$5:$L$2388,2,FALSE)</f>
        <v>BRB096</v>
      </c>
      <c r="G1880" s="27" t="str">
        <f>VLOOKUP($C1880,CARPETAS!$C$5:$L$2388,9,FALSE)</f>
        <v>141.11.92</v>
      </c>
      <c r="H1880" s="28" t="str">
        <f>VLOOKUP($C1880,CARPETAS!$C$5:$L$2388,5,FALSE)</f>
        <v>Gral</v>
      </c>
      <c r="I1880" s="88">
        <v>44470</v>
      </c>
      <c r="J1880" s="29" t="str">
        <f>VLOOKUP($C1880,CARPETAS!$C$5:$L$2388,4,FALSE)</f>
        <v>Rio Branco</v>
      </c>
      <c r="K1880" s="38"/>
      <c r="L1880" s="93">
        <v>44474</v>
      </c>
      <c r="M1880" s="30">
        <f t="shared" si="114"/>
        <v>7</v>
      </c>
      <c r="N1880" s="31">
        <v>918</v>
      </c>
      <c r="O1880" s="31" t="s">
        <v>1696</v>
      </c>
      <c r="P1880" s="31">
        <v>919</v>
      </c>
      <c r="Q1880" s="31">
        <v>5660</v>
      </c>
      <c r="R1880" s="31" t="s">
        <v>3717</v>
      </c>
      <c r="S1880" s="31" t="s">
        <v>3718</v>
      </c>
      <c r="T1880" s="40" t="s">
        <v>3719</v>
      </c>
      <c r="U1880" s="222"/>
      <c r="V1880" s="48"/>
      <c r="W1880" s="48"/>
    </row>
    <row r="1881" ht="42.75" s="49" customFormat="1">
      <c r="A1881" s="39">
        <v>38</v>
      </c>
      <c r="B1881" s="54" t="s">
        <v>40</v>
      </c>
      <c r="C1881" s="55" t="s">
        <v>3720</v>
      </c>
      <c r="D1881" s="141" t="s">
        <v>38</v>
      </c>
      <c r="E1881" s="88">
        <v>44462</v>
      </c>
      <c r="F1881" s="37" t="str">
        <f>VLOOKUP($C1881,CARPETAS!$C$5:$L$2388,2,FALSE)</f>
        <v>BRA046</v>
      </c>
      <c r="G1881" s="27" t="str">
        <f>VLOOKUP($C1881,CARPETAS!$C$5:$L$2388,9,FALSE)</f>
        <v>141.03.76</v>
      </c>
      <c r="H1881" s="28" t="str">
        <f>VLOOKUP($C1881,CARPETAS!$C$5:$L$2388,5,FALSE)</f>
        <v>Silvio</v>
      </c>
      <c r="I1881" s="88">
        <f>E1881+8</f>
        <v>44470</v>
      </c>
      <c r="J1881" s="29" t="str">
        <f>VLOOKUP($C1881,CARPETAS!$C$5:$L$2388,4,FALSE)</f>
        <v>Rio Branco</v>
      </c>
      <c r="K1881" s="38"/>
      <c r="L1881" s="93">
        <v>44474</v>
      </c>
      <c r="M1881" s="30">
        <f t="shared" si="114"/>
        <v>12</v>
      </c>
      <c r="N1881" s="31">
        <v>1104</v>
      </c>
      <c r="O1881" s="31"/>
      <c r="P1881" s="31"/>
      <c r="Q1881" s="31">
        <v>5373</v>
      </c>
      <c r="R1881" s="31" t="s">
        <v>2933</v>
      </c>
      <c r="S1881" s="31" t="s">
        <v>2934</v>
      </c>
      <c r="T1881" s="40" t="s">
        <v>3721</v>
      </c>
      <c r="U1881" s="222"/>
      <c r="V1881" s="48"/>
      <c r="W1881" s="48"/>
    </row>
    <row r="1882" s="49" customFormat="1">
      <c r="A1882" s="39">
        <v>38</v>
      </c>
      <c r="B1882" s="54" t="s">
        <v>40</v>
      </c>
      <c r="C1882" s="55" t="s">
        <v>3722</v>
      </c>
      <c r="D1882" s="141" t="s">
        <v>2282</v>
      </c>
      <c r="E1882" s="88">
        <v>44463</v>
      </c>
      <c r="F1882" s="37" t="str">
        <f>VLOOKUP($C1882,CARPETAS!$C$5:$L$2388,2,FALSE)</f>
        <v>BRE037</v>
      </c>
      <c r="G1882" s="27" t="str">
        <f>VLOOKUP($C1882,CARPETAS!$C$5:$L$2388,9,FALSE)</f>
        <v>1409993/1410501</v>
      </c>
      <c r="H1882" s="28" t="str">
        <f>VLOOKUP($C1882,CARPETAS!$C$5:$L$2388,5,FALSE)</f>
        <v>Silvio</v>
      </c>
      <c r="I1882" s="88">
        <f>E1882+7</f>
        <v>44470</v>
      </c>
      <c r="J1882" s="29" t="str">
        <f>VLOOKUP($C1882,CARPETAS!$C$5:$L$2388,4,FALSE)</f>
        <v>Rio Branco</v>
      </c>
      <c r="K1882" s="38"/>
      <c r="L1882" s="93">
        <v>44474</v>
      </c>
      <c r="M1882" s="30">
        <f t="shared" si="114"/>
        <v>11</v>
      </c>
      <c r="N1882" s="31">
        <v>1530</v>
      </c>
      <c r="O1882" s="31"/>
      <c r="P1882" s="31"/>
      <c r="Q1882" s="31">
        <v>5376</v>
      </c>
      <c r="R1882" s="31" t="s">
        <v>1720</v>
      </c>
      <c r="S1882" s="31" t="s">
        <v>1721</v>
      </c>
      <c r="T1882" s="40" t="s">
        <v>3723</v>
      </c>
      <c r="U1882" s="222"/>
      <c r="V1882" s="48"/>
      <c r="W1882" s="48"/>
    </row>
    <row r="1883" s="49" customFormat="1">
      <c r="A1883" s="39">
        <v>39</v>
      </c>
      <c r="B1883" s="54" t="s">
        <v>40</v>
      </c>
      <c r="C1883" s="55" t="s">
        <v>3689</v>
      </c>
      <c r="D1883" s="141" t="s">
        <v>26</v>
      </c>
      <c r="E1883" s="88">
        <v>44468</v>
      </c>
      <c r="F1883" s="37" t="str">
        <f>VLOOKUP($C1883,CARPETAS!$C$5:$L$2388,2,FALSE)</f>
        <v>BRB095</v>
      </c>
      <c r="G1883" s="27" t="str">
        <f>VLOOKUP($C1883,CARPETAS!$C$5:$L$2388,9,FALSE)</f>
        <v>141.10.87</v>
      </c>
      <c r="H1883" s="28" t="str">
        <f>VLOOKUP($C1883,CARPETAS!$C$5:$L$2388,5,FALSE)</f>
        <v>Zanini</v>
      </c>
      <c r="I1883" s="88">
        <f>E1883+3</f>
        <v>44471</v>
      </c>
      <c r="J1883" s="29" t="str">
        <f>VLOOKUP($C1883,CARPETAS!$C$5:$L$2388,4,FALSE)</f>
        <v>Rio Branco</v>
      </c>
      <c r="K1883" s="38"/>
      <c r="L1883" s="93">
        <v>44474</v>
      </c>
      <c r="M1883" s="30">
        <f t="shared" si="114"/>
        <v>6</v>
      </c>
      <c r="N1883" s="31">
        <v>918</v>
      </c>
      <c r="O1883" s="31" t="s">
        <v>1150</v>
      </c>
      <c r="P1883" s="31"/>
      <c r="Q1883" s="31">
        <v>2327</v>
      </c>
      <c r="R1883" s="31" t="s">
        <v>582</v>
      </c>
      <c r="S1883" s="31" t="s">
        <v>583</v>
      </c>
      <c r="T1883" s="40"/>
      <c r="U1883" s="222"/>
      <c r="V1883" s="48"/>
      <c r="W1883" s="48"/>
    </row>
    <row r="1884" s="49" customFormat="1">
      <c r="A1884" s="39">
        <v>38</v>
      </c>
      <c r="B1884" s="54" t="s">
        <v>40</v>
      </c>
      <c r="C1884" s="55" t="s">
        <v>3724</v>
      </c>
      <c r="D1884" s="141" t="s">
        <v>38</v>
      </c>
      <c r="E1884" s="88">
        <v>44462</v>
      </c>
      <c r="F1884" s="37" t="str">
        <f>VLOOKUP($C1884,CARPETAS!$C$5:$L$2388,2,FALSE)</f>
        <v>BRA046</v>
      </c>
      <c r="G1884" s="27" t="str">
        <f>VLOOKUP($C1884,CARPETAS!$C$5:$L$2388,9,FALSE)</f>
        <v>141.03.76</v>
      </c>
      <c r="H1884" s="28" t="str">
        <f>VLOOKUP($C1884,CARPETAS!$C$5:$L$2388,5,FALSE)</f>
        <v>Silvio</v>
      </c>
      <c r="I1884" s="88">
        <f>E1884+9</f>
        <v>44471</v>
      </c>
      <c r="J1884" s="29" t="str">
        <f>VLOOKUP($C1884,CARPETAS!$C$5:$L$2388,4,FALSE)</f>
        <v>Rio Branco</v>
      </c>
      <c r="K1884" s="38"/>
      <c r="L1884" s="93">
        <v>44475</v>
      </c>
      <c r="M1884" s="30">
        <f t="shared" si="114"/>
        <v>13</v>
      </c>
      <c r="N1884" s="31">
        <v>1104</v>
      </c>
      <c r="O1884" s="31"/>
      <c r="P1884" s="31">
        <v>1104</v>
      </c>
      <c r="Q1884" s="31">
        <v>5375</v>
      </c>
      <c r="R1884" s="31" t="s">
        <v>1501</v>
      </c>
      <c r="S1884" s="31" t="s">
        <v>852</v>
      </c>
      <c r="T1884" s="40" t="s">
        <v>3725</v>
      </c>
      <c r="U1884" s="222"/>
      <c r="V1884" s="48"/>
      <c r="W1884" s="48"/>
    </row>
    <row r="1885" s="49" customFormat="1">
      <c r="A1885" s="39">
        <v>39</v>
      </c>
      <c r="B1885" s="54" t="s">
        <v>22</v>
      </c>
      <c r="C1885" s="55" t="s">
        <v>23</v>
      </c>
      <c r="D1885" s="141" t="s">
        <v>37</v>
      </c>
      <c r="E1885" s="88">
        <v>44469</v>
      </c>
      <c r="F1885" s="37" t="str">
        <f>VLOOKUP($C1885,CARPETAS!$C$5:$L$2388,2,FALSE)</f>
        <v>BRB</v>
      </c>
      <c r="G1885" s="27" t="str">
        <f>VLOOKUP($C1885,CARPETAS!$C$5:$L$2388,9,FALSE)</f>
        <v>xx</v>
      </c>
      <c r="H1885" s="28" t="str">
        <f>VLOOKUP($C1885,CARPETAS!$C$5:$L$2388,5,FALSE)</f>
        <v>xx</v>
      </c>
      <c r="I1885" s="88">
        <f>E1885+2</f>
        <v>44471</v>
      </c>
      <c r="J1885" s="29" t="str">
        <f>VLOOKUP($C1885,CARPETAS!$C$5:$L$2388,4,FALSE)</f>
        <v>xx</v>
      </c>
      <c r="K1885" s="38"/>
      <c r="L1885" s="93">
        <f>I1885+1</f>
        <v>44472</v>
      </c>
      <c r="M1885" s="30">
        <f t="shared" si="114"/>
        <v>3</v>
      </c>
      <c r="N1885" s="31">
        <v>918</v>
      </c>
      <c r="O1885" s="31"/>
      <c r="P1885" s="31"/>
      <c r="Q1885" s="31"/>
      <c r="R1885" s="31"/>
      <c r="S1885" s="31"/>
      <c r="T1885" s="40"/>
      <c r="U1885" s="222"/>
      <c r="V1885" s="48"/>
      <c r="W1885" s="48"/>
    </row>
    <row r="1886" s="49" customFormat="1">
      <c r="A1886" s="39">
        <v>39</v>
      </c>
      <c r="B1886" s="54" t="s">
        <v>22</v>
      </c>
      <c r="C1886" s="55" t="s">
        <v>23</v>
      </c>
      <c r="D1886" s="141" t="s">
        <v>32</v>
      </c>
      <c r="E1886" s="88">
        <v>44470</v>
      </c>
      <c r="F1886" s="37" t="str">
        <f>VLOOKUP($C1886,CARPETAS!$C$5:$L$2388,2,FALSE)</f>
        <v>BRB</v>
      </c>
      <c r="G1886" s="27" t="str">
        <f>VLOOKUP($C1886,CARPETAS!$C$5:$L$2388,9,FALSE)</f>
        <v>xx</v>
      </c>
      <c r="H1886" s="28" t="str">
        <f>VLOOKUP($C1886,CARPETAS!$C$5:$L$2388,5,FALSE)</f>
        <v>xx</v>
      </c>
      <c r="I1886" s="88">
        <f>E1886+2</f>
        <v>44472</v>
      </c>
      <c r="J1886" s="29" t="str">
        <f>VLOOKUP($C1886,CARPETAS!$C$5:$L$2388,4,FALSE)</f>
        <v>xx</v>
      </c>
      <c r="K1886" s="38"/>
      <c r="L1886" s="93">
        <f>I1886+1</f>
        <v>44473</v>
      </c>
      <c r="M1886" s="30">
        <f t="shared" si="114"/>
        <v>3</v>
      </c>
      <c r="N1886" s="31">
        <v>918</v>
      </c>
      <c r="O1886" s="31"/>
      <c r="P1886" s="31"/>
      <c r="Q1886" s="31"/>
      <c r="R1886" s="31"/>
      <c r="S1886" s="31"/>
      <c r="T1886" s="40"/>
      <c r="U1886" s="222"/>
      <c r="V1886" s="48"/>
      <c r="W1886" s="48"/>
    </row>
    <row r="1887" s="49" customFormat="1">
      <c r="A1887" s="39">
        <v>39</v>
      </c>
      <c r="B1887" s="54" t="s">
        <v>40</v>
      </c>
      <c r="C1887" s="55" t="s">
        <v>3706</v>
      </c>
      <c r="D1887" s="141" t="s">
        <v>28</v>
      </c>
      <c r="E1887" s="88">
        <v>44470</v>
      </c>
      <c r="F1887" s="37" t="str">
        <f>VLOOKUP($C1887,CARPETAS!$C$5:$L$2388,2,FALSE)</f>
        <v>BRB097</v>
      </c>
      <c r="G1887" s="27" t="str">
        <f>VLOOKUP($C1887,CARPETAS!$C$5:$L$2388,9,FALSE)</f>
        <v>141.11.91</v>
      </c>
      <c r="H1887" s="28" t="str">
        <f>VLOOKUP($C1887,CARPETAS!$C$5:$L$2388,5,FALSE)</f>
        <v>Silvio</v>
      </c>
      <c r="I1887" s="88">
        <v>44473</v>
      </c>
      <c r="J1887" s="29" t="str">
        <f>VLOOKUP($C1887,CARPETAS!$C$5:$L$2388,4,FALSE)</f>
        <v>Rio Branco</v>
      </c>
      <c r="K1887" s="38"/>
      <c r="L1887" s="93">
        <v>44475</v>
      </c>
      <c r="M1887" s="30">
        <f t="shared" si="114"/>
        <v>5</v>
      </c>
      <c r="N1887" s="31">
        <v>918</v>
      </c>
      <c r="O1887" s="31" t="s">
        <v>1806</v>
      </c>
      <c r="P1887" s="31">
        <v>920</v>
      </c>
      <c r="Q1887" s="31">
        <v>5386</v>
      </c>
      <c r="R1887" s="31" t="s">
        <v>3464</v>
      </c>
      <c r="S1887" s="31" t="s">
        <v>3465</v>
      </c>
      <c r="T1887" s="40" t="s">
        <v>3726</v>
      </c>
      <c r="U1887" s="222"/>
      <c r="V1887" s="48"/>
      <c r="W1887" s="48"/>
    </row>
    <row r="1888" s="49" customFormat="1">
      <c r="A1888" s="39">
        <v>39</v>
      </c>
      <c r="B1888" s="54" t="s">
        <v>40</v>
      </c>
      <c r="C1888" s="55" t="s">
        <v>3689</v>
      </c>
      <c r="D1888" s="141" t="s">
        <v>1998</v>
      </c>
      <c r="E1888" s="88">
        <v>44470</v>
      </c>
      <c r="F1888" s="37" t="str">
        <f>VLOOKUP($C1888,CARPETAS!$C$5:$L$2388,2,FALSE)</f>
        <v>BRB095</v>
      </c>
      <c r="G1888" s="27" t="str">
        <f>VLOOKUP($C1888,CARPETAS!$C$5:$L$2388,9,FALSE)</f>
        <v>141.10.87</v>
      </c>
      <c r="H1888" s="28" t="str">
        <f>VLOOKUP($C1888,CARPETAS!$C$5:$L$2388,5,FALSE)</f>
        <v>Zanini</v>
      </c>
      <c r="I1888" s="88">
        <v>44474</v>
      </c>
      <c r="J1888" s="29" t="str">
        <f>VLOOKUP($C1888,CARPETAS!$C$5:$L$2388,4,FALSE)</f>
        <v>Rio Branco</v>
      </c>
      <c r="K1888" s="38"/>
      <c r="L1888" s="93">
        <f>I1888+1</f>
        <v>44475</v>
      </c>
      <c r="M1888" s="30">
        <f t="shared" si="114"/>
        <v>5</v>
      </c>
      <c r="N1888" s="31">
        <v>918</v>
      </c>
      <c r="O1888" s="31" t="s">
        <v>3727</v>
      </c>
      <c r="P1888" s="31">
        <v>918</v>
      </c>
      <c r="Q1888" s="31">
        <v>2340</v>
      </c>
      <c r="R1888" s="31" t="s">
        <v>3621</v>
      </c>
      <c r="S1888" s="31" t="s">
        <v>3622</v>
      </c>
      <c r="T1888" s="40" t="s">
        <v>3728</v>
      </c>
      <c r="U1888" s="222"/>
      <c r="V1888" s="48"/>
      <c r="W1888" s="48"/>
    </row>
    <row r="1889" s="49" customFormat="1">
      <c r="A1889" s="39">
        <v>39</v>
      </c>
      <c r="B1889" s="54" t="s">
        <v>22</v>
      </c>
      <c r="C1889" s="55" t="s">
        <v>23</v>
      </c>
      <c r="D1889" s="141" t="s">
        <v>1998</v>
      </c>
      <c r="E1889" s="88">
        <v>44471</v>
      </c>
      <c r="F1889" s="37" t="str">
        <f>VLOOKUP($C1889,CARPETAS!$C$5:$L$2388,2,FALSE)</f>
        <v>BRB</v>
      </c>
      <c r="G1889" s="27" t="str">
        <f>VLOOKUP($C1889,CARPETAS!$C$5:$L$2388,9,FALSE)</f>
        <v>xx</v>
      </c>
      <c r="H1889" s="28" t="str">
        <f>VLOOKUP($C1889,CARPETAS!$C$5:$L$2388,5,FALSE)</f>
        <v>xx</v>
      </c>
      <c r="I1889" s="88">
        <f>E1889+3</f>
        <v>44474</v>
      </c>
      <c r="J1889" s="29" t="str">
        <f>VLOOKUP($C1889,CARPETAS!$C$5:$L$2388,4,FALSE)</f>
        <v>xx</v>
      </c>
      <c r="K1889" s="38"/>
      <c r="L1889" s="93">
        <f>I1889+1</f>
        <v>44475</v>
      </c>
      <c r="M1889" s="30">
        <f t="shared" si="114"/>
        <v>4</v>
      </c>
      <c r="N1889" s="31">
        <v>990</v>
      </c>
      <c r="O1889" s="31"/>
      <c r="P1889" s="31"/>
      <c r="Q1889" s="31"/>
      <c r="R1889" s="31"/>
      <c r="S1889" s="31"/>
      <c r="T1889" s="40" t="s">
        <v>3704</v>
      </c>
      <c r="U1889" s="222"/>
      <c r="V1889" s="48"/>
      <c r="W1889" s="48"/>
    </row>
    <row r="1890" s="49" customFormat="1">
      <c r="A1890" s="39">
        <v>38</v>
      </c>
      <c r="B1890" s="54" t="s">
        <v>40</v>
      </c>
      <c r="C1890" s="55" t="s">
        <v>3729</v>
      </c>
      <c r="D1890" s="141" t="s">
        <v>38</v>
      </c>
      <c r="E1890" s="88">
        <v>44463</v>
      </c>
      <c r="F1890" s="37" t="str">
        <f>VLOOKUP($C1890,CARPETAS!$C$5:$L$2388,2,FALSE)</f>
        <v>BRA046</v>
      </c>
      <c r="G1890" s="27" t="str">
        <f>VLOOKUP($C1890,CARPETAS!$C$5:$L$2388,9,FALSE)</f>
        <v>141.03.76</v>
      </c>
      <c r="H1890" s="28" t="str">
        <f>VLOOKUP($C1890,CARPETAS!$C$5:$L$2388,5,FALSE)</f>
        <v>Silvio</v>
      </c>
      <c r="I1890" s="88">
        <v>44475</v>
      </c>
      <c r="J1890" s="29" t="str">
        <f>VLOOKUP($C1890,CARPETAS!$C$5:$L$2388,4,FALSE)</f>
        <v>Rio Branco</v>
      </c>
      <c r="K1890" s="38"/>
      <c r="L1890" s="93">
        <v>44475</v>
      </c>
      <c r="M1890" s="30">
        <f t="shared" si="114"/>
        <v>12</v>
      </c>
      <c r="N1890" s="31">
        <v>1104</v>
      </c>
      <c r="O1890" s="31"/>
      <c r="P1890" s="31">
        <v>1104</v>
      </c>
      <c r="Q1890" s="31">
        <v>5380</v>
      </c>
      <c r="R1890" s="31" t="s">
        <v>3730</v>
      </c>
      <c r="S1890" s="31" t="s">
        <v>1870</v>
      </c>
      <c r="T1890" s="40" t="s">
        <v>3725</v>
      </c>
      <c r="U1890" s="222"/>
      <c r="V1890" s="48"/>
      <c r="W1890" s="48"/>
    </row>
    <row r="1891" s="49" customFormat="1">
      <c r="A1891" s="39">
        <v>40</v>
      </c>
      <c r="B1891" s="54" t="s">
        <v>40</v>
      </c>
      <c r="C1891" s="55" t="s">
        <v>3695</v>
      </c>
      <c r="D1891" s="141" t="s">
        <v>37</v>
      </c>
      <c r="E1891" s="88">
        <v>44473</v>
      </c>
      <c r="F1891" s="37" t="str">
        <f>VLOOKUP($C1891,CARPETAS!$C$5:$L$2388,2,FALSE)</f>
        <v>BRB096</v>
      </c>
      <c r="G1891" s="27" t="str">
        <f>VLOOKUP($C1891,CARPETAS!$C$5:$L$2388,9,FALSE)</f>
        <v>141.11.92</v>
      </c>
      <c r="H1891" s="28" t="str">
        <f>VLOOKUP($C1891,CARPETAS!$C$5:$L$2388,5,FALSE)</f>
        <v>Gral</v>
      </c>
      <c r="I1891" s="88">
        <f>E1891+2</f>
        <v>44475</v>
      </c>
      <c r="J1891" s="29" t="str">
        <f>VLOOKUP($C1891,CARPETAS!$C$5:$L$2388,4,FALSE)</f>
        <v>Rio Branco</v>
      </c>
      <c r="K1891" s="38"/>
      <c r="L1891" s="93">
        <f>I1891+1</f>
        <v>44476</v>
      </c>
      <c r="M1891" s="30">
        <f t="shared" si="114"/>
        <v>3</v>
      </c>
      <c r="N1891" s="31">
        <v>918</v>
      </c>
      <c r="O1891" s="31" t="s">
        <v>952</v>
      </c>
      <c r="P1891" s="31">
        <v>919</v>
      </c>
      <c r="Q1891" s="31">
        <v>5662</v>
      </c>
      <c r="R1891" s="31" t="s">
        <v>2904</v>
      </c>
      <c r="S1891" s="31" t="s">
        <v>2080</v>
      </c>
      <c r="T1891" s="40" t="s">
        <v>3728</v>
      </c>
      <c r="U1891" s="222"/>
      <c r="V1891" s="48"/>
      <c r="W1891" s="48"/>
    </row>
    <row r="1892" s="49" customFormat="1">
      <c r="A1892" s="39">
        <v>40</v>
      </c>
      <c r="B1892" s="54" t="s">
        <v>40</v>
      </c>
      <c r="C1892" s="55" t="s">
        <v>3689</v>
      </c>
      <c r="D1892" s="141" t="s">
        <v>26</v>
      </c>
      <c r="E1892" s="88">
        <v>44474</v>
      </c>
      <c r="F1892" s="37" t="str">
        <f>VLOOKUP($C1892,CARPETAS!$C$5:$L$2388,2,FALSE)</f>
        <v>BRB095</v>
      </c>
      <c r="G1892" s="27" t="str">
        <f>VLOOKUP($C1892,CARPETAS!$C$5:$L$2388,9,FALSE)</f>
        <v>141.10.87</v>
      </c>
      <c r="H1892" s="28" t="str">
        <f>VLOOKUP($C1892,CARPETAS!$C$5:$L$2388,5,FALSE)</f>
        <v>Zanini</v>
      </c>
      <c r="I1892" s="88">
        <v>44475</v>
      </c>
      <c r="J1892" s="29" t="str">
        <f>VLOOKUP($C1892,CARPETAS!$C$5:$L$2388,4,FALSE)</f>
        <v>Rio Branco</v>
      </c>
      <c r="K1892" s="38"/>
      <c r="L1892" s="93">
        <f>I1892+1</f>
        <v>44476</v>
      </c>
      <c r="M1892" s="30">
        <f t="shared" si="114"/>
        <v>2</v>
      </c>
      <c r="N1892" s="31">
        <v>918</v>
      </c>
      <c r="O1892" s="31" t="s">
        <v>3731</v>
      </c>
      <c r="P1892" s="31">
        <v>919</v>
      </c>
      <c r="Q1892" s="31">
        <v>2342</v>
      </c>
      <c r="R1892" s="31" t="s">
        <v>3132</v>
      </c>
      <c r="S1892" s="31" t="s">
        <v>3732</v>
      </c>
      <c r="T1892" s="40" t="s">
        <v>3728</v>
      </c>
      <c r="U1892" s="222"/>
      <c r="V1892" s="48"/>
      <c r="W1892" s="48"/>
    </row>
    <row r="1893" s="49" customFormat="1">
      <c r="A1893" s="39">
        <v>39</v>
      </c>
      <c r="B1893" s="54" t="s">
        <v>40</v>
      </c>
      <c r="C1893" s="55" t="s">
        <v>3733</v>
      </c>
      <c r="D1893" s="141" t="s">
        <v>38</v>
      </c>
      <c r="E1893" s="88">
        <v>44469</v>
      </c>
      <c r="F1893" s="37" t="str">
        <f>VLOOKUP($C1893,CARPETAS!$C$5:$L$2388,2,FALSE)</f>
        <v>BRA047</v>
      </c>
      <c r="G1893" s="27" t="str">
        <f>VLOOKUP($C1893,CARPETAS!$C$5:$L$2388,9,FALSE)</f>
        <v>141.10.09</v>
      </c>
      <c r="H1893" s="28" t="str">
        <f>VLOOKUP($C1893,CARPETAS!$C$5:$L$2388,5,FALSE)</f>
        <v>Silvio</v>
      </c>
      <c r="I1893" s="88">
        <v>44475</v>
      </c>
      <c r="J1893" s="29" t="str">
        <f>VLOOKUP($C1893,CARPETAS!$C$5:$L$2388,4,FALSE)</f>
        <v>Rio Branco</v>
      </c>
      <c r="K1893" s="38"/>
      <c r="L1893" s="93">
        <f>I1893+1</f>
        <v>44476</v>
      </c>
      <c r="M1893" s="30">
        <f t="shared" si="114"/>
        <v>7</v>
      </c>
      <c r="N1893" s="31">
        <v>1104</v>
      </c>
      <c r="O1893" s="31"/>
      <c r="P1893" s="31">
        <v>1104</v>
      </c>
      <c r="Q1893" s="31">
        <v>5394</v>
      </c>
      <c r="R1893" s="31" t="s">
        <v>614</v>
      </c>
      <c r="S1893" s="31" t="s">
        <v>615</v>
      </c>
      <c r="T1893" s="40" t="s">
        <v>3728</v>
      </c>
      <c r="U1893" s="222"/>
      <c r="V1893" s="48"/>
      <c r="W1893" s="48"/>
    </row>
    <row r="1894" s="49" customFormat="1">
      <c r="A1894" s="39">
        <v>40</v>
      </c>
      <c r="B1894" s="54" t="s">
        <v>40</v>
      </c>
      <c r="C1894" s="55" t="s">
        <v>3734</v>
      </c>
      <c r="D1894" s="141" t="s">
        <v>1998</v>
      </c>
      <c r="E1894" s="88">
        <v>44474</v>
      </c>
      <c r="F1894" s="37" t="str">
        <f>VLOOKUP($C1894,CARPETAS!$C$5:$L$2388,2,FALSE)</f>
        <v>BRB098</v>
      </c>
      <c r="G1894" s="27" t="str">
        <f>VLOOKUP($C1894,CARPETAS!$C$5:$L$2388,9,FALSE)</f>
        <v>141.20.50</v>
      </c>
      <c r="H1894" s="28" t="str">
        <f>VLOOKUP($C1894,CARPETAS!$C$5:$L$2388,5,FALSE)</f>
        <v>Zanini</v>
      </c>
      <c r="I1894" s="88">
        <f>E1894+1</f>
        <v>44475</v>
      </c>
      <c r="J1894" s="29" t="str">
        <f>VLOOKUP($C1894,CARPETAS!$C$5:$L$2388,4,FALSE)</f>
        <v>Rio Branco</v>
      </c>
      <c r="K1894" s="38"/>
      <c r="L1894" s="93">
        <f>I1894+1</f>
        <v>44476</v>
      </c>
      <c r="M1894" s="30">
        <f t="shared" si="114"/>
        <v>2</v>
      </c>
      <c r="N1894" s="31">
        <v>918</v>
      </c>
      <c r="O1894" s="31" t="s">
        <v>3735</v>
      </c>
      <c r="P1894" s="31">
        <v>918</v>
      </c>
      <c r="Q1894" s="31">
        <v>2341</v>
      </c>
      <c r="R1894" s="31" t="s">
        <v>183</v>
      </c>
      <c r="S1894" s="31" t="s">
        <v>184</v>
      </c>
      <c r="T1894" s="40" t="s">
        <v>3728</v>
      </c>
      <c r="U1894" s="222"/>
      <c r="V1894" s="48"/>
      <c r="W1894" s="48"/>
    </row>
    <row r="1895" s="49" customFormat="1">
      <c r="A1895" s="39">
        <v>39</v>
      </c>
      <c r="B1895" s="54" t="s">
        <v>40</v>
      </c>
      <c r="C1895" s="55" t="s">
        <v>3736</v>
      </c>
      <c r="D1895" s="141" t="s">
        <v>38</v>
      </c>
      <c r="E1895" s="88">
        <v>44469</v>
      </c>
      <c r="F1895" s="37" t="str">
        <f>VLOOKUP($C1895,CARPETAS!$C$5:$L$2388,2,FALSE)</f>
        <v>BRA047</v>
      </c>
      <c r="G1895" s="27" t="str">
        <f>VLOOKUP($C1895,CARPETAS!$C$5:$L$2388,9,FALSE)</f>
        <v>141.10.09</v>
      </c>
      <c r="H1895" s="28" t="str">
        <f>VLOOKUP($C1895,CARPETAS!$C$5:$L$2388,5,FALSE)</f>
        <v>Silvio</v>
      </c>
      <c r="I1895" s="88">
        <v>44475</v>
      </c>
      <c r="J1895" s="29" t="str">
        <f>VLOOKUP($C1895,CARPETAS!$C$5:$L$2388,4,FALSE)</f>
        <v>Rio Branco</v>
      </c>
      <c r="K1895" s="38"/>
      <c r="L1895" s="93">
        <v>44477</v>
      </c>
      <c r="M1895" s="30">
        <f t="shared" si="114"/>
        <v>8</v>
      </c>
      <c r="N1895" s="31">
        <v>1104</v>
      </c>
      <c r="O1895" s="31"/>
      <c r="P1895" s="31">
        <v>1104</v>
      </c>
      <c r="Q1895" s="31">
        <v>5390</v>
      </c>
      <c r="R1895" s="31" t="s">
        <v>3212</v>
      </c>
      <c r="S1895" s="31" t="s">
        <v>3213</v>
      </c>
      <c r="T1895" s="40"/>
      <c r="U1895" s="222"/>
      <c r="V1895" s="48"/>
      <c r="W1895" s="48"/>
    </row>
    <row r="1896" s="49" customFormat="1">
      <c r="A1896" s="39">
        <v>40</v>
      </c>
      <c r="B1896" s="54" t="s">
        <v>40</v>
      </c>
      <c r="C1896" s="55" t="s">
        <v>3706</v>
      </c>
      <c r="D1896" s="141" t="s">
        <v>1091</v>
      </c>
      <c r="E1896" s="88">
        <v>44474</v>
      </c>
      <c r="F1896" s="37" t="str">
        <f>VLOOKUP($C1896,CARPETAS!$C$5:$L$2388,2,FALSE)</f>
        <v>BRB097</v>
      </c>
      <c r="G1896" s="27" t="str">
        <f>VLOOKUP($C1896,CARPETAS!$C$5:$L$2388,9,FALSE)</f>
        <v>141.11.91</v>
      </c>
      <c r="H1896" s="28" t="str">
        <f>VLOOKUP($C1896,CARPETAS!$C$5:$L$2388,5,FALSE)</f>
        <v>Silvio</v>
      </c>
      <c r="I1896" s="88">
        <v>44476</v>
      </c>
      <c r="J1896" s="29" t="str">
        <f>VLOOKUP($C1896,CARPETAS!$C$5:$L$2388,4,FALSE)</f>
        <v>Rio Branco</v>
      </c>
      <c r="K1896" s="38"/>
      <c r="L1896" s="93">
        <f>I1896+1</f>
        <v>44477</v>
      </c>
      <c r="M1896" s="30">
        <f t="shared" si="114"/>
        <v>3</v>
      </c>
      <c r="N1896" s="31">
        <v>918</v>
      </c>
      <c r="O1896" s="31" t="s">
        <v>1725</v>
      </c>
      <c r="P1896" s="31">
        <v>918</v>
      </c>
      <c r="Q1896" s="31">
        <v>5397</v>
      </c>
      <c r="R1896" s="31" t="s">
        <v>168</v>
      </c>
      <c r="S1896" s="31" t="s">
        <v>871</v>
      </c>
      <c r="T1896" s="40"/>
      <c r="U1896" s="222"/>
      <c r="V1896" s="48"/>
      <c r="W1896" s="48"/>
    </row>
    <row r="1897" s="49" customFormat="1">
      <c r="A1897" s="39">
        <v>40</v>
      </c>
      <c r="B1897" s="54" t="s">
        <v>40</v>
      </c>
      <c r="C1897" s="55" t="s">
        <v>3737</v>
      </c>
      <c r="D1897" s="141" t="s">
        <v>1907</v>
      </c>
      <c r="E1897" s="88">
        <v>44474</v>
      </c>
      <c r="F1897" s="37" t="str">
        <f>VLOOKUP($C1897,CARPETAS!$C$5:$L$2388,2,FALSE)</f>
        <v>PYB031</v>
      </c>
      <c r="G1897" s="27" t="str">
        <f>VLOOKUP($C1897,CARPETAS!$C$5:$L$2388,9,FALSE)</f>
        <v>141.09.76</v>
      </c>
      <c r="H1897" s="28" t="str">
        <f>VLOOKUP($C1897,CARPETAS!$C$5:$L$2388,5,FALSE)</f>
        <v>Alto Paraguay</v>
      </c>
      <c r="I1897" s="88">
        <f>E1897+2</f>
        <v>44476</v>
      </c>
      <c r="J1897" s="29" t="str">
        <f>VLOOKUP($C1897,CARPETAS!$C$5:$L$2388,4,FALSE)</f>
        <v>Salto</v>
      </c>
      <c r="K1897" s="38"/>
      <c r="L1897" s="93">
        <f>I1897+1</f>
        <v>44477</v>
      </c>
      <c r="M1897" s="30">
        <f t="shared" si="114"/>
        <v>3</v>
      </c>
      <c r="N1897" s="31">
        <v>990</v>
      </c>
      <c r="O1897" s="31" t="s">
        <v>3738</v>
      </c>
      <c r="P1897" s="31">
        <v>990</v>
      </c>
      <c r="Q1897" s="31"/>
      <c r="R1897" s="31"/>
      <c r="S1897" s="31"/>
      <c r="T1897" s="40"/>
      <c r="U1897" s="222"/>
      <c r="V1897" s="48"/>
      <c r="W1897" s="48"/>
    </row>
    <row r="1898" s="49" customFormat="1">
      <c r="A1898" s="39">
        <v>39</v>
      </c>
      <c r="B1898" s="54" t="s">
        <v>40</v>
      </c>
      <c r="C1898" s="55" t="s">
        <v>3739</v>
      </c>
      <c r="D1898" s="141" t="s">
        <v>38</v>
      </c>
      <c r="E1898" s="88">
        <v>44469</v>
      </c>
      <c r="F1898" s="37" t="str">
        <f>VLOOKUP($C1898,CARPETAS!$C$5:$L$2388,2,FALSE)</f>
        <v>BRA047</v>
      </c>
      <c r="G1898" s="27" t="str">
        <f>VLOOKUP($C1898,CARPETAS!$C$5:$L$2388,9,FALSE)</f>
        <v>141.10.09</v>
      </c>
      <c r="H1898" s="28" t="str">
        <f>VLOOKUP($C1898,CARPETAS!$C$5:$L$2388,5,FALSE)</f>
        <v>Silvio</v>
      </c>
      <c r="I1898" s="88">
        <v>44476</v>
      </c>
      <c r="J1898" s="29" t="str">
        <f>VLOOKUP($C1898,CARPETAS!$C$5:$L$2388,4,FALSE)</f>
        <v>Rio Branco</v>
      </c>
      <c r="K1898" s="38"/>
      <c r="L1898" s="93">
        <f>I1898+1</f>
        <v>44477</v>
      </c>
      <c r="M1898" s="30">
        <f t="shared" si="114"/>
        <v>8</v>
      </c>
      <c r="N1898" s="31">
        <v>1104</v>
      </c>
      <c r="O1898" s="31"/>
      <c r="P1898" s="31">
        <v>1104</v>
      </c>
      <c r="Q1898" s="31">
        <v>5391</v>
      </c>
      <c r="R1898" s="31" t="s">
        <v>1851</v>
      </c>
      <c r="S1898" s="31" t="s">
        <v>1852</v>
      </c>
      <c r="T1898" s="40"/>
      <c r="U1898" s="222"/>
      <c r="V1898" s="48"/>
      <c r="W1898" s="48"/>
    </row>
    <row r="1899" s="49" customFormat="1">
      <c r="A1899" s="39">
        <v>40</v>
      </c>
      <c r="B1899" s="54" t="s">
        <v>40</v>
      </c>
      <c r="C1899" s="55" t="s">
        <v>3660</v>
      </c>
      <c r="D1899" s="141" t="s">
        <v>27</v>
      </c>
      <c r="E1899" s="88">
        <v>44474</v>
      </c>
      <c r="F1899" s="37" t="str">
        <f>VLOOKUP($C1899,CARPETAS!$C$5:$L$2388,2,FALSE)</f>
        <v>BRB093</v>
      </c>
      <c r="G1899" s="27" t="str">
        <f>VLOOKUP($C1899,CARPETAS!$C$5:$L$2388,9,FALSE)</f>
        <v>141.03.74</v>
      </c>
      <c r="H1899" s="28" t="str">
        <f>VLOOKUP($C1899,CARPETAS!$C$5:$L$2388,5,FALSE)</f>
        <v>Amaro</v>
      </c>
      <c r="I1899" s="88">
        <f>E1899+2</f>
        <v>44476</v>
      </c>
      <c r="J1899" s="29" t="str">
        <f>VLOOKUP($C1899,CARPETAS!$C$5:$L$2388,4,FALSE)</f>
        <v>Rio Branco</v>
      </c>
      <c r="K1899" s="38"/>
      <c r="L1899" s="93">
        <f>I1899+1+1</f>
        <v>44478</v>
      </c>
      <c r="M1899" s="30">
        <f t="shared" si="114"/>
        <v>4</v>
      </c>
      <c r="N1899" s="31">
        <v>1008</v>
      </c>
      <c r="O1899" s="31" t="s">
        <v>804</v>
      </c>
      <c r="P1899" s="31">
        <v>1009</v>
      </c>
      <c r="Q1899" s="31">
        <v>7496</v>
      </c>
      <c r="R1899" s="31" t="s">
        <v>3740</v>
      </c>
      <c r="S1899" s="31" t="s">
        <v>3741</v>
      </c>
      <c r="T1899" s="40" t="s">
        <v>3742</v>
      </c>
      <c r="U1899" s="222"/>
      <c r="V1899" s="48"/>
      <c r="W1899" s="48"/>
    </row>
    <row r="1900" s="49" customFormat="1">
      <c r="A1900" s="39">
        <v>40</v>
      </c>
      <c r="B1900" s="54" t="s">
        <v>40</v>
      </c>
      <c r="C1900" s="55" t="s">
        <v>3743</v>
      </c>
      <c r="D1900" s="141" t="s">
        <v>2282</v>
      </c>
      <c r="E1900" s="88">
        <v>44474</v>
      </c>
      <c r="F1900" s="37" t="str">
        <f>VLOOKUP($C1900,CARPETAS!$C$5:$L$2388,2,FALSE)</f>
        <v>BRE039</v>
      </c>
      <c r="G1900" s="27" t="str">
        <f>VLOOKUP($C1900,CARPETAS!$C$5:$L$2388,9,FALSE)</f>
        <v>1411812/1411811/1411810/1411813/1410447</v>
      </c>
      <c r="H1900" s="28" t="str">
        <f>VLOOKUP($C1900,CARPETAS!$C$5:$L$2388,5,FALSE)</f>
        <v>Silvio</v>
      </c>
      <c r="I1900" s="88">
        <v>44477</v>
      </c>
      <c r="J1900" s="29" t="str">
        <f>VLOOKUP($C1900,CARPETAS!$C$5:$L$2388,4,FALSE)</f>
        <v>Rio Branco</v>
      </c>
      <c r="K1900" s="38"/>
      <c r="L1900" s="93">
        <f ref="L1900:L1905" t="shared" si="116">I1900+1</f>
        <v>44478</v>
      </c>
      <c r="M1900" s="30">
        <f t="shared" si="114"/>
        <v>4</v>
      </c>
      <c r="N1900" s="31">
        <v>2026</v>
      </c>
      <c r="O1900" s="31"/>
      <c r="P1900" s="31"/>
      <c r="Q1900" s="31">
        <v>2344</v>
      </c>
      <c r="R1900" s="31" t="s">
        <v>200</v>
      </c>
      <c r="S1900" s="31" t="s">
        <v>201</v>
      </c>
      <c r="T1900" s="40" t="s">
        <v>3744</v>
      </c>
      <c r="U1900" s="222"/>
      <c r="V1900" s="48"/>
      <c r="W1900" s="48"/>
    </row>
    <row r="1901" s="49" customFormat="1">
      <c r="A1901" s="39">
        <v>40</v>
      </c>
      <c r="B1901" s="54" t="s">
        <v>40</v>
      </c>
      <c r="C1901" s="55" t="s">
        <v>3706</v>
      </c>
      <c r="D1901" s="141" t="s">
        <v>32</v>
      </c>
      <c r="E1901" s="88">
        <v>44475</v>
      </c>
      <c r="F1901" s="37" t="str">
        <f>VLOOKUP($C1901,CARPETAS!$C$5:$L$2388,2,FALSE)</f>
        <v>BRB097</v>
      </c>
      <c r="G1901" s="27" t="str">
        <f>VLOOKUP($C1901,CARPETAS!$C$5:$L$2388,9,FALSE)</f>
        <v>141.11.91</v>
      </c>
      <c r="H1901" s="28" t="str">
        <f>VLOOKUP($C1901,CARPETAS!$C$5:$L$2388,5,FALSE)</f>
        <v>Silvio</v>
      </c>
      <c r="I1901" s="88">
        <f>E1901+2</f>
        <v>44477</v>
      </c>
      <c r="J1901" s="29" t="str">
        <f>VLOOKUP($C1901,CARPETAS!$C$5:$L$2388,4,FALSE)</f>
        <v>Rio Branco</v>
      </c>
      <c r="K1901" s="38"/>
      <c r="L1901" s="93">
        <f t="shared" si="116"/>
        <v>44478</v>
      </c>
      <c r="M1901" s="30">
        <f t="shared" si="114"/>
        <v>3</v>
      </c>
      <c r="N1901" s="31">
        <v>918</v>
      </c>
      <c r="O1901" s="31" t="s">
        <v>3745</v>
      </c>
      <c r="P1901" s="31">
        <v>919</v>
      </c>
      <c r="Q1901" s="31">
        <v>5388</v>
      </c>
      <c r="R1901" s="31" t="s">
        <v>3746</v>
      </c>
      <c r="S1901" s="31" t="s">
        <v>3747</v>
      </c>
      <c r="T1901" s="40" t="s">
        <v>3748</v>
      </c>
      <c r="U1901" s="222"/>
      <c r="V1901" s="48"/>
      <c r="W1901" s="48"/>
    </row>
    <row r="1902" s="49" customFormat="1">
      <c r="A1902" s="39">
        <v>40</v>
      </c>
      <c r="B1902" s="54" t="s">
        <v>40</v>
      </c>
      <c r="C1902" s="55" t="s">
        <v>3734</v>
      </c>
      <c r="D1902" s="141" t="s">
        <v>26</v>
      </c>
      <c r="E1902" s="88">
        <v>44475</v>
      </c>
      <c r="F1902" s="37" t="str">
        <f>VLOOKUP($C1902,CARPETAS!$C$5:$L$2388,2,FALSE)</f>
        <v>BRB098</v>
      </c>
      <c r="G1902" s="27" t="str">
        <f>VLOOKUP($C1902,CARPETAS!$C$5:$L$2388,9,FALSE)</f>
        <v>141.20.50</v>
      </c>
      <c r="H1902" s="28" t="str">
        <f>VLOOKUP($C1902,CARPETAS!$C$5:$L$2388,5,FALSE)</f>
        <v>Zanini</v>
      </c>
      <c r="I1902" s="88">
        <f>E1902+2</f>
        <v>44477</v>
      </c>
      <c r="J1902" s="29" t="str">
        <f>VLOOKUP($C1902,CARPETAS!$C$5:$L$2388,4,FALSE)</f>
        <v>Rio Branco</v>
      </c>
      <c r="K1902" s="38"/>
      <c r="L1902" s="93">
        <f t="shared" si="116"/>
        <v>44478</v>
      </c>
      <c r="M1902" s="30">
        <f t="shared" si="114"/>
        <v>3</v>
      </c>
      <c r="N1902" s="31">
        <v>918</v>
      </c>
      <c r="O1902" s="31" t="s">
        <v>1167</v>
      </c>
      <c r="P1902" s="31">
        <v>919</v>
      </c>
      <c r="Q1902" s="31">
        <v>2346</v>
      </c>
      <c r="R1902" s="31" t="s">
        <v>48</v>
      </c>
      <c r="S1902" s="31" t="s">
        <v>65</v>
      </c>
      <c r="T1902" s="40" t="s">
        <v>3748</v>
      </c>
      <c r="U1902" s="222"/>
      <c r="V1902" s="48"/>
      <c r="W1902" s="48"/>
    </row>
    <row r="1903" s="49" customFormat="1">
      <c r="A1903" s="39">
        <v>39</v>
      </c>
      <c r="B1903" s="54" t="s">
        <v>40</v>
      </c>
      <c r="C1903" s="55" t="s">
        <v>3749</v>
      </c>
      <c r="D1903" s="141" t="s">
        <v>38</v>
      </c>
      <c r="E1903" s="88">
        <v>44469</v>
      </c>
      <c r="F1903" s="37" t="str">
        <f>VLOOKUP($C1903,CARPETAS!$C$5:$L$2388,2,FALSE)</f>
        <v>BRA047</v>
      </c>
      <c r="G1903" s="27" t="str">
        <f>VLOOKUP($C1903,CARPETAS!$C$5:$L$2388,9,FALSE)</f>
        <v>141.10.09</v>
      </c>
      <c r="H1903" s="28" t="str">
        <f>VLOOKUP($C1903,CARPETAS!$C$5:$L$2388,5,FALSE)</f>
        <v>Silvio</v>
      </c>
      <c r="I1903" s="88">
        <v>44477</v>
      </c>
      <c r="J1903" s="29" t="str">
        <f>VLOOKUP($C1903,CARPETAS!$C$5:$L$2388,4,FALSE)</f>
        <v>Rio Branco</v>
      </c>
      <c r="K1903" s="38"/>
      <c r="L1903" s="93">
        <f t="shared" si="116"/>
        <v>44478</v>
      </c>
      <c r="M1903" s="30">
        <f t="shared" si="114"/>
        <v>9</v>
      </c>
      <c r="N1903" s="31">
        <v>1104</v>
      </c>
      <c r="O1903" s="31"/>
      <c r="P1903" s="31">
        <v>1104</v>
      </c>
      <c r="Q1903" s="31">
        <v>5396</v>
      </c>
      <c r="R1903" s="31" t="s">
        <v>1712</v>
      </c>
      <c r="S1903" s="31" t="s">
        <v>1713</v>
      </c>
      <c r="T1903" s="40" t="s">
        <v>3750</v>
      </c>
      <c r="U1903" s="222"/>
      <c r="V1903" s="48"/>
      <c r="W1903" s="48"/>
    </row>
    <row r="1904" s="49" customFormat="1">
      <c r="A1904" s="39">
        <v>40</v>
      </c>
      <c r="B1904" s="54" t="s">
        <v>40</v>
      </c>
      <c r="C1904" s="55" t="s">
        <v>3734</v>
      </c>
      <c r="D1904" s="141" t="s">
        <v>1998</v>
      </c>
      <c r="E1904" s="88">
        <v>44476</v>
      </c>
      <c r="F1904" s="37" t="str">
        <f>VLOOKUP($C1904,CARPETAS!$C$5:$L$2388,2,FALSE)</f>
        <v>BRB098</v>
      </c>
      <c r="G1904" s="27" t="str">
        <f>VLOOKUP($C1904,CARPETAS!$C$5:$L$2388,9,FALSE)</f>
        <v>141.20.50</v>
      </c>
      <c r="H1904" s="28" t="str">
        <f>VLOOKUP($C1904,CARPETAS!$C$5:$L$2388,5,FALSE)</f>
        <v>Zanini</v>
      </c>
      <c r="I1904" s="88">
        <f>E1904+2</f>
        <v>44478</v>
      </c>
      <c r="J1904" s="29" t="str">
        <f>VLOOKUP($C1904,CARPETAS!$C$5:$L$2388,4,FALSE)</f>
        <v>Rio Branco</v>
      </c>
      <c r="K1904" s="38"/>
      <c r="L1904" s="93">
        <f t="shared" si="116"/>
        <v>44479</v>
      </c>
      <c r="M1904" s="30">
        <f t="shared" si="114"/>
        <v>3</v>
      </c>
      <c r="N1904" s="31">
        <v>918</v>
      </c>
      <c r="O1904" s="31" t="s">
        <v>3751</v>
      </c>
      <c r="P1904" s="31">
        <v>919</v>
      </c>
      <c r="Q1904" s="31">
        <v>2348</v>
      </c>
      <c r="R1904" s="31" t="s">
        <v>3752</v>
      </c>
      <c r="S1904" s="31" t="s">
        <v>316</v>
      </c>
      <c r="T1904" s="40" t="s">
        <v>3753</v>
      </c>
      <c r="U1904" s="222"/>
      <c r="V1904" s="48"/>
      <c r="W1904" s="48"/>
    </row>
    <row r="1905" s="49" customFormat="1">
      <c r="A1905" s="39">
        <v>39</v>
      </c>
      <c r="B1905" s="54" t="s">
        <v>40</v>
      </c>
      <c r="C1905" s="55" t="s">
        <v>3754</v>
      </c>
      <c r="D1905" s="141" t="s">
        <v>2282</v>
      </c>
      <c r="E1905" s="88">
        <v>44469</v>
      </c>
      <c r="F1905" s="37" t="str">
        <f>VLOOKUP($C1905,CARPETAS!$C$5:$L$2388,2,FALSE)</f>
        <v>BRE038</v>
      </c>
      <c r="G1905" s="27" t="str">
        <f>VLOOKUP($C1905,CARPETAS!$C$5:$L$2388,9,FALSE)</f>
        <v>141.07.97</v>
      </c>
      <c r="H1905" s="28" t="str">
        <f>VLOOKUP($C1905,CARPETAS!$C$5:$L$2388,5,FALSE)</f>
        <v>Silvio</v>
      </c>
      <c r="I1905" s="88">
        <v>44480</v>
      </c>
      <c r="J1905" s="29" t="str">
        <f>VLOOKUP($C1905,CARPETAS!$C$5:$L$2388,4,FALSE)</f>
        <v>Rio Branco</v>
      </c>
      <c r="K1905" s="38"/>
      <c r="L1905" s="93">
        <f t="shared" si="116"/>
        <v>44481</v>
      </c>
      <c r="M1905" s="30">
        <f t="shared" si="114"/>
        <v>12</v>
      </c>
      <c r="N1905" s="31">
        <v>2025</v>
      </c>
      <c r="O1905" s="31"/>
      <c r="P1905" s="31"/>
      <c r="Q1905" s="31">
        <v>5393</v>
      </c>
      <c r="R1905" s="31" t="s">
        <v>1963</v>
      </c>
      <c r="S1905" s="31" t="s">
        <v>257</v>
      </c>
      <c r="T1905" s="40" t="s">
        <v>3755</v>
      </c>
      <c r="U1905" s="222"/>
      <c r="V1905" s="48"/>
      <c r="W1905" s="48"/>
    </row>
    <row r="1906" ht="28.5" s="49" customFormat="1">
      <c r="A1906" s="39">
        <v>40</v>
      </c>
      <c r="B1906" s="54" t="s">
        <v>40</v>
      </c>
      <c r="C1906" s="55" t="s">
        <v>3695</v>
      </c>
      <c r="D1906" s="141" t="s">
        <v>37</v>
      </c>
      <c r="E1906" s="88">
        <v>44476</v>
      </c>
      <c r="F1906" s="37" t="str">
        <f>VLOOKUP($C1906,CARPETAS!$C$5:$L$2388,2,FALSE)</f>
        <v>BRB096</v>
      </c>
      <c r="G1906" s="27" t="str">
        <f>VLOOKUP($C1906,CARPETAS!$C$5:$L$2388,9,FALSE)</f>
        <v>141.11.92</v>
      </c>
      <c r="H1906" s="28" t="str">
        <f>VLOOKUP($C1906,CARPETAS!$C$5:$L$2388,5,FALSE)</f>
        <v>Gral</v>
      </c>
      <c r="I1906" s="88">
        <v>44480</v>
      </c>
      <c r="J1906" s="29" t="str">
        <f>VLOOKUP($C1906,CARPETAS!$C$5:$L$2388,4,FALSE)</f>
        <v>Rio Branco</v>
      </c>
      <c r="K1906" s="38"/>
      <c r="L1906" s="93">
        <f>I1906+1+1+1</f>
        <v>44483</v>
      </c>
      <c r="M1906" s="30">
        <f t="shared" si="114"/>
        <v>7</v>
      </c>
      <c r="N1906" s="31">
        <v>918</v>
      </c>
      <c r="O1906" s="31" t="s">
        <v>971</v>
      </c>
      <c r="P1906" s="31">
        <v>919</v>
      </c>
      <c r="Q1906" s="31">
        <v>5663</v>
      </c>
      <c r="R1906" s="31" t="s">
        <v>3756</v>
      </c>
      <c r="S1906" s="31" t="s">
        <v>3757</v>
      </c>
      <c r="T1906" s="40" t="s">
        <v>3758</v>
      </c>
      <c r="U1906" s="222"/>
      <c r="V1906" s="48"/>
      <c r="W1906" s="48"/>
    </row>
    <row r="1907" s="49" customFormat="1">
      <c r="A1907" s="39">
        <v>40</v>
      </c>
      <c r="B1907" s="54" t="s">
        <v>40</v>
      </c>
      <c r="C1907" s="55" t="s">
        <v>3759</v>
      </c>
      <c r="D1907" s="141" t="s">
        <v>27</v>
      </c>
      <c r="E1907" s="88">
        <v>44477</v>
      </c>
      <c r="F1907" s="37" t="str">
        <f>VLOOKUP($C1907,CARPETAS!$C$5:$L$2388,2,FALSE)</f>
        <v>BRB099</v>
      </c>
      <c r="G1907" s="27" t="str">
        <f>VLOOKUP($C1907,CARPETAS!$C$5:$L$2388,9,FALSE)</f>
        <v>141.23.85</v>
      </c>
      <c r="H1907" s="28" t="str">
        <f>VLOOKUP($C1907,CARPETAS!$C$5:$L$2388,5,FALSE)</f>
        <v>Amaro</v>
      </c>
      <c r="I1907" s="88">
        <v>44480</v>
      </c>
      <c r="J1907" s="29" t="str">
        <f>VLOOKUP($C1907,CARPETAS!$C$5:$L$2388,4,FALSE)</f>
        <v>Rio Branco</v>
      </c>
      <c r="K1907" s="38"/>
      <c r="L1907" s="93">
        <f>I1907+1+1+1</f>
        <v>44483</v>
      </c>
      <c r="M1907" s="30">
        <f t="shared" si="114"/>
        <v>6</v>
      </c>
      <c r="N1907" s="31">
        <v>1008</v>
      </c>
      <c r="O1907" s="31" t="s">
        <v>807</v>
      </c>
      <c r="P1907" s="31">
        <v>1008</v>
      </c>
      <c r="Q1907" s="31">
        <v>7513</v>
      </c>
      <c r="R1907" s="31" t="s">
        <v>3474</v>
      </c>
      <c r="S1907" s="31" t="s">
        <v>3760</v>
      </c>
      <c r="T1907" s="40" t="s">
        <v>3761</v>
      </c>
      <c r="U1907" s="222"/>
      <c r="V1907" s="48"/>
      <c r="W1907" s="48"/>
    </row>
    <row r="1908" s="49" customFormat="1">
      <c r="A1908" s="39">
        <v>40</v>
      </c>
      <c r="B1908" s="54" t="s">
        <v>40</v>
      </c>
      <c r="C1908" s="55" t="s">
        <v>3734</v>
      </c>
      <c r="D1908" s="141" t="s">
        <v>26</v>
      </c>
      <c r="E1908" s="88">
        <v>44477</v>
      </c>
      <c r="F1908" s="37" t="str">
        <f>VLOOKUP($C1908,CARPETAS!$C$5:$L$2388,2,FALSE)</f>
        <v>BRB098</v>
      </c>
      <c r="G1908" s="27" t="str">
        <f>VLOOKUP($C1908,CARPETAS!$C$5:$L$2388,9,FALSE)</f>
        <v>141.20.50</v>
      </c>
      <c r="H1908" s="28" t="str">
        <f>VLOOKUP($C1908,CARPETAS!$C$5:$L$2388,5,FALSE)</f>
        <v>Zanini</v>
      </c>
      <c r="I1908" s="88">
        <v>44480</v>
      </c>
      <c r="J1908" s="29" t="str">
        <f>VLOOKUP($C1908,CARPETAS!$C$5:$L$2388,4,FALSE)</f>
        <v>Rio Branco</v>
      </c>
      <c r="K1908" s="38"/>
      <c r="L1908" s="93">
        <f>I1908+1+1+1</f>
        <v>44483</v>
      </c>
      <c r="M1908" s="30">
        <f t="shared" si="114"/>
        <v>6</v>
      </c>
      <c r="N1908" s="31">
        <v>918</v>
      </c>
      <c r="O1908" s="31" t="s">
        <v>2330</v>
      </c>
      <c r="P1908" s="31">
        <v>919</v>
      </c>
      <c r="Q1908" s="31">
        <v>2351</v>
      </c>
      <c r="R1908" s="31" t="s">
        <v>2263</v>
      </c>
      <c r="S1908" s="31" t="s">
        <v>2264</v>
      </c>
      <c r="T1908" s="40" t="s">
        <v>3762</v>
      </c>
      <c r="U1908" s="222"/>
      <c r="V1908" s="48"/>
      <c r="W1908" s="48"/>
    </row>
    <row r="1909" ht="28.5" s="49" customFormat="1">
      <c r="A1909" s="39">
        <v>40</v>
      </c>
      <c r="B1909" s="54" t="s">
        <v>40</v>
      </c>
      <c r="C1909" s="55" t="s">
        <v>3763</v>
      </c>
      <c r="D1909" s="141" t="s">
        <v>37</v>
      </c>
      <c r="E1909" s="88">
        <v>44477</v>
      </c>
      <c r="F1909" s="37" t="str">
        <f>VLOOKUP($C1909,CARPETAS!$C$5:$L$2388,2,FALSE)</f>
        <v>BRB100</v>
      </c>
      <c r="G1909" s="27" t="str">
        <f>VLOOKUP($C1909,CARPETAS!$C$5:$L$2388,9,FALSE)</f>
        <v>141.23.87</v>
      </c>
      <c r="H1909" s="28" t="str">
        <f>VLOOKUP($C1909,CARPETAS!$C$5:$L$2388,5,FALSE)</f>
        <v>Gral</v>
      </c>
      <c r="I1909" s="88">
        <v>44480</v>
      </c>
      <c r="J1909" s="29" t="str">
        <f>VLOOKUP($C1909,CARPETAS!$C$5:$L$2388,4,FALSE)</f>
        <v>Rio Branco</v>
      </c>
      <c r="K1909" s="38"/>
      <c r="L1909" s="93">
        <f>I1909+1+1+1</f>
        <v>44483</v>
      </c>
      <c r="M1909" s="30">
        <f t="shared" si="114"/>
        <v>6</v>
      </c>
      <c r="N1909" s="31">
        <v>918</v>
      </c>
      <c r="O1909" s="31" t="s">
        <v>961</v>
      </c>
      <c r="P1909" s="31">
        <v>918</v>
      </c>
      <c r="Q1909" s="31">
        <v>5678</v>
      </c>
      <c r="R1909" s="31" t="s">
        <v>3764</v>
      </c>
      <c r="S1909" s="31" t="s">
        <v>3765</v>
      </c>
      <c r="T1909" s="40" t="s">
        <v>3766</v>
      </c>
      <c r="U1909" s="222"/>
      <c r="V1909" s="48"/>
      <c r="W1909" s="48"/>
    </row>
    <row r="1910" s="49" customFormat="1">
      <c r="A1910" s="39">
        <v>40</v>
      </c>
      <c r="B1910" s="54" t="s">
        <v>40</v>
      </c>
      <c r="C1910" s="55" t="s">
        <v>3706</v>
      </c>
      <c r="D1910" s="141" t="s">
        <v>1091</v>
      </c>
      <c r="E1910" s="88">
        <v>44477</v>
      </c>
      <c r="F1910" s="37" t="str">
        <f>VLOOKUP($C1910,CARPETAS!$C$5:$L$2388,2,FALSE)</f>
        <v>BRB097</v>
      </c>
      <c r="G1910" s="27" t="str">
        <f>VLOOKUP($C1910,CARPETAS!$C$5:$L$2388,9,FALSE)</f>
        <v>141.11.91</v>
      </c>
      <c r="H1910" s="28" t="str">
        <f>VLOOKUP($C1910,CARPETAS!$C$5:$L$2388,5,FALSE)</f>
        <v>Silvio</v>
      </c>
      <c r="I1910" s="88">
        <v>44480</v>
      </c>
      <c r="J1910" s="29" t="str">
        <f>VLOOKUP($C1910,CARPETAS!$C$5:$L$2388,4,FALSE)</f>
        <v>Rio Branco</v>
      </c>
      <c r="K1910" s="38"/>
      <c r="L1910" s="93">
        <f>I1910+1+1+1+1</f>
        <v>44484</v>
      </c>
      <c r="M1910" s="30">
        <f ref="M1910:M1973" t="shared" si="117">IF(E1910&lt;&gt;"",L1910-E1910,"-")</f>
        <v>7</v>
      </c>
      <c r="N1910" s="31">
        <v>918</v>
      </c>
      <c r="O1910" s="31" t="s">
        <v>1725</v>
      </c>
      <c r="P1910" s="31">
        <v>918</v>
      </c>
      <c r="Q1910" s="31">
        <v>5389</v>
      </c>
      <c r="R1910" s="31" t="s">
        <v>3767</v>
      </c>
      <c r="S1910" s="31" t="s">
        <v>3768</v>
      </c>
      <c r="T1910" s="40" t="s">
        <v>3769</v>
      </c>
      <c r="U1910" s="222"/>
      <c r="V1910" s="48"/>
      <c r="W1910" s="48"/>
    </row>
    <row r="1911" s="49" customFormat="1">
      <c r="A1911" s="39">
        <v>40</v>
      </c>
      <c r="B1911" s="54" t="s">
        <v>40</v>
      </c>
      <c r="C1911" s="55" t="s">
        <v>3763</v>
      </c>
      <c r="D1911" s="141" t="s">
        <v>37</v>
      </c>
      <c r="E1911" s="88">
        <v>44480</v>
      </c>
      <c r="F1911" s="37" t="str">
        <f>VLOOKUP($C1911,CARPETAS!$C$5:$L$2388,2,FALSE)</f>
        <v>BRB100</v>
      </c>
      <c r="G1911" s="27" t="str">
        <f>VLOOKUP($C1911,CARPETAS!$C$5:$L$2388,9,FALSE)</f>
        <v>141.23.87</v>
      </c>
      <c r="H1911" s="28" t="str">
        <f>VLOOKUP($C1911,CARPETAS!$C$5:$L$2388,5,FALSE)</f>
        <v>Gral</v>
      </c>
      <c r="I1911" s="88">
        <v>44480</v>
      </c>
      <c r="J1911" s="29" t="str">
        <f>VLOOKUP($C1911,CARPETAS!$C$5:$L$2388,4,FALSE)</f>
        <v>Rio Branco</v>
      </c>
      <c r="K1911" s="38"/>
      <c r="L1911" s="93">
        <f>I1911+1+1+1+1</f>
        <v>44484</v>
      </c>
      <c r="M1911" s="30">
        <f t="shared" si="117"/>
        <v>4</v>
      </c>
      <c r="N1911" s="31">
        <v>918</v>
      </c>
      <c r="O1911" s="31" t="s">
        <v>976</v>
      </c>
      <c r="P1911" s="31">
        <v>918</v>
      </c>
      <c r="Q1911" s="31">
        <v>5679</v>
      </c>
      <c r="R1911" s="31" t="s">
        <v>3770</v>
      </c>
      <c r="S1911" s="31" t="s">
        <v>3771</v>
      </c>
      <c r="T1911" s="40" t="s">
        <v>3769</v>
      </c>
      <c r="U1911" s="222"/>
      <c r="V1911" s="48"/>
      <c r="W1911" s="48"/>
    </row>
    <row r="1912" s="49" customFormat="1">
      <c r="A1912" s="39">
        <v>41</v>
      </c>
      <c r="B1912" s="54" t="s">
        <v>40</v>
      </c>
      <c r="C1912" s="55" t="s">
        <v>3772</v>
      </c>
      <c r="D1912" s="141" t="s">
        <v>1907</v>
      </c>
      <c r="E1912" s="88">
        <v>44481</v>
      </c>
      <c r="F1912" s="37" t="str">
        <f>VLOOKUP($C1912,CARPETAS!$C$5:$L$2388,2,FALSE)</f>
        <v>PYB032</v>
      </c>
      <c r="G1912" s="27" t="str">
        <f>VLOOKUP($C1912,CARPETAS!$C$5:$L$2388,9,FALSE)</f>
        <v>141.26.88</v>
      </c>
      <c r="H1912" s="28" t="str">
        <f>VLOOKUP($C1912,CARPETAS!$C$5:$L$2388,5,FALSE)</f>
        <v>Alto Paraguay</v>
      </c>
      <c r="I1912" s="88">
        <v>44482</v>
      </c>
      <c r="J1912" s="29" t="str">
        <f>VLOOKUP($C1912,CARPETAS!$C$5:$L$2388,4,FALSE)</f>
        <v>Salto</v>
      </c>
      <c r="K1912" s="38"/>
      <c r="L1912" s="93">
        <f>I1912+1</f>
        <v>44483</v>
      </c>
      <c r="M1912" s="30">
        <f t="shared" si="117"/>
        <v>2</v>
      </c>
      <c r="N1912" s="31">
        <v>990</v>
      </c>
      <c r="O1912" s="31" t="s">
        <v>3773</v>
      </c>
      <c r="P1912" s="31">
        <v>990</v>
      </c>
      <c r="Q1912" s="31"/>
      <c r="R1912" s="31" t="s">
        <v>2113</v>
      </c>
      <c r="S1912" s="31" t="s">
        <v>3774</v>
      </c>
      <c r="T1912" s="40" t="s">
        <v>3775</v>
      </c>
      <c r="U1912" s="222"/>
      <c r="V1912" s="48"/>
      <c r="W1912" s="48"/>
    </row>
    <row r="1913" ht="28.5" s="49" customFormat="1">
      <c r="A1913" s="39">
        <v>40</v>
      </c>
      <c r="B1913" s="54" t="s">
        <v>40</v>
      </c>
      <c r="C1913" s="55" t="s">
        <v>3776</v>
      </c>
      <c r="D1913" s="141" t="s">
        <v>38</v>
      </c>
      <c r="E1913" s="88">
        <v>44476</v>
      </c>
      <c r="F1913" s="37" t="str">
        <f>VLOOKUP($C1913,CARPETAS!$C$5:$L$2388,2,FALSE)</f>
        <v>BRA048</v>
      </c>
      <c r="G1913" s="27" t="str">
        <f>VLOOKUP($C1913,CARPETAS!$C$5:$L$2388,9,FALSE)</f>
        <v>141.17.83</v>
      </c>
      <c r="H1913" s="28" t="str">
        <f>VLOOKUP($C1913,CARPETAS!$C$5:$L$2388,5,FALSE)</f>
        <v>Silvio</v>
      </c>
      <c r="I1913" s="88">
        <v>44482</v>
      </c>
      <c r="J1913" s="29" t="str">
        <f>VLOOKUP($C1913,CARPETAS!$C$5:$L$2388,4,FALSE)</f>
        <v>Chuy</v>
      </c>
      <c r="K1913" s="38"/>
      <c r="L1913" s="93">
        <f>I1913+1</f>
        <v>44483</v>
      </c>
      <c r="M1913" s="30">
        <f t="shared" si="117"/>
        <v>7</v>
      </c>
      <c r="N1913" s="31">
        <v>1104</v>
      </c>
      <c r="O1913" s="31">
        <v>57456</v>
      </c>
      <c r="P1913" s="31">
        <v>1104</v>
      </c>
      <c r="Q1913" s="31">
        <v>5398</v>
      </c>
      <c r="R1913" s="31" t="s">
        <v>2933</v>
      </c>
      <c r="S1913" s="31" t="s">
        <v>2934</v>
      </c>
      <c r="T1913" s="40" t="s">
        <v>3777</v>
      </c>
      <c r="U1913" s="222"/>
      <c r="V1913" s="48"/>
      <c r="W1913" s="48"/>
    </row>
    <row r="1914" s="49" customFormat="1">
      <c r="A1914" s="39">
        <v>41</v>
      </c>
      <c r="B1914" s="54" t="s">
        <v>40</v>
      </c>
      <c r="C1914" s="55" t="s">
        <v>3734</v>
      </c>
      <c r="D1914" s="141" t="s">
        <v>1998</v>
      </c>
      <c r="E1914" s="88">
        <v>44480</v>
      </c>
      <c r="F1914" s="37" t="str">
        <f>VLOOKUP($C1914,CARPETAS!$C$5:$L$2388,2,FALSE)</f>
        <v>BRB098</v>
      </c>
      <c r="G1914" s="27" t="str">
        <f>VLOOKUP($C1914,CARPETAS!$C$5:$L$2388,9,FALSE)</f>
        <v>141.20.50</v>
      </c>
      <c r="H1914" s="28" t="str">
        <f>VLOOKUP($C1914,CARPETAS!$C$5:$L$2388,5,FALSE)</f>
        <v>Zanini</v>
      </c>
      <c r="I1914" s="88">
        <f>E1914+2</f>
        <v>44482</v>
      </c>
      <c r="J1914" s="29" t="str">
        <f>VLOOKUP($C1914,CARPETAS!$C$5:$L$2388,4,FALSE)</f>
        <v>Rio Branco</v>
      </c>
      <c r="K1914" s="38"/>
      <c r="L1914" s="93">
        <f>I1914+1+1</f>
        <v>44484</v>
      </c>
      <c r="M1914" s="30">
        <f t="shared" si="117"/>
        <v>4</v>
      </c>
      <c r="N1914" s="31">
        <v>918</v>
      </c>
      <c r="O1914" s="31" t="s">
        <v>3778</v>
      </c>
      <c r="P1914" s="31">
        <v>918</v>
      </c>
      <c r="Q1914" s="31">
        <v>2353</v>
      </c>
      <c r="R1914" s="31" t="s">
        <v>478</v>
      </c>
      <c r="S1914" s="31" t="s">
        <v>479</v>
      </c>
      <c r="T1914" s="40" t="s">
        <v>3769</v>
      </c>
      <c r="U1914" s="222"/>
      <c r="V1914" s="48"/>
      <c r="W1914" s="48"/>
    </row>
    <row r="1915" s="49" customFormat="1">
      <c r="A1915" s="39">
        <v>41</v>
      </c>
      <c r="B1915" s="54" t="s">
        <v>40</v>
      </c>
      <c r="C1915" s="55" t="s">
        <v>3779</v>
      </c>
      <c r="D1915" s="141" t="s">
        <v>1091</v>
      </c>
      <c r="E1915" s="88">
        <v>44480</v>
      </c>
      <c r="F1915" s="37" t="str">
        <f>VLOOKUP($C1915,CARPETAS!$C$5:$L$2388,2,FALSE)</f>
        <v>BRB101</v>
      </c>
      <c r="G1915" s="27" t="str">
        <f>VLOOKUP($C1915,CARPETAS!$C$5:$L$2388,9,FALSE)</f>
        <v>141.23.88</v>
      </c>
      <c r="H1915" s="28" t="str">
        <f>VLOOKUP($C1915,CARPETAS!$C$5:$L$2388,5,FALSE)</f>
        <v>Chabat</v>
      </c>
      <c r="I1915" s="88">
        <f>E1915+2</f>
        <v>44482</v>
      </c>
      <c r="J1915" s="29" t="str">
        <f>VLOOKUP($C1915,CARPETAS!$C$5:$L$2388,4,FALSE)</f>
        <v>Rio Branco</v>
      </c>
      <c r="K1915" s="38"/>
      <c r="L1915" s="93">
        <f>I1915+1+1</f>
        <v>44484</v>
      </c>
      <c r="M1915" s="30">
        <f t="shared" si="117"/>
        <v>4</v>
      </c>
      <c r="N1915" s="31">
        <v>918</v>
      </c>
      <c r="O1915" s="31" t="s">
        <v>1731</v>
      </c>
      <c r="P1915" s="31">
        <v>918</v>
      </c>
      <c r="Q1915" s="31">
        <v>1172</v>
      </c>
      <c r="R1915" s="31" t="s">
        <v>3780</v>
      </c>
      <c r="S1915" s="31" t="s">
        <v>3781</v>
      </c>
      <c r="T1915" s="40" t="s">
        <v>3769</v>
      </c>
      <c r="U1915" s="222"/>
      <c r="V1915" s="48"/>
      <c r="W1915" s="48"/>
    </row>
    <row r="1916" s="49" customFormat="1">
      <c r="A1916" s="39">
        <v>41</v>
      </c>
      <c r="B1916" s="54" t="s">
        <v>40</v>
      </c>
      <c r="C1916" s="55" t="s">
        <v>3734</v>
      </c>
      <c r="D1916" s="141" t="s">
        <v>26</v>
      </c>
      <c r="E1916" s="88">
        <v>44482</v>
      </c>
      <c r="F1916" s="37" t="str">
        <f>VLOOKUP($C1916,CARPETAS!$C$5:$L$2388,2,FALSE)</f>
        <v>BRB098</v>
      </c>
      <c r="G1916" s="27" t="str">
        <f>VLOOKUP($C1916,CARPETAS!$C$5:$L$2388,9,FALSE)</f>
        <v>141.20.50</v>
      </c>
      <c r="H1916" s="28" t="str">
        <f>VLOOKUP($C1916,CARPETAS!$C$5:$L$2388,5,FALSE)</f>
        <v>Zanini</v>
      </c>
      <c r="I1916" s="88">
        <v>44483</v>
      </c>
      <c r="J1916" s="29" t="str">
        <f>VLOOKUP($C1916,CARPETAS!$C$5:$L$2388,4,FALSE)</f>
        <v>Rio Branco</v>
      </c>
      <c r="K1916" s="38"/>
      <c r="L1916" s="93">
        <f>I1916+1</f>
        <v>44484</v>
      </c>
      <c r="M1916" s="30">
        <f t="shared" si="117"/>
        <v>2</v>
      </c>
      <c r="N1916" s="31">
        <v>918</v>
      </c>
      <c r="O1916" s="31" t="s">
        <v>2355</v>
      </c>
      <c r="P1916" s="31">
        <v>918</v>
      </c>
      <c r="Q1916" s="31">
        <v>2355</v>
      </c>
      <c r="R1916" s="31" t="s">
        <v>114</v>
      </c>
      <c r="S1916" s="31" t="s">
        <v>115</v>
      </c>
      <c r="T1916" s="40" t="s">
        <v>3769</v>
      </c>
      <c r="U1916" s="222"/>
      <c r="V1916" s="48"/>
      <c r="W1916" s="48"/>
    </row>
    <row r="1917" s="49" customFormat="1">
      <c r="A1917" s="39">
        <v>41</v>
      </c>
      <c r="B1917" s="54" t="s">
        <v>40</v>
      </c>
      <c r="C1917" s="55" t="s">
        <v>3782</v>
      </c>
      <c r="D1917" s="141" t="s">
        <v>32</v>
      </c>
      <c r="E1917" s="88">
        <v>44482</v>
      </c>
      <c r="F1917" s="37" t="str">
        <f>VLOOKUP($C1917,CARPETAS!$C$5:$L$2388,2,FALSE)</f>
        <v>BRB102</v>
      </c>
      <c r="G1917" s="27" t="str">
        <f>VLOOKUP($C1917,CARPETAS!$C$5:$L$2388,9,FALSE)</f>
        <v>141.29.98</v>
      </c>
      <c r="H1917" s="28" t="str">
        <f>VLOOKUP($C1917,CARPETAS!$C$5:$L$2388,5,FALSE)</f>
        <v>Silvio</v>
      </c>
      <c r="I1917" s="88">
        <f>E1917+2</f>
        <v>44484</v>
      </c>
      <c r="J1917" s="29" t="str">
        <f>VLOOKUP($C1917,CARPETAS!$C$5:$L$2388,4,FALSE)</f>
        <v>Rio Branco</v>
      </c>
      <c r="K1917" s="38"/>
      <c r="L1917" s="93">
        <f>I1917+1</f>
        <v>44485</v>
      </c>
      <c r="M1917" s="30">
        <f t="shared" si="117"/>
        <v>3</v>
      </c>
      <c r="N1917" s="31">
        <v>918</v>
      </c>
      <c r="O1917" s="31" t="s">
        <v>640</v>
      </c>
      <c r="P1917" s="31">
        <v>918</v>
      </c>
      <c r="Q1917" s="31">
        <v>5412</v>
      </c>
      <c r="R1917" s="31" t="s">
        <v>211</v>
      </c>
      <c r="S1917" s="31" t="s">
        <v>3109</v>
      </c>
      <c r="T1917" s="40" t="s">
        <v>3783</v>
      </c>
      <c r="U1917" s="222"/>
      <c r="V1917" s="48"/>
      <c r="W1917" s="48"/>
    </row>
    <row r="1918" s="49" customFormat="1">
      <c r="A1918" s="39">
        <v>41</v>
      </c>
      <c r="B1918" s="54" t="s">
        <v>40</v>
      </c>
      <c r="C1918" s="55" t="s">
        <v>3763</v>
      </c>
      <c r="D1918" s="141" t="s">
        <v>37</v>
      </c>
      <c r="E1918" s="88">
        <v>44482</v>
      </c>
      <c r="F1918" s="37" t="str">
        <f>VLOOKUP($C1918,CARPETAS!$C$5:$L$2388,2,FALSE)</f>
        <v>BRB100</v>
      </c>
      <c r="G1918" s="27" t="str">
        <f>VLOOKUP($C1918,CARPETAS!$C$5:$L$2388,9,FALSE)</f>
        <v>141.23.87</v>
      </c>
      <c r="H1918" s="28" t="str">
        <f>VLOOKUP($C1918,CARPETAS!$C$5:$L$2388,5,FALSE)</f>
        <v>Gral</v>
      </c>
      <c r="I1918" s="88">
        <f>E1918+2</f>
        <v>44484</v>
      </c>
      <c r="J1918" s="29" t="str">
        <f>VLOOKUP($C1918,CARPETAS!$C$5:$L$2388,4,FALSE)</f>
        <v>Rio Branco</v>
      </c>
      <c r="K1918" s="38"/>
      <c r="L1918" s="93">
        <f>I1918+1</f>
        <v>44485</v>
      </c>
      <c r="M1918" s="30">
        <f t="shared" si="117"/>
        <v>3</v>
      </c>
      <c r="N1918" s="31">
        <v>918</v>
      </c>
      <c r="O1918" s="31" t="s">
        <v>979</v>
      </c>
      <c r="P1918" s="31">
        <v>918</v>
      </c>
      <c r="Q1918" s="31">
        <v>5680</v>
      </c>
      <c r="R1918" s="31" t="s">
        <v>3784</v>
      </c>
      <c r="S1918" s="31" t="s">
        <v>3785</v>
      </c>
      <c r="T1918" s="40" t="s">
        <v>3783</v>
      </c>
      <c r="U1918" s="222"/>
      <c r="V1918" s="48"/>
      <c r="W1918" s="48"/>
    </row>
    <row r="1919" s="49" customFormat="1">
      <c r="A1919" s="39">
        <v>41</v>
      </c>
      <c r="B1919" s="54" t="s">
        <v>40</v>
      </c>
      <c r="C1919" s="55" t="s">
        <v>3786</v>
      </c>
      <c r="D1919" s="141" t="s">
        <v>1998</v>
      </c>
      <c r="E1919" s="88">
        <v>44483</v>
      </c>
      <c r="F1919" s="37" t="str">
        <f>VLOOKUP($C1919,CARPETAS!$C$5:$L$2388,2,FALSE)</f>
        <v>BRB104</v>
      </c>
      <c r="G1919" s="27" t="str">
        <f>VLOOKUP($C1919,CARPETAS!$C$5:$L$2388,9,FALSE)</f>
        <v>141.29.99</v>
      </c>
      <c r="H1919" s="28" t="str">
        <f>VLOOKUP($C1919,CARPETAS!$C$5:$L$2388,5,FALSE)</f>
        <v>Zanini</v>
      </c>
      <c r="I1919" s="88">
        <v>44484</v>
      </c>
      <c r="J1919" s="29" t="str">
        <f>VLOOKUP($C1919,CARPETAS!$C$5:$L$2388,4,FALSE)</f>
        <v>Rio Branco</v>
      </c>
      <c r="K1919" s="38"/>
      <c r="L1919" s="93">
        <f>I1919+1</f>
        <v>44485</v>
      </c>
      <c r="M1919" s="30">
        <f t="shared" si="117"/>
        <v>2</v>
      </c>
      <c r="N1919" s="31">
        <v>918</v>
      </c>
      <c r="O1919" s="31" t="s">
        <v>3787</v>
      </c>
      <c r="P1919" s="31">
        <v>918</v>
      </c>
      <c r="Q1919" s="31">
        <v>2356</v>
      </c>
      <c r="R1919" s="31" t="s">
        <v>1958</v>
      </c>
      <c r="S1919" s="31" t="s">
        <v>1959</v>
      </c>
      <c r="T1919" s="40" t="s">
        <v>3783</v>
      </c>
      <c r="U1919" s="222"/>
      <c r="V1919" s="48"/>
      <c r="W1919" s="48"/>
    </row>
    <row r="1920" ht="28.5" s="49" customFormat="1">
      <c r="A1920" s="39">
        <v>41</v>
      </c>
      <c r="B1920" s="54" t="s">
        <v>40</v>
      </c>
      <c r="C1920" s="55" t="s">
        <v>3788</v>
      </c>
      <c r="D1920" s="141" t="s">
        <v>1907</v>
      </c>
      <c r="E1920" s="88">
        <v>44481</v>
      </c>
      <c r="F1920" s="37" t="str">
        <f>VLOOKUP($C1920,CARPETAS!$C$5:$L$2388,2,FALSE)</f>
        <v>PYB033</v>
      </c>
      <c r="G1920" s="27" t="str">
        <f>VLOOKUP($C1920,CARPETAS!$C$5:$L$2388,9,FALSE)</f>
        <v>1412690/1410973</v>
      </c>
      <c r="H1920" s="28" t="str">
        <f>VLOOKUP($C1920,CARPETAS!$C$5:$L$2388,5,FALSE)</f>
        <v>Alto Paraguay</v>
      </c>
      <c r="I1920" s="88">
        <f>E1920+2+1</f>
        <v>44484</v>
      </c>
      <c r="J1920" s="29" t="str">
        <f>VLOOKUP($C1920,CARPETAS!$C$5:$L$2388,4,FALSE)</f>
        <v>Salto</v>
      </c>
      <c r="K1920" s="38"/>
      <c r="L1920" s="93">
        <v>44485</v>
      </c>
      <c r="M1920" s="30">
        <f t="shared" si="117"/>
        <v>4</v>
      </c>
      <c r="N1920" s="31">
        <f>942+48</f>
        <v>990</v>
      </c>
      <c r="O1920" s="31" t="s">
        <v>3789</v>
      </c>
      <c r="P1920" s="31">
        <v>990</v>
      </c>
      <c r="Q1920" s="31"/>
      <c r="R1920" s="31" t="s">
        <v>3790</v>
      </c>
      <c r="S1920" s="31" t="s">
        <v>3791</v>
      </c>
      <c r="T1920" s="40" t="s">
        <v>3792</v>
      </c>
      <c r="U1920" s="222"/>
      <c r="V1920" s="48"/>
      <c r="W1920" s="48"/>
    </row>
    <row r="1921" s="49" customFormat="1">
      <c r="A1921" s="39">
        <v>40</v>
      </c>
      <c r="B1921" s="54" t="s">
        <v>40</v>
      </c>
      <c r="C1921" s="55" t="s">
        <v>3793</v>
      </c>
      <c r="D1921" s="141" t="s">
        <v>2282</v>
      </c>
      <c r="E1921" s="88">
        <v>44476</v>
      </c>
      <c r="F1921" s="37" t="str">
        <f>VLOOKUP($C1921,CARPETAS!$C$5:$L$2388,2,FALSE)</f>
        <v>BRE042</v>
      </c>
      <c r="G1921" s="27" t="str">
        <f>VLOOKUP($C1921,CARPETAS!$C$5:$L$2388,9,FALSE)</f>
        <v>141.17.85</v>
      </c>
      <c r="H1921" s="28" t="str">
        <f>VLOOKUP($C1921,CARPETAS!$C$5:$L$2388,5,FALSE)</f>
        <v>Silvio</v>
      </c>
      <c r="I1921" s="88">
        <v>44484</v>
      </c>
      <c r="J1921" s="29" t="str">
        <f>VLOOKUP($C1921,CARPETAS!$C$5:$L$2388,4,FALSE)</f>
        <v>Chuy</v>
      </c>
      <c r="K1921" s="38"/>
      <c r="L1921" s="93">
        <f>I1921+1</f>
        <v>44485</v>
      </c>
      <c r="M1921" s="30">
        <f t="shared" si="117"/>
        <v>9</v>
      </c>
      <c r="N1921" s="31">
        <v>1336</v>
      </c>
      <c r="O1921" s="31"/>
      <c r="P1921" s="31"/>
      <c r="Q1921" s="31">
        <v>5400</v>
      </c>
      <c r="R1921" s="31" t="s">
        <v>3085</v>
      </c>
      <c r="S1921" s="31" t="s">
        <v>1985</v>
      </c>
      <c r="T1921" s="40" t="s">
        <v>3794</v>
      </c>
      <c r="U1921" s="222"/>
      <c r="V1921" s="48"/>
      <c r="W1921" s="48"/>
    </row>
    <row r="1922" ht="28.5" s="49" customFormat="1">
      <c r="A1922" s="39">
        <v>41</v>
      </c>
      <c r="B1922" s="54" t="s">
        <v>40</v>
      </c>
      <c r="C1922" s="55" t="s">
        <v>3795</v>
      </c>
      <c r="D1922" s="141" t="s">
        <v>2282</v>
      </c>
      <c r="E1922" s="88">
        <v>44480</v>
      </c>
      <c r="F1922" s="37" t="str">
        <f>VLOOKUP($C1922,CARPETAS!$C$5:$L$2388,2,FALSE)</f>
        <v>BRE043/BRB103</v>
      </c>
      <c r="G1922" s="27" t="str">
        <f>VLOOKUP($C1922,CARPETAS!$C$5:$L$2388,9,FALSE)</f>
        <v>1412780/1412713/1412714/1412192/1412193</v>
      </c>
      <c r="H1922" s="28" t="str">
        <f>VLOOKUP($C1922,CARPETAS!$C$5:$L$2388,5,FALSE)</f>
        <v>Silvio</v>
      </c>
      <c r="I1922" s="88">
        <v>44484</v>
      </c>
      <c r="J1922" s="29" t="str">
        <f>VLOOKUP($C1922,CARPETAS!$C$5:$L$2388,4,FALSE)</f>
        <v>Rio Branco</v>
      </c>
      <c r="K1922" s="38"/>
      <c r="L1922" s="93">
        <v>44485</v>
      </c>
      <c r="M1922" s="30">
        <f t="shared" si="117"/>
        <v>5</v>
      </c>
      <c r="N1922" s="31">
        <v>1662</v>
      </c>
      <c r="O1922" s="31" t="s">
        <v>3796</v>
      </c>
      <c r="P1922" s="31">
        <v>432</v>
      </c>
      <c r="Q1922" s="31">
        <v>2359</v>
      </c>
      <c r="R1922" s="31" t="s">
        <v>343</v>
      </c>
      <c r="S1922" s="31" t="s">
        <v>1336</v>
      </c>
      <c r="T1922" s="40" t="s">
        <v>3797</v>
      </c>
      <c r="U1922" s="222"/>
      <c r="V1922" s="48"/>
      <c r="W1922" s="48"/>
    </row>
    <row r="1923" s="49" customFormat="1">
      <c r="A1923" s="39">
        <v>41</v>
      </c>
      <c r="B1923" s="54" t="s">
        <v>40</v>
      </c>
      <c r="C1923" s="55" t="s">
        <v>3782</v>
      </c>
      <c r="D1923" s="141" t="s">
        <v>36</v>
      </c>
      <c r="E1923" s="88">
        <v>44483</v>
      </c>
      <c r="F1923" s="37" t="str">
        <f>VLOOKUP($C1923,CARPETAS!$C$5:$L$2388,2,FALSE)</f>
        <v>BRB102</v>
      </c>
      <c r="G1923" s="27" t="str">
        <f>VLOOKUP($C1923,CARPETAS!$C$5:$L$2388,9,FALSE)</f>
        <v>141.29.98</v>
      </c>
      <c r="H1923" s="28" t="str">
        <f>VLOOKUP($C1923,CARPETAS!$C$5:$L$2388,5,FALSE)</f>
        <v>Silvio</v>
      </c>
      <c r="I1923" s="88">
        <v>44484</v>
      </c>
      <c r="J1923" s="29" t="str">
        <f>VLOOKUP($C1923,CARPETAS!$C$5:$L$2388,4,FALSE)</f>
        <v>Rio Branco</v>
      </c>
      <c r="K1923" s="38"/>
      <c r="L1923" s="93">
        <v>44488</v>
      </c>
      <c r="M1923" s="30">
        <f t="shared" si="117"/>
        <v>5</v>
      </c>
      <c r="N1923" s="31">
        <v>918</v>
      </c>
      <c r="O1923" s="31" t="s">
        <v>1715</v>
      </c>
      <c r="P1923" s="31">
        <v>918</v>
      </c>
      <c r="Q1923" s="31">
        <v>5411</v>
      </c>
      <c r="R1923" s="31" t="s">
        <v>3798</v>
      </c>
      <c r="S1923" s="31" t="s">
        <v>3799</v>
      </c>
      <c r="T1923" s="40" t="s">
        <v>3800</v>
      </c>
      <c r="U1923" s="222"/>
      <c r="V1923" s="48"/>
      <c r="W1923" s="48"/>
    </row>
    <row r="1924" s="49" customFormat="1">
      <c r="A1924" s="39">
        <v>41</v>
      </c>
      <c r="B1924" s="54" t="s">
        <v>40</v>
      </c>
      <c r="C1924" s="55" t="s">
        <v>3786</v>
      </c>
      <c r="D1924" s="141" t="s">
        <v>26</v>
      </c>
      <c r="E1924" s="88">
        <v>44483</v>
      </c>
      <c r="F1924" s="37" t="str">
        <f>VLOOKUP($C1924,CARPETAS!$C$5:$L$2388,2,FALSE)</f>
        <v>BRB104</v>
      </c>
      <c r="G1924" s="27" t="str">
        <f>VLOOKUP($C1924,CARPETAS!$C$5:$L$2388,9,FALSE)</f>
        <v>141.29.99</v>
      </c>
      <c r="H1924" s="28" t="str">
        <f>VLOOKUP($C1924,CARPETAS!$C$5:$L$2388,5,FALSE)</f>
        <v>Zanini</v>
      </c>
      <c r="I1924" s="88">
        <v>44484</v>
      </c>
      <c r="J1924" s="29" t="str">
        <f>VLOOKUP($C1924,CARPETAS!$C$5:$L$2388,4,FALSE)</f>
        <v>Rio Branco</v>
      </c>
      <c r="K1924" s="38"/>
      <c r="L1924" s="93">
        <v>44488</v>
      </c>
      <c r="M1924" s="30">
        <f t="shared" si="117"/>
        <v>5</v>
      </c>
      <c r="N1924" s="31">
        <v>918</v>
      </c>
      <c r="O1924" s="31" t="s">
        <v>2425</v>
      </c>
      <c r="P1924" s="31">
        <v>918</v>
      </c>
      <c r="Q1924" s="31">
        <v>2357</v>
      </c>
      <c r="R1924" s="31" t="s">
        <v>515</v>
      </c>
      <c r="S1924" s="31" t="s">
        <v>516</v>
      </c>
      <c r="T1924" s="40" t="s">
        <v>3800</v>
      </c>
      <c r="U1924" s="222"/>
      <c r="V1924" s="48"/>
      <c r="W1924" s="48"/>
    </row>
    <row r="1925" s="49" customFormat="1">
      <c r="A1925" s="39">
        <v>41</v>
      </c>
      <c r="B1925" s="54" t="s">
        <v>40</v>
      </c>
      <c r="C1925" s="55" t="s">
        <v>3759</v>
      </c>
      <c r="D1925" s="141" t="s">
        <v>27</v>
      </c>
      <c r="E1925" s="88">
        <v>44483</v>
      </c>
      <c r="F1925" s="37" t="str">
        <f>VLOOKUP($C1925,CARPETAS!$C$5:$L$2388,2,FALSE)</f>
        <v>BRB099</v>
      </c>
      <c r="G1925" s="27" t="str">
        <f>VLOOKUP($C1925,CARPETAS!$C$5:$L$2388,9,FALSE)</f>
        <v>141.23.85</v>
      </c>
      <c r="H1925" s="28" t="str">
        <f>VLOOKUP($C1925,CARPETAS!$C$5:$L$2388,5,FALSE)</f>
        <v>Amaro</v>
      </c>
      <c r="I1925" s="88">
        <f ref="I1925:I1931" t="shared" si="118">E1925+2</f>
        <v>44485</v>
      </c>
      <c r="J1925" s="29" t="str">
        <f>VLOOKUP($C1925,CARPETAS!$C$5:$L$2388,4,FALSE)</f>
        <v>Rio Branco</v>
      </c>
      <c r="K1925" s="38"/>
      <c r="L1925" s="93">
        <v>44488</v>
      </c>
      <c r="M1925" s="30">
        <f t="shared" si="117"/>
        <v>5</v>
      </c>
      <c r="N1925" s="31">
        <v>1008</v>
      </c>
      <c r="O1925" s="31" t="s">
        <v>817</v>
      </c>
      <c r="P1925" s="31">
        <v>1008</v>
      </c>
      <c r="Q1925" s="31">
        <v>7542</v>
      </c>
      <c r="R1925" s="31" t="s">
        <v>3801</v>
      </c>
      <c r="S1925" s="31" t="s">
        <v>3433</v>
      </c>
      <c r="T1925" s="40" t="s">
        <v>3802</v>
      </c>
      <c r="U1925" s="222"/>
      <c r="V1925" s="48"/>
      <c r="W1925" s="48"/>
    </row>
    <row r="1926" s="49" customFormat="1">
      <c r="A1926" s="39">
        <v>41</v>
      </c>
      <c r="B1926" s="54" t="s">
        <v>40</v>
      </c>
      <c r="C1926" s="55" t="s">
        <v>3786</v>
      </c>
      <c r="D1926" s="141" t="s">
        <v>26</v>
      </c>
      <c r="E1926" s="88">
        <v>44484</v>
      </c>
      <c r="F1926" s="37" t="str">
        <f>VLOOKUP($C1926,CARPETAS!$C$5:$L$2388,2,FALSE)</f>
        <v>BRB104</v>
      </c>
      <c r="G1926" s="27" t="str">
        <f>VLOOKUP($C1926,CARPETAS!$C$5:$L$2388,9,FALSE)</f>
        <v>141.29.99</v>
      </c>
      <c r="H1926" s="28" t="str">
        <f>VLOOKUP($C1926,CARPETAS!$C$5:$L$2388,5,FALSE)</f>
        <v>Zanini</v>
      </c>
      <c r="I1926" s="88">
        <f t="shared" si="118"/>
        <v>44486</v>
      </c>
      <c r="J1926" s="29" t="str">
        <f>VLOOKUP($C1926,CARPETAS!$C$5:$L$2388,4,FALSE)</f>
        <v>Rio Branco</v>
      </c>
      <c r="K1926" s="38"/>
      <c r="L1926" s="93">
        <v>44488</v>
      </c>
      <c r="M1926" s="30">
        <f t="shared" si="117"/>
        <v>4</v>
      </c>
      <c r="N1926" s="31">
        <v>918</v>
      </c>
      <c r="O1926" s="31" t="s">
        <v>2515</v>
      </c>
      <c r="P1926" s="31">
        <v>918</v>
      </c>
      <c r="Q1926" s="31">
        <v>2361</v>
      </c>
      <c r="R1926" s="31" t="s">
        <v>1710</v>
      </c>
      <c r="S1926" s="31" t="s">
        <v>2787</v>
      </c>
      <c r="T1926" s="40" t="s">
        <v>3800</v>
      </c>
      <c r="U1926" s="222"/>
      <c r="V1926" s="48"/>
      <c r="W1926" s="48"/>
    </row>
    <row r="1927" s="49" customFormat="1">
      <c r="A1927" s="39">
        <v>41</v>
      </c>
      <c r="B1927" s="54" t="s">
        <v>22</v>
      </c>
      <c r="C1927" s="55" t="s">
        <v>23</v>
      </c>
      <c r="D1927" s="141" t="s">
        <v>32</v>
      </c>
      <c r="E1927" s="88">
        <v>44484</v>
      </c>
      <c r="F1927" s="37" t="str">
        <f>VLOOKUP($C1927,CARPETAS!$C$5:$L$2388,2,FALSE)</f>
        <v>BRB</v>
      </c>
      <c r="G1927" s="27" t="str">
        <f>VLOOKUP($C1927,CARPETAS!$C$5:$L$2388,9,FALSE)</f>
        <v>xx</v>
      </c>
      <c r="H1927" s="28" t="str">
        <f>VLOOKUP($C1927,CARPETAS!$C$5:$L$2388,5,FALSE)</f>
        <v>xx</v>
      </c>
      <c r="I1927" s="88">
        <f t="shared" si="118"/>
        <v>44486</v>
      </c>
      <c r="J1927" s="29" t="str">
        <f>VLOOKUP($C1927,CARPETAS!$C$5:$L$2388,4,FALSE)</f>
        <v>xx</v>
      </c>
      <c r="K1927" s="38"/>
      <c r="L1927" s="93">
        <f ref="L1927:L1935" t="shared" si="119">I1927+1</f>
        <v>44487</v>
      </c>
      <c r="M1927" s="30">
        <f t="shared" si="117"/>
        <v>3</v>
      </c>
      <c r="N1927" s="31">
        <v>918</v>
      </c>
      <c r="O1927" s="31"/>
      <c r="P1927" s="31"/>
      <c r="Q1927" s="31"/>
      <c r="R1927" s="31"/>
      <c r="S1927" s="31"/>
      <c r="T1927" s="40"/>
      <c r="U1927" s="222"/>
      <c r="V1927" s="48"/>
      <c r="W1927" s="48"/>
    </row>
    <row r="1928" s="49" customFormat="1">
      <c r="A1928" s="39">
        <v>41</v>
      </c>
      <c r="B1928" s="54" t="s">
        <v>22</v>
      </c>
      <c r="C1928" s="55" t="s">
        <v>23</v>
      </c>
      <c r="D1928" s="141" t="s">
        <v>37</v>
      </c>
      <c r="E1928" s="88">
        <v>44484</v>
      </c>
      <c r="F1928" s="37" t="str">
        <f>VLOOKUP($C1928,CARPETAS!$C$5:$L$2388,2,FALSE)</f>
        <v>BRB</v>
      </c>
      <c r="G1928" s="27" t="str">
        <f>VLOOKUP($C1928,CARPETAS!$C$5:$L$2388,9,FALSE)</f>
        <v>xx</v>
      </c>
      <c r="H1928" s="28" t="str">
        <f>VLOOKUP($C1928,CARPETAS!$C$5:$L$2388,5,FALSE)</f>
        <v>xx</v>
      </c>
      <c r="I1928" s="88">
        <f t="shared" si="118"/>
        <v>44486</v>
      </c>
      <c r="J1928" s="29" t="str">
        <f>VLOOKUP($C1928,CARPETAS!$C$5:$L$2388,4,FALSE)</f>
        <v>xx</v>
      </c>
      <c r="K1928" s="38"/>
      <c r="L1928" s="93">
        <f t="shared" si="119"/>
        <v>44487</v>
      </c>
      <c r="M1928" s="30">
        <f t="shared" si="117"/>
        <v>3</v>
      </c>
      <c r="N1928" s="31">
        <v>918</v>
      </c>
      <c r="O1928" s="31"/>
      <c r="P1928" s="31"/>
      <c r="Q1928" s="31"/>
      <c r="R1928" s="31"/>
      <c r="S1928" s="31"/>
      <c r="T1928" s="40"/>
      <c r="U1928" s="222"/>
      <c r="V1928" s="48"/>
      <c r="W1928" s="48"/>
    </row>
    <row r="1929" s="49" customFormat="1">
      <c r="A1929" s="39">
        <v>41</v>
      </c>
      <c r="B1929" s="54" t="s">
        <v>40</v>
      </c>
      <c r="C1929" s="55" t="s">
        <v>3786</v>
      </c>
      <c r="D1929" s="141" t="s">
        <v>1998</v>
      </c>
      <c r="E1929" s="88">
        <v>44485</v>
      </c>
      <c r="F1929" s="37" t="str">
        <f>VLOOKUP($C1929,CARPETAS!$C$5:$L$2388,2,FALSE)</f>
        <v>BRB104</v>
      </c>
      <c r="G1929" s="27" t="str">
        <f>VLOOKUP($C1929,CARPETAS!$C$5:$L$2388,9,FALSE)</f>
        <v>141.29.99</v>
      </c>
      <c r="H1929" s="28" t="str">
        <f>VLOOKUP($C1929,CARPETAS!$C$5:$L$2388,5,FALSE)</f>
        <v>Zanini</v>
      </c>
      <c r="I1929" s="88">
        <f t="shared" si="118"/>
        <v>44487</v>
      </c>
      <c r="J1929" s="29" t="str">
        <f>VLOOKUP($C1929,CARPETAS!$C$5:$L$2388,4,FALSE)</f>
        <v>Rio Branco</v>
      </c>
      <c r="K1929" s="38"/>
      <c r="L1929" s="93">
        <f t="shared" si="119"/>
        <v>44488</v>
      </c>
      <c r="M1929" s="30">
        <f t="shared" si="117"/>
        <v>3</v>
      </c>
      <c r="N1929" s="31">
        <v>918</v>
      </c>
      <c r="O1929" s="31" t="s">
        <v>3803</v>
      </c>
      <c r="P1929" s="31">
        <v>918</v>
      </c>
      <c r="Q1929" s="31">
        <v>2363</v>
      </c>
      <c r="R1929" s="31" t="s">
        <v>1599</v>
      </c>
      <c r="S1929" s="31" t="s">
        <v>1600</v>
      </c>
      <c r="T1929" s="40" t="s">
        <v>3800</v>
      </c>
      <c r="U1929" s="222"/>
      <c r="V1929" s="48"/>
      <c r="W1929" s="48"/>
    </row>
    <row r="1930" s="49" customFormat="1">
      <c r="A1930" s="39">
        <v>41</v>
      </c>
      <c r="B1930" s="54" t="s">
        <v>40</v>
      </c>
      <c r="C1930" s="55" t="s">
        <v>3786</v>
      </c>
      <c r="D1930" s="141" t="s">
        <v>26</v>
      </c>
      <c r="E1930" s="88">
        <v>44485</v>
      </c>
      <c r="F1930" s="37" t="str">
        <f>VLOOKUP($C1930,CARPETAS!$C$5:$L$2388,2,FALSE)</f>
        <v>BRB104</v>
      </c>
      <c r="G1930" s="27" t="str">
        <f>VLOOKUP($C1930,CARPETAS!$C$5:$L$2388,9,FALSE)</f>
        <v>141.29.99</v>
      </c>
      <c r="H1930" s="28" t="str">
        <f>VLOOKUP($C1930,CARPETAS!$C$5:$L$2388,5,FALSE)</f>
        <v>Zanini</v>
      </c>
      <c r="I1930" s="88">
        <f t="shared" si="118"/>
        <v>44487</v>
      </c>
      <c r="J1930" s="29" t="str">
        <f>VLOOKUP($C1930,CARPETAS!$C$5:$L$2388,4,FALSE)</f>
        <v>Rio Branco</v>
      </c>
      <c r="K1930" s="38"/>
      <c r="L1930" s="93">
        <f t="shared" si="119"/>
        <v>44488</v>
      </c>
      <c r="M1930" s="30">
        <f t="shared" si="117"/>
        <v>3</v>
      </c>
      <c r="N1930" s="31">
        <v>918</v>
      </c>
      <c r="O1930" s="31" t="s">
        <v>2526</v>
      </c>
      <c r="P1930" s="31">
        <v>918</v>
      </c>
      <c r="Q1930" s="31">
        <v>2362</v>
      </c>
      <c r="R1930" s="31" t="s">
        <v>3621</v>
      </c>
      <c r="S1930" s="31" t="s">
        <v>3622</v>
      </c>
      <c r="T1930" s="40" t="s">
        <v>3804</v>
      </c>
      <c r="U1930" s="222"/>
      <c r="V1930" s="48"/>
      <c r="W1930" s="48"/>
    </row>
    <row r="1931" s="49" customFormat="1">
      <c r="A1931" s="39">
        <v>41</v>
      </c>
      <c r="B1931" s="54" t="s">
        <v>40</v>
      </c>
      <c r="C1931" s="55" t="s">
        <v>3759</v>
      </c>
      <c r="D1931" s="141" t="s">
        <v>27</v>
      </c>
      <c r="E1931" s="88">
        <v>44485</v>
      </c>
      <c r="F1931" s="37" t="str">
        <f>VLOOKUP($C1931,CARPETAS!$C$5:$L$2388,2,FALSE)</f>
        <v>BRB099</v>
      </c>
      <c r="G1931" s="27" t="str">
        <f>VLOOKUP($C1931,CARPETAS!$C$5:$L$2388,9,FALSE)</f>
        <v>141.23.85</v>
      </c>
      <c r="H1931" s="28" t="str">
        <f>VLOOKUP($C1931,CARPETAS!$C$5:$L$2388,5,FALSE)</f>
        <v>Amaro</v>
      </c>
      <c r="I1931" s="88">
        <f t="shared" si="118"/>
        <v>44487</v>
      </c>
      <c r="J1931" s="29" t="str">
        <f>VLOOKUP($C1931,CARPETAS!$C$5:$L$2388,4,FALSE)</f>
        <v>Rio Branco</v>
      </c>
      <c r="K1931" s="38"/>
      <c r="L1931" s="93">
        <f t="shared" si="119"/>
        <v>44488</v>
      </c>
      <c r="M1931" s="30">
        <f t="shared" si="117"/>
        <v>3</v>
      </c>
      <c r="N1931" s="31">
        <v>1008</v>
      </c>
      <c r="O1931" s="31" t="s">
        <v>830</v>
      </c>
      <c r="P1931" s="31">
        <v>1008</v>
      </c>
      <c r="Q1931" s="31">
        <v>7554</v>
      </c>
      <c r="R1931" s="31" t="s">
        <v>3805</v>
      </c>
      <c r="S1931" s="31" t="s">
        <v>3806</v>
      </c>
      <c r="T1931" s="40" t="s">
        <v>3807</v>
      </c>
      <c r="U1931" s="222"/>
      <c r="V1931" s="48"/>
      <c r="W1931" s="48"/>
    </row>
    <row r="1932" s="49" customFormat="1">
      <c r="A1932" s="39">
        <v>40</v>
      </c>
      <c r="B1932" s="54" t="s">
        <v>40</v>
      </c>
      <c r="C1932" s="55" t="s">
        <v>3808</v>
      </c>
      <c r="D1932" s="141" t="s">
        <v>38</v>
      </c>
      <c r="E1932" s="88">
        <v>44476</v>
      </c>
      <c r="F1932" s="37" t="str">
        <f>VLOOKUP($C1932,CARPETAS!$C$5:$L$2388,2,FALSE)</f>
        <v>BRA048</v>
      </c>
      <c r="G1932" s="27" t="str">
        <f>VLOOKUP($C1932,CARPETAS!$C$5:$L$2388,9,FALSE)</f>
        <v>141.17.83</v>
      </c>
      <c r="H1932" s="28" t="str">
        <f>VLOOKUP($C1932,CARPETAS!$C$5:$L$2388,5,FALSE)</f>
        <v>Silvio</v>
      </c>
      <c r="I1932" s="88">
        <v>44487</v>
      </c>
      <c r="J1932" s="29" t="str">
        <f>VLOOKUP($C1932,CARPETAS!$C$5:$L$2388,4,FALSE)</f>
        <v>Chuy</v>
      </c>
      <c r="K1932" s="38"/>
      <c r="L1932" s="93">
        <f t="shared" si="119"/>
        <v>44488</v>
      </c>
      <c r="M1932" s="30">
        <f t="shared" si="117"/>
        <v>12</v>
      </c>
      <c r="N1932" s="31">
        <v>1104</v>
      </c>
      <c r="O1932" s="31">
        <v>57477</v>
      </c>
      <c r="P1932" s="31">
        <v>1104</v>
      </c>
      <c r="Q1932" s="31">
        <v>5401</v>
      </c>
      <c r="R1932" s="31" t="s">
        <v>189</v>
      </c>
      <c r="S1932" s="31" t="s">
        <v>190</v>
      </c>
      <c r="T1932" s="40" t="s">
        <v>3809</v>
      </c>
      <c r="U1932" s="222"/>
      <c r="V1932" s="48"/>
      <c r="W1932" s="48"/>
    </row>
    <row r="1933" s="49" customFormat="1">
      <c r="A1933" s="39">
        <v>40</v>
      </c>
      <c r="B1933" s="54" t="s">
        <v>40</v>
      </c>
      <c r="C1933" s="55" t="s">
        <v>3810</v>
      </c>
      <c r="D1933" s="141" t="s">
        <v>38</v>
      </c>
      <c r="E1933" s="88">
        <v>44476</v>
      </c>
      <c r="F1933" s="37" t="str">
        <f>VLOOKUP($C1933,CARPETAS!$C$5:$L$2388,2,FALSE)</f>
        <v>BRA048</v>
      </c>
      <c r="G1933" s="27" t="str">
        <f>VLOOKUP($C1933,CARPETAS!$C$5:$L$2388,9,FALSE)</f>
        <v>141.17.83</v>
      </c>
      <c r="H1933" s="28" t="str">
        <f>VLOOKUP($C1933,CARPETAS!$C$5:$L$2388,5,FALSE)</f>
        <v>Silvio</v>
      </c>
      <c r="I1933" s="88">
        <v>44487</v>
      </c>
      <c r="J1933" s="29" t="str">
        <f>VLOOKUP($C1933,CARPETAS!$C$5:$L$2388,4,FALSE)</f>
        <v>Chuy</v>
      </c>
      <c r="K1933" s="38"/>
      <c r="L1933" s="93">
        <f t="shared" si="119"/>
        <v>44488</v>
      </c>
      <c r="M1933" s="30">
        <f t="shared" si="117"/>
        <v>12</v>
      </c>
      <c r="N1933" s="31">
        <v>1104</v>
      </c>
      <c r="O1933" s="31">
        <v>57482</v>
      </c>
      <c r="P1933" s="31">
        <v>1104</v>
      </c>
      <c r="Q1933" s="31">
        <v>5406</v>
      </c>
      <c r="R1933" s="31" t="s">
        <v>3811</v>
      </c>
      <c r="S1933" s="31" t="s">
        <v>3812</v>
      </c>
      <c r="T1933" s="40" t="s">
        <v>3813</v>
      </c>
      <c r="U1933" s="222"/>
      <c r="V1933" s="48"/>
      <c r="W1933" s="48"/>
    </row>
    <row r="1934" s="49" customFormat="1">
      <c r="A1934" s="39">
        <v>40</v>
      </c>
      <c r="B1934" s="54" t="s">
        <v>40</v>
      </c>
      <c r="C1934" s="55" t="s">
        <v>3814</v>
      </c>
      <c r="D1934" s="141" t="s">
        <v>2282</v>
      </c>
      <c r="E1934" s="88">
        <v>44476</v>
      </c>
      <c r="F1934" s="37" t="str">
        <f>VLOOKUP($C1934,CARPETAS!$C$5:$L$2388,2,FALSE)</f>
        <v>BRE041</v>
      </c>
      <c r="G1934" s="27" t="str">
        <f>VLOOKUP($C1934,CARPETAS!$C$5:$L$2388,9,FALSE)</f>
        <v>141.14.53</v>
      </c>
      <c r="H1934" s="28" t="str">
        <f>VLOOKUP($C1934,CARPETAS!$C$5:$L$2388,5,FALSE)</f>
        <v>Silvio</v>
      </c>
      <c r="I1934" s="88">
        <v>44487</v>
      </c>
      <c r="J1934" s="29" t="str">
        <f>VLOOKUP($C1934,CARPETAS!$C$5:$L$2388,4,FALSE)</f>
        <v>Chuy</v>
      </c>
      <c r="K1934" s="38"/>
      <c r="L1934" s="93">
        <f t="shared" si="119"/>
        <v>44488</v>
      </c>
      <c r="M1934" s="30">
        <f t="shared" si="117"/>
        <v>12</v>
      </c>
      <c r="N1934" s="31">
        <v>2044</v>
      </c>
      <c r="O1934" s="31"/>
      <c r="P1934" s="31">
        <v>2044</v>
      </c>
      <c r="Q1934" s="31">
        <v>5402</v>
      </c>
      <c r="R1934" s="31" t="s">
        <v>3607</v>
      </c>
      <c r="S1934" s="31" t="s">
        <v>1222</v>
      </c>
      <c r="T1934" s="40" t="s">
        <v>3815</v>
      </c>
      <c r="U1934" s="222"/>
      <c r="V1934" s="48"/>
      <c r="W1934" s="48"/>
    </row>
    <row r="1935" s="49" customFormat="1">
      <c r="A1935" s="39">
        <v>40</v>
      </c>
      <c r="B1935" s="54" t="s">
        <v>40</v>
      </c>
      <c r="C1935" s="55" t="s">
        <v>3816</v>
      </c>
      <c r="D1935" s="141" t="s">
        <v>38</v>
      </c>
      <c r="E1935" s="88">
        <v>44476</v>
      </c>
      <c r="F1935" s="37" t="str">
        <f>VLOOKUP($C1935,CARPETAS!$C$5:$L$2388,2,FALSE)</f>
        <v>BRA048</v>
      </c>
      <c r="G1935" s="27" t="str">
        <f>VLOOKUP($C1935,CARPETAS!$C$5:$L$2388,9,FALSE)</f>
        <v>141.17.83</v>
      </c>
      <c r="H1935" s="28" t="str">
        <f>VLOOKUP($C1935,CARPETAS!$C$5:$L$2388,5,FALSE)</f>
        <v>Silvio</v>
      </c>
      <c r="I1935" s="88">
        <v>44488</v>
      </c>
      <c r="J1935" s="29" t="str">
        <f>VLOOKUP($C1935,CARPETAS!$C$5:$L$2388,4,FALSE)</f>
        <v>Chuy</v>
      </c>
      <c r="K1935" s="38"/>
      <c r="L1935" s="93">
        <f t="shared" si="119"/>
        <v>44489</v>
      </c>
      <c r="M1935" s="30">
        <f t="shared" si="117"/>
        <v>13</v>
      </c>
      <c r="N1935" s="31">
        <v>1104</v>
      </c>
      <c r="O1935" s="31">
        <v>57481</v>
      </c>
      <c r="P1935" s="31">
        <v>1104</v>
      </c>
      <c r="Q1935" s="31">
        <v>5405</v>
      </c>
      <c r="R1935" s="31" t="s">
        <v>402</v>
      </c>
      <c r="S1935" s="31" t="s">
        <v>403</v>
      </c>
      <c r="T1935" s="40" t="s">
        <v>3813</v>
      </c>
      <c r="U1935" s="222"/>
      <c r="V1935" s="48"/>
      <c r="W1935" s="48"/>
    </row>
    <row r="1936" s="49" customFormat="1">
      <c r="A1936" s="39">
        <v>41</v>
      </c>
      <c r="B1936" s="54" t="s">
        <v>40</v>
      </c>
      <c r="C1936" s="55" t="s">
        <v>3782</v>
      </c>
      <c r="D1936" s="141" t="s">
        <v>28</v>
      </c>
      <c r="E1936" s="88">
        <v>44485</v>
      </c>
      <c r="F1936" s="37" t="str">
        <f>VLOOKUP($C1936,CARPETAS!$C$5:$L$2388,2,FALSE)</f>
        <v>BRB102</v>
      </c>
      <c r="G1936" s="27" t="str">
        <f>VLOOKUP($C1936,CARPETAS!$C$5:$L$2388,9,FALSE)</f>
        <v>141.29.98</v>
      </c>
      <c r="H1936" s="28" t="str">
        <f>VLOOKUP($C1936,CARPETAS!$C$5:$L$2388,5,FALSE)</f>
        <v>Silvio</v>
      </c>
      <c r="I1936" s="88">
        <f>E1936+3</f>
        <v>44488</v>
      </c>
      <c r="J1936" s="29" t="str">
        <f>VLOOKUP($C1936,CARPETAS!$C$5:$L$2388,4,FALSE)</f>
        <v>Rio Branco</v>
      </c>
      <c r="K1936" s="38"/>
      <c r="L1936" s="93">
        <f>I1936+1+1</f>
        <v>44490</v>
      </c>
      <c r="M1936" s="30">
        <f t="shared" si="117"/>
        <v>5</v>
      </c>
      <c r="N1936" s="31">
        <v>918</v>
      </c>
      <c r="O1936" s="31" t="s">
        <v>1812</v>
      </c>
      <c r="P1936" s="31">
        <v>918</v>
      </c>
      <c r="Q1936" s="31">
        <v>5413</v>
      </c>
      <c r="R1936" s="31" t="s">
        <v>614</v>
      </c>
      <c r="S1936" s="31" t="s">
        <v>615</v>
      </c>
      <c r="T1936" s="40" t="s">
        <v>3817</v>
      </c>
      <c r="U1936" s="222"/>
      <c r="V1936" s="48"/>
      <c r="W1936" s="48"/>
    </row>
    <row r="1937" s="49" customFormat="1">
      <c r="A1937" s="39">
        <v>41</v>
      </c>
      <c r="B1937" s="54" t="s">
        <v>40</v>
      </c>
      <c r="C1937" s="55" t="s">
        <v>3818</v>
      </c>
      <c r="D1937" s="141" t="s">
        <v>1091</v>
      </c>
      <c r="E1937" s="88">
        <v>44486</v>
      </c>
      <c r="F1937" s="37" t="str">
        <f>VLOOKUP($C1937,CARPETAS!$C$5:$L$2388,2,FALSE)</f>
        <v>BRB105</v>
      </c>
      <c r="G1937" s="27" t="str">
        <f>VLOOKUP($C1937,CARPETAS!$C$5:$L$2388,9,FALSE)</f>
        <v>141.32.99</v>
      </c>
      <c r="H1937" s="28" t="str">
        <f>VLOOKUP($C1937,CARPETAS!$C$5:$L$2388,5,FALSE)</f>
        <v>Chabat</v>
      </c>
      <c r="I1937" s="88">
        <v>44488</v>
      </c>
      <c r="J1937" s="29" t="str">
        <f>VLOOKUP($C1937,CARPETAS!$C$5:$L$2388,4,FALSE)</f>
        <v>Rio Branco</v>
      </c>
      <c r="K1937" s="38"/>
      <c r="L1937" s="93">
        <f>I1937+1+1</f>
        <v>44490</v>
      </c>
      <c r="M1937" s="30">
        <f t="shared" si="117"/>
        <v>4</v>
      </c>
      <c r="N1937" s="31">
        <v>918</v>
      </c>
      <c r="O1937" s="31" t="s">
        <v>1744</v>
      </c>
      <c r="P1937" s="31">
        <v>918</v>
      </c>
      <c r="Q1937" s="31">
        <v>1181</v>
      </c>
      <c r="R1937" s="31" t="s">
        <v>3780</v>
      </c>
      <c r="S1937" s="31" t="s">
        <v>3781</v>
      </c>
      <c r="T1937" s="40" t="s">
        <v>3817</v>
      </c>
      <c r="U1937" s="222"/>
      <c r="V1937" s="48"/>
      <c r="W1937" s="48"/>
    </row>
    <row r="1938" s="49" customFormat="1">
      <c r="A1938" s="39">
        <v>41</v>
      </c>
      <c r="B1938" s="54" t="s">
        <v>40</v>
      </c>
      <c r="C1938" s="55" t="s">
        <v>3819</v>
      </c>
      <c r="D1938" s="141" t="s">
        <v>38</v>
      </c>
      <c r="E1938" s="88">
        <v>44483</v>
      </c>
      <c r="F1938" s="37" t="str">
        <f>VLOOKUP($C1938,CARPETAS!$C$5:$L$2388,2,FALSE)</f>
        <v>BRA049</v>
      </c>
      <c r="G1938" s="27" t="str">
        <f>VLOOKUP($C1938,CARPETAS!$C$5:$L$2388,9,FALSE)</f>
        <v>141.23.01</v>
      </c>
      <c r="H1938" s="28" t="str">
        <f>VLOOKUP($C1938,CARPETAS!$C$5:$L$2388,5,FALSE)</f>
        <v>Silvio</v>
      </c>
      <c r="I1938" s="88">
        <v>44489</v>
      </c>
      <c r="J1938" s="29" t="str">
        <f>VLOOKUP($C1938,CARPETAS!$C$5:$L$2388,4,FALSE)</f>
        <v>Chuy</v>
      </c>
      <c r="K1938" s="38"/>
      <c r="L1938" s="93">
        <f>I1938+1</f>
        <v>44490</v>
      </c>
      <c r="M1938" s="30">
        <f t="shared" si="117"/>
        <v>7</v>
      </c>
      <c r="N1938" s="31">
        <v>1104</v>
      </c>
      <c r="O1938" s="31">
        <v>57637</v>
      </c>
      <c r="P1938" s="31">
        <v>1104</v>
      </c>
      <c r="Q1938" s="31">
        <v>5408</v>
      </c>
      <c r="R1938" s="31" t="s">
        <v>77</v>
      </c>
      <c r="S1938" s="31" t="s">
        <v>3820</v>
      </c>
      <c r="T1938" s="40" t="s">
        <v>3821</v>
      </c>
      <c r="U1938" s="222"/>
      <c r="V1938" s="48"/>
      <c r="W1938" s="48"/>
    </row>
    <row r="1939" s="49" customFormat="1">
      <c r="A1939" s="39">
        <v>42</v>
      </c>
      <c r="B1939" s="54" t="s">
        <v>40</v>
      </c>
      <c r="C1939" s="55" t="s">
        <v>3786</v>
      </c>
      <c r="D1939" s="141" t="s">
        <v>26</v>
      </c>
      <c r="E1939" s="88">
        <v>44488</v>
      </c>
      <c r="F1939" s="37" t="str">
        <f>VLOOKUP($C1939,CARPETAS!$C$5:$L$2388,2,FALSE)</f>
        <v>BRB104</v>
      </c>
      <c r="G1939" s="27" t="str">
        <f>VLOOKUP($C1939,CARPETAS!$C$5:$L$2388,9,FALSE)</f>
        <v>141.29.99</v>
      </c>
      <c r="H1939" s="28" t="str">
        <f>VLOOKUP($C1939,CARPETAS!$C$5:$L$2388,5,FALSE)</f>
        <v>Zanini</v>
      </c>
      <c r="I1939" s="88">
        <v>44489</v>
      </c>
      <c r="J1939" s="29" t="str">
        <f>VLOOKUP($C1939,CARPETAS!$C$5:$L$2388,4,FALSE)</f>
        <v>Rio Branco</v>
      </c>
      <c r="K1939" s="38"/>
      <c r="L1939" s="93">
        <f>I1939+1</f>
        <v>44490</v>
      </c>
      <c r="M1939" s="30">
        <f t="shared" si="117"/>
        <v>2</v>
      </c>
      <c r="N1939" s="31">
        <v>918</v>
      </c>
      <c r="O1939" s="31" t="s">
        <v>2550</v>
      </c>
      <c r="P1939" s="31">
        <v>918</v>
      </c>
      <c r="Q1939" s="31">
        <v>2369</v>
      </c>
      <c r="R1939" s="31" t="s">
        <v>2732</v>
      </c>
      <c r="S1939" s="31" t="s">
        <v>2733</v>
      </c>
      <c r="T1939" s="40" t="s">
        <v>3817</v>
      </c>
      <c r="U1939" s="222"/>
      <c r="V1939" s="48"/>
      <c r="W1939" s="48"/>
    </row>
    <row r="1940" s="49" customFormat="1">
      <c r="A1940" s="39">
        <v>42</v>
      </c>
      <c r="B1940" s="54" t="s">
        <v>40</v>
      </c>
      <c r="C1940" s="55" t="s">
        <v>3763</v>
      </c>
      <c r="D1940" s="141" t="s">
        <v>37</v>
      </c>
      <c r="E1940" s="88">
        <v>44488</v>
      </c>
      <c r="F1940" s="37" t="str">
        <f>VLOOKUP($C1940,CARPETAS!$C$5:$L$2388,2,FALSE)</f>
        <v>BRB100</v>
      </c>
      <c r="G1940" s="27" t="str">
        <f>VLOOKUP($C1940,CARPETAS!$C$5:$L$2388,9,FALSE)</f>
        <v>141.23.87</v>
      </c>
      <c r="H1940" s="28" t="str">
        <f>VLOOKUP($C1940,CARPETAS!$C$5:$L$2388,5,FALSE)</f>
        <v>Gral</v>
      </c>
      <c r="I1940" s="88">
        <f>E1940+2</f>
        <v>44490</v>
      </c>
      <c r="J1940" s="29" t="str">
        <f>VLOOKUP($C1940,CARPETAS!$C$5:$L$2388,4,FALSE)</f>
        <v>Rio Branco</v>
      </c>
      <c r="K1940" s="38"/>
      <c r="L1940" s="93">
        <f>I1940+1</f>
        <v>44491</v>
      </c>
      <c r="M1940" s="30">
        <f t="shared" si="117"/>
        <v>3</v>
      </c>
      <c r="N1940" s="31">
        <v>918</v>
      </c>
      <c r="O1940" s="31" t="s">
        <v>991</v>
      </c>
      <c r="P1940" s="31">
        <v>919</v>
      </c>
      <c r="Q1940" s="31">
        <v>5681</v>
      </c>
      <c r="R1940" s="31" t="s">
        <v>3822</v>
      </c>
      <c r="S1940" s="31" t="s">
        <v>3823</v>
      </c>
      <c r="T1940" s="40" t="s">
        <v>3824</v>
      </c>
      <c r="U1940" s="222"/>
      <c r="V1940" s="48"/>
      <c r="W1940" s="48"/>
    </row>
    <row r="1941" ht="28.5" s="49" customFormat="1">
      <c r="A1941" s="39">
        <v>42</v>
      </c>
      <c r="B1941" s="54" t="s">
        <v>40</v>
      </c>
      <c r="C1941" s="55" t="s">
        <v>3825</v>
      </c>
      <c r="D1941" s="141" t="s">
        <v>1998</v>
      </c>
      <c r="E1941" s="88">
        <v>44489</v>
      </c>
      <c r="F1941" s="37" t="str">
        <f>VLOOKUP($C1941,CARPETAS!$C$5:$L$2388,2,FALSE)</f>
        <v>BRB106</v>
      </c>
      <c r="G1941" s="27" t="str">
        <f>VLOOKUP($C1941,CARPETAS!$C$5:$L$2388,9,FALSE)</f>
        <v>141.35.72</v>
      </c>
      <c r="H1941" s="28" t="str">
        <f>VLOOKUP($C1941,CARPETAS!$C$5:$L$2388,5,FALSE)</f>
        <v>Zanini</v>
      </c>
      <c r="I1941" s="88">
        <v>44490</v>
      </c>
      <c r="J1941" s="29" t="str">
        <f>VLOOKUP($C1941,CARPETAS!$C$5:$L$2388,4,FALSE)</f>
        <v>Rio Branco</v>
      </c>
      <c r="K1941" s="38"/>
      <c r="L1941" s="93">
        <f>I1941+1</f>
        <v>44491</v>
      </c>
      <c r="M1941" s="30">
        <f t="shared" si="117"/>
        <v>2</v>
      </c>
      <c r="N1941" s="31">
        <v>918</v>
      </c>
      <c r="O1941" s="31" t="s">
        <v>3826</v>
      </c>
      <c r="P1941" s="31">
        <v>918</v>
      </c>
      <c r="Q1941" s="31">
        <v>2368</v>
      </c>
      <c r="R1941" s="31" t="s">
        <v>3579</v>
      </c>
      <c r="S1941" s="31" t="s">
        <v>3580</v>
      </c>
      <c r="T1941" s="40" t="s">
        <v>3827</v>
      </c>
      <c r="U1941" s="222"/>
      <c r="V1941" s="48"/>
      <c r="W1941" s="48"/>
    </row>
    <row r="1942" s="49" customFormat="1">
      <c r="A1942" s="39">
        <v>42</v>
      </c>
      <c r="B1942" s="54" t="s">
        <v>40</v>
      </c>
      <c r="C1942" s="55" t="s">
        <v>3825</v>
      </c>
      <c r="D1942" s="141" t="s">
        <v>26</v>
      </c>
      <c r="E1942" s="88">
        <v>44489</v>
      </c>
      <c r="F1942" s="37" t="str">
        <f>VLOOKUP($C1942,CARPETAS!$C$5:$L$2388,2,FALSE)</f>
        <v>BRB106</v>
      </c>
      <c r="G1942" s="27" t="str">
        <f>VLOOKUP($C1942,CARPETAS!$C$5:$L$2388,9,FALSE)</f>
        <v>141.35.72</v>
      </c>
      <c r="H1942" s="28" t="str">
        <f>VLOOKUP($C1942,CARPETAS!$C$5:$L$2388,5,FALSE)</f>
        <v>Zanini</v>
      </c>
      <c r="I1942" s="88">
        <v>44490</v>
      </c>
      <c r="J1942" s="29" t="str">
        <f>VLOOKUP($C1942,CARPETAS!$C$5:$L$2388,4,FALSE)</f>
        <v>Rio Branco</v>
      </c>
      <c r="K1942" s="38"/>
      <c r="L1942" s="93">
        <f>I1942+1</f>
        <v>44491</v>
      </c>
      <c r="M1942" s="30">
        <f t="shared" si="117"/>
        <v>2</v>
      </c>
      <c r="N1942" s="31">
        <v>918</v>
      </c>
      <c r="O1942" s="31" t="s">
        <v>2575</v>
      </c>
      <c r="P1942" s="31">
        <v>919</v>
      </c>
      <c r="Q1942" s="31">
        <v>2370</v>
      </c>
      <c r="R1942" s="31" t="s">
        <v>3828</v>
      </c>
      <c r="S1942" s="31" t="s">
        <v>3829</v>
      </c>
      <c r="T1942" s="40" t="s">
        <v>3824</v>
      </c>
      <c r="U1942" s="222"/>
      <c r="V1942" s="48"/>
      <c r="W1942" s="48"/>
    </row>
    <row r="1943" s="49" customFormat="1">
      <c r="A1943" s="39">
        <v>42</v>
      </c>
      <c r="B1943" s="54" t="s">
        <v>40</v>
      </c>
      <c r="C1943" s="55" t="s">
        <v>3830</v>
      </c>
      <c r="D1943" s="141" t="s">
        <v>1907</v>
      </c>
      <c r="E1943" s="88">
        <v>44487</v>
      </c>
      <c r="F1943" s="37" t="str">
        <f>VLOOKUP($C1943,CARPETAS!$C$5:$L$2388,2,FALSE)</f>
        <v>PYB034</v>
      </c>
      <c r="G1943" s="27" t="str">
        <f>VLOOKUP($C1943,CARPETAS!$C$5:$L$2388,9,FALSE)</f>
        <v>141.32.96</v>
      </c>
      <c r="H1943" s="28" t="str">
        <f>VLOOKUP($C1943,CARPETAS!$C$5:$L$2388,5,FALSE)</f>
        <v>Alto Paraguay</v>
      </c>
      <c r="I1943" s="88">
        <v>44490</v>
      </c>
      <c r="J1943" s="29" t="str">
        <f>VLOOKUP($C1943,CARPETAS!$C$5:$L$2388,4,FALSE)</f>
        <v>Salto</v>
      </c>
      <c r="K1943" s="38"/>
      <c r="L1943" s="93">
        <v>44492</v>
      </c>
      <c r="M1943" s="30">
        <f t="shared" si="117"/>
        <v>5</v>
      </c>
      <c r="N1943" s="31">
        <v>990</v>
      </c>
      <c r="O1943" s="31" t="s">
        <v>3831</v>
      </c>
      <c r="P1943" s="31">
        <v>990</v>
      </c>
      <c r="Q1943" s="31"/>
      <c r="R1943" s="31" t="s">
        <v>2113</v>
      </c>
      <c r="S1943" s="31" t="s">
        <v>2818</v>
      </c>
      <c r="T1943" s="40" t="s">
        <v>3832</v>
      </c>
      <c r="U1943" s="222"/>
      <c r="V1943" s="48"/>
      <c r="W1943" s="48"/>
    </row>
    <row r="1944" ht="28.5" s="49" customFormat="1">
      <c r="A1944" s="39">
        <v>42</v>
      </c>
      <c r="B1944" s="54" t="s">
        <v>40</v>
      </c>
      <c r="C1944" s="55" t="s">
        <v>3782</v>
      </c>
      <c r="D1944" s="141" t="s">
        <v>28</v>
      </c>
      <c r="E1944" s="88">
        <v>44488</v>
      </c>
      <c r="F1944" s="37" t="str">
        <f>VLOOKUP($C1944,CARPETAS!$C$5:$L$2388,2,FALSE)</f>
        <v>BRB102</v>
      </c>
      <c r="G1944" s="27" t="str">
        <f>VLOOKUP($C1944,CARPETAS!$C$5:$L$2388,9,FALSE)</f>
        <v>141.29.98</v>
      </c>
      <c r="H1944" s="28" t="str">
        <f>VLOOKUP($C1944,CARPETAS!$C$5:$L$2388,5,FALSE)</f>
        <v>Silvio</v>
      </c>
      <c r="I1944" s="88">
        <f>E1944+2</f>
        <v>44490</v>
      </c>
      <c r="J1944" s="29" t="str">
        <f>VLOOKUP($C1944,CARPETAS!$C$5:$L$2388,4,FALSE)</f>
        <v>Rio Branco</v>
      </c>
      <c r="K1944" s="38"/>
      <c r="L1944" s="93">
        <v>44492</v>
      </c>
      <c r="M1944" s="30">
        <f t="shared" si="117"/>
        <v>4</v>
      </c>
      <c r="N1944" s="31">
        <v>918</v>
      </c>
      <c r="O1944" s="31" t="s">
        <v>1845</v>
      </c>
      <c r="P1944" s="31">
        <v>893</v>
      </c>
      <c r="Q1944" s="31">
        <v>5414</v>
      </c>
      <c r="R1944" s="31" t="s">
        <v>3746</v>
      </c>
      <c r="S1944" s="31" t="s">
        <v>3747</v>
      </c>
      <c r="T1944" s="40" t="s">
        <v>3833</v>
      </c>
      <c r="U1944" s="222"/>
      <c r="V1944" s="48"/>
      <c r="W1944" s="48"/>
    </row>
    <row r="1945" s="49" customFormat="1">
      <c r="A1945" s="39">
        <v>40</v>
      </c>
      <c r="B1945" s="54" t="s">
        <v>40</v>
      </c>
      <c r="C1945" s="55" t="s">
        <v>3834</v>
      </c>
      <c r="D1945" s="141" t="s">
        <v>2282</v>
      </c>
      <c r="E1945" s="88">
        <v>44478</v>
      </c>
      <c r="F1945" s="37" t="str">
        <f>VLOOKUP($C1945,CARPETAS!$C$5:$L$2388,2,FALSE)</f>
        <v>BRE040</v>
      </c>
      <c r="G1945" s="27" t="str">
        <f>VLOOKUP($C1945,CARPETAS!$C$5:$L$2388,9,FALSE)</f>
        <v>141.18.14</v>
      </c>
      <c r="H1945" s="28" t="str">
        <f>VLOOKUP($C1945,CARPETAS!$C$5:$L$2388,5,FALSE)</f>
        <v>Silvio</v>
      </c>
      <c r="I1945" s="88">
        <v>44491</v>
      </c>
      <c r="J1945" s="29" t="str">
        <f>VLOOKUP($C1945,CARPETAS!$C$5:$L$2388,4,FALSE)</f>
        <v>Rio Branco</v>
      </c>
      <c r="K1945" s="38"/>
      <c r="L1945" s="93">
        <f>I1945+1</f>
        <v>44492</v>
      </c>
      <c r="M1945" s="30">
        <f t="shared" si="117"/>
        <v>14</v>
      </c>
      <c r="N1945" s="31">
        <v>2472</v>
      </c>
      <c r="O1945" s="31">
        <v>57404</v>
      </c>
      <c r="P1945" s="31">
        <v>2472</v>
      </c>
      <c r="Q1945" s="31">
        <v>5407</v>
      </c>
      <c r="R1945" s="31" t="s">
        <v>2831</v>
      </c>
      <c r="S1945" s="31" t="s">
        <v>269</v>
      </c>
      <c r="T1945" s="40" t="s">
        <v>3835</v>
      </c>
      <c r="U1945" s="222"/>
      <c r="V1945" s="48"/>
      <c r="W1945" s="48"/>
    </row>
    <row r="1946" s="49" customFormat="1">
      <c r="A1946" s="39">
        <v>42</v>
      </c>
      <c r="B1946" s="54" t="s">
        <v>40</v>
      </c>
      <c r="C1946" s="55" t="s">
        <v>3825</v>
      </c>
      <c r="D1946" s="141" t="s">
        <v>1998</v>
      </c>
      <c r="E1946" s="88">
        <v>44489</v>
      </c>
      <c r="F1946" s="37" t="str">
        <f>VLOOKUP($C1946,CARPETAS!$C$5:$L$2388,2,FALSE)</f>
        <v>BRB106</v>
      </c>
      <c r="G1946" s="27" t="str">
        <f>VLOOKUP($C1946,CARPETAS!$C$5:$L$2388,9,FALSE)</f>
        <v>141.35.72</v>
      </c>
      <c r="H1946" s="28" t="str">
        <f>VLOOKUP($C1946,CARPETAS!$C$5:$L$2388,5,FALSE)</f>
        <v>Zanini</v>
      </c>
      <c r="I1946" s="88">
        <f>E1946+2</f>
        <v>44491</v>
      </c>
      <c r="J1946" s="29" t="str">
        <f>VLOOKUP($C1946,CARPETAS!$C$5:$L$2388,4,FALSE)</f>
        <v>Rio Branco</v>
      </c>
      <c r="K1946" s="38"/>
      <c r="L1946" s="93">
        <v>44492</v>
      </c>
      <c r="M1946" s="30">
        <f t="shared" si="117"/>
        <v>3</v>
      </c>
      <c r="N1946" s="31">
        <v>918</v>
      </c>
      <c r="O1946" s="31" t="s">
        <v>3836</v>
      </c>
      <c r="P1946" s="31">
        <v>918</v>
      </c>
      <c r="Q1946" s="31">
        <v>2373</v>
      </c>
      <c r="R1946" s="31" t="s">
        <v>3837</v>
      </c>
      <c r="S1946" s="31" t="s">
        <v>3838</v>
      </c>
      <c r="T1946" s="40" t="s">
        <v>3839</v>
      </c>
      <c r="U1946" s="222"/>
      <c r="V1946" s="48"/>
      <c r="W1946" s="48"/>
    </row>
    <row r="1947" s="49" customFormat="1">
      <c r="A1947" s="39">
        <v>42</v>
      </c>
      <c r="B1947" s="54" t="s">
        <v>40</v>
      </c>
      <c r="C1947" s="55" t="s">
        <v>3840</v>
      </c>
      <c r="D1947" s="141" t="s">
        <v>27</v>
      </c>
      <c r="E1947" s="88">
        <v>44489</v>
      </c>
      <c r="F1947" s="37" t="str">
        <f>VLOOKUP($C1947,CARPETAS!$C$5:$L$2388,2,FALSE)</f>
        <v>BRB107</v>
      </c>
      <c r="G1947" s="27" t="str">
        <f>VLOOKUP($C1947,CARPETAS!$C$5:$L$2388,9,FALSE)</f>
        <v>141.35.71</v>
      </c>
      <c r="H1947" s="28" t="str">
        <f>VLOOKUP($C1947,CARPETAS!$C$5:$L$2388,5,FALSE)</f>
        <v>Amaro</v>
      </c>
      <c r="I1947" s="88">
        <f>E1947+2</f>
        <v>44491</v>
      </c>
      <c r="J1947" s="29" t="str">
        <f>VLOOKUP($C1947,CARPETAS!$C$5:$L$2388,4,FALSE)</f>
        <v>Rio Branco</v>
      </c>
      <c r="K1947" s="38"/>
      <c r="L1947" s="93">
        <f>I1947+1</f>
        <v>44492</v>
      </c>
      <c r="M1947" s="30">
        <f t="shared" si="117"/>
        <v>3</v>
      </c>
      <c r="N1947" s="31">
        <v>1008</v>
      </c>
      <c r="O1947" s="31" t="s">
        <v>846</v>
      </c>
      <c r="P1947" s="31">
        <v>1008</v>
      </c>
      <c r="Q1947" s="31">
        <v>7613</v>
      </c>
      <c r="R1947" s="31" t="s">
        <v>3841</v>
      </c>
      <c r="S1947" s="31" t="s">
        <v>3842</v>
      </c>
      <c r="T1947" s="40" t="s">
        <v>3843</v>
      </c>
      <c r="U1947" s="222"/>
      <c r="V1947" s="48"/>
      <c r="W1947" s="48"/>
    </row>
    <row r="1948" s="49" customFormat="1">
      <c r="A1948" s="39">
        <v>42</v>
      </c>
      <c r="B1948" s="54" t="s">
        <v>40</v>
      </c>
      <c r="C1948" s="55" t="s">
        <v>3844</v>
      </c>
      <c r="D1948" s="141" t="s">
        <v>2282</v>
      </c>
      <c r="E1948" s="88">
        <v>44487</v>
      </c>
      <c r="F1948" s="37" t="str">
        <f>VLOOKUP($C1948,CARPETAS!$C$5:$L$2388,2,FALSE)</f>
        <v>BRE045/BRB108</v>
      </c>
      <c r="G1948" s="27" t="str">
        <f>VLOOKUP($C1948,CARPETAS!$C$5:$L$2388,9,FALSE)</f>
        <v>1413181/1413183/1410446</v>
      </c>
      <c r="H1948" s="28" t="str">
        <f>VLOOKUP($C1948,CARPETAS!$C$5:$L$2388,5,FALSE)</f>
        <v>Zanini</v>
      </c>
      <c r="I1948" s="88">
        <v>44491</v>
      </c>
      <c r="J1948" s="29" t="str">
        <f>VLOOKUP($C1948,CARPETAS!$C$5:$L$2388,4,FALSE)</f>
        <v>Rio Branco</v>
      </c>
      <c r="K1948" s="38"/>
      <c r="L1948" s="93">
        <f>I1948+1</f>
        <v>44492</v>
      </c>
      <c r="M1948" s="30">
        <f t="shared" si="117"/>
        <v>5</v>
      </c>
      <c r="N1948" s="31">
        <v>2272</v>
      </c>
      <c r="O1948" s="31" t="s">
        <v>3845</v>
      </c>
      <c r="P1948" s="31">
        <v>2272</v>
      </c>
      <c r="Q1948" s="31">
        <v>2371</v>
      </c>
      <c r="R1948" s="31" t="s">
        <v>3326</v>
      </c>
      <c r="S1948" s="31" t="s">
        <v>3670</v>
      </c>
      <c r="T1948" s="40" t="s">
        <v>3846</v>
      </c>
      <c r="U1948" s="222"/>
      <c r="V1948" s="48"/>
      <c r="W1948" s="48"/>
    </row>
    <row r="1949" s="49" customFormat="1">
      <c r="A1949" s="39">
        <v>42</v>
      </c>
      <c r="B1949" s="54" t="s">
        <v>40</v>
      </c>
      <c r="C1949" s="55" t="s">
        <v>3763</v>
      </c>
      <c r="D1949" s="141" t="s">
        <v>37</v>
      </c>
      <c r="E1949" s="88">
        <v>44490</v>
      </c>
      <c r="F1949" s="37" t="str">
        <f>VLOOKUP($C1949,CARPETAS!$C$5:$L$2388,2,FALSE)</f>
        <v>BRB100</v>
      </c>
      <c r="G1949" s="27" t="str">
        <f>VLOOKUP($C1949,CARPETAS!$C$5:$L$2388,9,FALSE)</f>
        <v>141.23.87</v>
      </c>
      <c r="H1949" s="28" t="str">
        <f>VLOOKUP($C1949,CARPETAS!$C$5:$L$2388,5,FALSE)</f>
        <v>Gral</v>
      </c>
      <c r="I1949" s="88">
        <f>E1949+2</f>
        <v>44492</v>
      </c>
      <c r="J1949" s="29" t="str">
        <f>VLOOKUP($C1949,CARPETAS!$C$5:$L$2388,4,FALSE)</f>
        <v>Rio Branco</v>
      </c>
      <c r="K1949" s="38"/>
      <c r="L1949" s="93">
        <f>I1949+1</f>
        <v>44493</v>
      </c>
      <c r="M1949" s="30">
        <f t="shared" si="117"/>
        <v>3</v>
      </c>
      <c r="N1949" s="31">
        <v>918</v>
      </c>
      <c r="O1949" s="31" t="s">
        <v>1000</v>
      </c>
      <c r="P1949" s="31">
        <v>917</v>
      </c>
      <c r="Q1949" s="31">
        <v>5682</v>
      </c>
      <c r="R1949" s="31" t="s">
        <v>2901</v>
      </c>
      <c r="S1949" s="31" t="s">
        <v>2902</v>
      </c>
      <c r="T1949" s="40" t="s">
        <v>3847</v>
      </c>
      <c r="U1949" s="222"/>
      <c r="V1949" s="48"/>
      <c r="W1949" s="48"/>
    </row>
    <row r="1950" s="49" customFormat="1">
      <c r="A1950" s="39">
        <v>42</v>
      </c>
      <c r="B1950" s="54" t="s">
        <v>40</v>
      </c>
      <c r="C1950" s="55" t="s">
        <v>3840</v>
      </c>
      <c r="D1950" s="141" t="s">
        <v>32</v>
      </c>
      <c r="E1950" s="88">
        <v>44490</v>
      </c>
      <c r="F1950" s="37" t="str">
        <f>VLOOKUP($C1950,CARPETAS!$C$5:$L$2388,2,FALSE)</f>
        <v>BRB107</v>
      </c>
      <c r="G1950" s="27" t="str">
        <f>VLOOKUP($C1950,CARPETAS!$C$5:$L$2388,9,FALSE)</f>
        <v>141.35.71</v>
      </c>
      <c r="H1950" s="28" t="str">
        <f>VLOOKUP($C1950,CARPETAS!$C$5:$L$2388,5,FALSE)</f>
        <v>Amaro</v>
      </c>
      <c r="I1950" s="88">
        <v>44492</v>
      </c>
      <c r="J1950" s="29" t="str">
        <f>VLOOKUP($C1950,CARPETAS!$C$5:$L$2388,4,FALSE)</f>
        <v>Rio Branco</v>
      </c>
      <c r="K1950" s="38"/>
      <c r="L1950" s="93">
        <v>44495</v>
      </c>
      <c r="M1950" s="30">
        <f t="shared" si="117"/>
        <v>5</v>
      </c>
      <c r="N1950" s="31">
        <v>1008</v>
      </c>
      <c r="O1950" s="31" t="s">
        <v>649</v>
      </c>
      <c r="P1950" s="31">
        <v>1008</v>
      </c>
      <c r="Q1950" s="31">
        <v>7605</v>
      </c>
      <c r="R1950" s="31" t="s">
        <v>3848</v>
      </c>
      <c r="S1950" s="31" t="s">
        <v>3849</v>
      </c>
      <c r="T1950" s="40" t="s">
        <v>3850</v>
      </c>
      <c r="U1950" s="222"/>
      <c r="V1950" s="48"/>
      <c r="W1950" s="48"/>
    </row>
    <row r="1951" s="49" customFormat="1">
      <c r="A1951" s="39">
        <v>42</v>
      </c>
      <c r="B1951" s="54" t="s">
        <v>40</v>
      </c>
      <c r="C1951" s="55" t="s">
        <v>3840</v>
      </c>
      <c r="D1951" s="141" t="s">
        <v>27</v>
      </c>
      <c r="E1951" s="88">
        <v>44490</v>
      </c>
      <c r="F1951" s="37" t="str">
        <f>VLOOKUP($C1951,CARPETAS!$C$5:$L$2388,2,FALSE)</f>
        <v>BRB107</v>
      </c>
      <c r="G1951" s="27" t="str">
        <f>VLOOKUP($C1951,CARPETAS!$C$5:$L$2388,9,FALSE)</f>
        <v>141.35.71</v>
      </c>
      <c r="H1951" s="28" t="str">
        <f>VLOOKUP($C1951,CARPETAS!$C$5:$L$2388,5,FALSE)</f>
        <v>Amaro</v>
      </c>
      <c r="I1951" s="88">
        <f>E1951+2</f>
        <v>44492</v>
      </c>
      <c r="J1951" s="29" t="str">
        <f>VLOOKUP($C1951,CARPETAS!$C$5:$L$2388,4,FALSE)</f>
        <v>Rio Branco</v>
      </c>
      <c r="K1951" s="38"/>
      <c r="L1951" s="93">
        <v>44495</v>
      </c>
      <c r="M1951" s="30">
        <f t="shared" si="117"/>
        <v>5</v>
      </c>
      <c r="N1951" s="31">
        <v>1008</v>
      </c>
      <c r="O1951" s="31" t="s">
        <v>1099</v>
      </c>
      <c r="P1951" s="31">
        <v>1008</v>
      </c>
      <c r="Q1951" s="31">
        <v>7612</v>
      </c>
      <c r="R1951" s="31" t="s">
        <v>3851</v>
      </c>
      <c r="S1951" s="31" t="s">
        <v>3852</v>
      </c>
      <c r="T1951" s="40" t="s">
        <v>3850</v>
      </c>
      <c r="U1951" s="222"/>
      <c r="V1951" s="48"/>
      <c r="W1951" s="48"/>
    </row>
    <row r="1952" s="49" customFormat="1">
      <c r="A1952" s="39">
        <v>42</v>
      </c>
      <c r="B1952" s="54" t="s">
        <v>40</v>
      </c>
      <c r="C1952" s="55" t="s">
        <v>3825</v>
      </c>
      <c r="D1952" s="141" t="s">
        <v>26</v>
      </c>
      <c r="E1952" s="88">
        <v>44491</v>
      </c>
      <c r="F1952" s="37" t="str">
        <f>VLOOKUP($C1952,CARPETAS!$C$5:$L$2388,2,FALSE)</f>
        <v>BRB106</v>
      </c>
      <c r="G1952" s="27" t="str">
        <f>VLOOKUP($C1952,CARPETAS!$C$5:$L$2388,9,FALSE)</f>
        <v>141.35.72</v>
      </c>
      <c r="H1952" s="28" t="str">
        <f>VLOOKUP($C1952,CARPETAS!$C$5:$L$2388,5,FALSE)</f>
        <v>Zanini</v>
      </c>
      <c r="I1952" s="88">
        <v>44494</v>
      </c>
      <c r="J1952" s="29" t="str">
        <f>VLOOKUP($C1952,CARPETAS!$C$5:$L$2388,4,FALSE)</f>
        <v>Rio Branco</v>
      </c>
      <c r="K1952" s="38"/>
      <c r="L1952" s="93">
        <f ref="L1952:L1978" t="shared" si="120">I1952+1</f>
        <v>44495</v>
      </c>
      <c r="M1952" s="30">
        <f t="shared" si="117"/>
        <v>4</v>
      </c>
      <c r="N1952" s="31">
        <v>918</v>
      </c>
      <c r="O1952" s="31" t="s">
        <v>3853</v>
      </c>
      <c r="P1952" s="31">
        <v>919</v>
      </c>
      <c r="Q1952" s="31">
        <v>2374</v>
      </c>
      <c r="R1952" s="31" t="s">
        <v>478</v>
      </c>
      <c r="S1952" s="31" t="s">
        <v>479</v>
      </c>
      <c r="T1952" s="40" t="s">
        <v>3854</v>
      </c>
      <c r="U1952" s="222"/>
      <c r="V1952" s="48"/>
      <c r="W1952" s="48"/>
    </row>
    <row r="1953" s="49" customFormat="1">
      <c r="A1953" s="39">
        <v>42</v>
      </c>
      <c r="B1953" s="54" t="s">
        <v>40</v>
      </c>
      <c r="C1953" s="55" t="s">
        <v>3825</v>
      </c>
      <c r="D1953" s="141" t="s">
        <v>26</v>
      </c>
      <c r="E1953" s="88">
        <v>44491</v>
      </c>
      <c r="F1953" s="37" t="str">
        <f>VLOOKUP($C1953,CARPETAS!$C$5:$L$2388,2,FALSE)</f>
        <v>BRB106</v>
      </c>
      <c r="G1953" s="27" t="str">
        <f>VLOOKUP($C1953,CARPETAS!$C$5:$L$2388,9,FALSE)</f>
        <v>141.35.72</v>
      </c>
      <c r="H1953" s="28" t="str">
        <f>VLOOKUP($C1953,CARPETAS!$C$5:$L$2388,5,FALSE)</f>
        <v>Zanini</v>
      </c>
      <c r="I1953" s="88">
        <v>44494</v>
      </c>
      <c r="J1953" s="29" t="str">
        <f>VLOOKUP($C1953,CARPETAS!$C$5:$L$2388,4,FALSE)</f>
        <v>Rio Branco</v>
      </c>
      <c r="K1953" s="38"/>
      <c r="L1953" s="93">
        <f t="shared" si="120"/>
        <v>44495</v>
      </c>
      <c r="M1953" s="30">
        <f t="shared" si="117"/>
        <v>4</v>
      </c>
      <c r="N1953" s="31">
        <v>918</v>
      </c>
      <c r="O1953" s="31" t="s">
        <v>2581</v>
      </c>
      <c r="P1953" s="31">
        <v>918</v>
      </c>
      <c r="Q1953" s="31">
        <v>2375</v>
      </c>
      <c r="R1953" s="31" t="s">
        <v>183</v>
      </c>
      <c r="S1953" s="31" t="s">
        <v>184</v>
      </c>
      <c r="T1953" s="40" t="s">
        <v>3855</v>
      </c>
      <c r="U1953" s="222"/>
      <c r="V1953" s="48"/>
      <c r="W1953" s="48"/>
    </row>
    <row r="1954" s="49" customFormat="1">
      <c r="A1954" s="39">
        <v>42</v>
      </c>
      <c r="B1954" s="54" t="s">
        <v>40</v>
      </c>
      <c r="C1954" s="55" t="s">
        <v>3782</v>
      </c>
      <c r="D1954" s="141" t="s">
        <v>36</v>
      </c>
      <c r="E1954" s="88">
        <v>44490</v>
      </c>
      <c r="F1954" s="37" t="str">
        <f>VLOOKUP($C1954,CARPETAS!$C$5:$L$2388,2,FALSE)</f>
        <v>BRB102</v>
      </c>
      <c r="G1954" s="27" t="str">
        <f>VLOOKUP($C1954,CARPETAS!$C$5:$L$2388,9,FALSE)</f>
        <v>141.29.98</v>
      </c>
      <c r="H1954" s="28" t="str">
        <f>VLOOKUP($C1954,CARPETAS!$C$5:$L$2388,5,FALSE)</f>
        <v>Silvio</v>
      </c>
      <c r="I1954" s="88">
        <v>44494</v>
      </c>
      <c r="J1954" s="29" t="str">
        <f>VLOOKUP($C1954,CARPETAS!$C$5:$L$2388,4,FALSE)</f>
        <v>Rio Branco</v>
      </c>
      <c r="K1954" s="38"/>
      <c r="L1954" s="93">
        <f t="shared" si="120"/>
        <v>44495</v>
      </c>
      <c r="M1954" s="30">
        <f t="shared" si="117"/>
        <v>5</v>
      </c>
      <c r="N1954" s="31">
        <v>918</v>
      </c>
      <c r="O1954" s="31" t="s">
        <v>575</v>
      </c>
      <c r="P1954" s="31">
        <v>946</v>
      </c>
      <c r="Q1954" s="31">
        <v>5415</v>
      </c>
      <c r="R1954" s="31" t="s">
        <v>217</v>
      </c>
      <c r="S1954" s="31" t="s">
        <v>1690</v>
      </c>
      <c r="T1954" s="40" t="s">
        <v>3856</v>
      </c>
      <c r="U1954" s="222"/>
      <c r="V1954" s="48"/>
      <c r="W1954" s="48"/>
    </row>
    <row r="1955" s="49" customFormat="1">
      <c r="A1955" s="39">
        <v>41</v>
      </c>
      <c r="B1955" s="54" t="s">
        <v>40</v>
      </c>
      <c r="C1955" s="55" t="s">
        <v>3857</v>
      </c>
      <c r="D1955" s="141" t="s">
        <v>38</v>
      </c>
      <c r="E1955" s="88">
        <v>44484</v>
      </c>
      <c r="F1955" s="37" t="str">
        <f>VLOOKUP($C1955,CARPETAS!$C$5:$L$2388,2,FALSE)</f>
        <v>BRA049</v>
      </c>
      <c r="G1955" s="27" t="str">
        <f>VLOOKUP($C1955,CARPETAS!$C$5:$L$2388,9,FALSE)</f>
        <v>141.23.01</v>
      </c>
      <c r="H1955" s="28" t="str">
        <f>VLOOKUP($C1955,CARPETAS!$C$5:$L$2388,5,FALSE)</f>
        <v>Silvio</v>
      </c>
      <c r="I1955" s="88">
        <v>44494</v>
      </c>
      <c r="J1955" s="29" t="str">
        <f>VLOOKUP($C1955,CARPETAS!$C$5:$L$2388,4,FALSE)</f>
        <v>Chuy</v>
      </c>
      <c r="K1955" s="38"/>
      <c r="L1955" s="93">
        <f t="shared" si="120"/>
        <v>44495</v>
      </c>
      <c r="M1955" s="30">
        <f t="shared" si="117"/>
        <v>11</v>
      </c>
      <c r="N1955" s="31">
        <v>1104</v>
      </c>
      <c r="O1955" s="31">
        <v>57645</v>
      </c>
      <c r="P1955" s="31">
        <v>1104</v>
      </c>
      <c r="Q1955" s="31">
        <v>5417</v>
      </c>
      <c r="R1955" s="31" t="s">
        <v>3858</v>
      </c>
      <c r="S1955" s="31" t="s">
        <v>1863</v>
      </c>
      <c r="T1955" s="40" t="s">
        <v>3859</v>
      </c>
      <c r="U1955" s="222"/>
      <c r="V1955" s="48"/>
      <c r="W1955" s="48"/>
    </row>
    <row r="1956" s="49" customFormat="1">
      <c r="A1956" s="39">
        <v>41</v>
      </c>
      <c r="B1956" s="54" t="s">
        <v>40</v>
      </c>
      <c r="C1956" s="55" t="s">
        <v>3860</v>
      </c>
      <c r="D1956" s="141" t="s">
        <v>38</v>
      </c>
      <c r="E1956" s="88">
        <v>44484</v>
      </c>
      <c r="F1956" s="37" t="str">
        <f>VLOOKUP($C1956,CARPETAS!$C$5:$L$2388,2,FALSE)</f>
        <v>BRA049</v>
      </c>
      <c r="G1956" s="27" t="str">
        <f>VLOOKUP($C1956,CARPETAS!$C$5:$L$2388,9,FALSE)</f>
        <v>141.23.01</v>
      </c>
      <c r="H1956" s="28" t="str">
        <f>VLOOKUP($C1956,CARPETAS!$C$5:$L$2388,5,FALSE)</f>
        <v>Silvio</v>
      </c>
      <c r="I1956" s="88">
        <v>44494</v>
      </c>
      <c r="J1956" s="29" t="str">
        <f>VLOOKUP($C1956,CARPETAS!$C$5:$L$2388,4,FALSE)</f>
        <v>Chuy</v>
      </c>
      <c r="K1956" s="38"/>
      <c r="L1956" s="93">
        <f t="shared" si="120"/>
        <v>44495</v>
      </c>
      <c r="M1956" s="30">
        <f t="shared" si="117"/>
        <v>11</v>
      </c>
      <c r="N1956" s="31">
        <v>1104</v>
      </c>
      <c r="O1956" s="31">
        <v>57407</v>
      </c>
      <c r="P1956" s="31">
        <v>1104</v>
      </c>
      <c r="Q1956" s="31">
        <v>5416</v>
      </c>
      <c r="R1956" s="31" t="s">
        <v>77</v>
      </c>
      <c r="S1956" s="31" t="s">
        <v>3820</v>
      </c>
      <c r="T1956" s="40" t="s">
        <v>3859</v>
      </c>
      <c r="U1956" s="222"/>
      <c r="V1956" s="48"/>
      <c r="W1956" s="48"/>
    </row>
    <row r="1957" s="49" customFormat="1">
      <c r="A1957" s="39">
        <v>41</v>
      </c>
      <c r="B1957" s="54" t="s">
        <v>40</v>
      </c>
      <c r="C1957" s="55" t="s">
        <v>3861</v>
      </c>
      <c r="D1957" s="141" t="s">
        <v>38</v>
      </c>
      <c r="E1957" s="88">
        <v>44484</v>
      </c>
      <c r="F1957" s="37" t="str">
        <f>VLOOKUP($C1957,CARPETAS!$C$5:$L$2388,2,FALSE)</f>
        <v>BRA049</v>
      </c>
      <c r="G1957" s="27" t="str">
        <f>VLOOKUP($C1957,CARPETAS!$C$5:$L$2388,9,FALSE)</f>
        <v>141.23.01</v>
      </c>
      <c r="H1957" s="28" t="str">
        <f>VLOOKUP($C1957,CARPETAS!$C$5:$L$2388,5,FALSE)</f>
        <v>Silvio</v>
      </c>
      <c r="I1957" s="88">
        <v>44494</v>
      </c>
      <c r="J1957" s="29" t="str">
        <f>VLOOKUP($C1957,CARPETAS!$C$5:$L$2388,4,FALSE)</f>
        <v>Chuy</v>
      </c>
      <c r="K1957" s="38"/>
      <c r="L1957" s="93">
        <f t="shared" si="120"/>
        <v>44495</v>
      </c>
      <c r="M1957" s="30">
        <f t="shared" si="117"/>
        <v>11</v>
      </c>
      <c r="N1957" s="31">
        <v>1104</v>
      </c>
      <c r="O1957" s="31">
        <v>57405</v>
      </c>
      <c r="P1957" s="31">
        <v>1104</v>
      </c>
      <c r="Q1957" s="31">
        <v>5418</v>
      </c>
      <c r="R1957" s="31" t="s">
        <v>281</v>
      </c>
      <c r="S1957" s="31" t="s">
        <v>546</v>
      </c>
      <c r="T1957" s="40" t="s">
        <v>3859</v>
      </c>
      <c r="U1957" s="222"/>
      <c r="V1957" s="48"/>
      <c r="W1957" s="48"/>
    </row>
    <row r="1958" s="49" customFormat="1">
      <c r="A1958" s="39">
        <v>42</v>
      </c>
      <c r="B1958" s="54" t="s">
        <v>40</v>
      </c>
      <c r="C1958" s="55" t="s">
        <v>3818</v>
      </c>
      <c r="D1958" s="141" t="s">
        <v>1091</v>
      </c>
      <c r="E1958" s="88">
        <v>44492</v>
      </c>
      <c r="F1958" s="37" t="str">
        <f>VLOOKUP($C1958,CARPETAS!$C$5:$L$2388,2,FALSE)</f>
        <v>BRB105</v>
      </c>
      <c r="G1958" s="27" t="str">
        <f>VLOOKUP($C1958,CARPETAS!$C$5:$L$2388,9,FALSE)</f>
        <v>141.32.99</v>
      </c>
      <c r="H1958" s="28" t="str">
        <f>VLOOKUP($C1958,CARPETAS!$C$5:$L$2388,5,FALSE)</f>
        <v>Chabat</v>
      </c>
      <c r="I1958" s="88">
        <f>E1958+2</f>
        <v>44494</v>
      </c>
      <c r="J1958" s="29" t="str">
        <f>VLOOKUP($C1958,CARPETAS!$C$5:$L$2388,4,FALSE)</f>
        <v>Rio Branco</v>
      </c>
      <c r="K1958" s="38"/>
      <c r="L1958" s="93">
        <f t="shared" si="120"/>
        <v>44495</v>
      </c>
      <c r="M1958" s="30">
        <f t="shared" si="117"/>
        <v>3</v>
      </c>
      <c r="N1958" s="31">
        <v>918</v>
      </c>
      <c r="O1958" s="31" t="s">
        <v>1741</v>
      </c>
      <c r="P1958" s="31">
        <v>918</v>
      </c>
      <c r="Q1958" s="31">
        <v>1191</v>
      </c>
      <c r="R1958" s="31" t="s">
        <v>3780</v>
      </c>
      <c r="S1958" s="31" t="s">
        <v>3781</v>
      </c>
      <c r="T1958" s="40" t="s">
        <v>3855</v>
      </c>
      <c r="U1958" s="222"/>
      <c r="V1958" s="48"/>
      <c r="W1958" s="48"/>
    </row>
    <row r="1959" s="49" customFormat="1">
      <c r="A1959" s="39">
        <v>41</v>
      </c>
      <c r="B1959" s="54" t="s">
        <v>40</v>
      </c>
      <c r="C1959" s="55" t="s">
        <v>3862</v>
      </c>
      <c r="D1959" s="141" t="s">
        <v>2282</v>
      </c>
      <c r="E1959" s="88">
        <v>44489</v>
      </c>
      <c r="F1959" s="37" t="str">
        <f>VLOOKUP($C1959,CARPETAS!$C$5:$L$2388,2,FALSE)</f>
        <v>BRE044</v>
      </c>
      <c r="G1959" s="27" t="str">
        <f>VLOOKUP($C1959,CARPETAS!$C$5:$L$2388,9,FALSE)</f>
        <v>141.29.73</v>
      </c>
      <c r="H1959" s="28" t="str">
        <f>VLOOKUP($C1959,CARPETAS!$C$5:$L$2388,5,FALSE)</f>
        <v>Gral</v>
      </c>
      <c r="I1959" s="88">
        <v>44495</v>
      </c>
      <c r="J1959" s="29" t="str">
        <f>VLOOKUP($C1959,CARPETAS!$C$5:$L$2388,4,FALSE)</f>
        <v>Rio Branco</v>
      </c>
      <c r="K1959" s="38"/>
      <c r="L1959" s="93">
        <f t="shared" si="120"/>
        <v>44496</v>
      </c>
      <c r="M1959" s="30">
        <f t="shared" si="117"/>
        <v>7</v>
      </c>
      <c r="N1959" s="31">
        <v>25000</v>
      </c>
      <c r="O1959" s="31"/>
      <c r="P1959" s="31"/>
      <c r="Q1959" s="31">
        <v>5687</v>
      </c>
      <c r="R1959" s="31" t="s">
        <v>3863</v>
      </c>
      <c r="S1959" s="31" t="s">
        <v>3864</v>
      </c>
      <c r="T1959" s="40" t="s">
        <v>3865</v>
      </c>
      <c r="U1959" s="222"/>
      <c r="V1959" s="48"/>
      <c r="W1959" s="48"/>
    </row>
    <row r="1960" s="49" customFormat="1">
      <c r="A1960" s="39">
        <v>43</v>
      </c>
      <c r="B1960" s="54" t="s">
        <v>40</v>
      </c>
      <c r="C1960" s="55" t="s">
        <v>3866</v>
      </c>
      <c r="D1960" s="141" t="s">
        <v>1091</v>
      </c>
      <c r="E1960" s="88">
        <v>44494</v>
      </c>
      <c r="F1960" s="37" t="str">
        <f>VLOOKUP($C1960,CARPETAS!$C$5:$L$2388,2,FALSE)</f>
        <v>BRB110</v>
      </c>
      <c r="G1960" s="27" t="str">
        <f>VLOOKUP($C1960,CARPETAS!$C$5:$L$2388,9,FALSE)</f>
        <v>141.40.36</v>
      </c>
      <c r="H1960" s="28" t="str">
        <f>VLOOKUP($C1960,CARPETAS!$C$5:$L$2388,5,FALSE)</f>
        <v>Silvio</v>
      </c>
      <c r="I1960" s="88">
        <f ref="I1960:I1965" t="shared" si="121">E1960+2</f>
        <v>44496</v>
      </c>
      <c r="J1960" s="29" t="str">
        <f>VLOOKUP($C1960,CARPETAS!$C$5:$L$2388,4,FALSE)</f>
        <v>Rio Branco</v>
      </c>
      <c r="K1960" s="38"/>
      <c r="L1960" s="93">
        <f t="shared" si="120"/>
        <v>44497</v>
      </c>
      <c r="M1960" s="30">
        <f t="shared" si="117"/>
        <v>3</v>
      </c>
      <c r="N1960" s="31">
        <v>918</v>
      </c>
      <c r="O1960" s="31" t="s">
        <v>1763</v>
      </c>
      <c r="P1960" s="31">
        <v>918</v>
      </c>
      <c r="Q1960" s="31">
        <v>5428</v>
      </c>
      <c r="R1960" s="31" t="s">
        <v>3464</v>
      </c>
      <c r="S1960" s="31" t="s">
        <v>3465</v>
      </c>
      <c r="T1960" s="40" t="s">
        <v>3867</v>
      </c>
      <c r="U1960" s="222"/>
      <c r="V1960" s="48"/>
      <c r="W1960" s="48"/>
    </row>
    <row r="1961" s="49" customFormat="1">
      <c r="A1961" s="39">
        <v>43</v>
      </c>
      <c r="B1961" s="54" t="s">
        <v>40</v>
      </c>
      <c r="C1961" s="55" t="s">
        <v>3866</v>
      </c>
      <c r="D1961" s="141" t="s">
        <v>28</v>
      </c>
      <c r="E1961" s="88">
        <v>44494</v>
      </c>
      <c r="F1961" s="37" t="str">
        <f>VLOOKUP($C1961,CARPETAS!$C$5:$L$2388,2,FALSE)</f>
        <v>BRB110</v>
      </c>
      <c r="G1961" s="27" t="str">
        <f>VLOOKUP($C1961,CARPETAS!$C$5:$L$2388,9,FALSE)</f>
        <v>141.40.36</v>
      </c>
      <c r="H1961" s="28" t="str">
        <f>VLOOKUP($C1961,CARPETAS!$C$5:$L$2388,5,FALSE)</f>
        <v>Silvio</v>
      </c>
      <c r="I1961" s="88">
        <f t="shared" si="121"/>
        <v>44496</v>
      </c>
      <c r="J1961" s="29" t="str">
        <f>VLOOKUP($C1961,CARPETAS!$C$5:$L$2388,4,FALSE)</f>
        <v>Rio Branco</v>
      </c>
      <c r="K1961" s="38"/>
      <c r="L1961" s="93">
        <f t="shared" si="120"/>
        <v>44497</v>
      </c>
      <c r="M1961" s="30">
        <f t="shared" si="117"/>
        <v>3</v>
      </c>
      <c r="N1961" s="31">
        <v>918</v>
      </c>
      <c r="O1961" s="31" t="s">
        <v>1857</v>
      </c>
      <c r="P1961" s="31">
        <v>920</v>
      </c>
      <c r="Q1961" s="31">
        <v>5429</v>
      </c>
      <c r="R1961" s="31" t="s">
        <v>3035</v>
      </c>
      <c r="S1961" s="31" t="s">
        <v>3036</v>
      </c>
      <c r="T1961" s="40" t="s">
        <v>3868</v>
      </c>
      <c r="U1961" s="222"/>
      <c r="V1961" s="48"/>
      <c r="W1961" s="48"/>
    </row>
    <row r="1962" s="49" customFormat="1">
      <c r="A1962" s="39">
        <v>43</v>
      </c>
      <c r="B1962" s="54" t="s">
        <v>40</v>
      </c>
      <c r="C1962" s="55" t="s">
        <v>3825</v>
      </c>
      <c r="D1962" s="141" t="s">
        <v>1998</v>
      </c>
      <c r="E1962" s="88">
        <v>44494</v>
      </c>
      <c r="F1962" s="37" t="str">
        <f>VLOOKUP($C1962,CARPETAS!$C$5:$L$2388,2,FALSE)</f>
        <v>BRB106</v>
      </c>
      <c r="G1962" s="27" t="str">
        <f>VLOOKUP($C1962,CARPETAS!$C$5:$L$2388,9,FALSE)</f>
        <v>141.35.72</v>
      </c>
      <c r="H1962" s="28" t="str">
        <f>VLOOKUP($C1962,CARPETAS!$C$5:$L$2388,5,FALSE)</f>
        <v>Zanini</v>
      </c>
      <c r="I1962" s="88">
        <f t="shared" si="121"/>
        <v>44496</v>
      </c>
      <c r="J1962" s="29" t="str">
        <f>VLOOKUP($C1962,CARPETAS!$C$5:$L$2388,4,FALSE)</f>
        <v>Rio Branco</v>
      </c>
      <c r="K1962" s="38"/>
      <c r="L1962" s="93">
        <f t="shared" si="120"/>
        <v>44497</v>
      </c>
      <c r="M1962" s="30">
        <f t="shared" si="117"/>
        <v>3</v>
      </c>
      <c r="N1962" s="31">
        <v>918</v>
      </c>
      <c r="O1962" s="31" t="s">
        <v>3869</v>
      </c>
      <c r="P1962" s="31">
        <v>919</v>
      </c>
      <c r="Q1962" s="31">
        <v>2378</v>
      </c>
      <c r="R1962" s="31" t="s">
        <v>3043</v>
      </c>
      <c r="S1962" s="31" t="s">
        <v>3044</v>
      </c>
      <c r="T1962" s="40" t="s">
        <v>3870</v>
      </c>
      <c r="U1962" s="222"/>
      <c r="V1962" s="48"/>
      <c r="W1962" s="48"/>
    </row>
    <row r="1963" s="49" customFormat="1">
      <c r="A1963" s="39">
        <v>43</v>
      </c>
      <c r="B1963" s="54" t="s">
        <v>40</v>
      </c>
      <c r="C1963" s="55" t="s">
        <v>3825</v>
      </c>
      <c r="D1963" s="141" t="s">
        <v>26</v>
      </c>
      <c r="E1963" s="88">
        <v>44494</v>
      </c>
      <c r="F1963" s="37" t="str">
        <f>VLOOKUP($C1963,CARPETAS!$C$5:$L$2388,2,FALSE)</f>
        <v>BRB106</v>
      </c>
      <c r="G1963" s="27" t="str">
        <f>VLOOKUP($C1963,CARPETAS!$C$5:$L$2388,9,FALSE)</f>
        <v>141.35.72</v>
      </c>
      <c r="H1963" s="28" t="str">
        <f>VLOOKUP($C1963,CARPETAS!$C$5:$L$2388,5,FALSE)</f>
        <v>Zanini</v>
      </c>
      <c r="I1963" s="88">
        <f t="shared" si="121"/>
        <v>44496</v>
      </c>
      <c r="J1963" s="29" t="str">
        <f>VLOOKUP($C1963,CARPETAS!$C$5:$L$2388,4,FALSE)</f>
        <v>Rio Branco</v>
      </c>
      <c r="K1963" s="38"/>
      <c r="L1963" s="93">
        <f t="shared" si="120"/>
        <v>44497</v>
      </c>
      <c r="M1963" s="30">
        <f t="shared" si="117"/>
        <v>3</v>
      </c>
      <c r="N1963" s="31">
        <v>918</v>
      </c>
      <c r="O1963" s="31" t="s">
        <v>3871</v>
      </c>
      <c r="P1963" s="31">
        <v>919</v>
      </c>
      <c r="Q1963" s="31">
        <v>2381</v>
      </c>
      <c r="R1963" s="31" t="s">
        <v>3621</v>
      </c>
      <c r="S1963" s="31" t="s">
        <v>3622</v>
      </c>
      <c r="T1963" s="40" t="s">
        <v>3870</v>
      </c>
      <c r="U1963" s="222"/>
      <c r="V1963" s="48"/>
      <c r="W1963" s="48"/>
    </row>
    <row r="1964" s="49" customFormat="1">
      <c r="A1964" s="39">
        <v>43</v>
      </c>
      <c r="B1964" s="54" t="s">
        <v>40</v>
      </c>
      <c r="C1964" s="55" t="s">
        <v>3840</v>
      </c>
      <c r="D1964" s="141" t="s">
        <v>27</v>
      </c>
      <c r="E1964" s="88">
        <v>44494</v>
      </c>
      <c r="F1964" s="37" t="str">
        <f>VLOOKUP($C1964,CARPETAS!$C$5:$L$2388,2,FALSE)</f>
        <v>BRB107</v>
      </c>
      <c r="G1964" s="27" t="str">
        <f>VLOOKUP($C1964,CARPETAS!$C$5:$L$2388,9,FALSE)</f>
        <v>141.35.71</v>
      </c>
      <c r="H1964" s="28" t="str">
        <f>VLOOKUP($C1964,CARPETAS!$C$5:$L$2388,5,FALSE)</f>
        <v>Amaro</v>
      </c>
      <c r="I1964" s="88">
        <f t="shared" si="121"/>
        <v>44496</v>
      </c>
      <c r="J1964" s="29" t="str">
        <f>VLOOKUP($C1964,CARPETAS!$C$5:$L$2388,4,FALSE)</f>
        <v>Rio Branco</v>
      </c>
      <c r="K1964" s="38"/>
      <c r="L1964" s="93">
        <f t="shared" si="120"/>
        <v>44497</v>
      </c>
      <c r="M1964" s="30">
        <f t="shared" si="117"/>
        <v>3</v>
      </c>
      <c r="N1964" s="31">
        <v>1008</v>
      </c>
      <c r="O1964" s="31" t="s">
        <v>1120</v>
      </c>
      <c r="P1964" s="31">
        <v>1008</v>
      </c>
      <c r="Q1964" s="31">
        <v>7649</v>
      </c>
      <c r="R1964" s="31" t="s">
        <v>3872</v>
      </c>
      <c r="S1964" s="31" t="s">
        <v>3873</v>
      </c>
      <c r="T1964" s="40" t="s">
        <v>3874</v>
      </c>
      <c r="U1964" s="222"/>
      <c r="V1964" s="48"/>
      <c r="W1964" s="48"/>
    </row>
    <row r="1965" s="49" customFormat="1">
      <c r="A1965" s="39">
        <v>43</v>
      </c>
      <c r="B1965" s="54" t="s">
        <v>22</v>
      </c>
      <c r="C1965" s="55" t="s">
        <v>23</v>
      </c>
      <c r="D1965" s="141" t="s">
        <v>1907</v>
      </c>
      <c r="E1965" s="88">
        <v>44494</v>
      </c>
      <c r="F1965" s="37" t="str">
        <f>VLOOKUP($C1965,CARPETAS!$C$5:$L$2388,2,FALSE)</f>
        <v>BRB</v>
      </c>
      <c r="G1965" s="27" t="str">
        <f>VLOOKUP($C1965,CARPETAS!$C$5:$L$2388,9,FALSE)</f>
        <v>xx</v>
      </c>
      <c r="H1965" s="28" t="str">
        <f>VLOOKUP($C1965,CARPETAS!$C$5:$L$2388,5,FALSE)</f>
        <v>xx</v>
      </c>
      <c r="I1965" s="88">
        <f t="shared" si="121"/>
        <v>44496</v>
      </c>
      <c r="J1965" s="29" t="str">
        <f>VLOOKUP($C1965,CARPETAS!$C$5:$L$2388,4,FALSE)</f>
        <v>xx</v>
      </c>
      <c r="K1965" s="38"/>
      <c r="L1965" s="93">
        <f t="shared" si="120"/>
        <v>44497</v>
      </c>
      <c r="M1965" s="30">
        <f t="shared" si="117"/>
        <v>3</v>
      </c>
      <c r="N1965" s="31">
        <v>990</v>
      </c>
      <c r="O1965" s="31"/>
      <c r="P1965" s="31"/>
      <c r="Q1965" s="31"/>
      <c r="R1965" s="31"/>
      <c r="S1965" s="31"/>
      <c r="T1965" s="40"/>
      <c r="U1965" s="222"/>
      <c r="V1965" s="48"/>
      <c r="W1965" s="48"/>
    </row>
    <row r="1966" ht="28.5" s="49" customFormat="1">
      <c r="A1966" s="39">
        <v>41</v>
      </c>
      <c r="B1966" s="54" t="s">
        <v>40</v>
      </c>
      <c r="C1966" s="55" t="s">
        <v>3875</v>
      </c>
      <c r="D1966" s="141" t="s">
        <v>2282</v>
      </c>
      <c r="E1966" s="88">
        <v>44488</v>
      </c>
      <c r="F1966" s="37" t="str">
        <f>VLOOKUP($C1966,CARPETAS!$C$5:$L$2388,2,FALSE)</f>
        <v>BRE046</v>
      </c>
      <c r="G1966" s="27" t="str">
        <f>VLOOKUP($C1966,CARPETAS!$C$5:$L$2388,9,FALSE)</f>
        <v>141.14.54</v>
      </c>
      <c r="H1966" s="28" t="str">
        <f>VLOOKUP($C1966,CARPETAS!$C$5:$L$2388,5,FALSE)</f>
        <v>Silvio</v>
      </c>
      <c r="I1966" s="88">
        <v>44496</v>
      </c>
      <c r="J1966" s="29" t="str">
        <f>VLOOKUP($C1966,CARPETAS!$C$5:$L$2388,4,FALSE)</f>
        <v>Chuy</v>
      </c>
      <c r="K1966" s="38"/>
      <c r="L1966" s="93">
        <f t="shared" si="120"/>
        <v>44497</v>
      </c>
      <c r="M1966" s="30">
        <f t="shared" si="117"/>
        <v>9</v>
      </c>
      <c r="N1966" s="31">
        <v>2149</v>
      </c>
      <c r="O1966" s="31">
        <v>57417</v>
      </c>
      <c r="P1966" s="31">
        <v>1104</v>
      </c>
      <c r="Q1966" s="31">
        <v>5423</v>
      </c>
      <c r="R1966" s="31" t="s">
        <v>2351</v>
      </c>
      <c r="S1966" s="31" t="s">
        <v>2352</v>
      </c>
      <c r="T1966" s="206" t="s">
        <v>3876</v>
      </c>
      <c r="U1966" s="294"/>
      <c r="V1966" s="48"/>
      <c r="W1966" s="48"/>
    </row>
    <row r="1967" s="49" customFormat="1">
      <c r="A1967" s="39">
        <v>42</v>
      </c>
      <c r="B1967" s="54" t="s">
        <v>40</v>
      </c>
      <c r="C1967" s="55" t="s">
        <v>3877</v>
      </c>
      <c r="D1967" s="141" t="s">
        <v>38</v>
      </c>
      <c r="E1967" s="88">
        <v>44489</v>
      </c>
      <c r="F1967" s="37" t="str">
        <f>VLOOKUP($C1967,CARPETAS!$C$5:$L$2388,2,FALSE)</f>
        <v>BRA050</v>
      </c>
      <c r="G1967" s="27" t="str">
        <f>VLOOKUP($C1967,CARPETAS!$C$5:$L$2388,9,FALSE)</f>
        <v>141.31.21</v>
      </c>
      <c r="H1967" s="28" t="str">
        <f>VLOOKUP($C1967,CARPETAS!$C$5:$L$2388,5,FALSE)</f>
        <v>Silvio</v>
      </c>
      <c r="I1967" s="88">
        <v>44496</v>
      </c>
      <c r="J1967" s="29" t="str">
        <f>VLOOKUP($C1967,CARPETAS!$C$5:$L$2388,4,FALSE)</f>
        <v>Chuy</v>
      </c>
      <c r="K1967" s="38"/>
      <c r="L1967" s="93">
        <f t="shared" si="120"/>
        <v>44497</v>
      </c>
      <c r="M1967" s="30">
        <f t="shared" si="117"/>
        <v>8</v>
      </c>
      <c r="N1967" s="31">
        <v>1104</v>
      </c>
      <c r="O1967" s="31"/>
      <c r="P1967" s="31"/>
      <c r="Q1967" s="31">
        <v>5421</v>
      </c>
      <c r="R1967" s="31" t="s">
        <v>545</v>
      </c>
      <c r="S1967" s="31" t="s">
        <v>282</v>
      </c>
      <c r="T1967" s="206" t="s">
        <v>3878</v>
      </c>
      <c r="U1967" s="294"/>
      <c r="V1967" s="48"/>
      <c r="W1967" s="48"/>
    </row>
    <row r="1968" s="49" customFormat="1">
      <c r="A1968" s="39">
        <v>43</v>
      </c>
      <c r="B1968" s="54" t="s">
        <v>40</v>
      </c>
      <c r="C1968" s="55" t="s">
        <v>3879</v>
      </c>
      <c r="D1968" s="141" t="s">
        <v>27</v>
      </c>
      <c r="E1968" s="88">
        <v>44495</v>
      </c>
      <c r="F1968" s="37" t="str">
        <f>VLOOKUP($C1968,CARPETAS!$C$5:$L$2388,2,FALSE)</f>
        <v>BRB112</v>
      </c>
      <c r="G1968" s="27" t="str">
        <f>VLOOKUP($C1968,CARPETAS!$C$5:$L$2388,9,FALSE)</f>
        <v>141.40.39</v>
      </c>
      <c r="H1968" s="28" t="str">
        <f>VLOOKUP($C1968,CARPETAS!$C$5:$L$2388,5,FALSE)</f>
        <v>Amaro</v>
      </c>
      <c r="I1968" s="88">
        <v>44497</v>
      </c>
      <c r="J1968" s="29" t="str">
        <f>VLOOKUP($C1968,CARPETAS!$C$5:$L$2388,4,FALSE)</f>
        <v>Rio Branco</v>
      </c>
      <c r="K1968" s="38"/>
      <c r="L1968" s="93">
        <f t="shared" si="120"/>
        <v>44498</v>
      </c>
      <c r="M1968" s="30">
        <f t="shared" si="117"/>
        <v>3</v>
      </c>
      <c r="N1968" s="31">
        <v>1008</v>
      </c>
      <c r="O1968" s="31" t="s">
        <v>3880</v>
      </c>
      <c r="P1968" s="31">
        <v>1008</v>
      </c>
      <c r="Q1968" s="31">
        <v>7660</v>
      </c>
      <c r="R1968" s="31" t="s">
        <v>3881</v>
      </c>
      <c r="S1968" s="31" t="s">
        <v>3882</v>
      </c>
      <c r="T1968" s="40" t="s">
        <v>3883</v>
      </c>
      <c r="U1968" s="222"/>
      <c r="V1968" s="48"/>
      <c r="W1968" s="48"/>
    </row>
    <row r="1969" s="49" customFormat="1">
      <c r="A1969" s="39">
        <v>43</v>
      </c>
      <c r="B1969" s="54" t="s">
        <v>40</v>
      </c>
      <c r="C1969" s="55" t="s">
        <v>3884</v>
      </c>
      <c r="D1969" s="141" t="s">
        <v>37</v>
      </c>
      <c r="E1969" s="88">
        <v>44494</v>
      </c>
      <c r="F1969" s="37" t="str">
        <f>VLOOKUP($C1969,CARPETAS!$C$5:$L$2388,2,FALSE)</f>
        <v>BRB111</v>
      </c>
      <c r="G1969" s="27" t="str">
        <f>VLOOKUP($C1969,CARPETAS!$C$5:$L$2388,9,FALSE)</f>
        <v>141.40.38</v>
      </c>
      <c r="H1969" s="28" t="str">
        <f>VLOOKUP($C1969,CARPETAS!$C$5:$L$2388,5,FALSE)</f>
        <v>Gral</v>
      </c>
      <c r="I1969" s="88">
        <v>44497</v>
      </c>
      <c r="J1969" s="29" t="str">
        <f>VLOOKUP($C1969,CARPETAS!$C$5:$L$2388,4,FALSE)</f>
        <v>Rio Branco</v>
      </c>
      <c r="K1969" s="38"/>
      <c r="L1969" s="93">
        <f t="shared" si="120"/>
        <v>44498</v>
      </c>
      <c r="M1969" s="30">
        <f t="shared" si="117"/>
        <v>4</v>
      </c>
      <c r="N1969" s="31">
        <v>918</v>
      </c>
      <c r="O1969" s="31" t="s">
        <v>1008</v>
      </c>
      <c r="P1969" s="31">
        <v>919</v>
      </c>
      <c r="Q1969" s="31">
        <v>5697</v>
      </c>
      <c r="R1969" s="31" t="s">
        <v>3885</v>
      </c>
      <c r="S1969" s="31" t="s">
        <v>3886</v>
      </c>
      <c r="T1969" s="40" t="s">
        <v>3887</v>
      </c>
      <c r="U1969" s="222"/>
      <c r="V1969" s="48"/>
      <c r="W1969" s="48"/>
    </row>
    <row r="1970" ht="28.5" s="49" customFormat="1">
      <c r="A1970" s="39">
        <v>43</v>
      </c>
      <c r="B1970" s="54" t="s">
        <v>40</v>
      </c>
      <c r="C1970" s="55" t="s">
        <v>3888</v>
      </c>
      <c r="D1970" s="141" t="s">
        <v>1998</v>
      </c>
      <c r="E1970" s="88">
        <v>44495</v>
      </c>
      <c r="F1970" s="37" t="str">
        <f>VLOOKUP($C1970,CARPETAS!$C$5:$L$2388,2,FALSE)</f>
        <v>BRB113</v>
      </c>
      <c r="G1970" s="27" t="str">
        <f>VLOOKUP($C1970,CARPETAS!$C$5:$L$2388,9,FALSE)</f>
        <v>1414041/1413929</v>
      </c>
      <c r="H1970" s="28" t="str">
        <f>VLOOKUP($C1970,CARPETAS!$C$5:$L$2388,5,FALSE)</f>
        <v>Zanini</v>
      </c>
      <c r="I1970" s="88">
        <f>E1970+2</f>
        <v>44497</v>
      </c>
      <c r="J1970" s="29" t="str">
        <f>VLOOKUP($C1970,CARPETAS!$C$5:$L$2388,4,FALSE)</f>
        <v>Rio Branco</v>
      </c>
      <c r="K1970" s="38"/>
      <c r="L1970" s="93">
        <f t="shared" si="120"/>
        <v>44498</v>
      </c>
      <c r="M1970" s="30">
        <f t="shared" si="117"/>
        <v>3</v>
      </c>
      <c r="N1970" s="31">
        <v>910</v>
      </c>
      <c r="O1970" s="31" t="s">
        <v>3889</v>
      </c>
      <c r="P1970" s="31">
        <v>828</v>
      </c>
      <c r="Q1970" s="31">
        <v>2382</v>
      </c>
      <c r="R1970" s="31" t="s">
        <v>174</v>
      </c>
      <c r="S1970" s="31" t="s">
        <v>489</v>
      </c>
      <c r="T1970" s="40" t="s">
        <v>3890</v>
      </c>
      <c r="U1970" s="222"/>
      <c r="V1970" s="48"/>
      <c r="W1970" s="48"/>
    </row>
    <row r="1971" s="49" customFormat="1">
      <c r="A1971" s="39">
        <v>43</v>
      </c>
      <c r="B1971" s="54" t="s">
        <v>40</v>
      </c>
      <c r="C1971" s="55" t="s">
        <v>3884</v>
      </c>
      <c r="D1971" s="141" t="s">
        <v>32</v>
      </c>
      <c r="E1971" s="88">
        <v>44495</v>
      </c>
      <c r="F1971" s="37" t="str">
        <f>VLOOKUP($C1971,CARPETAS!$C$5:$L$2388,2,FALSE)</f>
        <v>BRB111</v>
      </c>
      <c r="G1971" s="27" t="str">
        <f>VLOOKUP($C1971,CARPETAS!$C$5:$L$2388,9,FALSE)</f>
        <v>141.40.38</v>
      </c>
      <c r="H1971" s="28" t="str">
        <f>VLOOKUP($C1971,CARPETAS!$C$5:$L$2388,5,FALSE)</f>
        <v>Gral</v>
      </c>
      <c r="I1971" s="88">
        <f>E1971+2</f>
        <v>44497</v>
      </c>
      <c r="J1971" s="29" t="str">
        <f>VLOOKUP($C1971,CARPETAS!$C$5:$L$2388,4,FALSE)</f>
        <v>Rio Branco</v>
      </c>
      <c r="K1971" s="38"/>
      <c r="L1971" s="93">
        <f t="shared" si="120"/>
        <v>44498</v>
      </c>
      <c r="M1971" s="30">
        <f t="shared" si="117"/>
        <v>3</v>
      </c>
      <c r="N1971" s="31">
        <v>918</v>
      </c>
      <c r="O1971" s="31" t="s">
        <v>655</v>
      </c>
      <c r="P1971" s="31">
        <v>919</v>
      </c>
      <c r="Q1971" s="31">
        <v>5698</v>
      </c>
      <c r="R1971" s="31" t="s">
        <v>3891</v>
      </c>
      <c r="S1971" s="31" t="s">
        <v>3892</v>
      </c>
      <c r="T1971" s="40" t="s">
        <v>3893</v>
      </c>
      <c r="U1971" s="222"/>
      <c r="V1971" s="48"/>
      <c r="W1971" s="48"/>
    </row>
    <row r="1972" s="49" customFormat="1">
      <c r="A1972" s="39">
        <v>43</v>
      </c>
      <c r="B1972" s="54" t="s">
        <v>40</v>
      </c>
      <c r="C1972" s="55" t="s">
        <v>3884</v>
      </c>
      <c r="D1972" s="141" t="s">
        <v>37</v>
      </c>
      <c r="E1972" s="88">
        <v>44496</v>
      </c>
      <c r="F1972" s="37" t="str">
        <f>VLOOKUP($C1972,CARPETAS!$C$5:$L$2388,2,FALSE)</f>
        <v>BRB111</v>
      </c>
      <c r="G1972" s="27" t="str">
        <f>VLOOKUP($C1972,CARPETAS!$C$5:$L$2388,9,FALSE)</f>
        <v>141.40.38</v>
      </c>
      <c r="H1972" s="28" t="str">
        <f>VLOOKUP($C1972,CARPETAS!$C$5:$L$2388,5,FALSE)</f>
        <v>Gral</v>
      </c>
      <c r="I1972" s="88">
        <v>44497</v>
      </c>
      <c r="J1972" s="29" t="str">
        <f>VLOOKUP($C1972,CARPETAS!$C$5:$L$2388,4,FALSE)</f>
        <v>Rio Branco</v>
      </c>
      <c r="K1972" s="38"/>
      <c r="L1972" s="93">
        <f t="shared" si="120"/>
        <v>44498</v>
      </c>
      <c r="M1972" s="30">
        <f t="shared" si="117"/>
        <v>2</v>
      </c>
      <c r="N1972" s="31">
        <v>918</v>
      </c>
      <c r="O1972" s="31" t="s">
        <v>1017</v>
      </c>
      <c r="P1972" s="31">
        <v>919</v>
      </c>
      <c r="Q1972" s="31">
        <v>5704</v>
      </c>
      <c r="R1972" s="31" t="s">
        <v>3894</v>
      </c>
      <c r="S1972" s="31" t="s">
        <v>3895</v>
      </c>
      <c r="T1972" s="40" t="s">
        <v>3893</v>
      </c>
      <c r="U1972" s="222"/>
      <c r="V1972" s="48"/>
      <c r="W1972" s="48"/>
    </row>
    <row r="1973" s="49" customFormat="1">
      <c r="A1973" s="39">
        <v>43</v>
      </c>
      <c r="B1973" s="54" t="s">
        <v>40</v>
      </c>
      <c r="C1973" s="55" t="s">
        <v>3896</v>
      </c>
      <c r="D1973" s="141" t="s">
        <v>26</v>
      </c>
      <c r="E1973" s="88">
        <v>44495</v>
      </c>
      <c r="F1973" s="37" t="str">
        <f>VLOOKUP($C1973,CARPETAS!$C$5:$L$2388,2,FALSE)</f>
        <v>BRB109</v>
      </c>
      <c r="G1973" s="27" t="str">
        <f>VLOOKUP($C1973,CARPETAS!$C$5:$L$2388,9,FALSE)</f>
        <v>141.14.35</v>
      </c>
      <c r="H1973" s="28" t="str">
        <f>VLOOKUP($C1973,CARPETAS!$C$5:$L$2388,5,FALSE)</f>
        <v>zanini</v>
      </c>
      <c r="I1973" s="88">
        <v>44498</v>
      </c>
      <c r="J1973" s="29" t="str">
        <f>VLOOKUP($C1973,CARPETAS!$C$5:$L$2388,4,FALSE)</f>
        <v>Rio Branco</v>
      </c>
      <c r="K1973" s="38"/>
      <c r="L1973" s="93">
        <f t="shared" si="120"/>
        <v>44499</v>
      </c>
      <c r="M1973" s="30">
        <f t="shared" si="117"/>
        <v>4</v>
      </c>
      <c r="N1973" s="31">
        <v>918</v>
      </c>
      <c r="O1973" s="31" t="s">
        <v>3897</v>
      </c>
      <c r="P1973" s="31">
        <v>918</v>
      </c>
      <c r="Q1973" s="31">
        <v>2384</v>
      </c>
      <c r="R1973" s="31" t="s">
        <v>2109</v>
      </c>
      <c r="S1973" s="31" t="s">
        <v>2110</v>
      </c>
      <c r="T1973" s="40" t="s">
        <v>3898</v>
      </c>
      <c r="U1973" s="222"/>
      <c r="V1973" s="48"/>
      <c r="W1973" s="48"/>
    </row>
    <row r="1974" s="49" customFormat="1">
      <c r="A1974" s="39">
        <v>43</v>
      </c>
      <c r="B1974" s="54" t="s">
        <v>40</v>
      </c>
      <c r="C1974" s="55" t="s">
        <v>3899</v>
      </c>
      <c r="D1974" s="141" t="s">
        <v>1907</v>
      </c>
      <c r="E1974" s="88">
        <v>44496</v>
      </c>
      <c r="F1974" s="37" t="str">
        <f>VLOOKUP($C1974,CARPETAS!$C$5:$L$2388,2,FALSE)</f>
        <v>PYB035</v>
      </c>
      <c r="G1974" s="27" t="str">
        <f>VLOOKUP($C1974,CARPETAS!$C$5:$L$2388,9,FALSE)</f>
        <v>141.39.85</v>
      </c>
      <c r="H1974" s="28" t="str">
        <f>VLOOKUP($C1974,CARPETAS!$C$5:$L$2388,5,FALSE)</f>
        <v>Alto Paraguay</v>
      </c>
      <c r="I1974" s="88">
        <v>44498</v>
      </c>
      <c r="J1974" s="29" t="str">
        <f>VLOOKUP($C1974,CARPETAS!$C$5:$L$2388,4,FALSE)</f>
        <v>Salto</v>
      </c>
      <c r="K1974" s="38"/>
      <c r="L1974" s="93">
        <f t="shared" si="120"/>
        <v>44499</v>
      </c>
      <c r="M1974" s="30">
        <f ref="M1974:M2037" t="shared" si="122">IF(E1974&lt;&gt;"",L1974-E1974,"-")</f>
        <v>3</v>
      </c>
      <c r="N1974" s="31">
        <v>990</v>
      </c>
      <c r="O1974" s="31" t="s">
        <v>3900</v>
      </c>
      <c r="P1974" s="31">
        <v>990</v>
      </c>
      <c r="Q1974" s="31"/>
      <c r="R1974" s="31" t="s">
        <v>2333</v>
      </c>
      <c r="S1974" s="31" t="s">
        <v>3774</v>
      </c>
      <c r="T1974" s="40" t="s">
        <v>3901</v>
      </c>
      <c r="U1974" s="222"/>
      <c r="V1974" s="48"/>
      <c r="W1974" s="48"/>
    </row>
    <row r="1975" s="49" customFormat="1">
      <c r="A1975" s="39">
        <v>42</v>
      </c>
      <c r="B1975" s="54" t="s">
        <v>40</v>
      </c>
      <c r="C1975" s="55" t="s">
        <v>3902</v>
      </c>
      <c r="D1975" s="141" t="s">
        <v>38</v>
      </c>
      <c r="E1975" s="88">
        <v>44491</v>
      </c>
      <c r="F1975" s="37" t="str">
        <f>VLOOKUP($C1975,CARPETAS!$C$5:$L$2388,2,FALSE)</f>
        <v>BRA050</v>
      </c>
      <c r="G1975" s="27" t="str">
        <f>VLOOKUP($C1975,CARPETAS!$C$5:$L$2388,9,FALSE)</f>
        <v>141.31.21</v>
      </c>
      <c r="H1975" s="28" t="str">
        <f>VLOOKUP($C1975,CARPETAS!$C$5:$L$2388,5,FALSE)</f>
        <v>Silvio</v>
      </c>
      <c r="I1975" s="88">
        <v>44498</v>
      </c>
      <c r="J1975" s="29" t="str">
        <f>VLOOKUP($C1975,CARPETAS!$C$5:$L$2388,4,FALSE)</f>
        <v>Chuy</v>
      </c>
      <c r="K1975" s="38"/>
      <c r="L1975" s="93">
        <f t="shared" si="120"/>
        <v>44499</v>
      </c>
      <c r="M1975" s="30">
        <f t="shared" si="122"/>
        <v>8</v>
      </c>
      <c r="N1975" s="31">
        <v>1104</v>
      </c>
      <c r="O1975" s="31">
        <v>57426</v>
      </c>
      <c r="P1975" s="31">
        <v>1104</v>
      </c>
      <c r="Q1975" s="31">
        <v>5425</v>
      </c>
      <c r="R1975" s="31" t="s">
        <v>614</v>
      </c>
      <c r="S1975" s="31" t="s">
        <v>615</v>
      </c>
      <c r="T1975" s="40" t="s">
        <v>3903</v>
      </c>
      <c r="U1975" s="222"/>
      <c r="V1975" s="48"/>
      <c r="W1975" s="48"/>
    </row>
    <row r="1976" s="49" customFormat="1">
      <c r="A1976" s="39">
        <v>44</v>
      </c>
      <c r="B1976" s="54" t="s">
        <v>40</v>
      </c>
      <c r="C1976" s="55" t="s">
        <v>3896</v>
      </c>
      <c r="D1976" s="141" t="s">
        <v>1998</v>
      </c>
      <c r="E1976" s="88">
        <v>44501</v>
      </c>
      <c r="F1976" s="37" t="str">
        <f>VLOOKUP($C1976,CARPETAS!$C$5:$L$2388,2,FALSE)</f>
        <v>BRB109</v>
      </c>
      <c r="G1976" s="27" t="str">
        <f>VLOOKUP($C1976,CARPETAS!$C$5:$L$2388,9,FALSE)</f>
        <v>141.14.35</v>
      </c>
      <c r="H1976" s="28" t="str">
        <f>VLOOKUP($C1976,CARPETAS!$C$5:$L$2388,5,FALSE)</f>
        <v>zanini</v>
      </c>
      <c r="I1976" s="88">
        <f>E1976+2</f>
        <v>44503</v>
      </c>
      <c r="J1976" s="29" t="str">
        <f>VLOOKUP($C1976,CARPETAS!$C$5:$L$2388,4,FALSE)</f>
        <v>Rio Branco</v>
      </c>
      <c r="K1976" s="38"/>
      <c r="L1976" s="93">
        <f t="shared" si="120"/>
        <v>44504</v>
      </c>
      <c r="M1976" s="30">
        <f t="shared" si="122"/>
        <v>3</v>
      </c>
      <c r="N1976" s="31">
        <v>918</v>
      </c>
      <c r="O1976" s="31" t="s">
        <v>3904</v>
      </c>
      <c r="P1976" s="31">
        <v>918</v>
      </c>
      <c r="Q1976" s="31">
        <v>2395</v>
      </c>
      <c r="R1976" s="31" t="s">
        <v>3399</v>
      </c>
      <c r="S1976" s="31" t="s">
        <v>3400</v>
      </c>
      <c r="T1976" s="40" t="s">
        <v>3905</v>
      </c>
      <c r="U1976" s="222"/>
      <c r="V1976" s="48"/>
      <c r="W1976" s="48"/>
    </row>
    <row r="1977" s="49" customFormat="1">
      <c r="A1977" s="39">
        <v>44</v>
      </c>
      <c r="B1977" s="54" t="s">
        <v>40</v>
      </c>
      <c r="C1977" s="55" t="s">
        <v>3896</v>
      </c>
      <c r="D1977" s="141" t="s">
        <v>27</v>
      </c>
      <c r="E1977" s="88">
        <v>44499</v>
      </c>
      <c r="F1977" s="37" t="str">
        <f>VLOOKUP($C1977,CARPETAS!$C$5:$L$2388,2,FALSE)</f>
        <v>BRB109</v>
      </c>
      <c r="G1977" s="27" t="str">
        <f>VLOOKUP($C1977,CARPETAS!$C$5:$L$2388,9,FALSE)</f>
        <v>141.14.35</v>
      </c>
      <c r="H1977" s="28" t="str">
        <f>VLOOKUP($C1977,CARPETAS!$C$5:$L$2388,5,FALSE)</f>
        <v>zanini</v>
      </c>
      <c r="I1977" s="88">
        <v>44503</v>
      </c>
      <c r="J1977" s="29" t="str">
        <f>VLOOKUP($C1977,CARPETAS!$C$5:$L$2388,4,FALSE)</f>
        <v>Rio Branco</v>
      </c>
      <c r="K1977" s="38"/>
      <c r="L1977" s="93">
        <f t="shared" si="120"/>
        <v>44504</v>
      </c>
      <c r="M1977" s="30">
        <f t="shared" si="122"/>
        <v>5</v>
      </c>
      <c r="N1977" s="31">
        <v>918</v>
      </c>
      <c r="O1977" s="31" t="s">
        <v>3906</v>
      </c>
      <c r="P1977" s="31">
        <v>918</v>
      </c>
      <c r="Q1977" s="31">
        <v>2394</v>
      </c>
      <c r="R1977" s="31" t="s">
        <v>1554</v>
      </c>
      <c r="S1977" s="31" t="s">
        <v>2086</v>
      </c>
      <c r="T1977" s="40" t="s">
        <v>3905</v>
      </c>
      <c r="U1977" s="222"/>
      <c r="V1977" s="48"/>
      <c r="W1977" s="48"/>
    </row>
    <row r="1978" ht="28.5" s="49" customFormat="1">
      <c r="A1978" s="39">
        <v>44</v>
      </c>
      <c r="B1978" s="54" t="s">
        <v>40</v>
      </c>
      <c r="C1978" s="55" t="s">
        <v>3884</v>
      </c>
      <c r="D1978" s="141" t="s">
        <v>37</v>
      </c>
      <c r="E1978" s="88">
        <v>44501</v>
      </c>
      <c r="F1978" s="37" t="str">
        <f>VLOOKUP($C1978,CARPETAS!$C$5:$L$2388,2,FALSE)</f>
        <v>BRB111</v>
      </c>
      <c r="G1978" s="27" t="str">
        <f>VLOOKUP($C1978,CARPETAS!$C$5:$L$2388,9,FALSE)</f>
        <v>141.40.38</v>
      </c>
      <c r="H1978" s="28" t="str">
        <f>VLOOKUP($C1978,CARPETAS!$C$5:$L$2388,5,FALSE)</f>
        <v>Gral</v>
      </c>
      <c r="I1978" s="88">
        <f>E1978+2</f>
        <v>44503</v>
      </c>
      <c r="J1978" s="29" t="str">
        <f>VLOOKUP($C1978,CARPETAS!$C$5:$L$2388,4,FALSE)</f>
        <v>Rio Branco</v>
      </c>
      <c r="K1978" s="38"/>
      <c r="L1978" s="93">
        <f t="shared" si="120"/>
        <v>44504</v>
      </c>
      <c r="M1978" s="30">
        <f t="shared" si="122"/>
        <v>3</v>
      </c>
      <c r="N1978" s="31">
        <v>918</v>
      </c>
      <c r="O1978" s="31" t="s">
        <v>1031</v>
      </c>
      <c r="P1978" s="31">
        <v>919</v>
      </c>
      <c r="Q1978" s="31">
        <v>5700</v>
      </c>
      <c r="R1978" s="31" t="s">
        <v>3907</v>
      </c>
      <c r="S1978" s="31" t="s">
        <v>3908</v>
      </c>
      <c r="T1978" s="40" t="s">
        <v>3909</v>
      </c>
      <c r="U1978" s="222"/>
      <c r="V1978" s="48"/>
      <c r="W1978" s="48"/>
    </row>
    <row r="1979" s="49" customFormat="1">
      <c r="A1979" s="39">
        <v>43</v>
      </c>
      <c r="B1979" s="54" t="s">
        <v>40</v>
      </c>
      <c r="C1979" s="55" t="s">
        <v>3866</v>
      </c>
      <c r="D1979" s="141" t="s">
        <v>1091</v>
      </c>
      <c r="E1979" s="88">
        <v>44499</v>
      </c>
      <c r="F1979" s="37" t="str">
        <f>VLOOKUP($C1979,CARPETAS!$C$5:$L$2388,2,FALSE)</f>
        <v>BRB110</v>
      </c>
      <c r="G1979" s="27" t="str">
        <f>VLOOKUP($C1979,CARPETAS!$C$5:$L$2388,9,FALSE)</f>
        <v>141.40.36</v>
      </c>
      <c r="H1979" s="28" t="str">
        <f>VLOOKUP($C1979,CARPETAS!$C$5:$L$2388,5,FALSE)</f>
        <v>Silvio</v>
      </c>
      <c r="I1979" s="88">
        <v>44503</v>
      </c>
      <c r="J1979" s="29" t="str">
        <f>VLOOKUP($C1979,CARPETAS!$C$5:$L$2388,4,FALSE)</f>
        <v>Rio Branco</v>
      </c>
      <c r="K1979" s="38"/>
      <c r="L1979" s="93">
        <f ref="L1979:L1984" t="shared" si="123">I1979+1+1</f>
        <v>44505</v>
      </c>
      <c r="M1979" s="30">
        <f t="shared" si="122"/>
        <v>6</v>
      </c>
      <c r="N1979" s="31">
        <v>918</v>
      </c>
      <c r="O1979" s="31" t="s">
        <v>1787</v>
      </c>
      <c r="P1979" s="31">
        <v>918</v>
      </c>
      <c r="Q1979" s="31">
        <v>5430</v>
      </c>
      <c r="R1979" s="31" t="s">
        <v>3035</v>
      </c>
      <c r="S1979" s="31" t="s">
        <v>3036</v>
      </c>
      <c r="T1979" s="40" t="s">
        <v>3910</v>
      </c>
      <c r="U1979" s="222"/>
      <c r="V1979" s="48"/>
      <c r="W1979" s="48"/>
    </row>
    <row r="1980" s="49" customFormat="1">
      <c r="A1980" s="39">
        <v>42</v>
      </c>
      <c r="B1980" s="54" t="s">
        <v>40</v>
      </c>
      <c r="C1980" s="55" t="s">
        <v>3911</v>
      </c>
      <c r="D1980" s="141" t="s">
        <v>38</v>
      </c>
      <c r="E1980" s="88">
        <v>44490</v>
      </c>
      <c r="F1980" s="37" t="str">
        <f>VLOOKUP($C1980,CARPETAS!$C$5:$L$2388,2,FALSE)</f>
        <v>BRA050</v>
      </c>
      <c r="G1980" s="27" t="str">
        <f>VLOOKUP($C1980,CARPETAS!$C$5:$L$2388,9,FALSE)</f>
        <v>141.31.21</v>
      </c>
      <c r="H1980" s="28" t="str">
        <f>VLOOKUP($C1980,CARPETAS!$C$5:$L$2388,5,FALSE)</f>
        <v>Silvio</v>
      </c>
      <c r="I1980" s="88">
        <v>44503</v>
      </c>
      <c r="J1980" s="29" t="str">
        <f>VLOOKUP($C1980,CARPETAS!$C$5:$L$2388,4,FALSE)</f>
        <v>Chuy</v>
      </c>
      <c r="K1980" s="38"/>
      <c r="L1980" s="93">
        <f t="shared" si="123"/>
        <v>44505</v>
      </c>
      <c r="M1980" s="30">
        <f t="shared" si="122"/>
        <v>15</v>
      </c>
      <c r="N1980" s="31">
        <v>1104</v>
      </c>
      <c r="O1980" s="31">
        <v>57438</v>
      </c>
      <c r="P1980" s="31">
        <v>1104</v>
      </c>
      <c r="Q1980" s="31">
        <v>5426</v>
      </c>
      <c r="R1980" s="31" t="s">
        <v>134</v>
      </c>
      <c r="S1980" s="31" t="s">
        <v>1406</v>
      </c>
      <c r="T1980" s="40" t="s">
        <v>3912</v>
      </c>
      <c r="U1980" s="222"/>
      <c r="V1980" s="48"/>
      <c r="W1980" s="48"/>
    </row>
    <row r="1981" s="49" customFormat="1">
      <c r="A1981" s="39">
        <v>43</v>
      </c>
      <c r="B1981" s="54" t="s">
        <v>40</v>
      </c>
      <c r="C1981" s="55" t="s">
        <v>3913</v>
      </c>
      <c r="D1981" s="141" t="s">
        <v>2282</v>
      </c>
      <c r="E1981" s="88">
        <v>44502</v>
      </c>
      <c r="F1981" s="37" t="str">
        <f>VLOOKUP($C1981,CARPETAS!$C$5:$L$2388,2,FALSE)</f>
        <v>BRE047</v>
      </c>
      <c r="G1981" s="27" t="str">
        <f>VLOOKUP($C1981,CARPETAS!$C$5:$L$2388,9,FALSE)</f>
        <v>141.37.34</v>
      </c>
      <c r="H1981" s="28" t="str">
        <f>VLOOKUP($C1981,CARPETAS!$C$5:$L$2388,5,FALSE)</f>
        <v>Fartura</v>
      </c>
      <c r="I1981" s="88">
        <v>44503</v>
      </c>
      <c r="J1981" s="29" t="str">
        <f>VLOOKUP($C1981,CARPETAS!$C$5:$L$2388,4,FALSE)</f>
        <v>Rio Branco</v>
      </c>
      <c r="K1981" s="38"/>
      <c r="L1981" s="93">
        <f t="shared" si="123"/>
        <v>44505</v>
      </c>
      <c r="M1981" s="30">
        <f t="shared" si="122"/>
        <v>3</v>
      </c>
      <c r="N1981" s="31">
        <v>25000</v>
      </c>
      <c r="O1981" s="31"/>
      <c r="P1981" s="31"/>
      <c r="Q1981" s="31">
        <v>25</v>
      </c>
      <c r="R1981" s="31" t="s">
        <v>3914</v>
      </c>
      <c r="S1981" s="31" t="s">
        <v>3915</v>
      </c>
      <c r="T1981" s="40" t="s">
        <v>3865</v>
      </c>
      <c r="U1981" s="222"/>
      <c r="V1981" s="48"/>
      <c r="W1981" s="48"/>
    </row>
    <row r="1982" s="49" customFormat="1">
      <c r="A1982" s="39">
        <v>44</v>
      </c>
      <c r="B1982" s="54" t="s">
        <v>40</v>
      </c>
      <c r="C1982" s="55" t="s">
        <v>3896</v>
      </c>
      <c r="D1982" s="141" t="s">
        <v>1998</v>
      </c>
      <c r="E1982" s="88">
        <v>44503</v>
      </c>
      <c r="F1982" s="37" t="str">
        <f>VLOOKUP($C1982,CARPETAS!$C$5:$L$2388,2,FALSE)</f>
        <v>BRB109</v>
      </c>
      <c r="G1982" s="27" t="str">
        <f>VLOOKUP($C1982,CARPETAS!$C$5:$L$2388,9,FALSE)</f>
        <v>141.14.35</v>
      </c>
      <c r="H1982" s="28" t="str">
        <f>VLOOKUP($C1982,CARPETAS!$C$5:$L$2388,5,FALSE)</f>
        <v>zanini</v>
      </c>
      <c r="I1982" s="88">
        <v>44503</v>
      </c>
      <c r="J1982" s="29" t="str">
        <f>VLOOKUP($C1982,CARPETAS!$C$5:$L$2388,4,FALSE)</f>
        <v>Rio Branco</v>
      </c>
      <c r="K1982" s="38"/>
      <c r="L1982" s="93">
        <f t="shared" si="123"/>
        <v>44505</v>
      </c>
      <c r="M1982" s="30">
        <f t="shared" si="122"/>
        <v>2</v>
      </c>
      <c r="N1982" s="31">
        <v>918</v>
      </c>
      <c r="O1982" s="31" t="s">
        <v>3916</v>
      </c>
      <c r="P1982" s="31">
        <v>918</v>
      </c>
      <c r="Q1982" s="31">
        <v>2396</v>
      </c>
      <c r="R1982" s="31" t="s">
        <v>3326</v>
      </c>
      <c r="S1982" s="31" t="s">
        <v>3670</v>
      </c>
      <c r="T1982" s="40" t="s">
        <v>3910</v>
      </c>
      <c r="U1982" s="222"/>
      <c r="V1982" s="48"/>
      <c r="W1982" s="48"/>
    </row>
    <row r="1983" ht="28.5" s="49" customFormat="1">
      <c r="A1983" s="39">
        <v>43</v>
      </c>
      <c r="B1983" s="54" t="s">
        <v>40</v>
      </c>
      <c r="C1983" s="55" t="s">
        <v>3917</v>
      </c>
      <c r="D1983" s="141" t="s">
        <v>2282</v>
      </c>
      <c r="E1983" s="88">
        <v>44496</v>
      </c>
      <c r="F1983" s="37" t="str">
        <f>VLOOKUP($C1983,CARPETAS!$C$5:$L$2388,2,FALSE)</f>
        <v>BRE049</v>
      </c>
      <c r="G1983" s="27" t="str">
        <f>VLOOKUP($C1983,CARPETAS!$C$5:$L$2388,9,FALSE)</f>
        <v>141.37.54 </v>
      </c>
      <c r="H1983" s="28" t="str">
        <f>VLOOKUP($C1983,CARPETAS!$C$5:$L$2388,5,FALSE)</f>
        <v>Silvio</v>
      </c>
      <c r="I1983" s="88">
        <v>44503</v>
      </c>
      <c r="J1983" s="29" t="s">
        <v>3918</v>
      </c>
      <c r="K1983" s="38"/>
      <c r="L1983" s="93">
        <f t="shared" si="123"/>
        <v>44505</v>
      </c>
      <c r="M1983" s="30">
        <f t="shared" si="122"/>
        <v>9</v>
      </c>
      <c r="N1983" s="31">
        <v>2086</v>
      </c>
      <c r="O1983" s="31" t="s">
        <v>3919</v>
      </c>
      <c r="P1983" s="31">
        <v>2086</v>
      </c>
      <c r="Q1983" s="31">
        <v>5437</v>
      </c>
      <c r="R1983" s="31" t="s">
        <v>3920</v>
      </c>
      <c r="S1983" s="31" t="s">
        <v>2758</v>
      </c>
      <c r="T1983" s="40" t="s">
        <v>3921</v>
      </c>
      <c r="U1983" s="222"/>
      <c r="V1983" s="48"/>
      <c r="W1983" s="48"/>
    </row>
    <row r="1984" s="49" customFormat="1">
      <c r="A1984" s="39">
        <v>43</v>
      </c>
      <c r="B1984" s="54" t="s">
        <v>40</v>
      </c>
      <c r="C1984" s="55" t="s">
        <v>3922</v>
      </c>
      <c r="D1984" s="141" t="s">
        <v>38</v>
      </c>
      <c r="E1984" s="88">
        <v>44496</v>
      </c>
      <c r="F1984" s="37" t="str">
        <f>VLOOKUP($C1984,CARPETAS!$C$5:$L$2388,2,FALSE)</f>
        <v>BRA051</v>
      </c>
      <c r="G1984" s="27" t="str">
        <f>VLOOKUP($C1984,CARPETAS!$C$5:$L$2388,9,FALSE)</f>
        <v>141.38.04</v>
      </c>
      <c r="H1984" s="28" t="str">
        <f>VLOOKUP($C1984,CARPETAS!$C$5:$L$2388,5,FALSE)</f>
        <v>Silvio</v>
      </c>
      <c r="I1984" s="88">
        <v>44503</v>
      </c>
      <c r="J1984" s="29" t="str">
        <f>VLOOKUP($C1984,CARPETAS!$C$5:$L$2388,4,FALSE)</f>
        <v>Chuy</v>
      </c>
      <c r="K1984" s="38"/>
      <c r="L1984" s="93">
        <f t="shared" si="123"/>
        <v>44505</v>
      </c>
      <c r="M1984" s="30">
        <f t="shared" si="122"/>
        <v>9</v>
      </c>
      <c r="N1984" s="31">
        <v>1104</v>
      </c>
      <c r="O1984" s="31">
        <v>57442</v>
      </c>
      <c r="P1984" s="31">
        <v>1104</v>
      </c>
      <c r="Q1984" s="31">
        <v>5435</v>
      </c>
      <c r="R1984" s="31" t="s">
        <v>2614</v>
      </c>
      <c r="S1984" s="31" t="s">
        <v>2615</v>
      </c>
      <c r="T1984" s="40" t="s">
        <v>3912</v>
      </c>
      <c r="U1984" s="222"/>
      <c r="V1984" s="48"/>
      <c r="W1984" s="48"/>
    </row>
    <row r="1985" s="49" customFormat="1">
      <c r="A1985" s="39">
        <v>44</v>
      </c>
      <c r="B1985" s="54" t="s">
        <v>40</v>
      </c>
      <c r="C1985" s="55" t="s">
        <v>3923</v>
      </c>
      <c r="D1985" s="141" t="s">
        <v>2282</v>
      </c>
      <c r="E1985" s="88">
        <v>44499</v>
      </c>
      <c r="F1985" s="37" t="str">
        <f>VLOOKUP($C1985,CARPETAS!$C$5:$L$2388,2,FALSE)</f>
        <v>BRE048</v>
      </c>
      <c r="G1985" s="27" t="str">
        <f>VLOOKUP($C1985,CARPETAS!$C$5:$L$2388,9,FALSE)</f>
        <v>141.44.06</v>
      </c>
      <c r="H1985" s="28" t="str">
        <f>VLOOKUP($C1985,CARPETAS!$C$5:$L$2388,5,FALSE)</f>
        <v>Zanini</v>
      </c>
      <c r="I1985" s="88">
        <v>44503</v>
      </c>
      <c r="J1985" s="29" t="str">
        <f>VLOOKUP($C1985,CARPETAS!$C$5:$L$2388,4,FALSE)</f>
        <v>Rio Branco</v>
      </c>
      <c r="K1985" s="38"/>
      <c r="L1985" s="93">
        <f>I1985+1+1+1</f>
        <v>44506</v>
      </c>
      <c r="M1985" s="30">
        <f t="shared" si="122"/>
        <v>7</v>
      </c>
      <c r="N1985" s="31">
        <v>1400</v>
      </c>
      <c r="O1985" s="31"/>
      <c r="P1985" s="31">
        <v>1400</v>
      </c>
      <c r="Q1985" s="31">
        <v>2392</v>
      </c>
      <c r="R1985" s="31" t="s">
        <v>1168</v>
      </c>
      <c r="S1985" s="31" t="s">
        <v>1169</v>
      </c>
      <c r="T1985" s="40" t="s">
        <v>3924</v>
      </c>
      <c r="U1985" s="222"/>
      <c r="V1985" s="48"/>
      <c r="W1985" s="48"/>
    </row>
    <row r="1986" ht="28.5" s="49" customFormat="1">
      <c r="A1986" s="39">
        <v>42</v>
      </c>
      <c r="B1986" s="54" t="s">
        <v>40</v>
      </c>
      <c r="C1986" s="55" t="s">
        <v>3925</v>
      </c>
      <c r="D1986" s="141" t="s">
        <v>38</v>
      </c>
      <c r="E1986" s="88">
        <v>44489</v>
      </c>
      <c r="F1986" s="37" t="str">
        <f>VLOOKUP($C1986,CARPETAS!$C$5:$L$2388,2,FALSE)</f>
        <v>BRA050</v>
      </c>
      <c r="G1986" s="27" t="str">
        <f>VLOOKUP($C1986,CARPETAS!$C$5:$L$2388,9,FALSE)</f>
        <v>141.31.21</v>
      </c>
      <c r="H1986" s="28" t="str">
        <f>VLOOKUP($C1986,CARPETAS!$C$5:$L$2388,5,FALSE)</f>
        <v>Silvio</v>
      </c>
      <c r="I1986" s="88">
        <v>44504</v>
      </c>
      <c r="J1986" s="29" t="str">
        <f>VLOOKUP($C1986,CARPETAS!$C$5:$L$2388,4,FALSE)</f>
        <v>Chuy</v>
      </c>
      <c r="K1986" s="38"/>
      <c r="L1986" s="93">
        <f ref="L1986:L2001" t="shared" si="124">I1986+1</f>
        <v>44505</v>
      </c>
      <c r="M1986" s="30">
        <f t="shared" si="122"/>
        <v>16</v>
      </c>
      <c r="N1986" s="31">
        <v>1104</v>
      </c>
      <c r="O1986" s="31">
        <v>57441</v>
      </c>
      <c r="P1986" s="31">
        <v>1104</v>
      </c>
      <c r="Q1986" s="31">
        <v>5422</v>
      </c>
      <c r="R1986" s="31" t="s">
        <v>614</v>
      </c>
      <c r="S1986" s="31" t="s">
        <v>615</v>
      </c>
      <c r="T1986" s="40" t="s">
        <v>3926</v>
      </c>
      <c r="U1986" s="222"/>
      <c r="V1986" s="48"/>
      <c r="W1986" s="48"/>
    </row>
    <row r="1987" s="49" customFormat="1">
      <c r="A1987" s="39">
        <v>44</v>
      </c>
      <c r="B1987" s="54" t="s">
        <v>40</v>
      </c>
      <c r="C1987" s="55" t="s">
        <v>3927</v>
      </c>
      <c r="D1987" s="141" t="s">
        <v>1907</v>
      </c>
      <c r="E1987" s="88">
        <v>44503</v>
      </c>
      <c r="F1987" s="37" t="str">
        <f>VLOOKUP($C1987,CARPETAS!$C$5:$L$2388,2,FALSE)</f>
        <v>PYB036</v>
      </c>
      <c r="G1987" s="27" t="str">
        <f>VLOOKUP($C1987,CARPETAS!$C$5:$L$2388,9,FALSE)</f>
        <v>141.47.33</v>
      </c>
      <c r="H1987" s="28" t="str">
        <f>VLOOKUP($C1987,CARPETAS!$C$5:$L$2388,5,FALSE)</f>
        <v>Alto Paraguay</v>
      </c>
      <c r="I1987" s="88">
        <v>44504</v>
      </c>
      <c r="J1987" s="29" t="str">
        <f>VLOOKUP($C1987,CARPETAS!$C$5:$L$2388,4,FALSE)</f>
        <v>Salto</v>
      </c>
      <c r="K1987" s="38"/>
      <c r="L1987" s="93">
        <f t="shared" si="124"/>
        <v>44505</v>
      </c>
      <c r="M1987" s="30">
        <f t="shared" si="122"/>
        <v>2</v>
      </c>
      <c r="N1987" s="31">
        <v>990</v>
      </c>
      <c r="O1987" s="31" t="s">
        <v>3928</v>
      </c>
      <c r="P1987" s="31">
        <v>990</v>
      </c>
      <c r="Q1987" s="31"/>
      <c r="R1987" s="31" t="s">
        <v>2680</v>
      </c>
      <c r="S1987" s="31" t="s">
        <v>2818</v>
      </c>
      <c r="T1987" s="40" t="s">
        <v>3929</v>
      </c>
      <c r="U1987" s="222"/>
      <c r="V1987" s="48"/>
      <c r="W1987" s="48"/>
    </row>
    <row r="1988" s="49" customFormat="1">
      <c r="A1988" s="39">
        <v>43</v>
      </c>
      <c r="B1988" s="54" t="s">
        <v>40</v>
      </c>
      <c r="C1988" s="55" t="s">
        <v>3930</v>
      </c>
      <c r="D1988" s="141" t="s">
        <v>2282</v>
      </c>
      <c r="E1988" s="88">
        <v>44496</v>
      </c>
      <c r="F1988" s="37" t="str">
        <f>VLOOKUP($C1988,CARPETAS!$C$5:$L$2388,2,FALSE)</f>
        <v>BRE050</v>
      </c>
      <c r="G1988" s="27" t="str">
        <f>VLOOKUP($C1988,CARPETAS!$C$5:$L$2388,9,FALSE)</f>
        <v>141.37.33</v>
      </c>
      <c r="H1988" s="28" t="str">
        <f>VLOOKUP($C1988,CARPETAS!$C$5:$L$2388,5,FALSE)</f>
        <v>Silvio</v>
      </c>
      <c r="I1988" s="88">
        <v>44505</v>
      </c>
      <c r="J1988" s="29" t="s">
        <v>3918</v>
      </c>
      <c r="K1988" s="38"/>
      <c r="L1988" s="93">
        <f t="shared" si="124"/>
        <v>44506</v>
      </c>
      <c r="M1988" s="30">
        <f t="shared" si="122"/>
        <v>10</v>
      </c>
      <c r="N1988" s="31">
        <v>1344</v>
      </c>
      <c r="O1988" s="31"/>
      <c r="P1988" s="31">
        <v>1344</v>
      </c>
      <c r="Q1988" s="31">
        <v>5439</v>
      </c>
      <c r="R1988" s="31" t="s">
        <v>3931</v>
      </c>
      <c r="S1988" s="31" t="s">
        <v>428</v>
      </c>
      <c r="T1988" s="40" t="s">
        <v>3932</v>
      </c>
      <c r="U1988" s="222"/>
      <c r="V1988" s="48"/>
      <c r="W1988" s="48"/>
    </row>
    <row r="1989" s="49" customFormat="1">
      <c r="A1989" s="39">
        <v>43</v>
      </c>
      <c r="B1989" s="54" t="s">
        <v>40</v>
      </c>
      <c r="C1989" s="55" t="s">
        <v>3866</v>
      </c>
      <c r="D1989" s="141" t="s">
        <v>32</v>
      </c>
      <c r="E1989" s="88">
        <v>44499</v>
      </c>
      <c r="F1989" s="37" t="str">
        <f>VLOOKUP($C1989,CARPETAS!$C$5:$L$2388,2,FALSE)</f>
        <v>BRB110</v>
      </c>
      <c r="G1989" s="27" t="str">
        <f>VLOOKUP($C1989,CARPETAS!$C$5:$L$2388,9,FALSE)</f>
        <v>141.40.36</v>
      </c>
      <c r="H1989" s="28" t="str">
        <f>VLOOKUP($C1989,CARPETAS!$C$5:$L$2388,5,FALSE)</f>
        <v>Silvio</v>
      </c>
      <c r="I1989" s="88">
        <v>44505</v>
      </c>
      <c r="J1989" s="29" t="str">
        <f>VLOOKUP($C1989,CARPETAS!$C$5:$L$2388,4,FALSE)</f>
        <v>Rio Branco</v>
      </c>
      <c r="K1989" s="38"/>
      <c r="L1989" s="93">
        <f t="shared" si="124"/>
        <v>44506</v>
      </c>
      <c r="M1989" s="30">
        <f t="shared" si="122"/>
        <v>7</v>
      </c>
      <c r="N1989" s="31">
        <v>918</v>
      </c>
      <c r="O1989" s="31" t="s">
        <v>672</v>
      </c>
      <c r="P1989" s="31">
        <v>919</v>
      </c>
      <c r="Q1989" s="31">
        <v>5431</v>
      </c>
      <c r="R1989" s="31" t="s">
        <v>217</v>
      </c>
      <c r="S1989" s="31" t="s">
        <v>1690</v>
      </c>
      <c r="T1989" s="40" t="s">
        <v>3933</v>
      </c>
      <c r="U1989" s="222"/>
      <c r="V1989" s="48"/>
      <c r="W1989" s="48"/>
    </row>
    <row r="1990" s="49" customFormat="1">
      <c r="A1990" s="39">
        <v>44</v>
      </c>
      <c r="B1990" s="54" t="s">
        <v>40</v>
      </c>
      <c r="C1990" s="55" t="s">
        <v>3896</v>
      </c>
      <c r="D1990" s="141" t="s">
        <v>26</v>
      </c>
      <c r="E1990" s="88">
        <v>44503</v>
      </c>
      <c r="F1990" s="37" t="str">
        <f>VLOOKUP($C1990,CARPETAS!$C$5:$L$2388,2,FALSE)</f>
        <v>BRB109</v>
      </c>
      <c r="G1990" s="27" t="str">
        <f>VLOOKUP($C1990,CARPETAS!$C$5:$L$2388,9,FALSE)</f>
        <v>141.14.35</v>
      </c>
      <c r="H1990" s="28" t="str">
        <f>VLOOKUP($C1990,CARPETAS!$C$5:$L$2388,5,FALSE)</f>
        <v>zanini</v>
      </c>
      <c r="I1990" s="88">
        <f>E1990+2</f>
        <v>44505</v>
      </c>
      <c r="J1990" s="29" t="str">
        <f>VLOOKUP($C1990,CARPETAS!$C$5:$L$2388,4,FALSE)</f>
        <v>Rio Branco</v>
      </c>
      <c r="K1990" s="38"/>
      <c r="L1990" s="93">
        <f t="shared" si="124"/>
        <v>44506</v>
      </c>
      <c r="M1990" s="30">
        <f t="shared" si="122"/>
        <v>3</v>
      </c>
      <c r="N1990" s="31">
        <v>918</v>
      </c>
      <c r="O1990" s="31" t="s">
        <v>3934</v>
      </c>
      <c r="P1990" s="31">
        <v>919</v>
      </c>
      <c r="Q1990" s="31">
        <v>2397</v>
      </c>
      <c r="R1990" s="31" t="s">
        <v>684</v>
      </c>
      <c r="S1990" s="31" t="s">
        <v>685</v>
      </c>
      <c r="T1990" s="40" t="s">
        <v>3935</v>
      </c>
      <c r="U1990" s="222"/>
      <c r="V1990" s="48"/>
      <c r="W1990" s="48"/>
    </row>
    <row r="1991" s="49" customFormat="1">
      <c r="A1991" s="39">
        <v>44</v>
      </c>
      <c r="B1991" s="54" t="s">
        <v>40</v>
      </c>
      <c r="C1991" s="55" t="s">
        <v>3884</v>
      </c>
      <c r="D1991" s="141" t="s">
        <v>1091</v>
      </c>
      <c r="E1991" s="88">
        <v>44503</v>
      </c>
      <c r="F1991" s="37" t="str">
        <f>VLOOKUP($C1991,CARPETAS!$C$5:$L$2388,2,FALSE)</f>
        <v>BRB111</v>
      </c>
      <c r="G1991" s="27" t="str">
        <f>VLOOKUP($C1991,CARPETAS!$C$5:$L$2388,9,FALSE)</f>
        <v>141.40.38</v>
      </c>
      <c r="H1991" s="28" t="str">
        <f>VLOOKUP($C1991,CARPETAS!$C$5:$L$2388,5,FALSE)</f>
        <v>Gral</v>
      </c>
      <c r="I1991" s="88">
        <f>E1991+2</f>
        <v>44505</v>
      </c>
      <c r="J1991" s="29" t="str">
        <f>VLOOKUP($C1991,CARPETAS!$C$5:$L$2388,4,FALSE)</f>
        <v>Rio Branco</v>
      </c>
      <c r="K1991" s="38"/>
      <c r="L1991" s="93">
        <f t="shared" si="124"/>
        <v>44506</v>
      </c>
      <c r="M1991" s="30">
        <f t="shared" si="122"/>
        <v>3</v>
      </c>
      <c r="N1991" s="31">
        <v>918</v>
      </c>
      <c r="O1991" s="31" t="s">
        <v>1795</v>
      </c>
      <c r="P1991" s="31">
        <v>919</v>
      </c>
      <c r="Q1991" s="31">
        <v>5700</v>
      </c>
      <c r="R1991" s="31" t="s">
        <v>3907</v>
      </c>
      <c r="S1991" s="31" t="s">
        <v>3908</v>
      </c>
      <c r="T1991" s="40" t="s">
        <v>3935</v>
      </c>
      <c r="U1991" s="222"/>
      <c r="V1991" s="48"/>
      <c r="W1991" s="48"/>
    </row>
    <row r="1992" s="49" customFormat="1">
      <c r="A1992" s="39">
        <v>44</v>
      </c>
      <c r="B1992" s="54" t="s">
        <v>40</v>
      </c>
      <c r="C1992" s="55" t="s">
        <v>3896</v>
      </c>
      <c r="D1992" s="141" t="s">
        <v>1998</v>
      </c>
      <c r="E1992" s="88">
        <v>44504</v>
      </c>
      <c r="F1992" s="37" t="str">
        <f>VLOOKUP($C1992,CARPETAS!$C$5:$L$2388,2,FALSE)</f>
        <v>BRB109</v>
      </c>
      <c r="G1992" s="27" t="str">
        <f>VLOOKUP($C1992,CARPETAS!$C$5:$L$2388,9,FALSE)</f>
        <v>141.14.35</v>
      </c>
      <c r="H1992" s="28" t="str">
        <f>VLOOKUP($C1992,CARPETAS!$C$5:$L$2388,5,FALSE)</f>
        <v>zanini</v>
      </c>
      <c r="I1992" s="88">
        <v>44505</v>
      </c>
      <c r="J1992" s="29" t="str">
        <f>VLOOKUP($C1992,CARPETAS!$C$5:$L$2388,4,FALSE)</f>
        <v>Rio Branco</v>
      </c>
      <c r="K1992" s="38"/>
      <c r="L1992" s="93">
        <f t="shared" si="124"/>
        <v>44506</v>
      </c>
      <c r="M1992" s="30">
        <f t="shared" si="122"/>
        <v>2</v>
      </c>
      <c r="N1992" s="31">
        <v>918</v>
      </c>
      <c r="O1992" s="31" t="s">
        <v>3936</v>
      </c>
      <c r="P1992" s="31">
        <v>918</v>
      </c>
      <c r="Q1992" s="31">
        <v>2400</v>
      </c>
      <c r="R1992" s="31" t="s">
        <v>3370</v>
      </c>
      <c r="S1992" s="31" t="s">
        <v>3937</v>
      </c>
      <c r="T1992" s="40" t="s">
        <v>3938</v>
      </c>
      <c r="U1992" s="222"/>
      <c r="V1992" s="48"/>
      <c r="W1992" s="48"/>
    </row>
    <row r="1993" s="49" customFormat="1">
      <c r="A1993" s="39">
        <v>43</v>
      </c>
      <c r="B1993" s="54" t="s">
        <v>40</v>
      </c>
      <c r="C1993" s="55" t="s">
        <v>3939</v>
      </c>
      <c r="D1993" s="141" t="s">
        <v>38</v>
      </c>
      <c r="E1993" s="88">
        <v>44496</v>
      </c>
      <c r="F1993" s="37" t="str">
        <f>VLOOKUP($C1993,CARPETAS!$C$5:$L$2388,2,FALSE)</f>
        <v>BRA051</v>
      </c>
      <c r="G1993" s="27" t="str">
        <f>VLOOKUP($C1993,CARPETAS!$C$5:$L$2388,9,FALSE)</f>
        <v>141.38.04</v>
      </c>
      <c r="H1993" s="28" t="str">
        <f>VLOOKUP($C1993,CARPETAS!$C$5:$L$2388,5,FALSE)</f>
        <v>Silvio</v>
      </c>
      <c r="I1993" s="88">
        <v>44505</v>
      </c>
      <c r="J1993" s="29" t="str">
        <f>VLOOKUP($C1993,CARPETAS!$C$5:$L$2388,4,FALSE)</f>
        <v>Chuy</v>
      </c>
      <c r="K1993" s="38"/>
      <c r="L1993" s="93">
        <f t="shared" si="124"/>
        <v>44506</v>
      </c>
      <c r="M1993" s="30">
        <f t="shared" si="122"/>
        <v>10</v>
      </c>
      <c r="N1993" s="31">
        <v>1104</v>
      </c>
      <c r="O1993" s="31">
        <v>57448</v>
      </c>
      <c r="P1993" s="31">
        <v>1104</v>
      </c>
      <c r="Q1993" s="31">
        <v>5441</v>
      </c>
      <c r="R1993" s="31" t="s">
        <v>1405</v>
      </c>
      <c r="S1993" s="31" t="s">
        <v>3940</v>
      </c>
      <c r="T1993" s="40" t="s">
        <v>3941</v>
      </c>
      <c r="U1993" s="222"/>
      <c r="V1993" s="48"/>
      <c r="W1993" s="48"/>
    </row>
    <row r="1994" s="49" customFormat="1">
      <c r="A1994" s="39">
        <v>44</v>
      </c>
      <c r="B1994" s="54" t="s">
        <v>40</v>
      </c>
      <c r="C1994" s="55" t="s">
        <v>3896</v>
      </c>
      <c r="D1994" s="141" t="s">
        <v>26</v>
      </c>
      <c r="E1994" s="88">
        <v>44504</v>
      </c>
      <c r="F1994" s="37" t="str">
        <f>VLOOKUP($C1994,CARPETAS!$C$5:$L$2388,2,FALSE)</f>
        <v>BRB109</v>
      </c>
      <c r="G1994" s="27" t="str">
        <f>VLOOKUP($C1994,CARPETAS!$C$5:$L$2388,9,FALSE)</f>
        <v>141.14.35</v>
      </c>
      <c r="H1994" s="28" t="str">
        <f>VLOOKUP($C1994,CARPETAS!$C$5:$L$2388,5,FALSE)</f>
        <v>zanini</v>
      </c>
      <c r="I1994" s="88">
        <v>44508</v>
      </c>
      <c r="J1994" s="29" t="str">
        <f>VLOOKUP($C1994,CARPETAS!$C$5:$L$2388,4,FALSE)</f>
        <v>Rio Branco</v>
      </c>
      <c r="K1994" s="38"/>
      <c r="L1994" s="93">
        <f t="shared" si="124"/>
        <v>44509</v>
      </c>
      <c r="M1994" s="30">
        <f t="shared" si="122"/>
        <v>5</v>
      </c>
      <c r="N1994" s="31">
        <v>918</v>
      </c>
      <c r="O1994" s="31" t="s">
        <v>3942</v>
      </c>
      <c r="P1994" s="31">
        <v>919</v>
      </c>
      <c r="Q1994" s="31">
        <v>2403</v>
      </c>
      <c r="R1994" s="31" t="s">
        <v>3621</v>
      </c>
      <c r="S1994" s="31" t="s">
        <v>3622</v>
      </c>
      <c r="T1994" s="40" t="s">
        <v>3943</v>
      </c>
      <c r="U1994" s="222"/>
      <c r="V1994" s="48"/>
      <c r="W1994" s="48"/>
    </row>
    <row r="1995" s="49" customFormat="1">
      <c r="A1995" s="39">
        <v>44</v>
      </c>
      <c r="B1995" s="54" t="s">
        <v>40</v>
      </c>
      <c r="C1995" s="55" t="s">
        <v>3944</v>
      </c>
      <c r="D1995" s="141" t="s">
        <v>27</v>
      </c>
      <c r="E1995" s="88">
        <v>44504</v>
      </c>
      <c r="F1995" s="37" t="str">
        <f>VLOOKUP($C1995,CARPETAS!$C$5:$L$2388,2,FALSE)</f>
        <v>BRB116</v>
      </c>
      <c r="G1995" s="27" t="str">
        <f>VLOOKUP($C1995,CARPETAS!$C$5:$L$2388,9,FALSE)</f>
        <v>141.50.19</v>
      </c>
      <c r="H1995" s="28" t="str">
        <f>VLOOKUP($C1995,CARPETAS!$C$5:$L$2388,5,FALSE)</f>
        <v>Gral</v>
      </c>
      <c r="I1995" s="88">
        <v>44508</v>
      </c>
      <c r="J1995" s="29" t="str">
        <f>VLOOKUP($C1995,CARPETAS!$C$5:$L$2388,4,FALSE)</f>
        <v>Rio Branco</v>
      </c>
      <c r="K1995" s="38"/>
      <c r="L1995" s="93">
        <f t="shared" si="124"/>
        <v>44509</v>
      </c>
      <c r="M1995" s="30">
        <f t="shared" si="122"/>
        <v>5</v>
      </c>
      <c r="N1995" s="31">
        <v>918</v>
      </c>
      <c r="O1995" s="31" t="s">
        <v>3945</v>
      </c>
      <c r="P1995" s="31">
        <v>919</v>
      </c>
      <c r="Q1995" s="31">
        <v>5716</v>
      </c>
      <c r="R1995" s="31" t="s">
        <v>3946</v>
      </c>
      <c r="S1995" s="31" t="s">
        <v>3947</v>
      </c>
      <c r="T1995" s="40" t="s">
        <v>3943</v>
      </c>
      <c r="U1995" s="222"/>
      <c r="V1995" s="48"/>
      <c r="W1995" s="48"/>
    </row>
    <row r="1996" s="49" customFormat="1">
      <c r="A1996" s="39">
        <v>44</v>
      </c>
      <c r="B1996" s="54" t="s">
        <v>40</v>
      </c>
      <c r="C1996" s="55" t="s">
        <v>3879</v>
      </c>
      <c r="D1996" s="141" t="s">
        <v>1091</v>
      </c>
      <c r="E1996" s="88">
        <v>44505</v>
      </c>
      <c r="F1996" s="37" t="str">
        <f>VLOOKUP($C1996,CARPETAS!$C$5:$L$2388,2,FALSE)</f>
        <v>BRB112</v>
      </c>
      <c r="G1996" s="27" t="str">
        <f>VLOOKUP($C1996,CARPETAS!$C$5:$L$2388,9,FALSE)</f>
        <v>141.40.39</v>
      </c>
      <c r="H1996" s="28" t="str">
        <f>VLOOKUP($C1996,CARPETAS!$C$5:$L$2388,5,FALSE)</f>
        <v>Amaro</v>
      </c>
      <c r="I1996" s="88">
        <v>44508</v>
      </c>
      <c r="J1996" s="29" t="str">
        <f>VLOOKUP($C1996,CARPETAS!$C$5:$L$2388,4,FALSE)</f>
        <v>Rio Branco</v>
      </c>
      <c r="K1996" s="38"/>
      <c r="L1996" s="93">
        <f t="shared" si="124"/>
        <v>44509</v>
      </c>
      <c r="M1996" s="30">
        <f t="shared" si="122"/>
        <v>4</v>
      </c>
      <c r="N1996" s="31">
        <v>1008</v>
      </c>
      <c r="O1996" s="31" t="s">
        <v>1804</v>
      </c>
      <c r="P1996" s="31">
        <v>1007</v>
      </c>
      <c r="Q1996" s="31">
        <v>7731</v>
      </c>
      <c r="R1996" s="31" t="s">
        <v>3948</v>
      </c>
      <c r="S1996" s="31" t="s">
        <v>3949</v>
      </c>
      <c r="T1996" s="40" t="s">
        <v>3950</v>
      </c>
      <c r="U1996" s="222"/>
      <c r="V1996" s="48"/>
      <c r="W1996" s="48"/>
    </row>
    <row r="1997" s="49" customFormat="1">
      <c r="A1997" s="39">
        <v>44</v>
      </c>
      <c r="B1997" s="54" t="s">
        <v>40</v>
      </c>
      <c r="C1997" s="55" t="s">
        <v>3951</v>
      </c>
      <c r="D1997" s="141" t="s">
        <v>2282</v>
      </c>
      <c r="E1997" s="88">
        <v>44501</v>
      </c>
      <c r="F1997" s="37" t="str">
        <f>VLOOKUP($C1997,CARPETAS!$C$5:$L$2388,2,FALSE)</f>
        <v>BRE051</v>
      </c>
      <c r="G1997" s="27" t="str">
        <f>VLOOKUP($C1997,CARPETAS!$C$5:$L$2388,9,FALSE)</f>
        <v>141.44.58/1414459/1414461/1414460/1413861</v>
      </c>
      <c r="H1997" s="28" t="str">
        <f>VLOOKUP($C1997,CARPETAS!$C$5:$L$2388,5,FALSE)</f>
        <v>Zanini</v>
      </c>
      <c r="I1997" s="88">
        <v>44508</v>
      </c>
      <c r="J1997" s="29" t="str">
        <f>VLOOKUP($C1997,CARPETAS!$C$5:$L$2388,4,FALSE)</f>
        <v>Rio Branco</v>
      </c>
      <c r="K1997" s="38"/>
      <c r="L1997" s="93">
        <f t="shared" si="124"/>
        <v>44509</v>
      </c>
      <c r="M1997" s="30">
        <f t="shared" si="122"/>
        <v>8</v>
      </c>
      <c r="N1997" s="31">
        <v>1733</v>
      </c>
      <c r="O1997" s="31"/>
      <c r="P1997" s="31"/>
      <c r="Q1997" s="31">
        <v>2401</v>
      </c>
      <c r="R1997" s="31" t="s">
        <v>290</v>
      </c>
      <c r="S1997" s="31" t="s">
        <v>291</v>
      </c>
      <c r="T1997" s="40" t="s">
        <v>3952</v>
      </c>
      <c r="U1997" s="222"/>
      <c r="V1997" s="48"/>
      <c r="W1997" s="48"/>
    </row>
    <row r="1998" s="49" customFormat="1">
      <c r="A1998" s="39">
        <v>44</v>
      </c>
      <c r="B1998" s="54" t="s">
        <v>40</v>
      </c>
      <c r="C1998" s="55" t="s">
        <v>3953</v>
      </c>
      <c r="D1998" s="141" t="s">
        <v>32</v>
      </c>
      <c r="E1998" s="88">
        <v>44506</v>
      </c>
      <c r="F1998" s="37" t="str">
        <f>VLOOKUP($C1998,CARPETAS!$C$5:$L$2388,2,FALSE)</f>
        <v>BRB115</v>
      </c>
      <c r="G1998" s="27" t="str">
        <f>VLOOKUP($C1998,CARPETAS!$C$5:$L$2388,9,FALSE)</f>
        <v>141.50.65</v>
      </c>
      <c r="H1998" s="28" t="str">
        <f>VLOOKUP($C1998,CARPETAS!$C$5:$L$2388,5,FALSE)</f>
        <v>Silvio</v>
      </c>
      <c r="I1998" s="88">
        <f>E1998+2</f>
        <v>44508</v>
      </c>
      <c r="J1998" s="29" t="str">
        <f>VLOOKUP($C1998,CARPETAS!$C$5:$L$2388,4,FALSE)</f>
        <v>Rio Branco</v>
      </c>
      <c r="K1998" s="38"/>
      <c r="L1998" s="93">
        <f t="shared" si="124"/>
        <v>44509</v>
      </c>
      <c r="M1998" s="30">
        <f t="shared" si="122"/>
        <v>3</v>
      </c>
      <c r="N1998" s="31">
        <v>918</v>
      </c>
      <c r="O1998" s="31" t="s">
        <v>677</v>
      </c>
      <c r="P1998" s="31">
        <v>919</v>
      </c>
      <c r="Q1998" s="31">
        <v>5449</v>
      </c>
      <c r="R1998" s="31" t="s">
        <v>3954</v>
      </c>
      <c r="S1998" s="31" t="s">
        <v>1431</v>
      </c>
      <c r="T1998" s="40" t="s">
        <v>3943</v>
      </c>
      <c r="U1998" s="222"/>
      <c r="V1998" s="48"/>
      <c r="W1998" s="48"/>
    </row>
    <row r="1999" s="49" customFormat="1">
      <c r="A1999" s="39">
        <v>44</v>
      </c>
      <c r="B1999" s="54" t="s">
        <v>40</v>
      </c>
      <c r="C1999" s="55" t="s">
        <v>3879</v>
      </c>
      <c r="D1999" s="141" t="s">
        <v>36</v>
      </c>
      <c r="E1999" s="88">
        <v>44506</v>
      </c>
      <c r="F1999" s="37" t="str">
        <f>VLOOKUP($C1999,CARPETAS!$C$5:$L$2388,2,FALSE)</f>
        <v>BRB112</v>
      </c>
      <c r="G1999" s="27" t="s">
        <v>3955</v>
      </c>
      <c r="H1999" s="28" t="str">
        <f>VLOOKUP($C1999,CARPETAS!$C$5:$L$2388,5,FALSE)</f>
        <v>Amaro</v>
      </c>
      <c r="I1999" s="88">
        <f>E1999+2</f>
        <v>44508</v>
      </c>
      <c r="J1999" s="29" t="str">
        <f>VLOOKUP($C1999,CARPETAS!$C$5:$L$2388,4,FALSE)</f>
        <v>Rio Branco</v>
      </c>
      <c r="K1999" s="38"/>
      <c r="L1999" s="93">
        <f t="shared" si="124"/>
        <v>44509</v>
      </c>
      <c r="M1999" s="30">
        <f t="shared" si="122"/>
        <v>3</v>
      </c>
      <c r="N1999" s="31">
        <v>1008</v>
      </c>
      <c r="O1999" s="31" t="s">
        <v>593</v>
      </c>
      <c r="P1999" s="31">
        <v>1008</v>
      </c>
      <c r="Q1999" s="31">
        <v>7733</v>
      </c>
      <c r="R1999" s="31" t="s">
        <v>3956</v>
      </c>
      <c r="S1999" s="31" t="s">
        <v>3379</v>
      </c>
      <c r="T1999" s="40" t="s">
        <v>3957</v>
      </c>
      <c r="U1999" s="222"/>
      <c r="V1999" s="48"/>
      <c r="W1999" s="48"/>
    </row>
    <row r="2000" s="49" customFormat="1">
      <c r="A2000" s="39">
        <v>43</v>
      </c>
      <c r="B2000" s="54" t="s">
        <v>40</v>
      </c>
      <c r="C2000" s="55" t="s">
        <v>3958</v>
      </c>
      <c r="D2000" s="141" t="s">
        <v>38</v>
      </c>
      <c r="E2000" s="88">
        <v>44496</v>
      </c>
      <c r="F2000" s="37" t="str">
        <f>VLOOKUP($C2000,CARPETAS!$C$5:$L$2388,2,FALSE)</f>
        <v>BRA051</v>
      </c>
      <c r="G2000" s="27" t="str">
        <f>VLOOKUP($C2000,CARPETAS!$C$5:$L$2388,9,FALSE)</f>
        <v>141.38.04</v>
      </c>
      <c r="H2000" s="28" t="str">
        <f>VLOOKUP($C2000,CARPETAS!$C$5:$L$2388,5,FALSE)</f>
        <v>Silvio</v>
      </c>
      <c r="I2000" s="88">
        <v>44508</v>
      </c>
      <c r="J2000" s="29" t="str">
        <f>VLOOKUP($C2000,CARPETAS!$C$5:$L$2388,4,FALSE)</f>
        <v>Chuy</v>
      </c>
      <c r="K2000" s="38"/>
      <c r="L2000" s="93">
        <f t="shared" si="124"/>
        <v>44509</v>
      </c>
      <c r="M2000" s="30">
        <f t="shared" si="122"/>
        <v>13</v>
      </c>
      <c r="N2000" s="31">
        <v>1104</v>
      </c>
      <c r="O2000" s="31">
        <v>57305</v>
      </c>
      <c r="P2000" s="31">
        <v>1104</v>
      </c>
      <c r="Q2000" s="31">
        <v>5443</v>
      </c>
      <c r="R2000" s="31" t="s">
        <v>211</v>
      </c>
      <c r="S2000" s="31" t="s">
        <v>3109</v>
      </c>
      <c r="T2000" s="40" t="s">
        <v>3959</v>
      </c>
      <c r="U2000" s="222"/>
      <c r="V2000" s="48"/>
      <c r="W2000" s="48"/>
    </row>
    <row r="2001" s="49" customFormat="1">
      <c r="A2001" s="39">
        <v>44</v>
      </c>
      <c r="B2001" s="54" t="s">
        <v>40</v>
      </c>
      <c r="C2001" s="55" t="s">
        <v>3866</v>
      </c>
      <c r="D2001" s="141" t="s">
        <v>36</v>
      </c>
      <c r="E2001" s="88">
        <v>44504</v>
      </c>
      <c r="F2001" s="37" t="str">
        <f>VLOOKUP($C2001,CARPETAS!$C$5:$L$2388,2,FALSE)</f>
        <v>BRB110</v>
      </c>
      <c r="G2001" s="27" t="str">
        <f>VLOOKUP($C2001,CARPETAS!$C$5:$L$2388,9,FALSE)</f>
        <v>141.40.36</v>
      </c>
      <c r="H2001" s="28" t="str">
        <f>VLOOKUP($C2001,CARPETAS!$C$5:$L$2388,5,FALSE)</f>
        <v>Silvio</v>
      </c>
      <c r="I2001" s="88">
        <v>44509</v>
      </c>
      <c r="J2001" s="29" t="str">
        <f>VLOOKUP($C2001,CARPETAS!$C$5:$L$2388,4,FALSE)</f>
        <v>Rio Branco</v>
      </c>
      <c r="K2001" s="38"/>
      <c r="L2001" s="93">
        <f t="shared" si="124"/>
        <v>44510</v>
      </c>
      <c r="M2001" s="30">
        <f t="shared" si="122"/>
        <v>6</v>
      </c>
      <c r="N2001" s="31">
        <v>918</v>
      </c>
      <c r="O2001" s="31" t="s">
        <v>607</v>
      </c>
      <c r="P2001" s="31">
        <v>919</v>
      </c>
      <c r="Q2001" s="31">
        <v>5432</v>
      </c>
      <c r="R2001" s="31" t="s">
        <v>77</v>
      </c>
      <c r="S2001" s="31" t="s">
        <v>3820</v>
      </c>
      <c r="T2001" s="40" t="s">
        <v>3960</v>
      </c>
      <c r="U2001" s="222"/>
      <c r="V2001" s="48"/>
      <c r="W2001" s="48"/>
    </row>
    <row r="2002" s="49" customFormat="1">
      <c r="A2002" s="39">
        <v>44</v>
      </c>
      <c r="B2002" s="54" t="s">
        <v>40</v>
      </c>
      <c r="C2002" s="55" t="s">
        <v>3961</v>
      </c>
      <c r="D2002" s="141" t="s">
        <v>1091</v>
      </c>
      <c r="E2002" s="88">
        <v>44505</v>
      </c>
      <c r="F2002" s="37" t="str">
        <f>VLOOKUP($C2002,CARPETAS!$C$5:$L$2388,2,FALSE)</f>
        <v>BRB118</v>
      </c>
      <c r="G2002" s="27" t="str">
        <f>VLOOKUP($C2002,CARPETAS!$C$5:$L$2388,9,FALSE)</f>
        <v>141.50.67</v>
      </c>
      <c r="H2002" s="28" t="str">
        <f>VLOOKUP($C2002,CARPETAS!$C$5:$L$2388,5,FALSE)</f>
        <v>Chabat</v>
      </c>
      <c r="I2002" s="88">
        <v>44509</v>
      </c>
      <c r="J2002" s="29" t="str">
        <f>VLOOKUP($C2002,CARPETAS!$C$5:$L$2388,4,FALSE)</f>
        <v>Rio Branco</v>
      </c>
      <c r="K2002" s="38"/>
      <c r="L2002" s="93">
        <v>44511</v>
      </c>
      <c r="M2002" s="30">
        <f t="shared" si="122"/>
        <v>6</v>
      </c>
      <c r="N2002" s="31">
        <v>1008</v>
      </c>
      <c r="O2002" s="31" t="s">
        <v>1809</v>
      </c>
      <c r="P2002" s="31">
        <v>1008</v>
      </c>
      <c r="Q2002" s="31">
        <v>1205</v>
      </c>
      <c r="R2002" s="31" t="s">
        <v>3962</v>
      </c>
      <c r="S2002" s="31" t="s">
        <v>3781</v>
      </c>
      <c r="T2002" s="40" t="s">
        <v>3963</v>
      </c>
      <c r="U2002" s="222"/>
      <c r="V2002" s="48"/>
      <c r="W2002" s="48"/>
    </row>
    <row r="2003" s="49" customFormat="1">
      <c r="A2003" s="39">
        <v>45</v>
      </c>
      <c r="B2003" s="54" t="s">
        <v>40</v>
      </c>
      <c r="C2003" s="55" t="s">
        <v>3964</v>
      </c>
      <c r="D2003" s="141" t="s">
        <v>1998</v>
      </c>
      <c r="E2003" s="88">
        <v>44509</v>
      </c>
      <c r="F2003" s="37" t="str">
        <f>VLOOKUP($C2003,CARPETAS!$C$5:$L$2388,2,FALSE)</f>
        <v>BRB114</v>
      </c>
      <c r="G2003" s="27" t="str">
        <f>VLOOKUP($C2003,CARPETAS!$C$5:$L$2388,9,FALSE)</f>
        <v>141.50.64</v>
      </c>
      <c r="H2003" s="28" t="str">
        <f>VLOOKUP($C2003,CARPETAS!$C$5:$L$2388,5,FALSE)</f>
        <v>Zanini</v>
      </c>
      <c r="I2003" s="88">
        <v>44510</v>
      </c>
      <c r="J2003" s="29" t="str">
        <f>VLOOKUP($C2003,CARPETAS!$C$5:$L$2388,4,FALSE)</f>
        <v>Rio Branco</v>
      </c>
      <c r="K2003" s="38"/>
      <c r="L2003" s="93">
        <f>I2003+1</f>
        <v>44511</v>
      </c>
      <c r="M2003" s="30">
        <f t="shared" si="122"/>
        <v>2</v>
      </c>
      <c r="N2003" s="31">
        <v>918</v>
      </c>
      <c r="O2003" s="31" t="s">
        <v>3965</v>
      </c>
      <c r="P2003" s="31">
        <v>918</v>
      </c>
      <c r="Q2003" s="31">
        <v>2407</v>
      </c>
      <c r="R2003" s="31" t="s">
        <v>171</v>
      </c>
      <c r="S2003" s="31" t="s">
        <v>172</v>
      </c>
      <c r="T2003" s="40" t="s">
        <v>3966</v>
      </c>
      <c r="U2003" s="222"/>
      <c r="V2003" s="48"/>
      <c r="W2003" s="48"/>
    </row>
    <row r="2004" s="49" customFormat="1">
      <c r="A2004" s="39">
        <v>45</v>
      </c>
      <c r="B2004" s="54" t="s">
        <v>40</v>
      </c>
      <c r="C2004" s="55" t="s">
        <v>3964</v>
      </c>
      <c r="D2004" s="141" t="s">
        <v>26</v>
      </c>
      <c r="E2004" s="88">
        <v>44509</v>
      </c>
      <c r="F2004" s="37" t="str">
        <f>VLOOKUP($C2004,CARPETAS!$C$5:$L$2388,2,FALSE)</f>
        <v>BRB114</v>
      </c>
      <c r="G2004" s="27" t="str">
        <f>VLOOKUP($C2004,CARPETAS!$C$5:$L$2388,9,FALSE)</f>
        <v>141.50.64</v>
      </c>
      <c r="H2004" s="28" t="str">
        <f>VLOOKUP($C2004,CARPETAS!$C$5:$L$2388,5,FALSE)</f>
        <v>Zanini</v>
      </c>
      <c r="I2004" s="88">
        <v>44510</v>
      </c>
      <c r="J2004" s="29" t="str">
        <f>VLOOKUP($C2004,CARPETAS!$C$5:$L$2388,4,FALSE)</f>
        <v>Rio Branco</v>
      </c>
      <c r="K2004" s="38"/>
      <c r="L2004" s="93">
        <f>I2004+1</f>
        <v>44511</v>
      </c>
      <c r="M2004" s="30">
        <f t="shared" si="122"/>
        <v>2</v>
      </c>
      <c r="N2004" s="31">
        <v>918</v>
      </c>
      <c r="O2004" s="31" t="s">
        <v>3967</v>
      </c>
      <c r="P2004" s="31">
        <v>919</v>
      </c>
      <c r="Q2004" s="31">
        <v>2406</v>
      </c>
      <c r="R2004" s="31" t="s">
        <v>200</v>
      </c>
      <c r="S2004" s="31" t="s">
        <v>3968</v>
      </c>
      <c r="T2004" s="40" t="s">
        <v>3969</v>
      </c>
      <c r="U2004" s="222"/>
      <c r="V2004" s="48"/>
      <c r="W2004" s="48"/>
    </row>
    <row r="2005" s="49" customFormat="1">
      <c r="A2005" s="39">
        <v>45</v>
      </c>
      <c r="B2005" s="54" t="s">
        <v>40</v>
      </c>
      <c r="C2005" s="55" t="s">
        <v>3879</v>
      </c>
      <c r="D2005" s="141" t="s">
        <v>1091</v>
      </c>
      <c r="E2005" s="88">
        <v>44508</v>
      </c>
      <c r="F2005" s="37" t="str">
        <f>VLOOKUP($C2005,CARPETAS!$C$5:$L$2388,2,FALSE)</f>
        <v>BRB112</v>
      </c>
      <c r="G2005" s="27" t="str">
        <f>VLOOKUP($C2005,CARPETAS!$C$5:$L$2388,9,FALSE)</f>
        <v>141.40.39</v>
      </c>
      <c r="H2005" s="28" t="str">
        <f>VLOOKUP($C2005,CARPETAS!$C$5:$L$2388,5,FALSE)</f>
        <v>Amaro</v>
      </c>
      <c r="I2005" s="88">
        <f>E2005+2</f>
        <v>44510</v>
      </c>
      <c r="J2005" s="29" t="str">
        <f>VLOOKUP($C2005,CARPETAS!$C$5:$L$2388,4,FALSE)</f>
        <v>Rio Branco</v>
      </c>
      <c r="K2005" s="38"/>
      <c r="L2005" s="93">
        <f>I2005+1+1</f>
        <v>44512</v>
      </c>
      <c r="M2005" s="30">
        <f t="shared" si="122"/>
        <v>4</v>
      </c>
      <c r="N2005" s="31">
        <v>1008</v>
      </c>
      <c r="O2005" s="31" t="s">
        <v>1817</v>
      </c>
      <c r="P2005" s="31">
        <v>1010</v>
      </c>
      <c r="Q2005" s="31">
        <v>7757</v>
      </c>
      <c r="R2005" s="31" t="s">
        <v>3970</v>
      </c>
      <c r="S2005" s="31" t="s">
        <v>3971</v>
      </c>
      <c r="T2005" s="40" t="s">
        <v>3972</v>
      </c>
      <c r="U2005" s="222"/>
      <c r="V2005" s="48"/>
      <c r="W2005" s="48"/>
    </row>
    <row r="2006" s="49" customFormat="1">
      <c r="A2006" s="39">
        <v>45</v>
      </c>
      <c r="B2006" s="54" t="s">
        <v>40</v>
      </c>
      <c r="C2006" s="55" t="s">
        <v>3944</v>
      </c>
      <c r="D2006" s="141" t="s">
        <v>37</v>
      </c>
      <c r="E2006" s="88">
        <v>44509</v>
      </c>
      <c r="F2006" s="37" t="str">
        <f>VLOOKUP($C2006,CARPETAS!$C$5:$L$2388,2,FALSE)</f>
        <v>BRB116</v>
      </c>
      <c r="G2006" s="27" t="str">
        <f>VLOOKUP($C2006,CARPETAS!$C$5:$L$2388,9,FALSE)</f>
        <v>141.50.19</v>
      </c>
      <c r="H2006" s="28" t="str">
        <f>VLOOKUP($C2006,CARPETAS!$C$5:$L$2388,5,FALSE)</f>
        <v>Gral</v>
      </c>
      <c r="I2006" s="88">
        <f>E2006+2</f>
        <v>44511</v>
      </c>
      <c r="J2006" s="29" t="str">
        <f>VLOOKUP($C2006,CARPETAS!$C$5:$L$2388,4,FALSE)</f>
        <v>Rio Branco</v>
      </c>
      <c r="K2006" s="38"/>
      <c r="L2006" s="93">
        <f>I2006+1</f>
        <v>44512</v>
      </c>
      <c r="M2006" s="30">
        <f t="shared" si="122"/>
        <v>3</v>
      </c>
      <c r="N2006" s="31">
        <v>918</v>
      </c>
      <c r="O2006" s="31" t="s">
        <v>1032</v>
      </c>
      <c r="P2006" s="31">
        <v>919</v>
      </c>
      <c r="Q2006" s="31">
        <v>5717</v>
      </c>
      <c r="R2006" s="31" t="s">
        <v>3973</v>
      </c>
      <c r="S2006" s="31" t="s">
        <v>3974</v>
      </c>
      <c r="T2006" s="40" t="s">
        <v>3975</v>
      </c>
      <c r="U2006" s="222"/>
      <c r="V2006" s="48"/>
      <c r="W2006" s="48"/>
    </row>
    <row r="2007" s="49" customFormat="1">
      <c r="A2007" s="39">
        <v>45</v>
      </c>
      <c r="B2007" s="54" t="s">
        <v>40</v>
      </c>
      <c r="C2007" s="55" t="s">
        <v>3976</v>
      </c>
      <c r="D2007" s="141" t="s">
        <v>27</v>
      </c>
      <c r="E2007" s="88">
        <v>44509</v>
      </c>
      <c r="F2007" s="37" t="str">
        <f>VLOOKUP($C2007,CARPETAS!$C$5:$L$2388,2,FALSE)</f>
        <v>BRB117</v>
      </c>
      <c r="G2007" s="27" t="str">
        <f>VLOOKUP($C2007,CARPETAS!$C$5:$L$2388,9,FALSE)</f>
        <v>141.50.66</v>
      </c>
      <c r="H2007" s="28" t="str">
        <f>VLOOKUP($C2007,CARPETAS!$C$5:$L$2388,5,FALSE)</f>
        <v>Amaro</v>
      </c>
      <c r="I2007" s="88">
        <f>E2007+2</f>
        <v>44511</v>
      </c>
      <c r="J2007" s="29" t="str">
        <f>VLOOKUP($C2007,CARPETAS!$C$5:$L$2388,4,FALSE)</f>
        <v>Rio Branco</v>
      </c>
      <c r="K2007" s="38"/>
      <c r="L2007" s="93">
        <f>I2007+1</f>
        <v>44512</v>
      </c>
      <c r="M2007" s="30">
        <f t="shared" si="122"/>
        <v>3</v>
      </c>
      <c r="N2007" s="31">
        <v>1008</v>
      </c>
      <c r="O2007" s="31" t="s">
        <v>3977</v>
      </c>
      <c r="P2007" s="31">
        <v>1007</v>
      </c>
      <c r="Q2007" s="31">
        <v>7764</v>
      </c>
      <c r="R2007" s="31" t="s">
        <v>3978</v>
      </c>
      <c r="S2007" s="31" t="s">
        <v>3979</v>
      </c>
      <c r="T2007" s="40" t="s">
        <v>3980</v>
      </c>
      <c r="U2007" s="222"/>
      <c r="V2007" s="48"/>
      <c r="W2007" s="48"/>
    </row>
    <row r="2008" s="49" customFormat="1">
      <c r="A2008" s="39">
        <v>45</v>
      </c>
      <c r="B2008" s="54" t="s">
        <v>40</v>
      </c>
      <c r="C2008" s="55" t="s">
        <v>3944</v>
      </c>
      <c r="D2008" s="141" t="s">
        <v>32</v>
      </c>
      <c r="E2008" s="88">
        <v>44509</v>
      </c>
      <c r="F2008" s="37" t="str">
        <f>VLOOKUP($C2008,CARPETAS!$C$5:$L$2388,2,FALSE)</f>
        <v>BRB116</v>
      </c>
      <c r="G2008" s="27" t="str">
        <f>VLOOKUP($C2008,CARPETAS!$C$5:$L$2388,9,FALSE)</f>
        <v>141.50.19</v>
      </c>
      <c r="H2008" s="28" t="str">
        <f>VLOOKUP($C2008,CARPETAS!$C$5:$L$2388,5,FALSE)</f>
        <v>Gral</v>
      </c>
      <c r="I2008" s="88">
        <f>E2008+2</f>
        <v>44511</v>
      </c>
      <c r="J2008" s="29" t="str">
        <f>VLOOKUP($C2008,CARPETAS!$C$5:$L$2388,4,FALSE)</f>
        <v>Rio Branco</v>
      </c>
      <c r="K2008" s="38"/>
      <c r="L2008" s="93">
        <f>I2008+1</f>
        <v>44512</v>
      </c>
      <c r="M2008" s="30">
        <f t="shared" si="122"/>
        <v>3</v>
      </c>
      <c r="N2008" s="31">
        <v>918</v>
      </c>
      <c r="O2008" s="31" t="s">
        <v>675</v>
      </c>
      <c r="P2008" s="31">
        <v>919</v>
      </c>
      <c r="Q2008" s="31">
        <v>5718</v>
      </c>
      <c r="R2008" s="31" t="s">
        <v>2101</v>
      </c>
      <c r="S2008" s="31" t="s">
        <v>2102</v>
      </c>
      <c r="T2008" s="40" t="s">
        <v>3975</v>
      </c>
      <c r="U2008" s="222"/>
      <c r="V2008" s="48"/>
      <c r="W2008" s="48"/>
    </row>
    <row r="2009" s="49" customFormat="1">
      <c r="A2009" s="39">
        <v>44</v>
      </c>
      <c r="B2009" s="54" t="s">
        <v>40</v>
      </c>
      <c r="C2009" s="55" t="s">
        <v>3944</v>
      </c>
      <c r="D2009" s="141" t="s">
        <v>26</v>
      </c>
      <c r="E2009" s="88">
        <v>44510</v>
      </c>
      <c r="F2009" s="37" t="str">
        <f>VLOOKUP($C2009,CARPETAS!$C$5:$L$2388,2,FALSE)</f>
        <v>BRB116</v>
      </c>
      <c r="G2009" s="27" t="str">
        <f>VLOOKUP($C2009,CARPETAS!$C$5:$L$2388,9,FALSE)</f>
        <v>141.50.19</v>
      </c>
      <c r="H2009" s="28" t="str">
        <f>VLOOKUP($C2009,CARPETAS!$C$5:$L$2388,5,FALSE)</f>
        <v>Gral</v>
      </c>
      <c r="I2009" s="88">
        <v>44511</v>
      </c>
      <c r="J2009" s="29" t="str">
        <f>VLOOKUP($C2009,CARPETAS!$C$5:$L$2388,4,FALSE)</f>
        <v>Rio Branco</v>
      </c>
      <c r="K2009" s="38"/>
      <c r="L2009" s="93">
        <f>I2009+1</f>
        <v>44512</v>
      </c>
      <c r="M2009" s="30">
        <f t="shared" si="122"/>
        <v>2</v>
      </c>
      <c r="N2009" s="31">
        <v>918</v>
      </c>
      <c r="O2009" s="31" t="s">
        <v>3981</v>
      </c>
      <c r="P2009" s="31">
        <v>919</v>
      </c>
      <c r="Q2009" s="31">
        <v>5719</v>
      </c>
      <c r="R2009" s="31" t="s">
        <v>3691</v>
      </c>
      <c r="S2009" s="31" t="s">
        <v>3692</v>
      </c>
      <c r="T2009" s="40" t="s">
        <v>3982</v>
      </c>
      <c r="U2009" s="222"/>
      <c r="V2009" s="48"/>
      <c r="W2009" s="48"/>
    </row>
    <row r="2010" s="49" customFormat="1">
      <c r="A2010" s="39">
        <v>44</v>
      </c>
      <c r="B2010" s="54" t="s">
        <v>40</v>
      </c>
      <c r="C2010" s="55" t="s">
        <v>3983</v>
      </c>
      <c r="D2010" s="141" t="s">
        <v>38</v>
      </c>
      <c r="E2010" s="88">
        <v>44503</v>
      </c>
      <c r="F2010" s="37" t="str">
        <f>VLOOKUP($C2010,CARPETAS!$C$5:$L$2388,2,FALSE)</f>
        <v>BRA052</v>
      </c>
      <c r="G2010" s="27" t="str">
        <f>VLOOKUP($C2010,CARPETAS!$C$5:$L$2388,9,FALSE)</f>
        <v>141.46.27</v>
      </c>
      <c r="H2010" s="28" t="str">
        <f>VLOOKUP($C2010,CARPETAS!$C$5:$L$2388,5,FALSE)</f>
        <v>Silvio</v>
      </c>
      <c r="I2010" s="88">
        <v>44511</v>
      </c>
      <c r="J2010" s="29" t="str">
        <f>VLOOKUP($C2010,CARPETAS!$C$5:$L$2388,4,FALSE)</f>
        <v>Chuy</v>
      </c>
      <c r="K2010" s="38"/>
      <c r="L2010" s="93">
        <f>I2010+1</f>
        <v>44512</v>
      </c>
      <c r="M2010" s="30">
        <f t="shared" si="122"/>
        <v>9</v>
      </c>
      <c r="N2010" s="31">
        <v>1104</v>
      </c>
      <c r="O2010" s="31">
        <v>57311</v>
      </c>
      <c r="P2010" s="31">
        <v>1104</v>
      </c>
      <c r="Q2010" s="31">
        <v>5445</v>
      </c>
      <c r="R2010" s="31" t="s">
        <v>144</v>
      </c>
      <c r="S2010" s="31" t="s">
        <v>145</v>
      </c>
      <c r="T2010" s="40" t="s">
        <v>3984</v>
      </c>
      <c r="U2010" s="222"/>
      <c r="V2010" s="48"/>
      <c r="W2010" s="48"/>
    </row>
    <row r="2011" s="49" customFormat="1">
      <c r="A2011" s="39">
        <v>43</v>
      </c>
      <c r="B2011" s="54" t="s">
        <v>40</v>
      </c>
      <c r="C2011" s="55" t="s">
        <v>3985</v>
      </c>
      <c r="D2011" s="141" t="s">
        <v>38</v>
      </c>
      <c r="E2011" s="88">
        <v>44496</v>
      </c>
      <c r="F2011" s="37" t="str">
        <f>VLOOKUP($C2011,CARPETAS!$C$5:$L$2388,2,FALSE)</f>
        <v>BRA051</v>
      </c>
      <c r="G2011" s="27" t="str">
        <f>VLOOKUP($C2011,CARPETAS!$C$5:$L$2388,9,FALSE)</f>
        <v>141.38.04</v>
      </c>
      <c r="H2011" s="28" t="str">
        <f>VLOOKUP($C2011,CARPETAS!$C$5:$L$2388,5,FALSE)</f>
        <v>Silvio</v>
      </c>
      <c r="I2011" s="88">
        <v>44511</v>
      </c>
      <c r="J2011" s="29" t="str">
        <f>VLOOKUP($C2011,CARPETAS!$C$5:$L$2388,4,FALSE)</f>
        <v>Chuy</v>
      </c>
      <c r="K2011" s="38"/>
      <c r="L2011" s="93">
        <f>I2011+1+1</f>
        <v>44513</v>
      </c>
      <c r="M2011" s="30">
        <f t="shared" si="122"/>
        <v>17</v>
      </c>
      <c r="N2011" s="31">
        <v>1104</v>
      </c>
      <c r="O2011" s="31">
        <v>57315</v>
      </c>
      <c r="P2011" s="31">
        <v>1104</v>
      </c>
      <c r="Q2011" s="31">
        <v>5447</v>
      </c>
      <c r="R2011" s="31" t="s">
        <v>2614</v>
      </c>
      <c r="S2011" s="31" t="s">
        <v>2615</v>
      </c>
      <c r="T2011" s="40" t="s">
        <v>3986</v>
      </c>
      <c r="U2011" s="222"/>
      <c r="V2011" s="48"/>
      <c r="W2011" s="48"/>
    </row>
    <row r="2012" s="49" customFormat="1">
      <c r="A2012" s="39">
        <v>44</v>
      </c>
      <c r="B2012" s="54" t="s">
        <v>40</v>
      </c>
      <c r="C2012" s="55" t="s">
        <v>3964</v>
      </c>
      <c r="D2012" s="141" t="s">
        <v>28</v>
      </c>
      <c r="E2012" s="88">
        <v>44510</v>
      </c>
      <c r="F2012" s="37" t="str">
        <f>VLOOKUP($C2012,CARPETAS!$C$5:$L$2388,2,FALSE)</f>
        <v>BRB114</v>
      </c>
      <c r="G2012" s="27" t="str">
        <f>VLOOKUP($C2012,CARPETAS!$C$5:$L$2388,9,FALSE)</f>
        <v>141.50.64</v>
      </c>
      <c r="H2012" s="28" t="str">
        <f>VLOOKUP($C2012,CARPETAS!$C$5:$L$2388,5,FALSE)</f>
        <v>Zanini</v>
      </c>
      <c r="I2012" s="88">
        <v>44512</v>
      </c>
      <c r="J2012" s="29" t="str">
        <f>VLOOKUP($C2012,CARPETAS!$C$5:$L$2388,4,FALSE)</f>
        <v>Rio Branco</v>
      </c>
      <c r="K2012" s="38"/>
      <c r="L2012" s="93">
        <f ref="L2012:L2019" t="shared" si="125">I2012+1</f>
        <v>44513</v>
      </c>
      <c r="M2012" s="30">
        <f t="shared" si="122"/>
        <v>3</v>
      </c>
      <c r="N2012" s="31">
        <v>918</v>
      </c>
      <c r="O2012" s="31" t="s">
        <v>1866</v>
      </c>
      <c r="P2012" s="31">
        <v>919</v>
      </c>
      <c r="Q2012" s="31">
        <v>2413</v>
      </c>
      <c r="R2012" s="31" t="s">
        <v>339</v>
      </c>
      <c r="S2012" s="31" t="s">
        <v>232</v>
      </c>
      <c r="T2012" s="40" t="s">
        <v>3987</v>
      </c>
      <c r="U2012" s="222"/>
      <c r="V2012" s="48"/>
      <c r="W2012" s="48"/>
    </row>
    <row r="2013" s="49" customFormat="1">
      <c r="A2013" s="39">
        <v>45</v>
      </c>
      <c r="B2013" s="54" t="s">
        <v>40</v>
      </c>
      <c r="C2013" s="55" t="s">
        <v>3976</v>
      </c>
      <c r="D2013" s="141" t="s">
        <v>27</v>
      </c>
      <c r="E2013" s="88">
        <v>44510</v>
      </c>
      <c r="F2013" s="37" t="str">
        <f>VLOOKUP($C2013,CARPETAS!$C$5:$L$2388,2,FALSE)</f>
        <v>BRB117</v>
      </c>
      <c r="G2013" s="27" t="str">
        <f>VLOOKUP($C2013,CARPETAS!$C$5:$L$2388,9,FALSE)</f>
        <v>141.50.66</v>
      </c>
      <c r="H2013" s="28" t="str">
        <f>VLOOKUP($C2013,CARPETAS!$C$5:$L$2388,5,FALSE)</f>
        <v>Amaro</v>
      </c>
      <c r="I2013" s="88">
        <f>E2013+2</f>
        <v>44512</v>
      </c>
      <c r="J2013" s="29" t="str">
        <f>VLOOKUP($C2013,CARPETAS!$C$5:$L$2388,4,FALSE)</f>
        <v>Rio Branco</v>
      </c>
      <c r="K2013" s="38"/>
      <c r="L2013" s="93">
        <f t="shared" si="125"/>
        <v>44513</v>
      </c>
      <c r="M2013" s="30">
        <f t="shared" si="122"/>
        <v>3</v>
      </c>
      <c r="N2013" s="31">
        <v>1008</v>
      </c>
      <c r="O2013" s="31" t="s">
        <v>3988</v>
      </c>
      <c r="P2013" s="31">
        <v>1008</v>
      </c>
      <c r="Q2013" s="31">
        <v>7778</v>
      </c>
      <c r="R2013" s="31" t="s">
        <v>3956</v>
      </c>
      <c r="S2013" s="31" t="s">
        <v>3379</v>
      </c>
      <c r="T2013" s="40" t="s">
        <v>3989</v>
      </c>
      <c r="U2013" s="222"/>
      <c r="V2013" s="48"/>
      <c r="W2013" s="48"/>
    </row>
    <row r="2014" ht="22.5" customHeight="1" s="49" customFormat="1">
      <c r="A2014" s="39">
        <v>45</v>
      </c>
      <c r="B2014" s="54" t="s">
        <v>40</v>
      </c>
      <c r="C2014" s="55" t="s">
        <v>3964</v>
      </c>
      <c r="D2014" s="141" t="s">
        <v>1998</v>
      </c>
      <c r="E2014" s="88">
        <v>44510</v>
      </c>
      <c r="F2014" s="37" t="str">
        <f>VLOOKUP($C2014,CARPETAS!$C$5:$L$2388,2,FALSE)</f>
        <v>BRB114</v>
      </c>
      <c r="G2014" s="27" t="str">
        <f>VLOOKUP($C2014,CARPETAS!$C$5:$L$2388,9,FALSE)</f>
        <v>141.50.64</v>
      </c>
      <c r="H2014" s="28" t="str">
        <f>VLOOKUP($C2014,CARPETAS!$C$5:$L$2388,5,FALSE)</f>
        <v>Zanini</v>
      </c>
      <c r="I2014" s="88">
        <f>E2014+2</f>
        <v>44512</v>
      </c>
      <c r="J2014" s="29" t="str">
        <f>VLOOKUP($C2014,CARPETAS!$C$5:$L$2388,4,FALSE)</f>
        <v>Rio Branco</v>
      </c>
      <c r="K2014" s="38"/>
      <c r="L2014" s="93">
        <f t="shared" si="125"/>
        <v>44513</v>
      </c>
      <c r="M2014" s="30">
        <f t="shared" si="122"/>
        <v>3</v>
      </c>
      <c r="N2014" s="31">
        <v>918</v>
      </c>
      <c r="O2014" s="31" t="s">
        <v>3990</v>
      </c>
      <c r="P2014" s="31">
        <v>919</v>
      </c>
      <c r="Q2014" s="31">
        <v>2411</v>
      </c>
      <c r="R2014" s="31" t="s">
        <v>1580</v>
      </c>
      <c r="S2014" s="31" t="s">
        <v>1581</v>
      </c>
      <c r="T2014" s="40" t="s">
        <v>3991</v>
      </c>
      <c r="U2014" s="222"/>
      <c r="V2014" s="48"/>
      <c r="W2014" s="48"/>
    </row>
    <row r="2015" s="49" customFormat="1">
      <c r="A2015" s="39">
        <v>45</v>
      </c>
      <c r="B2015" s="54" t="s">
        <v>40</v>
      </c>
      <c r="C2015" s="55" t="s">
        <v>3944</v>
      </c>
      <c r="D2015" s="141" t="s">
        <v>37</v>
      </c>
      <c r="E2015" s="88">
        <v>44510</v>
      </c>
      <c r="F2015" s="37" t="str">
        <f>VLOOKUP($C2015,CARPETAS!$C$5:$L$2388,2,FALSE)</f>
        <v>BRB116</v>
      </c>
      <c r="G2015" s="27" t="str">
        <f>VLOOKUP($C2015,CARPETAS!$C$5:$L$2388,9,FALSE)</f>
        <v>141.50.19</v>
      </c>
      <c r="H2015" s="28" t="str">
        <f>VLOOKUP($C2015,CARPETAS!$C$5:$L$2388,5,FALSE)</f>
        <v>Gral</v>
      </c>
      <c r="I2015" s="88">
        <f>E2015+2</f>
        <v>44512</v>
      </c>
      <c r="J2015" s="29" t="str">
        <f>VLOOKUP($C2015,CARPETAS!$C$5:$L$2388,4,FALSE)</f>
        <v>Rio Branco</v>
      </c>
      <c r="K2015" s="38"/>
      <c r="L2015" s="93">
        <f t="shared" si="125"/>
        <v>44513</v>
      </c>
      <c r="M2015" s="30">
        <f t="shared" si="122"/>
        <v>3</v>
      </c>
      <c r="N2015" s="31">
        <v>918</v>
      </c>
      <c r="O2015" s="31" t="s">
        <v>1039</v>
      </c>
      <c r="P2015" s="31">
        <v>919</v>
      </c>
      <c r="Q2015" s="31">
        <v>5720</v>
      </c>
      <c r="R2015" s="31" t="s">
        <v>3992</v>
      </c>
      <c r="S2015" s="31" t="s">
        <v>3993</v>
      </c>
      <c r="T2015" s="40" t="s">
        <v>3987</v>
      </c>
      <c r="U2015" s="222"/>
      <c r="V2015" s="48"/>
      <c r="W2015" s="48"/>
    </row>
    <row r="2016" s="49" customFormat="1">
      <c r="A2016" s="39">
        <v>44</v>
      </c>
      <c r="B2016" s="54" t="s">
        <v>22</v>
      </c>
      <c r="C2016" s="55" t="s">
        <v>23</v>
      </c>
      <c r="D2016" s="141" t="s">
        <v>38</v>
      </c>
      <c r="E2016" s="88">
        <v>44503</v>
      </c>
      <c r="F2016" s="37" t="str">
        <f>VLOOKUP($C2016,CARPETAS!$C$5:$L$2388,2,FALSE)</f>
        <v>BRB</v>
      </c>
      <c r="G2016" s="27" t="str">
        <f>VLOOKUP($C2016,CARPETAS!$C$5:$L$2388,9,FALSE)</f>
        <v>xx</v>
      </c>
      <c r="H2016" s="28" t="str">
        <f>VLOOKUP($C2016,CARPETAS!$C$5:$L$2388,5,FALSE)</f>
        <v>xx</v>
      </c>
      <c r="I2016" s="88">
        <v>44512</v>
      </c>
      <c r="J2016" s="29" t="str">
        <f>VLOOKUP($C2016,CARPETAS!$C$5:$L$2388,4,FALSE)</f>
        <v>xx</v>
      </c>
      <c r="K2016" s="38"/>
      <c r="L2016" s="93">
        <f t="shared" si="125"/>
        <v>44513</v>
      </c>
      <c r="M2016" s="30">
        <f t="shared" si="122"/>
        <v>10</v>
      </c>
      <c r="N2016" s="31">
        <v>1104</v>
      </c>
      <c r="O2016" s="31"/>
      <c r="P2016" s="31"/>
      <c r="Q2016" s="31"/>
      <c r="R2016" s="31"/>
      <c r="S2016" s="31"/>
      <c r="T2016" s="40"/>
      <c r="U2016" s="222"/>
      <c r="V2016" s="48"/>
      <c r="W2016" s="48"/>
    </row>
    <row r="2017" s="49" customFormat="1">
      <c r="A2017" s="39">
        <v>45</v>
      </c>
      <c r="B2017" s="54" t="s">
        <v>40</v>
      </c>
      <c r="C2017" s="55" t="s">
        <v>3964</v>
      </c>
      <c r="D2017" s="141" t="s">
        <v>26</v>
      </c>
      <c r="E2017" s="88">
        <v>44511</v>
      </c>
      <c r="F2017" s="37" t="str">
        <f>VLOOKUP($C2017,CARPETAS!$C$5:$L$2388,2,FALSE)</f>
        <v>BRB114</v>
      </c>
      <c r="G2017" s="27" t="str">
        <f>VLOOKUP($C2017,CARPETAS!$C$5:$L$2388,9,FALSE)</f>
        <v>141.50.64</v>
      </c>
      <c r="H2017" s="28" t="str">
        <f>VLOOKUP($C2017,CARPETAS!$C$5:$L$2388,5,FALSE)</f>
        <v>Zanini</v>
      </c>
      <c r="I2017" s="88">
        <f>E2017+2</f>
        <v>44513</v>
      </c>
      <c r="J2017" s="29" t="str">
        <f>VLOOKUP($C2017,CARPETAS!$C$5:$L$2388,4,FALSE)</f>
        <v>Rio Branco</v>
      </c>
      <c r="K2017" s="38"/>
      <c r="L2017" s="93">
        <f t="shared" si="125"/>
        <v>44514</v>
      </c>
      <c r="M2017" s="30">
        <f t="shared" si="122"/>
        <v>3</v>
      </c>
      <c r="N2017" s="31">
        <v>918</v>
      </c>
      <c r="O2017" s="31" t="s">
        <v>3994</v>
      </c>
      <c r="P2017" s="31">
        <v>918</v>
      </c>
      <c r="Q2017" s="31">
        <v>2412</v>
      </c>
      <c r="R2017" s="31" t="s">
        <v>753</v>
      </c>
      <c r="S2017" s="31" t="s">
        <v>754</v>
      </c>
      <c r="T2017" s="40" t="s">
        <v>3995</v>
      </c>
      <c r="U2017" s="222"/>
      <c r="V2017" s="48"/>
      <c r="W2017" s="48"/>
    </row>
    <row r="2018" s="49" customFormat="1">
      <c r="A2018" s="39">
        <v>45</v>
      </c>
      <c r="B2018" s="54" t="s">
        <v>40</v>
      </c>
      <c r="C2018" s="55" t="s">
        <v>3953</v>
      </c>
      <c r="D2018" s="141" t="s">
        <v>32</v>
      </c>
      <c r="E2018" s="88">
        <v>44513</v>
      </c>
      <c r="F2018" s="37" t="str">
        <f>VLOOKUP($C2018,CARPETAS!$C$5:$L$2388,2,FALSE)</f>
        <v>BRB115</v>
      </c>
      <c r="G2018" s="27" t="str">
        <f>VLOOKUP($C2018,CARPETAS!$C$5:$L$2388,9,FALSE)</f>
        <v>141.50.65</v>
      </c>
      <c r="H2018" s="28" t="str">
        <f>VLOOKUP($C2018,CARPETAS!$C$5:$L$2388,5,FALSE)</f>
        <v>Silvio</v>
      </c>
      <c r="I2018" s="88">
        <v>44516</v>
      </c>
      <c r="J2018" s="29" t="str">
        <f>VLOOKUP($C2018,CARPETAS!$C$5:$L$2388,4,FALSE)</f>
        <v>Rio Branco</v>
      </c>
      <c r="K2018" s="38"/>
      <c r="L2018" s="93">
        <f t="shared" si="125"/>
        <v>44517</v>
      </c>
      <c r="M2018" s="30">
        <f t="shared" si="122"/>
        <v>4</v>
      </c>
      <c r="N2018" s="31">
        <v>918</v>
      </c>
      <c r="O2018" s="31" t="s">
        <v>688</v>
      </c>
      <c r="P2018" s="31">
        <v>919</v>
      </c>
      <c r="Q2018" s="31">
        <v>5450</v>
      </c>
      <c r="R2018" s="31" t="s">
        <v>3212</v>
      </c>
      <c r="S2018" s="31" t="s">
        <v>3213</v>
      </c>
      <c r="T2018" s="40" t="s">
        <v>3996</v>
      </c>
      <c r="U2018" s="222"/>
      <c r="V2018" s="48"/>
      <c r="W2018" s="48"/>
    </row>
    <row r="2019" s="49" customFormat="1">
      <c r="A2019" s="39">
        <v>45</v>
      </c>
      <c r="B2019" s="54" t="s">
        <v>40</v>
      </c>
      <c r="C2019" s="55" t="s">
        <v>3964</v>
      </c>
      <c r="D2019" s="141" t="s">
        <v>1998</v>
      </c>
      <c r="E2019" s="88">
        <v>44513</v>
      </c>
      <c r="F2019" s="37" t="str">
        <f>VLOOKUP($C2019,CARPETAS!$C$5:$L$2388,2,FALSE)</f>
        <v>BRB114</v>
      </c>
      <c r="G2019" s="27" t="str">
        <f>VLOOKUP($C2019,CARPETAS!$C$5:$L$2388,9,FALSE)</f>
        <v>141.50.64</v>
      </c>
      <c r="H2019" s="28" t="str">
        <f>VLOOKUP($C2019,CARPETAS!$C$5:$L$2388,5,FALSE)</f>
        <v>Zanini</v>
      </c>
      <c r="I2019" s="88">
        <v>44516</v>
      </c>
      <c r="J2019" s="29" t="str">
        <f>VLOOKUP($C2019,CARPETAS!$C$5:$L$2388,4,FALSE)</f>
        <v>Rio Branco</v>
      </c>
      <c r="K2019" s="38"/>
      <c r="L2019" s="93">
        <f t="shared" si="125"/>
        <v>44517</v>
      </c>
      <c r="M2019" s="30">
        <f t="shared" si="122"/>
        <v>4</v>
      </c>
      <c r="N2019" s="31">
        <v>918</v>
      </c>
      <c r="O2019" s="31" t="s">
        <v>3997</v>
      </c>
      <c r="P2019" s="31">
        <v>919</v>
      </c>
      <c r="Q2019" s="31">
        <v>2416</v>
      </c>
      <c r="R2019" s="31" t="s">
        <v>1710</v>
      </c>
      <c r="S2019" s="31" t="s">
        <v>2787</v>
      </c>
      <c r="T2019" s="40" t="s">
        <v>3998</v>
      </c>
      <c r="U2019" s="222"/>
      <c r="V2019" s="48"/>
      <c r="W2019" s="48"/>
    </row>
    <row r="2020" s="49" customFormat="1">
      <c r="A2020" s="39">
        <v>44</v>
      </c>
      <c r="B2020" s="54" t="s">
        <v>40</v>
      </c>
      <c r="C2020" s="55" t="s">
        <v>3999</v>
      </c>
      <c r="D2020" s="141" t="s">
        <v>2282</v>
      </c>
      <c r="E2020" s="88">
        <v>44511</v>
      </c>
      <c r="F2020" s="37" t="str">
        <f>VLOOKUP($C2020,CARPETAS!$C$5:$L$2388,2,FALSE)</f>
        <v>BRE052</v>
      </c>
      <c r="G2020" s="27" t="str">
        <f>VLOOKUP($C2020,CARPETAS!$C$5:$L$2388,9,FALSE)</f>
        <v>141.14.55</v>
      </c>
      <c r="H2020" s="28" t="str">
        <f>VLOOKUP($C2020,CARPETAS!$C$5:$L$2388,5,FALSE)</f>
        <v>Miro</v>
      </c>
      <c r="I2020" s="88">
        <v>44516</v>
      </c>
      <c r="J2020" s="29" t="str">
        <f>VLOOKUP($C2020,CARPETAS!$C$5:$L$2388,4,FALSE)</f>
        <v>Rio Branco</v>
      </c>
      <c r="K2020" s="38"/>
      <c r="L2020" s="93">
        <f ref="L2020:L2025" t="shared" si="126">I2020+1+1</f>
        <v>44518</v>
      </c>
      <c r="M2020" s="30">
        <f t="shared" si="122"/>
        <v>7</v>
      </c>
      <c r="N2020" s="31">
        <v>2079</v>
      </c>
      <c r="O2020" s="31"/>
      <c r="P2020" s="31"/>
      <c r="Q2020" s="31">
        <v>51</v>
      </c>
      <c r="R2020" s="31" t="s">
        <v>4000</v>
      </c>
      <c r="S2020" s="31" t="s">
        <v>4001</v>
      </c>
      <c r="T2020" s="40" t="s">
        <v>4002</v>
      </c>
      <c r="U2020" s="222"/>
      <c r="V2020" s="48"/>
      <c r="W2020" s="48"/>
    </row>
    <row r="2021" s="49" customFormat="1">
      <c r="A2021" s="39">
        <v>44</v>
      </c>
      <c r="B2021" s="54" t="s">
        <v>40</v>
      </c>
      <c r="C2021" s="55" t="s">
        <v>4003</v>
      </c>
      <c r="D2021" s="141" t="s">
        <v>38</v>
      </c>
      <c r="E2021" s="88">
        <v>44503</v>
      </c>
      <c r="F2021" s="37" t="str">
        <f>VLOOKUP($C2021,CARPETAS!$C$5:$L$2388,2,FALSE)</f>
        <v>BRA052</v>
      </c>
      <c r="G2021" s="27" t="str">
        <f>VLOOKUP($C2021,CARPETAS!$C$5:$L$2388,9,FALSE)</f>
        <v>141.46.27</v>
      </c>
      <c r="H2021" s="28" t="str">
        <f>VLOOKUP($C2021,CARPETAS!$C$5:$L$2388,5,FALSE)</f>
        <v>Silvio</v>
      </c>
      <c r="I2021" s="88">
        <v>44516</v>
      </c>
      <c r="J2021" s="29" t="str">
        <f>VLOOKUP($C2021,CARPETAS!$C$5:$L$2388,4,FALSE)</f>
        <v>Chuy</v>
      </c>
      <c r="K2021" s="38"/>
      <c r="L2021" s="93">
        <f t="shared" si="126"/>
        <v>44518</v>
      </c>
      <c r="M2021" s="30">
        <f t="shared" si="122"/>
        <v>15</v>
      </c>
      <c r="N2021" s="31">
        <v>1104</v>
      </c>
      <c r="O2021" s="31">
        <v>57325</v>
      </c>
      <c r="P2021" s="31">
        <v>1104</v>
      </c>
      <c r="Q2021" s="31">
        <v>5442</v>
      </c>
      <c r="R2021" s="31" t="s">
        <v>2644</v>
      </c>
      <c r="S2021" s="31" t="s">
        <v>1538</v>
      </c>
      <c r="T2021" s="40" t="s">
        <v>4004</v>
      </c>
      <c r="U2021" s="222"/>
      <c r="V2021" s="48"/>
      <c r="W2021" s="48"/>
    </row>
    <row r="2022" s="49" customFormat="1">
      <c r="A2022" s="39">
        <v>45</v>
      </c>
      <c r="B2022" s="54" t="s">
        <v>40</v>
      </c>
      <c r="C2022" s="55" t="s">
        <v>3961</v>
      </c>
      <c r="D2022" s="141" t="s">
        <v>36</v>
      </c>
      <c r="E2022" s="88">
        <v>44513</v>
      </c>
      <c r="F2022" s="37" t="str">
        <f>VLOOKUP($C2022,CARPETAS!$C$5:$L$2388,2,FALSE)</f>
        <v>BRB118</v>
      </c>
      <c r="G2022" s="27" t="str">
        <f>VLOOKUP($C2022,CARPETAS!$C$5:$L$2388,9,FALSE)</f>
        <v>141.50.67</v>
      </c>
      <c r="H2022" s="28" t="str">
        <f>VLOOKUP($C2022,CARPETAS!$C$5:$L$2388,5,FALSE)</f>
        <v>Chabat</v>
      </c>
      <c r="I2022" s="88">
        <v>44516</v>
      </c>
      <c r="J2022" s="29" t="str">
        <f>VLOOKUP($C2022,CARPETAS!$C$5:$L$2388,4,FALSE)</f>
        <v>Rio Branco</v>
      </c>
      <c r="K2022" s="38"/>
      <c r="L2022" s="93">
        <f t="shared" si="126"/>
        <v>44518</v>
      </c>
      <c r="M2022" s="30">
        <f t="shared" si="122"/>
        <v>5</v>
      </c>
      <c r="N2022" s="31">
        <v>1008</v>
      </c>
      <c r="O2022" s="31" t="s">
        <v>628</v>
      </c>
      <c r="P2022" s="31">
        <v>1008</v>
      </c>
      <c r="Q2022" s="31">
        <v>1215</v>
      </c>
      <c r="R2022" s="31" t="s">
        <v>3962</v>
      </c>
      <c r="S2022" s="31" t="s">
        <v>3781</v>
      </c>
      <c r="T2022" s="40" t="s">
        <v>4005</v>
      </c>
      <c r="U2022" s="222"/>
      <c r="V2022" s="48"/>
      <c r="W2022" s="48"/>
    </row>
    <row r="2023" ht="28.5" s="49" customFormat="1">
      <c r="A2023" s="39">
        <v>45</v>
      </c>
      <c r="B2023" s="54" t="s">
        <v>40</v>
      </c>
      <c r="C2023" s="55" t="s">
        <v>3953</v>
      </c>
      <c r="D2023" s="141" t="s">
        <v>1091</v>
      </c>
      <c r="E2023" s="88">
        <v>44512</v>
      </c>
      <c r="F2023" s="37" t="str">
        <f>VLOOKUP($C2023,CARPETAS!$C$5:$L$2388,2,FALSE)</f>
        <v>BRB115</v>
      </c>
      <c r="G2023" s="27" t="str">
        <f>VLOOKUP($C2023,CARPETAS!$C$5:$L$2388,9,FALSE)</f>
        <v>141.50.65</v>
      </c>
      <c r="H2023" s="28" t="str">
        <f>VLOOKUP($C2023,CARPETAS!$C$5:$L$2388,5,FALSE)</f>
        <v>Silvio</v>
      </c>
      <c r="I2023" s="88">
        <v>44517</v>
      </c>
      <c r="J2023" s="29" t="str">
        <f>VLOOKUP($C2023,CARPETAS!$C$5:$L$2388,4,FALSE)</f>
        <v>Rio Branco</v>
      </c>
      <c r="K2023" s="38"/>
      <c r="L2023" s="93">
        <f t="shared" si="126"/>
        <v>44519</v>
      </c>
      <c r="M2023" s="30">
        <f t="shared" si="122"/>
        <v>7</v>
      </c>
      <c r="N2023" s="31">
        <v>918</v>
      </c>
      <c r="O2023" s="31" t="s">
        <v>1822</v>
      </c>
      <c r="P2023" s="31">
        <v>918</v>
      </c>
      <c r="Q2023" s="31">
        <v>5451</v>
      </c>
      <c r="R2023" s="31" t="s">
        <v>211</v>
      </c>
      <c r="S2023" s="31" t="s">
        <v>3109</v>
      </c>
      <c r="T2023" s="40" t="s">
        <v>4006</v>
      </c>
      <c r="U2023" s="222"/>
      <c r="V2023" s="48"/>
      <c r="W2023" s="48"/>
    </row>
    <row r="2024" s="49" customFormat="1">
      <c r="A2024" s="39">
        <v>46</v>
      </c>
      <c r="B2024" s="54" t="s">
        <v>40</v>
      </c>
      <c r="C2024" s="55" t="s">
        <v>4007</v>
      </c>
      <c r="D2024" s="141" t="s">
        <v>26</v>
      </c>
      <c r="E2024" s="88">
        <v>44517</v>
      </c>
      <c r="F2024" s="37" t="str">
        <f>VLOOKUP($C2024,CARPETAS!$C$5:$L$2388,2,FALSE)</f>
        <v>BRB119</v>
      </c>
      <c r="G2024" s="27" t="str">
        <f>VLOOKUP($C2024,CARPETAS!$C$5:$L$2388,9,FALSE)</f>
        <v>141.60.56</v>
      </c>
      <c r="H2024" s="28" t="str">
        <f>VLOOKUP($C2024,CARPETAS!$C$5:$L$2388,5,FALSE)</f>
        <v>Zanini</v>
      </c>
      <c r="I2024" s="88">
        <v>44517</v>
      </c>
      <c r="J2024" s="29" t="str">
        <f>VLOOKUP($C2024,CARPETAS!$C$5:$L$2388,4,FALSE)</f>
        <v>Rio Branco</v>
      </c>
      <c r="K2024" s="38"/>
      <c r="L2024" s="93">
        <f t="shared" si="126"/>
        <v>44519</v>
      </c>
      <c r="M2024" s="30">
        <f t="shared" si="122"/>
        <v>2</v>
      </c>
      <c r="N2024" s="31">
        <v>918</v>
      </c>
      <c r="O2024" s="31" t="s">
        <v>4008</v>
      </c>
      <c r="P2024" s="31">
        <v>919</v>
      </c>
      <c r="Q2024" s="31">
        <v>2420</v>
      </c>
      <c r="R2024" s="31" t="s">
        <v>3132</v>
      </c>
      <c r="S2024" s="31" t="s">
        <v>2753</v>
      </c>
      <c r="T2024" s="40" t="s">
        <v>4009</v>
      </c>
      <c r="U2024" s="222"/>
      <c r="V2024" s="48"/>
      <c r="W2024" s="48"/>
    </row>
    <row r="2025" s="49" customFormat="1">
      <c r="A2025" s="39">
        <v>46</v>
      </c>
      <c r="B2025" s="54" t="s">
        <v>40</v>
      </c>
      <c r="C2025" s="55" t="s">
        <v>4010</v>
      </c>
      <c r="D2025" s="141" t="s">
        <v>37</v>
      </c>
      <c r="E2025" s="88">
        <v>44515</v>
      </c>
      <c r="F2025" s="37" t="str">
        <f>VLOOKUP($C2025,CARPETAS!$C$5:$L$2388,2,FALSE)</f>
        <v>BRB120</v>
      </c>
      <c r="G2025" s="27" t="str">
        <f>VLOOKUP($C2025,CARPETAS!$C$5:$L$2388,9,FALSE)</f>
        <v>141.58.07</v>
      </c>
      <c r="H2025" s="28" t="str">
        <f>VLOOKUP($C2025,CARPETAS!$C$5:$L$2388,5,FALSE)</f>
        <v>Gral</v>
      </c>
      <c r="I2025" s="88">
        <f>E2025+2</f>
        <v>44517</v>
      </c>
      <c r="J2025" s="29" t="str">
        <f>VLOOKUP($C2025,CARPETAS!$C$5:$L$2388,4,FALSE)</f>
        <v>Rio Branco</v>
      </c>
      <c r="K2025" s="38"/>
      <c r="L2025" s="93">
        <f t="shared" si="126"/>
        <v>44519</v>
      </c>
      <c r="M2025" s="30">
        <f t="shared" si="122"/>
        <v>4</v>
      </c>
      <c r="N2025" s="31">
        <v>918</v>
      </c>
      <c r="O2025" s="31" t="s">
        <v>1052</v>
      </c>
      <c r="P2025" s="31">
        <v>919</v>
      </c>
      <c r="Q2025" s="31">
        <v>5753</v>
      </c>
      <c r="R2025" s="31" t="s">
        <v>3497</v>
      </c>
      <c r="S2025" s="31" t="s">
        <v>3498</v>
      </c>
      <c r="T2025" s="40" t="s">
        <v>4009</v>
      </c>
      <c r="U2025" s="222"/>
      <c r="V2025" s="48"/>
      <c r="W2025" s="48"/>
    </row>
    <row r="2026" s="49" customFormat="1">
      <c r="A2026" s="39">
        <v>46</v>
      </c>
      <c r="B2026" s="54" t="s">
        <v>40</v>
      </c>
      <c r="C2026" s="55" t="s">
        <v>3964</v>
      </c>
      <c r="D2026" s="141" t="s">
        <v>1998</v>
      </c>
      <c r="E2026" s="88">
        <v>44516</v>
      </c>
      <c r="F2026" s="37" t="str">
        <f>VLOOKUP($C2026,CARPETAS!$C$5:$L$2388,2,FALSE)</f>
        <v>BRB114</v>
      </c>
      <c r="G2026" s="27" t="str">
        <f>VLOOKUP($C2026,CARPETAS!$C$5:$L$2388,9,FALSE)</f>
        <v>141.50.64</v>
      </c>
      <c r="H2026" s="28" t="str">
        <f>VLOOKUP($C2026,CARPETAS!$C$5:$L$2388,5,FALSE)</f>
        <v>Zanini</v>
      </c>
      <c r="I2026" s="88">
        <f>E2026+2</f>
        <v>44518</v>
      </c>
      <c r="J2026" s="29" t="str">
        <f>VLOOKUP($C2026,CARPETAS!$C$5:$L$2388,4,FALSE)</f>
        <v>Rio Branco</v>
      </c>
      <c r="K2026" s="38"/>
      <c r="L2026" s="93">
        <f>I2026+1</f>
        <v>44519</v>
      </c>
      <c r="M2026" s="30">
        <f t="shared" si="122"/>
        <v>3</v>
      </c>
      <c r="N2026" s="31">
        <v>918</v>
      </c>
      <c r="O2026" s="31" t="s">
        <v>4011</v>
      </c>
      <c r="P2026" s="31">
        <v>918</v>
      </c>
      <c r="Q2026" s="31">
        <v>2419</v>
      </c>
      <c r="R2026" s="31" t="s">
        <v>221</v>
      </c>
      <c r="S2026" s="31" t="s">
        <v>711</v>
      </c>
      <c r="T2026" s="40" t="s">
        <v>4012</v>
      </c>
      <c r="U2026" s="222"/>
      <c r="V2026" s="48"/>
      <c r="W2026" s="48"/>
    </row>
    <row r="2027" s="49" customFormat="1">
      <c r="A2027" s="39">
        <v>46</v>
      </c>
      <c r="B2027" s="54" t="s">
        <v>40</v>
      </c>
      <c r="C2027" s="55" t="s">
        <v>4010</v>
      </c>
      <c r="D2027" s="141" t="s">
        <v>37</v>
      </c>
      <c r="E2027" s="88">
        <v>44516</v>
      </c>
      <c r="F2027" s="37" t="str">
        <f>VLOOKUP($C2027,CARPETAS!$C$5:$L$2388,2,FALSE)</f>
        <v>BRB120</v>
      </c>
      <c r="G2027" s="27" t="str">
        <f>VLOOKUP($C2027,CARPETAS!$C$5:$L$2388,9,FALSE)</f>
        <v>141.58.07</v>
      </c>
      <c r="H2027" s="28" t="str">
        <f>VLOOKUP($C2027,CARPETAS!$C$5:$L$2388,5,FALSE)</f>
        <v>Gral</v>
      </c>
      <c r="I2027" s="88">
        <f>E2027+2</f>
        <v>44518</v>
      </c>
      <c r="J2027" s="29" t="str">
        <f>VLOOKUP($C2027,CARPETAS!$C$5:$L$2388,4,FALSE)</f>
        <v>Rio Branco</v>
      </c>
      <c r="K2027" s="38"/>
      <c r="L2027" s="93">
        <f>I2027+1</f>
        <v>44519</v>
      </c>
      <c r="M2027" s="30">
        <f t="shared" si="122"/>
        <v>3</v>
      </c>
      <c r="N2027" s="31">
        <v>918</v>
      </c>
      <c r="O2027" s="31" t="s">
        <v>1050</v>
      </c>
      <c r="P2027" s="31">
        <v>919</v>
      </c>
      <c r="Q2027" s="31">
        <v>5754</v>
      </c>
      <c r="R2027" s="31" t="s">
        <v>4013</v>
      </c>
      <c r="S2027" s="31" t="s">
        <v>4014</v>
      </c>
      <c r="T2027" s="40" t="s">
        <v>4009</v>
      </c>
      <c r="U2027" s="222"/>
      <c r="V2027" s="48"/>
      <c r="W2027" s="48"/>
    </row>
    <row r="2028" s="49" customFormat="1">
      <c r="A2028" s="39">
        <v>45</v>
      </c>
      <c r="B2028" s="54" t="s">
        <v>40</v>
      </c>
      <c r="C2028" s="55" t="s">
        <v>4015</v>
      </c>
      <c r="D2028" s="141" t="s">
        <v>38</v>
      </c>
      <c r="E2028" s="88">
        <v>44511</v>
      </c>
      <c r="F2028" s="37" t="str">
        <f>VLOOKUP($C2028,CARPETAS!$C$5:$L$2388,2,FALSE)</f>
        <v>BRA053</v>
      </c>
      <c r="G2028" s="27" t="str">
        <f>VLOOKUP($C2028,CARPETAS!$C$5:$L$2388,9,FALSE)</f>
        <v>141.50.81</v>
      </c>
      <c r="H2028" s="28" t="str">
        <f>VLOOKUP($C2028,CARPETAS!$C$5:$L$2388,5,FALSE)</f>
        <v>Silvio</v>
      </c>
      <c r="I2028" s="88">
        <v>44518</v>
      </c>
      <c r="J2028" s="29" t="str">
        <f>VLOOKUP($C2028,CARPETAS!$C$5:$L$2388,4,FALSE)</f>
        <v>Chuy</v>
      </c>
      <c r="K2028" s="38"/>
      <c r="L2028" s="93">
        <f>I2028+1</f>
        <v>44519</v>
      </c>
      <c r="M2028" s="30">
        <f t="shared" si="122"/>
        <v>8</v>
      </c>
      <c r="N2028" s="31">
        <v>1104</v>
      </c>
      <c r="O2028" s="31">
        <v>57328</v>
      </c>
      <c r="P2028" s="31">
        <v>1104</v>
      </c>
      <c r="Q2028" s="31">
        <v>5457</v>
      </c>
      <c r="R2028" s="31" t="s">
        <v>4016</v>
      </c>
      <c r="S2028" s="31" t="s">
        <v>4017</v>
      </c>
      <c r="T2028" s="40" t="s">
        <v>4018</v>
      </c>
      <c r="U2028" s="222"/>
      <c r="V2028" s="48"/>
      <c r="W2028" s="48"/>
    </row>
    <row r="2029" s="49" customFormat="1">
      <c r="A2029" s="39">
        <v>45</v>
      </c>
      <c r="B2029" s="54" t="s">
        <v>40</v>
      </c>
      <c r="C2029" s="55" t="s">
        <v>4019</v>
      </c>
      <c r="D2029" s="141" t="s">
        <v>38</v>
      </c>
      <c r="E2029" s="88">
        <v>44512</v>
      </c>
      <c r="F2029" s="37" t="str">
        <f>VLOOKUP($C2029,CARPETAS!$C$5:$L$2388,2,FALSE)</f>
        <v>BRA053</v>
      </c>
      <c r="G2029" s="27" t="str">
        <f>VLOOKUP($C2029,CARPETAS!$C$5:$L$2388,9,FALSE)</f>
        <v>141.50.81</v>
      </c>
      <c r="H2029" s="28" t="str">
        <f>VLOOKUP($C2029,CARPETAS!$C$5:$L$2388,5,FALSE)</f>
        <v>Silvio</v>
      </c>
      <c r="I2029" s="88">
        <v>44518</v>
      </c>
      <c r="J2029" s="29" t="str">
        <f>VLOOKUP($C2029,CARPETAS!$C$5:$L$2388,4,FALSE)</f>
        <v>Chuy</v>
      </c>
      <c r="K2029" s="38"/>
      <c r="L2029" s="93">
        <f>I2029+1</f>
        <v>44519</v>
      </c>
      <c r="M2029" s="30">
        <f t="shared" si="122"/>
        <v>7</v>
      </c>
      <c r="N2029" s="31">
        <v>1104</v>
      </c>
      <c r="O2029" s="31">
        <v>57331</v>
      </c>
      <c r="P2029" s="31">
        <v>1104</v>
      </c>
      <c r="Q2029" s="31">
        <v>5460</v>
      </c>
      <c r="R2029" s="31" t="s">
        <v>77</v>
      </c>
      <c r="S2029" s="31" t="s">
        <v>3820</v>
      </c>
      <c r="T2029" s="40" t="s">
        <v>4018</v>
      </c>
      <c r="U2029" s="222"/>
      <c r="V2029" s="48"/>
      <c r="W2029" s="48"/>
    </row>
    <row r="2030" s="49" customFormat="1">
      <c r="A2030" s="39">
        <v>46</v>
      </c>
      <c r="B2030" s="54" t="s">
        <v>40</v>
      </c>
      <c r="C2030" s="55" t="s">
        <v>4007</v>
      </c>
      <c r="D2030" s="141" t="s">
        <v>1998</v>
      </c>
      <c r="E2030" s="88">
        <v>44517</v>
      </c>
      <c r="F2030" s="37" t="str">
        <f>VLOOKUP($C2030,CARPETAS!$C$5:$L$2388,2,FALSE)</f>
        <v>BRB119</v>
      </c>
      <c r="G2030" s="27" t="str">
        <f>VLOOKUP($C2030,CARPETAS!$C$5:$L$2388,9,FALSE)</f>
        <v>141.60.56</v>
      </c>
      <c r="H2030" s="28" t="str">
        <f>VLOOKUP($C2030,CARPETAS!$C$5:$L$2388,5,FALSE)</f>
        <v>Zanini</v>
      </c>
      <c r="I2030" s="88">
        <v>44518</v>
      </c>
      <c r="J2030" s="29" t="str">
        <f>VLOOKUP($C2030,CARPETAS!$C$5:$L$2388,4,FALSE)</f>
        <v>Rio Branco</v>
      </c>
      <c r="K2030" s="38"/>
      <c r="L2030" s="93">
        <f>I2030+1</f>
        <v>44519</v>
      </c>
      <c r="M2030" s="30">
        <f t="shared" si="122"/>
        <v>2</v>
      </c>
      <c r="N2030" s="31">
        <v>918</v>
      </c>
      <c r="O2030" s="31" t="s">
        <v>4020</v>
      </c>
      <c r="P2030" s="31">
        <v>918</v>
      </c>
      <c r="Q2030" s="31">
        <v>2421</v>
      </c>
      <c r="R2030" s="31" t="s">
        <v>2732</v>
      </c>
      <c r="S2030" s="31" t="s">
        <v>2733</v>
      </c>
      <c r="T2030" s="40" t="s">
        <v>4012</v>
      </c>
      <c r="U2030" s="222"/>
      <c r="V2030" s="48"/>
      <c r="W2030" s="48"/>
    </row>
    <row r="2031" s="49" customFormat="1">
      <c r="A2031" s="39">
        <v>46</v>
      </c>
      <c r="B2031" s="54" t="s">
        <v>40</v>
      </c>
      <c r="C2031" s="55" t="s">
        <v>3976</v>
      </c>
      <c r="D2031" s="141" t="s">
        <v>27</v>
      </c>
      <c r="E2031" s="88">
        <v>44516</v>
      </c>
      <c r="F2031" s="37" t="str">
        <f>VLOOKUP($C2031,CARPETAS!$C$5:$L$2388,2,FALSE)</f>
        <v>BRB117</v>
      </c>
      <c r="G2031" s="27" t="str">
        <f>VLOOKUP($C2031,CARPETAS!$C$5:$L$2388,9,FALSE)</f>
        <v>141.50.66</v>
      </c>
      <c r="H2031" s="28" t="str">
        <f>VLOOKUP($C2031,CARPETAS!$C$5:$L$2388,5,FALSE)</f>
        <v>Amaro</v>
      </c>
      <c r="I2031" s="88">
        <f>E2031+2</f>
        <v>44518</v>
      </c>
      <c r="J2031" s="29" t="str">
        <f>VLOOKUP($C2031,CARPETAS!$C$5:$L$2388,4,FALSE)</f>
        <v>Rio Branco</v>
      </c>
      <c r="K2031" s="38"/>
      <c r="L2031" s="93">
        <f>I2031+1+1</f>
        <v>44520</v>
      </c>
      <c r="M2031" s="30">
        <f t="shared" si="122"/>
        <v>4</v>
      </c>
      <c r="N2031" s="31">
        <v>1008</v>
      </c>
      <c r="O2031" s="31" t="s">
        <v>4021</v>
      </c>
      <c r="P2031" s="31">
        <v>1008</v>
      </c>
      <c r="Q2031" s="31">
        <v>7816</v>
      </c>
      <c r="R2031" s="31" t="s">
        <v>4022</v>
      </c>
      <c r="S2031" s="31" t="s">
        <v>4023</v>
      </c>
      <c r="T2031" s="40" t="s">
        <v>4024</v>
      </c>
      <c r="U2031" s="222"/>
      <c r="V2031" s="48"/>
      <c r="W2031" s="48"/>
    </row>
    <row r="2032" s="49" customFormat="1">
      <c r="A2032" s="39">
        <v>44</v>
      </c>
      <c r="B2032" s="54" t="s">
        <v>40</v>
      </c>
      <c r="C2032" s="55" t="s">
        <v>4025</v>
      </c>
      <c r="D2032" s="141" t="s">
        <v>38</v>
      </c>
      <c r="E2032" s="88">
        <v>44503</v>
      </c>
      <c r="F2032" s="37" t="str">
        <f>VLOOKUP($C2032,CARPETAS!$C$5:$L$2388,2,FALSE)</f>
        <v>BRA052</v>
      </c>
      <c r="G2032" s="27" t="str">
        <f>VLOOKUP($C2032,CARPETAS!$C$5:$L$2388,9,FALSE)</f>
        <v>141.46.27</v>
      </c>
      <c r="H2032" s="28" t="str">
        <f>VLOOKUP($C2032,CARPETAS!$C$5:$L$2388,5,FALSE)</f>
        <v>Silvio</v>
      </c>
      <c r="I2032" s="88">
        <v>44519</v>
      </c>
      <c r="J2032" s="29" t="str">
        <f>VLOOKUP($C2032,CARPETAS!$C$5:$L$2388,4,FALSE)</f>
        <v>Chuy</v>
      </c>
      <c r="K2032" s="38"/>
      <c r="L2032" s="93">
        <f ref="L2032:L2048" t="shared" si="127">I2032+1</f>
        <v>44520</v>
      </c>
      <c r="M2032" s="30">
        <f t="shared" si="122"/>
        <v>17</v>
      </c>
      <c r="N2032" s="31">
        <v>1104</v>
      </c>
      <c r="O2032" s="31">
        <v>57338</v>
      </c>
      <c r="P2032" s="31">
        <v>1104</v>
      </c>
      <c r="Q2032" s="31">
        <v>5454</v>
      </c>
      <c r="R2032" s="31" t="s">
        <v>3085</v>
      </c>
      <c r="S2032" s="31" t="s">
        <v>1985</v>
      </c>
      <c r="T2032" s="40" t="s">
        <v>4026</v>
      </c>
      <c r="U2032" s="222"/>
      <c r="V2032" s="48"/>
      <c r="W2032" s="48"/>
    </row>
    <row r="2033" s="49" customFormat="1">
      <c r="A2033" s="39">
        <v>46</v>
      </c>
      <c r="B2033" s="54" t="s">
        <v>40</v>
      </c>
      <c r="C2033" s="55" t="s">
        <v>4010</v>
      </c>
      <c r="D2033" s="141" t="s">
        <v>32</v>
      </c>
      <c r="E2033" s="88">
        <v>44517</v>
      </c>
      <c r="F2033" s="37" t="str">
        <f>VLOOKUP($C2033,CARPETAS!$C$5:$L$2388,2,FALSE)</f>
        <v>BRB120</v>
      </c>
      <c r="G2033" s="27" t="str">
        <f>VLOOKUP($C2033,CARPETAS!$C$5:$L$2388,9,FALSE)</f>
        <v>141.58.07</v>
      </c>
      <c r="H2033" s="28" t="str">
        <f>VLOOKUP($C2033,CARPETAS!$C$5:$L$2388,5,FALSE)</f>
        <v>Gral</v>
      </c>
      <c r="I2033" s="88">
        <f>E2033+2</f>
        <v>44519</v>
      </c>
      <c r="J2033" s="29" t="str">
        <f>VLOOKUP($C2033,CARPETAS!$C$5:$L$2388,4,FALSE)</f>
        <v>Rio Branco</v>
      </c>
      <c r="K2033" s="38"/>
      <c r="L2033" s="93">
        <f t="shared" si="127"/>
        <v>44520</v>
      </c>
      <c r="M2033" s="30">
        <f t="shared" si="122"/>
        <v>3</v>
      </c>
      <c r="N2033" s="31">
        <v>918</v>
      </c>
      <c r="O2033" s="31" t="s">
        <v>705</v>
      </c>
      <c r="P2033" s="31">
        <v>919</v>
      </c>
      <c r="Q2033" s="31">
        <v>5755</v>
      </c>
      <c r="R2033" s="31" t="s">
        <v>4027</v>
      </c>
      <c r="S2033" s="31" t="s">
        <v>4028</v>
      </c>
      <c r="T2033" s="40" t="s">
        <v>4029</v>
      </c>
      <c r="U2033" s="222"/>
      <c r="V2033" s="48"/>
      <c r="W2033" s="48"/>
    </row>
    <row r="2034" s="49" customFormat="1">
      <c r="A2034" s="39">
        <v>46</v>
      </c>
      <c r="B2034" s="54" t="s">
        <v>40</v>
      </c>
      <c r="C2034" s="55" t="s">
        <v>3976</v>
      </c>
      <c r="D2034" s="141" t="s">
        <v>27</v>
      </c>
      <c r="E2034" s="88">
        <v>44517</v>
      </c>
      <c r="F2034" s="37" t="str">
        <f>VLOOKUP($C2034,CARPETAS!$C$5:$L$2388,2,FALSE)</f>
        <v>BRB117</v>
      </c>
      <c r="G2034" s="27" t="str">
        <f>VLOOKUP($C2034,CARPETAS!$C$5:$L$2388,9,FALSE)</f>
        <v>141.50.66</v>
      </c>
      <c r="H2034" s="28" t="str">
        <f>VLOOKUP($C2034,CARPETAS!$C$5:$L$2388,5,FALSE)</f>
        <v>Amaro</v>
      </c>
      <c r="I2034" s="88">
        <f>E2034+2</f>
        <v>44519</v>
      </c>
      <c r="J2034" s="29" t="str">
        <f>VLOOKUP($C2034,CARPETAS!$C$5:$L$2388,4,FALSE)</f>
        <v>Rio Branco</v>
      </c>
      <c r="K2034" s="38"/>
      <c r="L2034" s="93">
        <f t="shared" si="127"/>
        <v>44520</v>
      </c>
      <c r="M2034" s="30">
        <f t="shared" si="122"/>
        <v>3</v>
      </c>
      <c r="N2034" s="31">
        <v>1008</v>
      </c>
      <c r="O2034" s="31" t="s">
        <v>4030</v>
      </c>
      <c r="P2034" s="31">
        <v>1008</v>
      </c>
      <c r="Q2034" s="31">
        <v>7821</v>
      </c>
      <c r="R2034" s="31" t="s">
        <v>4031</v>
      </c>
      <c r="S2034" s="31" t="s">
        <v>4032</v>
      </c>
      <c r="T2034" s="40" t="s">
        <v>4024</v>
      </c>
      <c r="U2034" s="222"/>
      <c r="V2034" s="48"/>
      <c r="W2034" s="48"/>
    </row>
    <row r="2035" s="49" customFormat="1">
      <c r="A2035" s="39">
        <v>46</v>
      </c>
      <c r="B2035" s="54" t="s">
        <v>40</v>
      </c>
      <c r="C2035" s="55" t="s">
        <v>4033</v>
      </c>
      <c r="D2035" s="141" t="s">
        <v>2282</v>
      </c>
      <c r="E2035" s="88">
        <v>44517</v>
      </c>
      <c r="F2035" s="37" t="str">
        <f>VLOOKUP($C2035,CARPETAS!$C$5:$L$2388,2,FALSE)</f>
        <v>BRE053</v>
      </c>
      <c r="G2035" s="27" t="str">
        <f>VLOOKUP($C2035,CARPETAS!$C$5:$L$2388,9,FALSE)</f>
        <v>141.56.34/1415633/1415655/14159/0</v>
      </c>
      <c r="H2035" s="28" t="str">
        <f>VLOOKUP($C2035,CARPETAS!$C$5:$L$2388,5,FALSE)</f>
        <v>Miro</v>
      </c>
      <c r="I2035" s="88">
        <v>44519</v>
      </c>
      <c r="J2035" s="29" t="str">
        <f>VLOOKUP($C2035,CARPETAS!$C$5:$L$2388,4,FALSE)</f>
        <v>Rio Branco</v>
      </c>
      <c r="K2035" s="38"/>
      <c r="L2035" s="93">
        <f t="shared" si="127"/>
        <v>44520</v>
      </c>
      <c r="M2035" s="30">
        <f t="shared" si="122"/>
        <v>3</v>
      </c>
      <c r="N2035" s="31">
        <v>1592</v>
      </c>
      <c r="O2035" s="31"/>
      <c r="P2035" s="31"/>
      <c r="Q2035" s="31">
        <v>52</v>
      </c>
      <c r="R2035" s="31" t="s">
        <v>4034</v>
      </c>
      <c r="S2035" s="31" t="s">
        <v>4035</v>
      </c>
      <c r="T2035" s="40" t="s">
        <v>4036</v>
      </c>
      <c r="U2035" s="222"/>
      <c r="V2035" s="48"/>
      <c r="W2035" s="48"/>
    </row>
    <row r="2036" s="49" customFormat="1">
      <c r="A2036" s="39">
        <v>45</v>
      </c>
      <c r="B2036" s="54" t="s">
        <v>40</v>
      </c>
      <c r="C2036" s="55" t="s">
        <v>4037</v>
      </c>
      <c r="D2036" s="141" t="s">
        <v>38</v>
      </c>
      <c r="E2036" s="88">
        <v>44512</v>
      </c>
      <c r="F2036" s="37" t="str">
        <f>VLOOKUP($C2036,CARPETAS!$C$5:$L$2388,2,FALSE)</f>
        <v>BRA053</v>
      </c>
      <c r="G2036" s="27" t="str">
        <f>VLOOKUP($C2036,CARPETAS!$C$5:$L$2388,9,FALSE)</f>
        <v>141.50.81</v>
      </c>
      <c r="H2036" s="28" t="str">
        <f>VLOOKUP($C2036,CARPETAS!$C$5:$L$2388,5,FALSE)</f>
        <v>Silvio</v>
      </c>
      <c r="I2036" s="88">
        <v>44519</v>
      </c>
      <c r="J2036" s="29" t="str">
        <f>VLOOKUP($C2036,CARPETAS!$C$5:$L$2388,4,FALSE)</f>
        <v>Chuy</v>
      </c>
      <c r="K2036" s="38"/>
      <c r="L2036" s="93">
        <f t="shared" si="127"/>
        <v>44520</v>
      </c>
      <c r="M2036" s="30">
        <f t="shared" si="122"/>
        <v>8</v>
      </c>
      <c r="N2036" s="31">
        <v>1104</v>
      </c>
      <c r="O2036" s="31">
        <v>57362</v>
      </c>
      <c r="P2036" s="31">
        <v>1104</v>
      </c>
      <c r="Q2036" s="31">
        <v>5459</v>
      </c>
      <c r="R2036" s="31" t="s">
        <v>2217</v>
      </c>
      <c r="S2036" s="31" t="s">
        <v>474</v>
      </c>
      <c r="T2036" s="40" t="s">
        <v>4026</v>
      </c>
      <c r="U2036" s="222"/>
      <c r="V2036" s="48"/>
      <c r="W2036" s="48"/>
    </row>
    <row r="2037" s="49" customFormat="1">
      <c r="A2037" s="39">
        <v>46</v>
      </c>
      <c r="B2037" s="54" t="s">
        <v>22</v>
      </c>
      <c r="C2037" s="55" t="s">
        <v>23</v>
      </c>
      <c r="D2037" s="141" t="s">
        <v>28</v>
      </c>
      <c r="E2037" s="88">
        <v>44518</v>
      </c>
      <c r="F2037" s="37" t="str">
        <f>VLOOKUP($C2037,CARPETAS!$C$5:$L$2388,2,FALSE)</f>
        <v>BRB</v>
      </c>
      <c r="G2037" s="27" t="str">
        <f>VLOOKUP($C2037,CARPETAS!$C$5:$L$2388,9,FALSE)</f>
        <v>xx</v>
      </c>
      <c r="H2037" s="28" t="str">
        <f>VLOOKUP($C2037,CARPETAS!$C$5:$L$2388,5,FALSE)</f>
        <v>xx</v>
      </c>
      <c r="I2037" s="88">
        <f>E2037+2</f>
        <v>44520</v>
      </c>
      <c r="J2037" s="29" t="str">
        <f>VLOOKUP($C2037,CARPETAS!$C$5:$L$2388,4,FALSE)</f>
        <v>xx</v>
      </c>
      <c r="K2037" s="38"/>
      <c r="L2037" s="93">
        <f t="shared" si="127"/>
        <v>44521</v>
      </c>
      <c r="M2037" s="30">
        <f t="shared" si="122"/>
        <v>3</v>
      </c>
      <c r="N2037" s="31">
        <v>918</v>
      </c>
      <c r="O2037" s="31"/>
      <c r="P2037" s="31"/>
      <c r="Q2037" s="31"/>
      <c r="R2037" s="31"/>
      <c r="S2037" s="31"/>
      <c r="T2037" s="40"/>
      <c r="U2037" s="222"/>
      <c r="V2037" s="48"/>
      <c r="W2037" s="48"/>
    </row>
    <row r="2038" s="49" customFormat="1">
      <c r="A2038" s="39">
        <v>46</v>
      </c>
      <c r="B2038" s="54" t="s">
        <v>40</v>
      </c>
      <c r="C2038" s="55" t="s">
        <v>4007</v>
      </c>
      <c r="D2038" s="141" t="s">
        <v>26</v>
      </c>
      <c r="E2038" s="88">
        <v>44518</v>
      </c>
      <c r="F2038" s="37" t="str">
        <f>VLOOKUP($C2038,CARPETAS!$C$5:$L$2388,2,FALSE)</f>
        <v>BRB119</v>
      </c>
      <c r="G2038" s="27" t="str">
        <f>VLOOKUP($C2038,CARPETAS!$C$5:$L$2388,9,FALSE)</f>
        <v>141.60.56</v>
      </c>
      <c r="H2038" s="28" t="str">
        <f>VLOOKUP($C2038,CARPETAS!$C$5:$L$2388,5,FALSE)</f>
        <v>Zanini</v>
      </c>
      <c r="I2038" s="88">
        <f>E2038+2</f>
        <v>44520</v>
      </c>
      <c r="J2038" s="29" t="str">
        <f>VLOOKUP($C2038,CARPETAS!$C$5:$L$2388,4,FALSE)</f>
        <v>Rio Branco</v>
      </c>
      <c r="K2038" s="38"/>
      <c r="L2038" s="93">
        <f t="shared" si="127"/>
        <v>44521</v>
      </c>
      <c r="M2038" s="30">
        <f ref="M2038:M2101" t="shared" si="128">IF(E2038&lt;&gt;"",L2038-E2038,"-")</f>
        <v>3</v>
      </c>
      <c r="N2038" s="31">
        <v>918</v>
      </c>
      <c r="O2038" s="31" t="s">
        <v>4038</v>
      </c>
      <c r="P2038" s="31">
        <v>918</v>
      </c>
      <c r="Q2038" s="31">
        <v>2422</v>
      </c>
      <c r="R2038" s="31" t="s">
        <v>3370</v>
      </c>
      <c r="S2038" s="31" t="s">
        <v>3371</v>
      </c>
      <c r="T2038" s="40" t="s">
        <v>4039</v>
      </c>
      <c r="U2038" s="222"/>
      <c r="V2038" s="48"/>
      <c r="W2038" s="48"/>
    </row>
    <row r="2039" s="49" customFormat="1">
      <c r="A2039" s="39">
        <v>46</v>
      </c>
      <c r="B2039" s="54" t="s">
        <v>22</v>
      </c>
      <c r="C2039" s="55" t="s">
        <v>23</v>
      </c>
      <c r="D2039" s="141" t="s">
        <v>36</v>
      </c>
      <c r="E2039" s="88">
        <v>44518</v>
      </c>
      <c r="F2039" s="37" t="str">
        <f>VLOOKUP($C2039,CARPETAS!$C$5:$L$2388,2,FALSE)</f>
        <v>BRB</v>
      </c>
      <c r="G2039" s="27" t="str">
        <f>VLOOKUP($C2039,CARPETAS!$C$5:$L$2388,9,FALSE)</f>
        <v>xx</v>
      </c>
      <c r="H2039" s="28" t="str">
        <f>VLOOKUP($C2039,CARPETAS!$C$5:$L$2388,5,FALSE)</f>
        <v>xx</v>
      </c>
      <c r="I2039" s="88">
        <f>E2039+2</f>
        <v>44520</v>
      </c>
      <c r="J2039" s="29" t="str">
        <f>VLOOKUP($C2039,CARPETAS!$C$5:$L$2388,4,FALSE)</f>
        <v>xx</v>
      </c>
      <c r="K2039" s="38"/>
      <c r="L2039" s="93">
        <f t="shared" si="127"/>
        <v>44521</v>
      </c>
      <c r="M2039" s="30">
        <f t="shared" si="128"/>
        <v>3</v>
      </c>
      <c r="N2039" s="31">
        <v>918</v>
      </c>
      <c r="O2039" s="31"/>
      <c r="P2039" s="31"/>
      <c r="Q2039" s="31"/>
      <c r="R2039" s="31"/>
      <c r="S2039" s="31"/>
      <c r="T2039" s="40"/>
      <c r="U2039" s="222"/>
      <c r="V2039" s="48"/>
      <c r="W2039" s="48"/>
    </row>
    <row r="2040" ht="28.5" s="49" customFormat="1">
      <c r="A2040" s="39">
        <v>46</v>
      </c>
      <c r="B2040" s="54" t="s">
        <v>40</v>
      </c>
      <c r="C2040" s="55" t="s">
        <v>4040</v>
      </c>
      <c r="D2040" s="141" t="s">
        <v>1091</v>
      </c>
      <c r="E2040" s="88">
        <v>44517</v>
      </c>
      <c r="F2040" s="37" t="str">
        <f>VLOOKUP($C2040,CARPETAS!$C$5:$L$2388,2,FALSE)</f>
        <v>BRB121</v>
      </c>
      <c r="G2040" s="27" t="str">
        <f>VLOOKUP($C2040,CARPETAS!$C$5:$L$2388,9,FALSE)</f>
        <v>141.60.57</v>
      </c>
      <c r="H2040" s="28" t="str">
        <f>VLOOKUP($C2040,CARPETAS!$C$5:$L$2388,5,FALSE)</f>
        <v>Amaro</v>
      </c>
      <c r="I2040" s="88">
        <v>44522</v>
      </c>
      <c r="J2040" s="29" t="str">
        <f>VLOOKUP($C2040,CARPETAS!$C$5:$L$2388,4,FALSE)</f>
        <v>Rio Branco</v>
      </c>
      <c r="K2040" s="38"/>
      <c r="L2040" s="93">
        <f t="shared" si="127"/>
        <v>44523</v>
      </c>
      <c r="M2040" s="30">
        <f t="shared" si="128"/>
        <v>6</v>
      </c>
      <c r="N2040" s="31">
        <v>1008</v>
      </c>
      <c r="O2040" s="31" t="s">
        <v>1053</v>
      </c>
      <c r="P2040" s="31">
        <v>1008</v>
      </c>
      <c r="Q2040" s="31">
        <v>7833</v>
      </c>
      <c r="R2040" s="31" t="s">
        <v>3956</v>
      </c>
      <c r="S2040" s="31" t="s">
        <v>3379</v>
      </c>
      <c r="T2040" s="40" t="s">
        <v>4041</v>
      </c>
      <c r="U2040" s="222"/>
      <c r="V2040" s="48"/>
      <c r="W2040" s="48"/>
    </row>
    <row r="2041" s="49" customFormat="1">
      <c r="A2041" s="39">
        <v>46</v>
      </c>
      <c r="B2041" s="54" t="s">
        <v>40</v>
      </c>
      <c r="C2041" s="55" t="s">
        <v>3953</v>
      </c>
      <c r="D2041" s="141" t="s">
        <v>1091</v>
      </c>
      <c r="E2041" s="88">
        <v>44519</v>
      </c>
      <c r="F2041" s="37" t="str">
        <f>VLOOKUP($C2041,CARPETAS!$C$5:$L$2388,2,FALSE)</f>
        <v>BRB115</v>
      </c>
      <c r="G2041" s="27" t="str">
        <f>VLOOKUP($C2041,CARPETAS!$C$5:$L$2388,9,FALSE)</f>
        <v>141.50.65</v>
      </c>
      <c r="H2041" s="28" t="str">
        <f>VLOOKUP($C2041,CARPETAS!$C$5:$L$2388,5,FALSE)</f>
        <v>Silvio</v>
      </c>
      <c r="I2041" s="88">
        <v>44522</v>
      </c>
      <c r="J2041" s="29" t="str">
        <f>VLOOKUP($C2041,CARPETAS!$C$5:$L$2388,4,FALSE)</f>
        <v>Rio Branco</v>
      </c>
      <c r="K2041" s="38"/>
      <c r="L2041" s="93">
        <f t="shared" si="127"/>
        <v>44523</v>
      </c>
      <c r="M2041" s="30">
        <f t="shared" si="128"/>
        <v>4</v>
      </c>
      <c r="N2041" s="31">
        <v>918</v>
      </c>
      <c r="O2041" s="31" t="s">
        <v>1827</v>
      </c>
      <c r="P2041" s="31">
        <v>918</v>
      </c>
      <c r="Q2041" s="31">
        <v>5467</v>
      </c>
      <c r="R2041" s="31" t="s">
        <v>144</v>
      </c>
      <c r="S2041" s="31" t="s">
        <v>145</v>
      </c>
      <c r="T2041" s="40" t="s">
        <v>4042</v>
      </c>
      <c r="U2041" s="222"/>
      <c r="V2041" s="48"/>
      <c r="W2041" s="48"/>
    </row>
    <row r="2042" s="49" customFormat="1">
      <c r="A2042" s="39">
        <v>46</v>
      </c>
      <c r="B2042" s="54" t="s">
        <v>40</v>
      </c>
      <c r="C2042" s="55" t="s">
        <v>4007</v>
      </c>
      <c r="D2042" s="141" t="s">
        <v>1998</v>
      </c>
      <c r="E2042" s="88">
        <v>44519</v>
      </c>
      <c r="F2042" s="37" t="str">
        <f>VLOOKUP($C2042,CARPETAS!$C$5:$L$2388,2,FALSE)</f>
        <v>BRB119</v>
      </c>
      <c r="G2042" s="27" t="str">
        <f>VLOOKUP($C2042,CARPETAS!$C$5:$L$2388,9,FALSE)</f>
        <v>141.60.56</v>
      </c>
      <c r="H2042" s="28" t="str">
        <f>VLOOKUP($C2042,CARPETAS!$C$5:$L$2388,5,FALSE)</f>
        <v>Zanini</v>
      </c>
      <c r="I2042" s="88">
        <v>44522</v>
      </c>
      <c r="J2042" s="29" t="str">
        <f>VLOOKUP($C2042,CARPETAS!$C$5:$L$2388,4,FALSE)</f>
        <v>Rio Branco</v>
      </c>
      <c r="K2042" s="38"/>
      <c r="L2042" s="93">
        <f t="shared" si="127"/>
        <v>44523</v>
      </c>
      <c r="M2042" s="30">
        <f t="shared" si="128"/>
        <v>4</v>
      </c>
      <c r="N2042" s="31">
        <v>918</v>
      </c>
      <c r="O2042" s="31" t="s">
        <v>4043</v>
      </c>
      <c r="P2042" s="31">
        <v>919</v>
      </c>
      <c r="Q2042" s="31">
        <v>2425</v>
      </c>
      <c r="R2042" s="31" t="s">
        <v>110</v>
      </c>
      <c r="S2042" s="31" t="s">
        <v>111</v>
      </c>
      <c r="T2042" s="40" t="s">
        <v>4044</v>
      </c>
      <c r="U2042" s="222"/>
      <c r="V2042" s="48"/>
      <c r="W2042" s="48"/>
    </row>
    <row r="2043" s="49" customFormat="1">
      <c r="A2043" s="39">
        <v>46</v>
      </c>
      <c r="B2043" s="54" t="s">
        <v>40</v>
      </c>
      <c r="C2043" s="55" t="s">
        <v>4007</v>
      </c>
      <c r="D2043" s="141" t="s">
        <v>32</v>
      </c>
      <c r="E2043" s="88">
        <v>44520</v>
      </c>
      <c r="F2043" s="37" t="str">
        <f>VLOOKUP($C2043,CARPETAS!$C$5:$L$2388,2,FALSE)</f>
        <v>BRB119</v>
      </c>
      <c r="G2043" s="27" t="str">
        <f>VLOOKUP($C2043,CARPETAS!$C$5:$L$2388,9,FALSE)</f>
        <v>141.60.56</v>
      </c>
      <c r="H2043" s="28" t="str">
        <f>VLOOKUP($C2043,CARPETAS!$C$5:$L$2388,5,FALSE)</f>
        <v>Zanini</v>
      </c>
      <c r="I2043" s="88">
        <f>E2043+2</f>
        <v>44522</v>
      </c>
      <c r="J2043" s="29" t="str">
        <f>VLOOKUP($C2043,CARPETAS!$C$5:$L$2388,4,FALSE)</f>
        <v>Rio Branco</v>
      </c>
      <c r="K2043" s="38"/>
      <c r="L2043" s="93">
        <f t="shared" si="127"/>
        <v>44523</v>
      </c>
      <c r="M2043" s="30">
        <f t="shared" si="128"/>
        <v>3</v>
      </c>
      <c r="N2043" s="31">
        <v>918</v>
      </c>
      <c r="O2043" s="31" t="s">
        <v>709</v>
      </c>
      <c r="P2043" s="31">
        <v>919</v>
      </c>
      <c r="Q2043" s="31">
        <v>2430</v>
      </c>
      <c r="R2043" s="31" t="s">
        <v>761</v>
      </c>
      <c r="S2043" s="31" t="s">
        <v>882</v>
      </c>
      <c r="T2043" s="40" t="s">
        <v>4044</v>
      </c>
      <c r="U2043" s="222"/>
      <c r="V2043" s="48"/>
      <c r="W2043" s="48"/>
    </row>
    <row r="2044" s="49" customFormat="1">
      <c r="A2044" s="39">
        <v>46</v>
      </c>
      <c r="B2044" s="54" t="s">
        <v>40</v>
      </c>
      <c r="C2044" s="55" t="s">
        <v>4045</v>
      </c>
      <c r="D2044" s="141" t="s">
        <v>2282</v>
      </c>
      <c r="E2044" s="88">
        <v>44519</v>
      </c>
      <c r="F2044" s="37" t="str">
        <f>VLOOKUP($C2044,CARPETAS!$C$5:$L$2388,2,FALSE)</f>
        <v>BRE054</v>
      </c>
      <c r="G2044" s="27" t="str">
        <f>VLOOKUP($C2044,CARPETAS!$C$5:$L$2388,9,FALSE)</f>
        <v>141.61.29</v>
      </c>
      <c r="H2044" s="28" t="str">
        <f>VLOOKUP($C2044,CARPETAS!$C$5:$L$2388,5,FALSE)</f>
        <v>Zanini</v>
      </c>
      <c r="I2044" s="88">
        <v>44522</v>
      </c>
      <c r="J2044" s="29" t="str">
        <f>VLOOKUP($C2044,CARPETAS!$C$5:$L$2388,4,FALSE)</f>
        <v>Rio Branco</v>
      </c>
      <c r="K2044" s="38"/>
      <c r="L2044" s="93">
        <f t="shared" si="127"/>
        <v>44523</v>
      </c>
      <c r="M2044" s="30">
        <f t="shared" si="128"/>
        <v>4</v>
      </c>
      <c r="N2044" s="31">
        <v>1288</v>
      </c>
      <c r="O2044" s="31"/>
      <c r="P2044" s="31"/>
      <c r="Q2044" s="31">
        <v>2426</v>
      </c>
      <c r="R2044" s="31" t="s">
        <v>3092</v>
      </c>
      <c r="S2044" s="31" t="s">
        <v>3093</v>
      </c>
      <c r="T2044" s="40" t="s">
        <v>4046</v>
      </c>
      <c r="U2044" s="222"/>
      <c r="V2044" s="48"/>
      <c r="W2044" s="48"/>
    </row>
    <row r="2045" s="49" customFormat="1">
      <c r="A2045" s="39">
        <v>46</v>
      </c>
      <c r="B2045" s="54" t="s">
        <v>40</v>
      </c>
      <c r="C2045" s="55" t="s">
        <v>4040</v>
      </c>
      <c r="D2045" s="141" t="s">
        <v>37</v>
      </c>
      <c r="E2045" s="88">
        <v>44520</v>
      </c>
      <c r="F2045" s="37" t="str">
        <f>VLOOKUP($C2045,CARPETAS!$C$5:$L$2388,2,FALSE)</f>
        <v>BRB121</v>
      </c>
      <c r="G2045" s="27" t="str">
        <f>VLOOKUP($C2045,CARPETAS!$C$5:$L$2388,9,FALSE)</f>
        <v>141.60.57</v>
      </c>
      <c r="H2045" s="28" t="str">
        <f>VLOOKUP($C2045,CARPETAS!$C$5:$L$2388,5,FALSE)</f>
        <v>Amaro</v>
      </c>
      <c r="I2045" s="88">
        <f>E2045+2</f>
        <v>44522</v>
      </c>
      <c r="J2045" s="29" t="str">
        <f>VLOOKUP($C2045,CARPETAS!$C$5:$L$2388,4,FALSE)</f>
        <v>Rio Branco</v>
      </c>
      <c r="K2045" s="38"/>
      <c r="L2045" s="93">
        <f t="shared" si="127"/>
        <v>44523</v>
      </c>
      <c r="M2045" s="30">
        <f t="shared" si="128"/>
        <v>3</v>
      </c>
      <c r="N2045" s="31">
        <v>1008</v>
      </c>
      <c r="O2045" s="31" t="s">
        <v>1840</v>
      </c>
      <c r="P2045" s="31">
        <v>1008</v>
      </c>
      <c r="Q2045" s="31">
        <v>7829</v>
      </c>
      <c r="R2045" s="31" t="s">
        <v>4047</v>
      </c>
      <c r="S2045" s="31" t="s">
        <v>4048</v>
      </c>
      <c r="T2045" s="40" t="s">
        <v>4049</v>
      </c>
      <c r="U2045" s="222"/>
      <c r="V2045" s="48"/>
      <c r="W2045" s="48"/>
    </row>
    <row r="2046" s="49" customFormat="1">
      <c r="A2046" s="39">
        <v>45</v>
      </c>
      <c r="B2046" s="54" t="s">
        <v>40</v>
      </c>
      <c r="C2046" s="55" t="s">
        <v>4050</v>
      </c>
      <c r="D2046" s="141" t="s">
        <v>38</v>
      </c>
      <c r="E2046" s="88">
        <v>44513</v>
      </c>
      <c r="F2046" s="37" t="str">
        <f>VLOOKUP($C2046,CARPETAS!$C$5:$L$2388,2,FALSE)</f>
        <v>BRA053</v>
      </c>
      <c r="G2046" s="27" t="str">
        <f>VLOOKUP($C2046,CARPETAS!$C$5:$L$2388,9,FALSE)</f>
        <v>141.50.81</v>
      </c>
      <c r="H2046" s="28" t="str">
        <f>VLOOKUP($C2046,CARPETAS!$C$5:$L$2388,5,FALSE)</f>
        <v>Silvio</v>
      </c>
      <c r="I2046" s="88">
        <f>E2046+10</f>
        <v>44523</v>
      </c>
      <c r="J2046" s="29" t="str">
        <f>VLOOKUP($C2046,CARPETAS!$C$5:$L$2388,4,FALSE)</f>
        <v>Chuy</v>
      </c>
      <c r="K2046" s="38"/>
      <c r="L2046" s="93">
        <f t="shared" si="127"/>
        <v>44524</v>
      </c>
      <c r="M2046" s="30">
        <f t="shared" si="128"/>
        <v>11</v>
      </c>
      <c r="N2046" s="31">
        <v>1104</v>
      </c>
      <c r="O2046" s="31">
        <v>57346</v>
      </c>
      <c r="P2046" s="31">
        <v>1104</v>
      </c>
      <c r="Q2046" s="31">
        <v>5462</v>
      </c>
      <c r="R2046" s="31" t="s">
        <v>1815</v>
      </c>
      <c r="S2046" s="31" t="s">
        <v>1816</v>
      </c>
      <c r="T2046" s="40" t="s">
        <v>4051</v>
      </c>
      <c r="U2046" s="222"/>
      <c r="V2046" s="48"/>
      <c r="W2046" s="48"/>
    </row>
    <row r="2047" s="49" customFormat="1">
      <c r="A2047" s="39">
        <v>46</v>
      </c>
      <c r="B2047" s="54" t="s">
        <v>40</v>
      </c>
      <c r="C2047" s="55" t="s">
        <v>4007</v>
      </c>
      <c r="D2047" s="141" t="s">
        <v>1998</v>
      </c>
      <c r="E2047" s="88">
        <v>44522</v>
      </c>
      <c r="F2047" s="37" t="str">
        <f>VLOOKUP($C2047,CARPETAS!$C$5:$L$2388,2,FALSE)</f>
        <v>BRB119</v>
      </c>
      <c r="G2047" s="27" t="str">
        <f>VLOOKUP($C2047,CARPETAS!$C$5:$L$2388,9,FALSE)</f>
        <v>141.60.56</v>
      </c>
      <c r="H2047" s="28" t="str">
        <f>VLOOKUP($C2047,CARPETAS!$C$5:$L$2388,5,FALSE)</f>
        <v>Zanini</v>
      </c>
      <c r="I2047" s="88">
        <v>44524</v>
      </c>
      <c r="J2047" s="29" t="str">
        <f>VLOOKUP($C2047,CARPETAS!$C$5:$L$2388,4,FALSE)</f>
        <v>Rio Branco</v>
      </c>
      <c r="K2047" s="38"/>
      <c r="L2047" s="93">
        <f t="shared" si="127"/>
        <v>44525</v>
      </c>
      <c r="M2047" s="30">
        <f t="shared" si="128"/>
        <v>3</v>
      </c>
      <c r="N2047" s="31">
        <v>918</v>
      </c>
      <c r="O2047" s="31" t="s">
        <v>4052</v>
      </c>
      <c r="P2047" s="31">
        <v>919</v>
      </c>
      <c r="Q2047" s="31">
        <v>2431</v>
      </c>
      <c r="R2047" s="31" t="s">
        <v>2263</v>
      </c>
      <c r="S2047" s="31" t="s">
        <v>2264</v>
      </c>
      <c r="T2047" s="40" t="s">
        <v>4053</v>
      </c>
      <c r="U2047" s="222"/>
      <c r="V2047" s="48"/>
      <c r="W2047" s="48"/>
    </row>
    <row r="2048" s="49" customFormat="1">
      <c r="A2048" s="39">
        <v>46</v>
      </c>
      <c r="B2048" s="54" t="s">
        <v>40</v>
      </c>
      <c r="C2048" s="55" t="s">
        <v>4010</v>
      </c>
      <c r="D2048" s="141" t="s">
        <v>37</v>
      </c>
      <c r="E2048" s="88">
        <v>44523</v>
      </c>
      <c r="F2048" s="37" t="str">
        <f>VLOOKUP($C2048,CARPETAS!$C$5:$L$2388,2,FALSE)</f>
        <v>BRB120</v>
      </c>
      <c r="G2048" s="27" t="str">
        <f>VLOOKUP($C2048,CARPETAS!$C$5:$L$2388,9,FALSE)</f>
        <v>141.58.07</v>
      </c>
      <c r="H2048" s="28" t="str">
        <f>VLOOKUP($C2048,CARPETAS!$C$5:$L$2388,5,FALSE)</f>
        <v>Gral</v>
      </c>
      <c r="I2048" s="88">
        <v>44524</v>
      </c>
      <c r="J2048" s="29" t="str">
        <f>VLOOKUP($C2048,CARPETAS!$C$5:$L$2388,4,FALSE)</f>
        <v>Rio Branco</v>
      </c>
      <c r="K2048" s="38"/>
      <c r="L2048" s="93">
        <f t="shared" si="127"/>
        <v>44525</v>
      </c>
      <c r="M2048" s="30">
        <f t="shared" si="128"/>
        <v>2</v>
      </c>
      <c r="N2048" s="31">
        <v>918</v>
      </c>
      <c r="O2048" s="31" t="s">
        <v>1059</v>
      </c>
      <c r="P2048" s="31">
        <v>918</v>
      </c>
      <c r="Q2048" s="31">
        <v>5756</v>
      </c>
      <c r="R2048" s="31" t="s">
        <v>4054</v>
      </c>
      <c r="S2048" s="31" t="s">
        <v>4055</v>
      </c>
      <c r="T2048" s="40" t="s">
        <v>4056</v>
      </c>
      <c r="U2048" s="222"/>
      <c r="V2048" s="48"/>
      <c r="W2048" s="48"/>
    </row>
    <row r="2049" s="49" customFormat="1">
      <c r="A2049" s="39">
        <v>46</v>
      </c>
      <c r="B2049" s="54" t="s">
        <v>40</v>
      </c>
      <c r="C2049" s="55" t="s">
        <v>4040</v>
      </c>
      <c r="D2049" s="141" t="s">
        <v>27</v>
      </c>
      <c r="E2049" s="88">
        <v>44522</v>
      </c>
      <c r="F2049" s="37" t="str">
        <f>VLOOKUP($C2049,CARPETAS!$C$5:$L$2388,2,FALSE)</f>
        <v>BRB121</v>
      </c>
      <c r="G2049" s="27" t="str">
        <f>VLOOKUP($C2049,CARPETAS!$C$5:$L$2388,9,FALSE)</f>
        <v>141.60.57</v>
      </c>
      <c r="H2049" s="28" t="str">
        <f>VLOOKUP($C2049,CARPETAS!$C$5:$L$2388,5,FALSE)</f>
        <v>Amaro</v>
      </c>
      <c r="I2049" s="88">
        <v>44524</v>
      </c>
      <c r="J2049" s="29" t="str">
        <f>VLOOKUP($C2049,CARPETAS!$C$5:$L$2388,4,FALSE)</f>
        <v>Rio Branco</v>
      </c>
      <c r="K2049" s="38"/>
      <c r="L2049" s="93">
        <f>I2049+1+1+1</f>
        <v>44527</v>
      </c>
      <c r="M2049" s="30">
        <f t="shared" si="128"/>
        <v>5</v>
      </c>
      <c r="N2049" s="31">
        <v>1008</v>
      </c>
      <c r="O2049" s="31" t="s">
        <v>4057</v>
      </c>
      <c r="P2049" s="31">
        <v>1008</v>
      </c>
      <c r="Q2049" s="31">
        <v>7874</v>
      </c>
      <c r="R2049" s="31" t="s">
        <v>4058</v>
      </c>
      <c r="S2049" s="31" t="s">
        <v>4059</v>
      </c>
      <c r="T2049" s="40" t="s">
        <v>4060</v>
      </c>
      <c r="U2049" s="222"/>
      <c r="V2049" s="48"/>
      <c r="W2049" s="48"/>
    </row>
    <row r="2050" s="49" customFormat="1">
      <c r="A2050" s="39">
        <v>46</v>
      </c>
      <c r="B2050" s="54" t="s">
        <v>40</v>
      </c>
      <c r="C2050" s="55" t="s">
        <v>4007</v>
      </c>
      <c r="D2050" s="141" t="s">
        <v>26</v>
      </c>
      <c r="E2050" s="88">
        <v>44523</v>
      </c>
      <c r="F2050" s="37" t="str">
        <f>VLOOKUP($C2050,CARPETAS!$C$5:$L$2388,2,FALSE)</f>
        <v>BRB119</v>
      </c>
      <c r="G2050" s="27" t="str">
        <f>VLOOKUP($C2050,CARPETAS!$C$5:$L$2388,9,FALSE)</f>
        <v>141.60.56</v>
      </c>
      <c r="H2050" s="28" t="str">
        <f>VLOOKUP($C2050,CARPETAS!$C$5:$L$2388,5,FALSE)</f>
        <v>Zanini</v>
      </c>
      <c r="I2050" s="88">
        <f>E2050+2</f>
        <v>44525</v>
      </c>
      <c r="J2050" s="29" t="str">
        <f>VLOOKUP($C2050,CARPETAS!$C$5:$L$2388,4,FALSE)</f>
        <v>Rio Branco</v>
      </c>
      <c r="K2050" s="38"/>
      <c r="L2050" s="93">
        <f ref="L2050:L2081" t="shared" si="129">I2050+1</f>
        <v>44526</v>
      </c>
      <c r="M2050" s="30">
        <f t="shared" si="128"/>
        <v>3</v>
      </c>
      <c r="N2050" s="31">
        <v>918</v>
      </c>
      <c r="O2050" s="31" t="s">
        <v>4061</v>
      </c>
      <c r="P2050" s="31">
        <v>919</v>
      </c>
      <c r="Q2050" s="31">
        <v>2434</v>
      </c>
      <c r="R2050" s="31" t="s">
        <v>3621</v>
      </c>
      <c r="S2050" s="31" t="s">
        <v>3622</v>
      </c>
      <c r="T2050" s="40" t="s">
        <v>4062</v>
      </c>
      <c r="U2050" s="222"/>
      <c r="V2050" s="48"/>
      <c r="W2050" s="48"/>
    </row>
    <row r="2051" ht="28.5" s="49" customFormat="1">
      <c r="A2051" s="39">
        <v>46</v>
      </c>
      <c r="B2051" s="54" t="s">
        <v>40</v>
      </c>
      <c r="C2051" s="55" t="s">
        <v>4063</v>
      </c>
      <c r="D2051" s="141" t="s">
        <v>38</v>
      </c>
      <c r="E2051" s="88">
        <v>44519</v>
      </c>
      <c r="F2051" s="37" t="str">
        <f>VLOOKUP($C2051,CARPETAS!$C$5:$L$2388,2,FALSE)</f>
        <v>BRA054</v>
      </c>
      <c r="G2051" s="27" t="str">
        <f>VLOOKUP($C2051,CARPETAS!$C$5:$L$2388,9,FALSE)</f>
        <v>141.56.48</v>
      </c>
      <c r="H2051" s="28" t="str">
        <f>VLOOKUP($C2051,CARPETAS!$C$5:$L$2388,5,FALSE)</f>
        <v>Silvio</v>
      </c>
      <c r="I2051" s="88">
        <v>44525</v>
      </c>
      <c r="J2051" s="29" t="str">
        <f>VLOOKUP($C2051,CARPETAS!$C$5:$L$2388,4,FALSE)</f>
        <v>Chuy</v>
      </c>
      <c r="K2051" s="38"/>
      <c r="L2051" s="93">
        <f t="shared" si="129"/>
        <v>44526</v>
      </c>
      <c r="M2051" s="30">
        <f t="shared" si="128"/>
        <v>7</v>
      </c>
      <c r="N2051" s="31">
        <v>1104</v>
      </c>
      <c r="O2051" s="31">
        <v>57252</v>
      </c>
      <c r="P2051" s="31">
        <v>1104</v>
      </c>
      <c r="Q2051" s="31">
        <v>5466</v>
      </c>
      <c r="R2051" s="31" t="s">
        <v>2614</v>
      </c>
      <c r="S2051" s="31" t="s">
        <v>2615</v>
      </c>
      <c r="T2051" s="40" t="s">
        <v>4064</v>
      </c>
      <c r="U2051" s="222"/>
      <c r="V2051" s="48"/>
      <c r="W2051" s="48"/>
    </row>
    <row r="2052" s="49" customFormat="1">
      <c r="A2052" s="39">
        <v>46</v>
      </c>
      <c r="B2052" s="54" t="s">
        <v>40</v>
      </c>
      <c r="C2052" s="55" t="s">
        <v>4040</v>
      </c>
      <c r="D2052" s="141" t="s">
        <v>27</v>
      </c>
      <c r="E2052" s="88">
        <v>44524</v>
      </c>
      <c r="F2052" s="37" t="str">
        <f>VLOOKUP($C2052,CARPETAS!$C$5:$L$2388,2,FALSE)</f>
        <v>BRB121</v>
      </c>
      <c r="G2052" s="27" t="str">
        <f>VLOOKUP($C2052,CARPETAS!$C$5:$L$2388,9,FALSE)</f>
        <v>141.60.57</v>
      </c>
      <c r="H2052" s="28" t="str">
        <f>VLOOKUP($C2052,CARPETAS!$C$5:$L$2388,5,FALSE)</f>
        <v>Amaro</v>
      </c>
      <c r="I2052" s="88">
        <f>E2052+2</f>
        <v>44526</v>
      </c>
      <c r="J2052" s="29" t="str">
        <f>VLOOKUP($C2052,CARPETAS!$C$5:$L$2388,4,FALSE)</f>
        <v>Rio Branco</v>
      </c>
      <c r="K2052" s="38"/>
      <c r="L2052" s="93">
        <f t="shared" si="129"/>
        <v>44527</v>
      </c>
      <c r="M2052" s="30">
        <f t="shared" si="128"/>
        <v>3</v>
      </c>
      <c r="N2052" s="31">
        <v>1008</v>
      </c>
      <c r="O2052" s="31" t="s">
        <v>4065</v>
      </c>
      <c r="P2052" s="31">
        <v>1008</v>
      </c>
      <c r="Q2052" s="31">
        <v>7873</v>
      </c>
      <c r="R2052" s="31" t="s">
        <v>4066</v>
      </c>
      <c r="S2052" s="31" t="s">
        <v>4067</v>
      </c>
      <c r="T2052" s="40" t="s">
        <v>4060</v>
      </c>
      <c r="U2052" s="222"/>
      <c r="V2052" s="48"/>
      <c r="W2052" s="48"/>
    </row>
    <row r="2053" s="49" customFormat="1">
      <c r="A2053" s="39">
        <v>46</v>
      </c>
      <c r="B2053" s="54" t="s">
        <v>40</v>
      </c>
      <c r="C2053" s="55" t="s">
        <v>4068</v>
      </c>
      <c r="D2053" s="141" t="s">
        <v>1998</v>
      </c>
      <c r="E2053" s="88">
        <v>44524</v>
      </c>
      <c r="F2053" s="37" t="str">
        <f>VLOOKUP($C2053,CARPETAS!$C$5:$L$2388,2,FALSE)</f>
        <v>BRB123</v>
      </c>
      <c r="G2053" s="27" t="str">
        <f>VLOOKUP($C2053,CARPETAS!$C$5:$L$2388,9,FALSE)</f>
        <v>141.68.45</v>
      </c>
      <c r="H2053" s="28" t="str">
        <f>VLOOKUP($C2053,CARPETAS!$C$5:$L$2388,5,FALSE)</f>
        <v>Zanini</v>
      </c>
      <c r="I2053" s="88">
        <f>E2053+2</f>
        <v>44526</v>
      </c>
      <c r="J2053" s="29" t="str">
        <f>VLOOKUP($C2053,CARPETAS!$C$5:$L$2388,4,FALSE)</f>
        <v>Rio Branco</v>
      </c>
      <c r="K2053" s="38"/>
      <c r="L2053" s="93">
        <f t="shared" si="129"/>
        <v>44527</v>
      </c>
      <c r="M2053" s="30">
        <f t="shared" si="128"/>
        <v>3</v>
      </c>
      <c r="N2053" s="31">
        <v>918</v>
      </c>
      <c r="O2053" s="31" t="s">
        <v>4069</v>
      </c>
      <c r="P2053" s="31">
        <v>918</v>
      </c>
      <c r="Q2053" s="31">
        <v>2435</v>
      </c>
      <c r="R2053" s="31" t="s">
        <v>1168</v>
      </c>
      <c r="S2053" s="31" t="s">
        <v>1169</v>
      </c>
      <c r="T2053" s="40" t="s">
        <v>4070</v>
      </c>
      <c r="U2053" s="222"/>
      <c r="V2053" s="48"/>
      <c r="W2053" s="48"/>
    </row>
    <row r="2054" s="49" customFormat="1">
      <c r="A2054" s="39">
        <v>46</v>
      </c>
      <c r="B2054" s="54" t="s">
        <v>40</v>
      </c>
      <c r="C2054" s="55" t="s">
        <v>4068</v>
      </c>
      <c r="D2054" s="141" t="s">
        <v>26</v>
      </c>
      <c r="E2054" s="88">
        <v>44526</v>
      </c>
      <c r="F2054" s="37" t="str">
        <f>VLOOKUP($C2054,CARPETAS!$C$5:$L$2388,2,FALSE)</f>
        <v>BRB123</v>
      </c>
      <c r="G2054" s="27" t="str">
        <f>VLOOKUP($C2054,CARPETAS!$C$5:$L$2388,9,FALSE)</f>
        <v>141.68.45</v>
      </c>
      <c r="H2054" s="28" t="str">
        <f>VLOOKUP($C2054,CARPETAS!$C$5:$L$2388,5,FALSE)</f>
        <v>Zanini</v>
      </c>
      <c r="I2054" s="88">
        <v>44526</v>
      </c>
      <c r="J2054" s="29" t="str">
        <f>VLOOKUP($C2054,CARPETAS!$C$5:$L$2388,4,FALSE)</f>
        <v>Rio Branco</v>
      </c>
      <c r="K2054" s="38"/>
      <c r="L2054" s="93">
        <f t="shared" si="129"/>
        <v>44527</v>
      </c>
      <c r="M2054" s="30">
        <f t="shared" si="128"/>
        <v>1</v>
      </c>
      <c r="N2054" s="31">
        <v>918</v>
      </c>
      <c r="O2054" s="31" t="s">
        <v>4071</v>
      </c>
      <c r="P2054" s="31">
        <v>919</v>
      </c>
      <c r="Q2054" s="31">
        <v>2436</v>
      </c>
      <c r="R2054" s="31" t="s">
        <v>200</v>
      </c>
      <c r="S2054" s="31" t="s">
        <v>201</v>
      </c>
      <c r="T2054" s="40" t="s">
        <v>4072</v>
      </c>
      <c r="U2054" s="222"/>
      <c r="V2054" s="48"/>
      <c r="W2054" s="48"/>
    </row>
    <row r="2055" s="49" customFormat="1">
      <c r="A2055" s="39">
        <v>46</v>
      </c>
      <c r="B2055" s="54" t="s">
        <v>22</v>
      </c>
      <c r="C2055" s="55" t="s">
        <v>23</v>
      </c>
      <c r="D2055" s="141" t="s">
        <v>28</v>
      </c>
      <c r="E2055" s="88">
        <v>44524</v>
      </c>
      <c r="F2055" s="37" t="str">
        <f>VLOOKUP($C2055,CARPETAS!$C$5:$L$2388,2,FALSE)</f>
        <v>BRB</v>
      </c>
      <c r="G2055" s="27" t="str">
        <f>VLOOKUP($C2055,CARPETAS!$C$5:$L$2388,9,FALSE)</f>
        <v>xx</v>
      </c>
      <c r="H2055" s="28" t="str">
        <f>VLOOKUP($C2055,CARPETAS!$C$5:$L$2388,5,FALSE)</f>
        <v>xx</v>
      </c>
      <c r="I2055" s="88">
        <f>E2055+2</f>
        <v>44526</v>
      </c>
      <c r="J2055" s="29" t="str">
        <f>VLOOKUP($C2055,CARPETAS!$C$5:$L$2388,4,FALSE)</f>
        <v>xx</v>
      </c>
      <c r="K2055" s="38"/>
      <c r="L2055" s="93">
        <f t="shared" si="129"/>
        <v>44527</v>
      </c>
      <c r="M2055" s="30">
        <f t="shared" si="128"/>
        <v>3</v>
      </c>
      <c r="N2055" s="31">
        <v>918</v>
      </c>
      <c r="O2055" s="31"/>
      <c r="P2055" s="31"/>
      <c r="Q2055" s="31"/>
      <c r="R2055" s="31"/>
      <c r="S2055" s="31"/>
      <c r="T2055" s="40"/>
      <c r="U2055" s="222"/>
      <c r="V2055" s="48"/>
      <c r="W2055" s="48"/>
    </row>
    <row r="2056" s="49" customFormat="1">
      <c r="A2056" s="39">
        <v>46</v>
      </c>
      <c r="B2056" s="54" t="s">
        <v>40</v>
      </c>
      <c r="C2056" s="55" t="s">
        <v>4010</v>
      </c>
      <c r="D2056" s="141" t="s">
        <v>37</v>
      </c>
      <c r="E2056" s="88">
        <v>44525</v>
      </c>
      <c r="F2056" s="37" t="str">
        <f>VLOOKUP($C2056,CARPETAS!$C$5:$L$2388,2,FALSE)</f>
        <v>BRB120</v>
      </c>
      <c r="G2056" s="27" t="str">
        <f>VLOOKUP($C2056,CARPETAS!$C$5:$L$2388,9,FALSE)</f>
        <v>141.58.07</v>
      </c>
      <c r="H2056" s="28" t="str">
        <f>VLOOKUP($C2056,CARPETAS!$C$5:$L$2388,5,FALSE)</f>
        <v>Gral</v>
      </c>
      <c r="I2056" s="88">
        <v>44526</v>
      </c>
      <c r="J2056" s="29" t="str">
        <f>VLOOKUP($C2056,CARPETAS!$C$5:$L$2388,4,FALSE)</f>
        <v>Rio Branco</v>
      </c>
      <c r="K2056" s="38"/>
      <c r="L2056" s="93">
        <f t="shared" si="129"/>
        <v>44527</v>
      </c>
      <c r="M2056" s="30">
        <f t="shared" si="128"/>
        <v>2</v>
      </c>
      <c r="N2056" s="31">
        <v>918</v>
      </c>
      <c r="O2056" s="31" t="s">
        <v>1064</v>
      </c>
      <c r="P2056" s="31">
        <v>918</v>
      </c>
      <c r="Q2056" s="31">
        <v>5757</v>
      </c>
      <c r="R2056" s="31" t="s">
        <v>4073</v>
      </c>
      <c r="S2056" s="31" t="s">
        <v>3023</v>
      </c>
      <c r="T2056" s="40" t="s">
        <v>4070</v>
      </c>
      <c r="U2056" s="222"/>
      <c r="V2056" s="48"/>
      <c r="W2056" s="48"/>
    </row>
    <row r="2057" s="49" customFormat="1">
      <c r="A2057" s="39">
        <v>46</v>
      </c>
      <c r="B2057" s="54" t="s">
        <v>40</v>
      </c>
      <c r="C2057" s="55" t="s">
        <v>4074</v>
      </c>
      <c r="D2057" s="141" t="s">
        <v>32</v>
      </c>
      <c r="E2057" s="88">
        <v>44525</v>
      </c>
      <c r="F2057" s="37" t="str">
        <f>VLOOKUP($C2057,CARPETAS!$C$5:$L$2388,2,FALSE)</f>
        <v>BRB125</v>
      </c>
      <c r="G2057" s="27" t="str">
        <f>VLOOKUP($C2057,CARPETAS!$C$5:$L$2388,9,FALSE)</f>
        <v>141.69.24</v>
      </c>
      <c r="H2057" s="28" t="str">
        <f>VLOOKUP($C2057,CARPETAS!$C$5:$L$2388,5,FALSE)</f>
        <v>Gral</v>
      </c>
      <c r="I2057" s="88">
        <v>44529</v>
      </c>
      <c r="J2057" s="29" t="str">
        <f>VLOOKUP($C2057,CARPETAS!$C$5:$L$2388,4,FALSE)</f>
        <v>Rio Branco</v>
      </c>
      <c r="K2057" s="38"/>
      <c r="L2057" s="93">
        <f t="shared" si="129"/>
        <v>44530</v>
      </c>
      <c r="M2057" s="30">
        <f t="shared" si="128"/>
        <v>5</v>
      </c>
      <c r="N2057" s="31">
        <v>918</v>
      </c>
      <c r="O2057" s="31" t="s">
        <v>735</v>
      </c>
      <c r="P2057" s="31">
        <v>918</v>
      </c>
      <c r="Q2057" s="31">
        <v>5766</v>
      </c>
      <c r="R2057" s="31" t="s">
        <v>4075</v>
      </c>
      <c r="S2057" s="31" t="s">
        <v>2919</v>
      </c>
      <c r="T2057" s="40" t="s">
        <v>4076</v>
      </c>
      <c r="U2057" s="222"/>
      <c r="V2057" s="48"/>
      <c r="W2057" s="48"/>
    </row>
    <row r="2058" s="49" customFormat="1">
      <c r="A2058" s="39">
        <v>46</v>
      </c>
      <c r="B2058" s="54" t="s">
        <v>40</v>
      </c>
      <c r="C2058" s="55" t="s">
        <v>4077</v>
      </c>
      <c r="D2058" s="141" t="s">
        <v>38</v>
      </c>
      <c r="E2058" s="88">
        <v>44519</v>
      </c>
      <c r="F2058" s="37" t="str">
        <f>VLOOKUP($C2058,CARPETAS!$C$5:$L$2388,2,FALSE)</f>
        <v>BRA054</v>
      </c>
      <c r="G2058" s="27" t="str">
        <f>VLOOKUP($C2058,CARPETAS!$C$5:$L$2388,9,FALSE)</f>
        <v>141.56.48</v>
      </c>
      <c r="H2058" s="28" t="str">
        <f>VLOOKUP($C2058,CARPETAS!$C$5:$L$2388,5,FALSE)</f>
        <v>Silvio</v>
      </c>
      <c r="I2058" s="88">
        <v>44529</v>
      </c>
      <c r="J2058" s="29" t="str">
        <f>VLOOKUP($C2058,CARPETAS!$C$5:$L$2388,4,FALSE)</f>
        <v>Chuy</v>
      </c>
      <c r="K2058" s="38"/>
      <c r="L2058" s="93">
        <f t="shared" si="129"/>
        <v>44530</v>
      </c>
      <c r="M2058" s="30">
        <f t="shared" si="128"/>
        <v>11</v>
      </c>
      <c r="N2058" s="31">
        <v>1104</v>
      </c>
      <c r="O2058" s="31">
        <v>57259</v>
      </c>
      <c r="P2058" s="31">
        <v>1103</v>
      </c>
      <c r="Q2058" s="31">
        <v>5470</v>
      </c>
      <c r="R2058" s="31" t="s">
        <v>77</v>
      </c>
      <c r="S2058" s="31" t="s">
        <v>3820</v>
      </c>
      <c r="T2058" s="40" t="s">
        <v>4078</v>
      </c>
      <c r="U2058" s="222"/>
      <c r="V2058" s="48"/>
      <c r="W2058" s="48"/>
    </row>
    <row r="2059" s="49" customFormat="1">
      <c r="A2059" s="39">
        <v>46</v>
      </c>
      <c r="B2059" s="54" t="s">
        <v>40</v>
      </c>
      <c r="C2059" s="55" t="s">
        <v>4068</v>
      </c>
      <c r="D2059" s="141" t="s">
        <v>1998</v>
      </c>
      <c r="E2059" s="88">
        <v>44526</v>
      </c>
      <c r="F2059" s="37" t="str">
        <f>VLOOKUP($C2059,CARPETAS!$C$5:$L$2388,2,FALSE)</f>
        <v>BRB123</v>
      </c>
      <c r="G2059" s="27" t="str">
        <f>VLOOKUP($C2059,CARPETAS!$C$5:$L$2388,9,FALSE)</f>
        <v>141.68.45</v>
      </c>
      <c r="H2059" s="28" t="str">
        <f>VLOOKUP($C2059,CARPETAS!$C$5:$L$2388,5,FALSE)</f>
        <v>Zanini</v>
      </c>
      <c r="I2059" s="88">
        <v>44529</v>
      </c>
      <c r="J2059" s="29" t="str">
        <f>VLOOKUP($C2059,CARPETAS!$C$5:$L$2388,4,FALSE)</f>
        <v>Rio Branco</v>
      </c>
      <c r="K2059" s="38"/>
      <c r="L2059" s="93">
        <f t="shared" si="129"/>
        <v>44530</v>
      </c>
      <c r="M2059" s="30">
        <f t="shared" si="128"/>
        <v>4</v>
      </c>
      <c r="N2059" s="31">
        <v>918</v>
      </c>
      <c r="O2059" s="31" t="s">
        <v>4079</v>
      </c>
      <c r="P2059" s="31">
        <v>918</v>
      </c>
      <c r="Q2059" s="31">
        <v>2437</v>
      </c>
      <c r="R2059" s="31" t="s">
        <v>2732</v>
      </c>
      <c r="S2059" s="31" t="s">
        <v>2733</v>
      </c>
      <c r="T2059" s="40" t="s">
        <v>4076</v>
      </c>
      <c r="U2059" s="222"/>
      <c r="V2059" s="48"/>
      <c r="W2059" s="48"/>
    </row>
    <row r="2060" s="49" customFormat="1">
      <c r="A2060" s="39">
        <v>46</v>
      </c>
      <c r="B2060" s="54" t="s">
        <v>40</v>
      </c>
      <c r="C2060" s="55" t="s">
        <v>4074</v>
      </c>
      <c r="D2060" s="141" t="s">
        <v>37</v>
      </c>
      <c r="E2060" s="88">
        <v>44526</v>
      </c>
      <c r="F2060" s="37" t="str">
        <f>VLOOKUP($C2060,CARPETAS!$C$5:$L$2388,2,FALSE)</f>
        <v>BRB125</v>
      </c>
      <c r="G2060" s="27" t="str">
        <f>VLOOKUP($C2060,CARPETAS!$C$5:$L$2388,9,FALSE)</f>
        <v>141.69.24</v>
      </c>
      <c r="H2060" s="28" t="str">
        <f>VLOOKUP($C2060,CARPETAS!$C$5:$L$2388,5,FALSE)</f>
        <v>Gral</v>
      </c>
      <c r="I2060" s="88">
        <v>44529</v>
      </c>
      <c r="J2060" s="29" t="str">
        <f>VLOOKUP($C2060,CARPETAS!$C$5:$L$2388,4,FALSE)</f>
        <v>Rio Branco</v>
      </c>
      <c r="K2060" s="38"/>
      <c r="L2060" s="93">
        <f t="shared" si="129"/>
        <v>44530</v>
      </c>
      <c r="M2060" s="30">
        <f t="shared" si="128"/>
        <v>4</v>
      </c>
      <c r="N2060" s="31">
        <v>918</v>
      </c>
      <c r="O2060" s="31" t="s">
        <v>1066</v>
      </c>
      <c r="P2060" s="31">
        <v>918</v>
      </c>
      <c r="Q2060" s="31">
        <v>5767</v>
      </c>
      <c r="R2060" s="31" t="s">
        <v>4080</v>
      </c>
      <c r="S2060" s="31" t="s">
        <v>4081</v>
      </c>
      <c r="T2060" s="40" t="s">
        <v>4076</v>
      </c>
      <c r="U2060" s="222"/>
      <c r="V2060" s="48"/>
      <c r="W2060" s="48"/>
    </row>
    <row r="2061" s="49" customFormat="1">
      <c r="A2061" s="39">
        <v>46</v>
      </c>
      <c r="B2061" s="54" t="s">
        <v>40</v>
      </c>
      <c r="C2061" s="55" t="s">
        <v>3953</v>
      </c>
      <c r="D2061" s="141" t="s">
        <v>1091</v>
      </c>
      <c r="E2061" s="88">
        <v>44524</v>
      </c>
      <c r="F2061" s="37" t="str">
        <f>VLOOKUP($C2061,CARPETAS!$C$5:$L$2388,2,FALSE)</f>
        <v>BRB115</v>
      </c>
      <c r="G2061" s="27" t="str">
        <f>VLOOKUP($C2061,CARPETAS!$C$5:$L$2388,9,FALSE)</f>
        <v>141.50.65</v>
      </c>
      <c r="H2061" s="28" t="str">
        <f>VLOOKUP($C2061,CARPETAS!$C$5:$L$2388,5,FALSE)</f>
        <v>Silvio</v>
      </c>
      <c r="I2061" s="88">
        <v>44529</v>
      </c>
      <c r="J2061" s="29" t="str">
        <f>VLOOKUP($C2061,CARPETAS!$C$5:$L$2388,4,FALSE)</f>
        <v>Rio Branco</v>
      </c>
      <c r="K2061" s="38"/>
      <c r="L2061" s="93">
        <f t="shared" si="129"/>
        <v>44530</v>
      </c>
      <c r="M2061" s="30">
        <f t="shared" si="128"/>
        <v>6</v>
      </c>
      <c r="N2061" s="31">
        <v>918</v>
      </c>
      <c r="O2061" s="31" t="s">
        <v>1848</v>
      </c>
      <c r="P2061" s="31">
        <v>918</v>
      </c>
      <c r="Q2061" s="31">
        <v>5468</v>
      </c>
      <c r="R2061" s="31" t="s">
        <v>2644</v>
      </c>
      <c r="S2061" s="31" t="s">
        <v>1538</v>
      </c>
      <c r="T2061" s="40" t="s">
        <v>4076</v>
      </c>
      <c r="U2061" s="222"/>
      <c r="V2061" s="48"/>
      <c r="W2061" s="48"/>
    </row>
    <row r="2062" s="49" customFormat="1">
      <c r="A2062" s="39">
        <v>46</v>
      </c>
      <c r="B2062" s="54" t="s">
        <v>40</v>
      </c>
      <c r="C2062" s="55" t="s">
        <v>4082</v>
      </c>
      <c r="D2062" s="141" t="s">
        <v>38</v>
      </c>
      <c r="E2062" s="88">
        <v>44519</v>
      </c>
      <c r="F2062" s="37" t="str">
        <f>VLOOKUP($C2062,CARPETAS!$C$5:$L$2388,2,FALSE)</f>
        <v>BRA054</v>
      </c>
      <c r="G2062" s="27" t="str">
        <f>VLOOKUP($C2062,CARPETAS!$C$5:$L$2388,9,FALSE)</f>
        <v>141.56.48</v>
      </c>
      <c r="H2062" s="28" t="str">
        <f>VLOOKUP($C2062,CARPETAS!$C$5:$L$2388,5,FALSE)</f>
        <v>Silvio</v>
      </c>
      <c r="I2062" s="88">
        <f>E2062+10</f>
        <v>44529</v>
      </c>
      <c r="J2062" s="29" t="str">
        <f>VLOOKUP($C2062,CARPETAS!$C$5:$L$2388,4,FALSE)</f>
        <v>Chuy</v>
      </c>
      <c r="K2062" s="38"/>
      <c r="L2062" s="93">
        <f t="shared" si="129"/>
        <v>44530</v>
      </c>
      <c r="M2062" s="30">
        <f t="shared" si="128"/>
        <v>11</v>
      </c>
      <c r="N2062" s="31">
        <v>1104</v>
      </c>
      <c r="O2062" s="31">
        <v>57373</v>
      </c>
      <c r="P2062" s="31">
        <v>1104</v>
      </c>
      <c r="Q2062" s="31">
        <v>5471</v>
      </c>
      <c r="R2062" s="31" t="s">
        <v>2295</v>
      </c>
      <c r="S2062" s="31" t="s">
        <v>2296</v>
      </c>
      <c r="T2062" s="40" t="s">
        <v>4083</v>
      </c>
      <c r="U2062" s="222"/>
      <c r="V2062" s="48"/>
      <c r="W2062" s="48"/>
    </row>
    <row r="2063" s="49" customFormat="1">
      <c r="A2063" s="39">
        <v>46</v>
      </c>
      <c r="B2063" s="54" t="s">
        <v>22</v>
      </c>
      <c r="C2063" s="55" t="s">
        <v>23</v>
      </c>
      <c r="D2063" s="141" t="s">
        <v>26</v>
      </c>
      <c r="E2063" s="88">
        <v>44527</v>
      </c>
      <c r="F2063" s="37" t="str">
        <f>VLOOKUP($C2063,CARPETAS!$C$5:$L$2388,2,FALSE)</f>
        <v>BRB</v>
      </c>
      <c r="G2063" s="27" t="str">
        <f>VLOOKUP($C2063,CARPETAS!$C$5:$L$2388,9,FALSE)</f>
        <v>xx</v>
      </c>
      <c r="H2063" s="28" t="str">
        <f>VLOOKUP($C2063,CARPETAS!$C$5:$L$2388,5,FALSE)</f>
        <v>xx</v>
      </c>
      <c r="I2063" s="88">
        <f>E2063+2</f>
        <v>44529</v>
      </c>
      <c r="J2063" s="29" t="str">
        <f>VLOOKUP($C2063,CARPETAS!$C$5:$L$2388,4,FALSE)</f>
        <v>xx</v>
      </c>
      <c r="K2063" s="38"/>
      <c r="L2063" s="93">
        <f t="shared" si="129"/>
        <v>44530</v>
      </c>
      <c r="M2063" s="30">
        <f t="shared" si="128"/>
        <v>3</v>
      </c>
      <c r="N2063" s="31">
        <v>918</v>
      </c>
      <c r="O2063" s="31"/>
      <c r="P2063" s="31"/>
      <c r="Q2063" s="31"/>
      <c r="R2063" s="31"/>
      <c r="S2063" s="31"/>
      <c r="T2063" s="40"/>
      <c r="U2063" s="222"/>
      <c r="V2063" s="48"/>
      <c r="W2063" s="48"/>
    </row>
    <row r="2064" s="49" customFormat="1">
      <c r="A2064" s="39">
        <v>46</v>
      </c>
      <c r="B2064" s="54" t="s">
        <v>22</v>
      </c>
      <c r="C2064" s="55" t="s">
        <v>23</v>
      </c>
      <c r="D2064" s="141" t="s">
        <v>38</v>
      </c>
      <c r="E2064" s="88">
        <v>44519</v>
      </c>
      <c r="F2064" s="37" t="str">
        <f>VLOOKUP($C2064,CARPETAS!$C$5:$L$2388,2,FALSE)</f>
        <v>BRB</v>
      </c>
      <c r="G2064" s="27" t="str">
        <f>VLOOKUP($C2064,CARPETAS!$C$5:$L$2388,9,FALSE)</f>
        <v>xx</v>
      </c>
      <c r="H2064" s="28" t="str">
        <f>VLOOKUP($C2064,CARPETAS!$C$5:$L$2388,5,FALSE)</f>
        <v>xx</v>
      </c>
      <c r="I2064" s="88">
        <f>E2064+10</f>
        <v>44529</v>
      </c>
      <c r="J2064" s="29" t="str">
        <f>VLOOKUP($C2064,CARPETAS!$C$5:$L$2388,4,FALSE)</f>
        <v>xx</v>
      </c>
      <c r="K2064" s="38"/>
      <c r="L2064" s="93">
        <f t="shared" si="129"/>
        <v>44530</v>
      </c>
      <c r="M2064" s="30">
        <f t="shared" si="128"/>
        <v>11</v>
      </c>
      <c r="N2064" s="31">
        <v>1104</v>
      </c>
      <c r="O2064" s="31"/>
      <c r="P2064" s="31"/>
      <c r="Q2064" s="31"/>
      <c r="R2064" s="31"/>
      <c r="S2064" s="31"/>
      <c r="T2064" s="40"/>
      <c r="U2064" s="222"/>
      <c r="V2064" s="48"/>
      <c r="W2064" s="48"/>
    </row>
    <row r="2065" s="49" customFormat="1">
      <c r="A2065" s="39">
        <v>47</v>
      </c>
      <c r="B2065" s="54" t="s">
        <v>40</v>
      </c>
      <c r="C2065" s="55" t="s">
        <v>4068</v>
      </c>
      <c r="D2065" s="141" t="s">
        <v>1998</v>
      </c>
      <c r="E2065" s="88">
        <v>44529</v>
      </c>
      <c r="F2065" s="37" t="str">
        <f>VLOOKUP($C2065,CARPETAS!$C$5:$L$2388,2,FALSE)</f>
        <v>BRB123</v>
      </c>
      <c r="G2065" s="27" t="str">
        <f>VLOOKUP($C2065,CARPETAS!$C$5:$L$2388,9,FALSE)</f>
        <v>141.68.45</v>
      </c>
      <c r="H2065" s="28" t="str">
        <f>VLOOKUP($C2065,CARPETAS!$C$5:$L$2388,5,FALSE)</f>
        <v>Zanini</v>
      </c>
      <c r="I2065" s="88">
        <f>E2065+2</f>
        <v>44531</v>
      </c>
      <c r="J2065" s="29" t="str">
        <f>VLOOKUP($C2065,CARPETAS!$C$5:$L$2388,4,FALSE)</f>
        <v>Rio Branco</v>
      </c>
      <c r="K2065" s="38"/>
      <c r="L2065" s="93">
        <f t="shared" si="129"/>
        <v>44532</v>
      </c>
      <c r="M2065" s="30">
        <f t="shared" si="128"/>
        <v>3</v>
      </c>
      <c r="N2065" s="31">
        <v>918</v>
      </c>
      <c r="O2065" s="31" t="s">
        <v>4084</v>
      </c>
      <c r="P2065" s="31">
        <v>919</v>
      </c>
      <c r="Q2065" s="31">
        <v>2447</v>
      </c>
      <c r="R2065" s="31" t="s">
        <v>3828</v>
      </c>
      <c r="S2065" s="31" t="s">
        <v>3829</v>
      </c>
      <c r="T2065" s="40" t="s">
        <v>4085</v>
      </c>
      <c r="U2065" s="222"/>
      <c r="V2065" s="48"/>
      <c r="W2065" s="48"/>
    </row>
    <row r="2066" s="49" customFormat="1">
      <c r="A2066" s="39">
        <v>47</v>
      </c>
      <c r="B2066" s="54" t="s">
        <v>40</v>
      </c>
      <c r="C2066" s="55" t="s">
        <v>4068</v>
      </c>
      <c r="D2066" s="141" t="s">
        <v>26</v>
      </c>
      <c r="E2066" s="88">
        <v>44530</v>
      </c>
      <c r="F2066" s="37" t="str">
        <f>VLOOKUP($C2066,CARPETAS!$C$5:$L$2388,2,FALSE)</f>
        <v>BRB123</v>
      </c>
      <c r="G2066" s="27" t="str">
        <f>VLOOKUP($C2066,CARPETAS!$C$5:$L$2388,9,FALSE)</f>
        <v>141.68.45</v>
      </c>
      <c r="H2066" s="28" t="str">
        <f>VLOOKUP($C2066,CARPETAS!$C$5:$L$2388,5,FALSE)</f>
        <v>Zanini</v>
      </c>
      <c r="I2066" s="88">
        <f>E2066+1</f>
        <v>44531</v>
      </c>
      <c r="J2066" s="29" t="str">
        <f>VLOOKUP($C2066,CARPETAS!$C$5:$L$2388,4,FALSE)</f>
        <v>Rio Branco</v>
      </c>
      <c r="K2066" s="38"/>
      <c r="L2066" s="93">
        <f t="shared" si="129"/>
        <v>44532</v>
      </c>
      <c r="M2066" s="30">
        <f t="shared" si="128"/>
        <v>2</v>
      </c>
      <c r="N2066" s="31">
        <v>918</v>
      </c>
      <c r="O2066" s="31" t="s">
        <v>4086</v>
      </c>
      <c r="P2066" s="31">
        <v>919</v>
      </c>
      <c r="Q2066" s="31">
        <v>2448</v>
      </c>
      <c r="R2066" s="31" t="s">
        <v>157</v>
      </c>
      <c r="S2066" s="31" t="s">
        <v>158</v>
      </c>
      <c r="T2066" s="40" t="s">
        <v>4085</v>
      </c>
      <c r="U2066" s="222"/>
      <c r="V2066" s="48"/>
      <c r="W2066" s="48"/>
    </row>
    <row r="2067" s="49" customFormat="1">
      <c r="A2067" s="39">
        <v>47</v>
      </c>
      <c r="B2067" s="54" t="s">
        <v>40</v>
      </c>
      <c r="C2067" s="55" t="s">
        <v>4087</v>
      </c>
      <c r="D2067" s="141" t="s">
        <v>38</v>
      </c>
      <c r="E2067" s="88">
        <v>44524</v>
      </c>
      <c r="F2067" s="37" t="str">
        <f>VLOOKUP($C2067,CARPETAS!$C$5:$L$2388,2,FALSE)</f>
        <v>BRA055</v>
      </c>
      <c r="G2067" s="27" t="str">
        <f>VLOOKUP($C2067,CARPETAS!$C$5:$L$2388,9,FALSE)</f>
        <v>141.63.07</v>
      </c>
      <c r="H2067" s="28" t="str">
        <f>VLOOKUP($C2067,CARPETAS!$C$5:$L$2388,5,FALSE)</f>
        <v>Silvio</v>
      </c>
      <c r="I2067" s="88">
        <v>44531</v>
      </c>
      <c r="J2067" s="29" t="str">
        <f>VLOOKUP($C2067,CARPETAS!$C$5:$L$2388,4,FALSE)</f>
        <v>Chuy</v>
      </c>
      <c r="K2067" s="38"/>
      <c r="L2067" s="93">
        <f t="shared" si="129"/>
        <v>44532</v>
      </c>
      <c r="M2067" s="30">
        <f t="shared" si="128"/>
        <v>8</v>
      </c>
      <c r="N2067" s="31">
        <v>1104</v>
      </c>
      <c r="O2067" s="31">
        <v>57378</v>
      </c>
      <c r="P2067" s="31">
        <v>1104</v>
      </c>
      <c r="Q2067" s="31">
        <v>5473</v>
      </c>
      <c r="R2067" s="31" t="s">
        <v>1963</v>
      </c>
      <c r="S2067" s="31" t="s">
        <v>257</v>
      </c>
      <c r="T2067" s="40" t="s">
        <v>4088</v>
      </c>
      <c r="U2067" s="222"/>
      <c r="V2067" s="48"/>
      <c r="W2067" s="48"/>
    </row>
    <row r="2068" s="49" customFormat="1">
      <c r="A2068" s="39">
        <v>47</v>
      </c>
      <c r="B2068" s="54" t="s">
        <v>40</v>
      </c>
      <c r="C2068" s="55" t="s">
        <v>4089</v>
      </c>
      <c r="D2068" s="141" t="s">
        <v>38</v>
      </c>
      <c r="E2068" s="88">
        <v>44525</v>
      </c>
      <c r="F2068" s="37" t="str">
        <f>VLOOKUP($C2068,CARPETAS!$C$5:$L$2388,2,FALSE)</f>
        <v>BRA055</v>
      </c>
      <c r="G2068" s="27" t="str">
        <f>VLOOKUP($C2068,CARPETAS!$C$5:$L$2388,9,FALSE)</f>
        <v>141.63.07</v>
      </c>
      <c r="H2068" s="28" t="str">
        <f>VLOOKUP($C2068,CARPETAS!$C$5:$L$2388,5,FALSE)</f>
        <v>Silvio</v>
      </c>
      <c r="I2068" s="88">
        <v>44532</v>
      </c>
      <c r="J2068" s="29" t="str">
        <f>VLOOKUP($C2068,CARPETAS!$C$5:$L$2388,4,FALSE)</f>
        <v>Chuy</v>
      </c>
      <c r="K2068" s="38"/>
      <c r="L2068" s="93">
        <f t="shared" si="129"/>
        <v>44533</v>
      </c>
      <c r="M2068" s="30">
        <f t="shared" si="128"/>
        <v>8</v>
      </c>
      <c r="N2068" s="31">
        <v>1104</v>
      </c>
      <c r="O2068" s="31">
        <v>57377</v>
      </c>
      <c r="P2068" s="31">
        <v>1104</v>
      </c>
      <c r="Q2068" s="31">
        <v>5474</v>
      </c>
      <c r="R2068" s="31" t="s">
        <v>144</v>
      </c>
      <c r="S2068" s="31" t="s">
        <v>145</v>
      </c>
      <c r="T2068" s="40" t="s">
        <v>4088</v>
      </c>
      <c r="U2068" s="222"/>
      <c r="V2068" s="48"/>
      <c r="W2068" s="48"/>
    </row>
    <row r="2069" s="49" customFormat="1">
      <c r="A2069" s="39">
        <v>48</v>
      </c>
      <c r="B2069" s="54" t="s">
        <v>40</v>
      </c>
      <c r="C2069" s="55" t="s">
        <v>4068</v>
      </c>
      <c r="D2069" s="141" t="s">
        <v>37</v>
      </c>
      <c r="E2069" s="88">
        <v>44531</v>
      </c>
      <c r="F2069" s="37" t="str">
        <f>VLOOKUP($C2069,CARPETAS!$C$5:$L$2388,2,FALSE)</f>
        <v>BRB123</v>
      </c>
      <c r="G2069" s="27" t="str">
        <f>VLOOKUP($C2069,CARPETAS!$C$5:$L$2388,9,FALSE)</f>
        <v>141.68.45</v>
      </c>
      <c r="H2069" s="28" t="str">
        <f>VLOOKUP($C2069,CARPETAS!$C$5:$L$2388,5,FALSE)</f>
        <v>Zanini</v>
      </c>
      <c r="I2069" s="88">
        <f>E2069+2</f>
        <v>44533</v>
      </c>
      <c r="J2069" s="29" t="str">
        <f>VLOOKUP($C2069,CARPETAS!$C$5:$L$2388,4,FALSE)</f>
        <v>Rio Branco</v>
      </c>
      <c r="K2069" s="38"/>
      <c r="L2069" s="93">
        <f t="shared" si="129"/>
        <v>44534</v>
      </c>
      <c r="M2069" s="30">
        <f t="shared" si="128"/>
        <v>3</v>
      </c>
      <c r="N2069" s="31">
        <v>918</v>
      </c>
      <c r="O2069" s="31" t="s">
        <v>1071</v>
      </c>
      <c r="P2069" s="31">
        <v>918</v>
      </c>
      <c r="Q2069" s="31">
        <v>2450</v>
      </c>
      <c r="R2069" s="31" t="s">
        <v>1599</v>
      </c>
      <c r="S2069" s="31" t="s">
        <v>1600</v>
      </c>
      <c r="T2069" s="40" t="s">
        <v>4090</v>
      </c>
      <c r="U2069" s="222"/>
      <c r="V2069" s="48"/>
      <c r="W2069" s="48"/>
    </row>
    <row r="2070" s="49" customFormat="1">
      <c r="A2070" s="39">
        <v>48</v>
      </c>
      <c r="B2070" s="54" t="s">
        <v>40</v>
      </c>
      <c r="C2070" s="55" t="s">
        <v>4068</v>
      </c>
      <c r="D2070" s="141" t="s">
        <v>1998</v>
      </c>
      <c r="E2070" s="88">
        <v>44531</v>
      </c>
      <c r="F2070" s="37" t="str">
        <f>VLOOKUP($C2070,CARPETAS!$C$5:$L$2388,2,FALSE)</f>
        <v>BRB123</v>
      </c>
      <c r="G2070" s="27" t="str">
        <f>VLOOKUP($C2070,CARPETAS!$C$5:$L$2388,9,FALSE)</f>
        <v>141.68.45</v>
      </c>
      <c r="H2070" s="28" t="str">
        <f>VLOOKUP($C2070,CARPETAS!$C$5:$L$2388,5,FALSE)</f>
        <v>Zanini</v>
      </c>
      <c r="I2070" s="88">
        <f>E2070+2</f>
        <v>44533</v>
      </c>
      <c r="J2070" s="29" t="str">
        <f>VLOOKUP($C2070,CARPETAS!$C$5:$L$2388,4,FALSE)</f>
        <v>Rio Branco</v>
      </c>
      <c r="K2070" s="38"/>
      <c r="L2070" s="93">
        <f t="shared" si="129"/>
        <v>44534</v>
      </c>
      <c r="M2070" s="30">
        <f t="shared" si="128"/>
        <v>3</v>
      </c>
      <c r="N2070" s="31">
        <v>918</v>
      </c>
      <c r="O2070" s="31" t="s">
        <v>4091</v>
      </c>
      <c r="P2070" s="31">
        <v>919</v>
      </c>
      <c r="Q2070" s="31">
        <v>2449</v>
      </c>
      <c r="R2070" s="31" t="s">
        <v>110</v>
      </c>
      <c r="S2070" s="31" t="s">
        <v>111</v>
      </c>
      <c r="T2070" s="40" t="s">
        <v>4092</v>
      </c>
      <c r="U2070" s="222"/>
      <c r="V2070" s="48"/>
      <c r="W2070" s="48"/>
    </row>
    <row r="2071" s="49" customFormat="1">
      <c r="A2071" s="39">
        <v>48</v>
      </c>
      <c r="B2071" s="54" t="s">
        <v>40</v>
      </c>
      <c r="C2071" s="55" t="s">
        <v>4074</v>
      </c>
      <c r="D2071" s="141" t="s">
        <v>32</v>
      </c>
      <c r="E2071" s="88">
        <v>44531</v>
      </c>
      <c r="F2071" s="37" t="str">
        <f>VLOOKUP($C2071,CARPETAS!$C$5:$L$2388,2,FALSE)</f>
        <v>BRB125</v>
      </c>
      <c r="G2071" s="27" t="str">
        <f>VLOOKUP($C2071,CARPETAS!$C$5:$L$2388,9,FALSE)</f>
        <v>141.69.24</v>
      </c>
      <c r="H2071" s="28" t="str">
        <f>VLOOKUP($C2071,CARPETAS!$C$5:$L$2388,5,FALSE)</f>
        <v>Gral</v>
      </c>
      <c r="I2071" s="88">
        <f>E2071+2</f>
        <v>44533</v>
      </c>
      <c r="J2071" s="29" t="str">
        <f>VLOOKUP($C2071,CARPETAS!$C$5:$L$2388,4,FALSE)</f>
        <v>Rio Branco</v>
      </c>
      <c r="K2071" s="38"/>
      <c r="L2071" s="93">
        <f t="shared" si="129"/>
        <v>44534</v>
      </c>
      <c r="M2071" s="30">
        <f t="shared" si="128"/>
        <v>3</v>
      </c>
      <c r="N2071" s="31">
        <v>918</v>
      </c>
      <c r="O2071" s="31" t="s">
        <v>740</v>
      </c>
      <c r="P2071" s="31">
        <v>919</v>
      </c>
      <c r="Q2071" s="31">
        <v>5768</v>
      </c>
      <c r="R2071" s="31" t="s">
        <v>4093</v>
      </c>
      <c r="S2071" s="31" t="s">
        <v>4094</v>
      </c>
      <c r="T2071" s="40" t="s">
        <v>4095</v>
      </c>
      <c r="U2071" s="222"/>
      <c r="V2071" s="48"/>
      <c r="W2071" s="48"/>
    </row>
    <row r="2072" s="49" customFormat="1">
      <c r="A2072" s="39">
        <v>48</v>
      </c>
      <c r="B2072" s="54" t="s">
        <v>40</v>
      </c>
      <c r="C2072" s="55" t="s">
        <v>4096</v>
      </c>
      <c r="D2072" s="141" t="s">
        <v>1091</v>
      </c>
      <c r="E2072" s="88">
        <v>44533</v>
      </c>
      <c r="F2072" s="37" t="str">
        <f>VLOOKUP($C2072,CARPETAS!$C$5:$L$2388,2,FALSE)</f>
        <v>BRB122</v>
      </c>
      <c r="G2072" s="27" t="str">
        <f>VLOOKUP($C2072,CARPETAS!$C$5:$L$2388,9,FALSE)</f>
        <v>141.60.58</v>
      </c>
      <c r="H2072" s="28" t="str">
        <f>VLOOKUP($C2072,CARPETAS!$C$5:$L$2388,5,FALSE)</f>
        <v>Amaro</v>
      </c>
      <c r="I2072" s="88">
        <v>44533</v>
      </c>
      <c r="J2072" s="29" t="str">
        <f>VLOOKUP($C2072,CARPETAS!$C$5:$L$2388,4,FALSE)</f>
        <v>Rio Branco</v>
      </c>
      <c r="K2072" s="38"/>
      <c r="L2072" s="93">
        <f t="shared" si="129"/>
        <v>44534</v>
      </c>
      <c r="M2072" s="30">
        <f t="shared" si="128"/>
        <v>1</v>
      </c>
      <c r="N2072" s="31">
        <v>918</v>
      </c>
      <c r="O2072" s="31" t="s">
        <v>1854</v>
      </c>
      <c r="P2072" s="31">
        <v>918</v>
      </c>
      <c r="Q2072" s="31">
        <v>7932</v>
      </c>
      <c r="R2072" s="31" t="s">
        <v>4097</v>
      </c>
      <c r="S2072" s="31" t="s">
        <v>4098</v>
      </c>
      <c r="T2072" s="40" t="s">
        <v>4099</v>
      </c>
      <c r="U2072" s="222"/>
      <c r="V2072" s="48"/>
      <c r="W2072" s="48"/>
    </row>
    <row r="2073" s="49" customFormat="1">
      <c r="A2073" s="39">
        <v>46</v>
      </c>
      <c r="B2073" s="54" t="s">
        <v>22</v>
      </c>
      <c r="C2073" s="55" t="s">
        <v>23</v>
      </c>
      <c r="D2073" s="141" t="s">
        <v>27</v>
      </c>
      <c r="E2073" s="88">
        <v>44524</v>
      </c>
      <c r="F2073" s="37" t="str">
        <f>VLOOKUP($C2073,CARPETAS!$C$5:$L$2388,2,FALSE)</f>
        <v>BRB</v>
      </c>
      <c r="G2073" s="27" t="str">
        <f>VLOOKUP($C2073,CARPETAS!$C$5:$L$2388,9,FALSE)</f>
        <v>xx</v>
      </c>
      <c r="H2073" s="28" t="str">
        <f>VLOOKUP($C2073,CARPETAS!$C$5:$L$2388,5,FALSE)</f>
        <v>xx</v>
      </c>
      <c r="I2073" s="88">
        <f>E2073+10</f>
        <v>44534</v>
      </c>
      <c r="J2073" s="29" t="str">
        <f>VLOOKUP($C2073,CARPETAS!$C$5:$L$2388,4,FALSE)</f>
        <v>xx</v>
      </c>
      <c r="K2073" s="38"/>
      <c r="L2073" s="93">
        <f t="shared" si="129"/>
        <v>44535</v>
      </c>
      <c r="M2073" s="30">
        <f t="shared" si="128"/>
        <v>11</v>
      </c>
      <c r="N2073" s="31">
        <v>1008</v>
      </c>
      <c r="O2073" s="31"/>
      <c r="P2073" s="31"/>
      <c r="Q2073" s="31"/>
      <c r="R2073" s="31"/>
      <c r="S2073" s="31"/>
      <c r="T2073" s="40"/>
      <c r="U2073" s="222"/>
      <c r="V2073" s="48"/>
      <c r="W2073" s="48"/>
    </row>
    <row r="2074" s="49" customFormat="1">
      <c r="A2074" s="39">
        <v>46</v>
      </c>
      <c r="B2074" s="54" t="s">
        <v>22</v>
      </c>
      <c r="C2074" s="55" t="s">
        <v>23</v>
      </c>
      <c r="D2074" s="141" t="s">
        <v>1091</v>
      </c>
      <c r="E2074" s="88">
        <v>44526</v>
      </c>
      <c r="F2074" s="37" t="str">
        <f>VLOOKUP($C2074,CARPETAS!$C$5:$L$2388,2,FALSE)</f>
        <v>BRB</v>
      </c>
      <c r="G2074" s="27" t="str">
        <f>VLOOKUP($C2074,CARPETAS!$C$5:$L$2388,9,FALSE)</f>
        <v>xx</v>
      </c>
      <c r="H2074" s="28" t="str">
        <f>VLOOKUP($C2074,CARPETAS!$C$5:$L$2388,5,FALSE)</f>
        <v>xx</v>
      </c>
      <c r="I2074" s="88">
        <f>E2074+10</f>
        <v>44536</v>
      </c>
      <c r="J2074" s="29" t="str">
        <f>VLOOKUP($C2074,CARPETAS!$C$5:$L$2388,4,FALSE)</f>
        <v>xx</v>
      </c>
      <c r="K2074" s="38"/>
      <c r="L2074" s="93">
        <f t="shared" si="129"/>
        <v>44537</v>
      </c>
      <c r="M2074" s="30">
        <f t="shared" si="128"/>
        <v>11</v>
      </c>
      <c r="N2074" s="31">
        <v>918</v>
      </c>
      <c r="O2074" s="31"/>
      <c r="P2074" s="31"/>
      <c r="Q2074" s="31"/>
      <c r="R2074" s="31"/>
      <c r="S2074" s="31"/>
      <c r="T2074" s="40"/>
      <c r="U2074" s="222"/>
      <c r="V2074" s="48"/>
      <c r="W2074" s="48"/>
    </row>
    <row r="2075" s="49" customFormat="1">
      <c r="A2075" s="39">
        <v>48</v>
      </c>
      <c r="B2075" s="54" t="s">
        <v>40</v>
      </c>
      <c r="C2075" s="55" t="s">
        <v>4100</v>
      </c>
      <c r="D2075" s="141" t="s">
        <v>36</v>
      </c>
      <c r="E2075" s="88">
        <v>44532</v>
      </c>
      <c r="F2075" s="37" t="str">
        <f>VLOOKUP($C2075,CARPETAS!$C$5:$L$2388,2,FALSE)</f>
        <v>BRB124</v>
      </c>
      <c r="G2075" s="27" t="str">
        <f>VLOOKUP($C2075,CARPETAS!$C$5:$L$2388,9,FALSE)</f>
        <v>141.69.2</v>
      </c>
      <c r="H2075" s="28" t="str">
        <f>VLOOKUP($C2075,CARPETAS!$C$5:$L$2388,5,FALSE)</f>
        <v>Silvio</v>
      </c>
      <c r="I2075" s="88">
        <v>44536</v>
      </c>
      <c r="J2075" s="29" t="str">
        <f>VLOOKUP($C2075,CARPETAS!$C$5:$L$2388,4,FALSE)</f>
        <v>Rio Branco</v>
      </c>
      <c r="K2075" s="38"/>
      <c r="L2075" s="93">
        <f t="shared" si="129"/>
        <v>44537</v>
      </c>
      <c r="M2075" s="30">
        <f t="shared" si="128"/>
        <v>5</v>
      </c>
      <c r="N2075" s="31">
        <v>918</v>
      </c>
      <c r="O2075" s="31" t="s">
        <v>633</v>
      </c>
      <c r="P2075" s="31">
        <v>919</v>
      </c>
      <c r="Q2075" s="31">
        <v>5477</v>
      </c>
      <c r="R2075" s="31" t="s">
        <v>211</v>
      </c>
      <c r="S2075" s="31" t="s">
        <v>3109</v>
      </c>
      <c r="T2075" s="40" t="s">
        <v>4101</v>
      </c>
      <c r="U2075" s="222"/>
      <c r="V2075" s="48"/>
      <c r="W2075" s="48"/>
    </row>
    <row r="2076" s="49" customFormat="1">
      <c r="A2076" s="39">
        <v>48</v>
      </c>
      <c r="B2076" s="54" t="s">
        <v>40</v>
      </c>
      <c r="C2076" s="55" t="s">
        <v>4074</v>
      </c>
      <c r="D2076" s="141" t="s">
        <v>27</v>
      </c>
      <c r="E2076" s="88">
        <v>44533</v>
      </c>
      <c r="F2076" s="37" t="str">
        <f>VLOOKUP($C2076,CARPETAS!$C$5:$L$2388,2,FALSE)</f>
        <v>BRB125</v>
      </c>
      <c r="G2076" s="27" t="str">
        <f>VLOOKUP($C2076,CARPETAS!$C$5:$L$2388,9,FALSE)</f>
        <v>141.69.24</v>
      </c>
      <c r="H2076" s="28" t="str">
        <f>VLOOKUP($C2076,CARPETAS!$C$5:$L$2388,5,FALSE)</f>
        <v>Gral</v>
      </c>
      <c r="I2076" s="88">
        <v>44536</v>
      </c>
      <c r="J2076" s="29" t="str">
        <f>VLOOKUP($C2076,CARPETAS!$C$5:$L$2388,4,FALSE)</f>
        <v>Rio Branco</v>
      </c>
      <c r="K2076" s="38"/>
      <c r="L2076" s="93">
        <f t="shared" si="129"/>
        <v>44537</v>
      </c>
      <c r="M2076" s="30">
        <f t="shared" si="128"/>
        <v>4</v>
      </c>
      <c r="N2076" s="31">
        <v>918</v>
      </c>
      <c r="O2076" s="31" t="s">
        <v>4102</v>
      </c>
      <c r="P2076" s="31">
        <v>918</v>
      </c>
      <c r="Q2076" s="31">
        <v>5769</v>
      </c>
      <c r="R2076" s="31" t="s">
        <v>3764</v>
      </c>
      <c r="S2076" s="31" t="s">
        <v>3256</v>
      </c>
      <c r="T2076" s="40" t="s">
        <v>4103</v>
      </c>
      <c r="U2076" s="222"/>
      <c r="V2076" s="48"/>
      <c r="W2076" s="48"/>
    </row>
    <row r="2077" s="49" customFormat="1">
      <c r="A2077" s="39">
        <v>48</v>
      </c>
      <c r="B2077" s="54" t="s">
        <v>40</v>
      </c>
      <c r="C2077" s="55" t="s">
        <v>4104</v>
      </c>
      <c r="D2077" s="141" t="s">
        <v>1998</v>
      </c>
      <c r="E2077" s="88">
        <v>44533</v>
      </c>
      <c r="F2077" s="37" t="str">
        <f>VLOOKUP($C2077,CARPETAS!$C$5:$L$2388,2,FALSE)</f>
        <v>BRB126</v>
      </c>
      <c r="G2077" s="27" t="str">
        <f>VLOOKUP($C2077,CARPETAS!$C$5:$L$2388,9,FALSE)</f>
        <v>141.78.04</v>
      </c>
      <c r="H2077" s="28" t="str">
        <f>VLOOKUP($C2077,CARPETAS!$C$5:$L$2388,5,FALSE)</f>
        <v>Zanini</v>
      </c>
      <c r="I2077" s="88">
        <v>44536</v>
      </c>
      <c r="J2077" s="29" t="str">
        <f>VLOOKUP($C2077,CARPETAS!$C$5:$L$2388,4,FALSE)</f>
        <v>Rio Branco</v>
      </c>
      <c r="K2077" s="38"/>
      <c r="L2077" s="93">
        <f t="shared" si="129"/>
        <v>44537</v>
      </c>
      <c r="M2077" s="30">
        <f t="shared" si="128"/>
        <v>4</v>
      </c>
      <c r="N2077" s="31">
        <v>918</v>
      </c>
      <c r="O2077" s="31" t="s">
        <v>4105</v>
      </c>
      <c r="P2077" s="31">
        <v>919</v>
      </c>
      <c r="Q2077" s="31">
        <v>2455</v>
      </c>
      <c r="R2077" s="31" t="s">
        <v>552</v>
      </c>
      <c r="S2077" s="31" t="s">
        <v>553</v>
      </c>
      <c r="T2077" s="40" t="s">
        <v>4101</v>
      </c>
      <c r="U2077" s="222"/>
      <c r="V2077" s="48"/>
      <c r="W2077" s="48"/>
    </row>
    <row r="2078" s="49" customFormat="1">
      <c r="A2078" s="39">
        <v>48</v>
      </c>
      <c r="B2078" s="54" t="s">
        <v>40</v>
      </c>
      <c r="C2078" s="55" t="s">
        <v>4104</v>
      </c>
      <c r="D2078" s="141" t="s">
        <v>26</v>
      </c>
      <c r="E2078" s="88">
        <v>44534</v>
      </c>
      <c r="F2078" s="37" t="str">
        <f>VLOOKUP($C2078,CARPETAS!$C$5:$L$2388,2,FALSE)</f>
        <v>BRB126</v>
      </c>
      <c r="G2078" s="27" t="str">
        <f>VLOOKUP($C2078,CARPETAS!$C$5:$L$2388,9,FALSE)</f>
        <v>141.78.04</v>
      </c>
      <c r="H2078" s="28" t="str">
        <f>VLOOKUP($C2078,CARPETAS!$C$5:$L$2388,5,FALSE)</f>
        <v>Zanini</v>
      </c>
      <c r="I2078" s="88">
        <f>E2078+2</f>
        <v>44536</v>
      </c>
      <c r="J2078" s="29" t="str">
        <f>VLOOKUP($C2078,CARPETAS!$C$5:$L$2388,4,FALSE)</f>
        <v>Rio Branco</v>
      </c>
      <c r="K2078" s="38"/>
      <c r="L2078" s="93">
        <f t="shared" si="129"/>
        <v>44537</v>
      </c>
      <c r="M2078" s="30">
        <f t="shared" si="128"/>
        <v>3</v>
      </c>
      <c r="N2078" s="31">
        <v>918</v>
      </c>
      <c r="O2078" s="31" t="s">
        <v>4106</v>
      </c>
      <c r="P2078" s="31">
        <v>919</v>
      </c>
      <c r="Q2078" s="31">
        <v>2456</v>
      </c>
      <c r="R2078" s="31" t="s">
        <v>1554</v>
      </c>
      <c r="S2078" s="31" t="s">
        <v>2086</v>
      </c>
      <c r="T2078" s="40" t="s">
        <v>4101</v>
      </c>
      <c r="U2078" s="222"/>
      <c r="V2078" s="48"/>
      <c r="W2078" s="48"/>
    </row>
    <row r="2079" s="49" customFormat="1">
      <c r="A2079" s="39">
        <v>47</v>
      </c>
      <c r="B2079" s="54" t="s">
        <v>40</v>
      </c>
      <c r="C2079" s="55" t="s">
        <v>4107</v>
      </c>
      <c r="D2079" s="141" t="s">
        <v>38</v>
      </c>
      <c r="E2079" s="88">
        <v>44526</v>
      </c>
      <c r="F2079" s="37" t="str">
        <f>VLOOKUP($C2079,CARPETAS!$C$5:$L$2388,2,FALSE)</f>
        <v>BRA055</v>
      </c>
      <c r="G2079" s="27" t="str">
        <f>VLOOKUP($C2079,CARPETAS!$C$5:$L$2388,9,FALSE)</f>
        <v>141.63.07</v>
      </c>
      <c r="H2079" s="28" t="str">
        <f>VLOOKUP($C2079,CARPETAS!$C$5:$L$2388,5,FALSE)</f>
        <v>Silvio</v>
      </c>
      <c r="I2079" s="88">
        <v>44536</v>
      </c>
      <c r="J2079" s="29" t="str">
        <f>VLOOKUP($C2079,CARPETAS!$C$5:$L$2388,4,FALSE)</f>
        <v>Chuy</v>
      </c>
      <c r="K2079" s="38"/>
      <c r="L2079" s="93">
        <f t="shared" si="129"/>
        <v>44537</v>
      </c>
      <c r="M2079" s="30">
        <f t="shared" si="128"/>
        <v>11</v>
      </c>
      <c r="N2079" s="31">
        <v>1104</v>
      </c>
      <c r="O2079" s="31">
        <v>57273</v>
      </c>
      <c r="P2079" s="31">
        <v>1104</v>
      </c>
      <c r="Q2079" s="31">
        <v>5480</v>
      </c>
      <c r="R2079" s="31" t="s">
        <v>77</v>
      </c>
      <c r="S2079" s="31" t="s">
        <v>3820</v>
      </c>
      <c r="T2079" s="40" t="s">
        <v>4108</v>
      </c>
      <c r="U2079" s="222"/>
      <c r="V2079" s="48"/>
      <c r="W2079" s="48"/>
    </row>
    <row r="2080" s="49" customFormat="1">
      <c r="A2080" s="39">
        <v>47</v>
      </c>
      <c r="B2080" s="54" t="s">
        <v>40</v>
      </c>
      <c r="C2080" s="55" t="s">
        <v>4109</v>
      </c>
      <c r="D2080" s="141" t="s">
        <v>38</v>
      </c>
      <c r="E2080" s="88">
        <v>44529</v>
      </c>
      <c r="F2080" s="37" t="str">
        <f>VLOOKUP($C2080,CARPETAS!$C$5:$L$2388,2,FALSE)</f>
        <v>BRA055</v>
      </c>
      <c r="G2080" s="27" t="str">
        <f>VLOOKUP($C2080,CARPETAS!$C$5:$L$2388,9,FALSE)</f>
        <v>141.63.07</v>
      </c>
      <c r="H2080" s="28" t="str">
        <f>VLOOKUP($C2080,CARPETAS!$C$5:$L$2388,5,FALSE)</f>
        <v>Silvio</v>
      </c>
      <c r="I2080" s="88">
        <v>44536</v>
      </c>
      <c r="J2080" s="29" t="str">
        <f>VLOOKUP($C2080,CARPETAS!$C$5:$L$2388,4,FALSE)</f>
        <v>Chuy</v>
      </c>
      <c r="K2080" s="38"/>
      <c r="L2080" s="93">
        <f t="shared" si="129"/>
        <v>44537</v>
      </c>
      <c r="M2080" s="30">
        <f t="shared" si="128"/>
        <v>8</v>
      </c>
      <c r="N2080" s="31">
        <v>1104</v>
      </c>
      <c r="O2080" s="31">
        <v>57274</v>
      </c>
      <c r="P2080" s="31">
        <v>1104</v>
      </c>
      <c r="Q2080" s="31">
        <v>5481</v>
      </c>
      <c r="R2080" s="31" t="s">
        <v>449</v>
      </c>
      <c r="S2080" s="31" t="s">
        <v>1037</v>
      </c>
      <c r="T2080" s="40" t="s">
        <v>4108</v>
      </c>
      <c r="U2080" s="222"/>
      <c r="V2080" s="48"/>
      <c r="W2080" s="48"/>
    </row>
    <row r="2081" s="49" customFormat="1">
      <c r="A2081" s="39">
        <v>48</v>
      </c>
      <c r="B2081" s="54" t="s">
        <v>40</v>
      </c>
      <c r="C2081" s="55" t="s">
        <v>4110</v>
      </c>
      <c r="D2081" s="141" t="s">
        <v>38</v>
      </c>
      <c r="E2081" s="88">
        <v>44533</v>
      </c>
      <c r="F2081" s="37" t="str">
        <f>VLOOKUP($C2081,CARPETAS!$C$5:$L$2388,2,FALSE)</f>
        <v>BRA056</v>
      </c>
      <c r="G2081" s="27" t="str">
        <f>VLOOKUP($C2081,CARPETAS!$C$5:$L$2388,9,FALSE)</f>
        <v>141.69.42</v>
      </c>
      <c r="H2081" s="28" t="str">
        <f>VLOOKUP($C2081,CARPETAS!$C$5:$L$2388,5,FALSE)</f>
        <v>Silvio</v>
      </c>
      <c r="I2081" s="88">
        <v>44538</v>
      </c>
      <c r="J2081" s="29" t="str">
        <f>VLOOKUP($C2081,CARPETAS!$C$5:$L$2388,4,FALSE)</f>
        <v>Chuy</v>
      </c>
      <c r="K2081" s="38"/>
      <c r="L2081" s="93">
        <f t="shared" si="129"/>
        <v>44539</v>
      </c>
      <c r="M2081" s="30">
        <f t="shared" si="128"/>
        <v>6</v>
      </c>
      <c r="N2081" s="31">
        <v>1104</v>
      </c>
      <c r="O2081" s="31">
        <v>57281</v>
      </c>
      <c r="P2081" s="31">
        <v>1104</v>
      </c>
      <c r="Q2081" s="31">
        <v>5483</v>
      </c>
      <c r="R2081" s="31" t="s">
        <v>4111</v>
      </c>
      <c r="S2081" s="31" t="s">
        <v>4112</v>
      </c>
      <c r="T2081" s="40" t="s">
        <v>4113</v>
      </c>
      <c r="U2081" s="222"/>
      <c r="V2081" s="48"/>
      <c r="W2081" s="48"/>
    </row>
    <row r="2082" s="49" customFormat="1">
      <c r="A2082" s="39">
        <v>49</v>
      </c>
      <c r="B2082" s="54" t="s">
        <v>40</v>
      </c>
      <c r="C2082" s="55" t="s">
        <v>4104</v>
      </c>
      <c r="D2082" s="141" t="s">
        <v>1998</v>
      </c>
      <c r="E2082" s="88">
        <v>44537</v>
      </c>
      <c r="F2082" s="37" t="str">
        <f>VLOOKUP($C2082,CARPETAS!$C$5:$L$2388,2,FALSE)</f>
        <v>BRB126</v>
      </c>
      <c r="G2082" s="27" t="str">
        <f>VLOOKUP($C2082,CARPETAS!$C$5:$L$2388,9,FALSE)</f>
        <v>141.78.04</v>
      </c>
      <c r="H2082" s="28" t="str">
        <f>VLOOKUP($C2082,CARPETAS!$C$5:$L$2388,5,FALSE)</f>
        <v>Zanini</v>
      </c>
      <c r="I2082" s="88">
        <f>E2082+2</f>
        <v>44539</v>
      </c>
      <c r="J2082" s="29" t="str">
        <f>VLOOKUP($C2082,CARPETAS!$C$5:$L$2388,4,FALSE)</f>
        <v>Rio Branco</v>
      </c>
      <c r="K2082" s="38"/>
      <c r="L2082" s="93">
        <f ref="L2082:L2113" t="shared" si="130">I2082+1</f>
        <v>44540</v>
      </c>
      <c r="M2082" s="30">
        <f t="shared" si="128"/>
        <v>3</v>
      </c>
      <c r="N2082" s="31">
        <v>918</v>
      </c>
      <c r="O2082" s="31" t="s">
        <v>4114</v>
      </c>
      <c r="P2082" s="31">
        <v>919</v>
      </c>
      <c r="Q2082" s="31">
        <v>2461</v>
      </c>
      <c r="R2082" s="31" t="s">
        <v>710</v>
      </c>
      <c r="S2082" s="31" t="s">
        <v>3413</v>
      </c>
      <c r="T2082" s="40" t="s">
        <v>4115</v>
      </c>
      <c r="U2082" s="222"/>
      <c r="V2082" s="48"/>
      <c r="W2082" s="48"/>
    </row>
    <row r="2083" s="49" customFormat="1">
      <c r="A2083" s="39">
        <v>49</v>
      </c>
      <c r="B2083" s="54" t="s">
        <v>40</v>
      </c>
      <c r="C2083" s="55" t="s">
        <v>4104</v>
      </c>
      <c r="D2083" s="141" t="s">
        <v>1998</v>
      </c>
      <c r="E2083" s="88">
        <v>44538</v>
      </c>
      <c r="F2083" s="37" t="str">
        <f>VLOOKUP($C2083,CARPETAS!$C$5:$L$2388,2,FALSE)</f>
        <v>BRB126</v>
      </c>
      <c r="G2083" s="27" t="str">
        <f>VLOOKUP($C2083,CARPETAS!$C$5:$L$2388,9,FALSE)</f>
        <v>141.78.04</v>
      </c>
      <c r="H2083" s="28" t="str">
        <f>VLOOKUP($C2083,CARPETAS!$C$5:$L$2388,5,FALSE)</f>
        <v>Zanini</v>
      </c>
      <c r="I2083" s="88">
        <v>44539</v>
      </c>
      <c r="J2083" s="29" t="str">
        <f>VLOOKUP($C2083,CARPETAS!$C$5:$L$2388,4,FALSE)</f>
        <v>Rio Branco</v>
      </c>
      <c r="K2083" s="38"/>
      <c r="L2083" s="93">
        <f t="shared" si="130"/>
        <v>44540</v>
      </c>
      <c r="M2083" s="30">
        <f t="shared" si="128"/>
        <v>2</v>
      </c>
      <c r="N2083" s="31">
        <v>918</v>
      </c>
      <c r="O2083" s="31" t="s">
        <v>4116</v>
      </c>
      <c r="P2083" s="31">
        <v>919</v>
      </c>
      <c r="Q2083" s="31">
        <v>2465</v>
      </c>
      <c r="R2083" s="31" t="s">
        <v>3752</v>
      </c>
      <c r="S2083" s="31" t="s">
        <v>316</v>
      </c>
      <c r="T2083" s="40" t="s">
        <v>4117</v>
      </c>
      <c r="U2083" s="222"/>
      <c r="V2083" s="48"/>
      <c r="W2083" s="48"/>
    </row>
    <row r="2084" ht="28.5" s="49" customFormat="1">
      <c r="A2084" s="39">
        <v>49</v>
      </c>
      <c r="B2084" s="54" t="s">
        <v>40</v>
      </c>
      <c r="C2084" s="55" t="s">
        <v>4118</v>
      </c>
      <c r="D2084" s="141" t="s">
        <v>1091</v>
      </c>
      <c r="E2084" s="88">
        <v>44537</v>
      </c>
      <c r="F2084" s="37" t="str">
        <f>VLOOKUP($C2084,CARPETAS!$C$5:$L$2388,2,FALSE)</f>
        <v>BRB127</v>
      </c>
      <c r="G2084" s="27" t="str">
        <f>VLOOKUP($C2084,CARPETAS!$C$5:$L$2388,9,FALSE)</f>
        <v>141.81.57</v>
      </c>
      <c r="H2084" s="28" t="str">
        <f>VLOOKUP($C2084,CARPETAS!$C$5:$L$2388,5,FALSE)</f>
        <v>Amaro</v>
      </c>
      <c r="I2084" s="88">
        <v>44540</v>
      </c>
      <c r="J2084" s="29" t="str">
        <f>VLOOKUP($C2084,CARPETAS!$C$5:$L$2388,4,FALSE)</f>
        <v>Rio Branco</v>
      </c>
      <c r="K2084" s="38"/>
      <c r="L2084" s="93">
        <f t="shared" si="130"/>
        <v>44541</v>
      </c>
      <c r="M2084" s="30">
        <f t="shared" si="128"/>
        <v>4</v>
      </c>
      <c r="N2084" s="31">
        <v>1008</v>
      </c>
      <c r="O2084" s="31" t="s">
        <v>1861</v>
      </c>
      <c r="P2084" s="31">
        <v>1008</v>
      </c>
      <c r="Q2084" s="31">
        <v>7994</v>
      </c>
      <c r="R2084" s="31" t="s">
        <v>4119</v>
      </c>
      <c r="S2084" s="31" t="s">
        <v>4120</v>
      </c>
      <c r="T2084" s="40" t="s">
        <v>4121</v>
      </c>
      <c r="U2084" s="222"/>
      <c r="V2084" s="48"/>
      <c r="W2084" s="48"/>
    </row>
    <row r="2085" s="49" customFormat="1">
      <c r="A2085" s="39">
        <v>49</v>
      </c>
      <c r="B2085" s="54" t="s">
        <v>22</v>
      </c>
      <c r="C2085" s="55" t="s">
        <v>23</v>
      </c>
      <c r="D2085" s="141" t="s">
        <v>32</v>
      </c>
      <c r="E2085" s="88">
        <v>44538</v>
      </c>
      <c r="F2085" s="37" t="str">
        <f>VLOOKUP($C2085,CARPETAS!$C$5:$L$2388,2,FALSE)</f>
        <v>BRB</v>
      </c>
      <c r="G2085" s="27" t="str">
        <f>VLOOKUP($C2085,CARPETAS!$C$5:$L$2388,9,FALSE)</f>
        <v>xx</v>
      </c>
      <c r="H2085" s="28" t="str">
        <f>VLOOKUP($C2085,CARPETAS!$C$5:$L$2388,5,FALSE)</f>
        <v>xx</v>
      </c>
      <c r="I2085" s="88">
        <f>E2085+2</f>
        <v>44540</v>
      </c>
      <c r="J2085" s="29" t="str">
        <f>VLOOKUP($C2085,CARPETAS!$C$5:$L$2388,4,FALSE)</f>
        <v>xx</v>
      </c>
      <c r="K2085" s="38"/>
      <c r="L2085" s="93">
        <f t="shared" si="130"/>
        <v>44541</v>
      </c>
      <c r="M2085" s="30">
        <f t="shared" si="128"/>
        <v>3</v>
      </c>
      <c r="N2085" s="31">
        <v>918</v>
      </c>
      <c r="O2085" s="31"/>
      <c r="P2085" s="31"/>
      <c r="Q2085" s="31"/>
      <c r="R2085" s="31"/>
      <c r="S2085" s="31"/>
      <c r="T2085" s="40"/>
      <c r="U2085" s="222"/>
      <c r="V2085" s="48"/>
      <c r="W2085" s="48"/>
    </row>
    <row r="2086" s="49" customFormat="1">
      <c r="A2086" s="39">
        <v>48</v>
      </c>
      <c r="B2086" s="54" t="s">
        <v>40</v>
      </c>
      <c r="C2086" s="55" t="s">
        <v>4122</v>
      </c>
      <c r="D2086" s="141" t="s">
        <v>38</v>
      </c>
      <c r="E2086" s="88">
        <v>44533</v>
      </c>
      <c r="F2086" s="37" t="str">
        <f>VLOOKUP($C2086,CARPETAS!$C$5:$L$2388,2,FALSE)</f>
        <v>BRA056</v>
      </c>
      <c r="G2086" s="27" t="str">
        <f>VLOOKUP($C2086,CARPETAS!$C$5:$L$2388,9,FALSE)</f>
        <v>141.69.42</v>
      </c>
      <c r="H2086" s="28" t="str">
        <f>VLOOKUP($C2086,CARPETAS!$C$5:$L$2388,5,FALSE)</f>
        <v>Silvio</v>
      </c>
      <c r="I2086" s="88">
        <v>44540</v>
      </c>
      <c r="J2086" s="29" t="str">
        <f>VLOOKUP($C2086,CARPETAS!$C$5:$L$2388,4,FALSE)</f>
        <v>Chuy</v>
      </c>
      <c r="K2086" s="38"/>
      <c r="L2086" s="93">
        <f t="shared" si="130"/>
        <v>44541</v>
      </c>
      <c r="M2086" s="30">
        <f t="shared" si="128"/>
        <v>8</v>
      </c>
      <c r="N2086" s="31">
        <v>1104</v>
      </c>
      <c r="O2086" s="31">
        <v>57287</v>
      </c>
      <c r="P2086" s="31">
        <v>1104</v>
      </c>
      <c r="Q2086" s="31">
        <v>5486</v>
      </c>
      <c r="R2086" s="31" t="s">
        <v>4123</v>
      </c>
      <c r="S2086" s="31" t="s">
        <v>572</v>
      </c>
      <c r="T2086" s="40" t="s">
        <v>4124</v>
      </c>
      <c r="U2086" s="222"/>
      <c r="V2086" s="48"/>
      <c r="W2086" s="48"/>
    </row>
    <row r="2087" s="49" customFormat="1">
      <c r="A2087" s="39">
        <v>49</v>
      </c>
      <c r="B2087" s="54" t="s">
        <v>40</v>
      </c>
      <c r="C2087" s="55" t="s">
        <v>4074</v>
      </c>
      <c r="D2087" s="141" t="s">
        <v>37</v>
      </c>
      <c r="E2087" s="88">
        <v>44538</v>
      </c>
      <c r="F2087" s="37" t="str">
        <f>VLOOKUP($C2087,CARPETAS!$C$5:$L$2388,2,FALSE)</f>
        <v>BRB125</v>
      </c>
      <c r="G2087" s="27" t="str">
        <f>VLOOKUP($C2087,CARPETAS!$C$5:$L$2388,9,FALSE)</f>
        <v>141.69.24</v>
      </c>
      <c r="H2087" s="28" t="str">
        <f>VLOOKUP($C2087,CARPETAS!$C$5:$L$2388,5,FALSE)</f>
        <v>Gral</v>
      </c>
      <c r="I2087" s="88">
        <f>E2087+2</f>
        <v>44540</v>
      </c>
      <c r="J2087" s="29" t="str">
        <f>VLOOKUP($C2087,CARPETAS!$C$5:$L$2388,4,FALSE)</f>
        <v>Rio Branco</v>
      </c>
      <c r="K2087" s="38"/>
      <c r="L2087" s="93">
        <f t="shared" si="130"/>
        <v>44541</v>
      </c>
      <c r="M2087" s="30">
        <f t="shared" si="128"/>
        <v>3</v>
      </c>
      <c r="N2087" s="31">
        <v>918</v>
      </c>
      <c r="O2087" s="31" t="s">
        <v>1076</v>
      </c>
      <c r="P2087" s="31">
        <v>919</v>
      </c>
      <c r="Q2087" s="31">
        <v>5770</v>
      </c>
      <c r="R2087" s="31" t="s">
        <v>4125</v>
      </c>
      <c r="S2087" s="31" t="s">
        <v>4126</v>
      </c>
      <c r="T2087" s="40" t="s">
        <v>4127</v>
      </c>
      <c r="U2087" s="222"/>
      <c r="V2087" s="48"/>
      <c r="W2087" s="48"/>
    </row>
    <row r="2088" s="49" customFormat="1">
      <c r="A2088" s="39">
        <v>49</v>
      </c>
      <c r="B2088" s="54" t="s">
        <v>40</v>
      </c>
      <c r="C2088" s="55" t="s">
        <v>4128</v>
      </c>
      <c r="D2088" s="141" t="s">
        <v>2282</v>
      </c>
      <c r="E2088" s="88">
        <v>44539</v>
      </c>
      <c r="F2088" s="37" t="str">
        <f>VLOOKUP($C2088,CARPETAS!$C$5:$L$2388,2,FALSE)</f>
        <v>BRE055</v>
      </c>
      <c r="G2088" s="27">
        <f>VLOOKUP($C2088,CARPETAS!$C$5:$L$2388,9,FALSE)</f>
        <v>0</v>
      </c>
      <c r="H2088" s="28" t="str">
        <f>VLOOKUP($C2088,CARPETAS!$C$5:$L$2388,5,FALSE)</f>
        <v>Franco</v>
      </c>
      <c r="I2088" s="88">
        <v>44540</v>
      </c>
      <c r="J2088" s="29" t="str">
        <f>VLOOKUP($C2088,CARPETAS!$C$5:$L$2388,4,FALSE)</f>
        <v>Rio Branco</v>
      </c>
      <c r="K2088" s="38"/>
      <c r="L2088" s="93">
        <f t="shared" si="130"/>
        <v>44541</v>
      </c>
      <c r="M2088" s="30">
        <f t="shared" si="128"/>
        <v>2</v>
      </c>
      <c r="N2088" s="31">
        <v>2340</v>
      </c>
      <c r="O2088" s="31"/>
      <c r="P2088" s="31"/>
      <c r="Q2088" s="31">
        <v>487</v>
      </c>
      <c r="R2088" s="31" t="s">
        <v>1493</v>
      </c>
      <c r="S2088" s="31" t="s">
        <v>1494</v>
      </c>
      <c r="T2088" s="40" t="s">
        <v>4129</v>
      </c>
      <c r="U2088" s="222"/>
      <c r="V2088" s="48"/>
      <c r="W2088" s="48"/>
    </row>
    <row r="2089" s="49" customFormat="1">
      <c r="A2089" s="39">
        <v>49</v>
      </c>
      <c r="B2089" s="54" t="s">
        <v>40</v>
      </c>
      <c r="C2089" s="55" t="s">
        <v>4100</v>
      </c>
      <c r="D2089" s="141" t="s">
        <v>32</v>
      </c>
      <c r="E2089" s="88">
        <v>44539</v>
      </c>
      <c r="F2089" s="37" t="str">
        <f>VLOOKUP($C2089,CARPETAS!$C$5:$L$2388,2,FALSE)</f>
        <v>BRB124</v>
      </c>
      <c r="G2089" s="27" t="str">
        <f>VLOOKUP($C2089,CARPETAS!$C$5:$L$2388,9,FALSE)</f>
        <v>141.69.2</v>
      </c>
      <c r="H2089" s="28" t="str">
        <f>VLOOKUP($C2089,CARPETAS!$C$5:$L$2388,5,FALSE)</f>
        <v>Silvio</v>
      </c>
      <c r="I2089" s="88">
        <v>44540</v>
      </c>
      <c r="J2089" s="29" t="str">
        <f>VLOOKUP($C2089,CARPETAS!$C$5:$L$2388,4,FALSE)</f>
        <v>Rio Branco</v>
      </c>
      <c r="K2089" s="38"/>
      <c r="L2089" s="93">
        <f t="shared" si="130"/>
        <v>44541</v>
      </c>
      <c r="M2089" s="30">
        <f t="shared" si="128"/>
        <v>2</v>
      </c>
      <c r="N2089" s="31">
        <v>918</v>
      </c>
      <c r="O2089" s="31" t="s">
        <v>1814</v>
      </c>
      <c r="P2089" s="31">
        <v>919</v>
      </c>
      <c r="Q2089" s="31">
        <v>5484</v>
      </c>
      <c r="R2089" s="31" t="s">
        <v>4130</v>
      </c>
      <c r="S2089" s="31" t="s">
        <v>4131</v>
      </c>
      <c r="T2089" s="40" t="s">
        <v>4127</v>
      </c>
      <c r="U2089" s="222"/>
      <c r="V2089" s="48"/>
      <c r="W2089" s="48"/>
    </row>
    <row r="2090" s="49" customFormat="1">
      <c r="A2090" s="39">
        <v>49</v>
      </c>
      <c r="B2090" s="54" t="s">
        <v>40</v>
      </c>
      <c r="C2090" s="55" t="s">
        <v>4104</v>
      </c>
      <c r="D2090" s="141" t="s">
        <v>27</v>
      </c>
      <c r="E2090" s="88">
        <v>44539</v>
      </c>
      <c r="F2090" s="37" t="str">
        <f>VLOOKUP($C2090,CARPETAS!$C$5:$L$2388,2,FALSE)</f>
        <v>BRB126</v>
      </c>
      <c r="G2090" s="27" t="str">
        <f>VLOOKUP($C2090,CARPETAS!$C$5:$L$2388,9,FALSE)</f>
        <v>141.78.04</v>
      </c>
      <c r="H2090" s="28" t="str">
        <f>VLOOKUP($C2090,CARPETAS!$C$5:$L$2388,5,FALSE)</f>
        <v>Zanini</v>
      </c>
      <c r="I2090" s="88">
        <v>44543</v>
      </c>
      <c r="J2090" s="29" t="str">
        <f>VLOOKUP($C2090,CARPETAS!$C$5:$L$2388,4,FALSE)</f>
        <v>Rio Branco</v>
      </c>
      <c r="K2090" s="38"/>
      <c r="L2090" s="93">
        <f t="shared" si="130"/>
        <v>44544</v>
      </c>
      <c r="M2090" s="30">
        <f t="shared" si="128"/>
        <v>5</v>
      </c>
      <c r="N2090" s="31">
        <v>918</v>
      </c>
      <c r="O2090" s="31" t="s">
        <v>4132</v>
      </c>
      <c r="P2090" s="31">
        <v>919</v>
      </c>
      <c r="Q2090" s="31">
        <v>2466</v>
      </c>
      <c r="R2090" s="31" t="s">
        <v>3621</v>
      </c>
      <c r="S2090" s="31" t="s">
        <v>3622</v>
      </c>
      <c r="T2090" s="40" t="s">
        <v>4133</v>
      </c>
      <c r="U2090" s="222"/>
      <c r="V2090" s="48"/>
      <c r="W2090" s="48"/>
    </row>
    <row r="2091" s="49" customFormat="1">
      <c r="A2091" s="39">
        <v>49</v>
      </c>
      <c r="B2091" s="54" t="s">
        <v>40</v>
      </c>
      <c r="C2091" s="55" t="s">
        <v>4134</v>
      </c>
      <c r="D2091" s="141" t="s">
        <v>2282</v>
      </c>
      <c r="E2091" s="88">
        <v>44537</v>
      </c>
      <c r="F2091" s="37" t="str">
        <f>VLOOKUP($C2091,CARPETAS!$C$5:$L$2388,2,FALSE)</f>
        <v>BRE056</v>
      </c>
      <c r="G2091" s="27" t="str">
        <f>VLOOKUP($C2091,CARPETAS!$C$5:$L$2388,9,FALSE)</f>
        <v>1416628/1416626/1416629/1416632/1416631/1416630/1416627</v>
      </c>
      <c r="H2091" s="28" t="str">
        <f>VLOOKUP($C2091,CARPETAS!$C$5:$L$2388,5,FALSE)</f>
        <v>Zanini</v>
      </c>
      <c r="I2091" s="88">
        <v>44543</v>
      </c>
      <c r="J2091" s="29" t="str">
        <f>VLOOKUP($C2091,CARPETAS!$C$5:$L$2388,4,FALSE)</f>
        <v>Rio Branco</v>
      </c>
      <c r="K2091" s="38"/>
      <c r="L2091" s="93">
        <f t="shared" si="130"/>
        <v>44544</v>
      </c>
      <c r="M2091" s="30">
        <f t="shared" si="128"/>
        <v>7</v>
      </c>
      <c r="N2091" s="31">
        <v>2852</v>
      </c>
      <c r="O2091" s="31"/>
      <c r="P2091" s="31"/>
      <c r="Q2091" s="31">
        <v>2462</v>
      </c>
      <c r="R2091" s="31" t="s">
        <v>519</v>
      </c>
      <c r="S2091" s="31" t="s">
        <v>520</v>
      </c>
      <c r="T2091" s="40" t="s">
        <v>4135</v>
      </c>
      <c r="U2091" s="222"/>
      <c r="V2091" s="48"/>
      <c r="W2091" s="48"/>
    </row>
    <row r="2092" s="49" customFormat="1">
      <c r="A2092" s="39">
        <v>49</v>
      </c>
      <c r="B2092" s="54" t="s">
        <v>40</v>
      </c>
      <c r="C2092" s="55" t="s">
        <v>4100</v>
      </c>
      <c r="D2092" s="141" t="s">
        <v>36</v>
      </c>
      <c r="E2092" s="88">
        <v>44540</v>
      </c>
      <c r="F2092" s="37" t="str">
        <f>VLOOKUP($C2092,CARPETAS!$C$5:$L$2388,2,FALSE)</f>
        <v>BRB124</v>
      </c>
      <c r="G2092" s="27" t="str">
        <f>VLOOKUP($C2092,CARPETAS!$C$5:$L$2388,9,FALSE)</f>
        <v>141.69.2</v>
      </c>
      <c r="H2092" s="28" t="str">
        <f>VLOOKUP($C2092,CARPETAS!$C$5:$L$2388,5,FALSE)</f>
        <v>Silvio</v>
      </c>
      <c r="I2092" s="88">
        <v>44543</v>
      </c>
      <c r="J2092" s="29" t="str">
        <f>VLOOKUP($C2092,CARPETAS!$C$5:$L$2388,4,FALSE)</f>
        <v>Rio Branco</v>
      </c>
      <c r="K2092" s="38"/>
      <c r="L2092" s="93">
        <f t="shared" si="130"/>
        <v>44544</v>
      </c>
      <c r="M2092" s="30">
        <f t="shared" si="128"/>
        <v>4</v>
      </c>
      <c r="N2092" s="31">
        <v>918</v>
      </c>
      <c r="O2092" s="31" t="s">
        <v>647</v>
      </c>
      <c r="P2092" s="31">
        <v>919</v>
      </c>
      <c r="Q2092" s="31">
        <v>5495</v>
      </c>
      <c r="R2092" s="31" t="s">
        <v>211</v>
      </c>
      <c r="S2092" s="31" t="s">
        <v>4136</v>
      </c>
      <c r="T2092" s="40" t="s">
        <v>4137</v>
      </c>
      <c r="U2092" s="222"/>
      <c r="V2092" s="48"/>
      <c r="W2092" s="48"/>
    </row>
    <row r="2093" s="49" customFormat="1">
      <c r="A2093" s="39">
        <v>49</v>
      </c>
      <c r="B2093" s="54" t="s">
        <v>40</v>
      </c>
      <c r="C2093" s="55" t="s">
        <v>4138</v>
      </c>
      <c r="D2093" s="141" t="s">
        <v>1998</v>
      </c>
      <c r="E2093" s="88">
        <v>44540</v>
      </c>
      <c r="F2093" s="37" t="str">
        <f>VLOOKUP($C2093,CARPETAS!$C$5:$L$2388,2,FALSE)</f>
        <v>BRB128</v>
      </c>
      <c r="G2093" s="27" t="str">
        <f>VLOOKUP($C2093,CARPETAS!$C$5:$L$2388,9,FALSE)</f>
        <v>141.84.05</v>
      </c>
      <c r="H2093" s="28" t="str">
        <f>VLOOKUP($C2093,CARPETAS!$C$5:$L$2388,5,FALSE)</f>
        <v>Zanini</v>
      </c>
      <c r="I2093" s="88">
        <v>44543</v>
      </c>
      <c r="J2093" s="29" t="str">
        <f>VLOOKUP($C2093,CARPETAS!$C$5:$L$2388,4,FALSE)</f>
        <v>Rio Branco</v>
      </c>
      <c r="K2093" s="38"/>
      <c r="L2093" s="93">
        <f t="shared" si="130"/>
        <v>44544</v>
      </c>
      <c r="M2093" s="30">
        <f t="shared" si="128"/>
        <v>4</v>
      </c>
      <c r="N2093" s="31">
        <v>918</v>
      </c>
      <c r="O2093" s="31" t="s">
        <v>4139</v>
      </c>
      <c r="P2093" s="31">
        <v>918</v>
      </c>
      <c r="Q2093" s="31">
        <v>2470</v>
      </c>
      <c r="R2093" s="31" t="s">
        <v>753</v>
      </c>
      <c r="S2093" s="31" t="s">
        <v>754</v>
      </c>
      <c r="T2093" s="40" t="s">
        <v>4140</v>
      </c>
      <c r="U2093" s="222"/>
      <c r="V2093" s="48"/>
      <c r="W2093" s="48"/>
    </row>
    <row r="2094" s="49" customFormat="1">
      <c r="A2094" s="39">
        <v>49</v>
      </c>
      <c r="B2094" s="54" t="s">
        <v>40</v>
      </c>
      <c r="C2094" s="55" t="s">
        <v>4141</v>
      </c>
      <c r="D2094" s="141" t="s">
        <v>37</v>
      </c>
      <c r="E2094" s="88">
        <v>44540</v>
      </c>
      <c r="F2094" s="37" t="str">
        <f>VLOOKUP($C2094,CARPETAS!$C$5:$L$2388,2,FALSE)</f>
        <v>BRB129</v>
      </c>
      <c r="G2094" s="27" t="str">
        <f>VLOOKUP($C2094,CARPETAS!$C$5:$L$2388,9,FALSE)</f>
        <v>141.84.06</v>
      </c>
      <c r="H2094" s="28" t="str">
        <f>VLOOKUP($C2094,CARPETAS!$C$5:$L$2388,5,FALSE)</f>
        <v>Gral</v>
      </c>
      <c r="I2094" s="88">
        <v>44543</v>
      </c>
      <c r="J2094" s="29" t="str">
        <f>VLOOKUP($C2094,CARPETAS!$C$5:$L$2388,4,FALSE)</f>
        <v>Rio Branco</v>
      </c>
      <c r="K2094" s="38"/>
      <c r="L2094" s="93">
        <f t="shared" si="130"/>
        <v>44544</v>
      </c>
      <c r="M2094" s="30">
        <f t="shared" si="128"/>
        <v>4</v>
      </c>
      <c r="N2094" s="31">
        <v>918</v>
      </c>
      <c r="O2094" s="31" t="s">
        <v>1082</v>
      </c>
      <c r="P2094" s="31">
        <v>918</v>
      </c>
      <c r="Q2094" s="31">
        <v>5805</v>
      </c>
      <c r="R2094" s="31" t="s">
        <v>4142</v>
      </c>
      <c r="S2094" s="31" t="s">
        <v>4143</v>
      </c>
      <c r="T2094" s="40" t="s">
        <v>4140</v>
      </c>
      <c r="U2094" s="222"/>
      <c r="V2094" s="48"/>
      <c r="W2094" s="48"/>
    </row>
    <row r="2095" s="49" customFormat="1">
      <c r="A2095" s="39">
        <v>48</v>
      </c>
      <c r="B2095" s="54" t="s">
        <v>40</v>
      </c>
      <c r="C2095" s="55" t="s">
        <v>4144</v>
      </c>
      <c r="D2095" s="141" t="s">
        <v>38</v>
      </c>
      <c r="E2095" s="88">
        <v>44534</v>
      </c>
      <c r="F2095" s="37" t="str">
        <f>VLOOKUP($C2095,CARPETAS!$C$5:$L$2388,2,FALSE)</f>
        <v>BRA056</v>
      </c>
      <c r="G2095" s="27" t="str">
        <f>VLOOKUP($C2095,CARPETAS!$C$5:$L$2388,9,FALSE)</f>
        <v>141.69.42</v>
      </c>
      <c r="H2095" s="28" t="str">
        <f>VLOOKUP($C2095,CARPETAS!$C$5:$L$2388,5,FALSE)</f>
        <v>Silvio</v>
      </c>
      <c r="I2095" s="88">
        <v>44543</v>
      </c>
      <c r="J2095" s="29" t="str">
        <f>VLOOKUP($C2095,CARPETAS!$C$5:$L$2388,4,FALSE)</f>
        <v>Chuy</v>
      </c>
      <c r="K2095" s="38"/>
      <c r="L2095" s="93">
        <f t="shared" si="130"/>
        <v>44544</v>
      </c>
      <c r="M2095" s="30">
        <f t="shared" si="128"/>
        <v>10</v>
      </c>
      <c r="N2095" s="31">
        <v>1104</v>
      </c>
      <c r="O2095" s="31">
        <v>57297</v>
      </c>
      <c r="P2095" s="31">
        <v>1104</v>
      </c>
      <c r="Q2095" s="31">
        <v>5488</v>
      </c>
      <c r="R2095" s="31" t="s">
        <v>2614</v>
      </c>
      <c r="S2095" s="31" t="s">
        <v>2615</v>
      </c>
      <c r="T2095" s="40" t="s">
        <v>4145</v>
      </c>
      <c r="U2095" s="222"/>
      <c r="V2095" s="48"/>
      <c r="W2095" s="48"/>
    </row>
    <row r="2096" s="49" customFormat="1">
      <c r="A2096" s="39">
        <v>48</v>
      </c>
      <c r="B2096" s="54" t="s">
        <v>22</v>
      </c>
      <c r="C2096" s="55" t="s">
        <v>23</v>
      </c>
      <c r="D2096" s="141" t="s">
        <v>38</v>
      </c>
      <c r="E2096" s="88">
        <v>44534</v>
      </c>
      <c r="F2096" s="37" t="str">
        <f>VLOOKUP($C2096,CARPETAS!$C$5:$L$2388,2,FALSE)</f>
        <v>BRB</v>
      </c>
      <c r="G2096" s="27" t="str">
        <f>VLOOKUP($C2096,CARPETAS!$C$5:$L$2388,9,FALSE)</f>
        <v>xx</v>
      </c>
      <c r="H2096" s="28" t="str">
        <f>VLOOKUP($C2096,CARPETAS!$C$5:$L$2388,5,FALSE)</f>
        <v>xx</v>
      </c>
      <c r="I2096" s="88">
        <f>E2096+10</f>
        <v>44544</v>
      </c>
      <c r="J2096" s="29" t="str">
        <f>VLOOKUP($C2096,CARPETAS!$C$5:$L$2388,4,FALSE)</f>
        <v>xx</v>
      </c>
      <c r="K2096" s="38"/>
      <c r="L2096" s="93">
        <f t="shared" si="130"/>
        <v>44545</v>
      </c>
      <c r="M2096" s="30">
        <f t="shared" si="128"/>
        <v>11</v>
      </c>
      <c r="N2096" s="31">
        <v>1104</v>
      </c>
      <c r="O2096" s="31"/>
      <c r="P2096" s="31"/>
      <c r="Q2096" s="31"/>
      <c r="R2096" s="31"/>
      <c r="S2096" s="31"/>
      <c r="T2096" s="40"/>
      <c r="U2096" s="222"/>
      <c r="V2096" s="48"/>
      <c r="W2096" s="48"/>
    </row>
    <row r="2097" s="49" customFormat="1">
      <c r="A2097" s="39">
        <v>50</v>
      </c>
      <c r="B2097" s="54" t="s">
        <v>40</v>
      </c>
      <c r="C2097" s="55" t="s">
        <v>4138</v>
      </c>
      <c r="D2097" s="141" t="s">
        <v>1998</v>
      </c>
      <c r="E2097" s="88">
        <v>44543</v>
      </c>
      <c r="F2097" s="37" t="str">
        <f>VLOOKUP($C2097,CARPETAS!$C$5:$L$2388,2,FALSE)</f>
        <v>BRB128</v>
      </c>
      <c r="G2097" s="27" t="str">
        <f>VLOOKUP($C2097,CARPETAS!$C$5:$L$2388,9,FALSE)</f>
        <v>141.84.05</v>
      </c>
      <c r="H2097" s="28" t="str">
        <f>VLOOKUP($C2097,CARPETAS!$C$5:$L$2388,5,FALSE)</f>
        <v>Zanini</v>
      </c>
      <c r="I2097" s="88">
        <f>E2097+2</f>
        <v>44545</v>
      </c>
      <c r="J2097" s="29" t="str">
        <f>VLOOKUP($C2097,CARPETAS!$C$5:$L$2388,4,FALSE)</f>
        <v>Rio Branco</v>
      </c>
      <c r="K2097" s="38"/>
      <c r="L2097" s="93">
        <f t="shared" si="130"/>
        <v>44546</v>
      </c>
      <c r="M2097" s="30">
        <f t="shared" si="128"/>
        <v>3</v>
      </c>
      <c r="N2097" s="31">
        <v>918</v>
      </c>
      <c r="O2097" s="31" t="s">
        <v>4146</v>
      </c>
      <c r="P2097" s="31">
        <v>919</v>
      </c>
      <c r="Q2097" s="31">
        <v>2471</v>
      </c>
      <c r="R2097" s="31" t="s">
        <v>4147</v>
      </c>
      <c r="S2097" s="31" t="s">
        <v>187</v>
      </c>
      <c r="T2097" s="40" t="s">
        <v>4148</v>
      </c>
      <c r="U2097" s="222"/>
      <c r="V2097" s="48"/>
      <c r="W2097" s="48"/>
    </row>
    <row r="2098" s="49" customFormat="1">
      <c r="A2098" s="39">
        <v>50</v>
      </c>
      <c r="B2098" s="54" t="s">
        <v>40</v>
      </c>
      <c r="C2098" s="55" t="s">
        <v>4138</v>
      </c>
      <c r="D2098" s="141" t="s">
        <v>1998</v>
      </c>
      <c r="E2098" s="88">
        <v>44545</v>
      </c>
      <c r="F2098" s="37" t="str">
        <f>VLOOKUP($C2098,CARPETAS!$C$5:$L$2388,2,FALSE)</f>
        <v>BRB128</v>
      </c>
      <c r="G2098" s="27" t="str">
        <f>VLOOKUP($C2098,CARPETAS!$C$5:$L$2388,9,FALSE)</f>
        <v>141.84.05</v>
      </c>
      <c r="H2098" s="28" t="str">
        <f>VLOOKUP($C2098,CARPETAS!$C$5:$L$2388,5,FALSE)</f>
        <v>Zanini</v>
      </c>
      <c r="I2098" s="88">
        <v>44545</v>
      </c>
      <c r="J2098" s="29" t="str">
        <f>VLOOKUP($C2098,CARPETAS!$C$5:$L$2388,4,FALSE)</f>
        <v>Rio Branco</v>
      </c>
      <c r="K2098" s="38"/>
      <c r="L2098" s="93">
        <f t="shared" si="130"/>
        <v>44546</v>
      </c>
      <c r="M2098" s="30">
        <f t="shared" si="128"/>
        <v>1</v>
      </c>
      <c r="N2098" s="31">
        <v>918</v>
      </c>
      <c r="O2098" s="31" t="s">
        <v>4149</v>
      </c>
      <c r="P2098" s="31">
        <v>919</v>
      </c>
      <c r="Q2098" s="31">
        <v>2477</v>
      </c>
      <c r="R2098" s="31" t="s">
        <v>1599</v>
      </c>
      <c r="S2098" s="31" t="s">
        <v>1600</v>
      </c>
      <c r="T2098" s="40" t="s">
        <v>4148</v>
      </c>
      <c r="U2098" s="222"/>
      <c r="V2098" s="48"/>
      <c r="W2098" s="48"/>
    </row>
    <row r="2099" s="49" customFormat="1">
      <c r="A2099" s="39">
        <v>50</v>
      </c>
      <c r="B2099" s="54" t="s">
        <v>40</v>
      </c>
      <c r="C2099" s="55" t="s">
        <v>4138</v>
      </c>
      <c r="D2099" s="141" t="s">
        <v>26</v>
      </c>
      <c r="E2099" s="88">
        <v>44546</v>
      </c>
      <c r="F2099" s="37" t="str">
        <f>VLOOKUP($C2099,CARPETAS!$C$5:$L$2388,2,FALSE)</f>
        <v>BRB128</v>
      </c>
      <c r="G2099" s="27" t="str">
        <f>VLOOKUP($C2099,CARPETAS!$C$5:$L$2388,9,FALSE)</f>
        <v>141.84.05</v>
      </c>
      <c r="H2099" s="28" t="str">
        <f>VLOOKUP($C2099,CARPETAS!$C$5:$L$2388,5,FALSE)</f>
        <v>Zanini</v>
      </c>
      <c r="I2099" s="88">
        <v>44545</v>
      </c>
      <c r="J2099" s="29" t="str">
        <f>VLOOKUP($C2099,CARPETAS!$C$5:$L$2388,4,FALSE)</f>
        <v>Rio Branco</v>
      </c>
      <c r="K2099" s="38"/>
      <c r="L2099" s="93">
        <f t="shared" si="130"/>
        <v>44546</v>
      </c>
      <c r="M2099" s="30">
        <f t="shared" si="128"/>
        <v>0</v>
      </c>
      <c r="N2099" s="31">
        <v>918</v>
      </c>
      <c r="O2099" s="31" t="s">
        <v>4150</v>
      </c>
      <c r="P2099" s="31">
        <v>918</v>
      </c>
      <c r="Q2099" s="31">
        <v>2481</v>
      </c>
      <c r="R2099" s="31" t="s">
        <v>552</v>
      </c>
      <c r="S2099" s="31" t="s">
        <v>553</v>
      </c>
      <c r="T2099" s="40" t="s">
        <v>4151</v>
      </c>
      <c r="U2099" s="222"/>
      <c r="V2099" s="48"/>
      <c r="W2099" s="48"/>
    </row>
    <row r="2100" s="49" customFormat="1">
      <c r="A2100" s="39">
        <v>49</v>
      </c>
      <c r="B2100" s="54" t="s">
        <v>40</v>
      </c>
      <c r="C2100" s="55" t="s">
        <v>4152</v>
      </c>
      <c r="D2100" s="141" t="s">
        <v>38</v>
      </c>
      <c r="E2100" s="88">
        <v>44540</v>
      </c>
      <c r="F2100" s="37" t="str">
        <f>VLOOKUP($C2100,CARPETAS!$C$5:$L$2388,2,FALSE)</f>
        <v>BRA057</v>
      </c>
      <c r="G2100" s="27" t="str">
        <f>VLOOKUP($C2100,CARPETAS!$C$5:$L$2388,9,FALSE)</f>
        <v>141.79.89</v>
      </c>
      <c r="H2100" s="28" t="str">
        <f>VLOOKUP($C2100,CARPETAS!$C$5:$L$2388,5,FALSE)</f>
        <v>Silvio</v>
      </c>
      <c r="I2100" s="88">
        <f>E2100+6</f>
        <v>44546</v>
      </c>
      <c r="J2100" s="29" t="str">
        <f>VLOOKUP($C2100,CARPETAS!$C$5:$L$2388,4,FALSE)</f>
        <v>Rio Branco</v>
      </c>
      <c r="K2100" s="38"/>
      <c r="L2100" s="93">
        <f t="shared" si="130"/>
        <v>44547</v>
      </c>
      <c r="M2100" s="30">
        <f t="shared" si="128"/>
        <v>7</v>
      </c>
      <c r="N2100" s="31">
        <v>1104</v>
      </c>
      <c r="O2100" s="31">
        <v>57060</v>
      </c>
      <c r="P2100" s="31">
        <v>1104</v>
      </c>
      <c r="Q2100" s="31">
        <v>5493</v>
      </c>
      <c r="R2100" s="31" t="s">
        <v>4153</v>
      </c>
      <c r="S2100" s="31" t="s">
        <v>4154</v>
      </c>
      <c r="T2100" s="40" t="s">
        <v>4155</v>
      </c>
      <c r="U2100" s="222"/>
      <c r="V2100" s="48"/>
      <c r="W2100" s="48"/>
    </row>
    <row r="2101" s="49" customFormat="1">
      <c r="A2101" s="39">
        <v>50</v>
      </c>
      <c r="B2101" s="54" t="s">
        <v>40</v>
      </c>
      <c r="C2101" s="55" t="s">
        <v>4138</v>
      </c>
      <c r="D2101" s="141" t="s">
        <v>1998</v>
      </c>
      <c r="E2101" s="88">
        <v>44545</v>
      </c>
      <c r="F2101" s="37" t="str">
        <f>VLOOKUP($C2101,CARPETAS!$C$5:$L$2388,2,FALSE)</f>
        <v>BRB128</v>
      </c>
      <c r="G2101" s="27" t="str">
        <f>VLOOKUP($C2101,CARPETAS!$C$5:$L$2388,9,FALSE)</f>
        <v>141.84.05</v>
      </c>
      <c r="H2101" s="28" t="str">
        <f>VLOOKUP($C2101,CARPETAS!$C$5:$L$2388,5,FALSE)</f>
        <v>Zanini</v>
      </c>
      <c r="I2101" s="88">
        <f>E2101+1</f>
        <v>44546</v>
      </c>
      <c r="J2101" s="29" t="str">
        <f>VLOOKUP($C2101,CARPETAS!$C$5:$L$2388,4,FALSE)</f>
        <v>Rio Branco</v>
      </c>
      <c r="K2101" s="38"/>
      <c r="L2101" s="93">
        <f t="shared" si="130"/>
        <v>44547</v>
      </c>
      <c r="M2101" s="30">
        <f t="shared" si="128"/>
        <v>2</v>
      </c>
      <c r="N2101" s="31">
        <v>918</v>
      </c>
      <c r="O2101" s="31" t="s">
        <v>4156</v>
      </c>
      <c r="P2101" s="31">
        <v>918</v>
      </c>
      <c r="Q2101" s="31">
        <v>2480</v>
      </c>
      <c r="R2101" s="31" t="s">
        <v>3579</v>
      </c>
      <c r="S2101" s="31" t="s">
        <v>3580</v>
      </c>
      <c r="T2101" s="40" t="s">
        <v>4151</v>
      </c>
      <c r="U2101" s="222"/>
      <c r="V2101" s="48"/>
      <c r="W2101" s="48"/>
    </row>
    <row r="2102" s="49" customFormat="1">
      <c r="A2102" s="39">
        <v>50</v>
      </c>
      <c r="B2102" s="54" t="s">
        <v>40</v>
      </c>
      <c r="C2102" s="55" t="s">
        <v>4141</v>
      </c>
      <c r="D2102" s="141" t="s">
        <v>37</v>
      </c>
      <c r="E2102" s="88">
        <v>44545</v>
      </c>
      <c r="F2102" s="37" t="str">
        <f>VLOOKUP($C2102,CARPETAS!$C$5:$L$2388,2,FALSE)</f>
        <v>BRB129</v>
      </c>
      <c r="G2102" s="27" t="str">
        <f>VLOOKUP($C2102,CARPETAS!$C$5:$L$2388,9,FALSE)</f>
        <v>141.84.06</v>
      </c>
      <c r="H2102" s="28" t="str">
        <f>VLOOKUP($C2102,CARPETAS!$C$5:$L$2388,5,FALSE)</f>
        <v>Gral</v>
      </c>
      <c r="I2102" s="88">
        <f>E2102+1</f>
        <v>44546</v>
      </c>
      <c r="J2102" s="29" t="str">
        <f>VLOOKUP($C2102,CARPETAS!$C$5:$L$2388,4,FALSE)</f>
        <v>Rio Branco</v>
      </c>
      <c r="K2102" s="38"/>
      <c r="L2102" s="93">
        <f t="shared" si="130"/>
        <v>44547</v>
      </c>
      <c r="M2102" s="30">
        <f ref="M2102:M2165" t="shared" si="131">IF(E2102&lt;&gt;"",L2102-E2102,"-")</f>
        <v>2</v>
      </c>
      <c r="N2102" s="31">
        <v>918</v>
      </c>
      <c r="O2102" s="31" t="s">
        <v>1094</v>
      </c>
      <c r="P2102" s="31">
        <v>919</v>
      </c>
      <c r="Q2102" s="31">
        <v>5806</v>
      </c>
      <c r="R2102" s="31" t="s">
        <v>4157</v>
      </c>
      <c r="S2102" s="31" t="s">
        <v>4158</v>
      </c>
      <c r="T2102" s="40" t="s">
        <v>4159</v>
      </c>
      <c r="U2102" s="222"/>
      <c r="V2102" s="48"/>
      <c r="W2102" s="48"/>
    </row>
    <row r="2103" s="49" customFormat="1">
      <c r="A2103" s="39">
        <v>50</v>
      </c>
      <c r="B2103" s="54" t="s">
        <v>40</v>
      </c>
      <c r="C2103" s="55" t="s">
        <v>4100</v>
      </c>
      <c r="D2103" s="141" t="s">
        <v>1091</v>
      </c>
      <c r="E2103" s="88">
        <v>44545</v>
      </c>
      <c r="F2103" s="37" t="str">
        <f>VLOOKUP($C2103,CARPETAS!$C$5:$L$2388,2,FALSE)</f>
        <v>BRB124</v>
      </c>
      <c r="G2103" s="27" t="str">
        <f>VLOOKUP($C2103,CARPETAS!$C$5:$L$2388,9,FALSE)</f>
        <v>141.69.2</v>
      </c>
      <c r="H2103" s="28" t="str">
        <f>VLOOKUP($C2103,CARPETAS!$C$5:$L$2388,5,FALSE)</f>
        <v>Silvio</v>
      </c>
      <c r="I2103" s="88">
        <f>E2103+2</f>
        <v>44547</v>
      </c>
      <c r="J2103" s="29" t="str">
        <f>VLOOKUP($C2103,CARPETAS!$C$5:$L$2388,4,FALSE)</f>
        <v>Rio Branco</v>
      </c>
      <c r="K2103" s="38"/>
      <c r="L2103" s="93">
        <f t="shared" si="130"/>
        <v>44548</v>
      </c>
      <c r="M2103" s="30">
        <f t="shared" si="131"/>
        <v>3</v>
      </c>
      <c r="N2103" s="31">
        <v>918</v>
      </c>
      <c r="O2103" s="31" t="s">
        <v>1868</v>
      </c>
      <c r="P2103" s="31">
        <v>918</v>
      </c>
      <c r="Q2103" s="31">
        <v>5501</v>
      </c>
      <c r="R2103" s="31" t="s">
        <v>419</v>
      </c>
      <c r="S2103" s="31" t="s">
        <v>1448</v>
      </c>
      <c r="T2103" s="40" t="s">
        <v>4160</v>
      </c>
      <c r="U2103" s="222"/>
      <c r="V2103" s="48"/>
      <c r="W2103" s="48"/>
    </row>
    <row r="2104" s="49" customFormat="1">
      <c r="A2104" s="39">
        <v>50</v>
      </c>
      <c r="B2104" s="54" t="s">
        <v>40</v>
      </c>
      <c r="C2104" s="55" t="s">
        <v>4100</v>
      </c>
      <c r="D2104" s="141" t="s">
        <v>32</v>
      </c>
      <c r="E2104" s="88">
        <v>44546</v>
      </c>
      <c r="F2104" s="37" t="str">
        <f>VLOOKUP($C2104,CARPETAS!$C$5:$L$2388,2,FALSE)</f>
        <v>BRB124</v>
      </c>
      <c r="G2104" s="27" t="str">
        <f>VLOOKUP($C2104,CARPETAS!$C$5:$L$2388,9,FALSE)</f>
        <v>141.69.2</v>
      </c>
      <c r="H2104" s="28" t="str">
        <f>VLOOKUP($C2104,CARPETAS!$C$5:$L$2388,5,FALSE)</f>
        <v>Silvio</v>
      </c>
      <c r="I2104" s="88">
        <f>E2104+1</f>
        <v>44547</v>
      </c>
      <c r="J2104" s="29" t="str">
        <f>VLOOKUP($C2104,CARPETAS!$C$5:$L$2388,4,FALSE)</f>
        <v>Rio Branco</v>
      </c>
      <c r="K2104" s="38"/>
      <c r="L2104" s="93">
        <f t="shared" si="130"/>
        <v>44548</v>
      </c>
      <c r="M2104" s="30">
        <f t="shared" si="131"/>
        <v>2</v>
      </c>
      <c r="N2104" s="31">
        <v>918</v>
      </c>
      <c r="O2104" s="31" t="s">
        <v>780</v>
      </c>
      <c r="P2104" s="31">
        <v>918</v>
      </c>
      <c r="Q2104" s="31">
        <v>5504</v>
      </c>
      <c r="R2104" s="31" t="s">
        <v>4161</v>
      </c>
      <c r="S2104" s="31" t="s">
        <v>4162</v>
      </c>
      <c r="T2104" s="40" t="s">
        <v>4160</v>
      </c>
      <c r="U2104" s="222"/>
      <c r="V2104" s="48"/>
      <c r="W2104" s="48"/>
    </row>
    <row r="2105" s="49" customFormat="1">
      <c r="A2105" s="39">
        <v>49</v>
      </c>
      <c r="B2105" s="54" t="s">
        <v>40</v>
      </c>
      <c r="C2105" s="55" t="s">
        <v>4163</v>
      </c>
      <c r="D2105" s="141" t="s">
        <v>38</v>
      </c>
      <c r="E2105" s="88">
        <v>44540</v>
      </c>
      <c r="F2105" s="37" t="str">
        <f>VLOOKUP($C2105,CARPETAS!$C$5:$L$2388,2,FALSE)</f>
        <v>BRA057</v>
      </c>
      <c r="G2105" s="27" t="str">
        <f>VLOOKUP($C2105,CARPETAS!$C$5:$L$2388,9,FALSE)</f>
        <v>141.79.89</v>
      </c>
      <c r="H2105" s="28" t="str">
        <f>VLOOKUP($C2105,CARPETAS!$C$5:$L$2388,5,FALSE)</f>
        <v>Silvio</v>
      </c>
      <c r="I2105" s="88">
        <v>44547</v>
      </c>
      <c r="J2105" s="29" t="str">
        <f>VLOOKUP($C2105,CARPETAS!$C$5:$L$2388,4,FALSE)</f>
        <v>Rio Branco</v>
      </c>
      <c r="K2105" s="38"/>
      <c r="L2105" s="93">
        <f t="shared" si="130"/>
        <v>44548</v>
      </c>
      <c r="M2105" s="30">
        <f t="shared" si="131"/>
        <v>8</v>
      </c>
      <c r="N2105" s="31">
        <v>1104</v>
      </c>
      <c r="O2105" s="31">
        <v>57062</v>
      </c>
      <c r="P2105" s="31">
        <v>1104</v>
      </c>
      <c r="Q2105" s="31">
        <v>5492</v>
      </c>
      <c r="R2105" s="31" t="s">
        <v>3271</v>
      </c>
      <c r="S2105" s="31" t="s">
        <v>3272</v>
      </c>
      <c r="T2105" s="40" t="s">
        <v>4155</v>
      </c>
      <c r="U2105" s="222"/>
      <c r="V2105" s="48"/>
      <c r="W2105" s="48"/>
    </row>
    <row r="2106" s="49" customFormat="1">
      <c r="A2106" s="39">
        <v>50</v>
      </c>
      <c r="B2106" s="54" t="s">
        <v>40</v>
      </c>
      <c r="C2106" s="55" t="s">
        <v>4164</v>
      </c>
      <c r="D2106" s="141" t="s">
        <v>27</v>
      </c>
      <c r="E2106" s="88">
        <v>44547</v>
      </c>
      <c r="F2106" s="37" t="str">
        <f>VLOOKUP($C2106,CARPETAS!$C$5:$L$2388,2,FALSE)</f>
        <v>BRB131</v>
      </c>
      <c r="G2106" s="27" t="str">
        <f>VLOOKUP($C2106,CARPETAS!$C$5:$L$2388,9,FALSE)</f>
        <v>141.87.28</v>
      </c>
      <c r="H2106" s="28" t="str">
        <f>VLOOKUP($C2106,CARPETAS!$C$5:$L$2388,5,FALSE)</f>
        <v>Silvio</v>
      </c>
      <c r="I2106" s="88">
        <f>E2106+2</f>
        <v>44549</v>
      </c>
      <c r="J2106" s="29" t="str">
        <f>VLOOKUP($C2106,CARPETAS!$C$5:$L$2388,4,FALSE)</f>
        <v>Rio Branco</v>
      </c>
      <c r="K2106" s="38"/>
      <c r="L2106" s="93">
        <f t="shared" si="130"/>
        <v>44550</v>
      </c>
      <c r="M2106" s="30">
        <f t="shared" si="131"/>
        <v>3</v>
      </c>
      <c r="N2106" s="31">
        <v>918</v>
      </c>
      <c r="O2106" s="31" t="s">
        <v>4165</v>
      </c>
      <c r="P2106" s="31">
        <v>918</v>
      </c>
      <c r="Q2106" s="31">
        <v>5508</v>
      </c>
      <c r="R2106" s="31" t="s">
        <v>319</v>
      </c>
      <c r="S2106" s="31" t="s">
        <v>4166</v>
      </c>
      <c r="T2106" s="40" t="s">
        <v>4167</v>
      </c>
      <c r="U2106" s="222"/>
      <c r="V2106" s="48"/>
      <c r="W2106" s="48"/>
    </row>
    <row r="2107" s="49" customFormat="1">
      <c r="A2107" s="39">
        <v>50</v>
      </c>
      <c r="B2107" s="54" t="s">
        <v>40</v>
      </c>
      <c r="C2107" s="55" t="s">
        <v>4141</v>
      </c>
      <c r="D2107" s="141" t="s">
        <v>37</v>
      </c>
      <c r="E2107" s="88">
        <v>44547</v>
      </c>
      <c r="F2107" s="37" t="str">
        <f>VLOOKUP($C2107,CARPETAS!$C$5:$L$2388,2,FALSE)</f>
        <v>BRB129</v>
      </c>
      <c r="G2107" s="27" t="str">
        <f>VLOOKUP($C2107,CARPETAS!$C$5:$L$2388,9,FALSE)</f>
        <v>141.84.06</v>
      </c>
      <c r="H2107" s="28" t="str">
        <f>VLOOKUP($C2107,CARPETAS!$C$5:$L$2388,5,FALSE)</f>
        <v>Gral</v>
      </c>
      <c r="I2107" s="88">
        <f>E2107+2</f>
        <v>44549</v>
      </c>
      <c r="J2107" s="29" t="str">
        <f>VLOOKUP($C2107,CARPETAS!$C$5:$L$2388,4,FALSE)</f>
        <v>Rio Branco</v>
      </c>
      <c r="K2107" s="38"/>
      <c r="L2107" s="93">
        <f t="shared" si="130"/>
        <v>44550</v>
      </c>
      <c r="M2107" s="30">
        <f t="shared" si="131"/>
        <v>3</v>
      </c>
      <c r="N2107" s="31">
        <v>918</v>
      </c>
      <c r="O2107" s="31" t="s">
        <v>1095</v>
      </c>
      <c r="P2107" s="31">
        <v>919</v>
      </c>
      <c r="Q2107" s="31">
        <v>5807</v>
      </c>
      <c r="R2107" s="31" t="s">
        <v>4168</v>
      </c>
      <c r="S2107" s="31" t="s">
        <v>4169</v>
      </c>
      <c r="T2107" s="40" t="s">
        <v>4170</v>
      </c>
      <c r="U2107" s="222"/>
      <c r="V2107" s="48"/>
      <c r="W2107" s="48"/>
    </row>
    <row r="2108" ht="28.5" s="49" customFormat="1">
      <c r="A2108" s="39">
        <v>49</v>
      </c>
      <c r="B2108" s="54" t="s">
        <v>40</v>
      </c>
      <c r="C2108" s="55" t="s">
        <v>4171</v>
      </c>
      <c r="D2108" s="207" t="s">
        <v>38</v>
      </c>
      <c r="E2108" s="88">
        <v>44543</v>
      </c>
      <c r="F2108" s="37" t="str">
        <f>VLOOKUP($C2108,CARPETAS!$C$5:$L$2388,2,FALSE)</f>
        <v>BRA057</v>
      </c>
      <c r="G2108" s="27" t="str">
        <f>VLOOKUP($C2108,CARPETAS!$C$5:$L$2388,9,FALSE)</f>
        <v>141.79.89</v>
      </c>
      <c r="H2108" s="28" t="str">
        <f>VLOOKUP($C2108,CARPETAS!$C$5:$L$2388,5,FALSE)</f>
        <v>Silvio</v>
      </c>
      <c r="I2108" s="88">
        <f>E2108+7</f>
        <v>44550</v>
      </c>
      <c r="J2108" s="29" t="str">
        <f>VLOOKUP($C2108,CARPETAS!$C$5:$L$2388,4,FALSE)</f>
        <v>Rio Branco</v>
      </c>
      <c r="K2108" s="38"/>
      <c r="L2108" s="93">
        <f t="shared" si="130"/>
        <v>44551</v>
      </c>
      <c r="M2108" s="30">
        <f t="shared" si="131"/>
        <v>8</v>
      </c>
      <c r="N2108" s="31">
        <v>1104</v>
      </c>
      <c r="O2108" s="31">
        <v>57066</v>
      </c>
      <c r="P2108" s="31">
        <v>1104</v>
      </c>
      <c r="Q2108" s="31">
        <v>5502</v>
      </c>
      <c r="R2108" s="31" t="s">
        <v>449</v>
      </c>
      <c r="S2108" s="31" t="s">
        <v>1037</v>
      </c>
      <c r="T2108" s="40" t="s">
        <v>4172</v>
      </c>
      <c r="U2108" s="222"/>
      <c r="V2108" s="48"/>
      <c r="W2108" s="48"/>
    </row>
    <row r="2109" s="49" customFormat="1">
      <c r="A2109" s="39">
        <v>50</v>
      </c>
      <c r="B2109" s="54" t="s">
        <v>40</v>
      </c>
      <c r="C2109" s="55" t="s">
        <v>4173</v>
      </c>
      <c r="D2109" s="141" t="s">
        <v>2282</v>
      </c>
      <c r="E2109" s="88">
        <v>44545</v>
      </c>
      <c r="F2109" s="37" t="str">
        <f>VLOOKUP($C2109,CARPETAS!$C$5:$L$2388,2,FALSE)</f>
        <v>BRE057</v>
      </c>
      <c r="G2109" s="27">
        <f>VLOOKUP($C2109,CARPETAS!$C$5:$L$2388,9,FALSE)</f>
        <v>0</v>
      </c>
      <c r="H2109" s="28" t="str">
        <f>VLOOKUP($C2109,CARPETAS!$C$5:$L$2388,5,FALSE)</f>
        <v>Silvio</v>
      </c>
      <c r="I2109" s="88">
        <v>44550</v>
      </c>
      <c r="J2109" s="29" t="str">
        <f>VLOOKUP($C2109,CARPETAS!$C$5:$L$2388,4,FALSE)</f>
        <v>RIO Branco</v>
      </c>
      <c r="K2109" s="38"/>
      <c r="L2109" s="93">
        <f t="shared" si="130"/>
        <v>44551</v>
      </c>
      <c r="M2109" s="30">
        <f t="shared" si="131"/>
        <v>6</v>
      </c>
      <c r="N2109" s="31"/>
      <c r="O2109" s="31"/>
      <c r="P2109" s="31"/>
      <c r="Q2109" s="31">
        <v>5496</v>
      </c>
      <c r="R2109" s="31" t="s">
        <v>3360</v>
      </c>
      <c r="S2109" s="31" t="s">
        <v>572</v>
      </c>
      <c r="T2109" s="40"/>
      <c r="U2109" s="222"/>
      <c r="V2109" s="48"/>
      <c r="W2109" s="48"/>
    </row>
    <row r="2110" s="49" customFormat="1">
      <c r="A2110" s="39">
        <v>51</v>
      </c>
      <c r="B2110" s="54" t="s">
        <v>40</v>
      </c>
      <c r="C2110" s="55" t="s">
        <v>4138</v>
      </c>
      <c r="D2110" s="141" t="s">
        <v>1998</v>
      </c>
      <c r="E2110" s="88">
        <v>44550</v>
      </c>
      <c r="F2110" s="37" t="str">
        <f>VLOOKUP($C2110,CARPETAS!$C$5:$L$2388,2,FALSE)</f>
        <v>BRB128</v>
      </c>
      <c r="G2110" s="27" t="str">
        <f>VLOOKUP($C2110,CARPETAS!$C$5:$L$2388,9,FALSE)</f>
        <v>141.84.05</v>
      </c>
      <c r="H2110" s="28" t="str">
        <f>VLOOKUP($C2110,CARPETAS!$C$5:$L$2388,5,FALSE)</f>
        <v>Zanini</v>
      </c>
      <c r="I2110" s="88">
        <f>E2110+1</f>
        <v>44551</v>
      </c>
      <c r="J2110" s="29" t="str">
        <f>VLOOKUP($C2110,CARPETAS!$C$5:$L$2388,4,FALSE)</f>
        <v>Rio Branco</v>
      </c>
      <c r="K2110" s="38"/>
      <c r="L2110" s="93">
        <f t="shared" si="130"/>
        <v>44552</v>
      </c>
      <c r="M2110" s="30">
        <f t="shared" si="131"/>
        <v>2</v>
      </c>
      <c r="N2110" s="31">
        <v>918</v>
      </c>
      <c r="O2110" s="31" t="s">
        <v>4174</v>
      </c>
      <c r="P2110" s="31">
        <v>919</v>
      </c>
      <c r="Q2110" s="31">
        <v>2483</v>
      </c>
      <c r="R2110" s="31" t="s">
        <v>161</v>
      </c>
      <c r="S2110" s="31" t="s">
        <v>162</v>
      </c>
      <c r="T2110" s="40" t="s">
        <v>4175</v>
      </c>
      <c r="U2110" s="222"/>
      <c r="V2110" s="48"/>
      <c r="W2110" s="48"/>
    </row>
    <row r="2111" s="49" customFormat="1">
      <c r="A2111" s="39">
        <v>51</v>
      </c>
      <c r="B2111" s="54" t="s">
        <v>40</v>
      </c>
      <c r="C2111" s="55" t="s">
        <v>4176</v>
      </c>
      <c r="D2111" s="141" t="s">
        <v>26</v>
      </c>
      <c r="E2111" s="88">
        <v>44551</v>
      </c>
      <c r="F2111" s="37" t="str">
        <f>VLOOKUP($C2111,CARPETAS!$C$5:$L$2388,2,FALSE)</f>
        <v>BRB130</v>
      </c>
      <c r="G2111" s="27" t="str">
        <f>VLOOKUP($C2111,CARPETAS!$C$5:$L$2388,9,FALSE)</f>
        <v>141.87.27</v>
      </c>
      <c r="H2111" s="28" t="str">
        <f>VLOOKUP($C2111,CARPETAS!$C$5:$L$2388,5,FALSE)</f>
        <v>Zanini</v>
      </c>
      <c r="I2111" s="88">
        <f>E2111+1</f>
        <v>44552</v>
      </c>
      <c r="J2111" s="29" t="str">
        <f>VLOOKUP($C2111,CARPETAS!$C$5:$L$2388,4,FALSE)</f>
        <v>Rio Branco</v>
      </c>
      <c r="K2111" s="38"/>
      <c r="L2111" s="93">
        <f t="shared" si="130"/>
        <v>44553</v>
      </c>
      <c r="M2111" s="30">
        <f t="shared" si="131"/>
        <v>2</v>
      </c>
      <c r="N2111" s="31">
        <v>918</v>
      </c>
      <c r="O2111" s="31" t="s">
        <v>4177</v>
      </c>
      <c r="P2111" s="31">
        <v>918</v>
      </c>
      <c r="Q2111" s="31">
        <v>2484</v>
      </c>
      <c r="R2111" s="31" t="s">
        <v>2732</v>
      </c>
      <c r="S2111" s="31" t="s">
        <v>2733</v>
      </c>
      <c r="T2111" s="40" t="s">
        <v>4178</v>
      </c>
      <c r="U2111" s="222"/>
      <c r="V2111" s="48"/>
      <c r="W2111" s="48"/>
    </row>
    <row r="2112" s="49" customFormat="1">
      <c r="A2112" s="39">
        <v>51</v>
      </c>
      <c r="B2112" s="54" t="s">
        <v>40</v>
      </c>
      <c r="C2112" s="55" t="s">
        <v>4176</v>
      </c>
      <c r="D2112" s="141" t="s">
        <v>1998</v>
      </c>
      <c r="E2112" s="88">
        <v>44551</v>
      </c>
      <c r="F2112" s="37" t="str">
        <f>VLOOKUP($C2112,CARPETAS!$C$5:$L$2388,2,FALSE)</f>
        <v>BRB130</v>
      </c>
      <c r="G2112" s="27" t="str">
        <f>VLOOKUP($C2112,CARPETAS!$C$5:$L$2388,9,FALSE)</f>
        <v>141.87.27</v>
      </c>
      <c r="H2112" s="28" t="str">
        <f>VLOOKUP($C2112,CARPETAS!$C$5:$L$2388,5,FALSE)</f>
        <v>Zanini</v>
      </c>
      <c r="I2112" s="88">
        <f>E2112+1</f>
        <v>44552</v>
      </c>
      <c r="J2112" s="29" t="str">
        <f>VLOOKUP($C2112,CARPETAS!$C$5:$L$2388,4,FALSE)</f>
        <v>Rio Branco</v>
      </c>
      <c r="K2112" s="38"/>
      <c r="L2112" s="93">
        <f t="shared" si="130"/>
        <v>44553</v>
      </c>
      <c r="M2112" s="30">
        <f t="shared" si="131"/>
        <v>2</v>
      </c>
      <c r="N2112" s="31">
        <v>918</v>
      </c>
      <c r="O2112" s="31" t="s">
        <v>4179</v>
      </c>
      <c r="P2112" s="31">
        <v>918</v>
      </c>
      <c r="Q2112" s="31">
        <v>2485</v>
      </c>
      <c r="R2112" s="31" t="s">
        <v>3092</v>
      </c>
      <c r="S2112" s="31" t="s">
        <v>3093</v>
      </c>
      <c r="T2112" s="40" t="s">
        <v>4178</v>
      </c>
      <c r="U2112" s="222"/>
      <c r="V2112" s="48"/>
      <c r="W2112" s="48"/>
    </row>
    <row r="2113" s="49" customFormat="1">
      <c r="A2113" s="39">
        <v>50</v>
      </c>
      <c r="B2113" s="54" t="s">
        <v>40</v>
      </c>
      <c r="C2113" s="55" t="s">
        <v>4180</v>
      </c>
      <c r="D2113" s="141" t="s">
        <v>38</v>
      </c>
      <c r="E2113" s="88">
        <v>44547</v>
      </c>
      <c r="F2113" s="37" t="str">
        <f>VLOOKUP($C2113,CARPETAS!$C$5:$L$2388,2,FALSE)</f>
        <v>BRA058</v>
      </c>
      <c r="G2113" s="27" t="str">
        <f>VLOOKUP($C2113,CARPETAS!$C$5:$L$2388,9,FALSE)</f>
        <v>141.83.42</v>
      </c>
      <c r="H2113" s="28" t="str">
        <f>VLOOKUP($C2113,CARPETAS!$C$5:$L$2388,5,FALSE)</f>
        <v>Silvio</v>
      </c>
      <c r="I2113" s="88">
        <f>E2113+6</f>
        <v>44553</v>
      </c>
      <c r="J2113" s="29" t="str">
        <f>VLOOKUP($C2113,CARPETAS!$C$5:$L$2388,4,FALSE)</f>
        <v>Rio Branco</v>
      </c>
      <c r="K2113" s="38"/>
      <c r="L2113" s="93">
        <f t="shared" si="130"/>
        <v>44554</v>
      </c>
      <c r="M2113" s="30">
        <f t="shared" si="131"/>
        <v>7</v>
      </c>
      <c r="N2113" s="31">
        <v>1104</v>
      </c>
      <c r="O2113" s="31">
        <v>57070</v>
      </c>
      <c r="P2113" s="31">
        <v>1104</v>
      </c>
      <c r="Q2113" s="31">
        <v>5503</v>
      </c>
      <c r="R2113" s="31" t="s">
        <v>281</v>
      </c>
      <c r="S2113" s="31" t="s">
        <v>546</v>
      </c>
      <c r="T2113" s="40" t="s">
        <v>4181</v>
      </c>
      <c r="U2113" s="222"/>
      <c r="V2113" s="48"/>
      <c r="W2113" s="48"/>
    </row>
    <row r="2114" s="49" customFormat="1">
      <c r="A2114" s="39">
        <v>50</v>
      </c>
      <c r="B2114" s="54" t="s">
        <v>40</v>
      </c>
      <c r="C2114" s="55" t="s">
        <v>4182</v>
      </c>
      <c r="D2114" s="141" t="s">
        <v>38</v>
      </c>
      <c r="E2114" s="88">
        <v>44548</v>
      </c>
      <c r="F2114" s="37" t="str">
        <f>VLOOKUP($C2114,CARPETAS!$C$5:$L$2388,2,FALSE)</f>
        <v>BRA058</v>
      </c>
      <c r="G2114" s="27" t="str">
        <f>VLOOKUP($C2114,CARPETAS!$C$5:$L$2388,9,FALSE)</f>
        <v>141.83.42</v>
      </c>
      <c r="H2114" s="28" t="str">
        <f>VLOOKUP($C2114,CARPETAS!$C$5:$L$2388,5,FALSE)</f>
        <v>Silvio</v>
      </c>
      <c r="I2114" s="88">
        <f>E2114+5</f>
        <v>44553</v>
      </c>
      <c r="J2114" s="29" t="str">
        <f>VLOOKUP($C2114,CARPETAS!$C$5:$L$2388,4,FALSE)</f>
        <v>Rio Branco</v>
      </c>
      <c r="K2114" s="38"/>
      <c r="L2114" s="93">
        <f ref="L2114:L2145" t="shared" si="132">I2114+1</f>
        <v>44554</v>
      </c>
      <c r="M2114" s="30">
        <f t="shared" si="131"/>
        <v>6</v>
      </c>
      <c r="N2114" s="31">
        <v>1104</v>
      </c>
      <c r="O2114" s="31">
        <v>57074</v>
      </c>
      <c r="P2114" s="31">
        <v>1104</v>
      </c>
      <c r="Q2114" s="31">
        <v>5506</v>
      </c>
      <c r="R2114" s="31" t="s">
        <v>77</v>
      </c>
      <c r="S2114" s="31" t="s">
        <v>3820</v>
      </c>
      <c r="T2114" s="40" t="s">
        <v>4181</v>
      </c>
      <c r="U2114" s="222"/>
      <c r="V2114" s="48"/>
      <c r="W2114" s="48"/>
    </row>
    <row r="2115" s="49" customFormat="1">
      <c r="A2115" s="39">
        <v>51</v>
      </c>
      <c r="B2115" s="54" t="s">
        <v>40</v>
      </c>
      <c r="C2115" s="55" t="s">
        <v>4141</v>
      </c>
      <c r="D2115" s="141" t="s">
        <v>36</v>
      </c>
      <c r="E2115" s="88">
        <v>44551</v>
      </c>
      <c r="F2115" s="37" t="str">
        <f>VLOOKUP($C2115,CARPETAS!$C$5:$L$2388,2,FALSE)</f>
        <v>BRB129</v>
      </c>
      <c r="G2115" s="27" t="str">
        <f>VLOOKUP($C2115,CARPETAS!$C$5:$L$2388,9,FALSE)</f>
        <v>141.84.06</v>
      </c>
      <c r="H2115" s="28" t="str">
        <f>VLOOKUP($C2115,CARPETAS!$C$5:$L$2388,5,FALSE)</f>
        <v>Gral</v>
      </c>
      <c r="I2115" s="88">
        <f>E2115+2</f>
        <v>44553</v>
      </c>
      <c r="J2115" s="29" t="str">
        <f>VLOOKUP($C2115,CARPETAS!$C$5:$L$2388,4,FALSE)</f>
        <v>Rio Branco</v>
      </c>
      <c r="K2115" s="38"/>
      <c r="L2115" s="93">
        <f t="shared" si="132"/>
        <v>44554</v>
      </c>
      <c r="M2115" s="30">
        <f t="shared" si="131"/>
        <v>3</v>
      </c>
      <c r="N2115" s="31">
        <v>918</v>
      </c>
      <c r="O2115" s="31" t="s">
        <v>669</v>
      </c>
      <c r="P2115" s="31">
        <v>919</v>
      </c>
      <c r="Q2115" s="31">
        <v>5808</v>
      </c>
      <c r="R2115" s="31" t="s">
        <v>4183</v>
      </c>
      <c r="S2115" s="31" t="s">
        <v>4184</v>
      </c>
      <c r="T2115" s="40" t="s">
        <v>4185</v>
      </c>
      <c r="U2115" s="222"/>
      <c r="V2115" s="48"/>
      <c r="W2115" s="48"/>
    </row>
    <row r="2116" s="49" customFormat="1">
      <c r="A2116" s="39">
        <v>51</v>
      </c>
      <c r="B2116" s="54" t="s">
        <v>40</v>
      </c>
      <c r="C2116" s="55" t="s">
        <v>4118</v>
      </c>
      <c r="D2116" s="141" t="s">
        <v>27</v>
      </c>
      <c r="E2116" s="88">
        <v>44551</v>
      </c>
      <c r="F2116" s="37" t="str">
        <f>VLOOKUP($C2116,CARPETAS!$C$5:$L$2388,2,FALSE)</f>
        <v>BRB127</v>
      </c>
      <c r="G2116" s="27" t="str">
        <f>VLOOKUP($C2116,CARPETAS!$C$5:$L$2388,9,FALSE)</f>
        <v>141.81.57</v>
      </c>
      <c r="H2116" s="28" t="str">
        <f>VLOOKUP($C2116,CARPETAS!$C$5:$L$2388,5,FALSE)</f>
        <v>Amaro</v>
      </c>
      <c r="I2116" s="88">
        <f>E2116+2</f>
        <v>44553</v>
      </c>
      <c r="J2116" s="29" t="str">
        <f>VLOOKUP($C2116,CARPETAS!$C$5:$L$2388,4,FALSE)</f>
        <v>Rio Branco</v>
      </c>
      <c r="K2116" s="38"/>
      <c r="L2116" s="93">
        <f t="shared" si="132"/>
        <v>44554</v>
      </c>
      <c r="M2116" s="30">
        <f t="shared" si="131"/>
        <v>3</v>
      </c>
      <c r="N2116" s="31">
        <v>1008</v>
      </c>
      <c r="O2116" s="31" t="s">
        <v>4186</v>
      </c>
      <c r="P2116" s="31">
        <v>1008</v>
      </c>
      <c r="Q2116" s="31">
        <v>8095</v>
      </c>
      <c r="R2116" s="31" t="s">
        <v>4187</v>
      </c>
      <c r="S2116" s="31" t="s">
        <v>4188</v>
      </c>
      <c r="T2116" s="40" t="s">
        <v>4189</v>
      </c>
      <c r="U2116" s="222"/>
      <c r="V2116" s="48"/>
      <c r="W2116" s="48"/>
    </row>
    <row r="2117" s="49" customFormat="1">
      <c r="A2117" s="39">
        <v>51</v>
      </c>
      <c r="B2117" s="54" t="s">
        <v>40</v>
      </c>
      <c r="C2117" s="55" t="s">
        <v>4164</v>
      </c>
      <c r="D2117" s="141" t="s">
        <v>32</v>
      </c>
      <c r="E2117" s="88">
        <v>44552</v>
      </c>
      <c r="F2117" s="37" t="str">
        <f>VLOOKUP($C2117,CARPETAS!$C$5:$L$2388,2,FALSE)</f>
        <v>BRB131</v>
      </c>
      <c r="G2117" s="27" t="str">
        <f>VLOOKUP($C2117,CARPETAS!$C$5:$L$2388,9,FALSE)</f>
        <v>141.87.28</v>
      </c>
      <c r="H2117" s="28" t="str">
        <f>VLOOKUP($C2117,CARPETAS!$C$5:$L$2388,5,FALSE)</f>
        <v>Silvio</v>
      </c>
      <c r="I2117" s="88">
        <f>E2117+5</f>
        <v>44557</v>
      </c>
      <c r="J2117" s="29" t="str">
        <f>VLOOKUP($C2117,CARPETAS!$C$5:$L$2388,4,FALSE)</f>
        <v>Rio Branco</v>
      </c>
      <c r="K2117" s="38"/>
      <c r="L2117" s="93">
        <f t="shared" si="132"/>
        <v>44558</v>
      </c>
      <c r="M2117" s="30">
        <f t="shared" si="131"/>
        <v>6</v>
      </c>
      <c r="N2117" s="31">
        <v>918</v>
      </c>
      <c r="O2117" s="31" t="s">
        <v>810</v>
      </c>
      <c r="P2117" s="31">
        <v>919</v>
      </c>
      <c r="Q2117" s="31">
        <v>5514</v>
      </c>
      <c r="R2117" s="31" t="s">
        <v>3217</v>
      </c>
      <c r="S2117" s="31" t="s">
        <v>3218</v>
      </c>
      <c r="T2117" s="40" t="s">
        <v>4190</v>
      </c>
      <c r="U2117" s="222"/>
      <c r="V2117" s="48"/>
      <c r="W2117" s="48"/>
    </row>
    <row r="2118" s="49" customFormat="1">
      <c r="A2118" s="39">
        <v>51</v>
      </c>
      <c r="B2118" s="54" t="s">
        <v>22</v>
      </c>
      <c r="C2118" s="55" t="s">
        <v>23</v>
      </c>
      <c r="D2118" s="141" t="s">
        <v>37</v>
      </c>
      <c r="E2118" s="88">
        <v>44552</v>
      </c>
      <c r="F2118" s="37" t="str">
        <f>VLOOKUP($C2118,CARPETAS!$C$5:$L$2388,2,FALSE)</f>
        <v>BRB</v>
      </c>
      <c r="G2118" s="27" t="str">
        <f>VLOOKUP($C2118,CARPETAS!$C$5:$L$2388,9,FALSE)</f>
        <v>xx</v>
      </c>
      <c r="H2118" s="28" t="str">
        <f>VLOOKUP($C2118,CARPETAS!$C$5:$L$2388,5,FALSE)</f>
        <v>xx</v>
      </c>
      <c r="I2118" s="88">
        <f>E2118+6</f>
        <v>44558</v>
      </c>
      <c r="J2118" s="29" t="str">
        <f>VLOOKUP($C2118,CARPETAS!$C$5:$L$2388,4,FALSE)</f>
        <v>xx</v>
      </c>
      <c r="K2118" s="38"/>
      <c r="L2118" s="93">
        <f t="shared" si="132"/>
        <v>44559</v>
      </c>
      <c r="M2118" s="30">
        <f t="shared" si="131"/>
        <v>7</v>
      </c>
      <c r="N2118" s="31">
        <v>918</v>
      </c>
      <c r="O2118" s="31"/>
      <c r="P2118" s="31"/>
      <c r="Q2118" s="31"/>
      <c r="R2118" s="31"/>
      <c r="S2118" s="31"/>
      <c r="T2118" s="40"/>
      <c r="U2118" s="222"/>
      <c r="V2118" s="48"/>
      <c r="W2118" s="48"/>
    </row>
    <row r="2119" s="49" customFormat="1">
      <c r="A2119" s="39">
        <v>50</v>
      </c>
      <c r="B2119" s="54" t="s">
        <v>40</v>
      </c>
      <c r="C2119" s="55" t="s">
        <v>4191</v>
      </c>
      <c r="D2119" s="141" t="s">
        <v>38</v>
      </c>
      <c r="E2119" s="88">
        <v>44549</v>
      </c>
      <c r="F2119" s="37" t="str">
        <f>VLOOKUP($C2119,CARPETAS!$C$5:$L$2388,2,FALSE)</f>
        <v>BRA058</v>
      </c>
      <c r="G2119" s="27" t="str">
        <f>VLOOKUP($C2119,CARPETAS!$C$5:$L$2388,9,FALSE)</f>
        <v>141.83.42</v>
      </c>
      <c r="H2119" s="28" t="str">
        <f>VLOOKUP($C2119,CARPETAS!$C$5:$L$2388,5,FALSE)</f>
        <v>Silvio</v>
      </c>
      <c r="I2119" s="88">
        <v>44558</v>
      </c>
      <c r="J2119" s="29" t="str">
        <f>VLOOKUP($C2119,CARPETAS!$C$5:$L$2388,4,FALSE)</f>
        <v>Rio Branco</v>
      </c>
      <c r="K2119" s="38"/>
      <c r="L2119" s="93">
        <f t="shared" si="132"/>
        <v>44559</v>
      </c>
      <c r="M2119" s="30">
        <f t="shared" si="131"/>
        <v>10</v>
      </c>
      <c r="N2119" s="31">
        <v>1104</v>
      </c>
      <c r="O2119" s="31">
        <v>57083</v>
      </c>
      <c r="P2119" s="31">
        <v>1104</v>
      </c>
      <c r="Q2119" s="31">
        <v>5509</v>
      </c>
      <c r="R2119" s="31" t="s">
        <v>217</v>
      </c>
      <c r="S2119" s="31" t="s">
        <v>1690</v>
      </c>
      <c r="T2119" s="40" t="s">
        <v>4192</v>
      </c>
      <c r="U2119" s="222"/>
      <c r="V2119" s="48"/>
      <c r="W2119" s="48"/>
    </row>
    <row r="2120" s="49" customFormat="1">
      <c r="A2120" s="39">
        <v>51</v>
      </c>
      <c r="B2120" s="54" t="s">
        <v>40</v>
      </c>
      <c r="C2120" s="55" t="s">
        <v>4193</v>
      </c>
      <c r="D2120" s="141" t="s">
        <v>38</v>
      </c>
      <c r="E2120" s="88">
        <v>44552</v>
      </c>
      <c r="F2120" s="37" t="str">
        <f>VLOOKUP($C2120,CARPETAS!$C$5:$L$2388,2,FALSE)</f>
        <v>BRA059</v>
      </c>
      <c r="G2120" s="27" t="str">
        <f>VLOOKUP($C2120,CARPETAS!$C$5:$L$2388,9,FALSE)</f>
        <v>141.83.46</v>
      </c>
      <c r="H2120" s="28" t="str">
        <f>VLOOKUP($C2120,CARPETAS!$C$5:$L$2388,5,FALSE)</f>
        <v>Silvio</v>
      </c>
      <c r="I2120" s="88">
        <v>44558</v>
      </c>
      <c r="J2120" s="29" t="str">
        <f>VLOOKUP($C2120,CARPETAS!$C$5:$L$2388,4,FALSE)</f>
        <v>Rio Branco</v>
      </c>
      <c r="K2120" s="38"/>
      <c r="L2120" s="93">
        <f t="shared" si="132"/>
        <v>44559</v>
      </c>
      <c r="M2120" s="30">
        <f t="shared" si="131"/>
        <v>7</v>
      </c>
      <c r="N2120" s="31">
        <v>1104</v>
      </c>
      <c r="O2120" s="31">
        <v>57082</v>
      </c>
      <c r="P2120" s="31">
        <v>1104</v>
      </c>
      <c r="Q2120" s="31">
        <v>5513</v>
      </c>
      <c r="R2120" s="31" t="s">
        <v>77</v>
      </c>
      <c r="S2120" s="31" t="s">
        <v>3820</v>
      </c>
      <c r="T2120" s="40" t="s">
        <v>4192</v>
      </c>
      <c r="U2120" s="222"/>
      <c r="V2120" s="48"/>
      <c r="W2120" s="48"/>
    </row>
    <row r="2121" s="49" customFormat="1">
      <c r="A2121" s="39">
        <v>52</v>
      </c>
      <c r="B2121" s="54" t="s">
        <v>40</v>
      </c>
      <c r="C2121" s="55" t="s">
        <v>4176</v>
      </c>
      <c r="D2121" s="141" t="s">
        <v>1998</v>
      </c>
      <c r="E2121" s="88">
        <v>44557</v>
      </c>
      <c r="F2121" s="37" t="str">
        <f>VLOOKUP($C2121,CARPETAS!$C$5:$L$2388,2,FALSE)</f>
        <v>BRB130</v>
      </c>
      <c r="G2121" s="27" t="str">
        <f>VLOOKUP($C2121,CARPETAS!$C$5:$L$2388,9,FALSE)</f>
        <v>141.87.27</v>
      </c>
      <c r="H2121" s="28" t="str">
        <f>VLOOKUP($C2121,CARPETAS!$C$5:$L$2388,5,FALSE)</f>
        <v>Zanini</v>
      </c>
      <c r="I2121" s="88">
        <v>44558</v>
      </c>
      <c r="J2121" s="29" t="str">
        <f>VLOOKUP($C2121,CARPETAS!$C$5:$L$2388,4,FALSE)</f>
        <v>Rio Branco</v>
      </c>
      <c r="K2121" s="38"/>
      <c r="L2121" s="93">
        <f t="shared" si="132"/>
        <v>44559</v>
      </c>
      <c r="M2121" s="30">
        <f t="shared" si="131"/>
        <v>2</v>
      </c>
      <c r="N2121" s="31">
        <v>918</v>
      </c>
      <c r="O2121" s="31" t="s">
        <v>4194</v>
      </c>
      <c r="P2121" s="31">
        <v>919</v>
      </c>
      <c r="Q2121" s="31">
        <v>2491</v>
      </c>
      <c r="R2121" s="31" t="s">
        <v>3752</v>
      </c>
      <c r="S2121" s="31" t="s">
        <v>316</v>
      </c>
      <c r="T2121" s="40" t="s">
        <v>4195</v>
      </c>
      <c r="U2121" s="222"/>
      <c r="V2121" s="48"/>
      <c r="W2121" s="48"/>
    </row>
    <row r="2122" s="49" customFormat="1">
      <c r="A2122" s="39">
        <v>52</v>
      </c>
      <c r="B2122" s="54" t="s">
        <v>40</v>
      </c>
      <c r="C2122" s="55" t="s">
        <v>4176</v>
      </c>
      <c r="D2122" s="141" t="s">
        <v>1998</v>
      </c>
      <c r="E2122" s="88">
        <v>44558</v>
      </c>
      <c r="F2122" s="37" t="str">
        <f>VLOOKUP($C2122,CARPETAS!$C$5:$L$2388,2,FALSE)</f>
        <v>BRB130</v>
      </c>
      <c r="G2122" s="27" t="str">
        <f>VLOOKUP($C2122,CARPETAS!$C$5:$L$2388,9,FALSE)</f>
        <v>141.87.27</v>
      </c>
      <c r="H2122" s="28" t="str">
        <f>VLOOKUP($C2122,CARPETAS!$C$5:$L$2388,5,FALSE)</f>
        <v>Zanini</v>
      </c>
      <c r="I2122" s="88">
        <f>E2122+1</f>
        <v>44559</v>
      </c>
      <c r="J2122" s="29" t="str">
        <f>VLOOKUP($C2122,CARPETAS!$C$5:$L$2388,4,FALSE)</f>
        <v>Rio Branco</v>
      </c>
      <c r="K2122" s="38"/>
      <c r="L2122" s="93">
        <f t="shared" si="132"/>
        <v>44560</v>
      </c>
      <c r="M2122" s="30">
        <f t="shared" si="131"/>
        <v>2</v>
      </c>
      <c r="N2122" s="31">
        <v>918</v>
      </c>
      <c r="O2122" s="31" t="s">
        <v>4196</v>
      </c>
      <c r="P2122" s="31">
        <v>918</v>
      </c>
      <c r="Q2122" s="31">
        <v>2492</v>
      </c>
      <c r="R2122" s="31" t="s">
        <v>582</v>
      </c>
      <c r="S2122" s="31" t="s">
        <v>583</v>
      </c>
      <c r="T2122" s="40" t="s">
        <v>4197</v>
      </c>
      <c r="U2122" s="222"/>
      <c r="V2122" s="48"/>
      <c r="W2122" s="48"/>
    </row>
    <row r="2123" s="49" customFormat="1">
      <c r="A2123" s="39">
        <v>51</v>
      </c>
      <c r="B2123" s="54" t="s">
        <v>40</v>
      </c>
      <c r="C2123" s="55" t="s">
        <v>4198</v>
      </c>
      <c r="D2123" s="141" t="s">
        <v>38</v>
      </c>
      <c r="E2123" s="88">
        <v>44552</v>
      </c>
      <c r="F2123" s="37" t="str">
        <f>VLOOKUP($C2123,CARPETAS!$C$5:$L$2388,2,FALSE)</f>
        <v>BRA059</v>
      </c>
      <c r="G2123" s="27" t="str">
        <f>VLOOKUP($C2123,CARPETAS!$C$5:$L$2388,9,FALSE)</f>
        <v>141.83.46</v>
      </c>
      <c r="H2123" s="28" t="str">
        <f>VLOOKUP($C2123,CARPETAS!$C$5:$L$2388,5,FALSE)</f>
        <v>Silvio</v>
      </c>
      <c r="I2123" s="88">
        <v>44559</v>
      </c>
      <c r="J2123" s="29" t="str">
        <f>VLOOKUP($C2123,CARPETAS!$C$5:$L$2388,4,FALSE)</f>
        <v>Rio Branco</v>
      </c>
      <c r="K2123" s="38"/>
      <c r="L2123" s="93">
        <f t="shared" si="132"/>
        <v>44560</v>
      </c>
      <c r="M2123" s="30">
        <f t="shared" si="131"/>
        <v>8</v>
      </c>
      <c r="N2123" s="31">
        <v>1104</v>
      </c>
      <c r="O2123" s="31">
        <v>57087</v>
      </c>
      <c r="P2123" s="31">
        <v>1104</v>
      </c>
      <c r="Q2123" s="31">
        <v>5516</v>
      </c>
      <c r="R2123" s="31" t="s">
        <v>281</v>
      </c>
      <c r="S2123" s="31" t="s">
        <v>546</v>
      </c>
      <c r="T2123" s="40" t="s">
        <v>4199</v>
      </c>
      <c r="U2123" s="222"/>
      <c r="V2123" s="48"/>
      <c r="W2123" s="48"/>
    </row>
    <row r="2124" s="49" customFormat="1">
      <c r="A2124" s="39">
        <v>52</v>
      </c>
      <c r="B2124" s="54" t="s">
        <v>40</v>
      </c>
      <c r="C2124" s="55" t="s">
        <v>4164</v>
      </c>
      <c r="D2124" s="141" t="s">
        <v>1091</v>
      </c>
      <c r="E2124" s="88">
        <v>44558</v>
      </c>
      <c r="F2124" s="37" t="str">
        <f>VLOOKUP($C2124,CARPETAS!$C$5:$L$2388,2,FALSE)</f>
        <v>BRB131</v>
      </c>
      <c r="G2124" s="27" t="str">
        <f>VLOOKUP($C2124,CARPETAS!$C$5:$L$2388,9,FALSE)</f>
        <v>141.87.28</v>
      </c>
      <c r="H2124" s="28" t="str">
        <f>VLOOKUP($C2124,CARPETAS!$C$5:$L$2388,5,FALSE)</f>
        <v>Silvio</v>
      </c>
      <c r="I2124" s="88">
        <f>E2124+1</f>
        <v>44559</v>
      </c>
      <c r="J2124" s="29" t="str">
        <f>VLOOKUP($C2124,CARPETAS!$C$5:$L$2388,4,FALSE)</f>
        <v>Rio Branco</v>
      </c>
      <c r="K2124" s="38"/>
      <c r="L2124" s="93">
        <f t="shared" si="132"/>
        <v>44560</v>
      </c>
      <c r="M2124" s="30">
        <f t="shared" si="131"/>
        <v>2</v>
      </c>
      <c r="N2124" s="31">
        <v>918</v>
      </c>
      <c r="O2124" s="31" t="s">
        <v>1888</v>
      </c>
      <c r="P2124" s="31">
        <v>918</v>
      </c>
      <c r="Q2124" s="31">
        <v>5518</v>
      </c>
      <c r="R2124" s="31" t="s">
        <v>189</v>
      </c>
      <c r="S2124" s="31" t="s">
        <v>190</v>
      </c>
      <c r="T2124" s="40" t="s">
        <v>4197</v>
      </c>
      <c r="U2124" s="222"/>
      <c r="V2124" s="48"/>
      <c r="W2124" s="48"/>
    </row>
    <row r="2125" s="49" customFormat="1">
      <c r="A2125" s="39">
        <v>52</v>
      </c>
      <c r="B2125" s="54" t="s">
        <v>40</v>
      </c>
      <c r="C2125" s="55" t="s">
        <v>4118</v>
      </c>
      <c r="D2125" s="141" t="s">
        <v>27</v>
      </c>
      <c r="E2125" s="88">
        <v>44558</v>
      </c>
      <c r="F2125" s="37" t="str">
        <f>VLOOKUP($C2125,CARPETAS!$C$5:$L$2388,2,FALSE)</f>
        <v>BRB127</v>
      </c>
      <c r="G2125" s="27" t="str">
        <f>VLOOKUP($C2125,CARPETAS!$C$5:$L$2388,9,FALSE)</f>
        <v>141.81.57</v>
      </c>
      <c r="H2125" s="28" t="str">
        <f>VLOOKUP($C2125,CARPETAS!$C$5:$L$2388,5,FALSE)</f>
        <v>Amaro</v>
      </c>
      <c r="I2125" s="88">
        <f>E2125+1</f>
        <v>44559</v>
      </c>
      <c r="J2125" s="29" t="str">
        <f>VLOOKUP($C2125,CARPETAS!$C$5:$L$2388,4,FALSE)</f>
        <v>Rio Branco</v>
      </c>
      <c r="K2125" s="38"/>
      <c r="L2125" s="93">
        <f t="shared" si="132"/>
        <v>44560</v>
      </c>
      <c r="M2125" s="30">
        <f t="shared" si="131"/>
        <v>2</v>
      </c>
      <c r="N2125" s="31">
        <v>1008</v>
      </c>
      <c r="O2125" s="31" t="s">
        <v>4200</v>
      </c>
      <c r="P2125" s="31">
        <v>1008</v>
      </c>
      <c r="Q2125" s="31">
        <v>8126</v>
      </c>
      <c r="R2125" s="31" t="s">
        <v>4058</v>
      </c>
      <c r="S2125" s="31" t="s">
        <v>4059</v>
      </c>
      <c r="T2125" s="40" t="s">
        <v>4201</v>
      </c>
      <c r="U2125" s="222"/>
      <c r="V2125" s="48"/>
      <c r="W2125" s="48"/>
    </row>
    <row r="2126" s="49" customFormat="1">
      <c r="A2126" s="39">
        <v>51</v>
      </c>
      <c r="B2126" s="54" t="s">
        <v>40</v>
      </c>
      <c r="C2126" s="55" t="s">
        <v>4176</v>
      </c>
      <c r="D2126" s="141" t="s">
        <v>37</v>
      </c>
      <c r="E2126" s="88">
        <v>44558</v>
      </c>
      <c r="F2126" s="37" t="str">
        <f>VLOOKUP($C2126,CARPETAS!$C$5:$L$2388,2,FALSE)</f>
        <v>BRB130</v>
      </c>
      <c r="G2126" s="27" t="str">
        <f>VLOOKUP($C2126,CARPETAS!$C$5:$L$2388,9,FALSE)</f>
        <v>141.87.27</v>
      </c>
      <c r="H2126" s="28" t="str">
        <f>VLOOKUP($C2126,CARPETAS!$C$5:$L$2388,5,FALSE)</f>
        <v>Zanini</v>
      </c>
      <c r="I2126" s="88">
        <v>44560</v>
      </c>
      <c r="J2126" s="29" t="str">
        <f>VLOOKUP($C2126,CARPETAS!$C$5:$L$2388,4,FALSE)</f>
        <v>Rio Branco</v>
      </c>
      <c r="K2126" s="38"/>
      <c r="L2126" s="93">
        <f t="shared" si="132"/>
        <v>44561</v>
      </c>
      <c r="M2126" s="30">
        <f t="shared" si="131"/>
        <v>3</v>
      </c>
      <c r="N2126" s="31">
        <v>918</v>
      </c>
      <c r="O2126" s="31" t="s">
        <v>1096</v>
      </c>
      <c r="P2126" s="31">
        <v>918</v>
      </c>
      <c r="Q2126" s="31">
        <v>2494</v>
      </c>
      <c r="R2126" s="31" t="s">
        <v>761</v>
      </c>
      <c r="S2126" s="31" t="s">
        <v>882</v>
      </c>
      <c r="T2126" s="40" t="s">
        <v>4202</v>
      </c>
      <c r="U2126" s="222"/>
      <c r="V2126" s="48"/>
      <c r="W2126" s="48"/>
    </row>
    <row r="2127" s="49" customFormat="1">
      <c r="A2127" s="39">
        <v>52</v>
      </c>
      <c r="B2127" s="54" t="s">
        <v>40</v>
      </c>
      <c r="C2127" s="55" t="s">
        <v>4164</v>
      </c>
      <c r="D2127" s="141" t="s">
        <v>32</v>
      </c>
      <c r="E2127" s="88">
        <v>44559</v>
      </c>
      <c r="F2127" s="37" t="str">
        <f>VLOOKUP($C2127,CARPETAS!$C$5:$L$2388,2,FALSE)</f>
        <v>BRB131</v>
      </c>
      <c r="G2127" s="27" t="str">
        <f>VLOOKUP($C2127,CARPETAS!$C$5:$L$2388,9,FALSE)</f>
        <v>141.87.28</v>
      </c>
      <c r="H2127" s="28" t="str">
        <f>VLOOKUP($C2127,CARPETAS!$C$5:$L$2388,5,FALSE)</f>
        <v>Silvio</v>
      </c>
      <c r="I2127" s="88">
        <v>44560</v>
      </c>
      <c r="J2127" s="29" t="str">
        <f>VLOOKUP($C2127,CARPETAS!$C$5:$L$2388,4,FALSE)</f>
        <v>Rio Branco</v>
      </c>
      <c r="K2127" s="38"/>
      <c r="L2127" s="93">
        <f t="shared" si="132"/>
        <v>44561</v>
      </c>
      <c r="M2127" s="30">
        <f t="shared" si="131"/>
        <v>2</v>
      </c>
      <c r="N2127" s="31">
        <v>918</v>
      </c>
      <c r="O2127" s="31" t="s">
        <v>824</v>
      </c>
      <c r="P2127" s="31">
        <v>919</v>
      </c>
      <c r="Q2127" s="31">
        <v>5520</v>
      </c>
      <c r="R2127" s="31" t="s">
        <v>3798</v>
      </c>
      <c r="S2127" s="31" t="s">
        <v>3799</v>
      </c>
      <c r="T2127" s="40" t="s">
        <v>4203</v>
      </c>
      <c r="U2127" s="222"/>
      <c r="V2127" s="48"/>
      <c r="W2127" s="48"/>
    </row>
    <row r="2128" s="49" customFormat="1">
      <c r="A2128" s="39">
        <v>52</v>
      </c>
      <c r="B2128" s="54" t="s">
        <v>40</v>
      </c>
      <c r="C2128" s="55" t="s">
        <v>4176</v>
      </c>
      <c r="D2128" s="141" t="s">
        <v>1998</v>
      </c>
      <c r="E2128" s="88">
        <v>44559</v>
      </c>
      <c r="F2128" s="37" t="str">
        <f>VLOOKUP($C2128,CARPETAS!$C$5:$L$2388,2,FALSE)</f>
        <v>BRB130</v>
      </c>
      <c r="G2128" s="27" t="str">
        <f>VLOOKUP($C2128,CARPETAS!$C$5:$L$2388,9,FALSE)</f>
        <v>141.87.27</v>
      </c>
      <c r="H2128" s="28" t="str">
        <f>VLOOKUP($C2128,CARPETAS!$C$5:$L$2388,5,FALSE)</f>
        <v>Zanini</v>
      </c>
      <c r="I2128" s="88">
        <v>44560</v>
      </c>
      <c r="J2128" s="29" t="str">
        <f>VLOOKUP($C2128,CARPETAS!$C$5:$L$2388,4,FALSE)</f>
        <v>Rio Branco</v>
      </c>
      <c r="K2128" s="38"/>
      <c r="L2128" s="93">
        <f t="shared" si="132"/>
        <v>44561</v>
      </c>
      <c r="M2128" s="30">
        <f t="shared" si="131"/>
        <v>2</v>
      </c>
      <c r="N2128" s="31">
        <v>918</v>
      </c>
      <c r="O2128" s="31" t="s">
        <v>4204</v>
      </c>
      <c r="P2128" s="31">
        <v>918</v>
      </c>
      <c r="Q2128" s="31">
        <v>2495</v>
      </c>
      <c r="R2128" s="31" t="s">
        <v>3579</v>
      </c>
      <c r="S2128" s="31" t="s">
        <v>3580</v>
      </c>
      <c r="T2128" s="40" t="s">
        <v>4202</v>
      </c>
      <c r="U2128" s="222"/>
      <c r="V2128" s="48"/>
      <c r="W2128" s="48"/>
    </row>
    <row r="2129" s="49" customFormat="1">
      <c r="A2129" s="39">
        <v>51</v>
      </c>
      <c r="B2129" s="54" t="s">
        <v>40</v>
      </c>
      <c r="C2129" s="55" t="s">
        <v>4205</v>
      </c>
      <c r="D2129" s="141" t="s">
        <v>2282</v>
      </c>
      <c r="E2129" s="88">
        <v>44553</v>
      </c>
      <c r="F2129" s="37" t="str">
        <f>VLOOKUP($C2129,CARPETAS!$C$5:$L$2388,2,FALSE)</f>
        <v>BRE058</v>
      </c>
      <c r="G2129" s="27">
        <f>VLOOKUP($C2129,CARPETAS!$C$5:$L$2388,9,FALSE)</f>
        <v>0</v>
      </c>
      <c r="H2129" s="28" t="str">
        <f>VLOOKUP($C2129,CARPETAS!$C$5:$L$2388,5,FALSE)</f>
        <v>Silvio</v>
      </c>
      <c r="I2129" s="88">
        <v>44564</v>
      </c>
      <c r="J2129" s="29" t="str">
        <f>VLOOKUP($C2129,CARPETAS!$C$5:$L$2388,4,FALSE)</f>
        <v>RIO Branco</v>
      </c>
      <c r="K2129" s="38"/>
      <c r="L2129" s="93">
        <f t="shared" si="132"/>
        <v>44565</v>
      </c>
      <c r="M2129" s="30">
        <f t="shared" si="131"/>
        <v>12</v>
      </c>
      <c r="N2129" s="31">
        <v>1620</v>
      </c>
      <c r="O2129" s="31" t="s">
        <v>1</v>
      </c>
      <c r="P2129" s="31"/>
      <c r="Q2129" s="31">
        <v>5512</v>
      </c>
      <c r="R2129" s="31" t="s">
        <v>2721</v>
      </c>
      <c r="S2129" s="31" t="s">
        <v>127</v>
      </c>
      <c r="T2129" s="40" t="s">
        <v>4206</v>
      </c>
      <c r="U2129" s="222"/>
      <c r="V2129" s="48"/>
      <c r="W2129" s="48"/>
    </row>
    <row r="2130" s="49" customFormat="1">
      <c r="A2130" s="39">
        <v>51</v>
      </c>
      <c r="B2130" s="54" t="s">
        <v>40</v>
      </c>
      <c r="C2130" s="55" t="s">
        <v>4207</v>
      </c>
      <c r="D2130" s="141" t="s">
        <v>1091</v>
      </c>
      <c r="E2130" s="88">
        <v>44560</v>
      </c>
      <c r="F2130" s="37" t="str">
        <f>VLOOKUP($C2130,CARPETAS!$C$5:$L$2388,2,FALSE)</f>
        <v>BRB132</v>
      </c>
      <c r="G2130" s="27" t="str">
        <f>VLOOKUP($C2130,CARPETAS!$C$5:$L$2388,9,FALSE)</f>
        <v>141.96.38</v>
      </c>
      <c r="H2130" s="28" t="str">
        <f>VLOOKUP($C2130,CARPETAS!$C$5:$L$2388,5,FALSE)</f>
        <v>Silvio</v>
      </c>
      <c r="I2130" s="88">
        <v>44564</v>
      </c>
      <c r="J2130" s="29" t="str">
        <f>VLOOKUP($C2130,CARPETAS!$C$5:$L$2388,4,FALSE)</f>
        <v>Rio Branco</v>
      </c>
      <c r="K2130" s="38"/>
      <c r="L2130" s="93">
        <f t="shared" si="132"/>
        <v>44565</v>
      </c>
      <c r="M2130" s="30">
        <f t="shared" si="131"/>
        <v>5</v>
      </c>
      <c r="N2130" s="31">
        <v>918</v>
      </c>
      <c r="O2130" s="31" t="s">
        <v>1092</v>
      </c>
      <c r="P2130" s="31">
        <v>918</v>
      </c>
      <c r="Q2130" s="31">
        <v>5522</v>
      </c>
      <c r="R2130" s="31" t="s">
        <v>346</v>
      </c>
      <c r="S2130" s="31" t="s">
        <v>347</v>
      </c>
      <c r="T2130" s="40" t="s">
        <v>4208</v>
      </c>
      <c r="U2130" s="222"/>
      <c r="V2130" s="48"/>
      <c r="W2130" s="48"/>
    </row>
    <row r="2131" s="49" customFormat="1">
      <c r="A2131" s="39">
        <v>51</v>
      </c>
      <c r="B2131" s="54" t="s">
        <v>40</v>
      </c>
      <c r="C2131" s="55" t="s">
        <v>4209</v>
      </c>
      <c r="D2131" s="141" t="s">
        <v>38</v>
      </c>
      <c r="E2131" s="88">
        <v>44557</v>
      </c>
      <c r="F2131" s="37" t="str">
        <f>VLOOKUP($C2131,CARPETAS!$C$5:$L$2388,2,FALSE)</f>
        <v>BRA059</v>
      </c>
      <c r="G2131" s="27" t="str">
        <f>VLOOKUP($C2131,CARPETAS!$C$5:$L$2388,9,FALSE)</f>
        <v>141.83.46</v>
      </c>
      <c r="H2131" s="28" t="str">
        <f>VLOOKUP($C2131,CARPETAS!$C$5:$L$2388,5,FALSE)</f>
        <v>Silvio</v>
      </c>
      <c r="I2131" s="88">
        <v>44565</v>
      </c>
      <c r="J2131" s="29" t="str">
        <f>VLOOKUP($C2131,CARPETAS!$C$5:$L$2388,4,FALSE)</f>
        <v>Rio Branco</v>
      </c>
      <c r="K2131" s="38"/>
      <c r="L2131" s="93">
        <f t="shared" si="132"/>
        <v>44566</v>
      </c>
      <c r="M2131" s="30">
        <f t="shared" si="131"/>
        <v>9</v>
      </c>
      <c r="N2131" s="31">
        <v>1104</v>
      </c>
      <c r="O2131" s="31">
        <v>57096</v>
      </c>
      <c r="P2131" s="31">
        <v>1104</v>
      </c>
      <c r="Q2131" s="31">
        <v>5517</v>
      </c>
      <c r="R2131" s="31" t="s">
        <v>1410</v>
      </c>
      <c r="S2131" s="31" t="s">
        <v>4210</v>
      </c>
      <c r="T2131" s="40" t="s">
        <v>4211</v>
      </c>
      <c r="U2131" s="222"/>
      <c r="V2131" s="48"/>
      <c r="W2131" s="48"/>
    </row>
    <row r="2132" s="49" customFormat="1">
      <c r="A2132" s="39">
        <v>51</v>
      </c>
      <c r="B2132" s="54" t="s">
        <v>40</v>
      </c>
      <c r="C2132" s="55" t="s">
        <v>4212</v>
      </c>
      <c r="D2132" s="141" t="s">
        <v>2282</v>
      </c>
      <c r="E2132" s="88">
        <v>44558</v>
      </c>
      <c r="F2132" s="37" t="str">
        <f>VLOOKUP($C2132,CARPETAS!$C$5:$L$2388,2,FALSE)</f>
        <v>BRE059</v>
      </c>
      <c r="G2132" s="27" t="str">
        <f>VLOOKUP($C2132,CARPETAS!$C$5:$L$2388,9,FALSE)</f>
        <v>1412990/1219288/1419291/1419292</v>
      </c>
      <c r="H2132" s="28" t="str">
        <f>VLOOKUP($C2132,CARPETAS!$C$5:$L$2388,5,FALSE)</f>
        <v>Zanini</v>
      </c>
      <c r="I2132" s="88">
        <v>44565</v>
      </c>
      <c r="J2132" s="29" t="str">
        <f>VLOOKUP($C2132,CARPETAS!$C$5:$L$2388,4,FALSE)</f>
        <v>RIO Branco</v>
      </c>
      <c r="K2132" s="38"/>
      <c r="L2132" s="93">
        <f t="shared" si="132"/>
        <v>44566</v>
      </c>
      <c r="M2132" s="30">
        <f t="shared" si="131"/>
        <v>8</v>
      </c>
      <c r="N2132" s="31">
        <v>1670</v>
      </c>
      <c r="O2132" s="31"/>
      <c r="P2132" s="31"/>
      <c r="Q2132" s="31">
        <v>2497</v>
      </c>
      <c r="R2132" s="31" t="s">
        <v>710</v>
      </c>
      <c r="S2132" s="31" t="s">
        <v>3413</v>
      </c>
      <c r="T2132" s="40" t="s">
        <v>4213</v>
      </c>
      <c r="U2132" s="222"/>
      <c r="V2132" s="48"/>
      <c r="W2132" s="48"/>
    </row>
    <row r="2133" s="49" customFormat="1">
      <c r="A2133" s="39">
        <v>1</v>
      </c>
      <c r="B2133" s="54" t="s">
        <v>40</v>
      </c>
      <c r="C2133" s="55" t="s">
        <v>4207</v>
      </c>
      <c r="D2133" s="141" t="s">
        <v>27</v>
      </c>
      <c r="E2133" s="88">
        <v>44564</v>
      </c>
      <c r="F2133" s="37" t="str">
        <f>VLOOKUP($C2133,CARPETAS!$C$5:$L$2388,2,FALSE)</f>
        <v>BRB132</v>
      </c>
      <c r="G2133" s="27" t="str">
        <f>VLOOKUP($C2133,CARPETAS!$C$5:$L$2388,9,FALSE)</f>
        <v>141.96.38</v>
      </c>
      <c r="H2133" s="28" t="str">
        <f>VLOOKUP($C2133,CARPETAS!$C$5:$L$2388,5,FALSE)</f>
        <v>Silvio</v>
      </c>
      <c r="I2133" s="88">
        <v>44565</v>
      </c>
      <c r="J2133" s="29" t="str">
        <f>VLOOKUP($C2133,CARPETAS!$C$5:$L$2388,4,FALSE)</f>
        <v>Rio Branco</v>
      </c>
      <c r="K2133" s="38"/>
      <c r="L2133" s="93">
        <f t="shared" si="132"/>
        <v>44566</v>
      </c>
      <c r="M2133" s="30">
        <f t="shared" si="131"/>
        <v>2</v>
      </c>
      <c r="N2133" s="31">
        <v>918</v>
      </c>
      <c r="O2133" s="31" t="s">
        <v>1259</v>
      </c>
      <c r="P2133" s="31">
        <v>919</v>
      </c>
      <c r="Q2133" s="31">
        <v>5524</v>
      </c>
      <c r="R2133" s="31" t="s">
        <v>3798</v>
      </c>
      <c r="S2133" s="31" t="s">
        <v>3799</v>
      </c>
      <c r="T2133" s="40" t="s">
        <v>4214</v>
      </c>
      <c r="U2133" s="222"/>
      <c r="V2133" s="48"/>
      <c r="W2133" s="48"/>
    </row>
    <row r="2134" s="49" customFormat="1">
      <c r="A2134" s="39">
        <v>52</v>
      </c>
      <c r="B2134" s="54" t="s">
        <v>40</v>
      </c>
      <c r="C2134" s="55" t="s">
        <v>4215</v>
      </c>
      <c r="D2134" s="141" t="s">
        <v>38</v>
      </c>
      <c r="E2134" s="88">
        <v>44562</v>
      </c>
      <c r="F2134" s="37" t="str">
        <f>VLOOKUP($C2134,CARPETAS!$C$5:$L$2388,2,FALSE)</f>
        <v>BRA060</v>
      </c>
      <c r="G2134" s="27" t="str">
        <f>VLOOKUP($C2134,CARPETAS!$C$5:$L$2388,9,FALSE)</f>
        <v>141.95.99</v>
      </c>
      <c r="H2134" s="28" t="str">
        <f>VLOOKUP($C2134,CARPETAS!$C$5:$L$2388,5,FALSE)</f>
        <v>Silvio</v>
      </c>
      <c r="I2134" s="88">
        <v>44566</v>
      </c>
      <c r="J2134" s="29" t="str">
        <f>VLOOKUP($C2134,CARPETAS!$C$5:$L$2388,4,FALSE)</f>
        <v>Rio Branco</v>
      </c>
      <c r="K2134" s="38"/>
      <c r="L2134" s="93">
        <f t="shared" si="132"/>
        <v>44567</v>
      </c>
      <c r="M2134" s="30">
        <f t="shared" si="131"/>
        <v>5</v>
      </c>
      <c r="N2134" s="31">
        <v>1104</v>
      </c>
      <c r="O2134" s="31">
        <v>57100</v>
      </c>
      <c r="P2134" s="31">
        <v>1104</v>
      </c>
      <c r="Q2134" s="31">
        <v>5519</v>
      </c>
      <c r="R2134" s="31" t="s">
        <v>77</v>
      </c>
      <c r="S2134" s="31" t="s">
        <v>3820</v>
      </c>
      <c r="T2134" s="40" t="s">
        <v>4216</v>
      </c>
      <c r="U2134" s="222"/>
      <c r="V2134" s="48"/>
      <c r="W2134" s="48"/>
    </row>
    <row r="2135" s="49" customFormat="1">
      <c r="A2135" s="39">
        <v>1</v>
      </c>
      <c r="B2135" s="54" t="s">
        <v>40</v>
      </c>
      <c r="C2135" s="55" t="s">
        <v>4217</v>
      </c>
      <c r="D2135" s="141" t="s">
        <v>1998</v>
      </c>
      <c r="E2135" s="88">
        <v>44564</v>
      </c>
      <c r="F2135" s="37" t="str">
        <f>VLOOKUP($C2135,CARPETAS!$C$5:$L$2388,2,FALSE)</f>
        <v>BRB001</v>
      </c>
      <c r="G2135" s="27" t="str">
        <f>VLOOKUP($C2135,CARPETAS!$C$5:$L$2388,9,FALSE)</f>
        <v>141.96.39</v>
      </c>
      <c r="H2135" s="28" t="str">
        <f>VLOOKUP($C2135,CARPETAS!$C$5:$L$2388,5,FALSE)</f>
        <v>Zanini</v>
      </c>
      <c r="I2135" s="88">
        <f>E2135+2</f>
        <v>44566</v>
      </c>
      <c r="J2135" s="29" t="str">
        <f>VLOOKUP($C2135,CARPETAS!$C$5:$L$2388,4,FALSE)</f>
        <v>Rio Branco</v>
      </c>
      <c r="K2135" s="38"/>
      <c r="L2135" s="93">
        <f t="shared" si="132"/>
        <v>44567</v>
      </c>
      <c r="M2135" s="30">
        <f t="shared" si="131"/>
        <v>3</v>
      </c>
      <c r="N2135" s="31">
        <v>918</v>
      </c>
      <c r="O2135" s="31" t="s">
        <v>1999</v>
      </c>
      <c r="P2135" s="31">
        <v>919</v>
      </c>
      <c r="Q2135" s="31">
        <v>2500</v>
      </c>
      <c r="R2135" s="31" t="s">
        <v>696</v>
      </c>
      <c r="S2135" s="31" t="s">
        <v>697</v>
      </c>
      <c r="T2135" s="40" t="s">
        <v>4218</v>
      </c>
      <c r="U2135" s="222"/>
      <c r="V2135" s="48"/>
      <c r="W2135" s="48"/>
    </row>
    <row r="2136" s="49" customFormat="1">
      <c r="A2136" s="39">
        <v>1</v>
      </c>
      <c r="B2136" s="54" t="s">
        <v>40</v>
      </c>
      <c r="C2136" s="55" t="s">
        <v>4217</v>
      </c>
      <c r="D2136" s="141" t="s">
        <v>26</v>
      </c>
      <c r="E2136" s="88">
        <v>44565</v>
      </c>
      <c r="F2136" s="37" t="str">
        <f>VLOOKUP($C2136,CARPETAS!$C$5:$L$2388,2,FALSE)</f>
        <v>BRB001</v>
      </c>
      <c r="G2136" s="27" t="str">
        <f>VLOOKUP($C2136,CARPETAS!$C$5:$L$2388,9,FALSE)</f>
        <v>141.96.39</v>
      </c>
      <c r="H2136" s="28" t="str">
        <f>VLOOKUP($C2136,CARPETAS!$C$5:$L$2388,5,FALSE)</f>
        <v>Zanini</v>
      </c>
      <c r="I2136" s="88">
        <f>E2136+2</f>
        <v>44567</v>
      </c>
      <c r="J2136" s="29" t="str">
        <f>VLOOKUP($C2136,CARPETAS!$C$5:$L$2388,4,FALSE)</f>
        <v>Rio Branco</v>
      </c>
      <c r="K2136" s="38"/>
      <c r="L2136" s="93">
        <f t="shared" si="132"/>
        <v>44568</v>
      </c>
      <c r="M2136" s="30">
        <f t="shared" si="131"/>
        <v>3</v>
      </c>
      <c r="N2136" s="31">
        <v>918</v>
      </c>
      <c r="O2136" s="31" t="s">
        <v>1176</v>
      </c>
      <c r="P2136" s="31">
        <v>918</v>
      </c>
      <c r="Q2136" s="31">
        <v>2501</v>
      </c>
      <c r="R2136" s="31" t="s">
        <v>3621</v>
      </c>
      <c r="S2136" s="31" t="s">
        <v>3622</v>
      </c>
      <c r="T2136" s="40" t="s">
        <v>4219</v>
      </c>
      <c r="U2136" s="222"/>
      <c r="V2136" s="48"/>
      <c r="W2136" s="48"/>
    </row>
    <row r="2137" s="49" customFormat="1">
      <c r="A2137" s="39">
        <v>1</v>
      </c>
      <c r="B2137" s="54" t="s">
        <v>40</v>
      </c>
      <c r="C2137" s="55" t="s">
        <v>4207</v>
      </c>
      <c r="D2137" s="141" t="s">
        <v>32</v>
      </c>
      <c r="E2137" s="88">
        <v>44566</v>
      </c>
      <c r="F2137" s="37" t="str">
        <f>VLOOKUP($C2137,CARPETAS!$C$5:$L$2388,2,FALSE)</f>
        <v>BRB132</v>
      </c>
      <c r="G2137" s="27" t="str">
        <f>VLOOKUP($C2137,CARPETAS!$C$5:$L$2388,9,FALSE)</f>
        <v>141.96.38</v>
      </c>
      <c r="H2137" s="28" t="str">
        <f>VLOOKUP($C2137,CARPETAS!$C$5:$L$2388,5,FALSE)</f>
        <v>Silvio</v>
      </c>
      <c r="I2137" s="88">
        <f>E2137+1</f>
        <v>44567</v>
      </c>
      <c r="J2137" s="29" t="str">
        <f>VLOOKUP($C2137,CARPETAS!$C$5:$L$2388,4,FALSE)</f>
        <v>Rio Branco</v>
      </c>
      <c r="K2137" s="38"/>
      <c r="L2137" s="93">
        <f t="shared" si="132"/>
        <v>44568</v>
      </c>
      <c r="M2137" s="30">
        <f t="shared" si="131"/>
        <v>2</v>
      </c>
      <c r="N2137" s="31">
        <v>918</v>
      </c>
      <c r="O2137" s="31" t="s">
        <v>1186</v>
      </c>
      <c r="P2137" s="31">
        <v>919</v>
      </c>
      <c r="Q2137" s="31">
        <v>5527</v>
      </c>
      <c r="R2137" s="31" t="s">
        <v>168</v>
      </c>
      <c r="S2137" s="31" t="s">
        <v>871</v>
      </c>
      <c r="T2137" s="40" t="s">
        <v>4220</v>
      </c>
      <c r="U2137" s="222"/>
      <c r="V2137" s="48"/>
      <c r="W2137" s="48"/>
    </row>
    <row r="2138" ht="28.5" s="49" customFormat="1">
      <c r="A2138" s="39">
        <v>1</v>
      </c>
      <c r="B2138" s="54" t="s">
        <v>40</v>
      </c>
      <c r="C2138" s="55" t="s">
        <v>4221</v>
      </c>
      <c r="D2138" s="141" t="s">
        <v>2282</v>
      </c>
      <c r="E2138" s="88">
        <v>44566</v>
      </c>
      <c r="F2138" s="37" t="str">
        <f>VLOOKUP($C2138,CARPETAS!$C$5:$L$2388,2,FALSE)</f>
        <v>BRE001-BRB002</v>
      </c>
      <c r="G2138" s="27" t="str">
        <f>VLOOKUP($C2138,CARPETAS!$C$5:$L$2388,9,FALSE)</f>
        <v>141.95.94-1419595-1419949</v>
      </c>
      <c r="H2138" s="28" t="str">
        <f>VLOOKUP($C2138,CARPETAS!$C$5:$L$2388,5,FALSE)</f>
        <v>Zanini</v>
      </c>
      <c r="I2138" s="88">
        <v>44568</v>
      </c>
      <c r="J2138" s="29" t="str">
        <f>VLOOKUP($C2138,CARPETAS!$C$5:$L$2388,4,FALSE)</f>
        <v>RIO Branco</v>
      </c>
      <c r="K2138" s="38"/>
      <c r="L2138" s="93">
        <f t="shared" si="132"/>
        <v>44569</v>
      </c>
      <c r="M2138" s="30">
        <f t="shared" si="131"/>
        <v>3</v>
      </c>
      <c r="N2138" s="31">
        <v>1004</v>
      </c>
      <c r="O2138" s="31" t="s">
        <v>2027</v>
      </c>
      <c r="P2138" s="31">
        <v>504</v>
      </c>
      <c r="Q2138" s="31">
        <v>2502</v>
      </c>
      <c r="R2138" s="31" t="s">
        <v>3326</v>
      </c>
      <c r="S2138" s="31" t="s">
        <v>3670</v>
      </c>
      <c r="T2138" s="40" t="s">
        <v>4222</v>
      </c>
      <c r="U2138" s="222"/>
      <c r="V2138" s="48"/>
      <c r="W2138" s="48"/>
    </row>
    <row r="2139" s="49" customFormat="1">
      <c r="A2139" s="39">
        <v>1</v>
      </c>
      <c r="B2139" s="54" t="s">
        <v>40</v>
      </c>
      <c r="C2139" s="55" t="s">
        <v>4207</v>
      </c>
      <c r="D2139" s="141" t="s">
        <v>36</v>
      </c>
      <c r="E2139" s="88">
        <v>44566</v>
      </c>
      <c r="F2139" s="37" t="str">
        <f>VLOOKUP($C2139,CARPETAS!$C$5:$L$2388,2,FALSE)</f>
        <v>BRB132</v>
      </c>
      <c r="G2139" s="27" t="str">
        <f>VLOOKUP($C2139,CARPETAS!$C$5:$L$2388,9,FALSE)</f>
        <v>141.96.38</v>
      </c>
      <c r="H2139" s="28" t="str">
        <f>VLOOKUP($C2139,CARPETAS!$C$5:$L$2388,5,FALSE)</f>
        <v>Silvio</v>
      </c>
      <c r="I2139" s="88">
        <f>E2139+2</f>
        <v>44568</v>
      </c>
      <c r="J2139" s="29" t="str">
        <f>VLOOKUP($C2139,CARPETAS!$C$5:$L$2388,4,FALSE)</f>
        <v>Rio Branco</v>
      </c>
      <c r="K2139" s="38"/>
      <c r="L2139" s="93">
        <f t="shared" si="132"/>
        <v>44569</v>
      </c>
      <c r="M2139" s="30">
        <f t="shared" si="131"/>
        <v>3</v>
      </c>
      <c r="N2139" s="31">
        <v>918</v>
      </c>
      <c r="O2139" s="31" t="s">
        <v>1193</v>
      </c>
      <c r="P2139" s="31">
        <v>919</v>
      </c>
      <c r="Q2139" s="31">
        <v>5526</v>
      </c>
      <c r="R2139" s="31" t="s">
        <v>1311</v>
      </c>
      <c r="S2139" s="31" t="s">
        <v>867</v>
      </c>
      <c r="T2139" s="40" t="s">
        <v>4223</v>
      </c>
      <c r="U2139" s="222"/>
      <c r="V2139" s="48"/>
      <c r="W2139" s="48"/>
    </row>
    <row r="2140" s="49" customFormat="1">
      <c r="A2140" s="39">
        <v>1</v>
      </c>
      <c r="B2140" s="54" t="s">
        <v>40</v>
      </c>
      <c r="C2140" s="55" t="s">
        <v>4207</v>
      </c>
      <c r="D2140" s="141" t="s">
        <v>37</v>
      </c>
      <c r="E2140" s="88">
        <v>44566</v>
      </c>
      <c r="F2140" s="37" t="str">
        <f>VLOOKUP($C2140,CARPETAS!$C$5:$L$2388,2,FALSE)</f>
        <v>BRB132</v>
      </c>
      <c r="G2140" s="27" t="str">
        <f>VLOOKUP($C2140,CARPETAS!$C$5:$L$2388,9,FALSE)</f>
        <v>141.96.38</v>
      </c>
      <c r="H2140" s="28" t="str">
        <f>VLOOKUP($C2140,CARPETAS!$C$5:$L$2388,5,FALSE)</f>
        <v>Silvio</v>
      </c>
      <c r="I2140" s="88">
        <f>E2140+2</f>
        <v>44568</v>
      </c>
      <c r="J2140" s="29" t="str">
        <f>VLOOKUP($C2140,CARPETAS!$C$5:$L$2388,4,FALSE)</f>
        <v>Rio Branco</v>
      </c>
      <c r="K2140" s="38"/>
      <c r="L2140" s="93">
        <f t="shared" si="132"/>
        <v>44569</v>
      </c>
      <c r="M2140" s="30">
        <f t="shared" si="131"/>
        <v>3</v>
      </c>
      <c r="N2140" s="31">
        <v>918</v>
      </c>
      <c r="O2140" s="31" t="s">
        <v>1196</v>
      </c>
      <c r="P2140" s="31">
        <v>918</v>
      </c>
      <c r="Q2140" s="31">
        <v>5525</v>
      </c>
      <c r="R2140" s="31" t="s">
        <v>1815</v>
      </c>
      <c r="S2140" s="31" t="s">
        <v>1816</v>
      </c>
      <c r="T2140" s="40" t="s">
        <v>4224</v>
      </c>
      <c r="U2140" s="222"/>
      <c r="V2140" s="48"/>
      <c r="W2140" s="48"/>
    </row>
    <row r="2141" s="49" customFormat="1">
      <c r="A2141" s="208">
        <v>1</v>
      </c>
      <c r="B2141" s="209" t="s">
        <v>40</v>
      </c>
      <c r="C2141" s="210" t="s">
        <v>4217</v>
      </c>
      <c r="D2141" s="211" t="s">
        <v>1998</v>
      </c>
      <c r="E2141" s="212">
        <v>44566</v>
      </c>
      <c r="F2141" s="213" t="str">
        <f>VLOOKUP($C2141,CARPETAS!$C$5:$L$2388,2,FALSE)</f>
        <v>BRB001</v>
      </c>
      <c r="G2141" s="214" t="str">
        <f>VLOOKUP($C2141,CARPETAS!$C$5:$L$2388,9,FALSE)</f>
        <v>141.96.39</v>
      </c>
      <c r="H2141" s="215" t="str">
        <f>VLOOKUP($C2141,CARPETAS!$C$5:$L$2388,5,FALSE)</f>
        <v>Zanini</v>
      </c>
      <c r="I2141" s="212">
        <f>E2141+2</f>
        <v>44568</v>
      </c>
      <c r="J2141" s="216" t="str">
        <f>VLOOKUP($C2141,CARPETAS!$C$5:$L$2388,4,FALSE)</f>
        <v>Rio Branco</v>
      </c>
      <c r="K2141" s="217"/>
      <c r="L2141" s="218">
        <f t="shared" si="132"/>
        <v>44569</v>
      </c>
      <c r="M2141" s="219">
        <f t="shared" si="131"/>
        <v>3</v>
      </c>
      <c r="N2141" s="220">
        <v>918</v>
      </c>
      <c r="O2141" s="220" t="s">
        <v>2041</v>
      </c>
      <c r="P2141" s="220">
        <v>919</v>
      </c>
      <c r="Q2141" s="220">
        <v>2503</v>
      </c>
      <c r="R2141" s="220" t="s">
        <v>200</v>
      </c>
      <c r="S2141" s="220" t="s">
        <v>201</v>
      </c>
      <c r="T2141" s="221" t="s">
        <v>4225</v>
      </c>
      <c r="U2141" s="295"/>
      <c r="V2141" s="48"/>
      <c r="W2141" s="48"/>
    </row>
    <row r="2142" s="49" customFormat="1">
      <c r="A2142" s="39">
        <v>1</v>
      </c>
      <c r="B2142" s="54" t="s">
        <v>40</v>
      </c>
      <c r="C2142" s="55" t="s">
        <v>4226</v>
      </c>
      <c r="D2142" s="141" t="s">
        <v>26</v>
      </c>
      <c r="E2142" s="88">
        <v>44567</v>
      </c>
      <c r="F2142" s="37" t="str">
        <f>VLOOKUP($C2142,CARPETAS!$C$5:$L$2388,2,FALSE)</f>
        <v>BRB003</v>
      </c>
      <c r="G2142" s="27" t="str">
        <f>VLOOKUP($C2142,CARPETAS!$C$5:$L$2388,9,FALSE)</f>
        <v>141.99.45</v>
      </c>
      <c r="H2142" s="28" t="str">
        <f>VLOOKUP($C2142,CARPETAS!$C$5:$L$2388,5,FALSE)</f>
        <v>Gral</v>
      </c>
      <c r="I2142" s="88">
        <f>E2142+2</f>
        <v>44569</v>
      </c>
      <c r="J2142" s="29" t="str">
        <f>VLOOKUP($C2142,CARPETAS!$C$5:$L$2388,4,FALSE)</f>
        <v>Rio Branco</v>
      </c>
      <c r="K2142" s="38"/>
      <c r="L2142" s="93">
        <f t="shared" si="132"/>
        <v>44570</v>
      </c>
      <c r="M2142" s="30">
        <f t="shared" si="131"/>
        <v>3</v>
      </c>
      <c r="N2142" s="31">
        <v>918</v>
      </c>
      <c r="O2142" s="31" t="s">
        <v>1181</v>
      </c>
      <c r="P2142" s="31">
        <v>919</v>
      </c>
      <c r="Q2142" s="31">
        <v>5836</v>
      </c>
      <c r="R2142" s="31" t="s">
        <v>4227</v>
      </c>
      <c r="S2142" s="31" t="s">
        <v>4228</v>
      </c>
      <c r="T2142" s="40" t="s">
        <v>4223</v>
      </c>
      <c r="U2142" s="222"/>
      <c r="V2142" s="48"/>
      <c r="W2142" s="48"/>
    </row>
    <row r="2143" s="49" customFormat="1">
      <c r="A2143" s="39">
        <v>52</v>
      </c>
      <c r="B2143" s="54" t="s">
        <v>40</v>
      </c>
      <c r="C2143" s="55" t="s">
        <v>4229</v>
      </c>
      <c r="D2143" s="141" t="s">
        <v>38</v>
      </c>
      <c r="E2143" s="88">
        <v>44562</v>
      </c>
      <c r="F2143" s="37" t="str">
        <f>VLOOKUP($C2143,CARPETAS!$C$5:$L$2388,2,FALSE)</f>
        <v>BRA060</v>
      </c>
      <c r="G2143" s="27" t="str">
        <f>VLOOKUP($C2143,CARPETAS!$C$5:$L$2388,9,FALSE)</f>
        <v>141.95.99</v>
      </c>
      <c r="H2143" s="28" t="str">
        <f>VLOOKUP($C2143,CARPETAS!$C$5:$L$2388,5,FALSE)</f>
        <v>Silvio</v>
      </c>
      <c r="I2143" s="88">
        <v>44571</v>
      </c>
      <c r="J2143" s="29" t="str">
        <f>VLOOKUP($C2143,CARPETAS!$C$5:$L$2388,4,FALSE)</f>
        <v>Rio Branco</v>
      </c>
      <c r="K2143" s="38"/>
      <c r="L2143" s="93">
        <f t="shared" si="132"/>
        <v>44572</v>
      </c>
      <c r="M2143" s="30">
        <f t="shared" si="131"/>
        <v>10</v>
      </c>
      <c r="N2143" s="31">
        <v>1104</v>
      </c>
      <c r="O2143" s="31">
        <v>57226</v>
      </c>
      <c r="P2143" s="31">
        <v>1104</v>
      </c>
      <c r="Q2143" s="31">
        <v>5521</v>
      </c>
      <c r="R2143" s="31" t="s">
        <v>281</v>
      </c>
      <c r="S2143" s="31" t="s">
        <v>546</v>
      </c>
      <c r="T2143" s="40" t="s">
        <v>4230</v>
      </c>
      <c r="U2143" s="222"/>
      <c r="V2143" s="48"/>
      <c r="W2143" s="48"/>
    </row>
    <row r="2144" s="49" customFormat="1">
      <c r="A2144" s="39">
        <v>52</v>
      </c>
      <c r="B2144" s="54" t="s">
        <v>40</v>
      </c>
      <c r="C2144" s="55" t="s">
        <v>4231</v>
      </c>
      <c r="D2144" s="141" t="s">
        <v>38</v>
      </c>
      <c r="E2144" s="88">
        <v>44562</v>
      </c>
      <c r="F2144" s="37" t="str">
        <f>VLOOKUP($C2144,CARPETAS!$C$5:$L$2388,2,FALSE)</f>
        <v>BRA060</v>
      </c>
      <c r="G2144" s="27" t="str">
        <f>VLOOKUP($C2144,CARPETAS!$C$5:$L$2388,9,FALSE)</f>
        <v>141.95.99</v>
      </c>
      <c r="H2144" s="28" t="str">
        <f>VLOOKUP($C2144,CARPETAS!$C$5:$L$2388,5,FALSE)</f>
        <v>Silvio</v>
      </c>
      <c r="I2144" s="88">
        <v>44571</v>
      </c>
      <c r="J2144" s="29" t="str">
        <f>VLOOKUP($C2144,CARPETAS!$C$5:$L$2388,4,FALSE)</f>
        <v>Rio Branco</v>
      </c>
      <c r="K2144" s="38"/>
      <c r="L2144" s="93">
        <f t="shared" si="132"/>
        <v>44572</v>
      </c>
      <c r="M2144" s="30">
        <f t="shared" si="131"/>
        <v>10</v>
      </c>
      <c r="N2144" s="31">
        <v>1104</v>
      </c>
      <c r="O2144" s="31">
        <v>57229</v>
      </c>
      <c r="P2144" s="31">
        <v>1104</v>
      </c>
      <c r="Q2144" s="31">
        <v>5519</v>
      </c>
      <c r="R2144" s="31" t="s">
        <v>3746</v>
      </c>
      <c r="S2144" s="31" t="s">
        <v>3747</v>
      </c>
      <c r="T2144" s="40" t="s">
        <v>4230</v>
      </c>
      <c r="U2144" s="222"/>
      <c r="V2144" s="48"/>
      <c r="W2144" s="48"/>
    </row>
    <row r="2145" s="49" customFormat="1">
      <c r="A2145" s="39">
        <v>1</v>
      </c>
      <c r="B2145" s="54" t="s">
        <v>40</v>
      </c>
      <c r="C2145" s="55" t="s">
        <v>4217</v>
      </c>
      <c r="D2145" s="141" t="s">
        <v>26</v>
      </c>
      <c r="E2145" s="88">
        <v>44566</v>
      </c>
      <c r="F2145" s="37" t="str">
        <f>VLOOKUP($C2145,CARPETAS!$C$5:$L$2388,2,FALSE)</f>
        <v>BRB001</v>
      </c>
      <c r="G2145" s="27" t="str">
        <f>VLOOKUP($C2145,CARPETAS!$C$5:$L$2388,9,FALSE)</f>
        <v>141.96.39</v>
      </c>
      <c r="H2145" s="28" t="str">
        <f>VLOOKUP($C2145,CARPETAS!$C$5:$L$2388,5,FALSE)</f>
        <v>Zanini</v>
      </c>
      <c r="I2145" s="88">
        <f>E2145+5</f>
        <v>44571</v>
      </c>
      <c r="J2145" s="29" t="str">
        <f>VLOOKUP($C2145,CARPETAS!$C$5:$L$2388,4,FALSE)</f>
        <v>Rio Branco</v>
      </c>
      <c r="K2145" s="38"/>
      <c r="L2145" s="93">
        <f t="shared" si="132"/>
        <v>44572</v>
      </c>
      <c r="M2145" s="30">
        <f t="shared" si="131"/>
        <v>6</v>
      </c>
      <c r="N2145" s="31">
        <v>918</v>
      </c>
      <c r="O2145" s="31" t="s">
        <v>1183</v>
      </c>
      <c r="P2145" s="31">
        <v>919</v>
      </c>
      <c r="Q2145" s="31">
        <v>2506</v>
      </c>
      <c r="R2145" s="31" t="s">
        <v>3752</v>
      </c>
      <c r="S2145" s="31" t="s">
        <v>316</v>
      </c>
      <c r="T2145" s="40" t="s">
        <v>4232</v>
      </c>
      <c r="U2145" s="222"/>
      <c r="V2145" s="48"/>
      <c r="W2145" s="48"/>
    </row>
    <row r="2146" s="49" customFormat="1">
      <c r="A2146" s="39">
        <v>1</v>
      </c>
      <c r="B2146" s="54" t="s">
        <v>40</v>
      </c>
      <c r="C2146" s="55" t="s">
        <v>4233</v>
      </c>
      <c r="D2146" s="141" t="s">
        <v>1091</v>
      </c>
      <c r="E2146" s="88">
        <v>44567</v>
      </c>
      <c r="F2146" s="37" t="str">
        <f>VLOOKUP($C2146,CARPETAS!$C$5:$L$2388,2,FALSE)</f>
        <v>BRB006</v>
      </c>
      <c r="G2146" s="27" t="str">
        <f>VLOOKUP($C2146,CARPETAS!$C$5:$L$2388,9,FALSE)</f>
        <v>141.99.48</v>
      </c>
      <c r="H2146" s="28" t="str">
        <f>VLOOKUP($C2146,CARPETAS!$C$5:$L$2388,5,FALSE)</f>
        <v>Silvio</v>
      </c>
      <c r="I2146" s="88">
        <f>E2146+4</f>
        <v>44571</v>
      </c>
      <c r="J2146" s="29" t="str">
        <f>VLOOKUP($C2146,CARPETAS!$C$5:$L$2388,4,FALSE)</f>
        <v>Rio Branco</v>
      </c>
      <c r="K2146" s="38"/>
      <c r="L2146" s="93">
        <f ref="L2146:L2163" t="shared" si="133">I2146+1</f>
        <v>44572</v>
      </c>
      <c r="M2146" s="30">
        <f t="shared" si="131"/>
        <v>5</v>
      </c>
      <c r="N2146" s="31">
        <v>918</v>
      </c>
      <c r="O2146" s="31" t="s">
        <v>1115</v>
      </c>
      <c r="P2146" s="31">
        <v>918</v>
      </c>
      <c r="Q2146" s="31">
        <v>5529</v>
      </c>
      <c r="R2146" s="31" t="s">
        <v>3085</v>
      </c>
      <c r="S2146" s="31" t="s">
        <v>1985</v>
      </c>
      <c r="T2146" s="40" t="s">
        <v>4234</v>
      </c>
      <c r="U2146" s="222"/>
      <c r="V2146" s="48"/>
      <c r="W2146" s="48"/>
    </row>
    <row r="2147" s="49" customFormat="1">
      <c r="A2147" s="39">
        <v>2</v>
      </c>
      <c r="B2147" s="54" t="s">
        <v>40</v>
      </c>
      <c r="C2147" s="55" t="s">
        <v>4235</v>
      </c>
      <c r="D2147" s="141" t="s">
        <v>27</v>
      </c>
      <c r="E2147" s="88">
        <v>44571</v>
      </c>
      <c r="F2147" s="37" t="str">
        <f>VLOOKUP($C2147,CARPETAS!$C$5:$L$2388,2,FALSE)</f>
        <v>BRB004</v>
      </c>
      <c r="G2147" s="27" t="str">
        <f>VLOOKUP($C2147,CARPETAS!$C$5:$L$2388,9,FALSE)</f>
        <v>141.99.46</v>
      </c>
      <c r="H2147" s="28" t="str">
        <f>VLOOKUP($C2147,CARPETAS!$C$5:$L$2388,5,FALSE)</f>
        <v>Amaro</v>
      </c>
      <c r="I2147" s="88">
        <v>44572</v>
      </c>
      <c r="J2147" s="29" t="str">
        <f>VLOOKUP($C2147,CARPETAS!$C$5:$L$2388,4,FALSE)</f>
        <v>Rio Branco</v>
      </c>
      <c r="K2147" s="38"/>
      <c r="L2147" s="93">
        <f t="shared" si="133"/>
        <v>44573</v>
      </c>
      <c r="M2147" s="30">
        <f t="shared" si="131"/>
        <v>2</v>
      </c>
      <c r="N2147" s="31">
        <v>1008</v>
      </c>
      <c r="O2147" s="31" t="s">
        <v>1302</v>
      </c>
      <c r="P2147" s="31">
        <v>1008</v>
      </c>
      <c r="Q2147" s="31">
        <v>8185</v>
      </c>
      <c r="R2147" s="31" t="s">
        <v>4236</v>
      </c>
      <c r="S2147" s="31" t="s">
        <v>4237</v>
      </c>
      <c r="T2147" s="40" t="s">
        <v>4238</v>
      </c>
      <c r="U2147" s="222"/>
      <c r="V2147" s="48"/>
      <c r="W2147" s="48"/>
    </row>
    <row r="2148" s="49" customFormat="1">
      <c r="A2148" s="39">
        <v>2</v>
      </c>
      <c r="B2148" s="54" t="s">
        <v>40</v>
      </c>
      <c r="C2148" s="55" t="s">
        <v>4217</v>
      </c>
      <c r="D2148" s="141" t="s">
        <v>1998</v>
      </c>
      <c r="E2148" s="88">
        <v>44571</v>
      </c>
      <c r="F2148" s="37" t="str">
        <f>VLOOKUP($C2148,CARPETAS!$C$5:$L$2388,2,FALSE)</f>
        <v>BRB001</v>
      </c>
      <c r="G2148" s="27" t="str">
        <f>VLOOKUP($C2148,CARPETAS!$C$5:$L$2388,9,FALSE)</f>
        <v>141.96.39</v>
      </c>
      <c r="H2148" s="28" t="str">
        <f>VLOOKUP($C2148,CARPETAS!$C$5:$L$2388,5,FALSE)</f>
        <v>Zanini</v>
      </c>
      <c r="I2148" s="88">
        <v>44572</v>
      </c>
      <c r="J2148" s="29" t="str">
        <f>VLOOKUP($C2148,CARPETAS!$C$5:$L$2388,4,FALSE)</f>
        <v>Rio Branco</v>
      </c>
      <c r="K2148" s="38"/>
      <c r="L2148" s="93">
        <f t="shared" si="133"/>
        <v>44573</v>
      </c>
      <c r="M2148" s="30">
        <f t="shared" si="131"/>
        <v>2</v>
      </c>
      <c r="N2148" s="31">
        <v>918</v>
      </c>
      <c r="O2148" s="31" t="s">
        <v>2066</v>
      </c>
      <c r="P2148" s="31">
        <v>918</v>
      </c>
      <c r="Q2148" s="31">
        <v>2512</v>
      </c>
      <c r="R2148" s="31" t="s">
        <v>183</v>
      </c>
      <c r="S2148" s="31" t="s">
        <v>184</v>
      </c>
      <c r="T2148" s="40" t="s">
        <v>4239</v>
      </c>
      <c r="U2148" s="222"/>
      <c r="V2148" s="48"/>
      <c r="W2148" s="48"/>
    </row>
    <row r="2149" ht="28.5" s="49" customFormat="1">
      <c r="A2149" s="39">
        <v>1</v>
      </c>
      <c r="B2149" s="54" t="s">
        <v>40</v>
      </c>
      <c r="C2149" s="55" t="s">
        <v>4240</v>
      </c>
      <c r="D2149" s="141" t="s">
        <v>38</v>
      </c>
      <c r="E2149" s="88">
        <v>44566</v>
      </c>
      <c r="F2149" s="37" t="str">
        <f>VLOOKUP($C2149,CARPETAS!$C$5:$L$2388,2,FALSE)</f>
        <v>BRA001</v>
      </c>
      <c r="G2149" s="27" t="str">
        <f>VLOOKUP($C2149,CARPETAS!$C$5:$L$2388,9,FALSE)</f>
        <v>141.95.81</v>
      </c>
      <c r="H2149" s="28" t="str">
        <f>VLOOKUP($C2149,CARPETAS!$C$5:$L$2388,5,FALSE)</f>
        <v>Silvio</v>
      </c>
      <c r="I2149" s="88">
        <v>44573</v>
      </c>
      <c r="J2149" s="29" t="str">
        <f>VLOOKUP($C2149,CARPETAS!$C$5:$L$2388,4,FALSE)</f>
        <v>Rio Branco</v>
      </c>
      <c r="K2149" s="38"/>
      <c r="L2149" s="93">
        <f t="shared" si="133"/>
        <v>44574</v>
      </c>
      <c r="M2149" s="30">
        <f t="shared" si="131"/>
        <v>8</v>
      </c>
      <c r="N2149" s="31">
        <v>1104</v>
      </c>
      <c r="O2149" s="31">
        <v>57240</v>
      </c>
      <c r="P2149" s="31">
        <v>1104</v>
      </c>
      <c r="Q2149" s="31">
        <v>5530</v>
      </c>
      <c r="R2149" s="31" t="s">
        <v>3360</v>
      </c>
      <c r="S2149" s="31" t="s">
        <v>572</v>
      </c>
      <c r="T2149" s="40" t="s">
        <v>4241</v>
      </c>
      <c r="U2149" s="222"/>
      <c r="V2149" s="48"/>
      <c r="W2149" s="48"/>
    </row>
    <row r="2150" s="49" customFormat="1">
      <c r="A2150" s="39">
        <v>2</v>
      </c>
      <c r="B2150" s="54" t="s">
        <v>40</v>
      </c>
      <c r="C2150" s="55" t="s">
        <v>4233</v>
      </c>
      <c r="D2150" s="141" t="s">
        <v>1091</v>
      </c>
      <c r="E2150" s="88">
        <v>44571</v>
      </c>
      <c r="F2150" s="37" t="str">
        <f>VLOOKUP($C2150,CARPETAS!$C$5:$L$2388,2,FALSE)</f>
        <v>BRB006</v>
      </c>
      <c r="G2150" s="27" t="str">
        <f>VLOOKUP($C2150,CARPETAS!$C$5:$L$2388,9,FALSE)</f>
        <v>141.99.48</v>
      </c>
      <c r="H2150" s="28" t="str">
        <f>VLOOKUP($C2150,CARPETAS!$C$5:$L$2388,5,FALSE)</f>
        <v>Silvio</v>
      </c>
      <c r="I2150" s="88">
        <f>E2150+2</f>
        <v>44573</v>
      </c>
      <c r="J2150" s="29" t="str">
        <f>VLOOKUP($C2150,CARPETAS!$C$5:$L$2388,4,FALSE)</f>
        <v>Rio Branco</v>
      </c>
      <c r="K2150" s="38"/>
      <c r="L2150" s="93">
        <f t="shared" si="133"/>
        <v>44574</v>
      </c>
      <c r="M2150" s="30">
        <f t="shared" si="131"/>
        <v>3</v>
      </c>
      <c r="N2150" s="31">
        <v>918</v>
      </c>
      <c r="O2150" s="31" t="s">
        <v>1127</v>
      </c>
      <c r="P2150" s="31">
        <v>918</v>
      </c>
      <c r="Q2150" s="31">
        <v>5533</v>
      </c>
      <c r="R2150" s="31" t="s">
        <v>402</v>
      </c>
      <c r="S2150" s="31" t="s">
        <v>403</v>
      </c>
      <c r="T2150" s="40" t="s">
        <v>4242</v>
      </c>
      <c r="U2150" s="222"/>
      <c r="V2150" s="48"/>
      <c r="W2150" s="48"/>
    </row>
    <row r="2151" s="49" customFormat="1">
      <c r="A2151" s="39">
        <v>2</v>
      </c>
      <c r="B2151" s="54" t="s">
        <v>40</v>
      </c>
      <c r="C2151" s="55" t="s">
        <v>4243</v>
      </c>
      <c r="D2151" s="141" t="s">
        <v>2282</v>
      </c>
      <c r="E2151" s="88">
        <v>44572</v>
      </c>
      <c r="F2151" s="37" t="str">
        <f>VLOOKUP($C2151,CARPETAS!$C$5:$L$2388,2,FALSE)</f>
        <v>BRE002 </v>
      </c>
      <c r="G2151" s="27" t="str">
        <f>VLOOKUP($C2151,CARPETAS!$C$5:$L$2388,9,FALSE)</f>
        <v>1419905-1419906-1419940-1419909</v>
      </c>
      <c r="H2151" s="28" t="str">
        <f>VLOOKUP($C2151,CARPETAS!$C$5:$L$2388,5,FALSE)</f>
        <v>Zanini</v>
      </c>
      <c r="I2151" s="88">
        <v>44574</v>
      </c>
      <c r="J2151" s="29" t="str">
        <f>VLOOKUP($C2151,CARPETAS!$C$5:$L$2388,4,FALSE)</f>
        <v>RIO Branco</v>
      </c>
      <c r="K2151" s="38"/>
      <c r="L2151" s="93">
        <f t="shared" si="133"/>
        <v>44575</v>
      </c>
      <c r="M2151" s="30">
        <f t="shared" si="131"/>
        <v>3</v>
      </c>
      <c r="N2151" s="31">
        <v>1845</v>
      </c>
      <c r="O2151" s="31"/>
      <c r="P2151" s="31"/>
      <c r="Q2151" s="31">
        <v>2513</v>
      </c>
      <c r="R2151" s="31" t="s">
        <v>221</v>
      </c>
      <c r="S2151" s="31" t="s">
        <v>711</v>
      </c>
      <c r="T2151" s="40" t="s">
        <v>4244</v>
      </c>
      <c r="U2151" s="222"/>
      <c r="V2151" s="48"/>
      <c r="W2151" s="48"/>
    </row>
    <row r="2152" s="49" customFormat="1">
      <c r="A2152" s="39">
        <v>2</v>
      </c>
      <c r="B2152" s="54" t="s">
        <v>40</v>
      </c>
      <c r="C2152" s="55" t="s">
        <v>4226</v>
      </c>
      <c r="D2152" s="141" t="s">
        <v>32</v>
      </c>
      <c r="E2152" s="88">
        <v>44572</v>
      </c>
      <c r="F2152" s="37" t="str">
        <f>VLOOKUP($C2152,CARPETAS!$C$5:$L$2388,2,FALSE)</f>
        <v>BRB003</v>
      </c>
      <c r="G2152" s="27" t="str">
        <f>VLOOKUP($C2152,CARPETAS!$C$5:$L$2388,9,FALSE)</f>
        <v>141.99.45</v>
      </c>
      <c r="H2152" s="28" t="str">
        <f>VLOOKUP($C2152,CARPETAS!$C$5:$L$2388,5,FALSE)</f>
        <v>Gral</v>
      </c>
      <c r="I2152" s="88">
        <f>E2152+2</f>
        <v>44574</v>
      </c>
      <c r="J2152" s="29" t="str">
        <f>VLOOKUP($C2152,CARPETAS!$C$5:$L$2388,4,FALSE)</f>
        <v>Rio Branco</v>
      </c>
      <c r="K2152" s="38"/>
      <c r="L2152" s="93">
        <f t="shared" si="133"/>
        <v>44575</v>
      </c>
      <c r="M2152" s="30">
        <f t="shared" si="131"/>
        <v>3</v>
      </c>
      <c r="N2152" s="31">
        <v>918</v>
      </c>
      <c r="O2152" s="31" t="s">
        <v>1214</v>
      </c>
      <c r="P2152" s="31">
        <v>919</v>
      </c>
      <c r="Q2152" s="31">
        <v>5837</v>
      </c>
      <c r="R2152" s="31" t="s">
        <v>4245</v>
      </c>
      <c r="S2152" s="31" t="s">
        <v>2496</v>
      </c>
      <c r="T2152" s="40" t="s">
        <v>4246</v>
      </c>
      <c r="U2152" s="222"/>
      <c r="V2152" s="48"/>
      <c r="W2152" s="48"/>
    </row>
    <row r="2153" s="49" customFormat="1">
      <c r="A2153" s="39">
        <v>2</v>
      </c>
      <c r="B2153" s="54" t="s">
        <v>40</v>
      </c>
      <c r="C2153" s="55" t="s">
        <v>4235</v>
      </c>
      <c r="D2153" s="141" t="s">
        <v>1091</v>
      </c>
      <c r="E2153" s="88">
        <v>44572</v>
      </c>
      <c r="F2153" s="37" t="str">
        <f>VLOOKUP($C2153,CARPETAS!$C$5:$L$2388,2,FALSE)</f>
        <v>BRB004</v>
      </c>
      <c r="G2153" s="27" t="str">
        <f>VLOOKUP($C2153,CARPETAS!$C$5:$L$2388,9,FALSE)</f>
        <v>141.99.46</v>
      </c>
      <c r="H2153" s="28" t="str">
        <f>VLOOKUP($C2153,CARPETAS!$C$5:$L$2388,5,FALSE)</f>
        <v>Amaro</v>
      </c>
      <c r="I2153" s="88">
        <f>E2153+2</f>
        <v>44574</v>
      </c>
      <c r="J2153" s="29" t="str">
        <f>VLOOKUP($C2153,CARPETAS!$C$5:$L$2388,4,FALSE)</f>
        <v>Rio Branco</v>
      </c>
      <c r="K2153" s="38"/>
      <c r="L2153" s="93">
        <f t="shared" si="133"/>
        <v>44575</v>
      </c>
      <c r="M2153" s="30">
        <f t="shared" si="131"/>
        <v>3</v>
      </c>
      <c r="N2153" s="31">
        <v>1008</v>
      </c>
      <c r="O2153" s="31" t="s">
        <v>1140</v>
      </c>
      <c r="P2153" s="31">
        <v>1008</v>
      </c>
      <c r="Q2153" s="31">
        <v>8194</v>
      </c>
      <c r="R2153" s="31" t="s">
        <v>3401</v>
      </c>
      <c r="S2153" s="31" t="s">
        <v>3433</v>
      </c>
      <c r="T2153" s="40" t="s">
        <v>4247</v>
      </c>
      <c r="U2153" s="222"/>
      <c r="V2153" s="48"/>
      <c r="W2153" s="48"/>
    </row>
    <row r="2154" s="49" customFormat="1">
      <c r="A2154" s="39">
        <v>2</v>
      </c>
      <c r="B2154" s="54" t="s">
        <v>40</v>
      </c>
      <c r="C2154" s="55" t="s">
        <v>4248</v>
      </c>
      <c r="D2154" s="141" t="s">
        <v>1998</v>
      </c>
      <c r="E2154" s="88">
        <v>44572</v>
      </c>
      <c r="F2154" s="37" t="str">
        <f>VLOOKUP($C2154,CARPETAS!$C$5:$L$2388,2,FALSE)</f>
        <v>BRB005</v>
      </c>
      <c r="G2154" s="27" t="str">
        <f>VLOOKUP($C2154,CARPETAS!$C$5:$L$2388,9,FALSE)</f>
        <v>141.99.47</v>
      </c>
      <c r="H2154" s="28" t="str">
        <f>VLOOKUP($C2154,CARPETAS!$C$5:$L$2388,5,FALSE)</f>
        <v>Zanini</v>
      </c>
      <c r="I2154" s="88">
        <f>E2154+2</f>
        <v>44574</v>
      </c>
      <c r="J2154" s="29" t="str">
        <f>VLOOKUP($C2154,CARPETAS!$C$5:$L$2388,4,FALSE)</f>
        <v>Rio Branco</v>
      </c>
      <c r="K2154" s="38"/>
      <c r="L2154" s="93">
        <f t="shared" si="133"/>
        <v>44575</v>
      </c>
      <c r="M2154" s="30">
        <f t="shared" si="131"/>
        <v>3</v>
      </c>
      <c r="N2154" s="31">
        <v>918</v>
      </c>
      <c r="O2154" s="31" t="s">
        <v>2085</v>
      </c>
      <c r="P2154" s="31">
        <v>919</v>
      </c>
      <c r="Q2154" s="31">
        <v>2514</v>
      </c>
      <c r="R2154" s="31" t="s">
        <v>1554</v>
      </c>
      <c r="S2154" s="31" t="s">
        <v>2086</v>
      </c>
      <c r="T2154" s="40" t="s">
        <v>4246</v>
      </c>
      <c r="U2154" s="222"/>
      <c r="V2154" s="48"/>
      <c r="W2154" s="48"/>
    </row>
    <row r="2155" s="49" customFormat="1">
      <c r="A2155" s="39">
        <v>2</v>
      </c>
      <c r="B2155" s="54" t="s">
        <v>40</v>
      </c>
      <c r="C2155" s="55" t="s">
        <v>4249</v>
      </c>
      <c r="D2155" s="141" t="s">
        <v>2282</v>
      </c>
      <c r="E2155" s="88">
        <v>44573</v>
      </c>
      <c r="F2155" s="37" t="str">
        <f>VLOOKUP($C2155,CARPETAS!$C$5:$L$2388,2,FALSE)</f>
        <v>BRE003</v>
      </c>
      <c r="G2155" s="27">
        <f>VLOOKUP($C2155,CARPETAS!$C$5:$L$2388,9,FALSE)</f>
        <v>1419907</v>
      </c>
      <c r="H2155" s="28" t="str">
        <f>VLOOKUP($C2155,CARPETAS!$C$5:$L$2388,5,FALSE)</f>
        <v>Zanini</v>
      </c>
      <c r="I2155" s="88">
        <v>44575</v>
      </c>
      <c r="J2155" s="29" t="str">
        <f>VLOOKUP($C2155,CARPETAS!$C$5:$L$2388,4,FALSE)</f>
        <v>RIO Branco</v>
      </c>
      <c r="K2155" s="38"/>
      <c r="L2155" s="93">
        <f t="shared" si="133"/>
        <v>44576</v>
      </c>
      <c r="M2155" s="30">
        <f t="shared" si="131"/>
        <v>3</v>
      </c>
      <c r="N2155" s="31">
        <v>1400</v>
      </c>
      <c r="O2155" s="31"/>
      <c r="P2155" s="31"/>
      <c r="Q2155" s="31">
        <v>2511</v>
      </c>
      <c r="R2155" s="31" t="s">
        <v>582</v>
      </c>
      <c r="S2155" s="31" t="s">
        <v>583</v>
      </c>
      <c r="T2155" s="40" t="s">
        <v>4250</v>
      </c>
      <c r="U2155" s="222"/>
      <c r="V2155" s="48"/>
      <c r="W2155" s="48"/>
    </row>
    <row r="2156" s="49" customFormat="1">
      <c r="A2156" s="39">
        <v>2</v>
      </c>
      <c r="B2156" s="54" t="s">
        <v>40</v>
      </c>
      <c r="C2156" s="55" t="s">
        <v>4233</v>
      </c>
      <c r="D2156" s="141" t="s">
        <v>1091</v>
      </c>
      <c r="E2156" s="88">
        <v>44573</v>
      </c>
      <c r="F2156" s="37" t="str">
        <f>VLOOKUP($C2156,CARPETAS!$C$5:$L$2388,2,FALSE)</f>
        <v>BRB006</v>
      </c>
      <c r="G2156" s="27" t="str">
        <f>VLOOKUP($C2156,CARPETAS!$C$5:$L$2388,9,FALSE)</f>
        <v>141.99.48</v>
      </c>
      <c r="H2156" s="28" t="str">
        <f>VLOOKUP($C2156,CARPETAS!$C$5:$L$2388,5,FALSE)</f>
        <v>Silvio</v>
      </c>
      <c r="I2156" s="88">
        <f>E2156+2</f>
        <v>44575</v>
      </c>
      <c r="J2156" s="29" t="str">
        <f>VLOOKUP($C2156,CARPETAS!$C$5:$L$2388,4,FALSE)</f>
        <v>Rio Branco</v>
      </c>
      <c r="K2156" s="38"/>
      <c r="L2156" s="93">
        <f t="shared" si="133"/>
        <v>44576</v>
      </c>
      <c r="M2156" s="30">
        <f t="shared" si="131"/>
        <v>3</v>
      </c>
      <c r="N2156" s="31">
        <v>918</v>
      </c>
      <c r="O2156" s="31" t="s">
        <v>1171</v>
      </c>
      <c r="P2156" s="31">
        <v>918</v>
      </c>
      <c r="Q2156" s="31">
        <v>5535</v>
      </c>
      <c r="R2156" s="31" t="s">
        <v>249</v>
      </c>
      <c r="S2156" s="31" t="s">
        <v>250</v>
      </c>
      <c r="T2156" s="40" t="s">
        <v>4251</v>
      </c>
      <c r="U2156" s="222"/>
      <c r="V2156" s="48"/>
      <c r="W2156" s="48"/>
    </row>
    <row r="2157" s="49" customFormat="1">
      <c r="A2157" s="39">
        <v>2</v>
      </c>
      <c r="B2157" s="54" t="s">
        <v>40</v>
      </c>
      <c r="C2157" s="55" t="s">
        <v>4226</v>
      </c>
      <c r="D2157" s="141" t="s">
        <v>32</v>
      </c>
      <c r="E2157" s="88">
        <v>44573</v>
      </c>
      <c r="F2157" s="37" t="str">
        <f>VLOOKUP($C2157,CARPETAS!$C$5:$L$2388,2,FALSE)</f>
        <v>BRB003</v>
      </c>
      <c r="G2157" s="27" t="str">
        <f>VLOOKUP($C2157,CARPETAS!$C$5:$L$2388,9,FALSE)</f>
        <v>141.99.45</v>
      </c>
      <c r="H2157" s="28" t="str">
        <f>VLOOKUP($C2157,CARPETAS!$C$5:$L$2388,5,FALSE)</f>
        <v>Gral</v>
      </c>
      <c r="I2157" s="88">
        <f>E2157+2</f>
        <v>44575</v>
      </c>
      <c r="J2157" s="29" t="str">
        <f>VLOOKUP($C2157,CARPETAS!$C$5:$L$2388,4,FALSE)</f>
        <v>Rio Branco</v>
      </c>
      <c r="K2157" s="38"/>
      <c r="L2157" s="93">
        <f t="shared" si="133"/>
        <v>44576</v>
      </c>
      <c r="M2157" s="30">
        <f t="shared" si="131"/>
        <v>3</v>
      </c>
      <c r="N2157" s="31">
        <v>918</v>
      </c>
      <c r="O2157" s="31" t="s">
        <v>1232</v>
      </c>
      <c r="P2157" s="31">
        <v>919</v>
      </c>
      <c r="Q2157" s="31">
        <v>5838</v>
      </c>
      <c r="R2157" s="31" t="s">
        <v>4252</v>
      </c>
      <c r="S2157" s="31" t="s">
        <v>4253</v>
      </c>
      <c r="T2157" s="40" t="s">
        <v>4254</v>
      </c>
      <c r="U2157" s="222"/>
      <c r="V2157" s="48"/>
      <c r="W2157" s="48"/>
    </row>
    <row r="2158" s="49" customFormat="1">
      <c r="A2158" s="39">
        <v>2</v>
      </c>
      <c r="B2158" s="54" t="s">
        <v>40</v>
      </c>
      <c r="C2158" s="55" t="s">
        <v>4248</v>
      </c>
      <c r="D2158" s="141" t="s">
        <v>1998</v>
      </c>
      <c r="E2158" s="88">
        <v>44573</v>
      </c>
      <c r="F2158" s="37" t="str">
        <f>VLOOKUP($C2158,CARPETAS!$C$5:$L$2388,2,FALSE)</f>
        <v>BRB005</v>
      </c>
      <c r="G2158" s="27" t="str">
        <f>VLOOKUP($C2158,CARPETAS!$C$5:$L$2388,9,FALSE)</f>
        <v>141.99.47</v>
      </c>
      <c r="H2158" s="28" t="str">
        <f>VLOOKUP($C2158,CARPETAS!$C$5:$L$2388,5,FALSE)</f>
        <v>Zanini</v>
      </c>
      <c r="I2158" s="88">
        <f>E2158+2</f>
        <v>44575</v>
      </c>
      <c r="J2158" s="29" t="str">
        <f>VLOOKUP($C2158,CARPETAS!$C$5:$L$2388,4,FALSE)</f>
        <v>Rio Branco</v>
      </c>
      <c r="K2158" s="38"/>
      <c r="L2158" s="93">
        <f t="shared" si="133"/>
        <v>44576</v>
      </c>
      <c r="M2158" s="30">
        <f t="shared" si="131"/>
        <v>3</v>
      </c>
      <c r="N2158" s="31">
        <v>918</v>
      </c>
      <c r="O2158" s="31" t="s">
        <v>2092</v>
      </c>
      <c r="P2158" s="31">
        <v>918</v>
      </c>
      <c r="Q2158" s="31">
        <v>2515</v>
      </c>
      <c r="R2158" s="31" t="s">
        <v>753</v>
      </c>
      <c r="S2158" s="31" t="s">
        <v>754</v>
      </c>
      <c r="T2158" s="40" t="s">
        <v>4251</v>
      </c>
      <c r="U2158" s="222"/>
      <c r="V2158" s="48"/>
      <c r="W2158" s="48"/>
    </row>
    <row r="2159" s="49" customFormat="1">
      <c r="A2159" s="39">
        <v>2</v>
      </c>
      <c r="B2159" s="54" t="s">
        <v>40</v>
      </c>
      <c r="C2159" s="55" t="s">
        <v>4248</v>
      </c>
      <c r="D2159" s="141" t="s">
        <v>1998</v>
      </c>
      <c r="E2159" s="88">
        <v>44574</v>
      </c>
      <c r="F2159" s="37" t="str">
        <f>VLOOKUP($C2159,CARPETAS!$C$5:$L$2388,2,FALSE)</f>
        <v>BRB005</v>
      </c>
      <c r="G2159" s="27" t="str">
        <f>VLOOKUP($C2159,CARPETAS!$C$5:$L$2388,9,FALSE)</f>
        <v>141.99.47</v>
      </c>
      <c r="H2159" s="28" t="str">
        <f>VLOOKUP($C2159,CARPETAS!$C$5:$L$2388,5,FALSE)</f>
        <v>Zanini</v>
      </c>
      <c r="I2159" s="88">
        <f>E2159+1</f>
        <v>44575</v>
      </c>
      <c r="J2159" s="29" t="str">
        <f>VLOOKUP($C2159,CARPETAS!$C$5:$L$2388,4,FALSE)</f>
        <v>Rio Branco</v>
      </c>
      <c r="K2159" s="38"/>
      <c r="L2159" s="93">
        <f t="shared" si="133"/>
        <v>44576</v>
      </c>
      <c r="M2159" s="30">
        <f t="shared" si="131"/>
        <v>2</v>
      </c>
      <c r="N2159" s="31">
        <v>918</v>
      </c>
      <c r="O2159" s="31" t="s">
        <v>2107</v>
      </c>
      <c r="P2159" s="31">
        <v>918</v>
      </c>
      <c r="Q2159" s="31">
        <v>2517</v>
      </c>
      <c r="R2159" s="31" t="s">
        <v>343</v>
      </c>
      <c r="S2159" s="31" t="s">
        <v>1336</v>
      </c>
      <c r="T2159" s="40" t="s">
        <v>4251</v>
      </c>
      <c r="U2159" s="222"/>
      <c r="V2159" s="48"/>
      <c r="W2159" s="48"/>
    </row>
    <row r="2160" s="49" customFormat="1">
      <c r="A2160" s="39">
        <v>2</v>
      </c>
      <c r="B2160" s="54" t="s">
        <v>40</v>
      </c>
      <c r="C2160" s="55" t="s">
        <v>4233</v>
      </c>
      <c r="D2160" s="141" t="s">
        <v>1091</v>
      </c>
      <c r="E2160" s="88">
        <v>44575</v>
      </c>
      <c r="F2160" s="37" t="str">
        <f>VLOOKUP($C2160,CARPETAS!$C$5:$L$2388,2,FALSE)</f>
        <v>BRB006</v>
      </c>
      <c r="G2160" s="27" t="str">
        <f>VLOOKUP($C2160,CARPETAS!$C$5:$L$2388,9,FALSE)</f>
        <v>141.99.48</v>
      </c>
      <c r="H2160" s="28" t="str">
        <f>VLOOKUP($C2160,CARPETAS!$C$5:$L$2388,5,FALSE)</f>
        <v>Silvio</v>
      </c>
      <c r="I2160" s="88">
        <v>44578</v>
      </c>
      <c r="J2160" s="29" t="str">
        <f>VLOOKUP($C2160,CARPETAS!$C$5:$L$2388,4,FALSE)</f>
        <v>Rio Branco</v>
      </c>
      <c r="K2160" s="38"/>
      <c r="L2160" s="93">
        <f t="shared" si="133"/>
        <v>44579</v>
      </c>
      <c r="M2160" s="30">
        <f t="shared" si="131"/>
        <v>4</v>
      </c>
      <c r="N2160" s="31">
        <v>918</v>
      </c>
      <c r="O2160" s="31" t="s">
        <v>1452</v>
      </c>
      <c r="P2160" s="31">
        <v>918</v>
      </c>
      <c r="Q2160" s="31">
        <v>5539</v>
      </c>
      <c r="R2160" s="31" t="s">
        <v>2295</v>
      </c>
      <c r="S2160" s="31" t="s">
        <v>2296</v>
      </c>
      <c r="T2160" s="40" t="s">
        <v>4255</v>
      </c>
      <c r="U2160" s="222"/>
      <c r="V2160" s="48"/>
      <c r="W2160" s="48"/>
    </row>
    <row r="2161" s="49" customFormat="1">
      <c r="A2161" s="39">
        <v>2</v>
      </c>
      <c r="B2161" s="54" t="s">
        <v>40</v>
      </c>
      <c r="C2161" s="55" t="s">
        <v>4248</v>
      </c>
      <c r="D2161" s="141" t="s">
        <v>26</v>
      </c>
      <c r="E2161" s="88">
        <v>44575</v>
      </c>
      <c r="F2161" s="37" t="str">
        <f>VLOOKUP($C2161,CARPETAS!$C$5:$L$2388,2,FALSE)</f>
        <v>BRB005</v>
      </c>
      <c r="G2161" s="27" t="str">
        <f>VLOOKUP($C2161,CARPETAS!$C$5:$L$2388,9,FALSE)</f>
        <v>141.99.47</v>
      </c>
      <c r="H2161" s="28" t="str">
        <f>VLOOKUP($C2161,CARPETAS!$C$5:$L$2388,5,FALSE)</f>
        <v>Zanini</v>
      </c>
      <c r="I2161" s="88">
        <v>44578</v>
      </c>
      <c r="J2161" s="29" t="str">
        <f>VLOOKUP($C2161,CARPETAS!$C$5:$L$2388,4,FALSE)</f>
        <v>Rio Branco</v>
      </c>
      <c r="K2161" s="38"/>
      <c r="L2161" s="93">
        <f t="shared" si="133"/>
        <v>44579</v>
      </c>
      <c r="M2161" s="30">
        <f t="shared" si="131"/>
        <v>4</v>
      </c>
      <c r="N2161" s="31">
        <v>918</v>
      </c>
      <c r="O2161" s="31" t="s">
        <v>1200</v>
      </c>
      <c r="P2161" s="31">
        <v>919</v>
      </c>
      <c r="Q2161" s="31">
        <v>2518</v>
      </c>
      <c r="R2161" s="31" t="s">
        <v>2263</v>
      </c>
      <c r="S2161" s="31" t="s">
        <v>2264</v>
      </c>
      <c r="T2161" s="40" t="s">
        <v>4256</v>
      </c>
      <c r="U2161" s="222"/>
      <c r="V2161" s="48"/>
      <c r="W2161" s="48"/>
    </row>
    <row r="2162" s="49" customFormat="1">
      <c r="A2162" s="39">
        <v>2</v>
      </c>
      <c r="B2162" s="54" t="s">
        <v>40</v>
      </c>
      <c r="C2162" s="55" t="s">
        <v>4226</v>
      </c>
      <c r="D2162" s="141" t="s">
        <v>36</v>
      </c>
      <c r="E2162" s="88">
        <v>44575</v>
      </c>
      <c r="F2162" s="37" t="str">
        <f>VLOOKUP($C2162,CARPETAS!$C$5:$L$2388,2,FALSE)</f>
        <v>BRB003</v>
      </c>
      <c r="G2162" s="27" t="str">
        <f>VLOOKUP($C2162,CARPETAS!$C$5:$L$2388,9,FALSE)</f>
        <v>141.99.45</v>
      </c>
      <c r="H2162" s="28" t="str">
        <f>VLOOKUP($C2162,CARPETAS!$C$5:$L$2388,5,FALSE)</f>
        <v>Gral</v>
      </c>
      <c r="I2162" s="88">
        <v>44578</v>
      </c>
      <c r="J2162" s="29" t="str">
        <f>VLOOKUP($C2162,CARPETAS!$C$5:$L$2388,4,FALSE)</f>
        <v>Rio Branco</v>
      </c>
      <c r="K2162" s="38"/>
      <c r="L2162" s="93">
        <f t="shared" si="133"/>
        <v>44579</v>
      </c>
      <c r="M2162" s="30">
        <f t="shared" si="131"/>
        <v>4</v>
      </c>
      <c r="N2162" s="31">
        <v>918</v>
      </c>
      <c r="O2162" s="31" t="s">
        <v>1206</v>
      </c>
      <c r="P2162" s="31">
        <v>919</v>
      </c>
      <c r="Q2162" s="31">
        <v>5839</v>
      </c>
      <c r="R2162" s="31" t="s">
        <v>4257</v>
      </c>
      <c r="S2162" s="31" t="s">
        <v>4258</v>
      </c>
      <c r="T2162" s="40" t="s">
        <v>4256</v>
      </c>
      <c r="U2162" s="222"/>
      <c r="V2162" s="48"/>
      <c r="W2162" s="48"/>
    </row>
    <row r="2163" s="49" customFormat="1">
      <c r="A2163" s="39">
        <v>2</v>
      </c>
      <c r="B2163" s="54" t="s">
        <v>40</v>
      </c>
      <c r="C2163" s="55" t="s">
        <v>4248</v>
      </c>
      <c r="D2163" s="141" t="s">
        <v>37</v>
      </c>
      <c r="E2163" s="88">
        <v>44576</v>
      </c>
      <c r="F2163" s="37" t="str">
        <f>VLOOKUP($C2163,CARPETAS!$C$5:$L$2388,2,FALSE)</f>
        <v>BRB005</v>
      </c>
      <c r="G2163" s="27" t="str">
        <f>VLOOKUP($C2163,CARPETAS!$C$5:$L$2388,9,FALSE)</f>
        <v>141.99.47</v>
      </c>
      <c r="H2163" s="28" t="str">
        <f>VLOOKUP($C2163,CARPETAS!$C$5:$L$2388,5,FALSE)</f>
        <v>Zanini</v>
      </c>
      <c r="I2163" s="88">
        <f>E2163+2</f>
        <v>44578</v>
      </c>
      <c r="J2163" s="29" t="str">
        <f>VLOOKUP($C2163,CARPETAS!$C$5:$L$2388,4,FALSE)</f>
        <v>Rio Branco</v>
      </c>
      <c r="K2163" s="38"/>
      <c r="L2163" s="93">
        <f t="shared" si="133"/>
        <v>44579</v>
      </c>
      <c r="M2163" s="30">
        <f t="shared" si="131"/>
        <v>3</v>
      </c>
      <c r="N2163" s="31">
        <v>918</v>
      </c>
      <c r="O2163" s="31" t="s">
        <v>1202</v>
      </c>
      <c r="P2163" s="31">
        <v>918</v>
      </c>
      <c r="Q2163" s="31">
        <v>2519</v>
      </c>
      <c r="R2163" s="31" t="s">
        <v>339</v>
      </c>
      <c r="S2163" s="31" t="s">
        <v>232</v>
      </c>
      <c r="T2163" s="40" t="s">
        <v>4255</v>
      </c>
      <c r="U2163" s="222"/>
      <c r="V2163" s="48"/>
      <c r="W2163" s="48"/>
    </row>
    <row r="2164" s="49" customFormat="1">
      <c r="A2164" s="39">
        <v>2</v>
      </c>
      <c r="B2164" s="54" t="s">
        <v>40</v>
      </c>
      <c r="C2164" s="55" t="s">
        <v>4248</v>
      </c>
      <c r="D2164" s="141" t="s">
        <v>1091</v>
      </c>
      <c r="E2164" s="88">
        <v>44576</v>
      </c>
      <c r="F2164" s="37" t="str">
        <f>VLOOKUP($C2164,CARPETAS!$C$5:$L$2388,2,FALSE)</f>
        <v>BRB005</v>
      </c>
      <c r="G2164" s="27" t="str">
        <f>VLOOKUP($C2164,CARPETAS!$C$5:$L$2388,9,FALSE)</f>
        <v>141.99.47</v>
      </c>
      <c r="H2164" s="28" t="str">
        <f>VLOOKUP($C2164,CARPETAS!$C$5:$L$2388,5,FALSE)</f>
        <v>Zanini</v>
      </c>
      <c r="I2164" s="88">
        <f>E2164+2</f>
        <v>44578</v>
      </c>
      <c r="J2164" s="29" t="str">
        <f>VLOOKUP($C2164,CARPETAS!$C$5:$L$2388,4,FALSE)</f>
        <v>Rio Branco</v>
      </c>
      <c r="K2164" s="38"/>
      <c r="L2164" s="93">
        <f>I2164+2</f>
        <v>44580</v>
      </c>
      <c r="M2164" s="30">
        <f t="shared" si="131"/>
        <v>4</v>
      </c>
      <c r="N2164" s="31">
        <v>918</v>
      </c>
      <c r="O2164" s="31" t="s">
        <v>1492</v>
      </c>
      <c r="P2164" s="31">
        <v>918</v>
      </c>
      <c r="Q2164" s="31">
        <v>2521</v>
      </c>
      <c r="R2164" s="31" t="s">
        <v>696</v>
      </c>
      <c r="S2164" s="31" t="s">
        <v>697</v>
      </c>
      <c r="T2164" s="40" t="s">
        <v>4259</v>
      </c>
      <c r="U2164" s="222"/>
      <c r="V2164" s="48"/>
      <c r="W2164" s="48"/>
    </row>
    <row r="2165" ht="28.5" s="49" customFormat="1">
      <c r="A2165" s="39">
        <v>2</v>
      </c>
      <c r="B2165" s="54" t="s">
        <v>40</v>
      </c>
      <c r="C2165" s="55" t="s">
        <v>4226</v>
      </c>
      <c r="D2165" s="141" t="s">
        <v>32</v>
      </c>
      <c r="E2165" s="88">
        <v>44574</v>
      </c>
      <c r="F2165" s="37" t="str">
        <f>VLOOKUP($C2165,CARPETAS!$C$5:$L$2388,2,FALSE)</f>
        <v>BRB003</v>
      </c>
      <c r="G2165" s="27" t="str">
        <f>VLOOKUP($C2165,CARPETAS!$C$5:$L$2388,9,FALSE)</f>
        <v>141.99.45</v>
      </c>
      <c r="H2165" s="28" t="str">
        <f>VLOOKUP($C2165,CARPETAS!$C$5:$L$2388,5,FALSE)</f>
        <v>Gral</v>
      </c>
      <c r="I2165" s="88">
        <v>44578</v>
      </c>
      <c r="J2165" s="29" t="str">
        <f>VLOOKUP($C2165,CARPETAS!$C$5:$L$2388,4,FALSE)</f>
        <v>Rio Branco</v>
      </c>
      <c r="K2165" s="38"/>
      <c r="L2165" s="93">
        <f>I2165+2+1</f>
        <v>44581</v>
      </c>
      <c r="M2165" s="30">
        <f t="shared" si="131"/>
        <v>7</v>
      </c>
      <c r="N2165" s="31">
        <v>918</v>
      </c>
      <c r="O2165" s="31" t="s">
        <v>1247</v>
      </c>
      <c r="P2165" s="31">
        <v>919</v>
      </c>
      <c r="Q2165" s="31">
        <v>5840</v>
      </c>
      <c r="R2165" s="31" t="s">
        <v>4257</v>
      </c>
      <c r="S2165" s="31" t="s">
        <v>4258</v>
      </c>
      <c r="T2165" s="40" t="s">
        <v>4260</v>
      </c>
      <c r="U2165" s="222"/>
      <c r="V2165" s="48"/>
      <c r="W2165" s="48"/>
    </row>
    <row r="2166" s="49" customFormat="1">
      <c r="A2166" s="39">
        <v>2</v>
      </c>
      <c r="B2166" s="54" t="s">
        <v>40</v>
      </c>
      <c r="C2166" s="55" t="s">
        <v>4261</v>
      </c>
      <c r="D2166" s="141" t="s">
        <v>2282</v>
      </c>
      <c r="E2166" s="88">
        <v>44574</v>
      </c>
      <c r="F2166" s="37" t="str">
        <f>VLOOKUP($C2166,CARPETAS!$C$5:$L$2388,2,FALSE)</f>
        <v>BRE004</v>
      </c>
      <c r="G2166" s="27">
        <f>VLOOKUP($C2166,CARPETAS!$C$5:$L$2388,9,FALSE)</f>
        <v>0</v>
      </c>
      <c r="H2166" s="28" t="str">
        <f>VLOOKUP($C2166,CARPETAS!$C$5:$L$2388,5,FALSE)</f>
        <v>Silvio</v>
      </c>
      <c r="I2166" s="88">
        <v>44579</v>
      </c>
      <c r="J2166" s="29" t="str">
        <f>VLOOKUP($C2166,CARPETAS!$C$5:$L$2388,4,FALSE)</f>
        <v>RIO Branco</v>
      </c>
      <c r="K2166" s="38"/>
      <c r="L2166" s="93">
        <f ref="L2166:L2197" t="shared" si="134">I2166+1</f>
        <v>44580</v>
      </c>
      <c r="M2166" s="30">
        <f ref="M2166:M2229" t="shared" si="135">IF(E2166&lt;&gt;"",L2166-E2166,"-")</f>
        <v>6</v>
      </c>
      <c r="N2166" s="31">
        <v>1620</v>
      </c>
      <c r="O2166" s="31"/>
      <c r="P2166" s="31"/>
      <c r="Q2166" s="31">
        <v>5538</v>
      </c>
      <c r="R2166" s="31" t="s">
        <v>2977</v>
      </c>
      <c r="S2166" s="31" t="s">
        <v>123</v>
      </c>
      <c r="T2166" s="40" t="s">
        <v>4206</v>
      </c>
      <c r="U2166" s="222"/>
      <c r="V2166" s="48"/>
      <c r="W2166" s="48"/>
    </row>
    <row r="2167" s="49" customFormat="1">
      <c r="A2167" s="39">
        <v>3</v>
      </c>
      <c r="B2167" s="54" t="s">
        <v>40</v>
      </c>
      <c r="C2167" s="55" t="s">
        <v>4235</v>
      </c>
      <c r="D2167" s="141" t="s">
        <v>27</v>
      </c>
      <c r="E2167" s="88">
        <v>44578</v>
      </c>
      <c r="F2167" s="37" t="str">
        <f>VLOOKUP($C2167,CARPETAS!$C$5:$L$2388,2,FALSE)</f>
        <v>BRB004</v>
      </c>
      <c r="G2167" s="27" t="str">
        <f>VLOOKUP($C2167,CARPETAS!$C$5:$L$2388,9,FALSE)</f>
        <v>141.99.46</v>
      </c>
      <c r="H2167" s="28" t="str">
        <f>VLOOKUP($C2167,CARPETAS!$C$5:$L$2388,5,FALSE)</f>
        <v>Amaro</v>
      </c>
      <c r="I2167" s="88">
        <v>44580</v>
      </c>
      <c r="J2167" s="29" t="str">
        <f>VLOOKUP($C2167,CARPETAS!$C$5:$L$2388,4,FALSE)</f>
        <v>Rio Branco</v>
      </c>
      <c r="K2167" s="38"/>
      <c r="L2167" s="93">
        <f t="shared" si="134"/>
        <v>44581</v>
      </c>
      <c r="M2167" s="30">
        <f t="shared" si="135"/>
        <v>3</v>
      </c>
      <c r="N2167" s="31">
        <v>1008</v>
      </c>
      <c r="O2167" s="31" t="s">
        <v>1326</v>
      </c>
      <c r="P2167" s="31">
        <v>1009</v>
      </c>
      <c r="Q2167" s="31">
        <v>8208</v>
      </c>
      <c r="R2167" s="31" t="s">
        <v>4262</v>
      </c>
      <c r="S2167" s="31" t="s">
        <v>4263</v>
      </c>
      <c r="T2167" s="40" t="s">
        <v>4264</v>
      </c>
      <c r="U2167" s="222"/>
      <c r="V2167" s="48"/>
      <c r="W2167" s="48"/>
    </row>
    <row r="2168" s="49" customFormat="1">
      <c r="A2168" s="39">
        <v>3</v>
      </c>
      <c r="B2168" s="54" t="s">
        <v>40</v>
      </c>
      <c r="C2168" s="55" t="s">
        <v>4265</v>
      </c>
      <c r="D2168" s="141" t="s">
        <v>26</v>
      </c>
      <c r="E2168" s="88">
        <v>44579</v>
      </c>
      <c r="F2168" s="37" t="str">
        <f>VLOOKUP($C2168,CARPETAS!$C$5:$L$2388,2,FALSE)</f>
        <v>BRB008</v>
      </c>
      <c r="G2168" s="27" t="str">
        <f>VLOOKUP($C2168,CARPETAS!$C$5:$L$2388,9,FALSE)</f>
        <v>142.04.57</v>
      </c>
      <c r="H2168" s="28" t="str">
        <f>VLOOKUP($C2168,CARPETAS!$C$5:$L$2388,5,FALSE)</f>
        <v>Zanini</v>
      </c>
      <c r="I2168" s="88">
        <v>44580</v>
      </c>
      <c r="J2168" s="29" t="str">
        <f>VLOOKUP($C2168,CARPETAS!$C$5:$L$2388,4,FALSE)</f>
        <v>Rio Branco</v>
      </c>
      <c r="K2168" s="38"/>
      <c r="L2168" s="93">
        <f t="shared" si="134"/>
        <v>44581</v>
      </c>
      <c r="M2168" s="30">
        <f t="shared" si="135"/>
        <v>2</v>
      </c>
      <c r="N2168" s="31">
        <v>918</v>
      </c>
      <c r="O2168" s="31" t="s">
        <v>1210</v>
      </c>
      <c r="P2168" s="31">
        <v>918</v>
      </c>
      <c r="Q2168" s="31">
        <v>2524</v>
      </c>
      <c r="R2168" s="31" t="s">
        <v>43</v>
      </c>
      <c r="S2168" s="31" t="s">
        <v>1046</v>
      </c>
      <c r="T2168" s="40" t="s">
        <v>4266</v>
      </c>
      <c r="U2168" s="222"/>
      <c r="V2168" s="48"/>
      <c r="W2168" s="48"/>
    </row>
    <row r="2169" s="49" customFormat="1">
      <c r="A2169" s="50">
        <v>3</v>
      </c>
      <c r="B2169" s="57" t="s">
        <v>40</v>
      </c>
      <c r="C2169" s="58" t="s">
        <v>4248</v>
      </c>
      <c r="D2169" s="142" t="s">
        <v>1998</v>
      </c>
      <c r="E2169" s="89">
        <v>44578</v>
      </c>
      <c r="F2169" s="41" t="str">
        <f>VLOOKUP($C2169,CARPETAS!$C$5:$L$2388,2,FALSE)</f>
        <v>BRB005</v>
      </c>
      <c r="G2169" s="42" t="str">
        <f>VLOOKUP($C2169,CARPETAS!$C$5:$L$2388,9,FALSE)</f>
        <v>141.99.47</v>
      </c>
      <c r="H2169" s="43" t="str">
        <f>VLOOKUP($C2169,CARPETAS!$C$5:$L$2388,5,FALSE)</f>
        <v>Zanini</v>
      </c>
      <c r="I2169" s="89">
        <v>44580</v>
      </c>
      <c r="J2169" s="44" t="str">
        <f>VLOOKUP($C2169,CARPETAS!$C$5:$L$2388,4,FALSE)</f>
        <v>Rio Branco</v>
      </c>
      <c r="K2169" s="45"/>
      <c r="L2169" s="94">
        <f t="shared" si="134"/>
        <v>44581</v>
      </c>
      <c r="M2169" s="46">
        <f t="shared" si="135"/>
        <v>3</v>
      </c>
      <c r="N2169" s="47">
        <v>918</v>
      </c>
      <c r="O2169" s="47" t="s">
        <v>2125</v>
      </c>
      <c r="P2169" s="47">
        <v>918</v>
      </c>
      <c r="Q2169" s="47">
        <v>2522</v>
      </c>
      <c r="R2169" s="47" t="s">
        <v>1663</v>
      </c>
      <c r="S2169" s="47" t="s">
        <v>1664</v>
      </c>
      <c r="T2169" s="36" t="s">
        <v>4267</v>
      </c>
      <c r="U2169" s="284"/>
      <c r="V2169" s="48"/>
      <c r="W2169" s="48"/>
    </row>
    <row r="2170" s="49" customFormat="1">
      <c r="A2170" s="50">
        <v>3</v>
      </c>
      <c r="B2170" s="57" t="s">
        <v>40</v>
      </c>
      <c r="C2170" s="58" t="s">
        <v>4265</v>
      </c>
      <c r="D2170" s="142" t="s">
        <v>1998</v>
      </c>
      <c r="E2170" s="89">
        <v>44579</v>
      </c>
      <c r="F2170" s="41" t="str">
        <f>VLOOKUP($C2170,CARPETAS!$C$5:$L$2388,2,FALSE)</f>
        <v>BRB008</v>
      </c>
      <c r="G2170" s="42" t="str">
        <f>VLOOKUP($C2170,CARPETAS!$C$5:$L$2388,9,FALSE)</f>
        <v>142.04.57</v>
      </c>
      <c r="H2170" s="43" t="str">
        <f>VLOOKUP($C2170,CARPETAS!$C$5:$L$2388,5,FALSE)</f>
        <v>Zanini</v>
      </c>
      <c r="I2170" s="89">
        <v>44580</v>
      </c>
      <c r="J2170" s="44" t="str">
        <f>VLOOKUP($C2170,CARPETAS!$C$5:$L$2388,4,FALSE)</f>
        <v>Rio Branco</v>
      </c>
      <c r="K2170" s="45"/>
      <c r="L2170" s="94">
        <f t="shared" si="134"/>
        <v>44581</v>
      </c>
      <c r="M2170" s="46">
        <f t="shared" si="135"/>
        <v>2</v>
      </c>
      <c r="N2170" s="47">
        <v>918</v>
      </c>
      <c r="O2170" s="47" t="s">
        <v>2145</v>
      </c>
      <c r="P2170" s="47">
        <v>918</v>
      </c>
      <c r="Q2170" s="47">
        <v>2523</v>
      </c>
      <c r="R2170" s="47" t="s">
        <v>1168</v>
      </c>
      <c r="S2170" s="47" t="s">
        <v>1169</v>
      </c>
      <c r="T2170" s="36" t="s">
        <v>4268</v>
      </c>
      <c r="U2170" s="284"/>
      <c r="V2170" s="48"/>
      <c r="W2170" s="48"/>
    </row>
    <row r="2171" s="49" customFormat="1">
      <c r="A2171" s="39">
        <v>3</v>
      </c>
      <c r="B2171" s="54" t="s">
        <v>40</v>
      </c>
      <c r="C2171" s="55" t="s">
        <v>4265</v>
      </c>
      <c r="D2171" s="141" t="s">
        <v>1998</v>
      </c>
      <c r="E2171" s="88">
        <v>44579</v>
      </c>
      <c r="F2171" s="37" t="str">
        <f>VLOOKUP($C2171,CARPETAS!$C$5:$L$2388,2,FALSE)</f>
        <v>BRB008</v>
      </c>
      <c r="G2171" s="27" t="str">
        <f>VLOOKUP($C2171,CARPETAS!$C$5:$L$2388,9,FALSE)</f>
        <v>142.04.57</v>
      </c>
      <c r="H2171" s="28" t="str">
        <f>VLOOKUP($C2171,CARPETAS!$C$5:$L$2388,5,FALSE)</f>
        <v>Zanini</v>
      </c>
      <c r="I2171" s="88">
        <v>44580</v>
      </c>
      <c r="J2171" s="29" t="str">
        <f>VLOOKUP($C2171,CARPETAS!$C$5:$L$2388,4,FALSE)</f>
        <v>Rio Branco</v>
      </c>
      <c r="K2171" s="38"/>
      <c r="L2171" s="93">
        <f t="shared" si="134"/>
        <v>44581</v>
      </c>
      <c r="M2171" s="30">
        <f t="shared" si="135"/>
        <v>2</v>
      </c>
      <c r="N2171" s="31">
        <v>918</v>
      </c>
      <c r="O2171" s="31" t="s">
        <v>2152</v>
      </c>
      <c r="P2171" s="31">
        <v>918</v>
      </c>
      <c r="Q2171" s="31">
        <v>2525</v>
      </c>
      <c r="R2171" s="31" t="s">
        <v>3326</v>
      </c>
      <c r="S2171" s="31" t="s">
        <v>3670</v>
      </c>
      <c r="T2171" s="40" t="s">
        <v>4269</v>
      </c>
      <c r="U2171" s="222"/>
      <c r="V2171" s="48"/>
      <c r="W2171" s="48"/>
    </row>
    <row r="2172" s="49" customFormat="1">
      <c r="A2172" s="39">
        <v>2</v>
      </c>
      <c r="B2172" s="54" t="s">
        <v>40</v>
      </c>
      <c r="C2172" s="55" t="s">
        <v>4270</v>
      </c>
      <c r="D2172" s="141" t="s">
        <v>2282</v>
      </c>
      <c r="E2172" s="88">
        <v>44578</v>
      </c>
      <c r="F2172" s="37" t="str">
        <f>VLOOKUP($C2172,CARPETAS!$C$5:$L$2388,2,FALSE)</f>
        <v>BRE005</v>
      </c>
      <c r="G2172" s="27" t="str">
        <f>VLOOKUP($C2172,CARPETAS!$C$5:$L$2388,9,FALSE)</f>
        <v>1420325/1420323/1420327/1420328/1420322/1400326</v>
      </c>
      <c r="H2172" s="28" t="str">
        <f>VLOOKUP($C2172,CARPETAS!$C$5:$L$2388,5,FALSE)</f>
        <v>Zanini</v>
      </c>
      <c r="I2172" s="88">
        <v>44581</v>
      </c>
      <c r="J2172" s="29" t="str">
        <f>VLOOKUP($C2172,CARPETAS!$C$5:$L$2388,4,FALSE)</f>
        <v>RIO Branco</v>
      </c>
      <c r="K2172" s="38"/>
      <c r="L2172" s="93">
        <f t="shared" si="134"/>
        <v>44582</v>
      </c>
      <c r="M2172" s="30">
        <f t="shared" si="135"/>
        <v>4</v>
      </c>
      <c r="N2172" s="31">
        <v>1956</v>
      </c>
      <c r="O2172" s="31"/>
      <c r="P2172" s="31"/>
      <c r="Q2172" s="31">
        <v>2526</v>
      </c>
      <c r="R2172" s="31" t="s">
        <v>3828</v>
      </c>
      <c r="S2172" s="31" t="s">
        <v>3829</v>
      </c>
      <c r="T2172" s="40"/>
      <c r="U2172" s="222"/>
      <c r="V2172" s="48"/>
      <c r="W2172" s="48"/>
    </row>
    <row r="2173" s="49" customFormat="1">
      <c r="A2173" s="39">
        <v>3</v>
      </c>
      <c r="B2173" s="54" t="s">
        <v>40</v>
      </c>
      <c r="C2173" s="55" t="s">
        <v>4271</v>
      </c>
      <c r="D2173" s="141" t="s">
        <v>37</v>
      </c>
      <c r="E2173" s="88">
        <v>44578</v>
      </c>
      <c r="F2173" s="37" t="str">
        <f>VLOOKUP($C2173,CARPETAS!$C$5:$L$2388,2,FALSE)</f>
        <v>BRB007</v>
      </c>
      <c r="G2173" s="27" t="str">
        <f>VLOOKUP($C2173,CARPETAS!$C$5:$L$2388,9,FALSE)</f>
        <v>142.04.55</v>
      </c>
      <c r="H2173" s="28" t="str">
        <f>VLOOKUP($C2173,CARPETAS!$C$5:$L$2388,5,FALSE)</f>
        <v>Gral</v>
      </c>
      <c r="I2173" s="88">
        <v>44581</v>
      </c>
      <c r="J2173" s="29" t="str">
        <f>VLOOKUP($C2173,CARPETAS!$C$5:$L$2388,4,FALSE)</f>
        <v>Rio Branco</v>
      </c>
      <c r="K2173" s="38"/>
      <c r="L2173" s="93">
        <f t="shared" si="134"/>
        <v>44582</v>
      </c>
      <c r="M2173" s="30">
        <f t="shared" si="135"/>
        <v>4</v>
      </c>
      <c r="N2173" s="31">
        <v>918</v>
      </c>
      <c r="O2173" s="31" t="s">
        <v>1205</v>
      </c>
      <c r="P2173" s="31">
        <v>918</v>
      </c>
      <c r="Q2173" s="31">
        <v>5864</v>
      </c>
      <c r="R2173" s="31" t="s">
        <v>4272</v>
      </c>
      <c r="S2173" s="31" t="s">
        <v>4273</v>
      </c>
      <c r="T2173" s="40" t="s">
        <v>4274</v>
      </c>
      <c r="U2173" s="222"/>
      <c r="V2173" s="48"/>
      <c r="W2173" s="48"/>
    </row>
    <row r="2174" s="49" customFormat="1">
      <c r="A2174" s="39">
        <v>2</v>
      </c>
      <c r="B2174" s="54" t="s">
        <v>40</v>
      </c>
      <c r="C2174" s="55" t="s">
        <v>4275</v>
      </c>
      <c r="D2174" s="141" t="s">
        <v>38</v>
      </c>
      <c r="E2174" s="88">
        <v>44575</v>
      </c>
      <c r="F2174" s="37" t="str">
        <f>VLOOKUP($C2174,CARPETAS!$C$5:$L$2388,2,FALSE)</f>
        <v>BRA002</v>
      </c>
      <c r="G2174" s="27" t="str">
        <f>VLOOKUP($C2174,CARPETAS!$C$5:$L$2388,9,FALSE)</f>
        <v>141.99.89</v>
      </c>
      <c r="H2174" s="28" t="str">
        <f>VLOOKUP($C2174,CARPETAS!$C$5:$L$2388,5,FALSE)</f>
        <v>Silvio</v>
      </c>
      <c r="I2174" s="88">
        <v>44581</v>
      </c>
      <c r="J2174" s="29" t="str">
        <f>VLOOKUP($C2174,CARPETAS!$C$5:$L$2388,4,FALSE)</f>
        <v>Rio Branco</v>
      </c>
      <c r="K2174" s="38"/>
      <c r="L2174" s="93">
        <f t="shared" si="134"/>
        <v>44582</v>
      </c>
      <c r="M2174" s="30">
        <f t="shared" si="135"/>
        <v>7</v>
      </c>
      <c r="N2174" s="31">
        <v>1104</v>
      </c>
      <c r="O2174" s="31">
        <v>56911</v>
      </c>
      <c r="P2174" s="31">
        <v>1104</v>
      </c>
      <c r="Q2174" s="31">
        <v>5540</v>
      </c>
      <c r="R2174" s="31" t="s">
        <v>3529</v>
      </c>
      <c r="S2174" s="31" t="s">
        <v>3530</v>
      </c>
      <c r="T2174" s="40" t="s">
        <v>4276</v>
      </c>
      <c r="U2174" s="222"/>
      <c r="V2174" s="48"/>
      <c r="W2174" s="48"/>
    </row>
    <row r="2175" s="49" customFormat="1">
      <c r="A2175" s="39">
        <v>3</v>
      </c>
      <c r="B2175" s="54" t="s">
        <v>40</v>
      </c>
      <c r="C2175" s="55" t="s">
        <v>4233</v>
      </c>
      <c r="D2175" s="141" t="s">
        <v>1091</v>
      </c>
      <c r="E2175" s="88">
        <v>44579</v>
      </c>
      <c r="F2175" s="37" t="str">
        <f>VLOOKUP($C2175,CARPETAS!$C$5:$L$2388,2,FALSE)</f>
        <v>BRB006</v>
      </c>
      <c r="G2175" s="27" t="str">
        <f>VLOOKUP($C2175,CARPETAS!$C$5:$L$2388,9,FALSE)</f>
        <v>141.99.48</v>
      </c>
      <c r="H2175" s="28" t="str">
        <f>VLOOKUP($C2175,CARPETAS!$C$5:$L$2388,5,FALSE)</f>
        <v>Silvio</v>
      </c>
      <c r="I2175" s="88">
        <v>44581</v>
      </c>
      <c r="J2175" s="29" t="str">
        <f>VLOOKUP($C2175,CARPETAS!$C$5:$L$2388,4,FALSE)</f>
        <v>Rio Branco</v>
      </c>
      <c r="K2175" s="38"/>
      <c r="L2175" s="93">
        <f t="shared" si="134"/>
        <v>44582</v>
      </c>
      <c r="M2175" s="30">
        <f t="shared" si="135"/>
        <v>3</v>
      </c>
      <c r="N2175" s="31">
        <v>918</v>
      </c>
      <c r="O2175" s="31" t="s">
        <v>1521</v>
      </c>
      <c r="P2175" s="31">
        <v>918</v>
      </c>
      <c r="Q2175" s="31">
        <v>5542</v>
      </c>
      <c r="R2175" s="31" t="s">
        <v>134</v>
      </c>
      <c r="S2175" s="31" t="s">
        <v>1406</v>
      </c>
      <c r="T2175" s="40" t="s">
        <v>4274</v>
      </c>
      <c r="U2175" s="222"/>
      <c r="V2175" s="48"/>
      <c r="W2175" s="48"/>
    </row>
    <row r="2176" s="49" customFormat="1">
      <c r="A2176" s="39">
        <v>3</v>
      </c>
      <c r="B2176" s="54" t="s">
        <v>40</v>
      </c>
      <c r="C2176" s="55" t="s">
        <v>4235</v>
      </c>
      <c r="D2176" s="141" t="s">
        <v>27</v>
      </c>
      <c r="E2176" s="88">
        <v>44579</v>
      </c>
      <c r="F2176" s="37" t="str">
        <f>VLOOKUP($C2176,CARPETAS!$C$5:$L$2388,2,FALSE)</f>
        <v>BRB004</v>
      </c>
      <c r="G2176" s="27" t="str">
        <f>VLOOKUP($C2176,CARPETAS!$C$5:$L$2388,9,FALSE)</f>
        <v>141.99.46</v>
      </c>
      <c r="H2176" s="28" t="str">
        <f>VLOOKUP($C2176,CARPETAS!$C$5:$L$2388,5,FALSE)</f>
        <v>Amaro</v>
      </c>
      <c r="I2176" s="88">
        <v>44581</v>
      </c>
      <c r="J2176" s="29" t="str">
        <f>VLOOKUP($C2176,CARPETAS!$C$5:$L$2388,4,FALSE)</f>
        <v>Rio Branco</v>
      </c>
      <c r="K2176" s="38"/>
      <c r="L2176" s="93">
        <f t="shared" si="134"/>
        <v>44582</v>
      </c>
      <c r="M2176" s="30">
        <f t="shared" si="135"/>
        <v>3</v>
      </c>
      <c r="N2176" s="31">
        <v>1008</v>
      </c>
      <c r="O2176" s="31" t="s">
        <v>1343</v>
      </c>
      <c r="P2176" s="31">
        <v>1008</v>
      </c>
      <c r="Q2176" s="31">
        <v>8225</v>
      </c>
      <c r="R2176" s="31" t="s">
        <v>4277</v>
      </c>
      <c r="S2176" s="31" t="s">
        <v>4278</v>
      </c>
      <c r="T2176" s="40" t="s">
        <v>4279</v>
      </c>
      <c r="U2176" s="222"/>
      <c r="V2176" s="48"/>
      <c r="W2176" s="48"/>
    </row>
    <row r="2177" s="49" customFormat="1">
      <c r="A2177" s="39">
        <v>3</v>
      </c>
      <c r="B2177" s="54" t="s">
        <v>40</v>
      </c>
      <c r="C2177" s="55" t="s">
        <v>4271</v>
      </c>
      <c r="D2177" s="141" t="s">
        <v>28</v>
      </c>
      <c r="E2177" s="88">
        <v>44579</v>
      </c>
      <c r="F2177" s="37" t="str">
        <f>VLOOKUP($C2177,CARPETAS!$C$5:$L$2388,2,FALSE)</f>
        <v>BRB007</v>
      </c>
      <c r="G2177" s="27" t="str">
        <f>VLOOKUP($C2177,CARPETAS!$C$5:$L$2388,9,FALSE)</f>
        <v>142.04.55</v>
      </c>
      <c r="H2177" s="28" t="str">
        <f>VLOOKUP($C2177,CARPETAS!$C$5:$L$2388,5,FALSE)</f>
        <v>Gral</v>
      </c>
      <c r="I2177" s="88">
        <v>44581</v>
      </c>
      <c r="J2177" s="29" t="str">
        <f>VLOOKUP($C2177,CARPETAS!$C$5:$L$2388,4,FALSE)</f>
        <v>Rio Branco</v>
      </c>
      <c r="K2177" s="38"/>
      <c r="L2177" s="93">
        <f t="shared" si="134"/>
        <v>44582</v>
      </c>
      <c r="M2177" s="30">
        <f t="shared" si="135"/>
        <v>3</v>
      </c>
      <c r="N2177" s="31">
        <v>918</v>
      </c>
      <c r="O2177" s="31" t="s">
        <v>1185</v>
      </c>
      <c r="P2177" s="31">
        <v>918</v>
      </c>
      <c r="Q2177" s="31">
        <v>5865</v>
      </c>
      <c r="R2177" s="31" t="s">
        <v>3558</v>
      </c>
      <c r="S2177" s="31" t="s">
        <v>3559</v>
      </c>
      <c r="T2177" s="40" t="s">
        <v>4274</v>
      </c>
      <c r="U2177" s="222"/>
      <c r="V2177" s="48"/>
      <c r="W2177" s="48"/>
    </row>
    <row r="2178" s="49" customFormat="1">
      <c r="A2178" s="39">
        <v>3</v>
      </c>
      <c r="B2178" s="54" t="s">
        <v>40</v>
      </c>
      <c r="C2178" s="55" t="s">
        <v>4271</v>
      </c>
      <c r="D2178" s="141" t="s">
        <v>32</v>
      </c>
      <c r="E2178" s="88">
        <v>44581</v>
      </c>
      <c r="F2178" s="37" t="str">
        <f>VLOOKUP($C2178,CARPETAS!$C$5:$L$2388,2,FALSE)</f>
        <v>BRB007</v>
      </c>
      <c r="G2178" s="27" t="str">
        <f>VLOOKUP($C2178,CARPETAS!$C$5:$L$2388,9,FALSE)</f>
        <v>142.04.55</v>
      </c>
      <c r="H2178" s="28" t="str">
        <f>VLOOKUP($C2178,CARPETAS!$C$5:$L$2388,5,FALSE)</f>
        <v>Gral</v>
      </c>
      <c r="I2178" s="88">
        <v>44582</v>
      </c>
      <c r="J2178" s="29" t="str">
        <f>VLOOKUP($C2178,CARPETAS!$C$5:$L$2388,4,FALSE)</f>
        <v>Rio Branco</v>
      </c>
      <c r="K2178" s="38"/>
      <c r="L2178" s="93">
        <f t="shared" si="134"/>
        <v>44583</v>
      </c>
      <c r="M2178" s="30">
        <f t="shared" si="135"/>
        <v>2</v>
      </c>
      <c r="N2178" s="31">
        <v>918</v>
      </c>
      <c r="O2178" s="31" t="s">
        <v>1251</v>
      </c>
      <c r="P2178" s="31">
        <v>919</v>
      </c>
      <c r="Q2178" s="31">
        <v>5866</v>
      </c>
      <c r="R2178" s="31" t="s">
        <v>4280</v>
      </c>
      <c r="S2178" s="31" t="s">
        <v>4281</v>
      </c>
      <c r="T2178" s="40" t="s">
        <v>4282</v>
      </c>
      <c r="U2178" s="222"/>
      <c r="V2178" s="48"/>
      <c r="W2178" s="48"/>
    </row>
    <row r="2179" s="49" customFormat="1">
      <c r="A2179" s="39">
        <v>2</v>
      </c>
      <c r="B2179" s="54" t="s">
        <v>40</v>
      </c>
      <c r="C2179" s="55" t="s">
        <v>4283</v>
      </c>
      <c r="D2179" s="141" t="s">
        <v>38</v>
      </c>
      <c r="E2179" s="88">
        <v>44573</v>
      </c>
      <c r="F2179" s="37" t="str">
        <f>VLOOKUP($C2179,CARPETAS!$C$5:$L$2388,2,FALSE)</f>
        <v>BRA002</v>
      </c>
      <c r="G2179" s="27" t="str">
        <f>VLOOKUP($C2179,CARPETAS!$C$5:$L$2388,9,FALSE)</f>
        <v>141.99.89</v>
      </c>
      <c r="H2179" s="28" t="str">
        <f>VLOOKUP($C2179,CARPETAS!$C$5:$L$2388,5,FALSE)</f>
        <v>Silvio</v>
      </c>
      <c r="I2179" s="88">
        <v>44582</v>
      </c>
      <c r="J2179" s="29" t="str">
        <f>VLOOKUP($C2179,CARPETAS!$C$5:$L$2388,4,FALSE)</f>
        <v>Rio Branco</v>
      </c>
      <c r="K2179" s="38"/>
      <c r="L2179" s="93">
        <f t="shared" si="134"/>
        <v>44583</v>
      </c>
      <c r="M2179" s="30">
        <f t="shared" si="135"/>
        <v>10</v>
      </c>
      <c r="N2179" s="31">
        <v>1104</v>
      </c>
      <c r="O2179" s="31">
        <v>56916</v>
      </c>
      <c r="P2179" s="31">
        <v>1104</v>
      </c>
      <c r="Q2179" s="31">
        <v>5537</v>
      </c>
      <c r="R2179" s="31" t="s">
        <v>3212</v>
      </c>
      <c r="S2179" s="31" t="s">
        <v>3213</v>
      </c>
      <c r="T2179" s="40" t="s">
        <v>4284</v>
      </c>
      <c r="U2179" s="222"/>
      <c r="V2179" s="48"/>
      <c r="W2179" s="48"/>
    </row>
    <row r="2180" s="49" customFormat="1">
      <c r="A2180" s="39">
        <v>3</v>
      </c>
      <c r="B2180" s="54" t="s">
        <v>40</v>
      </c>
      <c r="C2180" s="55" t="s">
        <v>4285</v>
      </c>
      <c r="D2180" s="141" t="s">
        <v>32</v>
      </c>
      <c r="E2180" s="88">
        <v>44581</v>
      </c>
      <c r="F2180" s="37" t="str">
        <f>VLOOKUP($C2180,CARPETAS!$C$5:$L$2388,2,FALSE)</f>
        <v>BRB011</v>
      </c>
      <c r="G2180" s="27" t="str">
        <f>VLOOKUP($C2180,CARPETAS!$C$5:$L$2388,9,FALSE)</f>
        <v>142.06.37</v>
      </c>
      <c r="H2180" s="28" t="str">
        <f>VLOOKUP($C2180,CARPETAS!$C$5:$L$2388,5,FALSE)</f>
        <v>Dallog</v>
      </c>
      <c r="I2180" s="88">
        <v>44582</v>
      </c>
      <c r="J2180" s="29" t="str">
        <f>VLOOKUP($C2180,CARPETAS!$C$5:$L$2388,4,FALSE)</f>
        <v>Rio Branco</v>
      </c>
      <c r="K2180" s="38"/>
      <c r="L2180" s="93">
        <f t="shared" si="134"/>
        <v>44583</v>
      </c>
      <c r="M2180" s="30">
        <f t="shared" si="135"/>
        <v>2</v>
      </c>
      <c r="N2180" s="31">
        <v>918</v>
      </c>
      <c r="O2180" s="31" t="s">
        <v>1241</v>
      </c>
      <c r="P2180" s="31">
        <v>919</v>
      </c>
      <c r="Q2180" s="31">
        <v>44</v>
      </c>
      <c r="R2180" s="31" t="s">
        <v>4286</v>
      </c>
      <c r="S2180" s="31" t="s">
        <v>4287</v>
      </c>
      <c r="T2180" s="40" t="s">
        <v>4282</v>
      </c>
      <c r="U2180" s="222"/>
      <c r="V2180" s="48"/>
      <c r="W2180" s="48"/>
    </row>
    <row r="2181" s="49" customFormat="1">
      <c r="A2181" s="39">
        <v>3</v>
      </c>
      <c r="B2181" s="54" t="s">
        <v>40</v>
      </c>
      <c r="C2181" s="55" t="s">
        <v>4265</v>
      </c>
      <c r="D2181" s="141" t="s">
        <v>26</v>
      </c>
      <c r="E2181" s="88">
        <v>44581</v>
      </c>
      <c r="F2181" s="37" t="str">
        <f>VLOOKUP($C2181,CARPETAS!$C$5:$L$2388,2,FALSE)</f>
        <v>BRB008</v>
      </c>
      <c r="G2181" s="27" t="str">
        <f>VLOOKUP($C2181,CARPETAS!$C$5:$L$2388,9,FALSE)</f>
        <v>142.04.57</v>
      </c>
      <c r="H2181" s="28" t="str">
        <f>VLOOKUP($C2181,CARPETAS!$C$5:$L$2388,5,FALSE)</f>
        <v>Zanini</v>
      </c>
      <c r="I2181" s="88">
        <v>44582</v>
      </c>
      <c r="J2181" s="29" t="str">
        <f>VLOOKUP($C2181,CARPETAS!$C$5:$L$2388,4,FALSE)</f>
        <v>Rio Branco</v>
      </c>
      <c r="K2181" s="38"/>
      <c r="L2181" s="93">
        <f t="shared" si="134"/>
        <v>44583</v>
      </c>
      <c r="M2181" s="30">
        <f t="shared" si="135"/>
        <v>2</v>
      </c>
      <c r="N2181" s="31">
        <v>918</v>
      </c>
      <c r="O2181" s="31" t="s">
        <v>1212</v>
      </c>
      <c r="P2181" s="31">
        <v>919</v>
      </c>
      <c r="Q2181" s="31">
        <v>2531</v>
      </c>
      <c r="R2181" s="31" t="s">
        <v>3162</v>
      </c>
      <c r="S2181" s="31" t="s">
        <v>362</v>
      </c>
      <c r="T2181" s="40" t="s">
        <v>4282</v>
      </c>
      <c r="U2181" s="222"/>
      <c r="V2181" s="48"/>
      <c r="W2181" s="48"/>
    </row>
    <row r="2182" s="49" customFormat="1">
      <c r="A2182" s="39">
        <v>3</v>
      </c>
      <c r="B2182" s="54" t="s">
        <v>40</v>
      </c>
      <c r="C2182" s="55" t="s">
        <v>4288</v>
      </c>
      <c r="D2182" s="141" t="s">
        <v>1091</v>
      </c>
      <c r="E2182" s="88">
        <v>44581</v>
      </c>
      <c r="F2182" s="37" t="str">
        <f>VLOOKUP($C2182,CARPETAS!$C$5:$L$2388,2,FALSE)</f>
        <v>BRB009</v>
      </c>
      <c r="G2182" s="27" t="str">
        <f>VLOOKUP($C2182,CARPETAS!$C$5:$L$2388,9,FALSE)</f>
        <v>142.04.56</v>
      </c>
      <c r="H2182" s="28" t="str">
        <f>VLOOKUP($C2182,CARPETAS!$C$5:$L$2388,5,FALSE)</f>
        <v>Silvio</v>
      </c>
      <c r="I2182" s="88">
        <v>44582</v>
      </c>
      <c r="J2182" s="29" t="str">
        <f>VLOOKUP($C2182,CARPETAS!$C$5:$L$2388,4,FALSE)</f>
        <v>Rio Branco</v>
      </c>
      <c r="K2182" s="38"/>
      <c r="L2182" s="93">
        <f t="shared" si="134"/>
        <v>44583</v>
      </c>
      <c r="M2182" s="30">
        <f t="shared" si="135"/>
        <v>2</v>
      </c>
      <c r="N2182" s="31">
        <v>918</v>
      </c>
      <c r="O2182" s="31" t="s">
        <v>1548</v>
      </c>
      <c r="P2182" s="31">
        <v>918</v>
      </c>
      <c r="Q2182" s="31">
        <v>5545</v>
      </c>
      <c r="R2182" s="31" t="s">
        <v>402</v>
      </c>
      <c r="S2182" s="31" t="s">
        <v>403</v>
      </c>
      <c r="T2182" s="40" t="s">
        <v>4289</v>
      </c>
      <c r="U2182" s="222"/>
      <c r="V2182" s="48"/>
      <c r="W2182" s="48"/>
    </row>
    <row r="2183" s="49" customFormat="1">
      <c r="A2183" s="39">
        <v>2</v>
      </c>
      <c r="B2183" s="54" t="s">
        <v>40</v>
      </c>
      <c r="C2183" s="55" t="s">
        <v>4290</v>
      </c>
      <c r="D2183" s="141" t="s">
        <v>1907</v>
      </c>
      <c r="E2183" s="88">
        <v>44576</v>
      </c>
      <c r="F2183" s="37" t="str">
        <f>VLOOKUP($C2183,CARPETAS!$C$5:$L$2388,2,FALSE)</f>
        <v>PYB001</v>
      </c>
      <c r="G2183" s="27" t="str">
        <f>VLOOKUP($C2183,CARPETAS!$C$5:$L$2388,9,FALSE)</f>
        <v>141.99.90</v>
      </c>
      <c r="H2183" s="28" t="str">
        <f>VLOOKUP($C2183,CARPETAS!$C$5:$L$2388,5,FALSE)</f>
        <v>Alto Paraguay</v>
      </c>
      <c r="I2183" s="88">
        <v>44582</v>
      </c>
      <c r="J2183" s="29" t="str">
        <f>VLOOKUP($C2183,CARPETAS!$C$5:$L$2388,4,FALSE)</f>
        <v>Salto</v>
      </c>
      <c r="K2183" s="38"/>
      <c r="L2183" s="93">
        <f t="shared" si="134"/>
        <v>44583</v>
      </c>
      <c r="M2183" s="30">
        <f t="shared" si="135"/>
        <v>7</v>
      </c>
      <c r="N2183" s="31">
        <v>990</v>
      </c>
      <c r="O2183" s="31" t="s">
        <v>1909</v>
      </c>
      <c r="P2183" s="31">
        <v>990</v>
      </c>
      <c r="Q2183" s="31"/>
      <c r="R2183" s="31" t="s">
        <v>2910</v>
      </c>
      <c r="S2183" s="31" t="s">
        <v>4291</v>
      </c>
      <c r="T2183" s="40" t="s">
        <v>4292</v>
      </c>
      <c r="U2183" s="222"/>
      <c r="V2183" s="48"/>
      <c r="W2183" s="48"/>
    </row>
    <row r="2184" s="49" customFormat="1">
      <c r="A2184" s="39">
        <v>3</v>
      </c>
      <c r="B2184" s="54" t="s">
        <v>40</v>
      </c>
      <c r="C2184" s="55" t="s">
        <v>4265</v>
      </c>
      <c r="D2184" s="141" t="s">
        <v>1998</v>
      </c>
      <c r="E2184" s="88">
        <v>44581</v>
      </c>
      <c r="F2184" s="37" t="str">
        <f>VLOOKUP($C2184,CARPETAS!$C$5:$L$2388,2,FALSE)</f>
        <v>BRB008</v>
      </c>
      <c r="G2184" s="27" t="str">
        <f>VLOOKUP($C2184,CARPETAS!$C$5:$L$2388,9,FALSE)</f>
        <v>142.04.57</v>
      </c>
      <c r="H2184" s="28" t="str">
        <f>VLOOKUP($C2184,CARPETAS!$C$5:$L$2388,5,FALSE)</f>
        <v>Zanini</v>
      </c>
      <c r="I2184" s="88">
        <v>44582</v>
      </c>
      <c r="J2184" s="29" t="str">
        <f>VLOOKUP($C2184,CARPETAS!$C$5:$L$2388,4,FALSE)</f>
        <v>Rio Branco</v>
      </c>
      <c r="K2184" s="38"/>
      <c r="L2184" s="93">
        <f t="shared" si="134"/>
        <v>44583</v>
      </c>
      <c r="M2184" s="30">
        <f t="shared" si="135"/>
        <v>2</v>
      </c>
      <c r="N2184" s="31">
        <v>918</v>
      </c>
      <c r="O2184" s="31" t="s">
        <v>2164</v>
      </c>
      <c r="P2184" s="31">
        <v>919</v>
      </c>
      <c r="Q2184" s="31">
        <v>2530</v>
      </c>
      <c r="R2184" s="31" t="s">
        <v>161</v>
      </c>
      <c r="S2184" s="31" t="s">
        <v>162</v>
      </c>
      <c r="T2184" s="40" t="s">
        <v>4282</v>
      </c>
      <c r="U2184" s="222"/>
      <c r="V2184" s="48"/>
      <c r="W2184" s="48"/>
    </row>
    <row r="2185" s="49" customFormat="1">
      <c r="A2185" s="39">
        <v>3</v>
      </c>
      <c r="B2185" s="54" t="s">
        <v>22</v>
      </c>
      <c r="C2185" s="55" t="s">
        <v>23</v>
      </c>
      <c r="D2185" s="141" t="s">
        <v>36</v>
      </c>
      <c r="E2185" s="88">
        <v>44579</v>
      </c>
      <c r="F2185" s="37" t="str">
        <f>VLOOKUP($C2185,CARPETAS!$C$5:$L$2388,2,FALSE)</f>
        <v>BRB</v>
      </c>
      <c r="G2185" s="27" t="str">
        <f>VLOOKUP($C2185,CARPETAS!$C$5:$L$2388,9,FALSE)</f>
        <v>xx</v>
      </c>
      <c r="H2185" s="28" t="str">
        <f>VLOOKUP($C2185,CARPETAS!$C$5:$L$2388,5,FALSE)</f>
        <v>xx</v>
      </c>
      <c r="I2185" s="88">
        <v>44583</v>
      </c>
      <c r="J2185" s="29" t="str">
        <f>VLOOKUP($C2185,CARPETAS!$C$5:$L$2388,4,FALSE)</f>
        <v>xx</v>
      </c>
      <c r="K2185" s="38"/>
      <c r="L2185" s="93">
        <f t="shared" si="134"/>
        <v>44584</v>
      </c>
      <c r="M2185" s="30">
        <f t="shared" si="135"/>
        <v>5</v>
      </c>
      <c r="N2185" s="31">
        <v>918</v>
      </c>
      <c r="O2185" s="31"/>
      <c r="P2185" s="31"/>
      <c r="Q2185" s="31"/>
      <c r="R2185" s="31"/>
      <c r="S2185" s="31"/>
      <c r="T2185" s="40"/>
      <c r="U2185" s="222"/>
      <c r="V2185" s="48"/>
      <c r="W2185" s="48"/>
    </row>
    <row r="2186" s="49" customFormat="1">
      <c r="A2186" s="39">
        <v>3</v>
      </c>
      <c r="B2186" s="54" t="s">
        <v>40</v>
      </c>
      <c r="C2186" s="55" t="s">
        <v>4288</v>
      </c>
      <c r="D2186" s="141" t="s">
        <v>1091</v>
      </c>
      <c r="E2186" s="88">
        <v>44583</v>
      </c>
      <c r="F2186" s="37" t="str">
        <f>VLOOKUP($C2186,CARPETAS!$C$5:$L$2388,2,FALSE)</f>
        <v>BRB009</v>
      </c>
      <c r="G2186" s="27" t="str">
        <f>VLOOKUP($C2186,CARPETAS!$C$5:$L$2388,9,FALSE)</f>
        <v>142.04.56</v>
      </c>
      <c r="H2186" s="28" t="str">
        <f>VLOOKUP($C2186,CARPETAS!$C$5:$L$2388,5,FALSE)</f>
        <v>Silvio</v>
      </c>
      <c r="I2186" s="88">
        <v>44585</v>
      </c>
      <c r="J2186" s="29" t="str">
        <f>VLOOKUP($C2186,CARPETAS!$C$5:$L$2388,4,FALSE)</f>
        <v>Rio Branco</v>
      </c>
      <c r="K2186" s="38"/>
      <c r="L2186" s="93">
        <f t="shared" si="134"/>
        <v>44586</v>
      </c>
      <c r="M2186" s="30">
        <f t="shared" si="135"/>
        <v>3</v>
      </c>
      <c r="N2186" s="31">
        <v>918</v>
      </c>
      <c r="O2186" s="31" t="s">
        <v>1578</v>
      </c>
      <c r="P2186" s="31">
        <v>918</v>
      </c>
      <c r="Q2186" s="31">
        <v>5551</v>
      </c>
      <c r="R2186" s="31" t="s">
        <v>77</v>
      </c>
      <c r="S2186" s="31" t="s">
        <v>3820</v>
      </c>
      <c r="T2186" s="40" t="s">
        <v>4293</v>
      </c>
      <c r="U2186" s="222"/>
      <c r="V2186" s="48"/>
      <c r="W2186" s="48"/>
    </row>
    <row r="2187" s="49" customFormat="1">
      <c r="A2187" s="39">
        <v>3</v>
      </c>
      <c r="B2187" s="54" t="s">
        <v>40</v>
      </c>
      <c r="C2187" s="55" t="s">
        <v>4294</v>
      </c>
      <c r="D2187" s="141" t="s">
        <v>37</v>
      </c>
      <c r="E2187" s="88">
        <v>44583</v>
      </c>
      <c r="F2187" s="37" t="str">
        <f>VLOOKUP($C2187,CARPETAS!$C$5:$L$2388,2,FALSE)</f>
        <v>BRB010</v>
      </c>
      <c r="G2187" s="27" t="str">
        <f>VLOOKUP($C2187,CARPETAS!$C$5:$L$2388,9,FALSE)</f>
        <v>142.06.36</v>
      </c>
      <c r="H2187" s="28" t="str">
        <f>VLOOKUP($C2187,CARPETAS!$C$5:$L$2388,5,FALSE)</f>
        <v>Amaro</v>
      </c>
      <c r="I2187" s="88">
        <v>44585</v>
      </c>
      <c r="J2187" s="29" t="str">
        <f>VLOOKUP($C2187,CARPETAS!$C$5:$L$2388,4,FALSE)</f>
        <v>Rio Branco</v>
      </c>
      <c r="K2187" s="38"/>
      <c r="L2187" s="93">
        <f t="shared" si="134"/>
        <v>44586</v>
      </c>
      <c r="M2187" s="30">
        <f t="shared" si="135"/>
        <v>3</v>
      </c>
      <c r="N2187" s="31">
        <v>1008</v>
      </c>
      <c r="O2187" s="31" t="s">
        <v>1341</v>
      </c>
      <c r="P2187" s="31">
        <v>1009</v>
      </c>
      <c r="Q2187" s="31">
        <v>8243</v>
      </c>
      <c r="R2187" s="31" t="s">
        <v>4295</v>
      </c>
      <c r="S2187" s="31" t="s">
        <v>3565</v>
      </c>
      <c r="T2187" s="40" t="s">
        <v>4296</v>
      </c>
      <c r="U2187" s="222"/>
      <c r="V2187" s="48"/>
      <c r="W2187" s="48"/>
    </row>
    <row r="2188" s="49" customFormat="1">
      <c r="A2188" s="39">
        <v>3</v>
      </c>
      <c r="B2188" s="54" t="s">
        <v>40</v>
      </c>
      <c r="C2188" s="55" t="s">
        <v>4265</v>
      </c>
      <c r="D2188" s="141" t="s">
        <v>1998</v>
      </c>
      <c r="E2188" s="88">
        <v>44582</v>
      </c>
      <c r="F2188" s="37" t="str">
        <f>VLOOKUP($C2188,CARPETAS!$C$5:$L$2388,2,FALSE)</f>
        <v>BRB008</v>
      </c>
      <c r="G2188" s="27" t="str">
        <f>VLOOKUP($C2188,CARPETAS!$C$5:$L$2388,9,FALSE)</f>
        <v>142.04.57</v>
      </c>
      <c r="H2188" s="28" t="str">
        <f>VLOOKUP($C2188,CARPETAS!$C$5:$L$2388,5,FALSE)</f>
        <v>Zanini</v>
      </c>
      <c r="I2188" s="88">
        <v>44585</v>
      </c>
      <c r="J2188" s="29" t="str">
        <f>VLOOKUP($C2188,CARPETAS!$C$5:$L$2388,4,FALSE)</f>
        <v>Rio Branco</v>
      </c>
      <c r="K2188" s="38"/>
      <c r="L2188" s="93">
        <f t="shared" si="134"/>
        <v>44586</v>
      </c>
      <c r="M2188" s="30">
        <f t="shared" si="135"/>
        <v>4</v>
      </c>
      <c r="N2188" s="31">
        <v>918</v>
      </c>
      <c r="O2188" s="31" t="s">
        <v>2175</v>
      </c>
      <c r="P2188" s="31">
        <v>918</v>
      </c>
      <c r="Q2188" s="31">
        <v>2535</v>
      </c>
      <c r="R2188" s="31" t="s">
        <v>582</v>
      </c>
      <c r="S2188" s="31" t="s">
        <v>583</v>
      </c>
      <c r="T2188" s="40" t="s">
        <v>4293</v>
      </c>
      <c r="U2188" s="222"/>
      <c r="V2188" s="48"/>
      <c r="W2188" s="48"/>
    </row>
    <row r="2189" s="49" customFormat="1">
      <c r="A2189" s="39">
        <v>3</v>
      </c>
      <c r="B2189" s="54" t="s">
        <v>40</v>
      </c>
      <c r="C2189" s="55" t="s">
        <v>4288</v>
      </c>
      <c r="D2189" s="141" t="s">
        <v>1091</v>
      </c>
      <c r="E2189" s="88">
        <v>44582</v>
      </c>
      <c r="F2189" s="37" t="str">
        <f>VLOOKUP($C2189,CARPETAS!$C$5:$L$2388,2,FALSE)</f>
        <v>BRB009</v>
      </c>
      <c r="G2189" s="27" t="str">
        <f>VLOOKUP($C2189,CARPETAS!$C$5:$L$2388,9,FALSE)</f>
        <v>142.04.56</v>
      </c>
      <c r="H2189" s="28" t="str">
        <f>VLOOKUP($C2189,CARPETAS!$C$5:$L$2388,5,FALSE)</f>
        <v>Silvio</v>
      </c>
      <c r="I2189" s="88">
        <v>44586</v>
      </c>
      <c r="J2189" s="29" t="str">
        <f>VLOOKUP($C2189,CARPETAS!$C$5:$L$2388,4,FALSE)</f>
        <v>Rio Branco</v>
      </c>
      <c r="K2189" s="38"/>
      <c r="L2189" s="93">
        <f t="shared" si="134"/>
        <v>44587</v>
      </c>
      <c r="M2189" s="30">
        <f t="shared" si="135"/>
        <v>5</v>
      </c>
      <c r="N2189" s="31">
        <v>918</v>
      </c>
      <c r="O2189" s="31" t="s">
        <v>1575</v>
      </c>
      <c r="P2189" s="31">
        <v>918</v>
      </c>
      <c r="Q2189" s="31">
        <v>5550</v>
      </c>
      <c r="R2189" s="31" t="s">
        <v>1768</v>
      </c>
      <c r="S2189" s="31" t="s">
        <v>1769</v>
      </c>
      <c r="T2189" s="40" t="s">
        <v>4297</v>
      </c>
      <c r="U2189" s="222"/>
      <c r="V2189" s="48"/>
      <c r="W2189" s="48"/>
    </row>
    <row r="2190" s="49" customFormat="1">
      <c r="A2190" s="39">
        <v>3</v>
      </c>
      <c r="B2190" s="54" t="s">
        <v>40</v>
      </c>
      <c r="C2190" s="55" t="s">
        <v>4298</v>
      </c>
      <c r="D2190" s="141" t="s">
        <v>38</v>
      </c>
      <c r="E2190" s="88">
        <v>44581</v>
      </c>
      <c r="F2190" s="37" t="str">
        <f>VLOOKUP($C2190,CARPETAS!$C$5:$L$2388,2,FALSE)</f>
        <v>BRA003</v>
      </c>
      <c r="G2190" s="27" t="str">
        <f>VLOOKUP($C2190,CARPETAS!$C$5:$L$2388,9,FALSE)</f>
        <v>142.05.31</v>
      </c>
      <c r="H2190" s="28" t="str">
        <f>VLOOKUP($C2190,CARPETAS!$C$5:$L$2388,5,FALSE)</f>
        <v>Silvio</v>
      </c>
      <c r="I2190" s="88">
        <v>44586</v>
      </c>
      <c r="J2190" s="29" t="str">
        <f>VLOOKUP($C2190,CARPETAS!$C$5:$L$2388,4,FALSE)</f>
        <v>Rio Branco</v>
      </c>
      <c r="K2190" s="38"/>
      <c r="L2190" s="93">
        <f t="shared" si="134"/>
        <v>44587</v>
      </c>
      <c r="M2190" s="30">
        <f t="shared" si="135"/>
        <v>6</v>
      </c>
      <c r="N2190" s="31">
        <v>1104</v>
      </c>
      <c r="O2190" s="31">
        <v>56926</v>
      </c>
      <c r="P2190" s="31">
        <v>1104</v>
      </c>
      <c r="Q2190" s="31">
        <v>5549</v>
      </c>
      <c r="R2190" s="31" t="s">
        <v>1311</v>
      </c>
      <c r="S2190" s="31" t="s">
        <v>867</v>
      </c>
      <c r="T2190" s="40" t="s">
        <v>4299</v>
      </c>
      <c r="U2190" s="222"/>
      <c r="V2190" s="48"/>
      <c r="W2190" s="48"/>
    </row>
    <row r="2191" s="49" customFormat="1">
      <c r="A2191" s="39">
        <v>4</v>
      </c>
      <c r="B2191" s="54" t="s">
        <v>40</v>
      </c>
      <c r="C2191" s="55" t="s">
        <v>4285</v>
      </c>
      <c r="D2191" s="141" t="s">
        <v>1998</v>
      </c>
      <c r="E2191" s="88">
        <v>44585</v>
      </c>
      <c r="F2191" s="37" t="str">
        <f>VLOOKUP($C2191,CARPETAS!$C$5:$L$2388,2,FALSE)</f>
        <v>BRB011</v>
      </c>
      <c r="G2191" s="27" t="str">
        <f>VLOOKUP($C2191,CARPETAS!$C$5:$L$2388,9,FALSE)</f>
        <v>142.06.37</v>
      </c>
      <c r="H2191" s="28" t="str">
        <f>VLOOKUP($C2191,CARPETAS!$C$5:$L$2388,5,FALSE)</f>
        <v>Dallog</v>
      </c>
      <c r="I2191" s="88">
        <v>44586</v>
      </c>
      <c r="J2191" s="29" t="str">
        <f>VLOOKUP($C2191,CARPETAS!$C$5:$L$2388,4,FALSE)</f>
        <v>Rio Branco</v>
      </c>
      <c r="K2191" s="38"/>
      <c r="L2191" s="93">
        <f t="shared" si="134"/>
        <v>44587</v>
      </c>
      <c r="M2191" s="30">
        <f t="shared" si="135"/>
        <v>2</v>
      </c>
      <c r="N2191" s="31">
        <v>918</v>
      </c>
      <c r="O2191" s="31" t="s">
        <v>2196</v>
      </c>
      <c r="P2191" s="31">
        <v>919</v>
      </c>
      <c r="Q2191" s="31">
        <v>45</v>
      </c>
      <c r="R2191" s="31" t="s">
        <v>4300</v>
      </c>
      <c r="S2191" s="31" t="s">
        <v>4301</v>
      </c>
      <c r="T2191" s="40" t="s">
        <v>4302</v>
      </c>
      <c r="U2191" s="222"/>
      <c r="V2191" s="48"/>
      <c r="W2191" s="48"/>
    </row>
    <row r="2192" s="49" customFormat="1">
      <c r="A2192" s="39">
        <v>4</v>
      </c>
      <c r="B2192" s="54" t="s">
        <v>40</v>
      </c>
      <c r="C2192" s="55" t="s">
        <v>4271</v>
      </c>
      <c r="D2192" s="141" t="s">
        <v>37</v>
      </c>
      <c r="E2192" s="88">
        <v>44585</v>
      </c>
      <c r="F2192" s="37" t="str">
        <f>VLOOKUP($C2192,CARPETAS!$C$5:$L$2388,2,FALSE)</f>
        <v>BRB007</v>
      </c>
      <c r="G2192" s="27" t="str">
        <f>VLOOKUP($C2192,CARPETAS!$C$5:$L$2388,9,FALSE)</f>
        <v>142.04.55</v>
      </c>
      <c r="H2192" s="28" t="str">
        <f>VLOOKUP($C2192,CARPETAS!$C$5:$L$2388,5,FALSE)</f>
        <v>Gral</v>
      </c>
      <c r="I2192" s="88">
        <f>E2192+2</f>
        <v>44587</v>
      </c>
      <c r="J2192" s="29" t="str">
        <f>VLOOKUP($C2192,CARPETAS!$C$5:$L$2388,4,FALSE)</f>
        <v>Rio Branco</v>
      </c>
      <c r="K2192" s="38"/>
      <c r="L2192" s="93">
        <f t="shared" si="134"/>
        <v>44588</v>
      </c>
      <c r="M2192" s="30">
        <f t="shared" si="135"/>
        <v>3</v>
      </c>
      <c r="N2192" s="31">
        <v>918</v>
      </c>
      <c r="O2192" s="31" t="s">
        <v>1451</v>
      </c>
      <c r="P2192" s="31">
        <v>918</v>
      </c>
      <c r="Q2192" s="31">
        <v>5867</v>
      </c>
      <c r="R2192" s="31" t="s">
        <v>4303</v>
      </c>
      <c r="S2192" s="31" t="s">
        <v>4304</v>
      </c>
      <c r="T2192" s="40" t="s">
        <v>4305</v>
      </c>
      <c r="U2192" s="222"/>
      <c r="V2192" s="48"/>
      <c r="W2192" s="48"/>
    </row>
    <row r="2193" s="49" customFormat="1">
      <c r="A2193" s="39">
        <v>4</v>
      </c>
      <c r="B2193" s="54" t="s">
        <v>40</v>
      </c>
      <c r="C2193" s="55" t="s">
        <v>4294</v>
      </c>
      <c r="D2193" s="141" t="s">
        <v>27</v>
      </c>
      <c r="E2193" s="88">
        <v>44585</v>
      </c>
      <c r="F2193" s="37" t="str">
        <f>VLOOKUP($C2193,CARPETAS!$C$5:$L$2388,2,FALSE)</f>
        <v>BRB010</v>
      </c>
      <c r="G2193" s="27" t="str">
        <f>VLOOKUP($C2193,CARPETAS!$C$5:$L$2388,9,FALSE)</f>
        <v>142.06.36</v>
      </c>
      <c r="H2193" s="28" t="str">
        <f>VLOOKUP($C2193,CARPETAS!$C$5:$L$2388,5,FALSE)</f>
        <v>Amaro</v>
      </c>
      <c r="I2193" s="88">
        <f>E2193+2</f>
        <v>44587</v>
      </c>
      <c r="J2193" s="29" t="str">
        <f>VLOOKUP($C2193,CARPETAS!$C$5:$L$2388,4,FALSE)</f>
        <v>Rio Branco</v>
      </c>
      <c r="K2193" s="38"/>
      <c r="L2193" s="93">
        <f t="shared" si="134"/>
        <v>44588</v>
      </c>
      <c r="M2193" s="30">
        <f t="shared" si="135"/>
        <v>3</v>
      </c>
      <c r="N2193" s="31">
        <v>1008</v>
      </c>
      <c r="O2193" s="31" t="s">
        <v>2785</v>
      </c>
      <c r="P2193" s="31">
        <v>1009</v>
      </c>
      <c r="Q2193" s="31">
        <v>8266</v>
      </c>
      <c r="R2193" s="31" t="s">
        <v>4306</v>
      </c>
      <c r="S2193" s="31" t="s">
        <v>4307</v>
      </c>
      <c r="T2193" s="40" t="s">
        <v>4308</v>
      </c>
      <c r="U2193" s="222"/>
      <c r="V2193" s="48"/>
      <c r="W2193" s="48"/>
    </row>
    <row r="2194" s="49" customFormat="1">
      <c r="A2194" s="39">
        <v>4</v>
      </c>
      <c r="B2194" s="54" t="s">
        <v>40</v>
      </c>
      <c r="C2194" s="55" t="s">
        <v>4294</v>
      </c>
      <c r="D2194" s="141" t="s">
        <v>37</v>
      </c>
      <c r="E2194" s="88">
        <v>44585</v>
      </c>
      <c r="F2194" s="37" t="str">
        <f>VLOOKUP($C2194,CARPETAS!$C$5:$L$2388,2,FALSE)</f>
        <v>BRB010</v>
      </c>
      <c r="G2194" s="27" t="str">
        <f>VLOOKUP($C2194,CARPETAS!$C$5:$L$2388,9,FALSE)</f>
        <v>142.06.36</v>
      </c>
      <c r="H2194" s="28" t="str">
        <f>VLOOKUP($C2194,CARPETAS!$C$5:$L$2388,5,FALSE)</f>
        <v>Amaro</v>
      </c>
      <c r="I2194" s="88">
        <f>E2194+2</f>
        <v>44587</v>
      </c>
      <c r="J2194" s="29" t="str">
        <f>VLOOKUP($C2194,CARPETAS!$C$5:$L$2388,4,FALSE)</f>
        <v>Rio Branco</v>
      </c>
      <c r="K2194" s="38"/>
      <c r="L2194" s="93">
        <f t="shared" si="134"/>
        <v>44588</v>
      </c>
      <c r="M2194" s="30">
        <f t="shared" si="135"/>
        <v>3</v>
      </c>
      <c r="N2194" s="31">
        <v>1008</v>
      </c>
      <c r="O2194" s="31" t="s">
        <v>1409</v>
      </c>
      <c r="P2194" s="31">
        <v>1008</v>
      </c>
      <c r="Q2194" s="31">
        <v>8265</v>
      </c>
      <c r="R2194" s="31" t="s">
        <v>3378</v>
      </c>
      <c r="S2194" s="31" t="s">
        <v>4309</v>
      </c>
      <c r="T2194" s="40" t="s">
        <v>4310</v>
      </c>
      <c r="U2194" s="222"/>
      <c r="V2194" s="48"/>
      <c r="W2194" s="48"/>
    </row>
    <row r="2195" s="49" customFormat="1">
      <c r="A2195" s="39">
        <v>4</v>
      </c>
      <c r="B2195" s="54" t="s">
        <v>40</v>
      </c>
      <c r="C2195" s="55" t="s">
        <v>4265</v>
      </c>
      <c r="D2195" s="141" t="s">
        <v>26</v>
      </c>
      <c r="E2195" s="88">
        <v>44585</v>
      </c>
      <c r="F2195" s="37" t="str">
        <f>VLOOKUP($C2195,CARPETAS!$C$5:$L$2388,2,FALSE)</f>
        <v>BRB008</v>
      </c>
      <c r="G2195" s="27" t="str">
        <f>VLOOKUP($C2195,CARPETAS!$C$5:$L$2388,9,FALSE)</f>
        <v>142.04.57</v>
      </c>
      <c r="H2195" s="28" t="str">
        <f>VLOOKUP($C2195,CARPETAS!$C$5:$L$2388,5,FALSE)</f>
        <v>Zanini</v>
      </c>
      <c r="I2195" s="88">
        <f>E2195+2</f>
        <v>44587</v>
      </c>
      <c r="J2195" s="29" t="str">
        <f>VLOOKUP($C2195,CARPETAS!$C$5:$L$2388,4,FALSE)</f>
        <v>Rio Branco</v>
      </c>
      <c r="K2195" s="38"/>
      <c r="L2195" s="93">
        <f t="shared" si="134"/>
        <v>44588</v>
      </c>
      <c r="M2195" s="30">
        <f t="shared" si="135"/>
        <v>3</v>
      </c>
      <c r="N2195" s="31">
        <v>918</v>
      </c>
      <c r="O2195" s="31" t="s">
        <v>1236</v>
      </c>
      <c r="P2195" s="31">
        <v>918</v>
      </c>
      <c r="Q2195" s="31">
        <v>2536</v>
      </c>
      <c r="R2195" s="31" t="s">
        <v>3092</v>
      </c>
      <c r="S2195" s="31" t="s">
        <v>3093</v>
      </c>
      <c r="T2195" s="40" t="s">
        <v>4305</v>
      </c>
      <c r="U2195" s="222"/>
      <c r="V2195" s="48"/>
      <c r="W2195" s="48"/>
    </row>
    <row r="2196" s="49" customFormat="1">
      <c r="A2196" s="39">
        <v>3</v>
      </c>
      <c r="B2196" s="54" t="s">
        <v>40</v>
      </c>
      <c r="C2196" s="55" t="s">
        <v>4311</v>
      </c>
      <c r="D2196" s="141" t="s">
        <v>38</v>
      </c>
      <c r="E2196" s="88">
        <v>44581</v>
      </c>
      <c r="F2196" s="37" t="str">
        <f>VLOOKUP($C2196,CARPETAS!$C$5:$L$2388,2,FALSE)</f>
        <v>BRA003</v>
      </c>
      <c r="G2196" s="27" t="str">
        <f>VLOOKUP($C2196,CARPETAS!$C$5:$L$2388,9,FALSE)</f>
        <v>142.05.31</v>
      </c>
      <c r="H2196" s="28" t="str">
        <f>VLOOKUP($C2196,CARPETAS!$C$5:$L$2388,5,FALSE)</f>
        <v>Silvio</v>
      </c>
      <c r="I2196" s="88">
        <v>44587</v>
      </c>
      <c r="J2196" s="29" t="str">
        <f>VLOOKUP($C2196,CARPETAS!$C$5:$L$2388,4,FALSE)</f>
        <v>Rio Branco</v>
      </c>
      <c r="K2196" s="38"/>
      <c r="L2196" s="93">
        <f t="shared" si="134"/>
        <v>44588</v>
      </c>
      <c r="M2196" s="30">
        <f t="shared" si="135"/>
        <v>7</v>
      </c>
      <c r="N2196" s="31">
        <v>1104</v>
      </c>
      <c r="O2196" s="31">
        <v>56934</v>
      </c>
      <c r="P2196" s="31">
        <v>1104</v>
      </c>
      <c r="Q2196" s="31">
        <v>5552</v>
      </c>
      <c r="R2196" s="31" t="s">
        <v>3798</v>
      </c>
      <c r="S2196" s="31" t="s">
        <v>3799</v>
      </c>
      <c r="T2196" s="40" t="s">
        <v>4312</v>
      </c>
      <c r="U2196" s="222"/>
      <c r="V2196" s="48"/>
      <c r="W2196" s="48"/>
    </row>
    <row r="2197" s="49" customFormat="1">
      <c r="A2197" s="39">
        <v>4</v>
      </c>
      <c r="B2197" s="54" t="s">
        <v>40</v>
      </c>
      <c r="C2197" s="55" t="s">
        <v>4313</v>
      </c>
      <c r="D2197" s="141" t="s">
        <v>1998</v>
      </c>
      <c r="E2197" s="88">
        <v>44586</v>
      </c>
      <c r="F2197" s="37" t="str">
        <f>VLOOKUP($C2197,CARPETAS!$C$5:$L$2388,2,FALSE)</f>
        <v>BRB012</v>
      </c>
      <c r="G2197" s="27" t="str">
        <f>VLOOKUP($C2197,CARPETAS!$C$5:$L$2388,9,FALSE)</f>
        <v>142.09.48</v>
      </c>
      <c r="H2197" s="28" t="str">
        <f>VLOOKUP($C2197,CARPETAS!$C$5:$L$2388,5,FALSE)</f>
        <v>Zanini</v>
      </c>
      <c r="I2197" s="88">
        <v>44587</v>
      </c>
      <c r="J2197" s="29" t="str">
        <f>VLOOKUP($C2197,CARPETAS!$C$5:$L$2388,4,FALSE)</f>
        <v>Rio Branco</v>
      </c>
      <c r="K2197" s="38"/>
      <c r="L2197" s="93">
        <f t="shared" si="134"/>
        <v>44588</v>
      </c>
      <c r="M2197" s="30">
        <f t="shared" si="135"/>
        <v>2</v>
      </c>
      <c r="N2197" s="31">
        <v>918</v>
      </c>
      <c r="O2197" s="31" t="s">
        <v>2200</v>
      </c>
      <c r="P2197" s="31">
        <v>918</v>
      </c>
      <c r="Q2197" s="31">
        <v>2538</v>
      </c>
      <c r="R2197" s="31" t="s">
        <v>339</v>
      </c>
      <c r="S2197" s="31" t="s">
        <v>232</v>
      </c>
      <c r="T2197" s="40" t="s">
        <v>4305</v>
      </c>
      <c r="U2197" s="222"/>
      <c r="V2197" s="48"/>
      <c r="W2197" s="48"/>
    </row>
    <row r="2198" s="49" customFormat="1">
      <c r="A2198" s="39">
        <v>4</v>
      </c>
      <c r="B2198" s="54" t="s">
        <v>40</v>
      </c>
      <c r="C2198" s="55" t="s">
        <v>4288</v>
      </c>
      <c r="D2198" s="141" t="s">
        <v>1091</v>
      </c>
      <c r="E2198" s="88">
        <v>44586</v>
      </c>
      <c r="F2198" s="37" t="str">
        <f>VLOOKUP($C2198,CARPETAS!$C$5:$L$2388,2,FALSE)</f>
        <v>BRB009</v>
      </c>
      <c r="G2198" s="27" t="str">
        <f>VLOOKUP($C2198,CARPETAS!$C$5:$L$2388,9,FALSE)</f>
        <v>142.04.56</v>
      </c>
      <c r="H2198" s="28" t="str">
        <f>VLOOKUP($C2198,CARPETAS!$C$5:$L$2388,5,FALSE)</f>
        <v>Silvio</v>
      </c>
      <c r="I2198" s="88">
        <f>E2198+2</f>
        <v>44588</v>
      </c>
      <c r="J2198" s="29" t="str">
        <f>VLOOKUP($C2198,CARPETAS!$C$5:$L$2388,4,FALSE)</f>
        <v>Rio Branco</v>
      </c>
      <c r="K2198" s="38"/>
      <c r="L2198" s="93">
        <f ref="L2198:L2229" t="shared" si="136">I2198+1</f>
        <v>44589</v>
      </c>
      <c r="M2198" s="30">
        <f t="shared" si="135"/>
        <v>3</v>
      </c>
      <c r="N2198" s="31">
        <v>918</v>
      </c>
      <c r="O2198" s="31" t="s">
        <v>1597</v>
      </c>
      <c r="P2198" s="31">
        <v>918</v>
      </c>
      <c r="Q2198" s="31">
        <v>5553</v>
      </c>
      <c r="R2198" s="31" t="s">
        <v>4314</v>
      </c>
      <c r="S2198" s="31" t="s">
        <v>2647</v>
      </c>
      <c r="T2198" s="40" t="s">
        <v>4315</v>
      </c>
      <c r="U2198" s="222"/>
      <c r="V2198" s="48"/>
      <c r="W2198" s="48"/>
    </row>
    <row r="2199" s="49" customFormat="1">
      <c r="A2199" s="39">
        <v>4</v>
      </c>
      <c r="B2199" s="54" t="s">
        <v>40</v>
      </c>
      <c r="C2199" s="55" t="s">
        <v>4313</v>
      </c>
      <c r="D2199" s="141" t="s">
        <v>1998</v>
      </c>
      <c r="E2199" s="88">
        <v>44587</v>
      </c>
      <c r="F2199" s="37" t="str">
        <f>VLOOKUP($C2199,CARPETAS!$C$5:$L$2388,2,FALSE)</f>
        <v>BRB012</v>
      </c>
      <c r="G2199" s="27" t="str">
        <f>VLOOKUP($C2199,CARPETAS!$C$5:$L$2388,9,FALSE)</f>
        <v>142.09.48</v>
      </c>
      <c r="H2199" s="28" t="str">
        <f>VLOOKUP($C2199,CARPETAS!$C$5:$L$2388,5,FALSE)</f>
        <v>Zanini</v>
      </c>
      <c r="I2199" s="88">
        <f>E2199+1</f>
        <v>44588</v>
      </c>
      <c r="J2199" s="29" t="str">
        <f>VLOOKUP($C2199,CARPETAS!$C$5:$L$2388,4,FALSE)</f>
        <v>Rio Branco</v>
      </c>
      <c r="K2199" s="38"/>
      <c r="L2199" s="93">
        <f t="shared" si="136"/>
        <v>44589</v>
      </c>
      <c r="M2199" s="30">
        <f t="shared" si="135"/>
        <v>2</v>
      </c>
      <c r="N2199" s="31">
        <v>918</v>
      </c>
      <c r="O2199" s="31" t="s">
        <v>2211</v>
      </c>
      <c r="P2199" s="31">
        <v>919</v>
      </c>
      <c r="Q2199" s="31">
        <v>2542</v>
      </c>
      <c r="R2199" s="31" t="s">
        <v>753</v>
      </c>
      <c r="S2199" s="31" t="s">
        <v>754</v>
      </c>
      <c r="T2199" s="40" t="s">
        <v>4316</v>
      </c>
      <c r="U2199" s="222"/>
      <c r="V2199" s="48"/>
      <c r="W2199" s="48"/>
    </row>
    <row r="2200" s="49" customFormat="1">
      <c r="A2200" s="39">
        <v>4</v>
      </c>
      <c r="B2200" s="54" t="s">
        <v>40</v>
      </c>
      <c r="C2200" s="55" t="s">
        <v>4271</v>
      </c>
      <c r="D2200" s="141" t="s">
        <v>37</v>
      </c>
      <c r="E2200" s="88">
        <v>44587</v>
      </c>
      <c r="F2200" s="37" t="str">
        <f>VLOOKUP($C2200,CARPETAS!$C$5:$L$2388,2,FALSE)</f>
        <v>BRB007</v>
      </c>
      <c r="G2200" s="27" t="str">
        <f>VLOOKUP($C2200,CARPETAS!$C$5:$L$2388,9,FALSE)</f>
        <v>142.04.55</v>
      </c>
      <c r="H2200" s="28" t="str">
        <f>VLOOKUP($C2200,CARPETAS!$C$5:$L$2388,5,FALSE)</f>
        <v>Gral</v>
      </c>
      <c r="I2200" s="88">
        <f>E2200+2</f>
        <v>44589</v>
      </c>
      <c r="J2200" s="29" t="str">
        <f>VLOOKUP($C2200,CARPETAS!$C$5:$L$2388,4,FALSE)</f>
        <v>Rio Branco</v>
      </c>
      <c r="K2200" s="38"/>
      <c r="L2200" s="93">
        <f t="shared" si="136"/>
        <v>44590</v>
      </c>
      <c r="M2200" s="30">
        <f t="shared" si="135"/>
        <v>3</v>
      </c>
      <c r="N2200" s="31">
        <v>918</v>
      </c>
      <c r="O2200" s="31" t="s">
        <v>1456</v>
      </c>
      <c r="P2200" s="31">
        <v>918</v>
      </c>
      <c r="Q2200" s="31">
        <v>5868</v>
      </c>
      <c r="R2200" s="31" t="s">
        <v>2904</v>
      </c>
      <c r="S2200" s="31" t="s">
        <v>2080</v>
      </c>
      <c r="T2200" s="40" t="s">
        <v>4315</v>
      </c>
      <c r="U2200" s="222"/>
      <c r="V2200" s="48"/>
      <c r="W2200" s="48"/>
    </row>
    <row r="2201" s="49" customFormat="1">
      <c r="A2201" s="39">
        <v>4</v>
      </c>
      <c r="B2201" s="54" t="s">
        <v>40</v>
      </c>
      <c r="C2201" s="55" t="s">
        <v>4313</v>
      </c>
      <c r="D2201" s="141" t="s">
        <v>26</v>
      </c>
      <c r="E2201" s="88">
        <v>44587</v>
      </c>
      <c r="F2201" s="37" t="str">
        <f>VLOOKUP($C2201,CARPETAS!$C$5:$L$2388,2,FALSE)</f>
        <v>BRB012</v>
      </c>
      <c r="G2201" s="27" t="str">
        <f>VLOOKUP($C2201,CARPETAS!$C$5:$L$2388,9,FALSE)</f>
        <v>142.09.48</v>
      </c>
      <c r="H2201" s="28" t="str">
        <f>VLOOKUP($C2201,CARPETAS!$C$5:$L$2388,5,FALSE)</f>
        <v>Zanini</v>
      </c>
      <c r="I2201" s="88">
        <f>E2201+2</f>
        <v>44589</v>
      </c>
      <c r="J2201" s="29" t="str">
        <f>VLOOKUP($C2201,CARPETAS!$C$5:$L$2388,4,FALSE)</f>
        <v>Rio Branco</v>
      </c>
      <c r="K2201" s="38"/>
      <c r="L2201" s="93">
        <f t="shared" si="136"/>
        <v>44590</v>
      </c>
      <c r="M2201" s="30">
        <f t="shared" si="135"/>
        <v>3</v>
      </c>
      <c r="N2201" s="31">
        <v>918</v>
      </c>
      <c r="O2201" s="31" t="s">
        <v>1239</v>
      </c>
      <c r="P2201" s="31">
        <v>918</v>
      </c>
      <c r="Q2201" s="31">
        <v>2543</v>
      </c>
      <c r="R2201" s="31" t="s">
        <v>3326</v>
      </c>
      <c r="S2201" s="31" t="s">
        <v>3670</v>
      </c>
      <c r="T2201" s="40" t="s">
        <v>4317</v>
      </c>
      <c r="U2201" s="222"/>
      <c r="V2201" s="48"/>
      <c r="W2201" s="48"/>
    </row>
    <row r="2202" s="49" customFormat="1">
      <c r="A2202" s="39">
        <v>4</v>
      </c>
      <c r="B2202" s="54" t="s">
        <v>40</v>
      </c>
      <c r="C2202" s="55" t="s">
        <v>4288</v>
      </c>
      <c r="D2202" s="141" t="s">
        <v>36</v>
      </c>
      <c r="E2202" s="88">
        <v>44587</v>
      </c>
      <c r="F2202" s="37" t="str">
        <f>VLOOKUP($C2202,CARPETAS!$C$5:$L$2388,2,FALSE)</f>
        <v>BRB009</v>
      </c>
      <c r="G2202" s="27" t="str">
        <f>VLOOKUP($C2202,CARPETAS!$C$5:$L$2388,9,FALSE)</f>
        <v>142.04.56</v>
      </c>
      <c r="H2202" s="28" t="str">
        <f>VLOOKUP($C2202,CARPETAS!$C$5:$L$2388,5,FALSE)</f>
        <v>Silvio</v>
      </c>
      <c r="I2202" s="88">
        <v>44589</v>
      </c>
      <c r="J2202" s="29" t="str">
        <f>VLOOKUP($C2202,CARPETAS!$C$5:$L$2388,4,FALSE)</f>
        <v>Rio Branco</v>
      </c>
      <c r="K2202" s="38"/>
      <c r="L2202" s="93">
        <f t="shared" si="136"/>
        <v>44590</v>
      </c>
      <c r="M2202" s="30">
        <f t="shared" si="135"/>
        <v>3</v>
      </c>
      <c r="N2202" s="31">
        <v>918</v>
      </c>
      <c r="O2202" s="31" t="s">
        <v>1220</v>
      </c>
      <c r="P2202" s="31">
        <v>919</v>
      </c>
      <c r="Q2202" s="31">
        <v>5554</v>
      </c>
      <c r="R2202" s="31" t="s">
        <v>1311</v>
      </c>
      <c r="S2202" s="31" t="s">
        <v>867</v>
      </c>
      <c r="T2202" s="40" t="s">
        <v>4318</v>
      </c>
      <c r="U2202" s="222"/>
      <c r="V2202" s="48"/>
      <c r="W2202" s="48"/>
    </row>
    <row r="2203" s="49" customFormat="1">
      <c r="A2203" s="39">
        <v>4</v>
      </c>
      <c r="B2203" s="54" t="s">
        <v>22</v>
      </c>
      <c r="C2203" s="55" t="s">
        <v>23</v>
      </c>
      <c r="D2203" s="141" t="s">
        <v>1907</v>
      </c>
      <c r="E2203" s="88">
        <v>44585</v>
      </c>
      <c r="F2203" s="37" t="str">
        <f>VLOOKUP($C2203,CARPETAS!$C$5:$L$2388,2,FALSE)</f>
        <v>BRB</v>
      </c>
      <c r="G2203" s="27" t="str">
        <f>VLOOKUP($C2203,CARPETAS!$C$5:$L$2388,9,FALSE)</f>
        <v>xx</v>
      </c>
      <c r="H2203" s="28" t="str">
        <f>VLOOKUP($C2203,CARPETAS!$C$5:$L$2388,5,FALSE)</f>
        <v>xx</v>
      </c>
      <c r="I2203" s="88">
        <v>44589</v>
      </c>
      <c r="J2203" s="29" t="str">
        <f>VLOOKUP($C2203,CARPETAS!$C$5:$L$2388,4,FALSE)</f>
        <v>xx</v>
      </c>
      <c r="K2203" s="38"/>
      <c r="L2203" s="93">
        <f t="shared" si="136"/>
        <v>44590</v>
      </c>
      <c r="M2203" s="30">
        <f t="shared" si="135"/>
        <v>5</v>
      </c>
      <c r="N2203" s="31">
        <v>990</v>
      </c>
      <c r="O2203" s="31"/>
      <c r="P2203" s="31"/>
      <c r="Q2203" s="31"/>
      <c r="R2203" s="31"/>
      <c r="S2203" s="31"/>
      <c r="T2203" s="40"/>
      <c r="U2203" s="222"/>
      <c r="V2203" s="48"/>
      <c r="W2203" s="48"/>
    </row>
    <row r="2204" s="49" customFormat="1">
      <c r="A2204" s="39">
        <v>4</v>
      </c>
      <c r="B2204" s="54" t="s">
        <v>40</v>
      </c>
      <c r="C2204" s="55" t="s">
        <v>4294</v>
      </c>
      <c r="D2204" s="141" t="s">
        <v>27</v>
      </c>
      <c r="E2204" s="88">
        <v>44588</v>
      </c>
      <c r="F2204" s="37" t="str">
        <f>VLOOKUP($C2204,CARPETAS!$C$5:$L$2388,2,FALSE)</f>
        <v>BRB010</v>
      </c>
      <c r="G2204" s="27" t="str">
        <f>VLOOKUP($C2204,CARPETAS!$C$5:$L$2388,9,FALSE)</f>
        <v>142.06.36</v>
      </c>
      <c r="H2204" s="28" t="str">
        <f>VLOOKUP($C2204,CARPETAS!$C$5:$L$2388,5,FALSE)</f>
        <v>Amaro</v>
      </c>
      <c r="I2204" s="88">
        <v>44589</v>
      </c>
      <c r="J2204" s="29" t="str">
        <f>VLOOKUP($C2204,CARPETAS!$C$5:$L$2388,4,FALSE)</f>
        <v>Rio Branco</v>
      </c>
      <c r="K2204" s="38"/>
      <c r="L2204" s="93">
        <f t="shared" si="136"/>
        <v>44590</v>
      </c>
      <c r="M2204" s="30">
        <f t="shared" si="135"/>
        <v>2</v>
      </c>
      <c r="N2204" s="31">
        <v>1008</v>
      </c>
      <c r="O2204" s="31" t="s">
        <v>1512</v>
      </c>
      <c r="P2204" s="31">
        <v>1009</v>
      </c>
      <c r="Q2204" s="31">
        <v>8275</v>
      </c>
      <c r="R2204" s="31" t="s">
        <v>3978</v>
      </c>
      <c r="S2204" s="31" t="s">
        <v>3842</v>
      </c>
      <c r="T2204" s="40" t="s">
        <v>4319</v>
      </c>
      <c r="U2204" s="222"/>
      <c r="V2204" s="48"/>
      <c r="W2204" s="48"/>
    </row>
    <row r="2205" s="49" customFormat="1">
      <c r="A2205" s="39">
        <v>4</v>
      </c>
      <c r="B2205" s="54" t="s">
        <v>40</v>
      </c>
      <c r="C2205" s="55" t="s">
        <v>4294</v>
      </c>
      <c r="D2205" s="141" t="s">
        <v>32</v>
      </c>
      <c r="E2205" s="88">
        <v>44588</v>
      </c>
      <c r="F2205" s="37" t="str">
        <f>VLOOKUP($C2205,CARPETAS!$C$5:$L$2388,2,FALSE)</f>
        <v>BRB010</v>
      </c>
      <c r="G2205" s="27" t="str">
        <f>VLOOKUP($C2205,CARPETAS!$C$5:$L$2388,9,FALSE)</f>
        <v>142.06.36</v>
      </c>
      <c r="H2205" s="28" t="str">
        <f>VLOOKUP($C2205,CARPETAS!$C$5:$L$2388,5,FALSE)</f>
        <v>Amaro</v>
      </c>
      <c r="I2205" s="88">
        <v>44589</v>
      </c>
      <c r="J2205" s="29" t="str">
        <f>VLOOKUP($C2205,CARPETAS!$C$5:$L$2388,4,FALSE)</f>
        <v>Rio Branco</v>
      </c>
      <c r="K2205" s="38"/>
      <c r="L2205" s="93">
        <f t="shared" si="136"/>
        <v>44590</v>
      </c>
      <c r="M2205" s="30">
        <f t="shared" si="135"/>
        <v>2</v>
      </c>
      <c r="N2205" s="31">
        <v>1008</v>
      </c>
      <c r="O2205" s="31" t="s">
        <v>1269</v>
      </c>
      <c r="P2205" s="31">
        <v>1008</v>
      </c>
      <c r="Q2205" s="31">
        <v>8273</v>
      </c>
      <c r="R2205" s="31" t="s">
        <v>3401</v>
      </c>
      <c r="S2205" s="31" t="s">
        <v>4320</v>
      </c>
      <c r="T2205" s="40" t="s">
        <v>4321</v>
      </c>
      <c r="U2205" s="222"/>
      <c r="V2205" s="48"/>
      <c r="W2205" s="48"/>
    </row>
    <row r="2206" s="49" customFormat="1">
      <c r="A2206" s="39">
        <v>4</v>
      </c>
      <c r="B2206" s="54" t="s">
        <v>40</v>
      </c>
      <c r="C2206" s="55" t="s">
        <v>4313</v>
      </c>
      <c r="D2206" s="141" t="s">
        <v>1998</v>
      </c>
      <c r="E2206" s="88">
        <v>44588</v>
      </c>
      <c r="F2206" s="37" t="str">
        <f>VLOOKUP($C2206,CARPETAS!$C$5:$L$2388,2,FALSE)</f>
        <v>BRB012</v>
      </c>
      <c r="G2206" s="27" t="str">
        <f>VLOOKUP($C2206,CARPETAS!$C$5:$L$2388,9,FALSE)</f>
        <v>142.09.48</v>
      </c>
      <c r="H2206" s="28" t="str">
        <f>VLOOKUP($C2206,CARPETAS!$C$5:$L$2388,5,FALSE)</f>
        <v>Zanini</v>
      </c>
      <c r="I2206" s="88">
        <v>44589</v>
      </c>
      <c r="J2206" s="29" t="str">
        <f>VLOOKUP($C2206,CARPETAS!$C$5:$L$2388,4,FALSE)</f>
        <v>Rio Branco</v>
      </c>
      <c r="K2206" s="38"/>
      <c r="L2206" s="93">
        <f t="shared" si="136"/>
        <v>44590</v>
      </c>
      <c r="M2206" s="30">
        <f t="shared" si="135"/>
        <v>2</v>
      </c>
      <c r="N2206" s="31">
        <v>918</v>
      </c>
      <c r="O2206" s="31" t="s">
        <v>2234</v>
      </c>
      <c r="P2206" s="31">
        <v>918</v>
      </c>
      <c r="Q2206" s="31">
        <v>2544</v>
      </c>
      <c r="R2206" s="31" t="s">
        <v>1168</v>
      </c>
      <c r="S2206" s="31" t="s">
        <v>1169</v>
      </c>
      <c r="T2206" s="40" t="s">
        <v>4317</v>
      </c>
      <c r="U2206" s="222"/>
      <c r="V2206" s="48"/>
      <c r="W2206" s="48"/>
    </row>
    <row r="2207" s="49" customFormat="1">
      <c r="A2207" s="39">
        <v>4</v>
      </c>
      <c r="B2207" s="54" t="s">
        <v>40</v>
      </c>
      <c r="C2207" s="55" t="s">
        <v>4322</v>
      </c>
      <c r="D2207" s="141" t="s">
        <v>2282</v>
      </c>
      <c r="E2207" s="88">
        <v>44588</v>
      </c>
      <c r="F2207" s="37" t="str">
        <f>VLOOKUP($C2207,CARPETAS!$C$5:$L$2388,2,FALSE)</f>
        <v>BRE006</v>
      </c>
      <c r="G2207" s="27" t="str">
        <f>VLOOKUP($C2207,CARPETAS!$C$5:$L$2388,9,FALSE)</f>
        <v>1420639/1420642/1420641/1420644</v>
      </c>
      <c r="H2207" s="28" t="str">
        <f>VLOOKUP($C2207,CARPETAS!$C$5:$L$2388,5,FALSE)</f>
        <v>Zanini</v>
      </c>
      <c r="I2207" s="88">
        <v>44592</v>
      </c>
      <c r="J2207" s="29" t="str">
        <f>VLOOKUP($C2207,CARPETAS!$C$5:$L$2388,4,FALSE)</f>
        <v>RIO Branco</v>
      </c>
      <c r="K2207" s="38"/>
      <c r="L2207" s="93">
        <f t="shared" si="136"/>
        <v>44593</v>
      </c>
      <c r="M2207" s="30">
        <f t="shared" si="135"/>
        <v>5</v>
      </c>
      <c r="N2207" s="31">
        <v>1792</v>
      </c>
      <c r="O2207" s="31"/>
      <c r="P2207" s="31"/>
      <c r="Q2207" s="31">
        <v>2546</v>
      </c>
      <c r="R2207" s="31" t="s">
        <v>221</v>
      </c>
      <c r="S2207" s="31" t="s">
        <v>711</v>
      </c>
      <c r="T2207" s="40"/>
      <c r="U2207" s="222"/>
      <c r="V2207" s="48"/>
      <c r="W2207" s="48"/>
    </row>
    <row r="2208" s="49" customFormat="1">
      <c r="A2208" s="39">
        <v>4</v>
      </c>
      <c r="B2208" s="54" t="s">
        <v>40</v>
      </c>
      <c r="C2208" s="55" t="s">
        <v>4323</v>
      </c>
      <c r="D2208" s="141" t="s">
        <v>1091</v>
      </c>
      <c r="E2208" s="88">
        <v>44588</v>
      </c>
      <c r="F2208" s="37" t="str">
        <f>VLOOKUP($C2208,CARPETAS!$C$5:$L$2388,2,FALSE)</f>
        <v>BRB013</v>
      </c>
      <c r="G2208" s="27" t="str">
        <f>VLOOKUP($C2208,CARPETAS!$C$5:$L$2388,9,FALSE)</f>
        <v>142.09.59</v>
      </c>
      <c r="H2208" s="28" t="str">
        <f>VLOOKUP($C2208,CARPETAS!$C$5:$L$2388,5,FALSE)</f>
        <v>Silvio</v>
      </c>
      <c r="I2208" s="88">
        <v>44592</v>
      </c>
      <c r="J2208" s="29" t="str">
        <f>VLOOKUP($C2208,CARPETAS!$C$5:$L$2388,4,FALSE)</f>
        <v>Rio Branco</v>
      </c>
      <c r="K2208" s="38"/>
      <c r="L2208" s="93">
        <f t="shared" si="136"/>
        <v>44593</v>
      </c>
      <c r="M2208" s="30">
        <f t="shared" si="135"/>
        <v>5</v>
      </c>
      <c r="N2208" s="31">
        <v>918</v>
      </c>
      <c r="O2208" s="31" t="s">
        <v>1611</v>
      </c>
      <c r="P2208" s="31">
        <v>918</v>
      </c>
      <c r="Q2208" s="31">
        <v>5555</v>
      </c>
      <c r="R2208" s="31" t="s">
        <v>545</v>
      </c>
      <c r="S2208" s="31" t="s">
        <v>282</v>
      </c>
      <c r="T2208" s="40" t="s">
        <v>4324</v>
      </c>
      <c r="U2208" s="222"/>
      <c r="V2208" s="48"/>
      <c r="W2208" s="48"/>
    </row>
    <row r="2209" s="49" customFormat="1">
      <c r="A2209" s="39">
        <v>4</v>
      </c>
      <c r="B2209" s="54" t="s">
        <v>40</v>
      </c>
      <c r="C2209" s="55" t="s">
        <v>4313</v>
      </c>
      <c r="D2209" s="141" t="s">
        <v>26</v>
      </c>
      <c r="E2209" s="88">
        <v>44589</v>
      </c>
      <c r="F2209" s="37" t="str">
        <f>VLOOKUP($C2209,CARPETAS!$C$5:$L$2388,2,FALSE)</f>
        <v>BRB012</v>
      </c>
      <c r="G2209" s="27" t="str">
        <f>VLOOKUP($C2209,CARPETAS!$C$5:$L$2388,9,FALSE)</f>
        <v>142.09.48</v>
      </c>
      <c r="H2209" s="28" t="str">
        <f>VLOOKUP($C2209,CARPETAS!$C$5:$L$2388,5,FALSE)</f>
        <v>Zanini</v>
      </c>
      <c r="I2209" s="88">
        <v>44592</v>
      </c>
      <c r="J2209" s="29" t="str">
        <f>VLOOKUP($C2209,CARPETAS!$C$5:$L$2388,4,FALSE)</f>
        <v>Rio Branco</v>
      </c>
      <c r="K2209" s="38"/>
      <c r="L2209" s="93">
        <f t="shared" si="136"/>
        <v>44593</v>
      </c>
      <c r="M2209" s="30">
        <f t="shared" si="135"/>
        <v>4</v>
      </c>
      <c r="N2209" s="31">
        <v>918</v>
      </c>
      <c r="O2209" s="31" t="s">
        <v>1250</v>
      </c>
      <c r="P2209" s="31">
        <v>919</v>
      </c>
      <c r="Q2209" s="31">
        <v>2545</v>
      </c>
      <c r="R2209" s="31" t="s">
        <v>2263</v>
      </c>
      <c r="S2209" s="31" t="s">
        <v>2264</v>
      </c>
      <c r="T2209" s="40" t="s">
        <v>4325</v>
      </c>
      <c r="U2209" s="222"/>
      <c r="V2209" s="48"/>
      <c r="W2209" s="48"/>
    </row>
    <row r="2210" s="49" customFormat="1">
      <c r="A2210" s="39">
        <v>4</v>
      </c>
      <c r="B2210" s="54" t="s">
        <v>40</v>
      </c>
      <c r="C2210" s="55" t="s">
        <v>4326</v>
      </c>
      <c r="D2210" s="141" t="s">
        <v>28</v>
      </c>
      <c r="E2210" s="88">
        <v>44589</v>
      </c>
      <c r="F2210" s="37" t="str">
        <f>VLOOKUP($C2210,CARPETAS!$C$5:$L$2388,2,FALSE)</f>
        <v>BRB014</v>
      </c>
      <c r="G2210" s="27" t="str">
        <f>VLOOKUP($C2210,CARPETAS!$C$5:$L$2388,9,FALSE)</f>
        <v>142.09.60</v>
      </c>
      <c r="H2210" s="28" t="str">
        <f>VLOOKUP($C2210,CARPETAS!$C$5:$L$2388,5,FALSE)</f>
        <v>Gral</v>
      </c>
      <c r="I2210" s="88">
        <v>44592</v>
      </c>
      <c r="J2210" s="29" t="str">
        <f>VLOOKUP($C2210,CARPETAS!$C$5:$L$2388,4,FALSE)</f>
        <v>Rio Branco</v>
      </c>
      <c r="K2210" s="38"/>
      <c r="L2210" s="93">
        <f t="shared" si="136"/>
        <v>44593</v>
      </c>
      <c r="M2210" s="30">
        <f t="shared" si="135"/>
        <v>4</v>
      </c>
      <c r="N2210" s="31">
        <v>918</v>
      </c>
      <c r="O2210" s="31" t="s">
        <v>1199</v>
      </c>
      <c r="P2210" s="31">
        <v>920</v>
      </c>
      <c r="Q2210" s="31">
        <v>5874</v>
      </c>
      <c r="R2210" s="31" t="s">
        <v>4327</v>
      </c>
      <c r="S2210" s="31" t="s">
        <v>4328</v>
      </c>
      <c r="T2210" s="40" t="s">
        <v>4329</v>
      </c>
      <c r="U2210" s="222"/>
      <c r="V2210" s="48"/>
      <c r="W2210" s="48"/>
    </row>
    <row r="2211" s="49" customFormat="1">
      <c r="A2211" s="39">
        <v>5</v>
      </c>
      <c r="B2211" s="54" t="s">
        <v>40</v>
      </c>
      <c r="C2211" s="55" t="s">
        <v>4313</v>
      </c>
      <c r="D2211" s="141" t="s">
        <v>1998</v>
      </c>
      <c r="E2211" s="88">
        <v>44592</v>
      </c>
      <c r="F2211" s="37" t="str">
        <f>VLOOKUP($C2211,CARPETAS!$C$5:$L$2388,2,FALSE)</f>
        <v>BRB012</v>
      </c>
      <c r="G2211" s="27" t="str">
        <f>VLOOKUP($C2211,CARPETAS!$C$5:$L$2388,9,FALSE)</f>
        <v>142.09.48</v>
      </c>
      <c r="H2211" s="28" t="str">
        <f>VLOOKUP($C2211,CARPETAS!$C$5:$L$2388,5,FALSE)</f>
        <v>Zanini</v>
      </c>
      <c r="I2211" s="88">
        <v>44593</v>
      </c>
      <c r="J2211" s="29" t="str">
        <f>VLOOKUP($C2211,CARPETAS!$C$5:$L$2388,4,FALSE)</f>
        <v>Rio Branco</v>
      </c>
      <c r="K2211" s="38"/>
      <c r="L2211" s="93">
        <f t="shared" si="136"/>
        <v>44594</v>
      </c>
      <c r="M2211" s="30">
        <f t="shared" si="135"/>
        <v>2</v>
      </c>
      <c r="N2211" s="31">
        <v>918</v>
      </c>
      <c r="O2211" s="31" t="s">
        <v>2241</v>
      </c>
      <c r="P2211" s="31">
        <v>918</v>
      </c>
      <c r="Q2211" s="31">
        <v>2552</v>
      </c>
      <c r="R2211" s="31" t="s">
        <v>2109</v>
      </c>
      <c r="S2211" s="31" t="s">
        <v>2110</v>
      </c>
      <c r="T2211" s="40" t="s">
        <v>4330</v>
      </c>
      <c r="U2211" s="222"/>
      <c r="V2211" s="48"/>
      <c r="W2211" s="48"/>
    </row>
    <row r="2212" s="49" customFormat="1">
      <c r="A2212" s="39">
        <v>5</v>
      </c>
      <c r="B2212" s="54" t="s">
        <v>40</v>
      </c>
      <c r="C2212" s="55" t="s">
        <v>4331</v>
      </c>
      <c r="D2212" s="141" t="s">
        <v>27</v>
      </c>
      <c r="E2212" s="88">
        <v>44592</v>
      </c>
      <c r="F2212" s="37" t="str">
        <f>VLOOKUP($C2212,CARPETAS!$C$5:$L$2388,2,FALSE)</f>
        <v>BRB016</v>
      </c>
      <c r="G2212" s="27" t="str">
        <f>VLOOKUP($C2212,CARPETAS!$C$5:$L$2388,9,FALSE)</f>
        <v>142.13.65</v>
      </c>
      <c r="H2212" s="28" t="str">
        <f>VLOOKUP($C2212,CARPETAS!$C$5:$L$2388,5,FALSE)</f>
        <v>Amaro</v>
      </c>
      <c r="I2212" s="88">
        <v>44595</v>
      </c>
      <c r="J2212" s="29" t="str">
        <f>VLOOKUP($C2212,CARPETAS!$C$5:$L$2388,4,FALSE)</f>
        <v>Rio Branco</v>
      </c>
      <c r="K2212" s="38"/>
      <c r="L2212" s="93">
        <f t="shared" si="136"/>
        <v>44596</v>
      </c>
      <c r="M2212" s="30">
        <f t="shared" si="135"/>
        <v>4</v>
      </c>
      <c r="N2212" s="31">
        <v>1008</v>
      </c>
      <c r="O2212" s="31" t="s">
        <v>1572</v>
      </c>
      <c r="P2212" s="31">
        <v>1009</v>
      </c>
      <c r="Q2212" s="31">
        <v>8289</v>
      </c>
      <c r="R2212" s="31" t="s">
        <v>4332</v>
      </c>
      <c r="S2212" s="31" t="s">
        <v>3537</v>
      </c>
      <c r="T2212" s="40" t="s">
        <v>4333</v>
      </c>
      <c r="U2212" s="222"/>
      <c r="V2212" s="48"/>
      <c r="W2212" s="48"/>
    </row>
    <row r="2213" s="49" customFormat="1">
      <c r="A2213" s="39">
        <v>4</v>
      </c>
      <c r="B2213" s="54" t="s">
        <v>40</v>
      </c>
      <c r="C2213" s="55" t="s">
        <v>4313</v>
      </c>
      <c r="D2213" s="141" t="s">
        <v>32</v>
      </c>
      <c r="E2213" s="88">
        <v>44593</v>
      </c>
      <c r="F2213" s="37" t="str">
        <f>VLOOKUP($C2213,CARPETAS!$C$5:$L$2388,2,FALSE)</f>
        <v>BRB012</v>
      </c>
      <c r="G2213" s="27" t="str">
        <f>VLOOKUP($C2213,CARPETAS!$C$5:$L$2388,9,FALSE)</f>
        <v>142.09.48</v>
      </c>
      <c r="H2213" s="28" t="str">
        <f>VLOOKUP($C2213,CARPETAS!$C$5:$L$2388,5,FALSE)</f>
        <v>Zanini</v>
      </c>
      <c r="I2213" s="88">
        <v>44595</v>
      </c>
      <c r="J2213" s="29" t="str">
        <f>VLOOKUP($C2213,CARPETAS!$C$5:$L$2388,4,FALSE)</f>
        <v>Rio Branco</v>
      </c>
      <c r="K2213" s="38"/>
      <c r="L2213" s="93">
        <f t="shared" si="136"/>
        <v>44596</v>
      </c>
      <c r="M2213" s="30">
        <f t="shared" si="135"/>
        <v>3</v>
      </c>
      <c r="N2213" s="31">
        <v>918</v>
      </c>
      <c r="O2213" s="31" t="s">
        <v>1276</v>
      </c>
      <c r="P2213" s="31">
        <v>918</v>
      </c>
      <c r="Q2213" s="31">
        <v>2553</v>
      </c>
      <c r="R2213" s="31" t="s">
        <v>110</v>
      </c>
      <c r="S2213" s="31" t="s">
        <v>111</v>
      </c>
      <c r="T2213" s="40" t="s">
        <v>4334</v>
      </c>
      <c r="U2213" s="222"/>
      <c r="V2213" s="48"/>
      <c r="W2213" s="48"/>
    </row>
    <row r="2214" s="49" customFormat="1">
      <c r="A2214" s="39">
        <v>4</v>
      </c>
      <c r="B2214" s="54" t="s">
        <v>40</v>
      </c>
      <c r="C2214" s="55" t="s">
        <v>4335</v>
      </c>
      <c r="D2214" s="141" t="s">
        <v>38</v>
      </c>
      <c r="E2214" s="88">
        <v>44588</v>
      </c>
      <c r="F2214" s="37" t="str">
        <f>VLOOKUP($C2214,CARPETAS!$C$5:$L$2388,2,FALSE)</f>
        <v>BRA004</v>
      </c>
      <c r="G2214" s="27" t="str">
        <f>VLOOKUP($C2214,CARPETAS!$C$5:$L$2388,9,FALSE)</f>
        <v>142.08.41</v>
      </c>
      <c r="H2214" s="28" t="str">
        <f>VLOOKUP($C2214,CARPETAS!$C$5:$L$2388,5,FALSE)</f>
        <v>Silvio</v>
      </c>
      <c r="I2214" s="88">
        <v>44595</v>
      </c>
      <c r="J2214" s="29" t="str">
        <f>VLOOKUP($C2214,CARPETAS!$C$5:$L$2388,4,FALSE)</f>
        <v>Rio Branco</v>
      </c>
      <c r="K2214" s="38"/>
      <c r="L2214" s="93">
        <f t="shared" si="136"/>
        <v>44596</v>
      </c>
      <c r="M2214" s="30">
        <f t="shared" si="135"/>
        <v>8</v>
      </c>
      <c r="N2214" s="31">
        <v>1104</v>
      </c>
      <c r="O2214" s="31">
        <v>56954</v>
      </c>
      <c r="P2214" s="31">
        <v>1104</v>
      </c>
      <c r="Q2214" s="31">
        <v>5562</v>
      </c>
      <c r="R2214" s="31" t="s">
        <v>3954</v>
      </c>
      <c r="S2214" s="31" t="s">
        <v>1431</v>
      </c>
      <c r="T2214" s="40" t="s">
        <v>4336</v>
      </c>
      <c r="U2214" s="222"/>
      <c r="V2214" s="48"/>
      <c r="W2214" s="48"/>
    </row>
    <row r="2215" s="49" customFormat="1">
      <c r="A2215" s="39">
        <v>5</v>
      </c>
      <c r="B2215" s="54" t="s">
        <v>40</v>
      </c>
      <c r="C2215" s="55" t="s">
        <v>4337</v>
      </c>
      <c r="D2215" s="141" t="s">
        <v>26</v>
      </c>
      <c r="E2215" s="88">
        <v>44594</v>
      </c>
      <c r="F2215" s="37" t="str">
        <f>VLOOKUP($C2215,CARPETAS!$C$5:$L$2388,2,FALSE)</f>
        <v>BRB015</v>
      </c>
      <c r="G2215" s="27" t="str">
        <f>VLOOKUP($C2215,CARPETAS!$C$5:$L$2388,9,FALSE)</f>
        <v>142.13.64</v>
      </c>
      <c r="H2215" s="28" t="str">
        <f>VLOOKUP($C2215,CARPETAS!$C$5:$L$2388,5,FALSE)</f>
        <v>zanini</v>
      </c>
      <c r="I2215" s="88">
        <f>E2215+2</f>
        <v>44596</v>
      </c>
      <c r="J2215" s="29" t="str">
        <f>VLOOKUP($C2215,CARPETAS!$C$5:$L$2388,4,FALSE)</f>
        <v>Rio Branco</v>
      </c>
      <c r="K2215" s="38"/>
      <c r="L2215" s="93">
        <f t="shared" si="136"/>
        <v>44597</v>
      </c>
      <c r="M2215" s="30">
        <f t="shared" si="135"/>
        <v>3</v>
      </c>
      <c r="N2215" s="31">
        <v>918</v>
      </c>
      <c r="O2215" s="31" t="s">
        <v>1254</v>
      </c>
      <c r="P2215" s="31">
        <v>918</v>
      </c>
      <c r="Q2215" s="31">
        <v>2559</v>
      </c>
      <c r="R2215" s="31" t="s">
        <v>339</v>
      </c>
      <c r="S2215" s="31" t="s">
        <v>232</v>
      </c>
      <c r="T2215" s="40" t="s">
        <v>4338</v>
      </c>
      <c r="U2215" s="222"/>
      <c r="V2215" s="48"/>
      <c r="W2215" s="48"/>
    </row>
    <row r="2216" s="49" customFormat="1">
      <c r="A2216" s="39">
        <v>5</v>
      </c>
      <c r="B2216" s="54" t="s">
        <v>40</v>
      </c>
      <c r="C2216" s="55" t="s">
        <v>4337</v>
      </c>
      <c r="D2216" s="141" t="s">
        <v>26</v>
      </c>
      <c r="E2216" s="88">
        <v>44595</v>
      </c>
      <c r="F2216" s="37" t="str">
        <f>VLOOKUP($C2216,CARPETAS!$C$5:$L$2388,2,FALSE)</f>
        <v>BRB015</v>
      </c>
      <c r="G2216" s="27" t="str">
        <f>VLOOKUP($C2216,CARPETAS!$C$5:$L$2388,9,FALSE)</f>
        <v>142.13.64</v>
      </c>
      <c r="H2216" s="28" t="str">
        <f>VLOOKUP($C2216,CARPETAS!$C$5:$L$2388,5,FALSE)</f>
        <v>zanini</v>
      </c>
      <c r="I2216" s="88">
        <f>E2216+2</f>
        <v>44597</v>
      </c>
      <c r="J2216" s="29" t="str">
        <f>VLOOKUP($C2216,CARPETAS!$C$5:$L$2388,4,FALSE)</f>
        <v>Rio Branco</v>
      </c>
      <c r="K2216" s="38"/>
      <c r="L2216" s="93">
        <f t="shared" si="136"/>
        <v>44598</v>
      </c>
      <c r="M2216" s="30">
        <f t="shared" si="135"/>
        <v>3</v>
      </c>
      <c r="N2216" s="31">
        <v>918</v>
      </c>
      <c r="O2216" s="31" t="s">
        <v>1266</v>
      </c>
      <c r="P2216" s="31">
        <v>919</v>
      </c>
      <c r="Q2216" s="31">
        <v>2560</v>
      </c>
      <c r="R2216" s="31" t="s">
        <v>200</v>
      </c>
      <c r="S2216" s="31" t="s">
        <v>201</v>
      </c>
      <c r="T2216" s="40" t="s">
        <v>4339</v>
      </c>
      <c r="U2216" s="222"/>
      <c r="V2216" s="48"/>
      <c r="W2216" s="48"/>
    </row>
    <row r="2217" s="49" customFormat="1">
      <c r="A2217" s="39">
        <v>5</v>
      </c>
      <c r="B2217" s="54" t="s">
        <v>40</v>
      </c>
      <c r="C2217" s="55" t="s">
        <v>4337</v>
      </c>
      <c r="D2217" s="141" t="s">
        <v>1998</v>
      </c>
      <c r="E2217" s="88">
        <v>44595</v>
      </c>
      <c r="F2217" s="37" t="str">
        <f>VLOOKUP($C2217,CARPETAS!$C$5:$L$2388,2,FALSE)</f>
        <v>BRB015</v>
      </c>
      <c r="G2217" s="27" t="str">
        <f>VLOOKUP($C2217,CARPETAS!$C$5:$L$2388,9,FALSE)</f>
        <v>142.13.64</v>
      </c>
      <c r="H2217" s="28" t="str">
        <f>VLOOKUP($C2217,CARPETAS!$C$5:$L$2388,5,FALSE)</f>
        <v>zanini</v>
      </c>
      <c r="I2217" s="88">
        <f>E2217+2</f>
        <v>44597</v>
      </c>
      <c r="J2217" s="29" t="str">
        <f>VLOOKUP($C2217,CARPETAS!$C$5:$L$2388,4,FALSE)</f>
        <v>Rio Branco</v>
      </c>
      <c r="K2217" s="38"/>
      <c r="L2217" s="93">
        <f t="shared" si="136"/>
        <v>44598</v>
      </c>
      <c r="M2217" s="30">
        <f t="shared" si="135"/>
        <v>3</v>
      </c>
      <c r="N2217" s="31">
        <v>918</v>
      </c>
      <c r="O2217" s="31" t="s">
        <v>2257</v>
      </c>
      <c r="P2217" s="31">
        <v>919</v>
      </c>
      <c r="Q2217" s="31">
        <v>2564</v>
      </c>
      <c r="R2217" s="31" t="s">
        <v>491</v>
      </c>
      <c r="S2217" s="31" t="s">
        <v>492</v>
      </c>
      <c r="T2217" s="40" t="s">
        <v>4340</v>
      </c>
      <c r="U2217" s="222"/>
      <c r="V2217" s="48"/>
      <c r="W2217" s="48"/>
    </row>
    <row r="2218" s="49" customFormat="1">
      <c r="A2218" s="39">
        <v>5</v>
      </c>
      <c r="B2218" s="54" t="s">
        <v>40</v>
      </c>
      <c r="C2218" s="55" t="s">
        <v>4323</v>
      </c>
      <c r="D2218" s="141" t="s">
        <v>32</v>
      </c>
      <c r="E2218" s="88">
        <v>44596</v>
      </c>
      <c r="F2218" s="37" t="str">
        <f>VLOOKUP($C2218,CARPETAS!$C$5:$L$2388,2,FALSE)</f>
        <v>BRB013</v>
      </c>
      <c r="G2218" s="27" t="str">
        <f>VLOOKUP($C2218,CARPETAS!$C$5:$L$2388,9,FALSE)</f>
        <v>142.09.59</v>
      </c>
      <c r="H2218" s="28" t="str">
        <f>VLOOKUP($C2218,CARPETAS!$C$5:$L$2388,5,FALSE)</f>
        <v>Silvio</v>
      </c>
      <c r="I2218" s="88">
        <v>44599</v>
      </c>
      <c r="J2218" s="29" t="str">
        <f>VLOOKUP($C2218,CARPETAS!$C$5:$L$2388,4,FALSE)</f>
        <v>Rio Branco</v>
      </c>
      <c r="K2218" s="38"/>
      <c r="L2218" s="93">
        <f t="shared" si="136"/>
        <v>44600</v>
      </c>
      <c r="M2218" s="30">
        <f t="shared" si="135"/>
        <v>4</v>
      </c>
      <c r="N2218" s="31">
        <v>918</v>
      </c>
      <c r="O2218" s="31" t="s">
        <v>1287</v>
      </c>
      <c r="P2218" s="31">
        <v>919</v>
      </c>
      <c r="Q2218" s="31">
        <v>5566</v>
      </c>
      <c r="R2218" s="31" t="s">
        <v>4341</v>
      </c>
      <c r="S2218" s="31" t="s">
        <v>4342</v>
      </c>
      <c r="T2218" s="40" t="s">
        <v>4343</v>
      </c>
      <c r="U2218" s="222"/>
      <c r="V2218" s="48"/>
      <c r="W2218" s="48"/>
    </row>
    <row r="2219" s="49" customFormat="1">
      <c r="A2219" s="39">
        <v>4</v>
      </c>
      <c r="B2219" s="54" t="s">
        <v>40</v>
      </c>
      <c r="C2219" s="55" t="s">
        <v>4344</v>
      </c>
      <c r="D2219" s="141" t="s">
        <v>38</v>
      </c>
      <c r="E2219" s="88">
        <v>44588</v>
      </c>
      <c r="F2219" s="37" t="str">
        <f>VLOOKUP($C2219,CARPETAS!$C$5:$L$2388,2,FALSE)</f>
        <v>BRA004</v>
      </c>
      <c r="G2219" s="27" t="str">
        <f>VLOOKUP($C2219,CARPETAS!$C$5:$L$2388,9,FALSE)</f>
        <v>142.08.41</v>
      </c>
      <c r="H2219" s="28" t="str">
        <f>VLOOKUP($C2219,CARPETAS!$C$5:$L$2388,5,FALSE)</f>
        <v>Silvio</v>
      </c>
      <c r="I2219" s="88">
        <v>44599</v>
      </c>
      <c r="J2219" s="29" t="str">
        <f>VLOOKUP($C2219,CARPETAS!$C$5:$L$2388,4,FALSE)</f>
        <v>Rio Branco</v>
      </c>
      <c r="K2219" s="38"/>
      <c r="L2219" s="93">
        <f t="shared" si="136"/>
        <v>44600</v>
      </c>
      <c r="M2219" s="30">
        <f t="shared" si="135"/>
        <v>12</v>
      </c>
      <c r="N2219" s="31">
        <v>1104</v>
      </c>
      <c r="O2219" s="31">
        <v>56962</v>
      </c>
      <c r="P2219" s="31">
        <v>1104</v>
      </c>
      <c r="Q2219" s="31">
        <v>5558</v>
      </c>
      <c r="R2219" s="31" t="s">
        <v>4345</v>
      </c>
      <c r="S2219" s="31" t="s">
        <v>4346</v>
      </c>
      <c r="T2219" s="40" t="s">
        <v>4347</v>
      </c>
      <c r="U2219" s="222"/>
      <c r="V2219" s="48"/>
      <c r="W2219" s="48"/>
    </row>
    <row r="2220" s="49" customFormat="1">
      <c r="A2220" s="39">
        <v>5</v>
      </c>
      <c r="B2220" s="54" t="s">
        <v>40</v>
      </c>
      <c r="C2220" s="55" t="s">
        <v>4323</v>
      </c>
      <c r="D2220" s="141" t="s">
        <v>37</v>
      </c>
      <c r="E2220" s="88">
        <v>44597</v>
      </c>
      <c r="F2220" s="37" t="str">
        <f>VLOOKUP($C2220,CARPETAS!$C$5:$L$2388,2,FALSE)</f>
        <v>BRB013</v>
      </c>
      <c r="G2220" s="27" t="str">
        <f>VLOOKUP($C2220,CARPETAS!$C$5:$L$2388,9,FALSE)</f>
        <v>142.09.59</v>
      </c>
      <c r="H2220" s="28" t="str">
        <f>VLOOKUP($C2220,CARPETAS!$C$5:$L$2388,5,FALSE)</f>
        <v>Silvio</v>
      </c>
      <c r="I2220" s="88">
        <f>E2220+2</f>
        <v>44599</v>
      </c>
      <c r="J2220" s="29" t="str">
        <f>VLOOKUP($C2220,CARPETAS!$C$5:$L$2388,4,FALSE)</f>
        <v>Rio Branco</v>
      </c>
      <c r="K2220" s="38"/>
      <c r="L2220" s="93">
        <f t="shared" si="136"/>
        <v>44600</v>
      </c>
      <c r="M2220" s="30">
        <f t="shared" si="135"/>
        <v>3</v>
      </c>
      <c r="N2220" s="31">
        <v>918</v>
      </c>
      <c r="O2220" s="31" t="s">
        <v>1483</v>
      </c>
      <c r="P2220" s="31">
        <v>919</v>
      </c>
      <c r="Q2220" s="31">
        <v>5557</v>
      </c>
      <c r="R2220" s="31" t="s">
        <v>2578</v>
      </c>
      <c r="S2220" s="31" t="s">
        <v>2579</v>
      </c>
      <c r="T2220" s="40" t="s">
        <v>4343</v>
      </c>
      <c r="U2220" s="222"/>
      <c r="V2220" s="48"/>
      <c r="W2220" s="48"/>
    </row>
    <row r="2221" s="49" customFormat="1">
      <c r="A2221" s="39">
        <v>5</v>
      </c>
      <c r="B2221" s="54" t="s">
        <v>40</v>
      </c>
      <c r="C2221" s="55" t="s">
        <v>4337</v>
      </c>
      <c r="D2221" s="141" t="s">
        <v>26</v>
      </c>
      <c r="E2221" s="88">
        <v>44597</v>
      </c>
      <c r="F2221" s="37" t="str">
        <f>VLOOKUP($C2221,CARPETAS!$C$5:$L$2388,2,FALSE)</f>
        <v>BRB015</v>
      </c>
      <c r="G2221" s="27" t="str">
        <f>VLOOKUP($C2221,CARPETAS!$C$5:$L$2388,9,FALSE)</f>
        <v>142.13.64</v>
      </c>
      <c r="H2221" s="28" t="str">
        <f>VLOOKUP($C2221,CARPETAS!$C$5:$L$2388,5,FALSE)</f>
        <v>zanini</v>
      </c>
      <c r="I2221" s="88">
        <f>E2221+2</f>
        <v>44599</v>
      </c>
      <c r="J2221" s="29" t="str">
        <f>VLOOKUP($C2221,CARPETAS!$C$5:$L$2388,4,FALSE)</f>
        <v>Rio Branco</v>
      </c>
      <c r="K2221" s="38"/>
      <c r="L2221" s="93">
        <f t="shared" si="136"/>
        <v>44600</v>
      </c>
      <c r="M2221" s="30">
        <f t="shared" si="135"/>
        <v>3</v>
      </c>
      <c r="N2221" s="31">
        <v>918</v>
      </c>
      <c r="O2221" s="31" t="s">
        <v>188</v>
      </c>
      <c r="P2221" s="31">
        <v>918</v>
      </c>
      <c r="Q2221" s="31">
        <v>2566</v>
      </c>
      <c r="R2221" s="31" t="s">
        <v>1168</v>
      </c>
      <c r="S2221" s="31" t="s">
        <v>1169</v>
      </c>
      <c r="T2221" s="40" t="s">
        <v>4348</v>
      </c>
      <c r="U2221" s="222"/>
      <c r="V2221" s="48"/>
      <c r="W2221" s="48"/>
    </row>
    <row r="2222" s="49" customFormat="1">
      <c r="A2222" s="39">
        <v>5</v>
      </c>
      <c r="B2222" s="54" t="s">
        <v>40</v>
      </c>
      <c r="C2222" s="55" t="s">
        <v>4331</v>
      </c>
      <c r="D2222" s="141" t="s">
        <v>27</v>
      </c>
      <c r="E2222" s="88">
        <v>44597</v>
      </c>
      <c r="F2222" s="37" t="str">
        <f>VLOOKUP($C2222,CARPETAS!$C$5:$L$2388,2,FALSE)</f>
        <v>BRB016</v>
      </c>
      <c r="G2222" s="27" t="str">
        <f>VLOOKUP($C2222,CARPETAS!$C$5:$L$2388,9,FALSE)</f>
        <v>142.13.65</v>
      </c>
      <c r="H2222" s="28" t="str">
        <f>VLOOKUP($C2222,CARPETAS!$C$5:$L$2388,5,FALSE)</f>
        <v>Amaro</v>
      </c>
      <c r="I2222" s="88">
        <f>E2222+2</f>
        <v>44599</v>
      </c>
      <c r="J2222" s="29" t="str">
        <f>VLOOKUP($C2222,CARPETAS!$C$5:$L$2388,4,FALSE)</f>
        <v>Rio Branco</v>
      </c>
      <c r="K2222" s="38"/>
      <c r="L2222" s="93">
        <f t="shared" si="136"/>
        <v>44600</v>
      </c>
      <c r="M2222" s="30">
        <f t="shared" si="135"/>
        <v>3</v>
      </c>
      <c r="N2222" s="31">
        <v>1008</v>
      </c>
      <c r="O2222" s="31" t="s">
        <v>1616</v>
      </c>
      <c r="P2222" s="31">
        <v>1009</v>
      </c>
      <c r="Q2222" s="31">
        <v>8318</v>
      </c>
      <c r="R2222" s="31" t="s">
        <v>4349</v>
      </c>
      <c r="S2222" s="31" t="s">
        <v>4350</v>
      </c>
      <c r="T2222" s="40" t="s">
        <v>4351</v>
      </c>
      <c r="U2222" s="222"/>
      <c r="V2222" s="48"/>
      <c r="W2222" s="48"/>
    </row>
    <row r="2223" s="49" customFormat="1">
      <c r="A2223" s="39">
        <v>5</v>
      </c>
      <c r="B2223" s="54" t="s">
        <v>40</v>
      </c>
      <c r="C2223" s="55" t="s">
        <v>4326</v>
      </c>
      <c r="D2223" s="141" t="s">
        <v>36</v>
      </c>
      <c r="E2223" s="88">
        <v>44597</v>
      </c>
      <c r="F2223" s="37" t="str">
        <f>VLOOKUP($C2223,CARPETAS!$C$5:$L$2388,2,FALSE)</f>
        <v>BRB014</v>
      </c>
      <c r="G2223" s="27" t="str">
        <f>VLOOKUP($C2223,CARPETAS!$C$5:$L$2388,9,FALSE)</f>
        <v>142.09.60</v>
      </c>
      <c r="H2223" s="28" t="str">
        <f>VLOOKUP($C2223,CARPETAS!$C$5:$L$2388,5,FALSE)</f>
        <v>Gral</v>
      </c>
      <c r="I2223" s="88">
        <f>E2223+2</f>
        <v>44599</v>
      </c>
      <c r="J2223" s="29" t="str">
        <f>VLOOKUP($C2223,CARPETAS!$C$5:$L$2388,4,FALSE)</f>
        <v>Rio Branco</v>
      </c>
      <c r="K2223" s="38"/>
      <c r="L2223" s="93">
        <f t="shared" si="136"/>
        <v>44600</v>
      </c>
      <c r="M2223" s="30">
        <f t="shared" si="135"/>
        <v>3</v>
      </c>
      <c r="N2223" s="31">
        <v>918</v>
      </c>
      <c r="O2223" s="31" t="s">
        <v>1243</v>
      </c>
      <c r="P2223" s="31">
        <v>919</v>
      </c>
      <c r="Q2223" s="31">
        <v>5875</v>
      </c>
      <c r="R2223" s="31" t="s">
        <v>4352</v>
      </c>
      <c r="S2223" s="31" t="s">
        <v>4353</v>
      </c>
      <c r="T2223" s="40" t="s">
        <v>4343</v>
      </c>
      <c r="U2223" s="222"/>
      <c r="V2223" s="48"/>
      <c r="W2223" s="48"/>
    </row>
    <row r="2224" s="49" customFormat="1">
      <c r="A2224" s="39">
        <v>5</v>
      </c>
      <c r="B2224" s="54" t="s">
        <v>40</v>
      </c>
      <c r="C2224" s="55" t="s">
        <v>4337</v>
      </c>
      <c r="D2224" s="141" t="s">
        <v>1998</v>
      </c>
      <c r="E2224" s="88">
        <v>44596</v>
      </c>
      <c r="F2224" s="37" t="str">
        <f>VLOOKUP($C2224,CARPETAS!$C$5:$L$2388,2,FALSE)</f>
        <v>BRB015</v>
      </c>
      <c r="G2224" s="27" t="str">
        <f>VLOOKUP($C2224,CARPETAS!$C$5:$L$2388,9,FALSE)</f>
        <v>142.13.64</v>
      </c>
      <c r="H2224" s="28" t="str">
        <f>VLOOKUP($C2224,CARPETAS!$C$5:$L$2388,5,FALSE)</f>
        <v>zanini</v>
      </c>
      <c r="I2224" s="88">
        <v>44599</v>
      </c>
      <c r="J2224" s="29" t="str">
        <f>VLOOKUP($C2224,CARPETAS!$C$5:$L$2388,4,FALSE)</f>
        <v>Rio Branco</v>
      </c>
      <c r="K2224" s="38"/>
      <c r="L2224" s="93">
        <f t="shared" si="136"/>
        <v>44600</v>
      </c>
      <c r="M2224" s="30">
        <f t="shared" si="135"/>
        <v>4</v>
      </c>
      <c r="N2224" s="31">
        <v>918</v>
      </c>
      <c r="O2224" s="31" t="s">
        <v>2275</v>
      </c>
      <c r="P2224" s="31">
        <v>919</v>
      </c>
      <c r="Q2224" s="31">
        <v>2568</v>
      </c>
      <c r="R2224" s="31" t="s">
        <v>3752</v>
      </c>
      <c r="S2224" s="31" t="s">
        <v>316</v>
      </c>
      <c r="T2224" s="40" t="s">
        <v>4343</v>
      </c>
      <c r="U2224" s="222"/>
      <c r="V2224" s="48"/>
      <c r="W2224" s="48"/>
    </row>
    <row r="2225" s="49" customFormat="1">
      <c r="A2225" s="39">
        <v>5</v>
      </c>
      <c r="B2225" s="54" t="s">
        <v>40</v>
      </c>
      <c r="C2225" s="55" t="s">
        <v>4354</v>
      </c>
      <c r="D2225" s="141" t="s">
        <v>38</v>
      </c>
      <c r="E2225" s="88">
        <v>44595</v>
      </c>
      <c r="F2225" s="37" t="str">
        <f>VLOOKUP($C2225,CARPETAS!$C$5:$L$2388,2,FALSE)</f>
        <v>BRA005</v>
      </c>
      <c r="G2225" s="27" t="str">
        <f>VLOOKUP($C2225,CARPETAS!$C$5:$L$2388,9,FALSE)</f>
        <v>142.13.98</v>
      </c>
      <c r="H2225" s="28" t="str">
        <f>VLOOKUP($C2225,CARPETAS!$C$5:$L$2388,5,FALSE)</f>
        <v>Silvio</v>
      </c>
      <c r="I2225" s="88">
        <v>44600</v>
      </c>
      <c r="J2225" s="29" t="str">
        <f>VLOOKUP($C2225,CARPETAS!$C$5:$L$2388,4,FALSE)</f>
        <v>Rio Branco</v>
      </c>
      <c r="K2225" s="38"/>
      <c r="L2225" s="93">
        <f t="shared" si="136"/>
        <v>44601</v>
      </c>
      <c r="M2225" s="30">
        <f t="shared" si="135"/>
        <v>6</v>
      </c>
      <c r="N2225" s="31">
        <v>1104</v>
      </c>
      <c r="O2225" s="31">
        <v>59969</v>
      </c>
      <c r="P2225" s="31">
        <v>1104</v>
      </c>
      <c r="Q2225" s="31">
        <v>5565</v>
      </c>
      <c r="R2225" s="31" t="s">
        <v>2977</v>
      </c>
      <c r="S2225" s="31" t="s">
        <v>123</v>
      </c>
      <c r="T2225" s="40" t="s">
        <v>4355</v>
      </c>
      <c r="U2225" s="222"/>
      <c r="V2225" s="48"/>
      <c r="W2225" s="48"/>
    </row>
    <row r="2226" s="49" customFormat="1">
      <c r="A2226" s="39">
        <v>5</v>
      </c>
      <c r="B2226" s="54" t="s">
        <v>40</v>
      </c>
      <c r="C2226" s="55" t="s">
        <v>4337</v>
      </c>
      <c r="D2226" s="141" t="s">
        <v>1998</v>
      </c>
      <c r="E2226" s="88">
        <v>44597</v>
      </c>
      <c r="F2226" s="37" t="str">
        <f>VLOOKUP($C2226,CARPETAS!$C$5:$L$2388,2,FALSE)</f>
        <v>BRB015</v>
      </c>
      <c r="G2226" s="27" t="str">
        <f>VLOOKUP($C2226,CARPETAS!$C$5:$L$2388,9,FALSE)</f>
        <v>142.13.64</v>
      </c>
      <c r="H2226" s="28" t="str">
        <f>VLOOKUP($C2226,CARPETAS!$C$5:$L$2388,5,FALSE)</f>
        <v>zanini</v>
      </c>
      <c r="I2226" s="88">
        <f>E2226+3</f>
        <v>44600</v>
      </c>
      <c r="J2226" s="29" t="str">
        <f>VLOOKUP($C2226,CARPETAS!$C$5:$L$2388,4,FALSE)</f>
        <v>Rio Branco</v>
      </c>
      <c r="K2226" s="38"/>
      <c r="L2226" s="93">
        <f t="shared" si="136"/>
        <v>44601</v>
      </c>
      <c r="M2226" s="30">
        <f t="shared" si="135"/>
        <v>4</v>
      </c>
      <c r="N2226" s="31">
        <v>918</v>
      </c>
      <c r="O2226" s="31" t="s">
        <v>2299</v>
      </c>
      <c r="P2226" s="31">
        <v>919</v>
      </c>
      <c r="Q2226" s="31">
        <v>2567</v>
      </c>
      <c r="R2226" s="31" t="s">
        <v>1663</v>
      </c>
      <c r="S2226" s="31" t="s">
        <v>1664</v>
      </c>
      <c r="T2226" s="40" t="s">
        <v>4356</v>
      </c>
      <c r="U2226" s="222"/>
      <c r="V2226" s="48"/>
      <c r="W2226" s="48"/>
    </row>
    <row r="2227" s="49" customFormat="1">
      <c r="A2227" s="39">
        <v>6</v>
      </c>
      <c r="B2227" s="54" t="s">
        <v>40</v>
      </c>
      <c r="C2227" s="55" t="s">
        <v>4357</v>
      </c>
      <c r="D2227" s="141" t="s">
        <v>26</v>
      </c>
      <c r="E2227" s="88">
        <v>44600</v>
      </c>
      <c r="F2227" s="37" t="str">
        <f>VLOOKUP($C2227,CARPETAS!$C$5:$L$2388,2,FALSE)</f>
        <v>BRB017</v>
      </c>
      <c r="G2227" s="27" t="str">
        <f>VLOOKUP($C2227,CARPETAS!$C$5:$L$2388,9,FALSE)</f>
        <v>142.19.79</v>
      </c>
      <c r="H2227" s="28" t="str">
        <f>VLOOKUP($C2227,CARPETAS!$C$5:$L$2388,5,FALSE)</f>
        <v>Zanini</v>
      </c>
      <c r="I2227" s="88">
        <v>44601</v>
      </c>
      <c r="J2227" s="29" t="str">
        <f>VLOOKUP($C2227,CARPETAS!$C$5:$L$2388,4,FALSE)</f>
        <v>Rio Branco</v>
      </c>
      <c r="K2227" s="38"/>
      <c r="L2227" s="93">
        <f t="shared" si="136"/>
        <v>44602</v>
      </c>
      <c r="M2227" s="30">
        <f t="shared" si="135"/>
        <v>2</v>
      </c>
      <c r="N2227" s="31">
        <v>918</v>
      </c>
      <c r="O2227" s="31" t="s">
        <v>1278</v>
      </c>
      <c r="P2227" s="31">
        <v>919</v>
      </c>
      <c r="Q2227" s="31">
        <v>2574</v>
      </c>
      <c r="R2227" s="31" t="s">
        <v>290</v>
      </c>
      <c r="S2227" s="31" t="s">
        <v>291</v>
      </c>
      <c r="T2227" s="40" t="s">
        <v>4358</v>
      </c>
      <c r="U2227" s="222"/>
      <c r="V2227" s="48"/>
      <c r="W2227" s="48"/>
    </row>
    <row r="2228" s="49" customFormat="1">
      <c r="A2228" s="39">
        <v>6</v>
      </c>
      <c r="B2228" s="54" t="s">
        <v>40</v>
      </c>
      <c r="C2228" s="55" t="s">
        <v>4337</v>
      </c>
      <c r="D2228" s="141" t="s">
        <v>1998</v>
      </c>
      <c r="E2228" s="88">
        <v>44599</v>
      </c>
      <c r="F2228" s="37" t="str">
        <f>VLOOKUP($C2228,CARPETAS!$C$5:$L$2388,2,FALSE)</f>
        <v>BRB015</v>
      </c>
      <c r="G2228" s="27" t="str">
        <f>VLOOKUP($C2228,CARPETAS!$C$5:$L$2388,9,FALSE)</f>
        <v>142.13.64</v>
      </c>
      <c r="H2228" s="28" t="str">
        <f>VLOOKUP($C2228,CARPETAS!$C$5:$L$2388,5,FALSE)</f>
        <v>zanini</v>
      </c>
      <c r="I2228" s="88">
        <f>E2228+2</f>
        <v>44601</v>
      </c>
      <c r="J2228" s="29" t="str">
        <f>VLOOKUP($C2228,CARPETAS!$C$5:$L$2388,4,FALSE)</f>
        <v>Rio Branco</v>
      </c>
      <c r="K2228" s="38"/>
      <c r="L2228" s="93">
        <f t="shared" si="136"/>
        <v>44602</v>
      </c>
      <c r="M2228" s="30">
        <f t="shared" si="135"/>
        <v>3</v>
      </c>
      <c r="N2228" s="31">
        <v>918</v>
      </c>
      <c r="O2228" s="31" t="s">
        <v>2789</v>
      </c>
      <c r="P2228" s="31">
        <v>919</v>
      </c>
      <c r="Q2228" s="31">
        <v>2571</v>
      </c>
      <c r="R2228" s="31" t="s">
        <v>1580</v>
      </c>
      <c r="S2228" s="31" t="s">
        <v>1581</v>
      </c>
      <c r="T2228" s="40" t="s">
        <v>4358</v>
      </c>
      <c r="U2228" s="222"/>
      <c r="V2228" s="48"/>
      <c r="W2228" s="48"/>
    </row>
    <row r="2229" ht="28.5" s="49" customFormat="1">
      <c r="A2229" s="39">
        <v>6</v>
      </c>
      <c r="B2229" s="54" t="s">
        <v>40</v>
      </c>
      <c r="C2229" s="55" t="s">
        <v>4359</v>
      </c>
      <c r="D2229" s="141" t="s">
        <v>2282</v>
      </c>
      <c r="E2229" s="88">
        <v>44600</v>
      </c>
      <c r="F2229" s="37" t="str">
        <f>VLOOKUP($C2229,CARPETAS!$C$5:$L$2388,2,FALSE)</f>
        <v>BRE007</v>
      </c>
      <c r="G2229" s="27" t="str">
        <f>VLOOKUP($C2229,CARPETAS!$C$5:$L$2388,9,FALSE)</f>
        <v>1421597/1421598/1421600/1421599</v>
      </c>
      <c r="H2229" s="28" t="str">
        <f>VLOOKUP($C2229,CARPETAS!$C$5:$L$2388,5,FALSE)</f>
        <v>Zanini</v>
      </c>
      <c r="I2229" s="88">
        <v>44602</v>
      </c>
      <c r="J2229" s="29" t="str">
        <f>VLOOKUP($C2229,CARPETAS!$C$5:$L$2388,4,FALSE)</f>
        <v>Rio Branco</v>
      </c>
      <c r="K2229" s="38"/>
      <c r="L2229" s="93">
        <f t="shared" si="136"/>
        <v>44603</v>
      </c>
      <c r="M2229" s="30">
        <f t="shared" si="135"/>
        <v>3</v>
      </c>
      <c r="N2229" s="31">
        <v>1540</v>
      </c>
      <c r="O2229" s="31" t="s">
        <v>4360</v>
      </c>
      <c r="P2229" s="31">
        <v>630</v>
      </c>
      <c r="Q2229" s="31">
        <v>2575</v>
      </c>
      <c r="R2229" s="31" t="s">
        <v>364</v>
      </c>
      <c r="S2229" s="31" t="s">
        <v>703</v>
      </c>
      <c r="T2229" s="40" t="s">
        <v>4361</v>
      </c>
      <c r="U2229" s="222"/>
      <c r="V2229" s="48"/>
      <c r="W2229" s="48"/>
    </row>
    <row r="2230" s="49" customFormat="1">
      <c r="A2230" s="39">
        <v>5</v>
      </c>
      <c r="B2230" s="54" t="s">
        <v>40</v>
      </c>
      <c r="C2230" s="55" t="s">
        <v>4362</v>
      </c>
      <c r="D2230" s="141" t="s">
        <v>38</v>
      </c>
      <c r="E2230" s="88">
        <v>44595</v>
      </c>
      <c r="F2230" s="37" t="str">
        <f>VLOOKUP($C2230,CARPETAS!$C$5:$L$2388,2,FALSE)</f>
        <v>BRA005</v>
      </c>
      <c r="G2230" s="27" t="str">
        <f>VLOOKUP($C2230,CARPETAS!$C$5:$L$2388,9,FALSE)</f>
        <v>142.13.98</v>
      </c>
      <c r="H2230" s="28" t="str">
        <f>VLOOKUP($C2230,CARPETAS!$C$5:$L$2388,5,FALSE)</f>
        <v>Silvio</v>
      </c>
      <c r="I2230" s="88">
        <v>44602</v>
      </c>
      <c r="J2230" s="29" t="str">
        <f>VLOOKUP($C2230,CARPETAS!$C$5:$L$2388,4,FALSE)</f>
        <v>Rio Branco</v>
      </c>
      <c r="K2230" s="38"/>
      <c r="L2230" s="93">
        <f ref="L2230:L2241" t="shared" si="137">I2230+1</f>
        <v>44603</v>
      </c>
      <c r="M2230" s="30">
        <f ref="M2230:M2293" t="shared" si="138">IF(E2230&lt;&gt;"",L2230-E2230,"-")</f>
        <v>8</v>
      </c>
      <c r="N2230" s="31">
        <v>1104</v>
      </c>
      <c r="O2230" s="31">
        <v>56973</v>
      </c>
      <c r="P2230" s="31">
        <v>1104</v>
      </c>
      <c r="Q2230" s="31">
        <v>5567</v>
      </c>
      <c r="R2230" s="31" t="s">
        <v>77</v>
      </c>
      <c r="S2230" s="31" t="s">
        <v>3820</v>
      </c>
      <c r="T2230" s="40" t="s">
        <v>4363</v>
      </c>
      <c r="U2230" s="222"/>
      <c r="V2230" s="48"/>
      <c r="W2230" s="48"/>
    </row>
    <row r="2231" s="49" customFormat="1">
      <c r="A2231" s="39">
        <v>6</v>
      </c>
      <c r="B2231" s="54" t="s">
        <v>40</v>
      </c>
      <c r="C2231" s="55" t="s">
        <v>4323</v>
      </c>
      <c r="D2231" s="141" t="s">
        <v>32</v>
      </c>
      <c r="E2231" s="88">
        <v>44601</v>
      </c>
      <c r="F2231" s="37" t="str">
        <f>VLOOKUP($C2231,CARPETAS!$C$5:$L$2388,2,FALSE)</f>
        <v>BRB013</v>
      </c>
      <c r="G2231" s="27" t="str">
        <f>VLOOKUP($C2231,CARPETAS!$C$5:$L$2388,9,FALSE)</f>
        <v>142.09.59</v>
      </c>
      <c r="H2231" s="28" t="str">
        <f>VLOOKUP($C2231,CARPETAS!$C$5:$L$2388,5,FALSE)</f>
        <v>Silvio</v>
      </c>
      <c r="I2231" s="88">
        <v>44602</v>
      </c>
      <c r="J2231" s="29" t="str">
        <f>VLOOKUP($C2231,CARPETAS!$C$5:$L$2388,4,FALSE)</f>
        <v>Rio Branco</v>
      </c>
      <c r="K2231" s="38"/>
      <c r="L2231" s="93">
        <f t="shared" si="137"/>
        <v>44603</v>
      </c>
      <c r="M2231" s="30">
        <f t="shared" si="138"/>
        <v>2</v>
      </c>
      <c r="N2231" s="31">
        <v>918</v>
      </c>
      <c r="O2231" s="31" t="s">
        <v>173</v>
      </c>
      <c r="P2231" s="31">
        <v>919</v>
      </c>
      <c r="Q2231" s="31">
        <v>5572</v>
      </c>
      <c r="R2231" s="31" t="s">
        <v>217</v>
      </c>
      <c r="S2231" s="31" t="s">
        <v>1690</v>
      </c>
      <c r="T2231" s="40" t="s">
        <v>4364</v>
      </c>
      <c r="U2231" s="222"/>
      <c r="V2231" s="48"/>
      <c r="W2231" s="48"/>
    </row>
    <row r="2232" s="49" customFormat="1">
      <c r="A2232" s="39">
        <v>6</v>
      </c>
      <c r="B2232" s="54" t="s">
        <v>40</v>
      </c>
      <c r="C2232" s="55" t="s">
        <v>4331</v>
      </c>
      <c r="D2232" s="141" t="s">
        <v>36</v>
      </c>
      <c r="E2232" s="88">
        <v>44601</v>
      </c>
      <c r="F2232" s="37" t="str">
        <f>VLOOKUP($C2232,CARPETAS!$C$5:$L$2388,2,FALSE)</f>
        <v>BRB016</v>
      </c>
      <c r="G2232" s="27" t="str">
        <f>VLOOKUP($C2232,CARPETAS!$C$5:$L$2388,9,FALSE)</f>
        <v>142.13.65</v>
      </c>
      <c r="H2232" s="28" t="str">
        <f>VLOOKUP($C2232,CARPETAS!$C$5:$L$2388,5,FALSE)</f>
        <v>Amaro</v>
      </c>
      <c r="I2232" s="88">
        <v>44602</v>
      </c>
      <c r="J2232" s="29" t="str">
        <f>VLOOKUP($C2232,CARPETAS!$C$5:$L$2388,4,FALSE)</f>
        <v>Rio Branco</v>
      </c>
      <c r="K2232" s="38"/>
      <c r="L2232" s="93">
        <f t="shared" si="137"/>
        <v>44603</v>
      </c>
      <c r="M2232" s="30">
        <f t="shared" si="138"/>
        <v>2</v>
      </c>
      <c r="N2232" s="31">
        <v>1008</v>
      </c>
      <c r="O2232" s="31" t="s">
        <v>1260</v>
      </c>
      <c r="P2232" s="31">
        <v>1008</v>
      </c>
      <c r="Q2232" s="31">
        <v>8351</v>
      </c>
      <c r="R2232" s="31" t="s">
        <v>3474</v>
      </c>
      <c r="S2232" s="31" t="s">
        <v>4365</v>
      </c>
      <c r="T2232" s="40" t="s">
        <v>4366</v>
      </c>
      <c r="U2232" s="222"/>
      <c r="V2232" s="48"/>
      <c r="W2232" s="48"/>
    </row>
    <row r="2233" s="49" customFormat="1">
      <c r="A2233" s="39">
        <v>6</v>
      </c>
      <c r="B2233" s="54" t="s">
        <v>40</v>
      </c>
      <c r="C2233" s="55" t="s">
        <v>4357</v>
      </c>
      <c r="D2233" s="141" t="s">
        <v>1998</v>
      </c>
      <c r="E2233" s="88">
        <v>44601</v>
      </c>
      <c r="F2233" s="37" t="str">
        <f>VLOOKUP($C2233,CARPETAS!$C$5:$L$2388,2,FALSE)</f>
        <v>BRB017</v>
      </c>
      <c r="G2233" s="27" t="str">
        <f>VLOOKUP($C2233,CARPETAS!$C$5:$L$2388,9,FALSE)</f>
        <v>142.19.79</v>
      </c>
      <c r="H2233" s="28" t="str">
        <f>VLOOKUP($C2233,CARPETAS!$C$5:$L$2388,5,FALSE)</f>
        <v>Zanini</v>
      </c>
      <c r="I2233" s="88">
        <v>44602</v>
      </c>
      <c r="J2233" s="29" t="str">
        <f>VLOOKUP($C2233,CARPETAS!$C$5:$L$2388,4,FALSE)</f>
        <v>Rio Branco</v>
      </c>
      <c r="K2233" s="38"/>
      <c r="L2233" s="93">
        <f t="shared" si="137"/>
        <v>44603</v>
      </c>
      <c r="M2233" s="30">
        <f t="shared" si="138"/>
        <v>2</v>
      </c>
      <c r="N2233" s="31">
        <v>918</v>
      </c>
      <c r="O2233" s="31" t="s">
        <v>2340</v>
      </c>
      <c r="P2233" s="31">
        <v>918</v>
      </c>
      <c r="Q2233" s="31">
        <v>2580</v>
      </c>
      <c r="R2233" s="31" t="s">
        <v>343</v>
      </c>
      <c r="S2233" s="31" t="s">
        <v>1336</v>
      </c>
      <c r="T2233" s="40" t="s">
        <v>4367</v>
      </c>
      <c r="U2233" s="222"/>
      <c r="V2233" s="48"/>
      <c r="W2233" s="48"/>
    </row>
    <row r="2234" s="49" customFormat="1">
      <c r="A2234" s="39">
        <v>6</v>
      </c>
      <c r="B2234" s="54" t="s">
        <v>40</v>
      </c>
      <c r="C2234" s="55" t="s">
        <v>4357</v>
      </c>
      <c r="D2234" s="141" t="s">
        <v>26</v>
      </c>
      <c r="E2234" s="88">
        <v>44602</v>
      </c>
      <c r="F2234" s="37" t="str">
        <f>VLOOKUP($C2234,CARPETAS!$C$5:$L$2388,2,FALSE)</f>
        <v>BRB017</v>
      </c>
      <c r="G2234" s="27" t="str">
        <f>VLOOKUP($C2234,CARPETAS!$C$5:$L$2388,9,FALSE)</f>
        <v>142.19.79</v>
      </c>
      <c r="H2234" s="28" t="str">
        <f>VLOOKUP($C2234,CARPETAS!$C$5:$L$2388,5,FALSE)</f>
        <v>Zanini</v>
      </c>
      <c r="I2234" s="88">
        <v>44603</v>
      </c>
      <c r="J2234" s="29" t="str">
        <f>VLOOKUP($C2234,CARPETAS!$C$5:$L$2388,4,FALSE)</f>
        <v>Rio Branco</v>
      </c>
      <c r="K2234" s="38"/>
      <c r="L2234" s="93">
        <f t="shared" si="137"/>
        <v>44604</v>
      </c>
      <c r="M2234" s="30">
        <f t="shared" si="138"/>
        <v>2</v>
      </c>
      <c r="N2234" s="31">
        <v>918</v>
      </c>
      <c r="O2234" s="31" t="s">
        <v>1293</v>
      </c>
      <c r="P2234" s="31">
        <v>918</v>
      </c>
      <c r="Q2234" s="31">
        <v>2584</v>
      </c>
      <c r="R2234" s="31" t="s">
        <v>962</v>
      </c>
      <c r="S2234" s="31" t="s">
        <v>963</v>
      </c>
      <c r="T2234" s="40" t="s">
        <v>4368</v>
      </c>
      <c r="U2234" s="222"/>
      <c r="V2234" s="48"/>
      <c r="W2234" s="48"/>
    </row>
    <row r="2235" s="49" customFormat="1">
      <c r="A2235" s="39">
        <v>6</v>
      </c>
      <c r="B2235" s="54" t="s">
        <v>40</v>
      </c>
      <c r="C2235" s="55" t="s">
        <v>4357</v>
      </c>
      <c r="D2235" s="141" t="s">
        <v>1998</v>
      </c>
      <c r="E2235" s="88">
        <v>44601</v>
      </c>
      <c r="F2235" s="37" t="str">
        <f>VLOOKUP($C2235,CARPETAS!$C$5:$L$2388,2,FALSE)</f>
        <v>BRB017</v>
      </c>
      <c r="G2235" s="27" t="str">
        <f>VLOOKUP($C2235,CARPETAS!$C$5:$L$2388,9,FALSE)</f>
        <v>142.19.79</v>
      </c>
      <c r="H2235" s="28" t="str">
        <f>VLOOKUP($C2235,CARPETAS!$C$5:$L$2388,5,FALSE)</f>
        <v>Zanini</v>
      </c>
      <c r="I2235" s="88">
        <f>E2235+2</f>
        <v>44603</v>
      </c>
      <c r="J2235" s="29" t="str">
        <f>VLOOKUP($C2235,CARPETAS!$C$5:$L$2388,4,FALSE)</f>
        <v>Rio Branco</v>
      </c>
      <c r="K2235" s="38"/>
      <c r="L2235" s="93">
        <f t="shared" si="137"/>
        <v>44604</v>
      </c>
      <c r="M2235" s="30">
        <f t="shared" si="138"/>
        <v>3</v>
      </c>
      <c r="N2235" s="31">
        <v>918</v>
      </c>
      <c r="O2235" s="31" t="s">
        <v>2339</v>
      </c>
      <c r="P2235" s="31">
        <v>918</v>
      </c>
      <c r="Q2235" s="31">
        <v>2583</v>
      </c>
      <c r="R2235" s="31" t="s">
        <v>2263</v>
      </c>
      <c r="S2235" s="31" t="s">
        <v>2264</v>
      </c>
      <c r="T2235" s="40" t="s">
        <v>4368</v>
      </c>
      <c r="U2235" s="222"/>
      <c r="V2235" s="48"/>
      <c r="W2235" s="48"/>
    </row>
    <row r="2236" s="49" customFormat="1">
      <c r="A2236" s="39">
        <v>6</v>
      </c>
      <c r="B2236" s="54" t="s">
        <v>40</v>
      </c>
      <c r="C2236" s="55" t="s">
        <v>4326</v>
      </c>
      <c r="D2236" s="141" t="s">
        <v>37</v>
      </c>
      <c r="E2236" s="88">
        <v>44602</v>
      </c>
      <c r="F2236" s="37" t="str">
        <f>VLOOKUP($C2236,CARPETAS!$C$5:$L$2388,2,FALSE)</f>
        <v>BRB014</v>
      </c>
      <c r="G2236" s="27" t="str">
        <f>VLOOKUP($C2236,CARPETAS!$C$5:$L$2388,9,FALSE)</f>
        <v>142.09.60</v>
      </c>
      <c r="H2236" s="28" t="str">
        <f>VLOOKUP($C2236,CARPETAS!$C$5:$L$2388,5,FALSE)</f>
        <v>Gral</v>
      </c>
      <c r="I2236" s="88">
        <v>44606</v>
      </c>
      <c r="J2236" s="29" t="str">
        <f>VLOOKUP($C2236,CARPETAS!$C$5:$L$2388,4,FALSE)</f>
        <v>Rio Branco</v>
      </c>
      <c r="K2236" s="38"/>
      <c r="L2236" s="93">
        <f t="shared" si="137"/>
        <v>44607</v>
      </c>
      <c r="M2236" s="30">
        <f t="shared" si="138"/>
        <v>5</v>
      </c>
      <c r="N2236" s="31">
        <v>918</v>
      </c>
      <c r="O2236" s="31" t="s">
        <v>1509</v>
      </c>
      <c r="P2236" s="31">
        <v>919</v>
      </c>
      <c r="Q2236" s="31">
        <v>5876</v>
      </c>
      <c r="R2236" s="31" t="s">
        <v>4369</v>
      </c>
      <c r="S2236" s="31" t="s">
        <v>4370</v>
      </c>
      <c r="T2236" s="40" t="s">
        <v>4371</v>
      </c>
      <c r="U2236" s="222"/>
      <c r="V2236" s="48"/>
      <c r="W2236" s="48"/>
    </row>
    <row r="2237" s="49" customFormat="1">
      <c r="A2237" s="39">
        <v>6</v>
      </c>
      <c r="B2237" s="54" t="s">
        <v>40</v>
      </c>
      <c r="C2237" s="55" t="s">
        <v>4323</v>
      </c>
      <c r="D2237" s="141" t="s">
        <v>32</v>
      </c>
      <c r="E2237" s="88">
        <v>44603</v>
      </c>
      <c r="F2237" s="37" t="str">
        <f>VLOOKUP($C2237,CARPETAS!$C$5:$L$2388,2,FALSE)</f>
        <v>BRB013</v>
      </c>
      <c r="G2237" s="27" t="str">
        <f>VLOOKUP($C2237,CARPETAS!$C$5:$L$2388,9,FALSE)</f>
        <v>142.09.59</v>
      </c>
      <c r="H2237" s="28" t="s">
        <v>1369</v>
      </c>
      <c r="I2237" s="88">
        <v>44606</v>
      </c>
      <c r="J2237" s="29" t="str">
        <f>VLOOKUP($C2237,CARPETAS!$C$5:$L$2388,4,FALSE)</f>
        <v>Rio Branco</v>
      </c>
      <c r="K2237" s="38"/>
      <c r="L2237" s="93">
        <f t="shared" si="137"/>
        <v>44607</v>
      </c>
      <c r="M2237" s="30">
        <f t="shared" si="138"/>
        <v>4</v>
      </c>
      <c r="N2237" s="31">
        <v>918</v>
      </c>
      <c r="O2237" s="31" t="s">
        <v>1298</v>
      </c>
      <c r="P2237" s="31">
        <v>919</v>
      </c>
      <c r="Q2237" s="31">
        <v>5575</v>
      </c>
      <c r="R2237" s="31" t="s">
        <v>2183</v>
      </c>
      <c r="S2237" s="31" t="s">
        <v>2184</v>
      </c>
      <c r="T2237" s="40" t="s">
        <v>4371</v>
      </c>
      <c r="U2237" s="222"/>
      <c r="V2237" s="48"/>
      <c r="W2237" s="48"/>
    </row>
    <row r="2238" s="49" customFormat="1">
      <c r="A2238" s="39">
        <v>6</v>
      </c>
      <c r="B2238" s="54" t="s">
        <v>40</v>
      </c>
      <c r="C2238" s="55" t="s">
        <v>4326</v>
      </c>
      <c r="D2238" s="141" t="s">
        <v>37</v>
      </c>
      <c r="E2238" s="88">
        <v>44602</v>
      </c>
      <c r="F2238" s="37" t="str">
        <f>VLOOKUP($C2238,CARPETAS!$C$5:$L$2388,2,FALSE)</f>
        <v>BRB014</v>
      </c>
      <c r="G2238" s="27" t="str">
        <f>VLOOKUP($C2238,CARPETAS!$C$5:$L$2388,9,FALSE)</f>
        <v>142.09.60</v>
      </c>
      <c r="H2238" s="28" t="str">
        <f>VLOOKUP($C2238,CARPETAS!$C$5:$L$2388,5,FALSE)</f>
        <v>Gral</v>
      </c>
      <c r="I2238" s="88">
        <v>44606</v>
      </c>
      <c r="J2238" s="29" t="str">
        <f>VLOOKUP($C2238,CARPETAS!$C$5:$L$2388,4,FALSE)</f>
        <v>Rio Branco</v>
      </c>
      <c r="K2238" s="38"/>
      <c r="L2238" s="93">
        <f t="shared" si="137"/>
        <v>44607</v>
      </c>
      <c r="M2238" s="30">
        <f t="shared" si="138"/>
        <v>5</v>
      </c>
      <c r="N2238" s="31">
        <v>918</v>
      </c>
      <c r="O2238" s="31" t="s">
        <v>1503</v>
      </c>
      <c r="P2238" s="31">
        <v>918</v>
      </c>
      <c r="Q2238" s="31">
        <v>5877</v>
      </c>
      <c r="R2238" s="31" t="s">
        <v>4093</v>
      </c>
      <c r="S2238" s="31" t="s">
        <v>4094</v>
      </c>
      <c r="T2238" s="40" t="s">
        <v>4372</v>
      </c>
      <c r="U2238" s="222"/>
      <c r="V2238" s="48"/>
      <c r="W2238" s="48"/>
    </row>
    <row r="2239" s="49" customFormat="1">
      <c r="A2239" s="39">
        <v>6</v>
      </c>
      <c r="B2239" s="54" t="s">
        <v>40</v>
      </c>
      <c r="C2239" s="55" t="s">
        <v>4357</v>
      </c>
      <c r="D2239" s="141" t="s">
        <v>26</v>
      </c>
      <c r="E2239" s="88">
        <v>44603</v>
      </c>
      <c r="F2239" s="37" t="str">
        <f>VLOOKUP($C2239,CARPETAS!$C$5:$L$2388,2,FALSE)</f>
        <v>BRB017</v>
      </c>
      <c r="G2239" s="27" t="str">
        <f>VLOOKUP($C2239,CARPETAS!$C$5:$L$2388,9,FALSE)</f>
        <v>142.19.79</v>
      </c>
      <c r="H2239" s="28" t="str">
        <f>VLOOKUP($C2239,CARPETAS!$C$5:$L$2388,5,FALSE)</f>
        <v>Zanini</v>
      </c>
      <c r="I2239" s="88">
        <v>44606</v>
      </c>
      <c r="J2239" s="29" t="str">
        <f>VLOOKUP($C2239,CARPETAS!$C$5:$L$2388,4,FALSE)</f>
        <v>Rio Branco</v>
      </c>
      <c r="K2239" s="38"/>
      <c r="L2239" s="93">
        <f t="shared" si="137"/>
        <v>44607</v>
      </c>
      <c r="M2239" s="30">
        <f t="shared" si="138"/>
        <v>4</v>
      </c>
      <c r="N2239" s="31">
        <v>918</v>
      </c>
      <c r="O2239" s="31" t="s">
        <v>1295</v>
      </c>
      <c r="P2239" s="31">
        <v>919</v>
      </c>
      <c r="Q2239" s="31">
        <v>2588</v>
      </c>
      <c r="R2239" s="31" t="s">
        <v>3132</v>
      </c>
      <c r="S2239" s="31" t="s">
        <v>2753</v>
      </c>
      <c r="T2239" s="40" t="s">
        <v>4371</v>
      </c>
      <c r="U2239" s="222"/>
      <c r="V2239" s="48"/>
      <c r="W2239" s="48"/>
    </row>
    <row r="2240" s="49" customFormat="1">
      <c r="A2240" s="39">
        <v>6</v>
      </c>
      <c r="B2240" s="54" t="s">
        <v>40</v>
      </c>
      <c r="C2240" s="55" t="s">
        <v>4331</v>
      </c>
      <c r="D2240" s="141" t="s">
        <v>27</v>
      </c>
      <c r="E2240" s="88">
        <v>44603</v>
      </c>
      <c r="F2240" s="37" t="str">
        <f>VLOOKUP($C2240,CARPETAS!$C$5:$L$2388,2,FALSE)</f>
        <v>BRB016</v>
      </c>
      <c r="G2240" s="27" t="str">
        <f>VLOOKUP($C2240,CARPETAS!$C$5:$L$2388,9,FALSE)</f>
        <v>142.13.65</v>
      </c>
      <c r="H2240" s="28" t="str">
        <f>VLOOKUP($C2240,CARPETAS!$C$5:$L$2388,5,FALSE)</f>
        <v>Amaro</v>
      </c>
      <c r="I2240" s="88">
        <v>44606</v>
      </c>
      <c r="J2240" s="29" t="str">
        <f>VLOOKUP($C2240,CARPETAS!$C$5:$L$2388,4,FALSE)</f>
        <v>Rio Branco</v>
      </c>
      <c r="K2240" s="38"/>
      <c r="L2240" s="93">
        <f t="shared" si="137"/>
        <v>44607</v>
      </c>
      <c r="M2240" s="30">
        <f t="shared" si="138"/>
        <v>4</v>
      </c>
      <c r="N2240" s="31">
        <v>1008</v>
      </c>
      <c r="O2240" s="31" t="s">
        <v>2830</v>
      </c>
      <c r="P2240" s="31">
        <v>1008</v>
      </c>
      <c r="Q2240" s="31">
        <v>8370</v>
      </c>
      <c r="R2240" s="31" t="s">
        <v>4058</v>
      </c>
      <c r="S2240" s="31" t="s">
        <v>4059</v>
      </c>
      <c r="T2240" s="40" t="s">
        <v>4373</v>
      </c>
      <c r="U2240" s="222"/>
      <c r="V2240" s="48"/>
      <c r="W2240" s="48"/>
    </row>
    <row r="2241" s="49" customFormat="1">
      <c r="A2241" s="39">
        <v>6</v>
      </c>
      <c r="B2241" s="54" t="s">
        <v>40</v>
      </c>
      <c r="C2241" s="55" t="s">
        <v>4357</v>
      </c>
      <c r="D2241" s="141" t="s">
        <v>1998</v>
      </c>
      <c r="E2241" s="88">
        <v>44603</v>
      </c>
      <c r="F2241" s="37" t="str">
        <f>VLOOKUP($C2241,CARPETAS!$C$5:$L$2388,2,FALSE)</f>
        <v>BRB017</v>
      </c>
      <c r="G2241" s="27" t="str">
        <f>VLOOKUP($C2241,CARPETAS!$C$5:$L$2388,9,FALSE)</f>
        <v>142.19.79</v>
      </c>
      <c r="H2241" s="28" t="str">
        <f>VLOOKUP($C2241,CARPETAS!$C$5:$L$2388,5,FALSE)</f>
        <v>Zanini</v>
      </c>
      <c r="I2241" s="88">
        <v>44606</v>
      </c>
      <c r="J2241" s="29" t="str">
        <f>VLOOKUP($C2241,CARPETAS!$C$5:$L$2388,4,FALSE)</f>
        <v>Rio Branco</v>
      </c>
      <c r="K2241" s="38"/>
      <c r="L2241" s="93">
        <f t="shared" si="137"/>
        <v>44607</v>
      </c>
      <c r="M2241" s="30">
        <f t="shared" si="138"/>
        <v>4</v>
      </c>
      <c r="N2241" s="31">
        <v>918</v>
      </c>
      <c r="O2241" s="31" t="s">
        <v>2342</v>
      </c>
      <c r="P2241" s="31">
        <v>919</v>
      </c>
      <c r="Q2241" s="31">
        <v>2587</v>
      </c>
      <c r="R2241" s="31" t="s">
        <v>3370</v>
      </c>
      <c r="S2241" s="31" t="s">
        <v>3371</v>
      </c>
      <c r="T2241" s="40" t="s">
        <v>4371</v>
      </c>
      <c r="U2241" s="222"/>
      <c r="V2241" s="48"/>
      <c r="W2241" s="48"/>
    </row>
    <row r="2242" s="49" customFormat="1">
      <c r="A2242" s="39">
        <v>6</v>
      </c>
      <c r="B2242" s="54" t="s">
        <v>40</v>
      </c>
      <c r="C2242" s="55" t="s">
        <v>4374</v>
      </c>
      <c r="D2242" s="141" t="s">
        <v>1091</v>
      </c>
      <c r="E2242" s="88">
        <v>44604</v>
      </c>
      <c r="F2242" s="37" t="str">
        <f>VLOOKUP($C2242,CARPETAS!$C$5:$L$2388,2,FALSE)</f>
        <v>BRB018</v>
      </c>
      <c r="G2242" s="27" t="str">
        <f>VLOOKUP($C2242,CARPETAS!$C$5:$L$2388,9,FALSE)</f>
        <v>142.21.70</v>
      </c>
      <c r="H2242" s="28" t="str">
        <f>VLOOKUP($C2242,CARPETAS!$C$5:$L$2388,5,FALSE)</f>
        <v>Silvio</v>
      </c>
      <c r="I2242" s="88">
        <v>44607</v>
      </c>
      <c r="J2242" s="29" t="str">
        <f>VLOOKUP($C2242,CARPETAS!$C$5:$L$2388,4,FALSE)</f>
        <v>Rio Branco</v>
      </c>
      <c r="K2242" s="38"/>
      <c r="L2242" s="93">
        <f>I2242+1+1</f>
        <v>44609</v>
      </c>
      <c r="M2242" s="30">
        <f t="shared" si="138"/>
        <v>5</v>
      </c>
      <c r="N2242" s="31">
        <v>918</v>
      </c>
      <c r="O2242" s="31" t="s">
        <v>1652</v>
      </c>
      <c r="P2242" s="31">
        <v>918</v>
      </c>
      <c r="Q2242" s="31">
        <v>5578</v>
      </c>
      <c r="R2242" s="31" t="s">
        <v>3954</v>
      </c>
      <c r="S2242" s="31" t="s">
        <v>1431</v>
      </c>
      <c r="T2242" s="40" t="s">
        <v>4375</v>
      </c>
      <c r="U2242" s="222"/>
      <c r="V2242" s="48"/>
      <c r="W2242" s="48"/>
    </row>
    <row r="2243" s="49" customFormat="1">
      <c r="A2243" s="39">
        <v>6</v>
      </c>
      <c r="B2243" s="54" t="s">
        <v>40</v>
      </c>
      <c r="C2243" s="55" t="s">
        <v>4376</v>
      </c>
      <c r="D2243" s="141" t="s">
        <v>38</v>
      </c>
      <c r="E2243" s="88">
        <v>44603</v>
      </c>
      <c r="F2243" s="37" t="str">
        <f>VLOOKUP($C2243,CARPETAS!$C$5:$L$2388,2,FALSE)</f>
        <v>BRA006</v>
      </c>
      <c r="G2243" s="27" t="str">
        <f>VLOOKUP($C2243,CARPETAS!$C$5:$L$2388,9,FALSE)</f>
        <v>142.21.60</v>
      </c>
      <c r="H2243" s="28" t="str">
        <f>VLOOKUP($C2243,CARPETAS!$C$5:$L$2388,5,FALSE)</f>
        <v>Silvio</v>
      </c>
      <c r="I2243" s="88">
        <v>44607</v>
      </c>
      <c r="J2243" s="29" t="str">
        <f>VLOOKUP($C2243,CARPETAS!$C$5:$L$2388,4,FALSE)</f>
        <v>Rio Branco</v>
      </c>
      <c r="K2243" s="38"/>
      <c r="L2243" s="93">
        <f>I2243+1+1</f>
        <v>44609</v>
      </c>
      <c r="M2243" s="30">
        <f t="shared" si="138"/>
        <v>6</v>
      </c>
      <c r="N2243" s="31">
        <v>1104</v>
      </c>
      <c r="O2243" s="31">
        <v>56987</v>
      </c>
      <c r="P2243" s="31">
        <v>1104</v>
      </c>
      <c r="Q2243" s="31">
        <v>5573</v>
      </c>
      <c r="R2243" s="31" t="s">
        <v>3798</v>
      </c>
      <c r="S2243" s="31" t="s">
        <v>3799</v>
      </c>
      <c r="T2243" s="40" t="s">
        <v>4377</v>
      </c>
      <c r="U2243" s="222"/>
      <c r="V2243" s="48"/>
      <c r="W2243" s="48"/>
    </row>
    <row r="2244" s="49" customFormat="1">
      <c r="A2244" s="39">
        <v>7</v>
      </c>
      <c r="B2244" s="54" t="s">
        <v>40</v>
      </c>
      <c r="C2244" s="55" t="s">
        <v>4378</v>
      </c>
      <c r="D2244" s="141" t="s">
        <v>26</v>
      </c>
      <c r="E2244" s="88">
        <v>44607</v>
      </c>
      <c r="F2244" s="37" t="str">
        <f>VLOOKUP($C2244,CARPETAS!$C$5:$L$2388,2,FALSE)</f>
        <v>BRB019</v>
      </c>
      <c r="G2244" s="27" t="str">
        <f>VLOOKUP($C2244,CARPETAS!$C$5:$L$2388,9,FALSE)</f>
        <v>142.21.72</v>
      </c>
      <c r="H2244" s="28" t="str">
        <f>VLOOKUP($C2244,CARPETAS!$C$5:$L$2388,5,FALSE)</f>
        <v>Zanini</v>
      </c>
      <c r="I2244" s="88">
        <f>E2244+2</f>
        <v>44609</v>
      </c>
      <c r="J2244" s="29" t="str">
        <f>VLOOKUP($C2244,CARPETAS!$C$5:$L$2388,4,FALSE)</f>
        <v>Rio Branco</v>
      </c>
      <c r="K2244" s="38"/>
      <c r="L2244" s="93">
        <f ref="L2244:L2264" t="shared" si="139">I2244+1</f>
        <v>44610</v>
      </c>
      <c r="M2244" s="30">
        <f t="shared" si="138"/>
        <v>3</v>
      </c>
      <c r="N2244" s="31">
        <v>918</v>
      </c>
      <c r="O2244" s="31" t="s">
        <v>1296</v>
      </c>
      <c r="P2244" s="31">
        <v>918</v>
      </c>
      <c r="Q2244" s="31">
        <v>2593</v>
      </c>
      <c r="R2244" s="31" t="s">
        <v>3162</v>
      </c>
      <c r="S2244" s="31" t="s">
        <v>362</v>
      </c>
      <c r="T2244" s="40" t="s">
        <v>4379</v>
      </c>
      <c r="U2244" s="222"/>
      <c r="V2244" s="48"/>
      <c r="W2244" s="48"/>
    </row>
    <row r="2245" s="49" customFormat="1">
      <c r="A2245" s="39">
        <v>7</v>
      </c>
      <c r="B2245" s="54" t="s">
        <v>40</v>
      </c>
      <c r="C2245" s="55" t="s">
        <v>4357</v>
      </c>
      <c r="D2245" s="141" t="s">
        <v>1998</v>
      </c>
      <c r="E2245" s="88">
        <v>44606</v>
      </c>
      <c r="F2245" s="37" t="str">
        <f>VLOOKUP($C2245,CARPETAS!$C$5:$L$2388,2,FALSE)</f>
        <v>BRB017</v>
      </c>
      <c r="G2245" s="27" t="str">
        <f>VLOOKUP($C2245,CARPETAS!$C$5:$L$2388,9,FALSE)</f>
        <v>142.19.79</v>
      </c>
      <c r="H2245" s="28" t="str">
        <f>VLOOKUP($C2245,CARPETAS!$C$5:$L$2388,5,FALSE)</f>
        <v>Zanini</v>
      </c>
      <c r="I2245" s="88">
        <v>44609</v>
      </c>
      <c r="J2245" s="29" t="str">
        <f>VLOOKUP($C2245,CARPETAS!$C$5:$L$2388,4,FALSE)</f>
        <v>Rio Branco</v>
      </c>
      <c r="K2245" s="38"/>
      <c r="L2245" s="93">
        <f t="shared" si="139"/>
        <v>44610</v>
      </c>
      <c r="M2245" s="30">
        <f t="shared" si="138"/>
        <v>4</v>
      </c>
      <c r="N2245" s="31">
        <v>918</v>
      </c>
      <c r="O2245" s="31" t="s">
        <v>2367</v>
      </c>
      <c r="P2245" s="31">
        <v>919</v>
      </c>
      <c r="Q2245" s="31">
        <v>2592</v>
      </c>
      <c r="R2245" s="31" t="s">
        <v>684</v>
      </c>
      <c r="S2245" s="31" t="s">
        <v>685</v>
      </c>
      <c r="T2245" s="40" t="s">
        <v>4380</v>
      </c>
      <c r="U2245" s="222"/>
      <c r="V2245" s="48"/>
      <c r="W2245" s="48"/>
    </row>
    <row r="2246" s="49" customFormat="1">
      <c r="A2246" s="39">
        <v>7</v>
      </c>
      <c r="B2246" s="54" t="s">
        <v>40</v>
      </c>
      <c r="C2246" s="55" t="s">
        <v>4374</v>
      </c>
      <c r="D2246" s="141" t="s">
        <v>4381</v>
      </c>
      <c r="E2246" s="88">
        <v>44608</v>
      </c>
      <c r="F2246" s="37" t="str">
        <f>VLOOKUP($C2246,CARPETAS!$C$5:$L$2388,2,FALSE)</f>
        <v>BRB018</v>
      </c>
      <c r="G2246" s="27" t="str">
        <f>VLOOKUP($C2246,CARPETAS!$C$5:$L$2388,9,FALSE)</f>
        <v>142.21.70</v>
      </c>
      <c r="H2246" s="28" t="str">
        <f>VLOOKUP($C2246,CARPETAS!$C$5:$L$2388,5,FALSE)</f>
        <v>Silvio</v>
      </c>
      <c r="I2246" s="88">
        <f>E2246+2</f>
        <v>44610</v>
      </c>
      <c r="J2246" s="29" t="str">
        <f>VLOOKUP($C2246,CARPETAS!$C$5:$L$2388,4,FALSE)</f>
        <v>Rio Branco</v>
      </c>
      <c r="K2246" s="38"/>
      <c r="L2246" s="93">
        <f t="shared" si="139"/>
        <v>44611</v>
      </c>
      <c r="M2246" s="30">
        <f t="shared" si="138"/>
        <v>3</v>
      </c>
      <c r="N2246" s="31">
        <v>918</v>
      </c>
      <c r="O2246" s="31" t="s">
        <v>4382</v>
      </c>
      <c r="P2246" s="31">
        <v>919</v>
      </c>
      <c r="Q2246" s="31">
        <v>5581</v>
      </c>
      <c r="R2246" s="31" t="s">
        <v>1610</v>
      </c>
      <c r="S2246" s="31" t="s">
        <v>3589</v>
      </c>
      <c r="T2246" s="40" t="s">
        <v>4383</v>
      </c>
      <c r="U2246" s="222"/>
      <c r="V2246" s="48"/>
      <c r="W2246" s="48"/>
    </row>
    <row r="2247" s="49" customFormat="1">
      <c r="A2247" s="39">
        <v>7</v>
      </c>
      <c r="B2247" s="54" t="s">
        <v>40</v>
      </c>
      <c r="C2247" s="55" t="s">
        <v>4326</v>
      </c>
      <c r="D2247" s="141" t="s">
        <v>37</v>
      </c>
      <c r="E2247" s="88">
        <v>44607</v>
      </c>
      <c r="F2247" s="37" t="str">
        <f>VLOOKUP($C2247,CARPETAS!$C$5:$L$2388,2,FALSE)</f>
        <v>BRB014</v>
      </c>
      <c r="G2247" s="27" t="str">
        <f>VLOOKUP($C2247,CARPETAS!$C$5:$L$2388,9,FALSE)</f>
        <v>142.09.60</v>
      </c>
      <c r="H2247" s="28" t="str">
        <f>VLOOKUP($C2247,CARPETAS!$C$5:$L$2388,5,FALSE)</f>
        <v>Gral</v>
      </c>
      <c r="I2247" s="88">
        <v>44610</v>
      </c>
      <c r="J2247" s="29" t="str">
        <f>VLOOKUP($C2247,CARPETAS!$C$5:$L$2388,4,FALSE)</f>
        <v>Rio Branco</v>
      </c>
      <c r="K2247" s="38"/>
      <c r="L2247" s="93">
        <f t="shared" si="139"/>
        <v>44611</v>
      </c>
      <c r="M2247" s="30">
        <f t="shared" si="138"/>
        <v>4</v>
      </c>
      <c r="N2247" s="31">
        <v>918</v>
      </c>
      <c r="O2247" s="31" t="s">
        <v>1549</v>
      </c>
      <c r="P2247" s="31">
        <v>919</v>
      </c>
      <c r="Q2247" s="31">
        <v>5878</v>
      </c>
      <c r="R2247" s="31" t="s">
        <v>4384</v>
      </c>
      <c r="S2247" s="31" t="s">
        <v>4385</v>
      </c>
      <c r="T2247" s="40" t="s">
        <v>4386</v>
      </c>
      <c r="U2247" s="222"/>
      <c r="V2247" s="48"/>
      <c r="W2247" s="48"/>
    </row>
    <row r="2248" s="49" customFormat="1">
      <c r="A2248" s="39">
        <v>7</v>
      </c>
      <c r="B2248" s="54" t="s">
        <v>40</v>
      </c>
      <c r="C2248" s="55" t="s">
        <v>4285</v>
      </c>
      <c r="D2248" s="141" t="s">
        <v>1998</v>
      </c>
      <c r="E2248" s="88">
        <v>44608</v>
      </c>
      <c r="F2248" s="37" t="str">
        <f>VLOOKUP($C2248,CARPETAS!$C$5:$L$2388,2,FALSE)</f>
        <v>BRB011</v>
      </c>
      <c r="G2248" s="27" t="str">
        <f>VLOOKUP($C2248,CARPETAS!$C$5:$L$2388,9,FALSE)</f>
        <v>142.06.37</v>
      </c>
      <c r="H2248" s="28" t="str">
        <f>VLOOKUP($C2248,CARPETAS!$C$5:$L$2388,5,FALSE)</f>
        <v>Dallog</v>
      </c>
      <c r="I2248" s="88">
        <f>E2248+2</f>
        <v>44610</v>
      </c>
      <c r="J2248" s="29" t="str">
        <f>VLOOKUP($C2248,CARPETAS!$C$5:$L$2388,4,FALSE)</f>
        <v>Rio Branco</v>
      </c>
      <c r="K2248" s="38"/>
      <c r="L2248" s="93">
        <f t="shared" si="139"/>
        <v>44611</v>
      </c>
      <c r="M2248" s="30">
        <f t="shared" si="138"/>
        <v>3</v>
      </c>
      <c r="N2248" s="31">
        <v>918</v>
      </c>
      <c r="O2248" s="31" t="s">
        <v>2384</v>
      </c>
      <c r="P2248" s="31">
        <v>919</v>
      </c>
      <c r="Q2248" s="31">
        <v>49</v>
      </c>
      <c r="R2248" s="31" t="s">
        <v>4387</v>
      </c>
      <c r="S2248" s="31" t="s">
        <v>4388</v>
      </c>
      <c r="T2248" s="40" t="s">
        <v>4389</v>
      </c>
      <c r="U2248" s="222"/>
      <c r="V2248" s="48"/>
      <c r="W2248" s="48"/>
    </row>
    <row r="2249" s="49" customFormat="1">
      <c r="A2249" s="39">
        <v>7</v>
      </c>
      <c r="B2249" s="54" t="s">
        <v>40</v>
      </c>
      <c r="C2249" s="55" t="s">
        <v>4378</v>
      </c>
      <c r="D2249" s="141" t="s">
        <v>1998</v>
      </c>
      <c r="E2249" s="88">
        <v>44608</v>
      </c>
      <c r="F2249" s="37" t="str">
        <f>VLOOKUP($C2249,CARPETAS!$C$5:$L$2388,2,FALSE)</f>
        <v>BRB019</v>
      </c>
      <c r="G2249" s="27" t="str">
        <f>VLOOKUP($C2249,CARPETAS!$C$5:$L$2388,9,FALSE)</f>
        <v>142.21.72</v>
      </c>
      <c r="H2249" s="28" t="str">
        <f>VLOOKUP($C2249,CARPETAS!$C$5:$L$2388,5,FALSE)</f>
        <v>Zanini</v>
      </c>
      <c r="I2249" s="88">
        <v>44610</v>
      </c>
      <c r="J2249" s="29" t="str">
        <f>VLOOKUP($C2249,CARPETAS!$C$5:$L$2388,4,FALSE)</f>
        <v>Rio Branco</v>
      </c>
      <c r="K2249" s="38"/>
      <c r="L2249" s="93">
        <f t="shared" si="139"/>
        <v>44611</v>
      </c>
      <c r="M2249" s="30">
        <f t="shared" si="138"/>
        <v>3</v>
      </c>
      <c r="N2249" s="31">
        <v>918</v>
      </c>
      <c r="O2249" s="31" t="s">
        <v>2402</v>
      </c>
      <c r="P2249" s="31">
        <v>919</v>
      </c>
      <c r="Q2249" s="31">
        <v>2595</v>
      </c>
      <c r="R2249" s="31" t="s">
        <v>3399</v>
      </c>
      <c r="S2249" s="31" t="s">
        <v>3400</v>
      </c>
      <c r="T2249" s="40" t="s">
        <v>4389</v>
      </c>
      <c r="U2249" s="222"/>
      <c r="V2249" s="48"/>
      <c r="W2249" s="48"/>
    </row>
    <row r="2250" ht="24" customHeight="1" s="49" customFormat="1">
      <c r="A2250" s="39">
        <v>7</v>
      </c>
      <c r="B2250" s="54" t="s">
        <v>22</v>
      </c>
      <c r="C2250" s="55" t="s">
        <v>23</v>
      </c>
      <c r="D2250" s="141" t="s">
        <v>37</v>
      </c>
      <c r="E2250" s="88">
        <v>44608</v>
      </c>
      <c r="F2250" s="37" t="str">
        <f>VLOOKUP($C2250,CARPETAS!$C$5:$L$2388,2,FALSE)</f>
        <v>BRB</v>
      </c>
      <c r="G2250" s="27" t="str">
        <f>VLOOKUP($C2250,CARPETAS!$C$5:$L$2388,9,FALSE)</f>
        <v>xx</v>
      </c>
      <c r="H2250" s="28" t="str">
        <f>VLOOKUP($C2250,CARPETAS!$C$5:$L$2388,5,FALSE)</f>
        <v>xx</v>
      </c>
      <c r="I2250" s="88">
        <f>E2250+2</f>
        <v>44610</v>
      </c>
      <c r="J2250" s="29" t="str">
        <f>VLOOKUP($C2250,CARPETAS!$C$5:$L$2388,4,FALSE)</f>
        <v>xx</v>
      </c>
      <c r="K2250" s="38"/>
      <c r="L2250" s="93">
        <f t="shared" si="139"/>
        <v>44611</v>
      </c>
      <c r="M2250" s="30">
        <f t="shared" si="138"/>
        <v>3</v>
      </c>
      <c r="N2250" s="31">
        <v>918</v>
      </c>
      <c r="O2250" s="31"/>
      <c r="P2250" s="31"/>
      <c r="Q2250" s="31"/>
      <c r="R2250" s="31"/>
      <c r="S2250" s="31"/>
      <c r="T2250" s="40"/>
      <c r="U2250" s="222"/>
      <c r="V2250" s="48"/>
      <c r="W2250" s="48"/>
    </row>
    <row r="2251" s="49" customFormat="1">
      <c r="A2251" s="39">
        <v>7</v>
      </c>
      <c r="B2251" s="54" t="s">
        <v>40</v>
      </c>
      <c r="C2251" s="55" t="s">
        <v>4378</v>
      </c>
      <c r="D2251" s="141" t="s">
        <v>1998</v>
      </c>
      <c r="E2251" s="88">
        <v>44609</v>
      </c>
      <c r="F2251" s="37" t="str">
        <f>VLOOKUP($C2251,CARPETAS!$C$5:$L$2388,2,FALSE)</f>
        <v>BRB019</v>
      </c>
      <c r="G2251" s="27" t="str">
        <f>VLOOKUP($C2251,CARPETAS!$C$5:$L$2388,9,FALSE)</f>
        <v>142.21.72</v>
      </c>
      <c r="H2251" s="28" t="str">
        <f>VLOOKUP($C2251,CARPETAS!$C$5:$L$2388,5,FALSE)</f>
        <v>Zanini</v>
      </c>
      <c r="I2251" s="88">
        <v>44610</v>
      </c>
      <c r="J2251" s="29" t="str">
        <f>VLOOKUP($C2251,CARPETAS!$C$5:$L$2388,4,FALSE)</f>
        <v>Rio Branco</v>
      </c>
      <c r="K2251" s="38"/>
      <c r="L2251" s="93">
        <f t="shared" si="139"/>
        <v>44611</v>
      </c>
      <c r="M2251" s="30">
        <f t="shared" si="138"/>
        <v>2</v>
      </c>
      <c r="N2251" s="31">
        <v>918</v>
      </c>
      <c r="O2251" s="31" t="s">
        <v>2421</v>
      </c>
      <c r="P2251" s="31">
        <v>919</v>
      </c>
      <c r="Q2251" s="31">
        <v>2596</v>
      </c>
      <c r="R2251" s="31" t="s">
        <v>290</v>
      </c>
      <c r="S2251" s="31" t="s">
        <v>291</v>
      </c>
      <c r="T2251" s="40" t="s">
        <v>4389</v>
      </c>
      <c r="U2251" s="222"/>
      <c r="V2251" s="48"/>
      <c r="W2251" s="48"/>
    </row>
    <row r="2252" s="49" customFormat="1">
      <c r="A2252" s="39">
        <v>7</v>
      </c>
      <c r="B2252" s="54" t="s">
        <v>22</v>
      </c>
      <c r="C2252" s="55" t="s">
        <v>23</v>
      </c>
      <c r="D2252" s="141" t="s">
        <v>26</v>
      </c>
      <c r="E2252" s="88">
        <v>44610</v>
      </c>
      <c r="F2252" s="37" t="str">
        <f>VLOOKUP($C2252,CARPETAS!$C$5:$L$2388,2,FALSE)</f>
        <v>BRB</v>
      </c>
      <c r="G2252" s="27" t="str">
        <f>VLOOKUP($C2252,CARPETAS!$C$5:$L$2388,9,FALSE)</f>
        <v>xx</v>
      </c>
      <c r="H2252" s="28" t="str">
        <f>VLOOKUP($C2252,CARPETAS!$C$5:$L$2388,5,FALSE)</f>
        <v>xx</v>
      </c>
      <c r="I2252" s="88">
        <f>E2252+2</f>
        <v>44612</v>
      </c>
      <c r="J2252" s="29" t="str">
        <f>VLOOKUP($C2252,CARPETAS!$C$5:$L$2388,4,FALSE)</f>
        <v>xx</v>
      </c>
      <c r="K2252" s="38"/>
      <c r="L2252" s="93">
        <f t="shared" si="139"/>
        <v>44613</v>
      </c>
      <c r="M2252" s="30">
        <f t="shared" si="138"/>
        <v>3</v>
      </c>
      <c r="N2252" s="31">
        <v>918</v>
      </c>
      <c r="O2252" s="31"/>
      <c r="P2252" s="31"/>
      <c r="Q2252" s="31"/>
      <c r="R2252" s="31"/>
      <c r="S2252" s="31"/>
      <c r="T2252" s="40"/>
      <c r="U2252" s="222"/>
      <c r="V2252" s="48"/>
      <c r="W2252" s="48"/>
    </row>
    <row r="2253" s="49" customFormat="1">
      <c r="A2253" s="39">
        <v>7</v>
      </c>
      <c r="B2253" s="54" t="s">
        <v>22</v>
      </c>
      <c r="C2253" s="55" t="s">
        <v>23</v>
      </c>
      <c r="D2253" s="141" t="s">
        <v>27</v>
      </c>
      <c r="E2253" s="88">
        <v>44610</v>
      </c>
      <c r="F2253" s="37" t="str">
        <f>VLOOKUP($C2253,CARPETAS!$C$5:$L$2388,2,FALSE)</f>
        <v>BRB</v>
      </c>
      <c r="G2253" s="27" t="str">
        <f>VLOOKUP($C2253,CARPETAS!$C$5:$L$2388,9,FALSE)</f>
        <v>xx</v>
      </c>
      <c r="H2253" s="28" t="str">
        <f>VLOOKUP($C2253,CARPETAS!$C$5:$L$2388,5,FALSE)</f>
        <v>xx</v>
      </c>
      <c r="I2253" s="88">
        <f>E2253+2</f>
        <v>44612</v>
      </c>
      <c r="J2253" s="29" t="str">
        <f>VLOOKUP($C2253,CARPETAS!$C$5:$L$2388,4,FALSE)</f>
        <v>xx</v>
      </c>
      <c r="K2253" s="38"/>
      <c r="L2253" s="93">
        <f t="shared" si="139"/>
        <v>44613</v>
      </c>
      <c r="M2253" s="30">
        <f t="shared" si="138"/>
        <v>3</v>
      </c>
      <c r="N2253" s="31">
        <v>1008</v>
      </c>
      <c r="O2253" s="31"/>
      <c r="P2253" s="31"/>
      <c r="Q2253" s="31"/>
      <c r="R2253" s="31"/>
      <c r="S2253" s="31"/>
      <c r="T2253" s="40"/>
      <c r="U2253" s="222"/>
      <c r="V2253" s="48"/>
      <c r="W2253" s="48"/>
    </row>
    <row r="2254" s="49" customFormat="1">
      <c r="A2254" s="39">
        <v>7</v>
      </c>
      <c r="B2254" s="54" t="s">
        <v>40</v>
      </c>
      <c r="C2254" s="55" t="s">
        <v>4378</v>
      </c>
      <c r="D2254" s="141" t="s">
        <v>26</v>
      </c>
      <c r="E2254" s="88">
        <v>44609</v>
      </c>
      <c r="F2254" s="37" t="str">
        <f>VLOOKUP($C2254,CARPETAS!$C$5:$L$2388,2,FALSE)</f>
        <v>BRB019</v>
      </c>
      <c r="G2254" s="27" t="str">
        <f>VLOOKUP($C2254,CARPETAS!$C$5:$L$2388,9,FALSE)</f>
        <v>142.21.72</v>
      </c>
      <c r="H2254" s="28" t="str">
        <f>VLOOKUP($C2254,CARPETAS!$C$5:$L$2388,5,FALSE)</f>
        <v>Zanini</v>
      </c>
      <c r="I2254" s="88">
        <v>44613</v>
      </c>
      <c r="J2254" s="29" t="str">
        <f>VLOOKUP($C2254,CARPETAS!$C$5:$L$2388,4,FALSE)</f>
        <v>Rio Branco</v>
      </c>
      <c r="K2254" s="38"/>
      <c r="L2254" s="93">
        <f t="shared" si="139"/>
        <v>44614</v>
      </c>
      <c r="M2254" s="30">
        <f t="shared" si="138"/>
        <v>5</v>
      </c>
      <c r="N2254" s="31">
        <v>918</v>
      </c>
      <c r="O2254" s="31" t="s">
        <v>1301</v>
      </c>
      <c r="P2254" s="31">
        <v>918</v>
      </c>
      <c r="Q2254" s="31">
        <v>2598</v>
      </c>
      <c r="R2254" s="31" t="s">
        <v>3579</v>
      </c>
      <c r="S2254" s="31" t="s">
        <v>3580</v>
      </c>
      <c r="T2254" s="40" t="s">
        <v>4390</v>
      </c>
      <c r="U2254" s="222"/>
      <c r="V2254" s="48"/>
      <c r="W2254" s="48"/>
    </row>
    <row r="2255" s="49" customFormat="1">
      <c r="A2255" s="39">
        <v>7</v>
      </c>
      <c r="B2255" s="54" t="s">
        <v>40</v>
      </c>
      <c r="C2255" s="55" t="s">
        <v>4378</v>
      </c>
      <c r="D2255" s="141" t="s">
        <v>4381</v>
      </c>
      <c r="E2255" s="88">
        <v>44610</v>
      </c>
      <c r="F2255" s="37" t="str">
        <f>VLOOKUP($C2255,CARPETAS!$C$5:$L$2388,2,FALSE)</f>
        <v>BRB019</v>
      </c>
      <c r="G2255" s="27" t="str">
        <f>VLOOKUP($C2255,CARPETAS!$C$5:$L$2388,9,FALSE)</f>
        <v>142.21.72</v>
      </c>
      <c r="H2255" s="28" t="str">
        <f>VLOOKUP($C2255,CARPETAS!$C$5:$L$2388,5,FALSE)</f>
        <v>Zanini</v>
      </c>
      <c r="I2255" s="88">
        <v>44613</v>
      </c>
      <c r="J2255" s="29" t="str">
        <f>VLOOKUP($C2255,CARPETAS!$C$5:$L$2388,4,FALSE)</f>
        <v>Rio Branco</v>
      </c>
      <c r="K2255" s="38"/>
      <c r="L2255" s="93">
        <f t="shared" si="139"/>
        <v>44614</v>
      </c>
      <c r="M2255" s="30">
        <f t="shared" si="138"/>
        <v>4</v>
      </c>
      <c r="N2255" s="31">
        <v>918</v>
      </c>
      <c r="O2255" s="31" t="s">
        <v>4391</v>
      </c>
      <c r="P2255" s="31">
        <v>918</v>
      </c>
      <c r="Q2255" s="31">
        <v>2597</v>
      </c>
      <c r="R2255" s="31" t="s">
        <v>3828</v>
      </c>
      <c r="S2255" s="31" t="s">
        <v>3829</v>
      </c>
      <c r="T2255" s="40" t="s">
        <v>4392</v>
      </c>
      <c r="U2255" s="222"/>
      <c r="V2255" s="48"/>
      <c r="W2255" s="48"/>
    </row>
    <row r="2256" s="49" customFormat="1">
      <c r="A2256" s="39">
        <v>6</v>
      </c>
      <c r="B2256" s="54" t="s">
        <v>40</v>
      </c>
      <c r="C2256" s="55" t="s">
        <v>4393</v>
      </c>
      <c r="D2256" s="141" t="s">
        <v>38</v>
      </c>
      <c r="E2256" s="88">
        <v>44606</v>
      </c>
      <c r="F2256" s="37" t="str">
        <f>VLOOKUP($C2256,CARPETAS!$C$5:$L$2388,2,FALSE)</f>
        <v>BRA006</v>
      </c>
      <c r="G2256" s="27" t="str">
        <f>VLOOKUP($C2256,CARPETAS!$C$5:$L$2388,9,FALSE)</f>
        <v>142.21.60</v>
      </c>
      <c r="H2256" s="28" t="str">
        <f>VLOOKUP($C2256,CARPETAS!$C$5:$L$2388,5,FALSE)</f>
        <v>Silvio</v>
      </c>
      <c r="I2256" s="88">
        <v>44613</v>
      </c>
      <c r="J2256" s="29" t="str">
        <f>VLOOKUP($C2256,CARPETAS!$C$5:$L$2388,4,FALSE)</f>
        <v>Rio Branco</v>
      </c>
      <c r="K2256" s="38"/>
      <c r="L2256" s="93">
        <f t="shared" si="139"/>
        <v>44614</v>
      </c>
      <c r="M2256" s="30">
        <f t="shared" si="138"/>
        <v>8</v>
      </c>
      <c r="N2256" s="31">
        <v>1104</v>
      </c>
      <c r="O2256" s="31">
        <v>56999</v>
      </c>
      <c r="P2256" s="31">
        <v>1104</v>
      </c>
      <c r="Q2256" s="31">
        <v>5577</v>
      </c>
      <c r="R2256" s="31" t="s">
        <v>3085</v>
      </c>
      <c r="S2256" s="31" t="s">
        <v>1985</v>
      </c>
      <c r="T2256" s="40" t="s">
        <v>4394</v>
      </c>
      <c r="U2256" s="222"/>
      <c r="V2256" s="48"/>
      <c r="W2256" s="48"/>
    </row>
    <row r="2257" ht="28.5" s="49" customFormat="1">
      <c r="A2257" s="39">
        <v>7</v>
      </c>
      <c r="B2257" s="54" t="s">
        <v>40</v>
      </c>
      <c r="C2257" s="55" t="s">
        <v>4374</v>
      </c>
      <c r="D2257" s="141" t="s">
        <v>1091</v>
      </c>
      <c r="E2257" s="88">
        <v>44608</v>
      </c>
      <c r="F2257" s="37" t="str">
        <f>VLOOKUP($C2257,CARPETAS!$C$5:$L$2388,2,FALSE)</f>
        <v>BRB018</v>
      </c>
      <c r="G2257" s="27" t="str">
        <f>VLOOKUP($C2257,CARPETAS!$C$5:$L$2388,9,FALSE)</f>
        <v>142.21.70</v>
      </c>
      <c r="H2257" s="28" t="str">
        <f>VLOOKUP($C2257,CARPETAS!$C$5:$L$2388,5,FALSE)</f>
        <v>Silvio</v>
      </c>
      <c r="I2257" s="88">
        <v>44613</v>
      </c>
      <c r="J2257" s="29" t="str">
        <f>VLOOKUP($C2257,CARPETAS!$C$5:$L$2388,4,FALSE)</f>
        <v>Rio Branco</v>
      </c>
      <c r="K2257" s="38"/>
      <c r="L2257" s="93">
        <f t="shared" si="139"/>
        <v>44614</v>
      </c>
      <c r="M2257" s="30">
        <f t="shared" si="138"/>
        <v>6</v>
      </c>
      <c r="N2257" s="31">
        <v>918</v>
      </c>
      <c r="O2257" s="31" t="s">
        <v>1673</v>
      </c>
      <c r="P2257" s="31">
        <v>918</v>
      </c>
      <c r="Q2257" s="31">
        <v>5582</v>
      </c>
      <c r="R2257" s="31" t="s">
        <v>4395</v>
      </c>
      <c r="S2257" s="31" t="s">
        <v>1113</v>
      </c>
      <c r="T2257" s="40" t="s">
        <v>4396</v>
      </c>
      <c r="U2257" s="222"/>
      <c r="V2257" s="48"/>
      <c r="W2257" s="48"/>
    </row>
    <row r="2258" ht="42.75" s="49" customFormat="1">
      <c r="A2258" s="39">
        <v>8</v>
      </c>
      <c r="B2258" s="54" t="s">
        <v>40</v>
      </c>
      <c r="C2258" s="55" t="s">
        <v>4397</v>
      </c>
      <c r="D2258" s="141" t="s">
        <v>2282</v>
      </c>
      <c r="E2258" s="88">
        <v>44610</v>
      </c>
      <c r="F2258" s="37" t="str">
        <f>VLOOKUP($C2258,CARPETAS!$C$5:$L$2388,2,FALSE)</f>
        <v>BRE008</v>
      </c>
      <c r="G2258" s="27" t="str">
        <f>VLOOKUP($C2258,CARPETAS!$C$5:$L$2388,9,FALSE)</f>
        <v>1422271/1422272/1422274/1422273/1422380</v>
      </c>
      <c r="H2258" s="28" t="str">
        <f>VLOOKUP($C2258,CARPETAS!$C$5:$L$2388,5,FALSE)</f>
        <v>Zanini</v>
      </c>
      <c r="I2258" s="88">
        <v>44613</v>
      </c>
      <c r="J2258" s="29" t="str">
        <f>VLOOKUP($C2258,CARPETAS!$C$5:$L$2388,4,FALSE)</f>
        <v>Rio Branco</v>
      </c>
      <c r="K2258" s="38"/>
      <c r="L2258" s="93">
        <f t="shared" si="139"/>
        <v>44614</v>
      </c>
      <c r="M2258" s="30">
        <f t="shared" si="138"/>
        <v>4</v>
      </c>
      <c r="N2258" s="31">
        <v>1872</v>
      </c>
      <c r="O2258" s="31" t="s">
        <v>4398</v>
      </c>
      <c r="P2258" s="31">
        <v>504</v>
      </c>
      <c r="Q2258" s="31">
        <v>2599</v>
      </c>
      <c r="R2258" s="31" t="s">
        <v>552</v>
      </c>
      <c r="S2258" s="31" t="s">
        <v>553</v>
      </c>
      <c r="T2258" s="40" t="s">
        <v>4399</v>
      </c>
      <c r="U2258" s="222"/>
      <c r="V2258" s="48"/>
      <c r="W2258" s="48"/>
    </row>
    <row r="2259" s="49" customFormat="1">
      <c r="A2259" s="39">
        <v>8</v>
      </c>
      <c r="B2259" s="54" t="s">
        <v>40</v>
      </c>
      <c r="C2259" s="55" t="s">
        <v>4400</v>
      </c>
      <c r="D2259" s="141" t="s">
        <v>2282</v>
      </c>
      <c r="E2259" s="88">
        <v>44611</v>
      </c>
      <c r="F2259" s="37" t="str">
        <f>VLOOKUP($C2259,CARPETAS!$C$5:$L$2388,2,FALSE)</f>
        <v>BRE009</v>
      </c>
      <c r="G2259" s="27" t="str">
        <f>VLOOKUP($C2259,CARPETAS!$C$5:$L$2388,9,FALSE)</f>
        <v>142.27.28</v>
      </c>
      <c r="H2259" s="28" t="str">
        <f>VLOOKUP($C2259,CARPETAS!$C$5:$L$2388,5,FALSE)</f>
        <v>Miro</v>
      </c>
      <c r="I2259" s="88">
        <f>E2259+2</f>
        <v>44613</v>
      </c>
      <c r="J2259" s="29" t="str">
        <f>VLOOKUP($C2259,CARPETAS!$C$5:$L$2388,4,FALSE)</f>
        <v>Rio Branco</v>
      </c>
      <c r="K2259" s="38"/>
      <c r="L2259" s="93">
        <f t="shared" si="139"/>
        <v>44614</v>
      </c>
      <c r="M2259" s="30">
        <f t="shared" si="138"/>
        <v>3</v>
      </c>
      <c r="N2259" s="31">
        <v>1176</v>
      </c>
      <c r="O2259" s="31"/>
      <c r="P2259" s="31"/>
      <c r="Q2259" s="31">
        <v>59</v>
      </c>
      <c r="R2259" s="31" t="s">
        <v>2596</v>
      </c>
      <c r="S2259" s="31" t="s">
        <v>2597</v>
      </c>
      <c r="T2259" s="40" t="s">
        <v>4401</v>
      </c>
      <c r="U2259" s="222"/>
      <c r="V2259" s="48"/>
      <c r="W2259" s="48"/>
    </row>
    <row r="2260" s="49" customFormat="1">
      <c r="A2260" s="39">
        <v>7</v>
      </c>
      <c r="B2260" s="54" t="s">
        <v>40</v>
      </c>
      <c r="C2260" s="55" t="s">
        <v>4374</v>
      </c>
      <c r="D2260" s="141" t="s">
        <v>32</v>
      </c>
      <c r="E2260" s="88">
        <v>44609</v>
      </c>
      <c r="F2260" s="37" t="str">
        <f>VLOOKUP($C2260,CARPETAS!$C$5:$L$2388,2,FALSE)</f>
        <v>BRB018</v>
      </c>
      <c r="G2260" s="27" t="str">
        <f>VLOOKUP($C2260,CARPETAS!$C$5:$L$2388,9,FALSE)</f>
        <v>142.21.70</v>
      </c>
      <c r="H2260" s="28" t="str">
        <f>VLOOKUP($C2260,CARPETAS!$C$5:$L$2388,5,FALSE)</f>
        <v>Silvio</v>
      </c>
      <c r="I2260" s="88">
        <v>44615</v>
      </c>
      <c r="J2260" s="29" t="str">
        <f>VLOOKUP($C2260,CARPETAS!$C$5:$L$2388,4,FALSE)</f>
        <v>Rio Branco</v>
      </c>
      <c r="K2260" s="38"/>
      <c r="L2260" s="93">
        <f t="shared" si="139"/>
        <v>44616</v>
      </c>
      <c r="M2260" s="30">
        <f t="shared" si="138"/>
        <v>7</v>
      </c>
      <c r="N2260" s="31">
        <v>918</v>
      </c>
      <c r="O2260" s="31" t="s">
        <v>1313</v>
      </c>
      <c r="P2260" s="31">
        <v>919</v>
      </c>
      <c r="Q2260" s="31">
        <v>5586</v>
      </c>
      <c r="R2260" s="31" t="s">
        <v>268</v>
      </c>
      <c r="S2260" s="31" t="s">
        <v>1732</v>
      </c>
      <c r="T2260" s="40" t="s">
        <v>4402</v>
      </c>
      <c r="U2260" s="222"/>
      <c r="V2260" s="48"/>
      <c r="W2260" s="48"/>
    </row>
    <row r="2261" s="49" customFormat="1">
      <c r="A2261" s="39">
        <v>7</v>
      </c>
      <c r="B2261" s="54" t="s">
        <v>40</v>
      </c>
      <c r="C2261" s="55" t="s">
        <v>4403</v>
      </c>
      <c r="D2261" s="141" t="s">
        <v>38</v>
      </c>
      <c r="E2261" s="88">
        <v>44609</v>
      </c>
      <c r="F2261" s="37" t="str">
        <f>VLOOKUP($C2261,CARPETAS!$C$5:$L$2388,2,FALSE)</f>
        <v>BRA007</v>
      </c>
      <c r="G2261" s="27" t="str">
        <f>VLOOKUP($C2261,CARPETAS!$C$5:$L$2388,9,FALSE)</f>
        <v>142.23.89</v>
      </c>
      <c r="H2261" s="28" t="str">
        <f>VLOOKUP($C2261,CARPETAS!$C$5:$L$2388,5,FALSE)</f>
        <v>Silvio</v>
      </c>
      <c r="I2261" s="88">
        <f>E2261+6</f>
        <v>44615</v>
      </c>
      <c r="J2261" s="29" t="str">
        <f>VLOOKUP($C2261,CARPETAS!$C$5:$L$2388,4,FALSE)</f>
        <v>Rio Branco</v>
      </c>
      <c r="K2261" s="38"/>
      <c r="L2261" s="93">
        <f t="shared" si="139"/>
        <v>44616</v>
      </c>
      <c r="M2261" s="30">
        <f t="shared" si="138"/>
        <v>7</v>
      </c>
      <c r="N2261" s="31">
        <v>1104</v>
      </c>
      <c r="O2261" s="31">
        <v>56856</v>
      </c>
      <c r="P2261" s="31">
        <v>1104</v>
      </c>
      <c r="Q2261" s="31">
        <v>5585</v>
      </c>
      <c r="R2261" s="31" t="s">
        <v>3954</v>
      </c>
      <c r="S2261" s="31" t="s">
        <v>1431</v>
      </c>
      <c r="T2261" s="40" t="s">
        <v>4404</v>
      </c>
      <c r="U2261" s="222"/>
      <c r="V2261" s="48"/>
      <c r="W2261" s="48"/>
    </row>
    <row r="2262" s="49" customFormat="1">
      <c r="A2262" s="39">
        <v>8</v>
      </c>
      <c r="B2262" s="54" t="s">
        <v>40</v>
      </c>
      <c r="C2262" s="55" t="s">
        <v>4405</v>
      </c>
      <c r="D2262" s="141" t="s">
        <v>1998</v>
      </c>
      <c r="E2262" s="88">
        <v>44615</v>
      </c>
      <c r="F2262" s="37" t="str">
        <f>VLOOKUP($C2262,CARPETAS!$C$5:$L$2388,2,FALSE)</f>
        <v>BRB021</v>
      </c>
      <c r="G2262" s="27" t="str">
        <f>VLOOKUP($C2262,CARPETAS!$C$5:$L$2388,9,FALSE)</f>
        <v>142.31.66</v>
      </c>
      <c r="H2262" s="28" t="str">
        <f>VLOOKUP($C2262,CARPETAS!$C$5:$L$2388,5,FALSE)</f>
        <v>Zanini</v>
      </c>
      <c r="I2262" s="88">
        <v>44616</v>
      </c>
      <c r="J2262" s="29" t="str">
        <f>VLOOKUP($C2262,CARPETAS!$C$5:$L$2388,4,FALSE)</f>
        <v>Rio Branco</v>
      </c>
      <c r="K2262" s="38"/>
      <c r="L2262" s="93">
        <f t="shared" si="139"/>
        <v>44617</v>
      </c>
      <c r="M2262" s="30">
        <f t="shared" si="138"/>
        <v>2</v>
      </c>
      <c r="N2262" s="31">
        <v>918</v>
      </c>
      <c r="O2262" s="31" t="s">
        <v>2459</v>
      </c>
      <c r="P2262" s="31">
        <v>919</v>
      </c>
      <c r="Q2262" s="31">
        <v>2613</v>
      </c>
      <c r="R2262" s="31" t="s">
        <v>3043</v>
      </c>
      <c r="S2262" s="31" t="s">
        <v>3044</v>
      </c>
      <c r="T2262" s="40" t="s">
        <v>4406</v>
      </c>
      <c r="U2262" s="222"/>
      <c r="V2262" s="48"/>
      <c r="W2262" s="48"/>
    </row>
    <row r="2263" ht="16.5" customHeight="1" s="49" customFormat="1">
      <c r="A2263" s="39">
        <v>7</v>
      </c>
      <c r="B2263" s="54" t="s">
        <v>40</v>
      </c>
      <c r="C2263" s="55" t="s">
        <v>4407</v>
      </c>
      <c r="D2263" s="141" t="s">
        <v>38</v>
      </c>
      <c r="E2263" s="88">
        <v>44609</v>
      </c>
      <c r="F2263" s="37" t="str">
        <f>VLOOKUP($C2263,CARPETAS!$C$5:$L$2388,2,FALSE)</f>
        <v>BRA007</v>
      </c>
      <c r="G2263" s="27" t="str">
        <f>VLOOKUP($C2263,CARPETAS!$C$5:$L$2388,9,FALSE)</f>
        <v>142.23.89</v>
      </c>
      <c r="H2263" s="28" t="str">
        <f>VLOOKUP($C2263,CARPETAS!$C$5:$L$2388,5,FALSE)</f>
        <v>Silvio</v>
      </c>
      <c r="I2263" s="88">
        <f>E2263+7</f>
        <v>44616</v>
      </c>
      <c r="J2263" s="29" t="str">
        <f>VLOOKUP($C2263,CARPETAS!$C$5:$L$2388,4,FALSE)</f>
        <v>Rio Branco</v>
      </c>
      <c r="K2263" s="38"/>
      <c r="L2263" s="93">
        <f t="shared" si="139"/>
        <v>44617</v>
      </c>
      <c r="M2263" s="30">
        <f t="shared" si="138"/>
        <v>8</v>
      </c>
      <c r="N2263" s="31">
        <v>1104</v>
      </c>
      <c r="O2263" s="31">
        <v>56863</v>
      </c>
      <c r="P2263" s="31">
        <v>1104</v>
      </c>
      <c r="Q2263" s="31">
        <v>5587</v>
      </c>
      <c r="R2263" s="31" t="s">
        <v>4408</v>
      </c>
      <c r="S2263" s="31" t="s">
        <v>615</v>
      </c>
      <c r="T2263" s="40" t="s">
        <v>4409</v>
      </c>
      <c r="U2263" s="222"/>
      <c r="V2263" s="48"/>
      <c r="W2263" s="48"/>
    </row>
    <row r="2264" ht="16.5" customHeight="1" s="49" customFormat="1">
      <c r="A2264" s="39">
        <v>8</v>
      </c>
      <c r="B2264" s="54" t="s">
        <v>40</v>
      </c>
      <c r="C2264" s="55" t="s">
        <v>4285</v>
      </c>
      <c r="D2264" s="141" t="s">
        <v>4381</v>
      </c>
      <c r="E2264" s="88">
        <v>44614</v>
      </c>
      <c r="F2264" s="37" t="str">
        <f>VLOOKUP($C2264,CARPETAS!$C$5:$L$2388,2,FALSE)</f>
        <v>BRB011</v>
      </c>
      <c r="G2264" s="27" t="str">
        <f>VLOOKUP($C2264,CARPETAS!$C$5:$L$2388,9,FALSE)</f>
        <v>142.06.37</v>
      </c>
      <c r="H2264" s="28" t="str">
        <f>VLOOKUP($C2264,CARPETAS!$C$5:$L$2388,5,FALSE)</f>
        <v>Dallog</v>
      </c>
      <c r="I2264" s="88">
        <f>E2264+2</f>
        <v>44616</v>
      </c>
      <c r="J2264" s="29" t="str">
        <f>VLOOKUP($C2264,CARPETAS!$C$5:$L$2388,4,FALSE)</f>
        <v>Rio Branco</v>
      </c>
      <c r="K2264" s="38"/>
      <c r="L2264" s="93">
        <f t="shared" si="139"/>
        <v>44617</v>
      </c>
      <c r="M2264" s="30">
        <f t="shared" si="138"/>
        <v>3</v>
      </c>
      <c r="N2264" s="31">
        <v>918</v>
      </c>
      <c r="O2264" s="31" t="s">
        <v>4410</v>
      </c>
      <c r="P2264" s="31">
        <v>918</v>
      </c>
      <c r="Q2264" s="31">
        <v>51</v>
      </c>
      <c r="R2264" s="31" t="s">
        <v>4411</v>
      </c>
      <c r="S2264" s="31" t="s">
        <v>4412</v>
      </c>
      <c r="T2264" s="40" t="s">
        <v>4413</v>
      </c>
      <c r="U2264" s="222"/>
      <c r="V2264" s="48"/>
      <c r="W2264" s="48"/>
    </row>
    <row r="2265" s="49" customFormat="1">
      <c r="A2265" s="39">
        <v>8</v>
      </c>
      <c r="B2265" s="54" t="s">
        <v>40</v>
      </c>
      <c r="C2265" s="55" t="s">
        <v>4374</v>
      </c>
      <c r="D2265" s="141" t="s">
        <v>1091</v>
      </c>
      <c r="E2265" s="88">
        <v>44614</v>
      </c>
      <c r="F2265" s="37" t="str">
        <f>VLOOKUP($C2265,CARPETAS!$C$5:$L$2388,2,FALSE)</f>
        <v>BRB018</v>
      </c>
      <c r="G2265" s="27" t="str">
        <f>VLOOKUP($C2265,CARPETAS!$C$5:$L$2388,9,FALSE)</f>
        <v>142.21.70</v>
      </c>
      <c r="H2265" s="28" t="str">
        <f>VLOOKUP($C2265,CARPETAS!$C$5:$L$2388,5,FALSE)</f>
        <v>Silvio</v>
      </c>
      <c r="I2265" s="88">
        <f>E2265+2</f>
        <v>44616</v>
      </c>
      <c r="J2265" s="29" t="str">
        <f>VLOOKUP($C2265,CARPETAS!$C$5:$L$2388,4,FALSE)</f>
        <v>Rio Branco</v>
      </c>
      <c r="K2265" s="38"/>
      <c r="L2265" s="93">
        <f>I2265+1+1</f>
        <v>44618</v>
      </c>
      <c r="M2265" s="30">
        <f t="shared" si="138"/>
        <v>4</v>
      </c>
      <c r="N2265" s="31">
        <v>918</v>
      </c>
      <c r="O2265" s="31" t="s">
        <v>1686</v>
      </c>
      <c r="P2265" s="31"/>
      <c r="Q2265" s="31">
        <v>5589</v>
      </c>
      <c r="R2265" s="31" t="s">
        <v>4414</v>
      </c>
      <c r="S2265" s="31" t="s">
        <v>3109</v>
      </c>
      <c r="T2265" s="40"/>
      <c r="U2265" s="222"/>
      <c r="V2265" s="48"/>
      <c r="W2265" s="48"/>
    </row>
    <row r="2266" s="49" customFormat="1">
      <c r="A2266" s="39">
        <v>8</v>
      </c>
      <c r="B2266" s="54" t="s">
        <v>40</v>
      </c>
      <c r="C2266" s="55" t="s">
        <v>4378</v>
      </c>
      <c r="D2266" s="141" t="s">
        <v>1998</v>
      </c>
      <c r="E2266" s="88">
        <v>44614</v>
      </c>
      <c r="F2266" s="37" t="str">
        <f>VLOOKUP($C2266,CARPETAS!$C$5:$L$2388,2,FALSE)</f>
        <v>BRB019</v>
      </c>
      <c r="G2266" s="27" t="str">
        <f>VLOOKUP($C2266,CARPETAS!$C$5:$L$2388,9,FALSE)</f>
        <v>142.21.72</v>
      </c>
      <c r="H2266" s="28" t="str">
        <f>VLOOKUP($C2266,CARPETAS!$C$5:$L$2388,5,FALSE)</f>
        <v>Zanini</v>
      </c>
      <c r="I2266" s="88">
        <f>E2266+2</f>
        <v>44616</v>
      </c>
      <c r="J2266" s="29" t="str">
        <f>VLOOKUP($C2266,CARPETAS!$C$5:$L$2388,4,FALSE)</f>
        <v>Rio Branco</v>
      </c>
      <c r="K2266" s="38"/>
      <c r="L2266" s="93">
        <f>I2266+1</f>
        <v>44617</v>
      </c>
      <c r="M2266" s="30">
        <f t="shared" si="138"/>
        <v>3</v>
      </c>
      <c r="N2266" s="31">
        <v>918</v>
      </c>
      <c r="O2266" s="31" t="s">
        <v>2474</v>
      </c>
      <c r="P2266" s="31">
        <v>919</v>
      </c>
      <c r="Q2266" s="31">
        <v>2604</v>
      </c>
      <c r="R2266" s="31" t="s">
        <v>696</v>
      </c>
      <c r="S2266" s="31" t="s">
        <v>697</v>
      </c>
      <c r="T2266" s="40" t="s">
        <v>4406</v>
      </c>
      <c r="U2266" s="222"/>
      <c r="V2266" s="48"/>
      <c r="W2266" s="48"/>
    </row>
    <row r="2267" s="49" customFormat="1">
      <c r="A2267" s="39">
        <v>8</v>
      </c>
      <c r="B2267" s="54" t="s">
        <v>40</v>
      </c>
      <c r="C2267" s="55" t="s">
        <v>4378</v>
      </c>
      <c r="D2267" s="141" t="s">
        <v>26</v>
      </c>
      <c r="E2267" s="88">
        <v>44614</v>
      </c>
      <c r="F2267" s="37" t="str">
        <f>VLOOKUP($C2267,CARPETAS!$C$5:$L$2388,2,FALSE)</f>
        <v>BRB019</v>
      </c>
      <c r="G2267" s="27" t="str">
        <f>VLOOKUP($C2267,CARPETAS!$C$5:$L$2388,9,FALSE)</f>
        <v>142.21.72</v>
      </c>
      <c r="H2267" s="28" t="str">
        <f>VLOOKUP($C2267,CARPETAS!$C$5:$L$2388,5,FALSE)</f>
        <v>Zanini</v>
      </c>
      <c r="I2267" s="88">
        <f>E2267+2</f>
        <v>44616</v>
      </c>
      <c r="J2267" s="29" t="str">
        <f>VLOOKUP($C2267,CARPETAS!$C$5:$L$2388,4,FALSE)</f>
        <v>Rio Branco</v>
      </c>
      <c r="K2267" s="38"/>
      <c r="L2267" s="93">
        <f>I2267+1</f>
        <v>44617</v>
      </c>
      <c r="M2267" s="30">
        <f t="shared" si="138"/>
        <v>3</v>
      </c>
      <c r="N2267" s="31">
        <v>918</v>
      </c>
      <c r="O2267" s="31" t="s">
        <v>1307</v>
      </c>
      <c r="P2267" s="31">
        <v>919</v>
      </c>
      <c r="Q2267" s="31">
        <v>2603</v>
      </c>
      <c r="R2267" s="31" t="s">
        <v>2263</v>
      </c>
      <c r="S2267" s="31" t="s">
        <v>2264</v>
      </c>
      <c r="T2267" s="40" t="s">
        <v>4406</v>
      </c>
      <c r="U2267" s="222"/>
      <c r="V2267" s="48"/>
      <c r="W2267" s="48"/>
    </row>
    <row r="2268" s="49" customFormat="1">
      <c r="A2268" s="39">
        <v>8</v>
      </c>
      <c r="B2268" s="54" t="s">
        <v>40</v>
      </c>
      <c r="C2268" s="55" t="s">
        <v>4374</v>
      </c>
      <c r="D2268" s="141" t="s">
        <v>32</v>
      </c>
      <c r="E2268" s="88">
        <v>44615</v>
      </c>
      <c r="F2268" s="37" t="str">
        <f>VLOOKUP($C2268,CARPETAS!$C$5:$L$2388,2,FALSE)</f>
        <v>BRB018</v>
      </c>
      <c r="G2268" s="27" t="str">
        <f>VLOOKUP($C2268,CARPETAS!$C$5:$L$2388,9,FALSE)</f>
        <v>142.21.70</v>
      </c>
      <c r="H2268" s="28" t="str">
        <f>VLOOKUP($C2268,CARPETAS!$C$5:$L$2388,5,FALSE)</f>
        <v>Silvio</v>
      </c>
      <c r="I2268" s="88">
        <v>44616</v>
      </c>
      <c r="J2268" s="29" t="str">
        <f>VLOOKUP($C2268,CARPETAS!$C$5:$L$2388,4,FALSE)</f>
        <v>Rio Branco</v>
      </c>
      <c r="K2268" s="38"/>
      <c r="L2268" s="93">
        <f>I2268+1</f>
        <v>44617</v>
      </c>
      <c r="M2268" s="30">
        <f t="shared" si="138"/>
        <v>2</v>
      </c>
      <c r="N2268" s="31">
        <v>918</v>
      </c>
      <c r="O2268" s="31" t="s">
        <v>1315</v>
      </c>
      <c r="P2268" s="31">
        <v>919</v>
      </c>
      <c r="Q2268" s="31">
        <v>5592</v>
      </c>
      <c r="R2268" s="31" t="s">
        <v>4161</v>
      </c>
      <c r="S2268" s="31" t="s">
        <v>4162</v>
      </c>
      <c r="T2268" s="40" t="s">
        <v>4406</v>
      </c>
      <c r="U2268" s="222"/>
      <c r="V2268" s="48"/>
      <c r="W2268" s="48"/>
    </row>
    <row r="2269" s="49" customFormat="1">
      <c r="A2269" s="39">
        <v>8</v>
      </c>
      <c r="B2269" s="54" t="s">
        <v>40</v>
      </c>
      <c r="C2269" s="55" t="s">
        <v>4331</v>
      </c>
      <c r="D2269" s="141" t="s">
        <v>27</v>
      </c>
      <c r="E2269" s="88">
        <v>44614</v>
      </c>
      <c r="F2269" s="37" t="str">
        <f>VLOOKUP($C2269,CARPETAS!$C$5:$L$2388,2,FALSE)</f>
        <v>BRB016</v>
      </c>
      <c r="G2269" s="27" t="str">
        <f>VLOOKUP($C2269,CARPETAS!$C$5:$L$2388,9,FALSE)</f>
        <v>142.13.65</v>
      </c>
      <c r="H2269" s="28" t="str">
        <f>VLOOKUP($C2269,CARPETAS!$C$5:$L$2388,5,FALSE)</f>
        <v>Amaro</v>
      </c>
      <c r="I2269" s="88">
        <f>E2269+2</f>
        <v>44616</v>
      </c>
      <c r="J2269" s="29" t="str">
        <f>VLOOKUP($C2269,CARPETAS!$C$5:$L$2388,4,FALSE)</f>
        <v>Rio Branco</v>
      </c>
      <c r="K2269" s="38"/>
      <c r="L2269" s="93">
        <f>I2269+1+1</f>
        <v>44618</v>
      </c>
      <c r="M2269" s="30">
        <f t="shared" si="138"/>
        <v>4</v>
      </c>
      <c r="N2269" s="31">
        <v>1008</v>
      </c>
      <c r="O2269" s="31" t="s">
        <v>1675</v>
      </c>
      <c r="P2269" s="31">
        <v>1008</v>
      </c>
      <c r="Q2269" s="31">
        <v>8448</v>
      </c>
      <c r="R2269" s="31" t="s">
        <v>4415</v>
      </c>
      <c r="S2269" s="31" t="s">
        <v>4416</v>
      </c>
      <c r="T2269" s="40" t="s">
        <v>4417</v>
      </c>
      <c r="U2269" s="222"/>
      <c r="V2269" s="48"/>
      <c r="W2269" s="48"/>
    </row>
    <row r="2270" s="49" customFormat="1">
      <c r="A2270" s="39">
        <v>8</v>
      </c>
      <c r="B2270" s="54" t="s">
        <v>40</v>
      </c>
      <c r="C2270" s="55" t="s">
        <v>4405</v>
      </c>
      <c r="D2270" s="141" t="s">
        <v>26</v>
      </c>
      <c r="E2270" s="88">
        <v>44615</v>
      </c>
      <c r="F2270" s="37" t="str">
        <f>VLOOKUP($C2270,CARPETAS!$C$5:$L$2388,2,FALSE)</f>
        <v>BRB021</v>
      </c>
      <c r="G2270" s="27" t="str">
        <f>VLOOKUP($C2270,CARPETAS!$C$5:$L$2388,9,FALSE)</f>
        <v>142.31.66</v>
      </c>
      <c r="H2270" s="28" t="str">
        <f>VLOOKUP($C2270,CARPETAS!$C$5:$L$2388,5,FALSE)</f>
        <v>Zanini</v>
      </c>
      <c r="I2270" s="88">
        <f>E2270+1</f>
        <v>44616</v>
      </c>
      <c r="J2270" s="29" t="str">
        <f>VLOOKUP($C2270,CARPETAS!$C$5:$L$2388,4,FALSE)</f>
        <v>Rio Branco</v>
      </c>
      <c r="K2270" s="38"/>
      <c r="L2270" s="93">
        <f>I2270+1+1</f>
        <v>44618</v>
      </c>
      <c r="M2270" s="30">
        <f t="shared" si="138"/>
        <v>3</v>
      </c>
      <c r="N2270" s="31">
        <v>918</v>
      </c>
      <c r="O2270" s="31" t="s">
        <v>1318</v>
      </c>
      <c r="P2270" s="31">
        <v>919</v>
      </c>
      <c r="Q2270" s="31">
        <v>2612</v>
      </c>
      <c r="R2270" s="31" t="s">
        <v>582</v>
      </c>
      <c r="S2270" s="31" t="s">
        <v>583</v>
      </c>
      <c r="T2270" s="40" t="s">
        <v>4418</v>
      </c>
      <c r="U2270" s="222"/>
      <c r="V2270" s="48"/>
      <c r="W2270" s="48"/>
    </row>
    <row r="2271" s="49" customFormat="1">
      <c r="A2271" s="39">
        <v>8</v>
      </c>
      <c r="B2271" s="54" t="s">
        <v>40</v>
      </c>
      <c r="C2271" s="55" t="s">
        <v>4405</v>
      </c>
      <c r="D2271" s="141" t="s">
        <v>1998</v>
      </c>
      <c r="E2271" s="88">
        <v>44616</v>
      </c>
      <c r="F2271" s="37" t="str">
        <f>VLOOKUP($C2271,CARPETAS!$C$5:$L$2388,2,FALSE)</f>
        <v>BRB021</v>
      </c>
      <c r="G2271" s="27" t="str">
        <f>VLOOKUP($C2271,CARPETAS!$C$5:$L$2388,9,FALSE)</f>
        <v>142.31.66</v>
      </c>
      <c r="H2271" s="28" t="str">
        <f>VLOOKUP($C2271,CARPETAS!$C$5:$L$2388,5,FALSE)</f>
        <v>Zanini</v>
      </c>
      <c r="I2271" s="88">
        <f>E2271+1</f>
        <v>44617</v>
      </c>
      <c r="J2271" s="29" t="str">
        <f>VLOOKUP($C2271,CARPETAS!$C$5:$L$2388,4,FALSE)</f>
        <v>Rio Branco</v>
      </c>
      <c r="K2271" s="38"/>
      <c r="L2271" s="93">
        <f ref="L2271:L2293" t="shared" si="140">I2271+1</f>
        <v>44618</v>
      </c>
      <c r="M2271" s="30">
        <f t="shared" si="138"/>
        <v>2</v>
      </c>
      <c r="N2271" s="31">
        <v>918</v>
      </c>
      <c r="O2271" s="31" t="s">
        <v>2498</v>
      </c>
      <c r="P2271" s="31">
        <v>919</v>
      </c>
      <c r="Q2271" s="31">
        <v>2614</v>
      </c>
      <c r="R2271" s="31" t="s">
        <v>64</v>
      </c>
      <c r="S2271" s="31" t="s">
        <v>1729</v>
      </c>
      <c r="T2271" s="40" t="s">
        <v>4419</v>
      </c>
      <c r="U2271" s="222"/>
      <c r="V2271" s="48"/>
      <c r="W2271" s="48"/>
    </row>
    <row r="2272" ht="28.5" s="49" customFormat="1">
      <c r="A2272" s="39">
        <v>8</v>
      </c>
      <c r="B2272" s="54" t="s">
        <v>40</v>
      </c>
      <c r="C2272" s="55" t="s">
        <v>4420</v>
      </c>
      <c r="D2272" s="141" t="s">
        <v>2282</v>
      </c>
      <c r="E2272" s="88">
        <v>44614</v>
      </c>
      <c r="F2272" s="37" t="str">
        <f>VLOOKUP($C2272,CARPETAS!$C$5:$L$2388,2,FALSE)</f>
        <v>BRE010</v>
      </c>
      <c r="G2272" s="27" t="str">
        <f>VLOOKUP($C2272,CARPETAS!$C$5:$L$2388,9,FALSE)</f>
        <v>1422865/1422868/14228/67/1422866/1422730</v>
      </c>
      <c r="H2272" s="28" t="str">
        <f>VLOOKUP($C2272,CARPETAS!$C$5:$L$2388,5,FALSE)</f>
        <v>Zanini</v>
      </c>
      <c r="I2272" s="88">
        <v>44617</v>
      </c>
      <c r="J2272" s="29" t="str">
        <f>VLOOKUP($C2272,CARPETAS!$C$5:$L$2388,4,FALSE)</f>
        <v>Rio Branco</v>
      </c>
      <c r="K2272" s="38"/>
      <c r="L2272" s="93">
        <f t="shared" si="140"/>
        <v>44618</v>
      </c>
      <c r="M2272" s="30">
        <f t="shared" si="138"/>
        <v>4</v>
      </c>
      <c r="N2272" s="31">
        <v>1976</v>
      </c>
      <c r="O2272" s="31">
        <v>56867</v>
      </c>
      <c r="P2272" s="31">
        <v>1976</v>
      </c>
      <c r="Q2272" s="31">
        <v>2609</v>
      </c>
      <c r="R2272" s="31" t="s">
        <v>515</v>
      </c>
      <c r="S2272" s="31" t="s">
        <v>516</v>
      </c>
      <c r="T2272" s="40" t="s">
        <v>4421</v>
      </c>
      <c r="U2272" s="222"/>
      <c r="V2272" s="48"/>
      <c r="W2272" s="48"/>
    </row>
    <row r="2273" s="49" customFormat="1">
      <c r="A2273" s="39">
        <v>9</v>
      </c>
      <c r="B2273" s="54" t="s">
        <v>40</v>
      </c>
      <c r="C2273" s="55" t="s">
        <v>4405</v>
      </c>
      <c r="D2273" s="141" t="s">
        <v>1998</v>
      </c>
      <c r="E2273" s="88">
        <v>44620</v>
      </c>
      <c r="F2273" s="37" t="str">
        <f>VLOOKUP($C2273,CARPETAS!$C$5:$L$2388,2,FALSE)</f>
        <v>BRB021</v>
      </c>
      <c r="G2273" s="27" t="str">
        <f>VLOOKUP($C2273,CARPETAS!$C$5:$L$2388,9,FALSE)</f>
        <v>142.31.66</v>
      </c>
      <c r="H2273" s="28" t="str">
        <f>VLOOKUP($C2273,CARPETAS!$C$5:$L$2388,5,FALSE)</f>
        <v>Zanini</v>
      </c>
      <c r="I2273" s="88">
        <f>E2273+2</f>
        <v>44622</v>
      </c>
      <c r="J2273" s="29" t="str">
        <f>VLOOKUP($C2273,CARPETAS!$C$5:$L$2388,4,FALSE)</f>
        <v>Rio Branco</v>
      </c>
      <c r="K2273" s="38"/>
      <c r="L2273" s="93">
        <f t="shared" si="140"/>
        <v>44623</v>
      </c>
      <c r="M2273" s="30">
        <f t="shared" si="138"/>
        <v>3</v>
      </c>
      <c r="N2273" s="31">
        <v>918</v>
      </c>
      <c r="O2273" s="31" t="s">
        <v>2514</v>
      </c>
      <c r="P2273" s="31"/>
      <c r="Q2273" s="31">
        <v>2618</v>
      </c>
      <c r="R2273" s="31" t="s">
        <v>3132</v>
      </c>
      <c r="S2273" s="31" t="s">
        <v>2753</v>
      </c>
      <c r="T2273" s="40" t="s">
        <v>4422</v>
      </c>
      <c r="U2273" s="222"/>
      <c r="V2273" s="48"/>
      <c r="W2273" s="48"/>
    </row>
    <row r="2274" s="49" customFormat="1">
      <c r="A2274" s="39">
        <v>9</v>
      </c>
      <c r="B2274" s="54" t="s">
        <v>40</v>
      </c>
      <c r="C2274" s="55" t="s">
        <v>4405</v>
      </c>
      <c r="D2274" s="141" t="s">
        <v>1998</v>
      </c>
      <c r="E2274" s="88">
        <v>44621</v>
      </c>
      <c r="F2274" s="37" t="str">
        <f>VLOOKUP($C2274,CARPETAS!$C$5:$L$2388,2,FALSE)</f>
        <v>BRB021</v>
      </c>
      <c r="G2274" s="27" t="str">
        <f>VLOOKUP($C2274,CARPETAS!$C$5:$L$2388,9,FALSE)</f>
        <v>142.31.66</v>
      </c>
      <c r="H2274" s="28" t="str">
        <f>VLOOKUP($C2274,CARPETAS!$C$5:$L$2388,5,FALSE)</f>
        <v>Zanini</v>
      </c>
      <c r="I2274" s="88">
        <f>E2274+1</f>
        <v>44622</v>
      </c>
      <c r="J2274" s="29" t="str">
        <f>VLOOKUP($C2274,CARPETAS!$C$5:$L$2388,4,FALSE)</f>
        <v>Rio Branco</v>
      </c>
      <c r="K2274" s="38"/>
      <c r="L2274" s="93">
        <f t="shared" si="140"/>
        <v>44623</v>
      </c>
      <c r="M2274" s="30">
        <f t="shared" si="138"/>
        <v>2</v>
      </c>
      <c r="N2274" s="31">
        <v>918</v>
      </c>
      <c r="O2274" s="31" t="s">
        <v>2521</v>
      </c>
      <c r="P2274" s="31"/>
      <c r="Q2274" s="31">
        <v>2619</v>
      </c>
      <c r="R2274" s="31" t="s">
        <v>3370</v>
      </c>
      <c r="S2274" s="31" t="s">
        <v>3371</v>
      </c>
      <c r="T2274" s="40" t="s">
        <v>4423</v>
      </c>
      <c r="U2274" s="222"/>
      <c r="V2274" s="48"/>
      <c r="W2274" s="48"/>
    </row>
    <row r="2275" s="49" customFormat="1">
      <c r="A2275" s="39">
        <v>8</v>
      </c>
      <c r="B2275" s="54" t="s">
        <v>40</v>
      </c>
      <c r="C2275" s="55" t="s">
        <v>4424</v>
      </c>
      <c r="D2275" s="141" t="s">
        <v>37</v>
      </c>
      <c r="E2275" s="88">
        <v>44616</v>
      </c>
      <c r="F2275" s="37" t="str">
        <f>VLOOKUP($C2275,CARPETAS!$C$5:$L$2388,2,FALSE)</f>
        <v>BRB020</v>
      </c>
      <c r="G2275" s="27" t="str">
        <f>VLOOKUP($C2275,CARPETAS!$C$5:$L$2388,9,FALSE)</f>
        <v>142.21.73</v>
      </c>
      <c r="H2275" s="28" t="str">
        <f>VLOOKUP($C2275,CARPETAS!$C$5:$L$2388,5,FALSE)</f>
        <v>Gral</v>
      </c>
      <c r="I2275" s="88">
        <v>44622</v>
      </c>
      <c r="J2275" s="29" t="str">
        <f>VLOOKUP($C2275,CARPETAS!$C$5:$L$2388,4,FALSE)</f>
        <v>Rio Branco</v>
      </c>
      <c r="K2275" s="38"/>
      <c r="L2275" s="93">
        <f t="shared" si="140"/>
        <v>44623</v>
      </c>
      <c r="M2275" s="30">
        <f t="shared" si="138"/>
        <v>7</v>
      </c>
      <c r="N2275" s="31">
        <v>918</v>
      </c>
      <c r="O2275" s="31" t="s">
        <v>1561</v>
      </c>
      <c r="P2275" s="31">
        <v>919</v>
      </c>
      <c r="Q2275" s="31">
        <v>5927</v>
      </c>
      <c r="R2275" s="31" t="s">
        <v>4425</v>
      </c>
      <c r="S2275" s="31" t="s">
        <v>4426</v>
      </c>
      <c r="T2275" s="40" t="s">
        <v>4427</v>
      </c>
      <c r="U2275" s="222"/>
      <c r="V2275" s="48"/>
      <c r="W2275" s="48"/>
    </row>
    <row r="2276" s="49" customFormat="1">
      <c r="A2276" s="39">
        <v>8</v>
      </c>
      <c r="B2276" s="54" t="s">
        <v>40</v>
      </c>
      <c r="C2276" s="55" t="s">
        <v>4405</v>
      </c>
      <c r="D2276" s="141" t="s">
        <v>4381</v>
      </c>
      <c r="E2276" s="88">
        <v>44617</v>
      </c>
      <c r="F2276" s="37" t="str">
        <f>VLOOKUP($C2276,CARPETAS!$C$5:$L$2388,2,FALSE)</f>
        <v>BRB021</v>
      </c>
      <c r="G2276" s="27" t="str">
        <f>VLOOKUP($C2276,CARPETAS!$C$5:$L$2388,9,FALSE)</f>
        <v>142.31.66</v>
      </c>
      <c r="H2276" s="28" t="str">
        <f>VLOOKUP($C2276,CARPETAS!$C$5:$L$2388,5,FALSE)</f>
        <v>Zanini</v>
      </c>
      <c r="I2276" s="88">
        <v>44622</v>
      </c>
      <c r="J2276" s="29" t="str">
        <f>VLOOKUP($C2276,CARPETAS!$C$5:$L$2388,4,FALSE)</f>
        <v>Rio Branco</v>
      </c>
      <c r="K2276" s="38"/>
      <c r="L2276" s="93">
        <f t="shared" si="140"/>
        <v>44623</v>
      </c>
      <c r="M2276" s="30">
        <f t="shared" si="138"/>
        <v>6</v>
      </c>
      <c r="N2276" s="31">
        <v>918</v>
      </c>
      <c r="O2276" s="31" t="s">
        <v>4428</v>
      </c>
      <c r="P2276" s="31">
        <v>918</v>
      </c>
      <c r="Q2276" s="31">
        <v>2615</v>
      </c>
      <c r="R2276" s="31" t="s">
        <v>4429</v>
      </c>
      <c r="S2276" s="31" t="s">
        <v>4430</v>
      </c>
      <c r="T2276" s="40" t="s">
        <v>4431</v>
      </c>
      <c r="U2276" s="222"/>
      <c r="V2276" s="48"/>
      <c r="W2276" s="48"/>
    </row>
    <row r="2277" s="49" customFormat="1">
      <c r="A2277" s="39">
        <v>8</v>
      </c>
      <c r="B2277" s="54" t="s">
        <v>40</v>
      </c>
      <c r="C2277" s="55" t="s">
        <v>4424</v>
      </c>
      <c r="D2277" s="141" t="s">
        <v>1091</v>
      </c>
      <c r="E2277" s="88">
        <v>44618</v>
      </c>
      <c r="F2277" s="37" t="str">
        <f>VLOOKUP($C2277,CARPETAS!$C$5:$L$2388,2,FALSE)</f>
        <v>BRB020</v>
      </c>
      <c r="G2277" s="27" t="str">
        <f>VLOOKUP($C2277,CARPETAS!$C$5:$L$2388,9,FALSE)</f>
        <v>142.21.73</v>
      </c>
      <c r="H2277" s="28" t="str">
        <f>VLOOKUP($C2277,CARPETAS!$C$5:$L$2388,5,FALSE)</f>
        <v>Gral</v>
      </c>
      <c r="I2277" s="88">
        <v>44622</v>
      </c>
      <c r="J2277" s="29" t="str">
        <f>VLOOKUP($C2277,CARPETAS!$C$5:$L$2388,4,FALSE)</f>
        <v>Rio Branco</v>
      </c>
      <c r="K2277" s="38"/>
      <c r="L2277" s="93">
        <f t="shared" si="140"/>
        <v>44623</v>
      </c>
      <c r="M2277" s="30">
        <f t="shared" si="138"/>
        <v>5</v>
      </c>
      <c r="N2277" s="31">
        <v>918</v>
      </c>
      <c r="O2277" s="31" t="s">
        <v>1694</v>
      </c>
      <c r="P2277" s="31"/>
      <c r="Q2277" s="31">
        <v>5928</v>
      </c>
      <c r="R2277" s="31" t="s">
        <v>4432</v>
      </c>
      <c r="S2277" s="31" t="s">
        <v>4433</v>
      </c>
      <c r="T2277" s="40" t="s">
        <v>4434</v>
      </c>
      <c r="U2277" s="222"/>
      <c r="V2277" s="48"/>
      <c r="W2277" s="48"/>
    </row>
    <row r="2278" s="49" customFormat="1">
      <c r="A2278" s="39">
        <v>8</v>
      </c>
      <c r="B2278" s="54" t="s">
        <v>40</v>
      </c>
      <c r="C2278" s="55" t="s">
        <v>4435</v>
      </c>
      <c r="D2278" s="141" t="s">
        <v>2282</v>
      </c>
      <c r="E2278" s="88">
        <v>44615</v>
      </c>
      <c r="F2278" s="37" t="str">
        <f>VLOOKUP($C2278,CARPETAS!$C$5:$L$2388,2,FALSE)</f>
        <v>BRE011</v>
      </c>
      <c r="G2278" s="27" t="str">
        <f>VLOOKUP($C2278,CARPETAS!$C$5:$L$2388,9,FALSE)</f>
        <v>142.27.29</v>
      </c>
      <c r="H2278" s="28" t="str">
        <f>VLOOKUP($C2278,CARPETAS!$C$5:$L$2388,5,FALSE)</f>
        <v>Silvio</v>
      </c>
      <c r="I2278" s="88">
        <v>44622</v>
      </c>
      <c r="J2278" s="29" t="str">
        <f>VLOOKUP($C2278,CARPETAS!$C$5:$L$2388,4,FALSE)</f>
        <v>Rio Branco</v>
      </c>
      <c r="K2278" s="38"/>
      <c r="L2278" s="93">
        <f t="shared" si="140"/>
        <v>44623</v>
      </c>
      <c r="M2278" s="30">
        <f t="shared" si="138"/>
        <v>8</v>
      </c>
      <c r="N2278" s="31">
        <v>1176</v>
      </c>
      <c r="O2278" s="31">
        <v>56872</v>
      </c>
      <c r="P2278" s="31">
        <v>1176</v>
      </c>
      <c r="Q2278" s="31">
        <v>5596</v>
      </c>
      <c r="R2278" s="31" t="s">
        <v>4436</v>
      </c>
      <c r="S2278" s="31" t="s">
        <v>4437</v>
      </c>
      <c r="T2278" s="40" t="s">
        <v>4438</v>
      </c>
      <c r="U2278" s="222"/>
      <c r="V2278" s="48"/>
      <c r="W2278" s="48"/>
    </row>
    <row r="2279" s="49" customFormat="1">
      <c r="A2279" s="39">
        <v>9</v>
      </c>
      <c r="B2279" s="54" t="s">
        <v>40</v>
      </c>
      <c r="C2279" s="55" t="s">
        <v>4439</v>
      </c>
      <c r="D2279" s="141" t="s">
        <v>28</v>
      </c>
      <c r="E2279" s="88">
        <v>44621</v>
      </c>
      <c r="F2279" s="37" t="str">
        <f>VLOOKUP($C2279,CARPETAS!$C$5:$L$2388,2,FALSE)</f>
        <v>BRB022</v>
      </c>
      <c r="G2279" s="27" t="str">
        <f>VLOOKUP($C2279,CARPETAS!$C$5:$L$2388,9,FALSE)</f>
        <v>142.34.95</v>
      </c>
      <c r="H2279" s="28" t="str">
        <f>VLOOKUP($C2279,CARPETAS!$C$5:$L$2388,5,FALSE)</f>
        <v>Silvio</v>
      </c>
      <c r="I2279" s="88">
        <f>E2279+2</f>
        <v>44623</v>
      </c>
      <c r="J2279" s="29" t="str">
        <f>VLOOKUP($C2279,CARPETAS!$C$5:$L$2388,4,FALSE)</f>
        <v>Rio Branco</v>
      </c>
      <c r="K2279" s="38"/>
      <c r="L2279" s="93">
        <f t="shared" si="140"/>
        <v>44624</v>
      </c>
      <c r="M2279" s="30">
        <f t="shared" si="138"/>
        <v>3</v>
      </c>
      <c r="N2279" s="31">
        <v>918</v>
      </c>
      <c r="O2279" s="31"/>
      <c r="P2279" s="31"/>
      <c r="Q2279" s="31">
        <v>5600</v>
      </c>
      <c r="R2279" s="31" t="s">
        <v>4440</v>
      </c>
      <c r="S2279" s="31" t="s">
        <v>4441</v>
      </c>
      <c r="T2279" s="40" t="s">
        <v>4442</v>
      </c>
      <c r="U2279" s="222"/>
      <c r="V2279" s="48"/>
      <c r="W2279" s="48"/>
    </row>
    <row r="2280" s="49" customFormat="1">
      <c r="A2280" s="39">
        <v>8</v>
      </c>
      <c r="B2280" s="54" t="s">
        <v>40</v>
      </c>
      <c r="C2280" s="55" t="s">
        <v>4374</v>
      </c>
      <c r="D2280" s="141" t="s">
        <v>36</v>
      </c>
      <c r="E2280" s="88">
        <v>44616</v>
      </c>
      <c r="F2280" s="37" t="str">
        <f>VLOOKUP($C2280,CARPETAS!$C$5:$L$2388,2,FALSE)</f>
        <v>BRB018</v>
      </c>
      <c r="G2280" s="27" t="str">
        <f>VLOOKUP($C2280,CARPETAS!$C$5:$L$2388,9,FALSE)</f>
        <v>142.21.70</v>
      </c>
      <c r="H2280" s="28" t="str">
        <f>VLOOKUP($C2280,CARPETAS!$C$5:$L$2388,5,FALSE)</f>
        <v>Silvio</v>
      </c>
      <c r="I2280" s="88">
        <v>44623</v>
      </c>
      <c r="J2280" s="29" t="str">
        <f>VLOOKUP($C2280,CARPETAS!$C$5:$L$2388,4,FALSE)</f>
        <v>Rio Branco</v>
      </c>
      <c r="K2280" s="38"/>
      <c r="L2280" s="93">
        <f t="shared" si="140"/>
        <v>44624</v>
      </c>
      <c r="M2280" s="30">
        <f t="shared" si="138"/>
        <v>8</v>
      </c>
      <c r="N2280" s="31">
        <v>918</v>
      </c>
      <c r="O2280" s="31" t="s">
        <v>1272</v>
      </c>
      <c r="P2280" s="31">
        <v>918</v>
      </c>
      <c r="Q2280" s="31">
        <v>5591</v>
      </c>
      <c r="R2280" s="31" t="s">
        <v>144</v>
      </c>
      <c r="S2280" s="31" t="s">
        <v>145</v>
      </c>
      <c r="T2280" s="40" t="s">
        <v>4431</v>
      </c>
      <c r="U2280" s="222"/>
      <c r="V2280" s="48"/>
      <c r="W2280" s="48"/>
    </row>
    <row r="2281" s="49" customFormat="1">
      <c r="A2281" s="39">
        <v>8</v>
      </c>
      <c r="B2281" s="54" t="s">
        <v>40</v>
      </c>
      <c r="C2281" s="55" t="s">
        <v>4443</v>
      </c>
      <c r="D2281" s="141" t="s">
        <v>38</v>
      </c>
      <c r="E2281" s="88">
        <v>44617</v>
      </c>
      <c r="F2281" s="37" t="str">
        <f>VLOOKUP($C2281,CARPETAS!$C$5:$L$2388,2,FALSE)</f>
        <v>BRA008</v>
      </c>
      <c r="G2281" s="27" t="str">
        <f>VLOOKUP($C2281,CARPETAS!$C$5:$L$2388,9,FALSE)</f>
        <v>142.30.35</v>
      </c>
      <c r="H2281" s="28" t="str">
        <f>VLOOKUP($C2281,CARPETAS!$C$5:$L$2388,5,FALSE)</f>
        <v>Silvio</v>
      </c>
      <c r="I2281" s="88">
        <f>E2281+6</f>
        <v>44623</v>
      </c>
      <c r="J2281" s="29" t="str">
        <f>VLOOKUP($C2281,CARPETAS!$C$5:$L$2388,4,FALSE)</f>
        <v>Rio Branco</v>
      </c>
      <c r="K2281" s="38"/>
      <c r="L2281" s="93">
        <f t="shared" si="140"/>
        <v>44624</v>
      </c>
      <c r="M2281" s="30">
        <f t="shared" si="138"/>
        <v>7</v>
      </c>
      <c r="N2281" s="31">
        <v>1104</v>
      </c>
      <c r="O2281" s="31"/>
      <c r="P2281" s="31"/>
      <c r="Q2281" s="31">
        <v>5593</v>
      </c>
      <c r="R2281" s="31" t="s">
        <v>1311</v>
      </c>
      <c r="S2281" s="31" t="s">
        <v>867</v>
      </c>
      <c r="T2281" s="40" t="s">
        <v>4444</v>
      </c>
      <c r="U2281" s="222"/>
      <c r="V2281" s="48"/>
      <c r="W2281" s="48"/>
    </row>
    <row r="2282" ht="28.5" s="49" customFormat="1">
      <c r="A2282" s="39">
        <v>9</v>
      </c>
      <c r="B2282" s="54" t="s">
        <v>40</v>
      </c>
      <c r="C2282" s="55" t="s">
        <v>4439</v>
      </c>
      <c r="D2282" s="141" t="s">
        <v>36</v>
      </c>
      <c r="E2282" s="88">
        <v>44621</v>
      </c>
      <c r="F2282" s="37" t="str">
        <f>VLOOKUP($C2282,CARPETAS!$C$5:$L$2388,2,FALSE)</f>
        <v>BRB022</v>
      </c>
      <c r="G2282" s="27" t="str">
        <f>VLOOKUP($C2282,CARPETAS!$C$5:$L$2388,9,FALSE)</f>
        <v>142.34.95</v>
      </c>
      <c r="H2282" s="28" t="str">
        <f>VLOOKUP($C2282,CARPETAS!$C$5:$L$2388,5,FALSE)</f>
        <v>Silvio</v>
      </c>
      <c r="I2282" s="88">
        <f>E2282+2</f>
        <v>44623</v>
      </c>
      <c r="J2282" s="29" t="str">
        <f>VLOOKUP($C2282,CARPETAS!$C$5:$L$2388,4,FALSE)</f>
        <v>Rio Branco</v>
      </c>
      <c r="K2282" s="38"/>
      <c r="L2282" s="93">
        <f t="shared" si="140"/>
        <v>44624</v>
      </c>
      <c r="M2282" s="30">
        <f t="shared" si="138"/>
        <v>3</v>
      </c>
      <c r="N2282" s="31">
        <v>918</v>
      </c>
      <c r="O2282" s="31"/>
      <c r="P2282" s="31"/>
      <c r="Q2282" s="31">
        <v>5601</v>
      </c>
      <c r="R2282" s="31" t="s">
        <v>4445</v>
      </c>
      <c r="S2282" s="31" t="s">
        <v>4446</v>
      </c>
      <c r="T2282" s="40" t="s">
        <v>4447</v>
      </c>
      <c r="U2282" s="222"/>
      <c r="V2282" s="48"/>
      <c r="W2282" s="48"/>
    </row>
    <row r="2283" s="49" customFormat="1">
      <c r="A2283" s="39">
        <v>9</v>
      </c>
      <c r="B2283" s="54" t="s">
        <v>40</v>
      </c>
      <c r="C2283" s="55" t="s">
        <v>4405</v>
      </c>
      <c r="D2283" s="141" t="s">
        <v>4381</v>
      </c>
      <c r="E2283" s="88">
        <v>44621</v>
      </c>
      <c r="F2283" s="37" t="str">
        <f>VLOOKUP($C2283,CARPETAS!$C$5:$L$2388,2,FALSE)</f>
        <v>BRB021</v>
      </c>
      <c r="G2283" s="27" t="str">
        <f>VLOOKUP($C2283,CARPETAS!$C$5:$L$2388,9,FALSE)</f>
        <v>142.31.66</v>
      </c>
      <c r="H2283" s="28" t="str">
        <f>VLOOKUP($C2283,CARPETAS!$C$5:$L$2388,5,FALSE)</f>
        <v>Zanini</v>
      </c>
      <c r="I2283" s="88">
        <v>44624</v>
      </c>
      <c r="J2283" s="29" t="str">
        <f>VLOOKUP($C2283,CARPETAS!$C$5:$L$2388,4,FALSE)</f>
        <v>Rio Branco</v>
      </c>
      <c r="K2283" s="38"/>
      <c r="L2283" s="93">
        <f t="shared" si="140"/>
        <v>44625</v>
      </c>
      <c r="M2283" s="30">
        <f t="shared" si="138"/>
        <v>4</v>
      </c>
      <c r="N2283" s="31">
        <v>918</v>
      </c>
      <c r="O2283" s="31" t="s">
        <v>4448</v>
      </c>
      <c r="P2283" s="31"/>
      <c r="Q2283" s="31">
        <v>2623</v>
      </c>
      <c r="R2283" s="31" t="s">
        <v>1710</v>
      </c>
      <c r="S2283" s="31" t="s">
        <v>2787</v>
      </c>
      <c r="T2283" s="40" t="s">
        <v>4449</v>
      </c>
      <c r="U2283" s="222"/>
      <c r="V2283" s="48"/>
      <c r="W2283" s="48"/>
    </row>
    <row r="2284" s="49" customFormat="1">
      <c r="A2284" s="39">
        <v>9</v>
      </c>
      <c r="B2284" s="54" t="s">
        <v>40</v>
      </c>
      <c r="C2284" s="55" t="s">
        <v>4450</v>
      </c>
      <c r="D2284" s="141" t="s">
        <v>26</v>
      </c>
      <c r="E2284" s="88">
        <v>44622</v>
      </c>
      <c r="F2284" s="37" t="str">
        <f>VLOOKUP($C2284,CARPETAS!$C$5:$L$2388,2,FALSE)</f>
        <v>BRB023</v>
      </c>
      <c r="G2284" s="27" t="str">
        <f>VLOOKUP($C2284,CARPETAS!$C$5:$L$2388,9,FALSE)</f>
        <v>142.34.96</v>
      </c>
      <c r="H2284" s="28" t="str">
        <f>VLOOKUP($C2284,CARPETAS!$C$5:$L$2388,5,FALSE)</f>
        <v>Zanini</v>
      </c>
      <c r="I2284" s="88">
        <f>E2284+2</f>
        <v>44624</v>
      </c>
      <c r="J2284" s="29" t="str">
        <f>VLOOKUP($C2284,CARPETAS!$C$5:$L$2388,4,FALSE)</f>
        <v>Rio Branco</v>
      </c>
      <c r="K2284" s="38"/>
      <c r="L2284" s="93">
        <f t="shared" si="140"/>
        <v>44625</v>
      </c>
      <c r="M2284" s="30">
        <f t="shared" si="138"/>
        <v>3</v>
      </c>
      <c r="N2284" s="31">
        <v>918</v>
      </c>
      <c r="O2284" s="31"/>
      <c r="P2284" s="31"/>
      <c r="Q2284" s="31">
        <v>2624</v>
      </c>
      <c r="R2284" s="31" t="s">
        <v>183</v>
      </c>
      <c r="S2284" s="31" t="s">
        <v>184</v>
      </c>
      <c r="T2284" s="40" t="s">
        <v>4451</v>
      </c>
      <c r="U2284" s="222"/>
      <c r="V2284" s="48"/>
      <c r="W2284" s="48"/>
    </row>
    <row r="2285" s="49" customFormat="1">
      <c r="A2285" s="39">
        <v>9</v>
      </c>
      <c r="B2285" s="54" t="s">
        <v>40</v>
      </c>
      <c r="C2285" s="55" t="s">
        <v>4439</v>
      </c>
      <c r="D2285" s="141" t="s">
        <v>32</v>
      </c>
      <c r="E2285" s="88">
        <v>44622</v>
      </c>
      <c r="F2285" s="37" t="str">
        <f>VLOOKUP($C2285,CARPETAS!$C$5:$L$2388,2,FALSE)</f>
        <v>BRB022</v>
      </c>
      <c r="G2285" s="27" t="str">
        <f>VLOOKUP($C2285,CARPETAS!$C$5:$L$2388,9,FALSE)</f>
        <v>142.34.95</v>
      </c>
      <c r="H2285" s="28" t="str">
        <f>VLOOKUP($C2285,CARPETAS!$C$5:$L$2388,5,FALSE)</f>
        <v>Silvio</v>
      </c>
      <c r="I2285" s="88">
        <f>E2285+2</f>
        <v>44624</v>
      </c>
      <c r="J2285" s="29" t="str">
        <f>VLOOKUP($C2285,CARPETAS!$C$5:$L$2388,4,FALSE)</f>
        <v>Rio Branco</v>
      </c>
      <c r="K2285" s="38"/>
      <c r="L2285" s="93">
        <f t="shared" si="140"/>
        <v>44625</v>
      </c>
      <c r="M2285" s="30">
        <f t="shared" si="138"/>
        <v>3</v>
      </c>
      <c r="N2285" s="31">
        <v>918</v>
      </c>
      <c r="O2285" s="31"/>
      <c r="P2285" s="31"/>
      <c r="Q2285" s="31">
        <v>5602</v>
      </c>
      <c r="R2285" s="31" t="s">
        <v>217</v>
      </c>
      <c r="S2285" s="31" t="s">
        <v>1690</v>
      </c>
      <c r="T2285" s="40" t="s">
        <v>4452</v>
      </c>
      <c r="U2285" s="222"/>
      <c r="V2285" s="48"/>
      <c r="W2285" s="48"/>
    </row>
    <row r="2286" s="49" customFormat="1">
      <c r="A2286" s="39">
        <v>9</v>
      </c>
      <c r="B2286" s="54" t="s">
        <v>40</v>
      </c>
      <c r="C2286" s="55" t="s">
        <v>4453</v>
      </c>
      <c r="D2286" s="141" t="s">
        <v>27</v>
      </c>
      <c r="E2286" s="88">
        <v>44623</v>
      </c>
      <c r="F2286" s="37" t="str">
        <f>VLOOKUP($C2286,CARPETAS!$C$5:$L$2388,2,FALSE)</f>
        <v>BRB024</v>
      </c>
      <c r="G2286" s="27" t="str">
        <f>VLOOKUP($C2286,CARPETAS!$C$5:$L$2388,9,FALSE)</f>
        <v>142.34.97</v>
      </c>
      <c r="H2286" s="28" t="str">
        <f>VLOOKUP($C2286,CARPETAS!$C$5:$L$2388,5,FALSE)</f>
        <v>Amaro</v>
      </c>
      <c r="I2286" s="88">
        <v>44624</v>
      </c>
      <c r="J2286" s="29" t="str">
        <f>VLOOKUP($C2286,CARPETAS!$C$5:$L$2388,4,FALSE)</f>
        <v>Rio Branco</v>
      </c>
      <c r="K2286" s="38"/>
      <c r="L2286" s="93">
        <f t="shared" si="140"/>
        <v>44625</v>
      </c>
      <c r="M2286" s="30">
        <f t="shared" si="138"/>
        <v>2</v>
      </c>
      <c r="N2286" s="31">
        <v>1008</v>
      </c>
      <c r="O2286" s="31" t="s">
        <v>289</v>
      </c>
      <c r="P2286" s="31">
        <v>1009</v>
      </c>
      <c r="Q2286" s="31">
        <v>8482</v>
      </c>
      <c r="R2286" s="31" t="s">
        <v>3978</v>
      </c>
      <c r="S2286" s="31" t="s">
        <v>3842</v>
      </c>
      <c r="T2286" s="40" t="s">
        <v>4454</v>
      </c>
      <c r="U2286" s="222"/>
      <c r="V2286" s="48"/>
      <c r="W2286" s="48"/>
    </row>
    <row r="2287" s="49" customFormat="1">
      <c r="A2287" s="39">
        <v>9</v>
      </c>
      <c r="B2287" s="54" t="s">
        <v>40</v>
      </c>
      <c r="C2287" s="55" t="s">
        <v>4450</v>
      </c>
      <c r="D2287" s="141" t="s">
        <v>1998</v>
      </c>
      <c r="E2287" s="88">
        <v>44623</v>
      </c>
      <c r="F2287" s="37" t="str">
        <f>VLOOKUP($C2287,CARPETAS!$C$5:$L$2388,2,FALSE)</f>
        <v>BRB023</v>
      </c>
      <c r="G2287" s="27" t="str">
        <f>VLOOKUP($C2287,CARPETAS!$C$5:$L$2388,9,FALSE)</f>
        <v>142.34.96</v>
      </c>
      <c r="H2287" s="28" t="str">
        <f>VLOOKUP($C2287,CARPETAS!$C$5:$L$2388,5,FALSE)</f>
        <v>Zanini</v>
      </c>
      <c r="I2287" s="88">
        <f>E2287+2</f>
        <v>44625</v>
      </c>
      <c r="J2287" s="29" t="str">
        <f>VLOOKUP($C2287,CARPETAS!$C$5:$L$2388,4,FALSE)</f>
        <v>Rio Branco</v>
      </c>
      <c r="K2287" s="38"/>
      <c r="L2287" s="93">
        <f t="shared" si="140"/>
        <v>44626</v>
      </c>
      <c r="M2287" s="30">
        <f t="shared" si="138"/>
        <v>3</v>
      </c>
      <c r="N2287" s="31">
        <v>918</v>
      </c>
      <c r="O2287" s="31" t="s">
        <v>2530</v>
      </c>
      <c r="P2287" s="31"/>
      <c r="Q2287" s="31">
        <v>2630</v>
      </c>
      <c r="R2287" s="31" t="s">
        <v>361</v>
      </c>
      <c r="S2287" s="31" t="s">
        <v>4455</v>
      </c>
      <c r="T2287" s="40" t="s">
        <v>4456</v>
      </c>
      <c r="U2287" s="222"/>
      <c r="V2287" s="48"/>
      <c r="W2287" s="48"/>
    </row>
    <row r="2288" ht="23.25" customHeight="1" s="49" customFormat="1">
      <c r="A2288" s="39">
        <v>9</v>
      </c>
      <c r="B2288" s="54" t="s">
        <v>40</v>
      </c>
      <c r="C2288" s="55" t="s">
        <v>4424</v>
      </c>
      <c r="D2288" s="141" t="s">
        <v>37</v>
      </c>
      <c r="E2288" s="88">
        <v>44624</v>
      </c>
      <c r="F2288" s="37" t="str">
        <f>VLOOKUP($C2288,CARPETAS!$C$5:$L$2388,2,FALSE)</f>
        <v>BRB020</v>
      </c>
      <c r="G2288" s="27" t="str">
        <f>VLOOKUP($C2288,CARPETAS!$C$5:$L$2388,9,FALSE)</f>
        <v>142.21.73</v>
      </c>
      <c r="H2288" s="28" t="str">
        <f>VLOOKUP($C2288,CARPETAS!$C$5:$L$2388,5,FALSE)</f>
        <v>Gral</v>
      </c>
      <c r="I2288" s="88">
        <f>E2288+2</f>
        <v>44626</v>
      </c>
      <c r="J2288" s="29" t="str">
        <f>VLOOKUP($C2288,CARPETAS!$C$5:$L$2388,4,FALSE)</f>
        <v>Rio Branco</v>
      </c>
      <c r="K2288" s="38"/>
      <c r="L2288" s="93">
        <f t="shared" si="140"/>
        <v>44627</v>
      </c>
      <c r="M2288" s="30">
        <f t="shared" si="138"/>
        <v>3</v>
      </c>
      <c r="N2288" s="31">
        <v>918</v>
      </c>
      <c r="O2288" s="31" t="s">
        <v>1584</v>
      </c>
      <c r="P2288" s="31"/>
      <c r="Q2288" s="31">
        <v>5929</v>
      </c>
      <c r="R2288" s="31" t="s">
        <v>4457</v>
      </c>
      <c r="S2288" s="31" t="s">
        <v>4458</v>
      </c>
      <c r="T2288" s="40" t="s">
        <v>4459</v>
      </c>
      <c r="U2288" s="222"/>
      <c r="V2288" s="48"/>
      <c r="W2288" s="48"/>
    </row>
    <row r="2289" ht="23.25" customHeight="1" s="49" customFormat="1">
      <c r="A2289" s="39">
        <v>9</v>
      </c>
      <c r="B2289" s="54" t="s">
        <v>40</v>
      </c>
      <c r="C2289" s="55" t="s">
        <v>4424</v>
      </c>
      <c r="D2289" s="141" t="s">
        <v>37</v>
      </c>
      <c r="E2289" s="88">
        <v>44625</v>
      </c>
      <c r="F2289" s="37" t="str">
        <f>VLOOKUP($C2289,CARPETAS!$C$5:$L$2388,2,FALSE)</f>
        <v>BRB020</v>
      </c>
      <c r="G2289" s="27" t="str">
        <f>VLOOKUP($C2289,CARPETAS!$C$5:$L$2388,9,FALSE)</f>
        <v>142.21.73</v>
      </c>
      <c r="H2289" s="28" t="str">
        <f>VLOOKUP($C2289,CARPETAS!$C$5:$L$2388,5,FALSE)</f>
        <v>Gral</v>
      </c>
      <c r="I2289" s="88">
        <f>E2289+2</f>
        <v>44627</v>
      </c>
      <c r="J2289" s="29" t="str">
        <f>VLOOKUP($C2289,CARPETAS!$C$5:$L$2388,4,FALSE)</f>
        <v>Rio Branco</v>
      </c>
      <c r="K2289" s="38"/>
      <c r="L2289" s="93">
        <f t="shared" si="140"/>
        <v>44628</v>
      </c>
      <c r="M2289" s="30">
        <f t="shared" si="138"/>
        <v>3</v>
      </c>
      <c r="N2289" s="31">
        <v>918</v>
      </c>
      <c r="O2289" s="31" t="s">
        <v>374</v>
      </c>
      <c r="P2289" s="31">
        <v>918</v>
      </c>
      <c r="Q2289" s="31">
        <v>5930</v>
      </c>
      <c r="R2289" s="31" t="s">
        <v>4460</v>
      </c>
      <c r="S2289" s="31" t="s">
        <v>4461</v>
      </c>
      <c r="T2289" s="40" t="s">
        <v>4462</v>
      </c>
      <c r="U2289" s="222"/>
      <c r="V2289" s="48"/>
      <c r="W2289" s="48"/>
    </row>
    <row r="2290" ht="23.25" customHeight="1" s="49" customFormat="1">
      <c r="A2290" s="39">
        <v>8</v>
      </c>
      <c r="B2290" s="54" t="s">
        <v>40</v>
      </c>
      <c r="C2290" s="55" t="s">
        <v>4463</v>
      </c>
      <c r="D2290" s="141" t="s">
        <v>4464</v>
      </c>
      <c r="E2290" s="88">
        <v>44614</v>
      </c>
      <c r="F2290" s="37" t="str">
        <f>VLOOKUP($C2290,CARPETAS!$C$5:$L$2388,2,FALSE)</f>
        <v>BRS001</v>
      </c>
      <c r="G2290" s="27" t="str">
        <f>VLOOKUP($C2290,CARPETAS!$C$5:$L$2388,9,FALSE)</f>
        <v>1422504/1422503</v>
      </c>
      <c r="H2290" s="28" t="str">
        <f>VLOOKUP($C2290,CARPETAS!$C$5:$L$2388,5,FALSE)</f>
        <v>Marvel</v>
      </c>
      <c r="I2290" s="88">
        <v>44627</v>
      </c>
      <c r="J2290" s="29" t="str">
        <f>VLOOKUP($C2290,CARPETAS!$C$5:$L$2388,4,FALSE)</f>
        <v>Rio Branco</v>
      </c>
      <c r="K2290" s="38"/>
      <c r="L2290" s="93">
        <f t="shared" si="140"/>
        <v>44628</v>
      </c>
      <c r="M2290" s="30">
        <f t="shared" si="138"/>
        <v>14</v>
      </c>
      <c r="N2290" s="31">
        <v>1028</v>
      </c>
      <c r="O2290" s="31"/>
      <c r="P2290" s="31" t="s">
        <v>4465</v>
      </c>
      <c r="Q2290" s="31"/>
      <c r="R2290" s="31"/>
      <c r="S2290" s="31"/>
      <c r="T2290" s="40" t="s">
        <v>4466</v>
      </c>
      <c r="U2290" s="222"/>
      <c r="V2290" s="48"/>
      <c r="W2290" s="48"/>
    </row>
    <row r="2291" ht="23.25" customHeight="1" s="49" customFormat="1">
      <c r="A2291" s="39">
        <v>9</v>
      </c>
      <c r="B2291" s="54" t="s">
        <v>40</v>
      </c>
      <c r="C2291" s="55" t="s">
        <v>4450</v>
      </c>
      <c r="D2291" s="141" t="s">
        <v>26</v>
      </c>
      <c r="E2291" s="88">
        <v>44626</v>
      </c>
      <c r="F2291" s="37" t="str">
        <f>VLOOKUP($C2291,CARPETAS!$C$5:$L$2388,2,FALSE)</f>
        <v>BRB023</v>
      </c>
      <c r="G2291" s="27" t="str">
        <f>VLOOKUP($C2291,CARPETAS!$C$5:$L$2388,9,FALSE)</f>
        <v>142.34.96</v>
      </c>
      <c r="H2291" s="28" t="str">
        <f>VLOOKUP($C2291,CARPETAS!$C$5:$L$2388,5,FALSE)</f>
        <v>Zanini</v>
      </c>
      <c r="I2291" s="88">
        <v>44628</v>
      </c>
      <c r="J2291" s="29" t="str">
        <f>VLOOKUP($C2291,CARPETAS!$C$5:$L$2388,4,FALSE)</f>
        <v>Rio Branco</v>
      </c>
      <c r="K2291" s="38"/>
      <c r="L2291" s="93">
        <f t="shared" si="140"/>
        <v>44629</v>
      </c>
      <c r="M2291" s="30">
        <f t="shared" si="138"/>
        <v>3</v>
      </c>
      <c r="N2291" s="31">
        <v>918</v>
      </c>
      <c r="O2291" s="31"/>
      <c r="P2291" s="31">
        <v>919</v>
      </c>
      <c r="Q2291" s="31">
        <v>2633</v>
      </c>
      <c r="R2291" s="31" t="s">
        <v>2263</v>
      </c>
      <c r="S2291" s="31" t="s">
        <v>2264</v>
      </c>
      <c r="T2291" s="40" t="s">
        <v>4467</v>
      </c>
      <c r="U2291" s="222"/>
      <c r="V2291" s="48"/>
      <c r="W2291" s="48"/>
    </row>
    <row r="2292" ht="23.25" customHeight="1" s="49" customFormat="1">
      <c r="A2292" s="39">
        <v>10</v>
      </c>
      <c r="B2292" s="54" t="s">
        <v>40</v>
      </c>
      <c r="C2292" s="55" t="s">
        <v>4450</v>
      </c>
      <c r="D2292" s="141" t="s">
        <v>1998</v>
      </c>
      <c r="E2292" s="88">
        <v>44627</v>
      </c>
      <c r="F2292" s="37" t="str">
        <f>VLOOKUP($C2292,CARPETAS!$C$5:$L$2388,2,FALSE)</f>
        <v>BRB023</v>
      </c>
      <c r="G2292" s="27" t="str">
        <f>VLOOKUP($C2292,CARPETAS!$C$5:$L$2388,9,FALSE)</f>
        <v>142.34.96</v>
      </c>
      <c r="H2292" s="28" t="str">
        <f>VLOOKUP($C2292,CARPETAS!$C$5:$L$2388,5,FALSE)</f>
        <v>Zanini</v>
      </c>
      <c r="I2292" s="88">
        <f>E2292+2</f>
        <v>44629</v>
      </c>
      <c r="J2292" s="29" t="str">
        <f>VLOOKUP($C2292,CARPETAS!$C$5:$L$2388,4,FALSE)</f>
        <v>Rio Branco</v>
      </c>
      <c r="K2292" s="38"/>
      <c r="L2292" s="93">
        <f t="shared" si="140"/>
        <v>44630</v>
      </c>
      <c r="M2292" s="30">
        <f t="shared" si="138"/>
        <v>3</v>
      </c>
      <c r="N2292" s="31">
        <v>918</v>
      </c>
      <c r="O2292" s="31" t="s">
        <v>2540</v>
      </c>
      <c r="P2292" s="31"/>
      <c r="Q2292" s="31">
        <v>2636</v>
      </c>
      <c r="R2292" s="31" t="s">
        <v>364</v>
      </c>
      <c r="S2292" s="31" t="s">
        <v>703</v>
      </c>
      <c r="T2292" s="40" t="s">
        <v>4468</v>
      </c>
      <c r="U2292" s="222"/>
      <c r="V2292" s="48"/>
      <c r="W2292" s="48"/>
    </row>
    <row r="2293" ht="28.5" s="49" customFormat="1">
      <c r="A2293" s="39">
        <v>9</v>
      </c>
      <c r="B2293" s="54" t="s">
        <v>40</v>
      </c>
      <c r="C2293" s="55" t="s">
        <v>4450</v>
      </c>
      <c r="D2293" s="141" t="s">
        <v>4381</v>
      </c>
      <c r="E2293" s="88">
        <v>44627</v>
      </c>
      <c r="F2293" s="37" t="str">
        <f>VLOOKUP($C2293,CARPETAS!$C$5:$L$2388,2,FALSE)</f>
        <v>BRB023</v>
      </c>
      <c r="G2293" s="27" t="str">
        <f>VLOOKUP($C2293,CARPETAS!$C$5:$L$2388,9,FALSE)</f>
        <v>142.34.96</v>
      </c>
      <c r="H2293" s="28" t="str">
        <f>VLOOKUP($C2293,CARPETAS!$C$5:$L$2388,5,FALSE)</f>
        <v>Zanini</v>
      </c>
      <c r="I2293" s="88">
        <v>44629</v>
      </c>
      <c r="J2293" s="29" t="str">
        <f>VLOOKUP($C2293,CARPETAS!$C$5:$L$2388,4,FALSE)</f>
        <v>Rio Branco</v>
      </c>
      <c r="K2293" s="38"/>
      <c r="L2293" s="93">
        <f t="shared" si="140"/>
        <v>44630</v>
      </c>
      <c r="M2293" s="30">
        <f t="shared" si="138"/>
        <v>3</v>
      </c>
      <c r="N2293" s="31">
        <v>918</v>
      </c>
      <c r="O2293" s="31" t="s">
        <v>4469</v>
      </c>
      <c r="P2293" s="31">
        <v>918</v>
      </c>
      <c r="Q2293" s="31">
        <v>2635</v>
      </c>
      <c r="R2293" s="31" t="s">
        <v>110</v>
      </c>
      <c r="S2293" s="31" t="s">
        <v>111</v>
      </c>
      <c r="T2293" s="36" t="s">
        <v>4470</v>
      </c>
      <c r="U2293" s="284"/>
      <c r="V2293" s="48"/>
      <c r="W2293" s="48"/>
    </row>
    <row r="2294" s="49" customFormat="1">
      <c r="A2294" s="39">
        <v>10</v>
      </c>
      <c r="B2294" s="54" t="s">
        <v>40</v>
      </c>
      <c r="C2294" s="55" t="s">
        <v>4453</v>
      </c>
      <c r="D2294" s="141" t="s">
        <v>27</v>
      </c>
      <c r="E2294" s="88">
        <v>44627</v>
      </c>
      <c r="F2294" s="37" t="str">
        <f>VLOOKUP($C2294,CARPETAS!$C$5:$L$2388,2,FALSE)</f>
        <v>BRB024</v>
      </c>
      <c r="G2294" s="27" t="str">
        <f>VLOOKUP($C2294,CARPETAS!$C$5:$L$2388,9,FALSE)</f>
        <v>142.34.97</v>
      </c>
      <c r="H2294" s="28" t="str">
        <f>VLOOKUP($C2294,CARPETAS!$C$5:$L$2388,5,FALSE)</f>
        <v>Amaro</v>
      </c>
      <c r="I2294" s="88">
        <f>E2294+2</f>
        <v>44629</v>
      </c>
      <c r="J2294" s="29" t="str">
        <f>VLOOKUP($C2294,CARPETAS!$C$5:$L$2388,4,FALSE)</f>
        <v>Rio Branco</v>
      </c>
      <c r="K2294" s="38"/>
      <c r="L2294" s="93">
        <f>I2294+1+1</f>
        <v>44631</v>
      </c>
      <c r="M2294" s="30">
        <f ref="M2294:M2357" t="shared" si="141">IF(E2294&lt;&gt;"",L2294-E2294,"-")</f>
        <v>4</v>
      </c>
      <c r="N2294" s="31">
        <v>1008</v>
      </c>
      <c r="O2294" s="31" t="s">
        <v>302</v>
      </c>
      <c r="P2294" s="31">
        <v>1008</v>
      </c>
      <c r="Q2294" s="31">
        <v>8519</v>
      </c>
      <c r="R2294" s="31" t="s">
        <v>4471</v>
      </c>
      <c r="S2294" s="31" t="s">
        <v>4472</v>
      </c>
      <c r="T2294" s="40" t="s">
        <v>4473</v>
      </c>
      <c r="U2294" s="222"/>
      <c r="V2294" s="48"/>
      <c r="W2294" s="48"/>
    </row>
    <row r="2295" ht="42.75" s="49" customFormat="1">
      <c r="A2295" s="39">
        <v>10</v>
      </c>
      <c r="B2295" s="54" t="s">
        <v>40</v>
      </c>
      <c r="C2295" s="55" t="s">
        <v>4439</v>
      </c>
      <c r="D2295" s="141" t="s">
        <v>4381</v>
      </c>
      <c r="E2295" s="88">
        <v>44628</v>
      </c>
      <c r="F2295" s="37" t="str">
        <f>VLOOKUP($C2295,CARPETAS!$C$5:$L$2388,2,FALSE)</f>
        <v>BRB022</v>
      </c>
      <c r="G2295" s="27" t="str">
        <f>VLOOKUP($C2295,CARPETAS!$C$5:$L$2388,9,FALSE)</f>
        <v>142.34.95</v>
      </c>
      <c r="H2295" s="28" t="str">
        <f>VLOOKUP($C2295,CARPETAS!$C$5:$L$2388,5,FALSE)</f>
        <v>Silvio</v>
      </c>
      <c r="I2295" s="88">
        <f>E2295+2</f>
        <v>44630</v>
      </c>
      <c r="J2295" s="29" t="str">
        <f>VLOOKUP($C2295,CARPETAS!$C$5:$L$2388,4,FALSE)</f>
        <v>Rio Branco</v>
      </c>
      <c r="K2295" s="38"/>
      <c r="L2295" s="93">
        <f ref="L2295:L2315" t="shared" si="142">I2295+1</f>
        <v>44631</v>
      </c>
      <c r="M2295" s="30">
        <f t="shared" si="141"/>
        <v>3</v>
      </c>
      <c r="N2295" s="31">
        <v>918</v>
      </c>
      <c r="O2295" s="31" t="s">
        <v>4474</v>
      </c>
      <c r="P2295" s="31">
        <v>918</v>
      </c>
      <c r="Q2295" s="31">
        <v>5608</v>
      </c>
      <c r="R2295" s="31" t="s">
        <v>1678</v>
      </c>
      <c r="S2295" s="31" t="s">
        <v>1679</v>
      </c>
      <c r="T2295" s="36" t="s">
        <v>4475</v>
      </c>
      <c r="U2295" s="284"/>
      <c r="V2295" s="48"/>
      <c r="W2295" s="48"/>
    </row>
    <row r="2296" s="49" customFormat="1">
      <c r="A2296" s="39">
        <v>10</v>
      </c>
      <c r="B2296" s="54" t="s">
        <v>40</v>
      </c>
      <c r="C2296" s="55" t="s">
        <v>4476</v>
      </c>
      <c r="D2296" s="141" t="s">
        <v>2282</v>
      </c>
      <c r="E2296" s="88">
        <v>44628</v>
      </c>
      <c r="F2296" s="37" t="str">
        <f>VLOOKUP($C2296,CARPETAS!$C$5:$L$2388,2,FALSE)</f>
        <v>BRE012</v>
      </c>
      <c r="G2296" s="27" t="str">
        <f>VLOOKUP($C2296,CARPETAS!$C$5:$L$2388,9,FALSE)</f>
        <v>1423086/1423089/1423091/1423093/1423034/1423082</v>
      </c>
      <c r="H2296" s="28" t="str">
        <f>VLOOKUP($C2296,CARPETAS!$C$5:$L$2388,5,FALSE)</f>
        <v>Zanini</v>
      </c>
      <c r="I2296" s="88">
        <v>44630</v>
      </c>
      <c r="J2296" s="29" t="str">
        <f>VLOOKUP($C2296,CARPETAS!$C$5:$L$2388,4,FALSE)</f>
        <v>Rio Branco</v>
      </c>
      <c r="K2296" s="38"/>
      <c r="L2296" s="93">
        <f t="shared" si="142"/>
        <v>44631</v>
      </c>
      <c r="M2296" s="30">
        <f t="shared" si="141"/>
        <v>3</v>
      </c>
      <c r="N2296" s="31">
        <v>2854</v>
      </c>
      <c r="O2296" s="31"/>
      <c r="P2296" s="31"/>
      <c r="Q2296" s="31">
        <v>2638</v>
      </c>
      <c r="R2296" s="31" t="s">
        <v>491</v>
      </c>
      <c r="S2296" s="31" t="s">
        <v>492</v>
      </c>
      <c r="T2296" s="40" t="s">
        <v>4477</v>
      </c>
      <c r="U2296" s="222"/>
      <c r="V2296" s="48"/>
      <c r="W2296" s="48"/>
    </row>
    <row r="2297" s="49" customFormat="1">
      <c r="A2297" s="39">
        <v>10</v>
      </c>
      <c r="B2297" s="54" t="s">
        <v>40</v>
      </c>
      <c r="C2297" s="55" t="s">
        <v>4478</v>
      </c>
      <c r="D2297" s="141" t="s">
        <v>36</v>
      </c>
      <c r="E2297" s="88">
        <v>44629</v>
      </c>
      <c r="F2297" s="37" t="str">
        <f>VLOOKUP($C2297,CARPETAS!$C$5:$L$2388,2,FALSE)</f>
        <v>BRB026</v>
      </c>
      <c r="G2297" s="27" t="str">
        <f>VLOOKUP($C2297,CARPETAS!$C$5:$L$2388,9,FALSE)</f>
        <v>142.41.39</v>
      </c>
      <c r="H2297" s="28" t="str">
        <f>VLOOKUP($C2297,CARPETAS!$C$5:$L$2388,5,FALSE)</f>
        <v>Silvio</v>
      </c>
      <c r="I2297" s="88">
        <f>E2297+2</f>
        <v>44631</v>
      </c>
      <c r="J2297" s="29" t="str">
        <f>VLOOKUP($C2297,CARPETAS!$C$5:$L$2388,4,FALSE)</f>
        <v>Rio Branco</v>
      </c>
      <c r="K2297" s="38"/>
      <c r="L2297" s="93">
        <f t="shared" si="142"/>
        <v>44632</v>
      </c>
      <c r="M2297" s="30">
        <f t="shared" si="141"/>
        <v>3</v>
      </c>
      <c r="N2297" s="31">
        <v>918</v>
      </c>
      <c r="O2297" s="31" t="s">
        <v>230</v>
      </c>
      <c r="P2297" s="31">
        <v>918</v>
      </c>
      <c r="Q2297" s="31">
        <v>5609</v>
      </c>
      <c r="R2297" s="31" t="s">
        <v>2614</v>
      </c>
      <c r="S2297" s="31" t="s">
        <v>2615</v>
      </c>
      <c r="T2297" s="40" t="s">
        <v>4479</v>
      </c>
      <c r="U2297" s="222"/>
      <c r="V2297" s="48"/>
      <c r="W2297" s="48"/>
    </row>
    <row r="2298" s="49" customFormat="1">
      <c r="A2298" s="39">
        <v>9</v>
      </c>
      <c r="B2298" s="54" t="s">
        <v>40</v>
      </c>
      <c r="C2298" s="55" t="s">
        <v>4480</v>
      </c>
      <c r="D2298" s="141" t="s">
        <v>38</v>
      </c>
      <c r="E2298" s="88">
        <v>44624</v>
      </c>
      <c r="F2298" s="37" t="str">
        <f>VLOOKUP($C2298,CARPETAS!$C$5:$L$2388,2,FALSE)</f>
        <v>BRA009</v>
      </c>
      <c r="G2298" s="27" t="str">
        <f>VLOOKUP($C2298,CARPETAS!$C$5:$L$2388,9,FALSE)</f>
        <v>142.39.83</v>
      </c>
      <c r="H2298" s="28" t="str">
        <f>VLOOKUP($C2298,CARPETAS!$C$5:$L$2388,5,FALSE)</f>
        <v>Silvio</v>
      </c>
      <c r="I2298" s="88">
        <v>44631</v>
      </c>
      <c r="J2298" s="29" t="str">
        <f>VLOOKUP($C2298,CARPETAS!$C$5:$L$2388,4,FALSE)</f>
        <v>Rio Branco</v>
      </c>
      <c r="K2298" s="38"/>
      <c r="L2298" s="93">
        <f t="shared" si="142"/>
        <v>44632</v>
      </c>
      <c r="M2298" s="30">
        <f t="shared" si="141"/>
        <v>8</v>
      </c>
      <c r="N2298" s="31">
        <v>1104</v>
      </c>
      <c r="O2298" s="31">
        <v>56809</v>
      </c>
      <c r="P2298" s="31">
        <v>1104</v>
      </c>
      <c r="Q2298" s="31">
        <v>5607</v>
      </c>
      <c r="R2298" s="31" t="s">
        <v>2625</v>
      </c>
      <c r="S2298" s="31" t="s">
        <v>2626</v>
      </c>
      <c r="T2298" s="40" t="s">
        <v>4481</v>
      </c>
      <c r="U2298" s="222"/>
      <c r="V2298" s="48"/>
      <c r="W2298" s="48"/>
    </row>
    <row r="2299" s="49" customFormat="1">
      <c r="A2299" s="39">
        <v>10</v>
      </c>
      <c r="B2299" s="54" t="s">
        <v>40</v>
      </c>
      <c r="C2299" s="55" t="s">
        <v>4450</v>
      </c>
      <c r="D2299" s="141" t="s">
        <v>1998</v>
      </c>
      <c r="E2299" s="88">
        <v>44629</v>
      </c>
      <c r="F2299" s="37" t="str">
        <f>VLOOKUP($C2299,CARPETAS!$C$5:$L$2388,2,FALSE)</f>
        <v>BRB023</v>
      </c>
      <c r="G2299" s="27" t="str">
        <f>VLOOKUP($C2299,CARPETAS!$C$5:$L$2388,9,FALSE)</f>
        <v>142.34.96</v>
      </c>
      <c r="H2299" s="28" t="str">
        <f>VLOOKUP($C2299,CARPETAS!$C$5:$L$2388,5,FALSE)</f>
        <v>Zanini</v>
      </c>
      <c r="I2299" s="88">
        <v>44634</v>
      </c>
      <c r="J2299" s="29" t="str">
        <f>VLOOKUP($C2299,CARPETAS!$C$5:$L$2388,4,FALSE)</f>
        <v>Rio Branco</v>
      </c>
      <c r="K2299" s="38"/>
      <c r="L2299" s="93">
        <f t="shared" si="142"/>
        <v>44635</v>
      </c>
      <c r="M2299" s="30">
        <f t="shared" si="141"/>
        <v>6</v>
      </c>
      <c r="N2299" s="31">
        <v>918</v>
      </c>
      <c r="O2299" s="31" t="s">
        <v>2544</v>
      </c>
      <c r="P2299" s="31">
        <v>919</v>
      </c>
      <c r="Q2299" s="31">
        <v>2643</v>
      </c>
      <c r="R2299" s="31" t="s">
        <v>4482</v>
      </c>
      <c r="S2299" s="31" t="s">
        <v>344</v>
      </c>
      <c r="T2299" s="40" t="s">
        <v>4483</v>
      </c>
      <c r="U2299" s="222"/>
      <c r="V2299" s="48"/>
      <c r="W2299" s="48"/>
    </row>
    <row r="2300" s="49" customFormat="1">
      <c r="A2300" s="39">
        <v>10</v>
      </c>
      <c r="B2300" s="54" t="s">
        <v>40</v>
      </c>
      <c r="C2300" s="55" t="s">
        <v>4484</v>
      </c>
      <c r="D2300" s="141" t="s">
        <v>1998</v>
      </c>
      <c r="E2300" s="88">
        <v>44630</v>
      </c>
      <c r="F2300" s="37" t="str">
        <f>VLOOKUP($C2300,CARPETAS!$C$5:$L$2388,2,FALSE)</f>
        <v>BRB025</v>
      </c>
      <c r="G2300" s="27" t="str">
        <f>VLOOKUP($C2300,CARPETAS!$C$5:$L$2388,9,FALSE)</f>
        <v>142.41.38</v>
      </c>
      <c r="H2300" s="28" t="str">
        <f>VLOOKUP($C2300,CARPETAS!$C$5:$L$2388,5,FALSE)</f>
        <v>Zanini</v>
      </c>
      <c r="I2300" s="88">
        <v>44634</v>
      </c>
      <c r="J2300" s="29" t="str">
        <f>VLOOKUP($C2300,CARPETAS!$C$5:$L$2388,4,FALSE)</f>
        <v>Rio Branco</v>
      </c>
      <c r="K2300" s="38"/>
      <c r="L2300" s="93">
        <f t="shared" si="142"/>
        <v>44635</v>
      </c>
      <c r="M2300" s="30">
        <f t="shared" si="141"/>
        <v>5</v>
      </c>
      <c r="N2300" s="31">
        <v>918</v>
      </c>
      <c r="O2300" s="31" t="s">
        <v>2558</v>
      </c>
      <c r="P2300" s="31">
        <v>919</v>
      </c>
      <c r="Q2300" s="31">
        <v>2650</v>
      </c>
      <c r="R2300" s="31" t="s">
        <v>153</v>
      </c>
      <c r="S2300" s="31" t="s">
        <v>49</v>
      </c>
      <c r="T2300" s="40" t="s">
        <v>4483</v>
      </c>
      <c r="U2300" s="222"/>
      <c r="V2300" s="48"/>
      <c r="W2300" s="48"/>
    </row>
    <row r="2301" s="49" customFormat="1">
      <c r="A2301" s="39">
        <v>10</v>
      </c>
      <c r="B2301" s="54" t="s">
        <v>40</v>
      </c>
      <c r="C2301" s="55" t="s">
        <v>4478</v>
      </c>
      <c r="D2301" s="141" t="s">
        <v>4381</v>
      </c>
      <c r="E2301" s="88">
        <v>44630</v>
      </c>
      <c r="F2301" s="37" t="str">
        <f>VLOOKUP($C2301,CARPETAS!$C$5:$L$2388,2,FALSE)</f>
        <v>BRB026</v>
      </c>
      <c r="G2301" s="27" t="str">
        <f>VLOOKUP($C2301,CARPETAS!$C$5:$L$2388,9,FALSE)</f>
        <v>142.41.39</v>
      </c>
      <c r="H2301" s="28" t="str">
        <f>VLOOKUP($C2301,CARPETAS!$C$5:$L$2388,5,FALSE)</f>
        <v>Silvio</v>
      </c>
      <c r="I2301" s="88">
        <v>44634</v>
      </c>
      <c r="J2301" s="29" t="str">
        <f>VLOOKUP($C2301,CARPETAS!$C$5:$L$2388,4,FALSE)</f>
        <v>Rio Branco</v>
      </c>
      <c r="K2301" s="38"/>
      <c r="L2301" s="93">
        <f t="shared" si="142"/>
        <v>44635</v>
      </c>
      <c r="M2301" s="30">
        <f t="shared" si="141"/>
        <v>5</v>
      </c>
      <c r="N2301" s="31">
        <v>918</v>
      </c>
      <c r="O2301" s="31" t="s">
        <v>4485</v>
      </c>
      <c r="P2301" s="31">
        <v>918</v>
      </c>
      <c r="Q2301" s="31">
        <v>5612</v>
      </c>
      <c r="R2301" s="31" t="s">
        <v>144</v>
      </c>
      <c r="S2301" s="31" t="s">
        <v>145</v>
      </c>
      <c r="T2301" s="40" t="s">
        <v>4486</v>
      </c>
      <c r="U2301" s="222"/>
      <c r="V2301" s="48"/>
      <c r="W2301" s="48"/>
    </row>
    <row r="2302" s="49" customFormat="1">
      <c r="A2302" s="39">
        <v>10</v>
      </c>
      <c r="B2302" s="54" t="s">
        <v>40</v>
      </c>
      <c r="C2302" s="55" t="s">
        <v>4484</v>
      </c>
      <c r="D2302" s="141" t="s">
        <v>26</v>
      </c>
      <c r="E2302" s="88">
        <v>44630</v>
      </c>
      <c r="F2302" s="37" t="str">
        <f>VLOOKUP($C2302,CARPETAS!$C$5:$L$2388,2,FALSE)</f>
        <v>BRB025</v>
      </c>
      <c r="G2302" s="27" t="str">
        <f>VLOOKUP($C2302,CARPETAS!$C$5:$L$2388,9,FALSE)</f>
        <v>142.41.38</v>
      </c>
      <c r="H2302" s="28" t="str">
        <f>VLOOKUP($C2302,CARPETAS!$C$5:$L$2388,5,FALSE)</f>
        <v>Zanini</v>
      </c>
      <c r="I2302" s="88">
        <v>44634</v>
      </c>
      <c r="J2302" s="29" t="str">
        <f>VLOOKUP($C2302,CARPETAS!$C$5:$L$2388,4,FALSE)</f>
        <v>Rio Branco</v>
      </c>
      <c r="K2302" s="38"/>
      <c r="L2302" s="93">
        <f t="shared" si="142"/>
        <v>44635</v>
      </c>
      <c r="M2302" s="30">
        <f t="shared" si="141"/>
        <v>5</v>
      </c>
      <c r="N2302" s="31">
        <v>918</v>
      </c>
      <c r="O2302" s="31" t="s">
        <v>294</v>
      </c>
      <c r="P2302" s="31">
        <v>918</v>
      </c>
      <c r="Q2302" s="31">
        <v>2649</v>
      </c>
      <c r="R2302" s="31" t="s">
        <v>582</v>
      </c>
      <c r="S2302" s="31" t="s">
        <v>583</v>
      </c>
      <c r="T2302" s="40" t="s">
        <v>4487</v>
      </c>
      <c r="U2302" s="222"/>
      <c r="V2302" s="48"/>
      <c r="W2302" s="48"/>
    </row>
    <row r="2303" s="49" customFormat="1">
      <c r="A2303" s="39">
        <v>10</v>
      </c>
      <c r="B2303" s="54" t="s">
        <v>40</v>
      </c>
      <c r="C2303" s="55" t="s">
        <v>4424</v>
      </c>
      <c r="D2303" s="141" t="s">
        <v>37</v>
      </c>
      <c r="E2303" s="88">
        <v>44629</v>
      </c>
      <c r="F2303" s="37" t="str">
        <f>VLOOKUP($C2303,CARPETAS!$C$5:$L$2388,2,FALSE)</f>
        <v>BRB020</v>
      </c>
      <c r="G2303" s="27" t="str">
        <f>VLOOKUP($C2303,CARPETAS!$C$5:$L$2388,9,FALSE)</f>
        <v>142.21.73</v>
      </c>
      <c r="H2303" s="28" t="str">
        <f>VLOOKUP($C2303,CARPETAS!$C$5:$L$2388,5,FALSE)</f>
        <v>Gral</v>
      </c>
      <c r="I2303" s="88">
        <v>44634</v>
      </c>
      <c r="J2303" s="29" t="str">
        <f>VLOOKUP($C2303,CARPETAS!$C$5:$L$2388,4,FALSE)</f>
        <v>Rio Branco</v>
      </c>
      <c r="K2303" s="38"/>
      <c r="L2303" s="93">
        <f t="shared" si="142"/>
        <v>44635</v>
      </c>
      <c r="M2303" s="30">
        <f t="shared" si="141"/>
        <v>6</v>
      </c>
      <c r="N2303" s="31">
        <v>918</v>
      </c>
      <c r="O2303" s="31" t="s">
        <v>1632</v>
      </c>
      <c r="P2303" s="31">
        <v>918</v>
      </c>
      <c r="Q2303" s="31">
        <v>5931</v>
      </c>
      <c r="R2303" s="31" t="s">
        <v>4488</v>
      </c>
      <c r="S2303" s="31" t="s">
        <v>4489</v>
      </c>
      <c r="T2303" s="40" t="s">
        <v>4487</v>
      </c>
      <c r="U2303" s="222"/>
      <c r="V2303" s="48"/>
      <c r="W2303" s="48"/>
    </row>
    <row r="2304" s="49" customFormat="1">
      <c r="A2304" s="39">
        <v>10</v>
      </c>
      <c r="B2304" s="54" t="s">
        <v>40</v>
      </c>
      <c r="C2304" s="55" t="s">
        <v>4450</v>
      </c>
      <c r="D2304" s="141" t="s">
        <v>26</v>
      </c>
      <c r="E2304" s="88">
        <v>44629</v>
      </c>
      <c r="F2304" s="37" t="str">
        <f>VLOOKUP($C2304,CARPETAS!$C$5:$L$2388,2,FALSE)</f>
        <v>BRB023</v>
      </c>
      <c r="G2304" s="27" t="str">
        <f>VLOOKUP($C2304,CARPETAS!$C$5:$L$2388,9,FALSE)</f>
        <v>142.34.96</v>
      </c>
      <c r="H2304" s="28" t="str">
        <f>VLOOKUP($C2304,CARPETAS!$C$5:$L$2388,5,FALSE)</f>
        <v>Zanini</v>
      </c>
      <c r="I2304" s="88">
        <v>44634</v>
      </c>
      <c r="J2304" s="29" t="str">
        <f>VLOOKUP($C2304,CARPETAS!$C$5:$L$2388,4,FALSE)</f>
        <v>Rio Branco</v>
      </c>
      <c r="K2304" s="38"/>
      <c r="L2304" s="93">
        <f t="shared" si="142"/>
        <v>44635</v>
      </c>
      <c r="M2304" s="30">
        <f t="shared" si="141"/>
        <v>6</v>
      </c>
      <c r="N2304" s="31">
        <v>918</v>
      </c>
      <c r="O2304" s="31" t="s">
        <v>276</v>
      </c>
      <c r="P2304" s="31">
        <v>919</v>
      </c>
      <c r="Q2304" s="31">
        <v>2644</v>
      </c>
      <c r="R2304" s="31" t="s">
        <v>114</v>
      </c>
      <c r="S2304" s="31" t="s">
        <v>115</v>
      </c>
      <c r="T2304" s="40" t="s">
        <v>4490</v>
      </c>
      <c r="U2304" s="222"/>
      <c r="V2304" s="48"/>
      <c r="W2304" s="48"/>
    </row>
    <row r="2305" s="49" customFormat="1">
      <c r="A2305" s="39">
        <v>10</v>
      </c>
      <c r="B2305" s="54" t="s">
        <v>40</v>
      </c>
      <c r="C2305" s="55" t="s">
        <v>4453</v>
      </c>
      <c r="D2305" s="141" t="s">
        <v>27</v>
      </c>
      <c r="E2305" s="88">
        <v>44632</v>
      </c>
      <c r="F2305" s="37" t="str">
        <f>VLOOKUP($C2305,CARPETAS!$C$5:$L$2388,2,FALSE)</f>
        <v>BRB024</v>
      </c>
      <c r="G2305" s="27" t="str">
        <f>VLOOKUP($C2305,CARPETAS!$C$5:$L$2388,9,FALSE)</f>
        <v>142.34.97</v>
      </c>
      <c r="H2305" s="28" t="str">
        <f>VLOOKUP($C2305,CARPETAS!$C$5:$L$2388,5,FALSE)</f>
        <v>Amaro</v>
      </c>
      <c r="I2305" s="88">
        <f>E2305+2</f>
        <v>44634</v>
      </c>
      <c r="J2305" s="29" t="str">
        <f>VLOOKUP($C2305,CARPETAS!$C$5:$L$2388,4,FALSE)</f>
        <v>Rio Branco</v>
      </c>
      <c r="K2305" s="38"/>
      <c r="L2305" s="93">
        <f t="shared" si="142"/>
        <v>44635</v>
      </c>
      <c r="M2305" s="30">
        <f t="shared" si="141"/>
        <v>3</v>
      </c>
      <c r="N2305" s="31">
        <v>1008</v>
      </c>
      <c r="O2305" s="31" t="s">
        <v>324</v>
      </c>
      <c r="P2305" s="31">
        <v>1008</v>
      </c>
      <c r="Q2305" s="31">
        <v>8536</v>
      </c>
      <c r="R2305" s="31" t="s">
        <v>4332</v>
      </c>
      <c r="S2305" s="31" t="s">
        <v>4491</v>
      </c>
      <c r="T2305" s="40" t="s">
        <v>4492</v>
      </c>
      <c r="U2305" s="222"/>
      <c r="V2305" s="48"/>
      <c r="W2305" s="48"/>
    </row>
    <row r="2306" s="49" customFormat="1">
      <c r="A2306" s="39">
        <v>10</v>
      </c>
      <c r="B2306" s="54" t="s">
        <v>40</v>
      </c>
      <c r="C2306" s="55" t="s">
        <v>4493</v>
      </c>
      <c r="D2306" s="141" t="s">
        <v>37</v>
      </c>
      <c r="E2306" s="88">
        <v>44634</v>
      </c>
      <c r="F2306" s="37" t="str">
        <f>VLOOKUP($C2306,CARPETAS!$C$5:$L$2388,2,FALSE)</f>
        <v>BRB027</v>
      </c>
      <c r="G2306" s="27" t="str">
        <f>VLOOKUP($C2306,CARPETAS!$C$5:$L$2388,9,FALSE)</f>
        <v>142.41.40</v>
      </c>
      <c r="H2306" s="28" t="str">
        <f>VLOOKUP($C2306,CARPETAS!$C$5:$L$2388,5,FALSE)</f>
        <v>Gral</v>
      </c>
      <c r="I2306" s="88">
        <v>44636</v>
      </c>
      <c r="J2306" s="29" t="str">
        <f>VLOOKUP($C2306,CARPETAS!$C$5:$L$2388,4,FALSE)</f>
        <v>Rio Branco</v>
      </c>
      <c r="K2306" s="38"/>
      <c r="L2306" s="93">
        <f t="shared" si="142"/>
        <v>44637</v>
      </c>
      <c r="M2306" s="30">
        <f t="shared" si="141"/>
        <v>3</v>
      </c>
      <c r="N2306" s="31">
        <v>918</v>
      </c>
      <c r="O2306" s="31" t="s">
        <v>1644</v>
      </c>
      <c r="P2306" s="31">
        <v>919</v>
      </c>
      <c r="Q2306" s="31">
        <v>5953</v>
      </c>
      <c r="R2306" s="31" t="s">
        <v>4494</v>
      </c>
      <c r="S2306" s="31" t="s">
        <v>4495</v>
      </c>
      <c r="T2306" s="40" t="s">
        <v>4496</v>
      </c>
      <c r="U2306" s="222"/>
      <c r="V2306" s="48"/>
      <c r="W2306" s="48"/>
    </row>
    <row r="2307" s="49" customFormat="1">
      <c r="A2307" s="39">
        <v>10</v>
      </c>
      <c r="B2307" s="54" t="s">
        <v>40</v>
      </c>
      <c r="C2307" s="55" t="s">
        <v>4484</v>
      </c>
      <c r="D2307" s="141" t="s">
        <v>32</v>
      </c>
      <c r="E2307" s="88">
        <v>44635</v>
      </c>
      <c r="F2307" s="37" t="str">
        <f>VLOOKUP($C2307,CARPETAS!$C$5:$L$2388,2,FALSE)</f>
        <v>BRB025</v>
      </c>
      <c r="G2307" s="27" t="str">
        <f>VLOOKUP($C2307,CARPETAS!$C$5:$L$2388,9,FALSE)</f>
        <v>142.41.38</v>
      </c>
      <c r="H2307" s="28" t="str">
        <f>VLOOKUP($C2307,CARPETAS!$C$5:$L$2388,5,FALSE)</f>
        <v>Zanini</v>
      </c>
      <c r="I2307" s="88">
        <f>E2307+2</f>
        <v>44637</v>
      </c>
      <c r="J2307" s="29" t="str">
        <f>VLOOKUP($C2307,CARPETAS!$C$5:$L$2388,4,FALSE)</f>
        <v>Rio Branco</v>
      </c>
      <c r="K2307" s="38"/>
      <c r="L2307" s="93">
        <f t="shared" si="142"/>
        <v>44638</v>
      </c>
      <c r="M2307" s="30">
        <f t="shared" si="141"/>
        <v>3</v>
      </c>
      <c r="N2307" s="31">
        <v>918</v>
      </c>
      <c r="O2307" s="31" t="s">
        <v>1329</v>
      </c>
      <c r="P2307" s="31">
        <v>919</v>
      </c>
      <c r="Q2307" s="31">
        <v>2652</v>
      </c>
      <c r="R2307" s="31" t="s">
        <v>1168</v>
      </c>
      <c r="S2307" s="31" t="s">
        <v>1169</v>
      </c>
      <c r="T2307" s="40" t="s">
        <v>4496</v>
      </c>
      <c r="U2307" s="222"/>
      <c r="V2307" s="48"/>
      <c r="W2307" s="48"/>
    </row>
    <row r="2308" s="49" customFormat="1">
      <c r="A2308" s="39">
        <v>11</v>
      </c>
      <c r="B2308" s="54" t="s">
        <v>40</v>
      </c>
      <c r="C2308" s="55" t="s">
        <v>4484</v>
      </c>
      <c r="D2308" s="141" t="s">
        <v>26</v>
      </c>
      <c r="E2308" s="88">
        <v>44637</v>
      </c>
      <c r="F2308" s="37" t="str">
        <f>VLOOKUP($C2308,CARPETAS!$C$5:$L$2388,2,FALSE)</f>
        <v>BRB025</v>
      </c>
      <c r="G2308" s="27" t="str">
        <f>VLOOKUP($C2308,CARPETAS!$C$5:$L$2388,9,FALSE)</f>
        <v>142.41.38</v>
      </c>
      <c r="H2308" s="28" t="str">
        <f>VLOOKUP($C2308,CARPETAS!$C$5:$L$2388,5,FALSE)</f>
        <v>Zanini</v>
      </c>
      <c r="I2308" s="88">
        <v>44638</v>
      </c>
      <c r="J2308" s="29" t="str">
        <f>VLOOKUP($C2308,CARPETAS!$C$5:$L$2388,4,FALSE)</f>
        <v>Rio Branco</v>
      </c>
      <c r="K2308" s="38"/>
      <c r="L2308" s="93">
        <f t="shared" si="142"/>
        <v>44639</v>
      </c>
      <c r="M2308" s="30">
        <f t="shared" si="141"/>
        <v>2</v>
      </c>
      <c r="N2308" s="31">
        <v>918</v>
      </c>
      <c r="O2308" s="31" t="s">
        <v>1340</v>
      </c>
      <c r="P2308" s="31">
        <v>918</v>
      </c>
      <c r="Q2308" s="31">
        <v>2658</v>
      </c>
      <c r="R2308" s="31" t="s">
        <v>335</v>
      </c>
      <c r="S2308" s="31" t="s">
        <v>336</v>
      </c>
      <c r="T2308" s="40" t="s">
        <v>4497</v>
      </c>
      <c r="U2308" s="222"/>
      <c r="V2308" s="48"/>
      <c r="W2308" s="48"/>
    </row>
    <row r="2309" s="49" customFormat="1">
      <c r="A2309" s="39">
        <v>11</v>
      </c>
      <c r="B2309" s="54" t="s">
        <v>40</v>
      </c>
      <c r="C2309" s="55" t="s">
        <v>4478</v>
      </c>
      <c r="D2309" s="141" t="s">
        <v>28</v>
      </c>
      <c r="E2309" s="88">
        <v>44637</v>
      </c>
      <c r="F2309" s="37" t="str">
        <f>VLOOKUP($C2309,CARPETAS!$C$5:$L$2388,2,FALSE)</f>
        <v>BRB026</v>
      </c>
      <c r="G2309" s="27" t="str">
        <f>VLOOKUP($C2309,CARPETAS!$C$5:$L$2388,9,FALSE)</f>
        <v>142.41.39</v>
      </c>
      <c r="H2309" s="28" t="str">
        <f>VLOOKUP($C2309,CARPETAS!$C$5:$L$2388,5,FALSE)</f>
        <v>Silvio</v>
      </c>
      <c r="I2309" s="88">
        <v>44638</v>
      </c>
      <c r="J2309" s="29" t="str">
        <f>VLOOKUP($C2309,CARPETAS!$C$5:$L$2388,4,FALSE)</f>
        <v>Rio Branco</v>
      </c>
      <c r="K2309" s="38"/>
      <c r="L2309" s="93">
        <f t="shared" si="142"/>
        <v>44639</v>
      </c>
      <c r="M2309" s="30">
        <f t="shared" si="141"/>
        <v>2</v>
      </c>
      <c r="N2309" s="31">
        <v>918</v>
      </c>
      <c r="O2309" s="31">
        <v>920</v>
      </c>
      <c r="P2309" s="31" t="s">
        <v>1228</v>
      </c>
      <c r="Q2309" s="31">
        <v>5616</v>
      </c>
      <c r="R2309" s="31" t="s">
        <v>4445</v>
      </c>
      <c r="S2309" s="31" t="s">
        <v>4446</v>
      </c>
      <c r="T2309" s="40" t="s">
        <v>4498</v>
      </c>
      <c r="U2309" s="222"/>
      <c r="V2309" s="48"/>
      <c r="W2309" s="48"/>
    </row>
    <row r="2310" s="49" customFormat="1">
      <c r="A2310" s="39">
        <v>11</v>
      </c>
      <c r="B2310" s="54" t="s">
        <v>40</v>
      </c>
      <c r="C2310" s="55" t="s">
        <v>4499</v>
      </c>
      <c r="D2310" s="141" t="s">
        <v>27</v>
      </c>
      <c r="E2310" s="88">
        <v>44637</v>
      </c>
      <c r="F2310" s="37" t="str">
        <f>VLOOKUP($C2310,CARPETAS!$C$5:$L$2388,2,FALSE)</f>
        <v>BRB028</v>
      </c>
      <c r="G2310" s="27" t="str">
        <f>VLOOKUP($C2310,CARPETAS!$C$5:$L$2388,9,FALSE)</f>
        <v>142.46.80</v>
      </c>
      <c r="H2310" s="28" t="str">
        <f>VLOOKUP($C2310,CARPETAS!$C$5:$L$2388,5,FALSE)</f>
        <v>Amaro</v>
      </c>
      <c r="I2310" s="88">
        <v>44638</v>
      </c>
      <c r="J2310" s="29" t="str">
        <f>VLOOKUP($C2310,CARPETAS!$C$5:$L$2388,4,FALSE)</f>
        <v>Rio Branco</v>
      </c>
      <c r="K2310" s="38"/>
      <c r="L2310" s="93">
        <f t="shared" si="142"/>
        <v>44639</v>
      </c>
      <c r="M2310" s="30">
        <f t="shared" si="141"/>
        <v>2</v>
      </c>
      <c r="N2310" s="31">
        <v>1008</v>
      </c>
      <c r="O2310" s="31">
        <v>56825</v>
      </c>
      <c r="P2310" s="31">
        <v>1009</v>
      </c>
      <c r="Q2310" s="31">
        <v>8584</v>
      </c>
      <c r="R2310" s="31" t="s">
        <v>3401</v>
      </c>
      <c r="S2310" s="31" t="s">
        <v>3760</v>
      </c>
      <c r="T2310" s="40" t="s">
        <v>4500</v>
      </c>
      <c r="U2310" s="222"/>
      <c r="V2310" s="48"/>
      <c r="W2310" s="48"/>
    </row>
    <row r="2311" s="49" customFormat="1">
      <c r="A2311" s="39">
        <v>11</v>
      </c>
      <c r="B2311" s="54" t="s">
        <v>40</v>
      </c>
      <c r="C2311" s="55" t="s">
        <v>4493</v>
      </c>
      <c r="D2311" s="141" t="s">
        <v>37</v>
      </c>
      <c r="E2311" s="88">
        <v>44637</v>
      </c>
      <c r="F2311" s="37" t="str">
        <f>VLOOKUP($C2311,CARPETAS!$C$5:$L$2388,2,FALSE)</f>
        <v>BRB027</v>
      </c>
      <c r="G2311" s="27" t="str">
        <f>VLOOKUP($C2311,CARPETAS!$C$5:$L$2388,9,FALSE)</f>
        <v>142.41.40</v>
      </c>
      <c r="H2311" s="28" t="str">
        <f>VLOOKUP($C2311,CARPETAS!$C$5:$L$2388,5,FALSE)</f>
        <v>Gral</v>
      </c>
      <c r="I2311" s="88">
        <v>44638</v>
      </c>
      <c r="J2311" s="29" t="str">
        <f>VLOOKUP($C2311,CARPETAS!$C$5:$L$2388,4,FALSE)</f>
        <v>Rio Branco</v>
      </c>
      <c r="K2311" s="38"/>
      <c r="L2311" s="93">
        <f t="shared" si="142"/>
        <v>44639</v>
      </c>
      <c r="M2311" s="30">
        <f t="shared" si="141"/>
        <v>2</v>
      </c>
      <c r="N2311" s="31">
        <v>918</v>
      </c>
      <c r="O2311" s="31" t="s">
        <v>409</v>
      </c>
      <c r="P2311" s="31">
        <v>918</v>
      </c>
      <c r="Q2311" s="31">
        <v>5954</v>
      </c>
      <c r="R2311" s="31" t="s">
        <v>4501</v>
      </c>
      <c r="S2311" s="31" t="s">
        <v>4502</v>
      </c>
      <c r="T2311" s="40" t="s">
        <v>4497</v>
      </c>
      <c r="U2311" s="222"/>
      <c r="V2311" s="48"/>
      <c r="W2311" s="48"/>
    </row>
    <row r="2312" s="49" customFormat="1">
      <c r="A2312" s="39">
        <v>11</v>
      </c>
      <c r="B2312" s="54" t="s">
        <v>40</v>
      </c>
      <c r="C2312" s="55" t="s">
        <v>4484</v>
      </c>
      <c r="D2312" s="141" t="s">
        <v>1998</v>
      </c>
      <c r="E2312" s="88">
        <v>44637</v>
      </c>
      <c r="F2312" s="37" t="str">
        <f>VLOOKUP($C2312,CARPETAS!$C$5:$L$2388,2,FALSE)</f>
        <v>BRB025</v>
      </c>
      <c r="G2312" s="27" t="str">
        <f>VLOOKUP($C2312,CARPETAS!$C$5:$L$2388,9,FALSE)</f>
        <v>142.41.38</v>
      </c>
      <c r="H2312" s="28" t="str">
        <f>VLOOKUP($C2312,CARPETAS!$C$5:$L$2388,5,FALSE)</f>
        <v>Zanini</v>
      </c>
      <c r="I2312" s="88">
        <v>44641</v>
      </c>
      <c r="J2312" s="29" t="str">
        <f>VLOOKUP($C2312,CARPETAS!$C$5:$L$2388,4,FALSE)</f>
        <v>Rio Branco</v>
      </c>
      <c r="K2312" s="38"/>
      <c r="L2312" s="93">
        <f t="shared" si="142"/>
        <v>44642</v>
      </c>
      <c r="M2312" s="30">
        <f t="shared" si="141"/>
        <v>5</v>
      </c>
      <c r="N2312" s="31">
        <v>918</v>
      </c>
      <c r="O2312" s="31" t="s">
        <v>2573</v>
      </c>
      <c r="P2312" s="31">
        <v>919</v>
      </c>
      <c r="Q2312" s="31">
        <v>2661</v>
      </c>
      <c r="R2312" s="31" t="s">
        <v>4503</v>
      </c>
      <c r="S2312" s="31" t="s">
        <v>685</v>
      </c>
      <c r="T2312" s="40" t="s">
        <v>4504</v>
      </c>
      <c r="U2312" s="222"/>
      <c r="V2312" s="48"/>
      <c r="W2312" s="48"/>
    </row>
    <row r="2313" s="49" customFormat="1">
      <c r="A2313" s="39">
        <v>11</v>
      </c>
      <c r="B2313" s="54" t="s">
        <v>40</v>
      </c>
      <c r="C2313" s="55" t="s">
        <v>4484</v>
      </c>
      <c r="D2313" s="141" t="s">
        <v>26</v>
      </c>
      <c r="E2313" s="88">
        <v>44638</v>
      </c>
      <c r="F2313" s="37" t="str">
        <f>VLOOKUP($C2313,CARPETAS!$C$5:$L$2388,2,FALSE)</f>
        <v>BRB025</v>
      </c>
      <c r="G2313" s="27" t="str">
        <f>VLOOKUP($C2313,CARPETAS!$C$5:$L$2388,9,FALSE)</f>
        <v>142.41.38</v>
      </c>
      <c r="H2313" s="28" t="str">
        <f>VLOOKUP($C2313,CARPETAS!$C$5:$L$2388,5,FALSE)</f>
        <v>Zanini</v>
      </c>
      <c r="I2313" s="88">
        <v>44641</v>
      </c>
      <c r="J2313" s="29" t="str">
        <f>VLOOKUP($C2313,CARPETAS!$C$5:$L$2388,4,FALSE)</f>
        <v>Rio Branco</v>
      </c>
      <c r="K2313" s="38"/>
      <c r="L2313" s="93">
        <f t="shared" si="142"/>
        <v>44642</v>
      </c>
      <c r="M2313" s="30">
        <f t="shared" si="141"/>
        <v>4</v>
      </c>
      <c r="N2313" s="31">
        <v>918</v>
      </c>
      <c r="O2313" s="31" t="s">
        <v>304</v>
      </c>
      <c r="P2313" s="31">
        <v>919</v>
      </c>
      <c r="Q2313" s="31">
        <v>2662</v>
      </c>
      <c r="R2313" s="31" t="s">
        <v>1187</v>
      </c>
      <c r="S2313" s="31" t="s">
        <v>1188</v>
      </c>
      <c r="T2313" s="40" t="s">
        <v>4504</v>
      </c>
      <c r="U2313" s="222"/>
      <c r="V2313" s="48"/>
      <c r="W2313" s="48"/>
    </row>
    <row r="2314" s="49" customFormat="1">
      <c r="A2314" s="39">
        <v>11</v>
      </c>
      <c r="B2314" s="54" t="s">
        <v>40</v>
      </c>
      <c r="C2314" s="55" t="s">
        <v>4499</v>
      </c>
      <c r="D2314" s="141" t="s">
        <v>27</v>
      </c>
      <c r="E2314" s="88">
        <v>44638</v>
      </c>
      <c r="F2314" s="37" t="str">
        <f>VLOOKUP($C2314,CARPETAS!$C$5:$L$2388,2,FALSE)</f>
        <v>BRB028</v>
      </c>
      <c r="G2314" s="27" t="str">
        <f>VLOOKUP($C2314,CARPETAS!$C$5:$L$2388,9,FALSE)</f>
        <v>142.46.80</v>
      </c>
      <c r="H2314" s="28" t="str">
        <f>VLOOKUP($C2314,CARPETAS!$C$5:$L$2388,5,FALSE)</f>
        <v>Amaro</v>
      </c>
      <c r="I2314" s="88">
        <v>44641</v>
      </c>
      <c r="J2314" s="29" t="str">
        <f>VLOOKUP($C2314,CARPETAS!$C$5:$L$2388,4,FALSE)</f>
        <v>Rio Branco</v>
      </c>
      <c r="K2314" s="38"/>
      <c r="L2314" s="93">
        <f t="shared" si="142"/>
        <v>44642</v>
      </c>
      <c r="M2314" s="30">
        <f t="shared" si="141"/>
        <v>4</v>
      </c>
      <c r="N2314" s="31">
        <v>1008</v>
      </c>
      <c r="O2314" s="31" t="s">
        <v>360</v>
      </c>
      <c r="P2314" s="31">
        <v>1008</v>
      </c>
      <c r="Q2314" s="31">
        <v>8590</v>
      </c>
      <c r="R2314" s="31" t="s">
        <v>4022</v>
      </c>
      <c r="S2314" s="31" t="s">
        <v>4023</v>
      </c>
      <c r="T2314" s="40" t="s">
        <v>4505</v>
      </c>
      <c r="U2314" s="222"/>
      <c r="V2314" s="48"/>
      <c r="W2314" s="48"/>
    </row>
    <row r="2315" s="49" customFormat="1">
      <c r="A2315" s="39">
        <v>11</v>
      </c>
      <c r="B2315" s="54" t="s">
        <v>40</v>
      </c>
      <c r="C2315" s="55" t="s">
        <v>4478</v>
      </c>
      <c r="D2315" s="141" t="s">
        <v>1091</v>
      </c>
      <c r="E2315" s="88">
        <v>44639</v>
      </c>
      <c r="F2315" s="37" t="str">
        <f>VLOOKUP($C2315,CARPETAS!$C$5:$L$2388,2,FALSE)</f>
        <v>BRB026</v>
      </c>
      <c r="G2315" s="27" t="str">
        <f>VLOOKUP($C2315,CARPETAS!$C$5:$L$2388,9,FALSE)</f>
        <v>142.41.39</v>
      </c>
      <c r="H2315" s="28" t="str">
        <f>VLOOKUP($C2315,CARPETAS!$C$5:$L$2388,5,FALSE)</f>
        <v>Silvio</v>
      </c>
      <c r="I2315" s="88">
        <f>E2315+2</f>
        <v>44641</v>
      </c>
      <c r="J2315" s="29" t="str">
        <f>VLOOKUP($C2315,CARPETAS!$C$5:$L$2388,4,FALSE)</f>
        <v>Rio Branco</v>
      </c>
      <c r="K2315" s="38"/>
      <c r="L2315" s="93">
        <f t="shared" si="142"/>
        <v>44642</v>
      </c>
      <c r="M2315" s="30">
        <f t="shared" si="141"/>
        <v>3</v>
      </c>
      <c r="N2315" s="31">
        <v>918</v>
      </c>
      <c r="O2315" s="31" t="s">
        <v>4506</v>
      </c>
      <c r="P2315" s="31">
        <v>918</v>
      </c>
      <c r="Q2315" s="31">
        <v>5622</v>
      </c>
      <c r="R2315" s="31" t="s">
        <v>4440</v>
      </c>
      <c r="S2315" s="31" t="s">
        <v>4441</v>
      </c>
      <c r="T2315" s="40" t="s">
        <v>4507</v>
      </c>
      <c r="U2315" s="222"/>
      <c r="V2315" s="48"/>
      <c r="W2315" s="48"/>
    </row>
    <row r="2316" s="49" customFormat="1">
      <c r="A2316" s="39">
        <v>10</v>
      </c>
      <c r="B2316" s="54" t="s">
        <v>40</v>
      </c>
      <c r="C2316" s="55" t="s">
        <v>4508</v>
      </c>
      <c r="D2316" s="141" t="s">
        <v>38</v>
      </c>
      <c r="E2316" s="88">
        <v>44624</v>
      </c>
      <c r="F2316" s="37" t="str">
        <f>VLOOKUP($C2316,CARPETAS!$C$5:$L$2388,2,FALSE)</f>
        <v>BRA010</v>
      </c>
      <c r="G2316" s="27" t="str">
        <f>VLOOKUP($C2316,CARPETAS!$C$5:$L$2388,9,FALSE)</f>
        <v>142.33.76</v>
      </c>
      <c r="H2316" s="28" t="str">
        <f>VLOOKUP($C2316,CARPETAS!$C$5:$L$2388,5,FALSE)</f>
        <v>Silvio</v>
      </c>
      <c r="I2316" s="88">
        <v>44641</v>
      </c>
      <c r="J2316" s="29" t="str">
        <f>VLOOKUP($C2316,CARPETAS!$C$5:$L$2388,4,FALSE)</f>
        <v>Rio Branco</v>
      </c>
      <c r="K2316" s="38"/>
      <c r="L2316" s="93">
        <f>I2316+2</f>
        <v>44643</v>
      </c>
      <c r="M2316" s="30">
        <f t="shared" si="141"/>
        <v>19</v>
      </c>
      <c r="N2316" s="31">
        <v>1104</v>
      </c>
      <c r="O2316" s="31"/>
      <c r="P2316" s="31">
        <v>1104</v>
      </c>
      <c r="Q2316" s="31">
        <v>5614</v>
      </c>
      <c r="R2316" s="31" t="s">
        <v>4509</v>
      </c>
      <c r="S2316" s="31" t="s">
        <v>3109</v>
      </c>
      <c r="T2316" s="40" t="s">
        <v>4510</v>
      </c>
      <c r="U2316" s="222"/>
      <c r="V2316" s="48"/>
      <c r="W2316" s="48"/>
    </row>
    <row r="2317" ht="28.5" s="49" customFormat="1">
      <c r="A2317" s="39">
        <v>11</v>
      </c>
      <c r="B2317" s="54" t="s">
        <v>40</v>
      </c>
      <c r="C2317" s="55" t="s">
        <v>4511</v>
      </c>
      <c r="D2317" s="141" t="s">
        <v>2282</v>
      </c>
      <c r="E2317" s="88">
        <v>44638</v>
      </c>
      <c r="F2317" s="37" t="str">
        <f>VLOOKUP($C2317,CARPETAS!$C$5:$L$2388,2,FALSE)</f>
        <v>BRE013</v>
      </c>
      <c r="G2317" s="27" t="str">
        <f>VLOOKUP($C2317,CARPETAS!$C$5:$L$2388,9,FALSE)</f>
        <v>1424288/1424290/1424291/1424289/1424352</v>
      </c>
      <c r="H2317" s="28" t="str">
        <f>VLOOKUP($C2317,CARPETAS!$C$5:$L$2388,5,FALSE)</f>
        <v>Zanini</v>
      </c>
      <c r="I2317" s="88">
        <v>44642</v>
      </c>
      <c r="J2317" s="29" t="str">
        <f>VLOOKUP($C2317,CARPETAS!$C$5:$L$2388,4,FALSE)</f>
        <v>Rio Branco</v>
      </c>
      <c r="K2317" s="38"/>
      <c r="L2317" s="93">
        <f ref="L2317:L2327" t="shared" si="143">I2317+1</f>
        <v>44643</v>
      </c>
      <c r="M2317" s="30">
        <f t="shared" si="141"/>
        <v>5</v>
      </c>
      <c r="N2317" s="31">
        <v>2116</v>
      </c>
      <c r="O2317" s="31">
        <v>55777</v>
      </c>
      <c r="P2317" s="31">
        <v>2116</v>
      </c>
      <c r="Q2317" s="31">
        <v>2660</v>
      </c>
      <c r="R2317" s="31" t="s">
        <v>3092</v>
      </c>
      <c r="S2317" s="31" t="s">
        <v>3093</v>
      </c>
      <c r="T2317" s="40" t="s">
        <v>4512</v>
      </c>
      <c r="U2317" s="222"/>
      <c r="V2317" s="48"/>
      <c r="W2317" s="48"/>
    </row>
    <row r="2318" s="49" customFormat="1">
      <c r="A2318" s="39">
        <v>12</v>
      </c>
      <c r="B2318" s="54" t="s">
        <v>40</v>
      </c>
      <c r="C2318" s="55" t="s">
        <v>4484</v>
      </c>
      <c r="D2318" s="141" t="s">
        <v>26</v>
      </c>
      <c r="E2318" s="88">
        <v>44642</v>
      </c>
      <c r="F2318" s="37" t="str">
        <f>VLOOKUP($C2318,CARPETAS!$C$5:$L$2388,2,FALSE)</f>
        <v>BRB025</v>
      </c>
      <c r="G2318" s="27" t="str">
        <f>VLOOKUP($C2318,CARPETAS!$C$5:$L$2388,9,FALSE)</f>
        <v>142.41.38</v>
      </c>
      <c r="H2318" s="28" t="str">
        <f>VLOOKUP($C2318,CARPETAS!$C$5:$L$2388,5,FALSE)</f>
        <v>Zanini</v>
      </c>
      <c r="I2318" s="88">
        <f>E2318+2</f>
        <v>44644</v>
      </c>
      <c r="J2318" s="29" t="str">
        <f>VLOOKUP($C2318,CARPETAS!$C$5:$L$2388,4,FALSE)</f>
        <v>Rio Branco</v>
      </c>
      <c r="K2318" s="38"/>
      <c r="L2318" s="93">
        <f t="shared" si="143"/>
        <v>44645</v>
      </c>
      <c r="M2318" s="30">
        <f t="shared" si="141"/>
        <v>3</v>
      </c>
      <c r="N2318" s="31">
        <v>918</v>
      </c>
      <c r="O2318" s="31" t="s">
        <v>1349</v>
      </c>
      <c r="P2318" s="31">
        <v>919</v>
      </c>
      <c r="Q2318" s="31">
        <v>2668</v>
      </c>
      <c r="R2318" s="31" t="s">
        <v>48</v>
      </c>
      <c r="S2318" s="31" t="s">
        <v>65</v>
      </c>
      <c r="T2318" s="40" t="s">
        <v>4513</v>
      </c>
      <c r="U2318" s="222"/>
      <c r="V2318" s="48"/>
      <c r="W2318" s="48"/>
    </row>
    <row r="2319" s="49" customFormat="1">
      <c r="A2319" s="39">
        <v>12</v>
      </c>
      <c r="B2319" s="54" t="s">
        <v>40</v>
      </c>
      <c r="C2319" s="55" t="s">
        <v>4478</v>
      </c>
      <c r="D2319" s="141" t="s">
        <v>32</v>
      </c>
      <c r="E2319" s="88">
        <v>44643</v>
      </c>
      <c r="F2319" s="37" t="str">
        <f>VLOOKUP($C2319,CARPETAS!$C$5:$L$2388,2,FALSE)</f>
        <v>BRB026</v>
      </c>
      <c r="G2319" s="27" t="str">
        <f>VLOOKUP($C2319,CARPETAS!$C$5:$L$2388,9,FALSE)</f>
        <v>142.41.39</v>
      </c>
      <c r="H2319" s="28" t="str">
        <f>VLOOKUP($C2319,CARPETAS!$C$5:$L$2388,5,FALSE)</f>
        <v>Silvio</v>
      </c>
      <c r="I2319" s="88">
        <f>E2319+2</f>
        <v>44645</v>
      </c>
      <c r="J2319" s="29" t="str">
        <f>VLOOKUP($C2319,CARPETAS!$C$5:$L$2388,4,FALSE)</f>
        <v>Rio Branco</v>
      </c>
      <c r="K2319" s="38"/>
      <c r="L2319" s="93">
        <f t="shared" si="143"/>
        <v>44646</v>
      </c>
      <c r="M2319" s="30">
        <f t="shared" si="141"/>
        <v>3</v>
      </c>
      <c r="N2319" s="31">
        <v>918</v>
      </c>
      <c r="O2319" s="31" t="s">
        <v>251</v>
      </c>
      <c r="P2319" s="31">
        <v>919</v>
      </c>
      <c r="Q2319" s="31">
        <v>5623</v>
      </c>
      <c r="R2319" s="31" t="s">
        <v>217</v>
      </c>
      <c r="S2319" s="31" t="s">
        <v>1690</v>
      </c>
      <c r="T2319" s="40" t="s">
        <v>4514</v>
      </c>
      <c r="U2319" s="222"/>
      <c r="V2319" s="48"/>
      <c r="W2319" s="48"/>
    </row>
    <row r="2320" s="49" customFormat="1">
      <c r="A2320" s="39">
        <v>12</v>
      </c>
      <c r="B2320" s="54" t="s">
        <v>40</v>
      </c>
      <c r="C2320" s="55" t="s">
        <v>4493</v>
      </c>
      <c r="D2320" s="141" t="s">
        <v>37</v>
      </c>
      <c r="E2320" s="88">
        <v>44642</v>
      </c>
      <c r="F2320" s="37" t="str">
        <f>VLOOKUP($C2320,CARPETAS!$C$5:$L$2388,2,FALSE)</f>
        <v>BRB027</v>
      </c>
      <c r="G2320" s="27" t="str">
        <f>VLOOKUP($C2320,CARPETAS!$C$5:$L$2388,9,FALSE)</f>
        <v>142.41.40</v>
      </c>
      <c r="H2320" s="28" t="str">
        <f>VLOOKUP($C2320,CARPETAS!$C$5:$L$2388,5,FALSE)</f>
        <v>Gral</v>
      </c>
      <c r="I2320" s="88">
        <f>E2320+3</f>
        <v>44645</v>
      </c>
      <c r="J2320" s="29" t="str">
        <f>VLOOKUP($C2320,CARPETAS!$C$5:$L$2388,4,FALSE)</f>
        <v>Rio Branco</v>
      </c>
      <c r="K2320" s="38"/>
      <c r="L2320" s="93">
        <f t="shared" si="143"/>
        <v>44646</v>
      </c>
      <c r="M2320" s="30">
        <f t="shared" si="141"/>
        <v>4</v>
      </c>
      <c r="N2320" s="31">
        <v>918</v>
      </c>
      <c r="O2320" s="31" t="s">
        <v>4515</v>
      </c>
      <c r="P2320" s="31">
        <v>919</v>
      </c>
      <c r="Q2320" s="31">
        <v>5955</v>
      </c>
      <c r="R2320" s="31" t="s">
        <v>4516</v>
      </c>
      <c r="S2320" s="31" t="s">
        <v>4517</v>
      </c>
      <c r="T2320" s="40" t="s">
        <v>4518</v>
      </c>
      <c r="U2320" s="222"/>
      <c r="V2320" s="48"/>
      <c r="W2320" s="48"/>
    </row>
    <row r="2321" s="49" customFormat="1">
      <c r="A2321" s="39">
        <v>11</v>
      </c>
      <c r="B2321" s="54" t="s">
        <v>40</v>
      </c>
      <c r="C2321" s="55" t="s">
        <v>4519</v>
      </c>
      <c r="D2321" s="141" t="s">
        <v>38</v>
      </c>
      <c r="E2321" s="88">
        <v>44635</v>
      </c>
      <c r="F2321" s="37" t="str">
        <f>VLOOKUP($C2321,CARPETAS!$C$5:$L$2388,2,FALSE)</f>
        <v>BRA011</v>
      </c>
      <c r="G2321" s="27" t="str">
        <f>VLOOKUP($C2321,CARPETAS!$C$5:$L$2388,9,FALSE)</f>
        <v>142.44.10</v>
      </c>
      <c r="H2321" s="28" t="str">
        <f>VLOOKUP($C2321,CARPETAS!$C$5:$L$2388,5,FALSE)</f>
        <v>Silvio</v>
      </c>
      <c r="I2321" s="88">
        <v>44645</v>
      </c>
      <c r="J2321" s="29" t="str">
        <f>VLOOKUP($C2321,CARPETAS!$C$5:$L$2388,4,FALSE)</f>
        <v>Rio Branco</v>
      </c>
      <c r="K2321" s="38"/>
      <c r="L2321" s="93">
        <f t="shared" si="143"/>
        <v>44646</v>
      </c>
      <c r="M2321" s="30">
        <f t="shared" si="141"/>
        <v>11</v>
      </c>
      <c r="N2321" s="31">
        <v>1104</v>
      </c>
      <c r="O2321" s="31">
        <v>57134</v>
      </c>
      <c r="P2321" s="31">
        <v>1104</v>
      </c>
      <c r="Q2321" s="31">
        <v>5619</v>
      </c>
      <c r="R2321" s="31" t="s">
        <v>3085</v>
      </c>
      <c r="S2321" s="31" t="s">
        <v>1985</v>
      </c>
      <c r="T2321" s="40" t="s">
        <v>4520</v>
      </c>
      <c r="U2321" s="222"/>
      <c r="V2321" s="48"/>
      <c r="W2321" s="48"/>
    </row>
    <row r="2322" ht="28.5" s="49" customFormat="1">
      <c r="A2322" s="39">
        <v>12</v>
      </c>
      <c r="B2322" s="54" t="s">
        <v>40</v>
      </c>
      <c r="C2322" s="55" t="s">
        <v>4521</v>
      </c>
      <c r="D2322" s="141" t="s">
        <v>2282</v>
      </c>
      <c r="E2322" s="88">
        <v>44643</v>
      </c>
      <c r="F2322" s="37" t="str">
        <f>VLOOKUP($C2322,CARPETAS!$C$5:$L$2388,2,FALSE)</f>
        <v>BRE014</v>
      </c>
      <c r="G2322" s="27" t="str">
        <f>VLOOKUP($C2322,CARPETAS!$C$5:$L$2388,9,FALSE)</f>
        <v>1424978/1424980/1424979/1424353</v>
      </c>
      <c r="H2322" s="28" t="s">
        <v>373</v>
      </c>
      <c r="I2322" s="88">
        <f ref="I2322:I2327" t="shared" si="144">E2322+2</f>
        <v>44645</v>
      </c>
      <c r="J2322" s="29" t="str">
        <f>VLOOKUP($C2322,CARPETAS!$C$5:$L$2388,4,FALSE)</f>
        <v>Rio Branco</v>
      </c>
      <c r="K2322" s="38"/>
      <c r="L2322" s="93">
        <f t="shared" si="143"/>
        <v>44646</v>
      </c>
      <c r="M2322" s="30">
        <f t="shared" si="141"/>
        <v>3</v>
      </c>
      <c r="N2322" s="31">
        <v>1376</v>
      </c>
      <c r="O2322" s="31" t="s">
        <v>4522</v>
      </c>
      <c r="P2322" s="31">
        <v>1361</v>
      </c>
      <c r="Q2322" s="31">
        <v>2669</v>
      </c>
      <c r="R2322" s="31" t="s">
        <v>1580</v>
      </c>
      <c r="S2322" s="31" t="s">
        <v>1581</v>
      </c>
      <c r="T2322" s="40" t="s">
        <v>4523</v>
      </c>
      <c r="U2322" s="222"/>
      <c r="V2322" s="48"/>
      <c r="W2322" s="48"/>
    </row>
    <row r="2323" s="49" customFormat="1">
      <c r="A2323" s="39">
        <v>12</v>
      </c>
      <c r="B2323" s="54" t="s">
        <v>40</v>
      </c>
      <c r="C2323" s="55" t="s">
        <v>4478</v>
      </c>
      <c r="D2323" s="141" t="s">
        <v>28</v>
      </c>
      <c r="E2323" s="88">
        <v>44645</v>
      </c>
      <c r="F2323" s="37" t="str">
        <f>VLOOKUP($C2323,CARPETAS!$C$5:$L$2388,2,FALSE)</f>
        <v>BRB026</v>
      </c>
      <c r="G2323" s="27" t="str">
        <f>VLOOKUP($C2323,CARPETAS!$C$5:$L$2388,9,FALSE)</f>
        <v>142.41.39</v>
      </c>
      <c r="H2323" s="28" t="str">
        <f>VLOOKUP($C2323,CARPETAS!$C$5:$L$2388,5,FALSE)</f>
        <v>Silvio</v>
      </c>
      <c r="I2323" s="88">
        <f t="shared" si="144"/>
        <v>44647</v>
      </c>
      <c r="J2323" s="29" t="str">
        <f>VLOOKUP($C2323,CARPETAS!$C$5:$L$2388,4,FALSE)</f>
        <v>Rio Branco</v>
      </c>
      <c r="K2323" s="38"/>
      <c r="L2323" s="93">
        <f t="shared" si="143"/>
        <v>44648</v>
      </c>
      <c r="M2323" s="30">
        <f t="shared" si="141"/>
        <v>3</v>
      </c>
      <c r="N2323" s="31">
        <v>918</v>
      </c>
      <c r="O2323" s="31" t="s">
        <v>338</v>
      </c>
      <c r="P2323" s="31">
        <v>920</v>
      </c>
      <c r="Q2323" s="31">
        <v>5627</v>
      </c>
      <c r="R2323" s="31" t="s">
        <v>2379</v>
      </c>
      <c r="S2323" s="31" t="s">
        <v>2380</v>
      </c>
      <c r="T2323" s="40" t="s">
        <v>4524</v>
      </c>
      <c r="U2323" s="222"/>
      <c r="V2323" s="48"/>
      <c r="W2323" s="48"/>
    </row>
    <row r="2324" s="49" customFormat="1">
      <c r="A2324" s="39">
        <v>12</v>
      </c>
      <c r="B2324" s="54" t="s">
        <v>40</v>
      </c>
      <c r="C2324" s="55" t="s">
        <v>4525</v>
      </c>
      <c r="D2324" s="141" t="s">
        <v>26</v>
      </c>
      <c r="E2324" s="88">
        <v>44645</v>
      </c>
      <c r="F2324" s="37" t="str">
        <f>VLOOKUP($C2324,CARPETAS!$C$5:$L$2388,2,FALSE)</f>
        <v>BRB029</v>
      </c>
      <c r="G2324" s="27" t="str">
        <f>VLOOKUP($C2324,CARPETAS!$C$5:$L$2388,9,FALSE)</f>
        <v>142.53.39</v>
      </c>
      <c r="H2324" s="28" t="str">
        <f>VLOOKUP($C2324,CARPETAS!$C$5:$L$2388,5,FALSE)</f>
        <v>Zanini</v>
      </c>
      <c r="I2324" s="88">
        <f t="shared" si="144"/>
        <v>44647</v>
      </c>
      <c r="J2324" s="29" t="str">
        <f>VLOOKUP($C2324,CARPETAS!$C$5:$L$2388,4,FALSE)</f>
        <v>Rio Branco</v>
      </c>
      <c r="K2324" s="38"/>
      <c r="L2324" s="93">
        <f t="shared" si="143"/>
        <v>44648</v>
      </c>
      <c r="M2324" s="30">
        <f t="shared" si="141"/>
        <v>3</v>
      </c>
      <c r="N2324" s="31">
        <v>918</v>
      </c>
      <c r="O2324" s="31" t="s">
        <v>323</v>
      </c>
      <c r="P2324" s="31">
        <v>918</v>
      </c>
      <c r="Q2324" s="31">
        <v>2672</v>
      </c>
      <c r="R2324" s="31" t="s">
        <v>1958</v>
      </c>
      <c r="S2324" s="31" t="s">
        <v>1959</v>
      </c>
      <c r="T2324" s="40" t="s">
        <v>4526</v>
      </c>
      <c r="U2324" s="222"/>
      <c r="V2324" s="48"/>
      <c r="W2324" s="48"/>
    </row>
    <row r="2325" s="49" customFormat="1">
      <c r="A2325" s="39">
        <v>12</v>
      </c>
      <c r="B2325" s="54" t="s">
        <v>40</v>
      </c>
      <c r="C2325" s="55" t="s">
        <v>4499</v>
      </c>
      <c r="D2325" s="141" t="s">
        <v>27</v>
      </c>
      <c r="E2325" s="88">
        <v>44645</v>
      </c>
      <c r="F2325" s="37" t="str">
        <f>VLOOKUP($C2325,CARPETAS!$C$5:$L$2388,2,FALSE)</f>
        <v>BRB028</v>
      </c>
      <c r="G2325" s="27" t="str">
        <f>VLOOKUP($C2325,CARPETAS!$C$5:$L$2388,9,FALSE)</f>
        <v>142.46.80</v>
      </c>
      <c r="H2325" s="28" t="str">
        <f>VLOOKUP($C2325,CARPETAS!$C$5:$L$2388,5,FALSE)</f>
        <v>Amaro</v>
      </c>
      <c r="I2325" s="88">
        <f t="shared" si="144"/>
        <v>44647</v>
      </c>
      <c r="J2325" s="29" t="str">
        <f>VLOOKUP($C2325,CARPETAS!$C$5:$L$2388,4,FALSE)</f>
        <v>Rio Branco</v>
      </c>
      <c r="K2325" s="38"/>
      <c r="L2325" s="93">
        <f t="shared" si="143"/>
        <v>44648</v>
      </c>
      <c r="M2325" s="30">
        <f t="shared" si="141"/>
        <v>3</v>
      </c>
      <c r="N2325" s="31">
        <v>1008</v>
      </c>
      <c r="O2325" s="31" t="s">
        <v>401</v>
      </c>
      <c r="P2325" s="31">
        <v>1008</v>
      </c>
      <c r="Q2325" s="31">
        <v>8621</v>
      </c>
      <c r="R2325" s="31" t="s">
        <v>3881</v>
      </c>
      <c r="S2325" s="31" t="s">
        <v>3882</v>
      </c>
      <c r="T2325" s="40" t="s">
        <v>4527</v>
      </c>
      <c r="U2325" s="222"/>
      <c r="V2325" s="48"/>
      <c r="W2325" s="48"/>
    </row>
    <row r="2326" s="49" customFormat="1">
      <c r="A2326" s="39">
        <v>12</v>
      </c>
      <c r="B2326" s="54" t="s">
        <v>40</v>
      </c>
      <c r="C2326" s="55" t="s">
        <v>4525</v>
      </c>
      <c r="D2326" s="141" t="s">
        <v>1998</v>
      </c>
      <c r="E2326" s="88">
        <v>44646</v>
      </c>
      <c r="F2326" s="37" t="str">
        <f>VLOOKUP($C2326,CARPETAS!$C$5:$L$2388,2,FALSE)</f>
        <v>BRB029</v>
      </c>
      <c r="G2326" s="27" t="str">
        <f>VLOOKUP($C2326,CARPETAS!$C$5:$L$2388,9,FALSE)</f>
        <v>142.53.39</v>
      </c>
      <c r="H2326" s="28" t="str">
        <f>VLOOKUP($C2326,CARPETAS!$C$5:$L$2388,5,FALSE)</f>
        <v>Zanini</v>
      </c>
      <c r="I2326" s="88">
        <f t="shared" si="144"/>
        <v>44648</v>
      </c>
      <c r="J2326" s="29" t="str">
        <f>VLOOKUP($C2326,CARPETAS!$C$5:$L$2388,4,FALSE)</f>
        <v>Rio Branco</v>
      </c>
      <c r="K2326" s="38"/>
      <c r="L2326" s="93">
        <f t="shared" si="143"/>
        <v>44649</v>
      </c>
      <c r="M2326" s="30">
        <f t="shared" si="141"/>
        <v>3</v>
      </c>
      <c r="N2326" s="31">
        <v>918</v>
      </c>
      <c r="O2326" s="31" t="s">
        <v>2585</v>
      </c>
      <c r="P2326" s="31">
        <v>918</v>
      </c>
      <c r="Q2326" s="31">
        <v>2673</v>
      </c>
      <c r="R2326" s="31" t="s">
        <v>3752</v>
      </c>
      <c r="S2326" s="31" t="s">
        <v>316</v>
      </c>
      <c r="T2326" s="40" t="s">
        <v>4528</v>
      </c>
      <c r="U2326" s="222"/>
      <c r="V2326" s="48"/>
      <c r="W2326" s="48"/>
    </row>
    <row r="2327" s="49" customFormat="1">
      <c r="A2327" s="39">
        <v>12</v>
      </c>
      <c r="B2327" s="54" t="s">
        <v>40</v>
      </c>
      <c r="C2327" s="55" t="s">
        <v>4499</v>
      </c>
      <c r="D2327" s="141" t="s">
        <v>27</v>
      </c>
      <c r="E2327" s="88">
        <v>44646</v>
      </c>
      <c r="F2327" s="37" t="str">
        <f>VLOOKUP($C2327,CARPETAS!$C$5:$L$2388,2,FALSE)</f>
        <v>BRB028</v>
      </c>
      <c r="G2327" s="27" t="str">
        <f>VLOOKUP($C2327,CARPETAS!$C$5:$L$2388,9,FALSE)</f>
        <v>142.46.80</v>
      </c>
      <c r="H2327" s="28" t="str">
        <f>VLOOKUP($C2327,CARPETAS!$C$5:$L$2388,5,FALSE)</f>
        <v>Amaro</v>
      </c>
      <c r="I2327" s="88">
        <f t="shared" si="144"/>
        <v>44648</v>
      </c>
      <c r="J2327" s="29" t="str">
        <f>VLOOKUP($C2327,CARPETAS!$C$5:$L$2388,4,FALSE)</f>
        <v>Rio Branco</v>
      </c>
      <c r="K2327" s="38"/>
      <c r="L2327" s="93">
        <f t="shared" si="143"/>
        <v>44649</v>
      </c>
      <c r="M2327" s="30">
        <f t="shared" si="141"/>
        <v>3</v>
      </c>
      <c r="N2327" s="31">
        <v>1008</v>
      </c>
      <c r="O2327" s="31" t="s">
        <v>377</v>
      </c>
      <c r="P2327" s="31">
        <v>1008</v>
      </c>
      <c r="Q2327" s="31">
        <v>8628</v>
      </c>
      <c r="R2327" s="31" t="s">
        <v>4529</v>
      </c>
      <c r="S2327" s="31" t="s">
        <v>4530</v>
      </c>
      <c r="T2327" s="40" t="s">
        <v>4531</v>
      </c>
      <c r="U2327" s="222"/>
      <c r="V2327" s="48"/>
      <c r="W2327" s="48"/>
    </row>
    <row r="2328" s="49" customFormat="1">
      <c r="A2328" s="39">
        <v>12</v>
      </c>
      <c r="B2328" s="54" t="s">
        <v>40</v>
      </c>
      <c r="C2328" s="55" t="s">
        <v>4532</v>
      </c>
      <c r="D2328" s="141" t="s">
        <v>4464</v>
      </c>
      <c r="E2328" s="88">
        <v>44645</v>
      </c>
      <c r="F2328" s="37" t="str">
        <f>VLOOKUP($C2328,CARPETAS!$C$5:$L$2388,2,FALSE)</f>
        <v>BRS002</v>
      </c>
      <c r="G2328" s="27" t="str">
        <f>VLOOKUP($C2328,CARPETAS!$C$5:$L$2388,9,FALSE)</f>
        <v>142.54.09</v>
      </c>
      <c r="H2328" s="28" t="str">
        <f>VLOOKUP($C2328,CARPETAS!$C$5:$L$2388,5,FALSE)</f>
        <v>Zanini</v>
      </c>
      <c r="I2328" s="88">
        <v>44648</v>
      </c>
      <c r="J2328" s="29" t="str">
        <f>VLOOKUP($C2328,CARPETAS!$C$5:$L$2388,4,FALSE)</f>
        <v>Rio Branco</v>
      </c>
      <c r="K2328" s="38"/>
      <c r="L2328" s="93">
        <v>44650</v>
      </c>
      <c r="M2328" s="30">
        <f t="shared" si="141"/>
        <v>5</v>
      </c>
      <c r="N2328" s="31">
        <v>954</v>
      </c>
      <c r="O2328" s="31" t="s">
        <v>4533</v>
      </c>
      <c r="P2328" s="31">
        <v>954</v>
      </c>
      <c r="Q2328" s="31">
        <v>2671</v>
      </c>
      <c r="R2328" s="31" t="s">
        <v>3132</v>
      </c>
      <c r="S2328" s="31" t="s">
        <v>2753</v>
      </c>
      <c r="T2328" s="40" t="s">
        <v>4534</v>
      </c>
      <c r="U2328" s="222"/>
      <c r="V2328" s="48"/>
      <c r="W2328" s="48"/>
    </row>
    <row r="2329" s="49" customFormat="1">
      <c r="A2329" s="39">
        <v>12</v>
      </c>
      <c r="B2329" s="54" t="s">
        <v>40</v>
      </c>
      <c r="C2329" s="55" t="s">
        <v>4535</v>
      </c>
      <c r="D2329" s="141" t="s">
        <v>38</v>
      </c>
      <c r="E2329" s="88">
        <v>44642</v>
      </c>
      <c r="F2329" s="37" t="str">
        <f>VLOOKUP($C2329,CARPETAS!$C$5:$L$2388,2,FALSE)</f>
        <v>BRA012</v>
      </c>
      <c r="G2329" s="27" t="str">
        <f>VLOOKUP($C2329,CARPETAS!$C$5:$L$2388,9,FALSE)</f>
        <v>142.50.28</v>
      </c>
      <c r="H2329" s="28" t="str">
        <f>VLOOKUP($C2329,CARPETAS!$C$5:$L$2388,5,FALSE)</f>
        <v>Silvio</v>
      </c>
      <c r="I2329" s="88">
        <v>44652</v>
      </c>
      <c r="J2329" s="29" t="str">
        <f>VLOOKUP($C2329,CARPETAS!$C$5:$L$2388,4,FALSE)</f>
        <v>Rio Branco</v>
      </c>
      <c r="K2329" s="38"/>
      <c r="L2329" s="93">
        <f ref="L2329:L2360" t="shared" si="145">I2329+1</f>
        <v>44653</v>
      </c>
      <c r="M2329" s="30">
        <f t="shared" si="141"/>
        <v>11</v>
      </c>
      <c r="N2329" s="31">
        <v>1104</v>
      </c>
      <c r="O2329" s="31"/>
      <c r="P2329" s="31">
        <v>1104</v>
      </c>
      <c r="Q2329" s="31">
        <v>5628</v>
      </c>
      <c r="R2329" s="31" t="s">
        <v>4445</v>
      </c>
      <c r="S2329" s="31" t="s">
        <v>4446</v>
      </c>
      <c r="T2329" s="40" t="s">
        <v>4536</v>
      </c>
      <c r="U2329" s="222"/>
      <c r="V2329" s="48"/>
      <c r="W2329" s="48"/>
    </row>
    <row r="2330" s="49" customFormat="1">
      <c r="A2330" s="39">
        <v>13</v>
      </c>
      <c r="B2330" s="54" t="s">
        <v>40</v>
      </c>
      <c r="C2330" s="55" t="s">
        <v>4525</v>
      </c>
      <c r="D2330" s="141" t="s">
        <v>1998</v>
      </c>
      <c r="E2330" s="88">
        <v>44653</v>
      </c>
      <c r="F2330" s="37" t="str">
        <f>VLOOKUP($C2330,CARPETAS!$C$5:$L$2388,2,FALSE)</f>
        <v>BRB029</v>
      </c>
      <c r="G2330" s="27" t="str">
        <f>VLOOKUP($C2330,CARPETAS!$C$5:$L$2388,9,FALSE)</f>
        <v>142.53.39</v>
      </c>
      <c r="H2330" s="28" t="str">
        <f>VLOOKUP($C2330,CARPETAS!$C$5:$L$2388,5,FALSE)</f>
        <v>Zanini</v>
      </c>
      <c r="I2330" s="88">
        <f>E2330+2</f>
        <v>44655</v>
      </c>
      <c r="J2330" s="29" t="str">
        <f>VLOOKUP($C2330,CARPETAS!$C$5:$L$2388,4,FALSE)</f>
        <v>Rio Branco</v>
      </c>
      <c r="K2330" s="38"/>
      <c r="L2330" s="93">
        <f t="shared" si="145"/>
        <v>44656</v>
      </c>
      <c r="M2330" s="30">
        <f t="shared" si="141"/>
        <v>3</v>
      </c>
      <c r="N2330" s="31">
        <v>918</v>
      </c>
      <c r="O2330" s="31" t="s">
        <v>2588</v>
      </c>
      <c r="P2330" s="31">
        <v>918</v>
      </c>
      <c r="Q2330" s="31">
        <v>2689</v>
      </c>
      <c r="R2330" s="31" t="s">
        <v>1710</v>
      </c>
      <c r="S2330" s="31" t="s">
        <v>2787</v>
      </c>
      <c r="T2330" s="40" t="s">
        <v>4537</v>
      </c>
      <c r="U2330" s="222"/>
      <c r="V2330" s="48"/>
      <c r="W2330" s="48"/>
    </row>
    <row r="2331" s="49" customFormat="1">
      <c r="A2331" s="39">
        <v>13</v>
      </c>
      <c r="B2331" s="54" t="s">
        <v>40</v>
      </c>
      <c r="C2331" s="55" t="s">
        <v>4478</v>
      </c>
      <c r="D2331" s="141" t="s">
        <v>32</v>
      </c>
      <c r="E2331" s="88">
        <v>44652</v>
      </c>
      <c r="F2331" s="37" t="str">
        <f>VLOOKUP($C2331,CARPETAS!$C$5:$L$2388,2,FALSE)</f>
        <v>BRB026</v>
      </c>
      <c r="G2331" s="27" t="str">
        <f>VLOOKUP($C2331,CARPETAS!$C$5:$L$2388,9,FALSE)</f>
        <v>142.41.39</v>
      </c>
      <c r="H2331" s="28" t="str">
        <f>VLOOKUP($C2331,CARPETAS!$C$5:$L$2388,5,FALSE)</f>
        <v>Silvio</v>
      </c>
      <c r="I2331" s="88">
        <f>E2331+3</f>
        <v>44655</v>
      </c>
      <c r="J2331" s="29" t="str">
        <f>VLOOKUP($C2331,CARPETAS!$C$5:$L$2388,4,FALSE)</f>
        <v>Rio Branco</v>
      </c>
      <c r="K2331" s="38"/>
      <c r="L2331" s="93">
        <f t="shared" si="145"/>
        <v>44656</v>
      </c>
      <c r="M2331" s="30">
        <f t="shared" si="141"/>
        <v>4</v>
      </c>
      <c r="N2331" s="31">
        <v>918</v>
      </c>
      <c r="O2331" s="31"/>
      <c r="P2331" s="31"/>
      <c r="Q2331" s="31">
        <v>5631</v>
      </c>
      <c r="R2331" s="31" t="s">
        <v>4538</v>
      </c>
      <c r="S2331" s="31" t="s">
        <v>4539</v>
      </c>
      <c r="T2331" s="40"/>
      <c r="U2331" s="222"/>
      <c r="V2331" s="48"/>
      <c r="W2331" s="48"/>
    </row>
    <row r="2332" s="49" customFormat="1">
      <c r="A2332" s="39">
        <v>13</v>
      </c>
      <c r="B2332" s="54" t="s">
        <v>40</v>
      </c>
      <c r="C2332" s="55" t="s">
        <v>4525</v>
      </c>
      <c r="D2332" s="141" t="s">
        <v>26</v>
      </c>
      <c r="E2332" s="88">
        <v>44652</v>
      </c>
      <c r="F2332" s="37" t="str">
        <f>VLOOKUP($C2332,CARPETAS!$C$5:$L$2388,2,FALSE)</f>
        <v>BRB029</v>
      </c>
      <c r="G2332" s="27" t="str">
        <f>VLOOKUP($C2332,CARPETAS!$C$5:$L$2388,9,FALSE)</f>
        <v>142.53.39</v>
      </c>
      <c r="H2332" s="28" t="str">
        <f>VLOOKUP($C2332,CARPETAS!$C$5:$L$2388,5,FALSE)</f>
        <v>Zanini</v>
      </c>
      <c r="I2332" s="88">
        <f>E2332+3</f>
        <v>44655</v>
      </c>
      <c r="J2332" s="29" t="str">
        <f>VLOOKUP($C2332,CARPETAS!$C$5:$L$2388,4,FALSE)</f>
        <v>Rio Branco</v>
      </c>
      <c r="K2332" s="38"/>
      <c r="L2332" s="93">
        <f t="shared" si="145"/>
        <v>44656</v>
      </c>
      <c r="M2332" s="30">
        <f t="shared" si="141"/>
        <v>4</v>
      </c>
      <c r="N2332" s="31">
        <v>918</v>
      </c>
      <c r="O2332" s="31" t="s">
        <v>1383</v>
      </c>
      <c r="P2332" s="31">
        <v>918</v>
      </c>
      <c r="Q2332" s="31">
        <v>2688</v>
      </c>
      <c r="R2332" s="31" t="s">
        <v>1663</v>
      </c>
      <c r="S2332" s="31" t="s">
        <v>1664</v>
      </c>
      <c r="T2332" s="40" t="s">
        <v>4537</v>
      </c>
      <c r="U2332" s="222"/>
      <c r="V2332" s="48"/>
      <c r="W2332" s="48"/>
    </row>
    <row r="2333" s="49" customFormat="1">
      <c r="A2333" s="39">
        <v>13</v>
      </c>
      <c r="B2333" s="54" t="s">
        <v>40</v>
      </c>
      <c r="C2333" s="55" t="s">
        <v>4499</v>
      </c>
      <c r="D2333" s="141" t="s">
        <v>27</v>
      </c>
      <c r="E2333" s="88">
        <v>44652</v>
      </c>
      <c r="F2333" s="37" t="str">
        <f>VLOOKUP($C2333,CARPETAS!$C$5:$L$2388,2,FALSE)</f>
        <v>BRB028</v>
      </c>
      <c r="G2333" s="27" t="str">
        <f>VLOOKUP($C2333,CARPETAS!$C$5:$L$2388,9,FALSE)</f>
        <v>142.46.80</v>
      </c>
      <c r="H2333" s="28" t="str">
        <f>VLOOKUP($C2333,CARPETAS!$C$5:$L$2388,5,FALSE)</f>
        <v>Amaro</v>
      </c>
      <c r="I2333" s="88">
        <f>E2333+3</f>
        <v>44655</v>
      </c>
      <c r="J2333" s="29" t="str">
        <f>VLOOKUP($C2333,CARPETAS!$C$5:$L$2388,4,FALSE)</f>
        <v>Rio Branco</v>
      </c>
      <c r="K2333" s="38"/>
      <c r="L2333" s="93">
        <f t="shared" si="145"/>
        <v>44656</v>
      </c>
      <c r="M2333" s="30">
        <f t="shared" si="141"/>
        <v>4</v>
      </c>
      <c r="N2333" s="31">
        <v>1008</v>
      </c>
      <c r="O2333" s="31" t="s">
        <v>1872</v>
      </c>
      <c r="P2333" s="31">
        <v>1008</v>
      </c>
      <c r="Q2333" s="31">
        <v>8663</v>
      </c>
      <c r="R2333" s="31" t="s">
        <v>4332</v>
      </c>
      <c r="S2333" s="31" t="s">
        <v>4491</v>
      </c>
      <c r="T2333" s="40" t="s">
        <v>4540</v>
      </c>
      <c r="U2333" s="222"/>
      <c r="V2333" s="48"/>
      <c r="W2333" s="48"/>
    </row>
    <row r="2334" s="49" customFormat="1">
      <c r="A2334" s="39">
        <v>14</v>
      </c>
      <c r="B2334" s="54" t="s">
        <v>40</v>
      </c>
      <c r="C2334" s="55" t="s">
        <v>4541</v>
      </c>
      <c r="D2334" s="141" t="s">
        <v>1998</v>
      </c>
      <c r="E2334" s="88">
        <v>44656</v>
      </c>
      <c r="F2334" s="37" t="str">
        <f>VLOOKUP($C2334,CARPETAS!$C$5:$L$2388,2,FALSE)</f>
        <v>BRB032</v>
      </c>
      <c r="G2334" s="27" t="str">
        <f>VLOOKUP($C2334,CARPETAS!$C$5:$L$2388,9,FALSE)</f>
        <v>142.59.51</v>
      </c>
      <c r="H2334" s="28" t="str">
        <f>VLOOKUP($C2334,CARPETAS!$C$5:$L$2388,5,FALSE)</f>
        <v>Zanini</v>
      </c>
      <c r="I2334" s="88">
        <f>E2334+1</f>
        <v>44657</v>
      </c>
      <c r="J2334" s="29" t="str">
        <f>VLOOKUP($C2334,CARPETAS!$C$5:$L$2388,4,FALSE)</f>
        <v>Rio Branco</v>
      </c>
      <c r="K2334" s="38"/>
      <c r="L2334" s="93">
        <f t="shared" si="145"/>
        <v>44658</v>
      </c>
      <c r="M2334" s="30">
        <f t="shared" si="141"/>
        <v>2</v>
      </c>
      <c r="N2334" s="31">
        <v>918</v>
      </c>
      <c r="O2334" s="31" t="s">
        <v>2602</v>
      </c>
      <c r="P2334" s="31">
        <v>919</v>
      </c>
      <c r="Q2334" s="31">
        <v>2695</v>
      </c>
      <c r="R2334" s="31" t="s">
        <v>161</v>
      </c>
      <c r="S2334" s="31" t="s">
        <v>162</v>
      </c>
      <c r="T2334" s="40" t="s">
        <v>4542</v>
      </c>
      <c r="U2334" s="222"/>
      <c r="V2334" s="48"/>
      <c r="W2334" s="48"/>
    </row>
    <row r="2335" s="49" customFormat="1">
      <c r="A2335" s="39">
        <v>13</v>
      </c>
      <c r="B2335" s="54" t="s">
        <v>40</v>
      </c>
      <c r="C2335" s="55" t="s">
        <v>4543</v>
      </c>
      <c r="D2335" s="141" t="s">
        <v>28</v>
      </c>
      <c r="E2335" s="88">
        <v>44652</v>
      </c>
      <c r="F2335" s="37" t="str">
        <f>VLOOKUP($C2335,CARPETAS!$C$5:$L$2388,2,FALSE)</f>
        <v>BRB030</v>
      </c>
      <c r="G2335" s="27" t="str">
        <f>VLOOKUP($C2335,CARPETAS!$C$5:$L$2388,9,FALSE)</f>
        <v>142.59.47</v>
      </c>
      <c r="H2335" s="28" t="str">
        <f>VLOOKUP($C2335,CARPETAS!$C$5:$L$2388,5,FALSE)</f>
        <v>Silvio</v>
      </c>
      <c r="I2335" s="88">
        <f>E2335+5</f>
        <v>44657</v>
      </c>
      <c r="J2335" s="29" t="str">
        <f>VLOOKUP($C2335,CARPETAS!$C$5:$L$2388,4,FALSE)</f>
        <v>Rio Branco</v>
      </c>
      <c r="K2335" s="38"/>
      <c r="L2335" s="93">
        <f t="shared" si="145"/>
        <v>44658</v>
      </c>
      <c r="M2335" s="30">
        <f t="shared" si="141"/>
        <v>6</v>
      </c>
      <c r="N2335" s="31">
        <v>918</v>
      </c>
      <c r="O2335" s="31" t="s">
        <v>1285</v>
      </c>
      <c r="P2335" s="31">
        <v>920</v>
      </c>
      <c r="Q2335" s="31">
        <v>5632</v>
      </c>
      <c r="R2335" s="31" t="s">
        <v>4544</v>
      </c>
      <c r="S2335" s="31" t="s">
        <v>4545</v>
      </c>
      <c r="T2335" s="40" t="s">
        <v>4546</v>
      </c>
      <c r="U2335" s="222"/>
      <c r="V2335" s="48"/>
      <c r="W2335" s="48"/>
    </row>
    <row r="2336" s="49" customFormat="1">
      <c r="A2336" s="39">
        <v>14</v>
      </c>
      <c r="B2336" s="54" t="s">
        <v>40</v>
      </c>
      <c r="C2336" s="55" t="s">
        <v>4525</v>
      </c>
      <c r="D2336" s="141" t="s">
        <v>26</v>
      </c>
      <c r="E2336" s="88">
        <v>44655</v>
      </c>
      <c r="F2336" s="37" t="str">
        <f>VLOOKUP($C2336,CARPETAS!$C$5:$L$2388,2,FALSE)</f>
        <v>BRB029</v>
      </c>
      <c r="G2336" s="27" t="str">
        <f>VLOOKUP($C2336,CARPETAS!$C$5:$L$2388,9,FALSE)</f>
        <v>142.53.39</v>
      </c>
      <c r="H2336" s="28" t="str">
        <f>VLOOKUP($C2336,CARPETAS!$C$5:$L$2388,5,FALSE)</f>
        <v>Zanini</v>
      </c>
      <c r="I2336" s="88">
        <f>E2336+2</f>
        <v>44657</v>
      </c>
      <c r="J2336" s="29" t="str">
        <f>VLOOKUP($C2336,CARPETAS!$C$5:$L$2388,4,FALSE)</f>
        <v>Rio Branco</v>
      </c>
      <c r="K2336" s="38"/>
      <c r="L2336" s="93">
        <f t="shared" si="145"/>
        <v>44658</v>
      </c>
      <c r="M2336" s="30">
        <f t="shared" si="141"/>
        <v>3</v>
      </c>
      <c r="N2336" s="31">
        <v>918</v>
      </c>
      <c r="O2336" s="31" t="s">
        <v>1390</v>
      </c>
      <c r="P2336" s="31">
        <v>918</v>
      </c>
      <c r="Q2336" s="31">
        <v>2692</v>
      </c>
      <c r="R2336" s="31" t="s">
        <v>962</v>
      </c>
      <c r="S2336" s="31" t="s">
        <v>963</v>
      </c>
      <c r="T2336" s="40" t="s">
        <v>4547</v>
      </c>
      <c r="U2336" s="222"/>
      <c r="V2336" s="48"/>
      <c r="W2336" s="48"/>
    </row>
    <row r="2337" s="49" customFormat="1">
      <c r="A2337" s="39">
        <v>14</v>
      </c>
      <c r="B2337" s="54" t="s">
        <v>40</v>
      </c>
      <c r="C2337" s="55" t="s">
        <v>4548</v>
      </c>
      <c r="D2337" s="141" t="s">
        <v>27</v>
      </c>
      <c r="E2337" s="88">
        <v>44655</v>
      </c>
      <c r="F2337" s="37" t="str">
        <f>VLOOKUP($C2337,CARPETAS!$C$5:$L$2388,2,FALSE)</f>
        <v>BRB031</v>
      </c>
      <c r="G2337" s="27" t="str">
        <f>VLOOKUP($C2337,CARPETAS!$C$5:$L$2388,9,FALSE)</f>
        <v>142.59.48</v>
      </c>
      <c r="H2337" s="28" t="str">
        <f>VLOOKUP($C2337,CARPETAS!$C$5:$L$2388,5,FALSE)</f>
        <v>Amaro</v>
      </c>
      <c r="I2337" s="88">
        <f>E2337+2</f>
        <v>44657</v>
      </c>
      <c r="J2337" s="29" t="str">
        <f>VLOOKUP($C2337,CARPETAS!$C$5:$L$2388,4,FALSE)</f>
        <v>Rio Branco</v>
      </c>
      <c r="K2337" s="38"/>
      <c r="L2337" s="93">
        <f t="shared" si="145"/>
        <v>44658</v>
      </c>
      <c r="M2337" s="30">
        <f t="shared" si="141"/>
        <v>3</v>
      </c>
      <c r="N2337" s="31">
        <v>1008</v>
      </c>
      <c r="O2337" s="31" t="s">
        <v>2989</v>
      </c>
      <c r="P2337" s="31">
        <v>1008</v>
      </c>
      <c r="Q2337" s="31">
        <v>8677</v>
      </c>
      <c r="R2337" s="31" t="s">
        <v>4549</v>
      </c>
      <c r="S2337" s="31" t="s">
        <v>3842</v>
      </c>
      <c r="T2337" s="40" t="s">
        <v>4550</v>
      </c>
      <c r="U2337" s="222"/>
      <c r="V2337" s="48"/>
      <c r="W2337" s="48"/>
    </row>
    <row r="2338" s="49" customFormat="1">
      <c r="A2338" s="39">
        <v>14</v>
      </c>
      <c r="B2338" s="54" t="s">
        <v>40</v>
      </c>
      <c r="C2338" s="55" t="s">
        <v>4525</v>
      </c>
      <c r="D2338" s="141" t="s">
        <v>1998</v>
      </c>
      <c r="E2338" s="88">
        <v>44655</v>
      </c>
      <c r="F2338" s="37" t="str">
        <f>VLOOKUP($C2338,CARPETAS!$C$5:$L$2388,2,FALSE)</f>
        <v>BRB029</v>
      </c>
      <c r="G2338" s="27" t="str">
        <f>VLOOKUP($C2338,CARPETAS!$C$5:$L$2388,9,FALSE)</f>
        <v>142.53.39</v>
      </c>
      <c r="H2338" s="28" t="str">
        <f>VLOOKUP($C2338,CARPETAS!$C$5:$L$2388,5,FALSE)</f>
        <v>Zanini</v>
      </c>
      <c r="I2338" s="88">
        <f>E2338+2</f>
        <v>44657</v>
      </c>
      <c r="J2338" s="29" t="str">
        <f>VLOOKUP($C2338,CARPETAS!$C$5:$L$2388,4,FALSE)</f>
        <v>Rio Branco</v>
      </c>
      <c r="K2338" s="38"/>
      <c r="L2338" s="93">
        <f t="shared" si="145"/>
        <v>44658</v>
      </c>
      <c r="M2338" s="30">
        <f t="shared" si="141"/>
        <v>3</v>
      </c>
      <c r="N2338" s="31">
        <v>918</v>
      </c>
      <c r="O2338" s="31"/>
      <c r="P2338" s="31">
        <v>919</v>
      </c>
      <c r="Q2338" s="31">
        <v>2691</v>
      </c>
      <c r="R2338" s="31" t="s">
        <v>696</v>
      </c>
      <c r="S2338" s="31" t="s">
        <v>697</v>
      </c>
      <c r="T2338" s="40" t="s">
        <v>4551</v>
      </c>
      <c r="U2338" s="222"/>
      <c r="V2338" s="48"/>
      <c r="W2338" s="48"/>
    </row>
    <row r="2339" s="49" customFormat="1">
      <c r="A2339" s="39">
        <v>14</v>
      </c>
      <c r="B2339" s="54" t="s">
        <v>40</v>
      </c>
      <c r="C2339" s="55" t="s">
        <v>4493</v>
      </c>
      <c r="D2339" s="141" t="s">
        <v>28</v>
      </c>
      <c r="E2339" s="88">
        <v>44656</v>
      </c>
      <c r="F2339" s="37" t="str">
        <f>VLOOKUP($C2339,CARPETAS!$C$5:$L$2388,2,FALSE)</f>
        <v>BRB027</v>
      </c>
      <c r="G2339" s="27" t="str">
        <f>VLOOKUP($C2339,CARPETAS!$C$5:$L$2388,9,FALSE)</f>
        <v>142.41.40</v>
      </c>
      <c r="H2339" s="28" t="str">
        <f>VLOOKUP($C2339,CARPETAS!$C$5:$L$2388,5,FALSE)</f>
        <v>Gral</v>
      </c>
      <c r="I2339" s="88">
        <f>E2339+2</f>
        <v>44658</v>
      </c>
      <c r="J2339" s="29" t="str">
        <f>VLOOKUP($C2339,CARPETAS!$C$5:$L$2388,4,FALSE)</f>
        <v>Rio Branco</v>
      </c>
      <c r="K2339" s="38"/>
      <c r="L2339" s="93">
        <f t="shared" si="145"/>
        <v>44659</v>
      </c>
      <c r="M2339" s="30">
        <f t="shared" si="141"/>
        <v>3</v>
      </c>
      <c r="N2339" s="31">
        <v>918</v>
      </c>
      <c r="O2339" s="31" t="s">
        <v>1304</v>
      </c>
      <c r="P2339" s="31">
        <v>920</v>
      </c>
      <c r="Q2339" s="31">
        <v>5956</v>
      </c>
      <c r="R2339" s="31" t="s">
        <v>4552</v>
      </c>
      <c r="S2339" s="31" t="s">
        <v>2496</v>
      </c>
      <c r="T2339" s="40" t="s">
        <v>4553</v>
      </c>
      <c r="U2339" s="222"/>
      <c r="V2339" s="48"/>
      <c r="W2339" s="48"/>
    </row>
    <row r="2340" s="49" customFormat="1">
      <c r="A2340" s="39">
        <v>14</v>
      </c>
      <c r="B2340" s="54" t="s">
        <v>40</v>
      </c>
      <c r="C2340" s="55" t="s">
        <v>4543</v>
      </c>
      <c r="D2340" s="141" t="s">
        <v>32</v>
      </c>
      <c r="E2340" s="88">
        <v>44657</v>
      </c>
      <c r="F2340" s="37" t="str">
        <f>VLOOKUP($C2340,CARPETAS!$C$5:$L$2388,2,FALSE)</f>
        <v>BRB030</v>
      </c>
      <c r="G2340" s="27" t="str">
        <f>VLOOKUP($C2340,CARPETAS!$C$5:$L$2388,9,FALSE)</f>
        <v>142.59.47</v>
      </c>
      <c r="H2340" s="28" t="str">
        <f>VLOOKUP($C2340,CARPETAS!$C$5:$L$2388,5,FALSE)</f>
        <v>Silvio</v>
      </c>
      <c r="I2340" s="88">
        <v>44658</v>
      </c>
      <c r="J2340" s="29" t="str">
        <f>VLOOKUP($C2340,CARPETAS!$C$5:$L$2388,4,FALSE)</f>
        <v>Rio Branco</v>
      </c>
      <c r="K2340" s="38"/>
      <c r="L2340" s="93">
        <f t="shared" si="145"/>
        <v>44659</v>
      </c>
      <c r="M2340" s="30">
        <f t="shared" si="141"/>
        <v>2</v>
      </c>
      <c r="N2340" s="31">
        <v>918</v>
      </c>
      <c r="O2340" s="31" t="s">
        <v>1375</v>
      </c>
      <c r="P2340" s="31">
        <v>919</v>
      </c>
      <c r="Q2340" s="31">
        <v>5637</v>
      </c>
      <c r="R2340" s="31" t="s">
        <v>4554</v>
      </c>
      <c r="S2340" s="31" t="s">
        <v>4555</v>
      </c>
      <c r="T2340" s="40" t="s">
        <v>4556</v>
      </c>
      <c r="U2340" s="222"/>
      <c r="V2340" s="48"/>
      <c r="W2340" s="48"/>
    </row>
    <row r="2341" s="49" customFormat="1">
      <c r="A2341" s="39">
        <v>13</v>
      </c>
      <c r="B2341" s="54" t="s">
        <v>40</v>
      </c>
      <c r="C2341" s="55" t="s">
        <v>4557</v>
      </c>
      <c r="D2341" s="141" t="s">
        <v>38</v>
      </c>
      <c r="E2341" s="88">
        <v>44649</v>
      </c>
      <c r="F2341" s="37" t="str">
        <f>VLOOKUP($C2341,CARPETAS!$C$5:$L$2388,2,FALSE)</f>
        <v>BRA013</v>
      </c>
      <c r="G2341" s="27" t="str">
        <f>VLOOKUP($C2341,CARPETAS!$C$5:$L$2388,9,FALSE)</f>
        <v>142.58.18</v>
      </c>
      <c r="H2341" s="28" t="str">
        <f>VLOOKUP($C2341,CARPETAS!$C$5:$L$2388,5,FALSE)</f>
        <v>Silvio</v>
      </c>
      <c r="I2341" s="88">
        <v>44659</v>
      </c>
      <c r="J2341" s="29" t="str">
        <f>VLOOKUP($C2341,CARPETAS!$C$5:$L$2388,4,FALSE)</f>
        <v>Rio Branco</v>
      </c>
      <c r="K2341" s="38"/>
      <c r="L2341" s="93">
        <f t="shared" si="145"/>
        <v>44660</v>
      </c>
      <c r="M2341" s="30">
        <f t="shared" si="141"/>
        <v>11</v>
      </c>
      <c r="N2341" s="31">
        <v>1104</v>
      </c>
      <c r="O2341" s="31"/>
      <c r="P2341" s="31">
        <v>1104</v>
      </c>
      <c r="Q2341" s="31">
        <v>5630</v>
      </c>
      <c r="R2341" s="31" t="s">
        <v>1311</v>
      </c>
      <c r="S2341" s="31" t="s">
        <v>867</v>
      </c>
      <c r="T2341" s="40" t="s">
        <v>4558</v>
      </c>
      <c r="U2341" s="222"/>
      <c r="V2341" s="48"/>
      <c r="W2341" s="48"/>
    </row>
    <row r="2342" s="49" customFormat="1">
      <c r="A2342" s="39">
        <v>14</v>
      </c>
      <c r="B2342" s="54" t="s">
        <v>40</v>
      </c>
      <c r="C2342" s="55" t="s">
        <v>4543</v>
      </c>
      <c r="D2342" s="141" t="s">
        <v>4381</v>
      </c>
      <c r="E2342" s="88">
        <v>44656</v>
      </c>
      <c r="F2342" s="37" t="str">
        <f>VLOOKUP($C2342,CARPETAS!$C$5:$L$2388,2,FALSE)</f>
        <v>BRB030</v>
      </c>
      <c r="G2342" s="27" t="str">
        <f>VLOOKUP($C2342,CARPETAS!$C$5:$L$2388,9,FALSE)</f>
        <v>142.59.47</v>
      </c>
      <c r="H2342" s="28" t="str">
        <f>VLOOKUP($C2342,CARPETAS!$C$5:$L$2388,5,FALSE)</f>
        <v>Silvio</v>
      </c>
      <c r="I2342" s="88">
        <v>44659</v>
      </c>
      <c r="J2342" s="29" t="str">
        <f>VLOOKUP($C2342,CARPETAS!$C$5:$L$2388,4,FALSE)</f>
        <v>Rio Branco</v>
      </c>
      <c r="K2342" s="38"/>
      <c r="L2342" s="93">
        <f t="shared" si="145"/>
        <v>44660</v>
      </c>
      <c r="M2342" s="30">
        <f t="shared" si="141"/>
        <v>4</v>
      </c>
      <c r="N2342" s="31">
        <v>918</v>
      </c>
      <c r="O2342" s="31" t="s">
        <v>4559</v>
      </c>
      <c r="P2342" s="31">
        <v>918</v>
      </c>
      <c r="Q2342" s="31">
        <v>5633</v>
      </c>
      <c r="R2342" s="31" t="s">
        <v>4560</v>
      </c>
      <c r="S2342" s="31" t="s">
        <v>4561</v>
      </c>
      <c r="T2342" s="40" t="s">
        <v>4562</v>
      </c>
      <c r="U2342" s="222"/>
      <c r="V2342" s="48"/>
      <c r="W2342" s="48"/>
    </row>
    <row r="2343" s="49" customFormat="1">
      <c r="A2343" s="39">
        <v>14</v>
      </c>
      <c r="B2343" s="54" t="s">
        <v>40</v>
      </c>
      <c r="C2343" s="55" t="s">
        <v>4541</v>
      </c>
      <c r="D2343" s="141" t="s">
        <v>4563</v>
      </c>
      <c r="E2343" s="88">
        <v>44657</v>
      </c>
      <c r="F2343" s="37" t="str">
        <f>VLOOKUP($C2343,CARPETAS!$C$5:$L$2388,2,FALSE)</f>
        <v>BRB032</v>
      </c>
      <c r="G2343" s="27" t="str">
        <f>VLOOKUP($C2343,CARPETAS!$C$5:$L$2388,9,FALSE)</f>
        <v>142.59.51</v>
      </c>
      <c r="H2343" s="28" t="str">
        <f>VLOOKUP($C2343,CARPETAS!$C$5:$L$2388,5,FALSE)</f>
        <v>Zanini</v>
      </c>
      <c r="I2343" s="88">
        <f>E2343+2</f>
        <v>44659</v>
      </c>
      <c r="J2343" s="29" t="str">
        <f>VLOOKUP($C2343,CARPETAS!$C$5:$L$2388,4,FALSE)</f>
        <v>Rio Branco</v>
      </c>
      <c r="K2343" s="38"/>
      <c r="L2343" s="93">
        <f t="shared" si="145"/>
        <v>44660</v>
      </c>
      <c r="M2343" s="30">
        <f t="shared" si="141"/>
        <v>3</v>
      </c>
      <c r="N2343" s="31">
        <v>918</v>
      </c>
      <c r="O2343" s="31" t="s">
        <v>4564</v>
      </c>
      <c r="P2343" s="31">
        <v>918</v>
      </c>
      <c r="Q2343" s="31">
        <v>2696</v>
      </c>
      <c r="R2343" s="31" t="s">
        <v>3132</v>
      </c>
      <c r="S2343" s="31" t="s">
        <v>2753</v>
      </c>
      <c r="T2343" s="40" t="s">
        <v>4562</v>
      </c>
      <c r="U2343" s="222"/>
      <c r="V2343" s="48"/>
      <c r="W2343" s="48"/>
    </row>
    <row r="2344" s="49" customFormat="1">
      <c r="A2344" s="39">
        <v>14</v>
      </c>
      <c r="B2344" s="54" t="s">
        <v>40</v>
      </c>
      <c r="C2344" s="55" t="s">
        <v>4541</v>
      </c>
      <c r="D2344" s="141" t="s">
        <v>26</v>
      </c>
      <c r="E2344" s="88">
        <v>44658</v>
      </c>
      <c r="F2344" s="37" t="str">
        <f>VLOOKUP($C2344,CARPETAS!$C$5:$L$2388,2,FALSE)</f>
        <v>BRB032</v>
      </c>
      <c r="G2344" s="27" t="str">
        <f>VLOOKUP($C2344,CARPETAS!$C$5:$L$2388,9,FALSE)</f>
        <v>142.59.51</v>
      </c>
      <c r="H2344" s="28" t="str">
        <f>VLOOKUP($C2344,CARPETAS!$C$5:$L$2388,5,FALSE)</f>
        <v>Zanini</v>
      </c>
      <c r="I2344" s="88">
        <v>44659</v>
      </c>
      <c r="J2344" s="29" t="str">
        <f>VLOOKUP($C2344,CARPETAS!$C$5:$L$2388,4,FALSE)</f>
        <v>Rio Branco</v>
      </c>
      <c r="K2344" s="38"/>
      <c r="L2344" s="93">
        <f t="shared" si="145"/>
        <v>44660</v>
      </c>
      <c r="M2344" s="30">
        <f t="shared" si="141"/>
        <v>2</v>
      </c>
      <c r="N2344" s="31">
        <v>918</v>
      </c>
      <c r="O2344" s="31" t="s">
        <v>1392</v>
      </c>
      <c r="P2344" s="31">
        <v>918</v>
      </c>
      <c r="Q2344" s="31">
        <v>2697</v>
      </c>
      <c r="R2344" s="31" t="s">
        <v>2263</v>
      </c>
      <c r="S2344" s="31" t="s">
        <v>2264</v>
      </c>
      <c r="T2344" s="40" t="s">
        <v>4562</v>
      </c>
      <c r="U2344" s="222"/>
      <c r="V2344" s="48"/>
      <c r="W2344" s="48"/>
    </row>
    <row r="2345" s="49" customFormat="1">
      <c r="A2345" s="39">
        <v>14</v>
      </c>
      <c r="B2345" s="54" t="s">
        <v>40</v>
      </c>
      <c r="C2345" s="55" t="s">
        <v>4493</v>
      </c>
      <c r="D2345" s="141" t="s">
        <v>1091</v>
      </c>
      <c r="E2345" s="88">
        <v>44659</v>
      </c>
      <c r="F2345" s="37" t="str">
        <f>VLOOKUP($C2345,CARPETAS!$C$5:$L$2388,2,FALSE)</f>
        <v>BRB027</v>
      </c>
      <c r="G2345" s="27" t="str">
        <f>VLOOKUP($C2345,CARPETAS!$C$5:$L$2388,9,FALSE)</f>
        <v>142.41.40</v>
      </c>
      <c r="H2345" s="28" t="str">
        <f>VLOOKUP($C2345,CARPETAS!$C$5:$L$2388,5,FALSE)</f>
        <v>Gral</v>
      </c>
      <c r="I2345" s="88">
        <v>44662</v>
      </c>
      <c r="J2345" s="29" t="str">
        <f>VLOOKUP($C2345,CARPETAS!$C$5:$L$2388,4,FALSE)</f>
        <v>Rio Branco</v>
      </c>
      <c r="K2345" s="38"/>
      <c r="L2345" s="93">
        <f t="shared" si="145"/>
        <v>44663</v>
      </c>
      <c r="M2345" s="30">
        <f t="shared" si="141"/>
        <v>4</v>
      </c>
      <c r="N2345" s="31">
        <v>918</v>
      </c>
      <c r="O2345" s="31" t="s">
        <v>1703</v>
      </c>
      <c r="P2345" s="31">
        <v>918</v>
      </c>
      <c r="Q2345" s="31">
        <v>5957</v>
      </c>
      <c r="R2345" s="31" t="s">
        <v>4565</v>
      </c>
      <c r="S2345" s="31" t="s">
        <v>4566</v>
      </c>
      <c r="T2345" s="40" t="s">
        <v>4567</v>
      </c>
      <c r="U2345" s="222"/>
      <c r="V2345" s="48"/>
      <c r="W2345" s="48"/>
    </row>
    <row r="2346" s="49" customFormat="1">
      <c r="A2346" s="39">
        <v>14</v>
      </c>
      <c r="B2346" s="54" t="s">
        <v>40</v>
      </c>
      <c r="C2346" s="55" t="s">
        <v>4548</v>
      </c>
      <c r="D2346" s="141" t="s">
        <v>27</v>
      </c>
      <c r="E2346" s="88">
        <v>44659</v>
      </c>
      <c r="F2346" s="37" t="str">
        <f>VLOOKUP($C2346,CARPETAS!$C$5:$L$2388,2,FALSE)</f>
        <v>BRB031</v>
      </c>
      <c r="G2346" s="27" t="str">
        <f>VLOOKUP($C2346,CARPETAS!$C$5:$L$2388,9,FALSE)</f>
        <v>142.59.48</v>
      </c>
      <c r="H2346" s="28" t="str">
        <f>VLOOKUP($C2346,CARPETAS!$C$5:$L$2388,5,FALSE)</f>
        <v>Amaro</v>
      </c>
      <c r="I2346" s="88">
        <v>44662</v>
      </c>
      <c r="J2346" s="29" t="str">
        <f>VLOOKUP($C2346,CARPETAS!$C$5:$L$2388,4,FALSE)</f>
        <v>Rio Branco</v>
      </c>
      <c r="K2346" s="38"/>
      <c r="L2346" s="93">
        <f t="shared" si="145"/>
        <v>44663</v>
      </c>
      <c r="M2346" s="30">
        <f t="shared" si="141"/>
        <v>4</v>
      </c>
      <c r="N2346" s="31">
        <v>1008</v>
      </c>
      <c r="O2346" s="31" t="s">
        <v>436</v>
      </c>
      <c r="P2346" s="31">
        <v>1009</v>
      </c>
      <c r="Q2346" s="31">
        <v>8711</v>
      </c>
      <c r="R2346" s="31" t="s">
        <v>3401</v>
      </c>
      <c r="S2346" s="31" t="s">
        <v>4320</v>
      </c>
      <c r="T2346" s="40" t="s">
        <v>4568</v>
      </c>
      <c r="U2346" s="222"/>
      <c r="V2346" s="48"/>
      <c r="W2346" s="48"/>
    </row>
    <row r="2347" s="49" customFormat="1">
      <c r="A2347" s="39">
        <v>14</v>
      </c>
      <c r="B2347" s="54" t="s">
        <v>40</v>
      </c>
      <c r="C2347" s="55" t="s">
        <v>4541</v>
      </c>
      <c r="D2347" s="141" t="s">
        <v>26</v>
      </c>
      <c r="E2347" s="88">
        <v>44660</v>
      </c>
      <c r="F2347" s="37" t="str">
        <f>VLOOKUP($C2347,CARPETAS!$C$5:$L$2388,2,FALSE)</f>
        <v>BRB032</v>
      </c>
      <c r="G2347" s="27" t="str">
        <f>VLOOKUP($C2347,CARPETAS!$C$5:$L$2388,9,FALSE)</f>
        <v>142.59.51</v>
      </c>
      <c r="H2347" s="28" t="str">
        <f>VLOOKUP($C2347,CARPETAS!$C$5:$L$2388,5,FALSE)</f>
        <v>Zanini</v>
      </c>
      <c r="I2347" s="88">
        <f>E2347+2</f>
        <v>44662</v>
      </c>
      <c r="J2347" s="29" t="str">
        <f>VLOOKUP($C2347,CARPETAS!$C$5:$L$2388,4,FALSE)</f>
        <v>Rio Branco</v>
      </c>
      <c r="K2347" s="38"/>
      <c r="L2347" s="93">
        <f t="shared" si="145"/>
        <v>44663</v>
      </c>
      <c r="M2347" s="30">
        <f t="shared" si="141"/>
        <v>3</v>
      </c>
      <c r="N2347" s="31">
        <v>918</v>
      </c>
      <c r="O2347" s="31" t="s">
        <v>370</v>
      </c>
      <c r="P2347" s="31">
        <v>918</v>
      </c>
      <c r="Q2347" s="31">
        <v>2700</v>
      </c>
      <c r="R2347" s="31" t="s">
        <v>43</v>
      </c>
      <c r="S2347" s="31" t="s">
        <v>1046</v>
      </c>
      <c r="T2347" s="40" t="s">
        <v>4569</v>
      </c>
      <c r="U2347" s="222"/>
      <c r="V2347" s="48"/>
      <c r="W2347" s="48"/>
    </row>
    <row r="2348" s="49" customFormat="1">
      <c r="A2348" s="39">
        <v>14</v>
      </c>
      <c r="B2348" s="54" t="s">
        <v>40</v>
      </c>
      <c r="C2348" s="55" t="s">
        <v>4570</v>
      </c>
      <c r="D2348" s="141" t="s">
        <v>2282</v>
      </c>
      <c r="E2348" s="88">
        <v>44659</v>
      </c>
      <c r="F2348" s="37" t="str">
        <f>VLOOKUP($C2348,CARPETAS!$C$5:$L$2388,2,FALSE)</f>
        <v>BRE015-BRB033</v>
      </c>
      <c r="G2348" s="27">
        <f>VLOOKUP($C2348,CARPETAS!$C$5:$L$2388,9,FALSE)</f>
        <v>0</v>
      </c>
      <c r="H2348" s="28" t="str">
        <f>VLOOKUP($C2348,CARPETAS!$C$5:$L$2388,5,FALSE)</f>
        <v>Zanini</v>
      </c>
      <c r="I2348" s="88">
        <v>44662</v>
      </c>
      <c r="J2348" s="29" t="str">
        <f>VLOOKUP($C2348,CARPETAS!$C$5:$L$2388,4,FALSE)</f>
        <v>Rio Branco</v>
      </c>
      <c r="K2348" s="38"/>
      <c r="L2348" s="93">
        <f t="shared" si="145"/>
        <v>44663</v>
      </c>
      <c r="M2348" s="30">
        <f t="shared" si="141"/>
        <v>4</v>
      </c>
      <c r="N2348" s="31">
        <v>1488</v>
      </c>
      <c r="O2348" s="31"/>
      <c r="P2348" s="31"/>
      <c r="Q2348" s="31">
        <v>2702</v>
      </c>
      <c r="R2348" s="31" t="s">
        <v>3399</v>
      </c>
      <c r="S2348" s="31" t="s">
        <v>3400</v>
      </c>
      <c r="T2348" s="40" t="s">
        <v>4571</v>
      </c>
      <c r="U2348" s="222"/>
      <c r="V2348" s="48"/>
      <c r="W2348" s="48"/>
    </row>
    <row r="2349" s="197" customFormat="1">
      <c r="A2349" s="39">
        <v>15</v>
      </c>
      <c r="B2349" s="54" t="s">
        <v>40</v>
      </c>
      <c r="C2349" s="55" t="s">
        <v>4541</v>
      </c>
      <c r="D2349" s="141" t="s">
        <v>1998</v>
      </c>
      <c r="E2349" s="88">
        <v>44662</v>
      </c>
      <c r="F2349" s="37" t="str">
        <f>VLOOKUP($C2349,CARPETAS!$C$5:$L$2388,2,FALSE)</f>
        <v>BRB032</v>
      </c>
      <c r="G2349" s="27" t="str">
        <f>VLOOKUP($C2349,CARPETAS!$C$5:$L$2388,9,FALSE)</f>
        <v>142.59.51</v>
      </c>
      <c r="H2349" s="28" t="str">
        <f>VLOOKUP($C2349,CARPETAS!$C$5:$L$2388,5,FALSE)</f>
        <v>Zanini</v>
      </c>
      <c r="I2349" s="88">
        <f>E2349+2</f>
        <v>44664</v>
      </c>
      <c r="J2349" s="29" t="str">
        <f>VLOOKUP($C2349,CARPETAS!$C$5:$L$2388,4,FALSE)</f>
        <v>Rio Branco</v>
      </c>
      <c r="K2349" s="38"/>
      <c r="L2349" s="93">
        <f t="shared" si="145"/>
        <v>44665</v>
      </c>
      <c r="M2349" s="30">
        <f t="shared" si="141"/>
        <v>3</v>
      </c>
      <c r="N2349" s="31">
        <v>918</v>
      </c>
      <c r="O2349" s="31" t="s">
        <v>2602</v>
      </c>
      <c r="P2349" s="31">
        <v>919</v>
      </c>
      <c r="Q2349" s="31">
        <v>2703</v>
      </c>
      <c r="R2349" s="31" t="s">
        <v>3752</v>
      </c>
      <c r="S2349" s="31" t="s">
        <v>316</v>
      </c>
      <c r="T2349" s="40" t="s">
        <v>4572</v>
      </c>
      <c r="U2349" s="222"/>
      <c r="V2349" s="62"/>
      <c r="W2349" s="62"/>
    </row>
    <row r="2350" s="49" customFormat="1">
      <c r="A2350" s="39">
        <v>15</v>
      </c>
      <c r="B2350" s="54" t="s">
        <v>40</v>
      </c>
      <c r="C2350" s="55" t="s">
        <v>4541</v>
      </c>
      <c r="D2350" s="141" t="s">
        <v>26</v>
      </c>
      <c r="E2350" s="88">
        <v>44662</v>
      </c>
      <c r="F2350" s="37" t="str">
        <f>VLOOKUP($C2350,CARPETAS!$C$5:$L$2388,2,FALSE)</f>
        <v>BRB032</v>
      </c>
      <c r="G2350" s="27" t="str">
        <f>VLOOKUP($C2350,CARPETAS!$C$5:$L$2388,9,FALSE)</f>
        <v>142.59.51</v>
      </c>
      <c r="H2350" s="28" t="str">
        <f>VLOOKUP($C2350,CARPETAS!$C$5:$L$2388,5,FALSE)</f>
        <v>Zanini</v>
      </c>
      <c r="I2350" s="88">
        <f>E2350+2</f>
        <v>44664</v>
      </c>
      <c r="J2350" s="29" t="str">
        <f>VLOOKUP($C2350,CARPETAS!$C$5:$L$2388,4,FALSE)</f>
        <v>Rio Branco</v>
      </c>
      <c r="K2350" s="38"/>
      <c r="L2350" s="93">
        <f t="shared" si="145"/>
        <v>44665</v>
      </c>
      <c r="M2350" s="30">
        <f t="shared" si="141"/>
        <v>3</v>
      </c>
      <c r="N2350" s="31">
        <v>918</v>
      </c>
      <c r="O2350" s="31" t="s">
        <v>1418</v>
      </c>
      <c r="P2350" s="31">
        <v>919</v>
      </c>
      <c r="Q2350" s="31">
        <v>2705</v>
      </c>
      <c r="R2350" s="31" t="s">
        <v>1663</v>
      </c>
      <c r="S2350" s="31" t="s">
        <v>1664</v>
      </c>
      <c r="T2350" s="40" t="s">
        <v>4573</v>
      </c>
      <c r="U2350" s="222"/>
      <c r="V2350" s="48"/>
      <c r="W2350" s="48"/>
    </row>
    <row r="2351" s="49" customFormat="1">
      <c r="A2351" s="39">
        <v>15</v>
      </c>
      <c r="B2351" s="54" t="s">
        <v>40</v>
      </c>
      <c r="C2351" s="55" t="s">
        <v>4543</v>
      </c>
      <c r="D2351" s="141" t="s">
        <v>36</v>
      </c>
      <c r="E2351" s="88">
        <v>44663</v>
      </c>
      <c r="F2351" s="37" t="str">
        <f>VLOOKUP($C2351,CARPETAS!$C$5:$L$2388,2,FALSE)</f>
        <v>BRB030</v>
      </c>
      <c r="G2351" s="27" t="str">
        <f>VLOOKUP($C2351,CARPETAS!$C$5:$L$2388,9,FALSE)</f>
        <v>142.59.47</v>
      </c>
      <c r="H2351" s="28" t="str">
        <f>VLOOKUP($C2351,CARPETAS!$C$5:$L$2388,5,FALSE)</f>
        <v>Silvio</v>
      </c>
      <c r="I2351" s="88">
        <f>E2351+1</f>
        <v>44664</v>
      </c>
      <c r="J2351" s="29" t="str">
        <f>VLOOKUP($C2351,CARPETAS!$C$5:$L$2388,4,FALSE)</f>
        <v>Rio Branco</v>
      </c>
      <c r="K2351" s="38"/>
      <c r="L2351" s="93">
        <f t="shared" si="145"/>
        <v>44665</v>
      </c>
      <c r="M2351" s="30">
        <f t="shared" si="141"/>
        <v>2</v>
      </c>
      <c r="N2351" s="31">
        <v>918</v>
      </c>
      <c r="O2351" s="31" t="s">
        <v>248</v>
      </c>
      <c r="P2351" s="31">
        <v>918</v>
      </c>
      <c r="Q2351" s="31">
        <v>5643</v>
      </c>
      <c r="R2351" s="31" t="s">
        <v>4436</v>
      </c>
      <c r="S2351" s="31" t="s">
        <v>4437</v>
      </c>
      <c r="T2351" s="40" t="s">
        <v>4574</v>
      </c>
      <c r="U2351" s="222"/>
      <c r="V2351" s="48"/>
      <c r="W2351" s="48"/>
    </row>
    <row r="2352" s="49" customFormat="1">
      <c r="A2352" s="39">
        <v>15</v>
      </c>
      <c r="B2352" s="54" t="s">
        <v>40</v>
      </c>
      <c r="C2352" s="55" t="s">
        <v>4543</v>
      </c>
      <c r="D2352" s="141" t="s">
        <v>32</v>
      </c>
      <c r="E2352" s="88">
        <v>44663</v>
      </c>
      <c r="F2352" s="37" t="str">
        <f>VLOOKUP($C2352,CARPETAS!$C$5:$L$2388,2,FALSE)</f>
        <v>BRB030</v>
      </c>
      <c r="G2352" s="27" t="str">
        <f>VLOOKUP($C2352,CARPETAS!$C$5:$L$2388,9,FALSE)</f>
        <v>142.59.47</v>
      </c>
      <c r="H2352" s="28" t="str">
        <f>VLOOKUP($C2352,CARPETAS!$C$5:$L$2388,5,FALSE)</f>
        <v>Silvio</v>
      </c>
      <c r="I2352" s="88">
        <f>E2352+1</f>
        <v>44664</v>
      </c>
      <c r="J2352" s="29" t="str">
        <f>VLOOKUP($C2352,CARPETAS!$C$5:$L$2388,4,FALSE)</f>
        <v>Rio Branco</v>
      </c>
      <c r="K2352" s="38"/>
      <c r="L2352" s="93">
        <f t="shared" si="145"/>
        <v>44665</v>
      </c>
      <c r="M2352" s="30">
        <f t="shared" si="141"/>
        <v>2</v>
      </c>
      <c r="N2352" s="31">
        <v>918</v>
      </c>
      <c r="O2352" s="31" t="s">
        <v>286</v>
      </c>
      <c r="P2352" s="31">
        <v>918</v>
      </c>
      <c r="Q2352" s="31">
        <v>5644</v>
      </c>
      <c r="R2352" s="31" t="s">
        <v>4575</v>
      </c>
      <c r="S2352" s="31" t="s">
        <v>1778</v>
      </c>
      <c r="T2352" s="40" t="s">
        <v>4576</v>
      </c>
      <c r="U2352" s="222"/>
      <c r="V2352" s="48"/>
      <c r="W2352" s="48"/>
    </row>
    <row r="2353" s="49" customFormat="1">
      <c r="A2353" s="39">
        <v>15</v>
      </c>
      <c r="B2353" s="54" t="s">
        <v>40</v>
      </c>
      <c r="C2353" s="55" t="s">
        <v>4493</v>
      </c>
      <c r="D2353" s="141" t="s">
        <v>1091</v>
      </c>
      <c r="E2353" s="88">
        <v>44662</v>
      </c>
      <c r="F2353" s="37" t="str">
        <f>VLOOKUP($C2353,CARPETAS!$C$5:$L$2388,2,FALSE)</f>
        <v>BRB027</v>
      </c>
      <c r="G2353" s="27" t="str">
        <f>VLOOKUP($C2353,CARPETAS!$C$5:$L$2388,9,FALSE)</f>
        <v>142.41.40</v>
      </c>
      <c r="H2353" s="28" t="str">
        <f>VLOOKUP($C2353,CARPETAS!$C$5:$L$2388,5,FALSE)</f>
        <v>Gral</v>
      </c>
      <c r="I2353" s="88">
        <f>E2353+2</f>
        <v>44664</v>
      </c>
      <c r="J2353" s="29" t="str">
        <f>VLOOKUP($C2353,CARPETAS!$C$5:$L$2388,4,FALSE)</f>
        <v>Rio Branco</v>
      </c>
      <c r="K2353" s="38"/>
      <c r="L2353" s="93">
        <f t="shared" si="145"/>
        <v>44665</v>
      </c>
      <c r="M2353" s="30">
        <f t="shared" si="141"/>
        <v>3</v>
      </c>
      <c r="N2353" s="31">
        <v>918</v>
      </c>
      <c r="O2353" s="31" t="s">
        <v>1725</v>
      </c>
      <c r="P2353" s="31">
        <v>918</v>
      </c>
      <c r="Q2353" s="31">
        <v>5958</v>
      </c>
      <c r="R2353" s="31" t="s">
        <v>4577</v>
      </c>
      <c r="S2353" s="31" t="s">
        <v>4578</v>
      </c>
      <c r="T2353" s="40" t="s">
        <v>4579</v>
      </c>
      <c r="U2353" s="222"/>
      <c r="V2353" s="48"/>
      <c r="W2353" s="48"/>
    </row>
    <row r="2354" s="49" customFormat="1">
      <c r="A2354" s="39">
        <v>15</v>
      </c>
      <c r="B2354" s="54" t="s">
        <v>40</v>
      </c>
      <c r="C2354" s="55" t="s">
        <v>4580</v>
      </c>
      <c r="D2354" s="141" t="s">
        <v>1998</v>
      </c>
      <c r="E2354" s="88">
        <v>44667</v>
      </c>
      <c r="F2354" s="37" t="str">
        <f>VLOOKUP($C2354,CARPETAS!$C$5:$L$2388,2,FALSE)</f>
        <v>BRB034</v>
      </c>
      <c r="G2354" s="27" t="str">
        <f>VLOOKUP($C2354,CARPETAS!$C$5:$L$2388,9,FALSE)</f>
        <v>142.66.35</v>
      </c>
      <c r="H2354" s="28" t="str">
        <f>VLOOKUP($C2354,CARPETAS!$C$5:$L$2388,5,FALSE)</f>
        <v>Zanini</v>
      </c>
      <c r="I2354" s="88">
        <f>E2354+2</f>
        <v>44669</v>
      </c>
      <c r="J2354" s="29" t="str">
        <f>VLOOKUP($C2354,CARPETAS!$C$5:$L$2388,4,FALSE)</f>
        <v>Rio Branco</v>
      </c>
      <c r="K2354" s="38"/>
      <c r="L2354" s="93">
        <f t="shared" si="145"/>
        <v>44670</v>
      </c>
      <c r="M2354" s="30">
        <f t="shared" si="141"/>
        <v>3</v>
      </c>
      <c r="N2354" s="31">
        <v>918</v>
      </c>
      <c r="O2354" s="31" t="s">
        <v>2605</v>
      </c>
      <c r="P2354" s="31">
        <v>918</v>
      </c>
      <c r="Q2354" s="31">
        <v>2715</v>
      </c>
      <c r="R2354" s="31" t="s">
        <v>2263</v>
      </c>
      <c r="S2354" s="31" t="s">
        <v>2264</v>
      </c>
      <c r="T2354" s="40" t="s">
        <v>4581</v>
      </c>
      <c r="U2354" s="222"/>
      <c r="V2354" s="48"/>
      <c r="W2354" s="48"/>
    </row>
    <row r="2355" s="49" customFormat="1">
      <c r="A2355" s="39">
        <v>15</v>
      </c>
      <c r="B2355" s="54" t="s">
        <v>40</v>
      </c>
      <c r="C2355" s="55" t="s">
        <v>4580</v>
      </c>
      <c r="D2355" s="141" t="s">
        <v>1998</v>
      </c>
      <c r="E2355" s="88">
        <v>44664</v>
      </c>
      <c r="F2355" s="37" t="str">
        <f>VLOOKUP($C2355,CARPETAS!$C$5:$L$2388,2,FALSE)</f>
        <v>BRB034</v>
      </c>
      <c r="G2355" s="27" t="str">
        <f>VLOOKUP($C2355,CARPETAS!$C$5:$L$2388,9,FALSE)</f>
        <v>142.66.35</v>
      </c>
      <c r="H2355" s="28" t="str">
        <f>VLOOKUP($C2355,CARPETAS!$C$5:$L$2388,5,FALSE)</f>
        <v>Zanini</v>
      </c>
      <c r="I2355" s="88">
        <f>E2355+5</f>
        <v>44669</v>
      </c>
      <c r="J2355" s="29" t="str">
        <f>VLOOKUP($C2355,CARPETAS!$C$5:$L$2388,4,FALSE)</f>
        <v>Rio Branco</v>
      </c>
      <c r="K2355" s="38"/>
      <c r="L2355" s="93">
        <f t="shared" si="145"/>
        <v>44670</v>
      </c>
      <c r="M2355" s="30">
        <f t="shared" si="141"/>
        <v>6</v>
      </c>
      <c r="N2355" s="31">
        <v>918</v>
      </c>
      <c r="O2355" s="31" t="s">
        <v>2966</v>
      </c>
      <c r="P2355" s="31">
        <v>918</v>
      </c>
      <c r="Q2355" s="31">
        <v>2709</v>
      </c>
      <c r="R2355" s="31" t="s">
        <v>114</v>
      </c>
      <c r="S2355" s="31" t="s">
        <v>115</v>
      </c>
      <c r="T2355" s="40" t="s">
        <v>4582</v>
      </c>
      <c r="U2355" s="222"/>
      <c r="V2355" s="48"/>
      <c r="W2355" s="48"/>
    </row>
    <row r="2356" s="49" customFormat="1">
      <c r="A2356" s="39">
        <v>15</v>
      </c>
      <c r="B2356" s="54" t="s">
        <v>40</v>
      </c>
      <c r="C2356" s="55" t="s">
        <v>4541</v>
      </c>
      <c r="D2356" s="141" t="s">
        <v>4563</v>
      </c>
      <c r="E2356" s="88">
        <v>44665</v>
      </c>
      <c r="F2356" s="37" t="str">
        <f>VLOOKUP($C2356,CARPETAS!$C$5:$L$2388,2,FALSE)</f>
        <v>BRB032</v>
      </c>
      <c r="G2356" s="27" t="str">
        <f>VLOOKUP($C2356,CARPETAS!$C$5:$L$2388,9,FALSE)</f>
        <v>142.59.51</v>
      </c>
      <c r="H2356" s="28" t="str">
        <f>VLOOKUP($C2356,CARPETAS!$C$5:$L$2388,5,FALSE)</f>
        <v>Zanini</v>
      </c>
      <c r="I2356" s="88">
        <f>E2356+4</f>
        <v>44669</v>
      </c>
      <c r="J2356" s="29" t="str">
        <f>VLOOKUP($C2356,CARPETAS!$C$5:$L$2388,4,FALSE)</f>
        <v>Rio Branco</v>
      </c>
      <c r="K2356" s="38"/>
      <c r="L2356" s="93">
        <f t="shared" si="145"/>
        <v>44670</v>
      </c>
      <c r="M2356" s="30">
        <f t="shared" si="141"/>
        <v>5</v>
      </c>
      <c r="N2356" s="31">
        <v>918</v>
      </c>
      <c r="O2356" s="31" t="s">
        <v>4583</v>
      </c>
      <c r="P2356" s="31">
        <v>918</v>
      </c>
      <c r="Q2356" s="31">
        <v>2710</v>
      </c>
      <c r="R2356" s="31" t="s">
        <v>552</v>
      </c>
      <c r="S2356" s="31" t="s">
        <v>553</v>
      </c>
      <c r="T2356" s="40" t="s">
        <v>4584</v>
      </c>
      <c r="U2356" s="222"/>
      <c r="V2356" s="48"/>
      <c r="W2356" s="48"/>
    </row>
    <row r="2357" s="49" customFormat="1">
      <c r="A2357" s="39">
        <v>14</v>
      </c>
      <c r="B2357" s="54" t="s">
        <v>40</v>
      </c>
      <c r="C2357" s="55" t="s">
        <v>4585</v>
      </c>
      <c r="D2357" s="141" t="s">
        <v>38</v>
      </c>
      <c r="E2357" s="88">
        <v>44657</v>
      </c>
      <c r="F2357" s="37" t="str">
        <f>VLOOKUP($C2357,CARPETAS!$C$5:$L$2388,2,FALSE)</f>
        <v>BRA014</v>
      </c>
      <c r="G2357" s="27" t="str">
        <f>VLOOKUP($C2357,CARPETAS!$C$5:$L$2388,9,FALSE)</f>
        <v>142.59.00</v>
      </c>
      <c r="H2357" s="28" t="str">
        <f>VLOOKUP($C2357,CARPETAS!$C$5:$L$2388,5,FALSE)</f>
        <v>Silvio</v>
      </c>
      <c r="I2357" s="88">
        <v>44669</v>
      </c>
      <c r="J2357" s="29" t="str">
        <f>VLOOKUP($C2357,CARPETAS!$C$5:$L$2388,4,FALSE)</f>
        <v>Rio Branco</v>
      </c>
      <c r="K2357" s="38"/>
      <c r="L2357" s="93">
        <f t="shared" si="145"/>
        <v>44670</v>
      </c>
      <c r="M2357" s="30">
        <f t="shared" si="141"/>
        <v>13</v>
      </c>
      <c r="N2357" s="31">
        <v>1104</v>
      </c>
      <c r="O2357" s="31"/>
      <c r="P2357" s="31">
        <v>1104</v>
      </c>
      <c r="Q2357" s="31">
        <v>5640</v>
      </c>
      <c r="R2357" s="31" t="s">
        <v>4440</v>
      </c>
      <c r="S2357" s="31" t="s">
        <v>4441</v>
      </c>
      <c r="T2357" s="40" t="s">
        <v>4586</v>
      </c>
      <c r="U2357" s="222"/>
      <c r="V2357" s="48"/>
      <c r="W2357" s="48"/>
    </row>
    <row r="2358" s="49" customFormat="1">
      <c r="A2358" s="39">
        <v>15</v>
      </c>
      <c r="B2358" s="54" t="s">
        <v>40</v>
      </c>
      <c r="C2358" s="55" t="s">
        <v>4580</v>
      </c>
      <c r="D2358" s="141" t="s">
        <v>26</v>
      </c>
      <c r="E2358" s="88">
        <v>44667</v>
      </c>
      <c r="F2358" s="37" t="str">
        <f>VLOOKUP($C2358,CARPETAS!$C$5:$L$2388,2,FALSE)</f>
        <v>BRB034</v>
      </c>
      <c r="G2358" s="27" t="str">
        <f>VLOOKUP($C2358,CARPETAS!$C$5:$L$2388,9,FALSE)</f>
        <v>142.66.35</v>
      </c>
      <c r="H2358" s="28" t="str">
        <f>VLOOKUP($C2358,CARPETAS!$C$5:$L$2388,5,FALSE)</f>
        <v>Zanini</v>
      </c>
      <c r="I2358" s="88">
        <f>E2358+2</f>
        <v>44669</v>
      </c>
      <c r="J2358" s="29" t="str">
        <f>VLOOKUP($C2358,CARPETAS!$C$5:$L$2388,4,FALSE)</f>
        <v>Rio Branco</v>
      </c>
      <c r="K2358" s="38"/>
      <c r="L2358" s="93">
        <f t="shared" si="145"/>
        <v>44670</v>
      </c>
      <c r="M2358" s="30">
        <f ref="M2358:M2421" t="shared" si="146">IF(E2358&lt;&gt;"",L2358-E2358,"-")</f>
        <v>3</v>
      </c>
      <c r="N2358" s="31">
        <v>918</v>
      </c>
      <c r="O2358" s="31" t="s">
        <v>393</v>
      </c>
      <c r="P2358" s="31">
        <v>919</v>
      </c>
      <c r="Q2358" s="31">
        <v>2714</v>
      </c>
      <c r="R2358" s="31" t="s">
        <v>161</v>
      </c>
      <c r="S2358" s="31" t="s">
        <v>162</v>
      </c>
      <c r="T2358" s="40" t="s">
        <v>4587</v>
      </c>
      <c r="U2358" s="222"/>
      <c r="V2358" s="48"/>
      <c r="W2358" s="48"/>
    </row>
    <row r="2359" s="49" customFormat="1">
      <c r="A2359" s="39">
        <v>16</v>
      </c>
      <c r="B2359" s="54" t="s">
        <v>40</v>
      </c>
      <c r="C2359" s="55" t="s">
        <v>4580</v>
      </c>
      <c r="D2359" s="141" t="s">
        <v>1998</v>
      </c>
      <c r="E2359" s="88">
        <v>44669</v>
      </c>
      <c r="F2359" s="37" t="str">
        <f>VLOOKUP($C2359,CARPETAS!$C$5:$L$2388,2,FALSE)</f>
        <v>BRB034</v>
      </c>
      <c r="G2359" s="27" t="str">
        <f>VLOOKUP($C2359,CARPETAS!$C$5:$L$2388,9,FALSE)</f>
        <v>142.66.35</v>
      </c>
      <c r="H2359" s="28" t="str">
        <f>VLOOKUP($C2359,CARPETAS!$C$5:$L$2388,5,FALSE)</f>
        <v>Zanini</v>
      </c>
      <c r="I2359" s="88">
        <f>E2359+2</f>
        <v>44671</v>
      </c>
      <c r="J2359" s="29" t="str">
        <f>VLOOKUP($C2359,CARPETAS!$C$5:$L$2388,4,FALSE)</f>
        <v>Rio Branco</v>
      </c>
      <c r="K2359" s="38"/>
      <c r="L2359" s="93">
        <f t="shared" si="145"/>
        <v>44672</v>
      </c>
      <c r="M2359" s="30">
        <f t="shared" si="146"/>
        <v>3</v>
      </c>
      <c r="N2359" s="31">
        <v>918</v>
      </c>
      <c r="O2359" s="31" t="s">
        <v>2966</v>
      </c>
      <c r="P2359" s="31">
        <v>919</v>
      </c>
      <c r="Q2359" s="31">
        <v>2717</v>
      </c>
      <c r="R2359" s="31" t="s">
        <v>1554</v>
      </c>
      <c r="S2359" s="31" t="s">
        <v>2086</v>
      </c>
      <c r="T2359" s="40" t="s">
        <v>4588</v>
      </c>
      <c r="U2359" s="222"/>
      <c r="V2359" s="48"/>
      <c r="W2359" s="48"/>
    </row>
    <row r="2360" s="49" customFormat="1">
      <c r="A2360" s="39">
        <v>16</v>
      </c>
      <c r="B2360" s="54" t="s">
        <v>40</v>
      </c>
      <c r="C2360" s="55" t="s">
        <v>4543</v>
      </c>
      <c r="D2360" s="141" t="s">
        <v>32</v>
      </c>
      <c r="E2360" s="88">
        <v>44670</v>
      </c>
      <c r="F2360" s="37" t="str">
        <f>VLOOKUP($C2360,CARPETAS!$C$5:$L$2388,2,FALSE)</f>
        <v>BRB030</v>
      </c>
      <c r="G2360" s="27" t="str">
        <f>VLOOKUP($C2360,CARPETAS!$C$5:$L$2388,9,FALSE)</f>
        <v>142.59.47</v>
      </c>
      <c r="H2360" s="28" t="str">
        <f>VLOOKUP($C2360,CARPETAS!$C$5:$L$2388,5,FALSE)</f>
        <v>Silvio</v>
      </c>
      <c r="I2360" s="88">
        <f>E2360+1</f>
        <v>44671</v>
      </c>
      <c r="J2360" s="29" t="str">
        <f>VLOOKUP($C2360,CARPETAS!$C$5:$L$2388,4,FALSE)</f>
        <v>Rio Branco</v>
      </c>
      <c r="K2360" s="38"/>
      <c r="L2360" s="93">
        <f t="shared" si="145"/>
        <v>44672</v>
      </c>
      <c r="M2360" s="30">
        <f t="shared" si="146"/>
        <v>2</v>
      </c>
      <c r="N2360" s="31">
        <v>918</v>
      </c>
      <c r="O2360" s="31" t="s">
        <v>1394</v>
      </c>
      <c r="P2360" s="31">
        <v>919</v>
      </c>
      <c r="Q2360" s="31">
        <v>5653</v>
      </c>
      <c r="R2360" s="31" t="s">
        <v>1610</v>
      </c>
      <c r="S2360" s="31" t="s">
        <v>3589</v>
      </c>
      <c r="T2360" s="40" t="s">
        <v>4588</v>
      </c>
      <c r="U2360" s="222"/>
      <c r="V2360" s="48"/>
      <c r="W2360" s="48"/>
    </row>
    <row r="2361" s="49" customFormat="1">
      <c r="A2361" s="39">
        <v>16</v>
      </c>
      <c r="B2361" s="54" t="s">
        <v>40</v>
      </c>
      <c r="C2361" s="55" t="s">
        <v>4580</v>
      </c>
      <c r="D2361" s="141" t="s">
        <v>26</v>
      </c>
      <c r="E2361" s="88">
        <v>44669</v>
      </c>
      <c r="F2361" s="37" t="str">
        <f>VLOOKUP($C2361,CARPETAS!$C$5:$L$2388,2,FALSE)</f>
        <v>BRB034</v>
      </c>
      <c r="G2361" s="27" t="str">
        <f>VLOOKUP($C2361,CARPETAS!$C$5:$L$2388,9,FALSE)</f>
        <v>142.66.35</v>
      </c>
      <c r="H2361" s="28" t="str">
        <f>VLOOKUP($C2361,CARPETAS!$C$5:$L$2388,5,FALSE)</f>
        <v>Zanini</v>
      </c>
      <c r="I2361" s="88">
        <f>E2361+2</f>
        <v>44671</v>
      </c>
      <c r="J2361" s="29" t="str">
        <f>VLOOKUP($C2361,CARPETAS!$C$5:$L$2388,4,FALSE)</f>
        <v>Rio Branco</v>
      </c>
      <c r="K2361" s="38"/>
      <c r="L2361" s="93">
        <f ref="L2361:L2392" t="shared" si="147">I2361+1</f>
        <v>44672</v>
      </c>
      <c r="M2361" s="30">
        <f t="shared" si="146"/>
        <v>3</v>
      </c>
      <c r="N2361" s="31">
        <v>918</v>
      </c>
      <c r="O2361" s="31" t="s">
        <v>1454</v>
      </c>
      <c r="P2361" s="31">
        <v>918</v>
      </c>
      <c r="Q2361" s="31">
        <v>2721</v>
      </c>
      <c r="R2361" s="31" t="s">
        <v>3043</v>
      </c>
      <c r="S2361" s="31" t="s">
        <v>3044</v>
      </c>
      <c r="T2361" s="40" t="s">
        <v>4589</v>
      </c>
      <c r="U2361" s="222"/>
      <c r="V2361" s="48"/>
      <c r="W2361" s="48"/>
    </row>
    <row r="2362" s="49" customFormat="1">
      <c r="A2362" s="39">
        <v>16</v>
      </c>
      <c r="B2362" s="54" t="s">
        <v>40</v>
      </c>
      <c r="C2362" s="55" t="s">
        <v>4580</v>
      </c>
      <c r="D2362" s="141" t="s">
        <v>26</v>
      </c>
      <c r="E2362" s="88">
        <v>44670</v>
      </c>
      <c r="F2362" s="37" t="str">
        <f>VLOOKUP($C2362,CARPETAS!$C$5:$L$2388,2,FALSE)</f>
        <v>BRB034</v>
      </c>
      <c r="G2362" s="27" t="str">
        <f>VLOOKUP($C2362,CARPETAS!$C$5:$L$2388,9,FALSE)</f>
        <v>142.66.35</v>
      </c>
      <c r="H2362" s="28" t="str">
        <f>VLOOKUP($C2362,CARPETAS!$C$5:$L$2388,5,FALSE)</f>
        <v>Zanini</v>
      </c>
      <c r="I2362" s="88">
        <f>E2362+1</f>
        <v>44671</v>
      </c>
      <c r="J2362" s="29" t="str">
        <f>VLOOKUP($C2362,CARPETAS!$C$5:$L$2388,4,FALSE)</f>
        <v>Rio Branco</v>
      </c>
      <c r="K2362" s="38"/>
      <c r="L2362" s="93">
        <f t="shared" si="147"/>
        <v>44672</v>
      </c>
      <c r="M2362" s="30">
        <f t="shared" si="146"/>
        <v>2</v>
      </c>
      <c r="N2362" s="31">
        <v>918</v>
      </c>
      <c r="O2362" s="31" t="s">
        <v>1450</v>
      </c>
      <c r="P2362" s="31">
        <v>918</v>
      </c>
      <c r="Q2362" s="31">
        <v>2722</v>
      </c>
      <c r="R2362" s="31" t="s">
        <v>1168</v>
      </c>
      <c r="S2362" s="31" t="s">
        <v>1169</v>
      </c>
      <c r="T2362" s="40" t="s">
        <v>4590</v>
      </c>
      <c r="U2362" s="222"/>
      <c r="V2362" s="48"/>
      <c r="W2362" s="48"/>
    </row>
    <row r="2363" s="49" customFormat="1">
      <c r="A2363" s="39">
        <v>16</v>
      </c>
      <c r="B2363" s="54" t="s">
        <v>40</v>
      </c>
      <c r="C2363" s="55" t="s">
        <v>4548</v>
      </c>
      <c r="D2363" s="141" t="s">
        <v>27</v>
      </c>
      <c r="E2363" s="88">
        <v>44669</v>
      </c>
      <c r="F2363" s="37" t="str">
        <f>VLOOKUP($C2363,CARPETAS!$C$5:$L$2388,2,FALSE)</f>
        <v>BRB031</v>
      </c>
      <c r="G2363" s="27" t="str">
        <f>VLOOKUP($C2363,CARPETAS!$C$5:$L$2388,9,FALSE)</f>
        <v>142.59.48</v>
      </c>
      <c r="H2363" s="28" t="str">
        <f>VLOOKUP($C2363,CARPETAS!$C$5:$L$2388,5,FALSE)</f>
        <v>Amaro</v>
      </c>
      <c r="I2363" s="88">
        <f>E2363+2</f>
        <v>44671</v>
      </c>
      <c r="J2363" s="29" t="str">
        <f>VLOOKUP($C2363,CARPETAS!$C$5:$L$2388,4,FALSE)</f>
        <v>Rio Branco</v>
      </c>
      <c r="K2363" s="38"/>
      <c r="L2363" s="93">
        <f t="shared" si="147"/>
        <v>44672</v>
      </c>
      <c r="M2363" s="30">
        <f t="shared" si="146"/>
        <v>3</v>
      </c>
      <c r="N2363" s="31">
        <v>1008</v>
      </c>
      <c r="O2363" s="31" t="s">
        <v>3050</v>
      </c>
      <c r="P2363" s="31">
        <v>1009</v>
      </c>
      <c r="Q2363" s="31">
        <v>8747</v>
      </c>
      <c r="R2363" s="31" t="s">
        <v>3458</v>
      </c>
      <c r="S2363" s="31" t="s">
        <v>3433</v>
      </c>
      <c r="T2363" s="40" t="s">
        <v>4591</v>
      </c>
      <c r="U2363" s="222"/>
      <c r="V2363" s="48"/>
      <c r="W2363" s="48"/>
    </row>
    <row r="2364" ht="28.5" s="49" customFormat="1">
      <c r="A2364" s="39">
        <v>16</v>
      </c>
      <c r="B2364" s="54" t="s">
        <v>40</v>
      </c>
      <c r="C2364" s="55" t="s">
        <v>4592</v>
      </c>
      <c r="D2364" s="141" t="s">
        <v>4464</v>
      </c>
      <c r="E2364" s="88">
        <v>44669</v>
      </c>
      <c r="F2364" s="37" t="str">
        <f>VLOOKUP($C2364,CARPETAS!$C$5:$L$2388,2,FALSE)</f>
        <v>BRS003</v>
      </c>
      <c r="G2364" s="27" t="str">
        <f>VLOOKUP($C2364,CARPETAS!$C$5:$L$2388,9,FALSE)</f>
        <v>142.54.09</v>
      </c>
      <c r="H2364" s="28" t="str">
        <f>VLOOKUP($C2364,CARPETAS!$C$5:$L$2388,5,FALSE)</f>
        <v>Dallog</v>
      </c>
      <c r="I2364" s="88">
        <f>E2364+2</f>
        <v>44671</v>
      </c>
      <c r="J2364" s="29" t="str">
        <f>VLOOKUP($C2364,CARPETAS!$C$5:$L$2388,4,FALSE)</f>
        <v>Rio Branco</v>
      </c>
      <c r="K2364" s="38"/>
      <c r="L2364" s="93">
        <f t="shared" si="147"/>
        <v>44672</v>
      </c>
      <c r="M2364" s="30">
        <f t="shared" si="146"/>
        <v>3</v>
      </c>
      <c r="N2364" s="31">
        <v>954</v>
      </c>
      <c r="O2364" s="31" t="s">
        <v>4593</v>
      </c>
      <c r="P2364" s="31">
        <v>954</v>
      </c>
      <c r="Q2364" s="31">
        <v>79</v>
      </c>
      <c r="R2364" s="31" t="s">
        <v>4594</v>
      </c>
      <c r="S2364" s="31" t="s">
        <v>4595</v>
      </c>
      <c r="T2364" s="40" t="s">
        <v>4596</v>
      </c>
      <c r="U2364" s="222"/>
      <c r="V2364" s="48"/>
      <c r="W2364" s="48"/>
    </row>
    <row r="2365" s="49" customFormat="1">
      <c r="A2365" s="39">
        <v>15</v>
      </c>
      <c r="B2365" s="54" t="s">
        <v>22</v>
      </c>
      <c r="C2365" s="55" t="s">
        <v>23</v>
      </c>
      <c r="D2365" s="141" t="s">
        <v>38</v>
      </c>
      <c r="E2365" s="88">
        <v>44667</v>
      </c>
      <c r="F2365" s="37" t="str">
        <f>VLOOKUP($C2365,CARPETAS!$C$5:$L$2388,2,FALSE)</f>
        <v>BRB</v>
      </c>
      <c r="G2365" s="27" t="str">
        <f>VLOOKUP($C2365,CARPETAS!$C$5:$L$2388,9,FALSE)</f>
        <v>xx</v>
      </c>
      <c r="H2365" s="28" t="str">
        <f>VLOOKUP($C2365,CARPETAS!$C$5:$L$2388,5,FALSE)</f>
        <v>xx</v>
      </c>
      <c r="I2365" s="88">
        <v>44673</v>
      </c>
      <c r="J2365" s="29" t="str">
        <f>VLOOKUP($C2365,CARPETAS!$C$5:$L$2388,4,FALSE)</f>
        <v>xx</v>
      </c>
      <c r="K2365" s="38"/>
      <c r="L2365" s="93">
        <f t="shared" si="147"/>
        <v>44674</v>
      </c>
      <c r="M2365" s="30">
        <f t="shared" si="146"/>
        <v>7</v>
      </c>
      <c r="N2365" s="31">
        <v>1104</v>
      </c>
      <c r="O2365" s="31"/>
      <c r="P2365" s="31"/>
      <c r="Q2365" s="31"/>
      <c r="R2365" s="31"/>
      <c r="S2365" s="31"/>
      <c r="T2365" s="40"/>
      <c r="U2365" s="222"/>
      <c r="V2365" s="48"/>
      <c r="W2365" s="48"/>
    </row>
    <row r="2366" s="49" customFormat="1">
      <c r="A2366" s="39">
        <v>16</v>
      </c>
      <c r="B2366" s="54" t="s">
        <v>40</v>
      </c>
      <c r="C2366" s="55" t="s">
        <v>4580</v>
      </c>
      <c r="D2366" s="141" t="s">
        <v>1998</v>
      </c>
      <c r="E2366" s="88">
        <v>44673</v>
      </c>
      <c r="F2366" s="37" t="str">
        <f>VLOOKUP($C2366,CARPETAS!$C$5:$L$2388,2,FALSE)</f>
        <v>BRB034</v>
      </c>
      <c r="G2366" s="27" t="str">
        <f>VLOOKUP($C2366,CARPETAS!$C$5:$L$2388,9,FALSE)</f>
        <v>142.66.35</v>
      </c>
      <c r="H2366" s="28" t="str">
        <f>VLOOKUP($C2366,CARPETAS!$C$5:$L$2388,5,FALSE)</f>
        <v>Zanini</v>
      </c>
      <c r="I2366" s="88">
        <v>44676</v>
      </c>
      <c r="J2366" s="29" t="str">
        <f>VLOOKUP($C2366,CARPETAS!$C$5:$L$2388,4,FALSE)</f>
        <v>Rio Branco</v>
      </c>
      <c r="K2366" s="38"/>
      <c r="L2366" s="93">
        <f t="shared" si="147"/>
        <v>44677</v>
      </c>
      <c r="M2366" s="30">
        <f t="shared" si="146"/>
        <v>4</v>
      </c>
      <c r="N2366" s="31">
        <v>918</v>
      </c>
      <c r="O2366" s="31" t="s">
        <v>2979</v>
      </c>
      <c r="P2366" s="31">
        <v>919</v>
      </c>
      <c r="Q2366" s="31">
        <v>2730</v>
      </c>
      <c r="R2366" s="31" t="s">
        <v>48</v>
      </c>
      <c r="S2366" s="31" t="s">
        <v>65</v>
      </c>
      <c r="T2366" s="40" t="s">
        <v>4597</v>
      </c>
      <c r="U2366" s="222"/>
      <c r="V2366" s="48"/>
      <c r="W2366" s="48"/>
    </row>
    <row r="2367" s="49" customFormat="1">
      <c r="A2367" s="39">
        <v>15</v>
      </c>
      <c r="B2367" s="54" t="s">
        <v>40</v>
      </c>
      <c r="C2367" s="55" t="s">
        <v>4598</v>
      </c>
      <c r="D2367" s="141" t="s">
        <v>38</v>
      </c>
      <c r="E2367" s="88">
        <v>44667</v>
      </c>
      <c r="F2367" s="37" t="str">
        <f>VLOOKUP($C2367,CARPETAS!$C$5:$L$2388,2,FALSE)</f>
        <v>BRA015</v>
      </c>
      <c r="G2367" s="27" t="str">
        <f>VLOOKUP($C2367,CARPETAS!$C$5:$L$2388,9,FALSE)</f>
        <v>142.66.34</v>
      </c>
      <c r="H2367" s="28" t="str">
        <f>VLOOKUP($C2367,CARPETAS!$C$5:$L$2388,5,FALSE)</f>
        <v>Silvio</v>
      </c>
      <c r="I2367" s="88">
        <v>44676</v>
      </c>
      <c r="J2367" s="29" t="str">
        <f>VLOOKUP($C2367,CARPETAS!$C$5:$L$2388,4,FALSE)</f>
        <v>Rio Branco</v>
      </c>
      <c r="K2367" s="38"/>
      <c r="L2367" s="93">
        <f t="shared" si="147"/>
        <v>44677</v>
      </c>
      <c r="M2367" s="30">
        <f t="shared" si="146"/>
        <v>10</v>
      </c>
      <c r="N2367" s="31">
        <v>1104</v>
      </c>
      <c r="O2367" s="31"/>
      <c r="P2367" s="31">
        <v>1104</v>
      </c>
      <c r="Q2367" s="31">
        <v>5649</v>
      </c>
      <c r="R2367" s="31" t="s">
        <v>3035</v>
      </c>
      <c r="S2367" s="31" t="s">
        <v>3036</v>
      </c>
      <c r="T2367" s="40" t="s">
        <v>4599</v>
      </c>
      <c r="U2367" s="40"/>
      <c r="V2367" s="48"/>
      <c r="W2367" s="48"/>
    </row>
    <row r="2368" s="49" customFormat="1">
      <c r="A2368" s="39">
        <v>16</v>
      </c>
      <c r="B2368" s="54" t="s">
        <v>40</v>
      </c>
      <c r="C2368" s="55" t="s">
        <v>4580</v>
      </c>
      <c r="D2368" s="141" t="s">
        <v>4563</v>
      </c>
      <c r="E2368" s="88">
        <v>44671</v>
      </c>
      <c r="F2368" s="37" t="str">
        <f>VLOOKUP($C2368,CARPETAS!$C$5:$L$2388,2,FALSE)</f>
        <v>BRB034</v>
      </c>
      <c r="G2368" s="27" t="str">
        <f>VLOOKUP($C2368,CARPETAS!$C$5:$L$2388,9,FALSE)</f>
        <v>142.66.35</v>
      </c>
      <c r="H2368" s="28" t="str">
        <f>VLOOKUP($C2368,CARPETAS!$C$5:$L$2388,5,FALSE)</f>
        <v>Zanini</v>
      </c>
      <c r="I2368" s="88">
        <v>44676</v>
      </c>
      <c r="J2368" s="29" t="str">
        <f>VLOOKUP($C2368,CARPETAS!$C$5:$L$2388,4,FALSE)</f>
        <v>Rio Branco</v>
      </c>
      <c r="K2368" s="38"/>
      <c r="L2368" s="93">
        <f t="shared" si="147"/>
        <v>44677</v>
      </c>
      <c r="M2368" s="30">
        <f t="shared" si="146"/>
        <v>6</v>
      </c>
      <c r="N2368" s="31">
        <v>918</v>
      </c>
      <c r="O2368" s="31" t="s">
        <v>4600</v>
      </c>
      <c r="P2368" s="31">
        <v>918</v>
      </c>
      <c r="Q2368" s="31">
        <v>2728</v>
      </c>
      <c r="R2368" s="31" t="s">
        <v>761</v>
      </c>
      <c r="S2368" s="31" t="s">
        <v>882</v>
      </c>
      <c r="T2368" s="40" t="s">
        <v>4601</v>
      </c>
      <c r="U2368" s="40"/>
      <c r="V2368" s="48"/>
      <c r="W2368" s="48"/>
    </row>
    <row r="2369" s="49" customFormat="1">
      <c r="A2369" s="39">
        <v>16</v>
      </c>
      <c r="B2369" s="54" t="s">
        <v>40</v>
      </c>
      <c r="C2369" s="55" t="s">
        <v>4602</v>
      </c>
      <c r="D2369" s="141" t="s">
        <v>1091</v>
      </c>
      <c r="E2369" s="88">
        <v>44672</v>
      </c>
      <c r="F2369" s="37" t="str">
        <f>VLOOKUP($C2369,CARPETAS!$C$5:$L$2388,2,FALSE)</f>
        <v>BRB035</v>
      </c>
      <c r="G2369" s="27" t="str">
        <f>VLOOKUP($C2369,CARPETAS!$C$5:$L$2388,9,FALSE)</f>
        <v>142.70.92</v>
      </c>
      <c r="H2369" s="28" t="str">
        <f>VLOOKUP($C2369,CARPETAS!$C$5:$L$2388,5,FALSE)</f>
        <v>Silvio</v>
      </c>
      <c r="I2369" s="88">
        <v>44676</v>
      </c>
      <c r="J2369" s="29" t="str">
        <f>VLOOKUP($C2369,CARPETAS!$C$5:$L$2388,4,FALSE)</f>
        <v>Rio Branco</v>
      </c>
      <c r="K2369" s="38"/>
      <c r="L2369" s="93">
        <f t="shared" si="147"/>
        <v>44677</v>
      </c>
      <c r="M2369" s="30">
        <f t="shared" si="146"/>
        <v>5</v>
      </c>
      <c r="N2369" s="31">
        <v>918</v>
      </c>
      <c r="O2369" s="31" t="s">
        <v>4603</v>
      </c>
      <c r="P2369" s="31">
        <v>918</v>
      </c>
      <c r="Q2369" s="31">
        <v>5656</v>
      </c>
      <c r="R2369" s="31" t="s">
        <v>3675</v>
      </c>
      <c r="S2369" s="31" t="s">
        <v>2685</v>
      </c>
      <c r="T2369" s="40" t="s">
        <v>4604</v>
      </c>
      <c r="U2369" s="40"/>
      <c r="V2369" s="48"/>
      <c r="W2369" s="48"/>
    </row>
    <row r="2370" s="49" customFormat="1">
      <c r="A2370" s="39">
        <v>16</v>
      </c>
      <c r="B2370" s="54" t="s">
        <v>40</v>
      </c>
      <c r="C2370" s="55" t="s">
        <v>4580</v>
      </c>
      <c r="D2370" s="141" t="s">
        <v>26</v>
      </c>
      <c r="E2370" s="88">
        <v>44673</v>
      </c>
      <c r="F2370" s="37" t="str">
        <f>VLOOKUP($C2370,CARPETAS!$C$5:$L$2388,2,FALSE)</f>
        <v>BRB034</v>
      </c>
      <c r="G2370" s="27" t="str">
        <f>VLOOKUP($C2370,CARPETAS!$C$5:$L$2388,9,FALSE)</f>
        <v>142.66.35</v>
      </c>
      <c r="H2370" s="28" t="str">
        <f>VLOOKUP($C2370,CARPETAS!$C$5:$L$2388,5,FALSE)</f>
        <v>Zanini</v>
      </c>
      <c r="I2370" s="88">
        <v>44676</v>
      </c>
      <c r="J2370" s="29" t="str">
        <f>VLOOKUP($C2370,CARPETAS!$C$5:$L$2388,4,FALSE)</f>
        <v>Rio Branco</v>
      </c>
      <c r="K2370" s="38"/>
      <c r="L2370" s="93">
        <f t="shared" si="147"/>
        <v>44677</v>
      </c>
      <c r="M2370" s="30">
        <f t="shared" si="146"/>
        <v>4</v>
      </c>
      <c r="N2370" s="31">
        <v>918</v>
      </c>
      <c r="O2370" s="31" t="s">
        <v>1454</v>
      </c>
      <c r="P2370" s="31">
        <v>918</v>
      </c>
      <c r="Q2370" s="31">
        <v>2731</v>
      </c>
      <c r="R2370" s="31" t="s">
        <v>1710</v>
      </c>
      <c r="S2370" s="31" t="s">
        <v>2787</v>
      </c>
      <c r="T2370" s="40" t="s">
        <v>4605</v>
      </c>
      <c r="U2370" s="40"/>
      <c r="V2370" s="48"/>
      <c r="W2370" s="48"/>
    </row>
    <row r="2371" s="49" customFormat="1">
      <c r="A2371" s="39">
        <v>16</v>
      </c>
      <c r="B2371" s="54" t="s">
        <v>40</v>
      </c>
      <c r="C2371" s="55" t="s">
        <v>4602</v>
      </c>
      <c r="D2371" s="141" t="s">
        <v>28</v>
      </c>
      <c r="E2371" s="88">
        <v>44671</v>
      </c>
      <c r="F2371" s="37" t="str">
        <f>VLOOKUP($C2371,CARPETAS!$C$5:$L$2388,2,FALSE)</f>
        <v>BRB035</v>
      </c>
      <c r="G2371" s="27" t="str">
        <f>VLOOKUP($C2371,CARPETAS!$C$5:$L$2388,9,FALSE)</f>
        <v>142.70.92</v>
      </c>
      <c r="H2371" s="28" t="str">
        <f>VLOOKUP($C2371,CARPETAS!$C$5:$L$2388,5,FALSE)</f>
        <v>Silvio</v>
      </c>
      <c r="I2371" s="88">
        <v>44677</v>
      </c>
      <c r="J2371" s="29" t="str">
        <f>VLOOKUP($C2371,CARPETAS!$C$5:$L$2388,4,FALSE)</f>
        <v>Rio Branco</v>
      </c>
      <c r="K2371" s="38"/>
      <c r="L2371" s="93">
        <f t="shared" si="147"/>
        <v>44678</v>
      </c>
      <c r="M2371" s="30">
        <f t="shared" si="146"/>
        <v>7</v>
      </c>
      <c r="N2371" s="31">
        <v>918</v>
      </c>
      <c r="O2371" s="31" t="s">
        <v>1324</v>
      </c>
      <c r="P2371" s="31">
        <v>920</v>
      </c>
      <c r="Q2371" s="31">
        <v>5654</v>
      </c>
      <c r="R2371" s="31" t="s">
        <v>1311</v>
      </c>
      <c r="S2371" s="31" t="s">
        <v>867</v>
      </c>
      <c r="T2371" s="40" t="s">
        <v>4606</v>
      </c>
      <c r="U2371" s="40"/>
      <c r="V2371" s="48"/>
      <c r="W2371" s="48"/>
    </row>
    <row r="2372" s="49" customFormat="1">
      <c r="A2372" s="39">
        <v>17</v>
      </c>
      <c r="B2372" s="54" t="s">
        <v>40</v>
      </c>
      <c r="C2372" s="55" t="s">
        <v>4548</v>
      </c>
      <c r="D2372" s="141" t="s">
        <v>27</v>
      </c>
      <c r="E2372" s="88">
        <v>44676</v>
      </c>
      <c r="F2372" s="37" t="str">
        <f>VLOOKUP($C2372,CARPETAS!$C$5:$L$2388,2,FALSE)</f>
        <v>BRB031</v>
      </c>
      <c r="G2372" s="27" t="str">
        <f>VLOOKUP($C2372,CARPETAS!$C$5:$L$2388,9,FALSE)</f>
        <v>142.59.48</v>
      </c>
      <c r="H2372" s="28" t="str">
        <f>VLOOKUP($C2372,CARPETAS!$C$5:$L$2388,5,FALSE)</f>
        <v>Amaro</v>
      </c>
      <c r="I2372" s="88">
        <f>E2372+2</f>
        <v>44678</v>
      </c>
      <c r="J2372" s="29" t="str">
        <f>VLOOKUP($C2372,CARPETAS!$C$5:$L$2388,4,FALSE)</f>
        <v>Rio Branco</v>
      </c>
      <c r="K2372" s="38"/>
      <c r="L2372" s="93">
        <f t="shared" si="147"/>
        <v>44679</v>
      </c>
      <c r="M2372" s="30">
        <f t="shared" si="146"/>
        <v>3</v>
      </c>
      <c r="N2372" s="31">
        <v>1008</v>
      </c>
      <c r="O2372" s="31" t="s">
        <v>503</v>
      </c>
      <c r="P2372" s="31">
        <v>1008</v>
      </c>
      <c r="Q2372" s="31">
        <v>8792</v>
      </c>
      <c r="R2372" s="31" t="s">
        <v>4607</v>
      </c>
      <c r="S2372" s="31" t="s">
        <v>3537</v>
      </c>
      <c r="T2372" s="40" t="s">
        <v>4608</v>
      </c>
      <c r="U2372" s="40"/>
      <c r="V2372" s="48"/>
      <c r="W2372" s="48"/>
    </row>
    <row r="2373" s="49" customFormat="1">
      <c r="A2373" s="39">
        <v>17</v>
      </c>
      <c r="B2373" s="54" t="s">
        <v>40</v>
      </c>
      <c r="C2373" s="55" t="s">
        <v>4609</v>
      </c>
      <c r="D2373" s="141" t="s">
        <v>4563</v>
      </c>
      <c r="E2373" s="88">
        <v>44677</v>
      </c>
      <c r="F2373" s="37" t="str">
        <f>VLOOKUP($C2373,CARPETAS!$C$5:$L$2388,2,FALSE)</f>
        <v>BRB036</v>
      </c>
      <c r="G2373" s="27" t="str">
        <f>VLOOKUP($C2373,CARPETAS!$C$5:$L$2388,9,FALSE)</f>
        <v>142.75.70</v>
      </c>
      <c r="H2373" s="28" t="str">
        <f>VLOOKUP($C2373,CARPETAS!$C$5:$L$2388,5,FALSE)</f>
        <v>Zanini</v>
      </c>
      <c r="I2373" s="88">
        <f>E2373+1</f>
        <v>44678</v>
      </c>
      <c r="J2373" s="29" t="str">
        <f>VLOOKUP($C2373,CARPETAS!$C$5:$L$2388,4,FALSE)</f>
        <v>Rio Branco</v>
      </c>
      <c r="K2373" s="38"/>
      <c r="L2373" s="93">
        <f t="shared" si="147"/>
        <v>44679</v>
      </c>
      <c r="M2373" s="30">
        <f t="shared" si="146"/>
        <v>2</v>
      </c>
      <c r="N2373" s="31">
        <v>918</v>
      </c>
      <c r="O2373" s="31" t="s">
        <v>4610</v>
      </c>
      <c r="P2373" s="31">
        <v>918</v>
      </c>
      <c r="Q2373" s="31">
        <v>2738</v>
      </c>
      <c r="R2373" s="31" t="s">
        <v>339</v>
      </c>
      <c r="S2373" s="31" t="s">
        <v>232</v>
      </c>
      <c r="T2373" s="40" t="s">
        <v>4611</v>
      </c>
      <c r="U2373" s="40"/>
      <c r="V2373" s="48"/>
      <c r="W2373" s="48"/>
    </row>
    <row r="2374" s="49" customFormat="1">
      <c r="A2374" s="39">
        <v>17</v>
      </c>
      <c r="B2374" s="54" t="s">
        <v>40</v>
      </c>
      <c r="C2374" s="55" t="s">
        <v>4580</v>
      </c>
      <c r="D2374" s="141" t="s">
        <v>1998</v>
      </c>
      <c r="E2374" s="88">
        <v>44676</v>
      </c>
      <c r="F2374" s="37" t="str">
        <f>VLOOKUP($C2374,CARPETAS!$C$5:$L$2388,2,FALSE)</f>
        <v>BRB034</v>
      </c>
      <c r="G2374" s="27" t="str">
        <f>VLOOKUP($C2374,CARPETAS!$C$5:$L$2388,9,FALSE)</f>
        <v>142.66.35</v>
      </c>
      <c r="H2374" s="28" t="str">
        <f>VLOOKUP($C2374,CARPETAS!$C$5:$L$2388,5,FALSE)</f>
        <v>Zanini</v>
      </c>
      <c r="I2374" s="88">
        <f>E2374+3</f>
        <v>44679</v>
      </c>
      <c r="J2374" s="29" t="str">
        <f>VLOOKUP($C2374,CARPETAS!$C$5:$L$2388,4,FALSE)</f>
        <v>Rio Branco</v>
      </c>
      <c r="K2374" s="38"/>
      <c r="L2374" s="93">
        <f t="shared" si="147"/>
        <v>44680</v>
      </c>
      <c r="M2374" s="30">
        <f t="shared" si="146"/>
        <v>4</v>
      </c>
      <c r="N2374" s="31">
        <v>918</v>
      </c>
      <c r="O2374" s="31" t="s">
        <v>2984</v>
      </c>
      <c r="P2374" s="31">
        <v>919</v>
      </c>
      <c r="Q2374" s="31">
        <v>2734</v>
      </c>
      <c r="R2374" s="31" t="s">
        <v>261</v>
      </c>
      <c r="S2374" s="31" t="s">
        <v>262</v>
      </c>
      <c r="T2374" s="40" t="s">
        <v>4612</v>
      </c>
      <c r="U2374" s="40"/>
      <c r="V2374" s="48"/>
      <c r="W2374" s="48"/>
    </row>
    <row r="2375" s="49" customFormat="1">
      <c r="A2375" s="39">
        <v>17</v>
      </c>
      <c r="B2375" s="54" t="s">
        <v>40</v>
      </c>
      <c r="C2375" s="55" t="s">
        <v>4609</v>
      </c>
      <c r="D2375" s="141" t="s">
        <v>26</v>
      </c>
      <c r="E2375" s="88">
        <v>44678</v>
      </c>
      <c r="F2375" s="37" t="str">
        <f>VLOOKUP($C2375,CARPETAS!$C$5:$L$2388,2,FALSE)</f>
        <v>BRB036</v>
      </c>
      <c r="G2375" s="27" t="str">
        <f>VLOOKUP($C2375,CARPETAS!$C$5:$L$2388,9,FALSE)</f>
        <v>142.75.70</v>
      </c>
      <c r="H2375" s="28" t="str">
        <f>VLOOKUP($C2375,CARPETAS!$C$5:$L$2388,5,FALSE)</f>
        <v>Zanini</v>
      </c>
      <c r="I2375" s="88">
        <f>E2375+1</f>
        <v>44679</v>
      </c>
      <c r="J2375" s="29" t="str">
        <f>VLOOKUP($C2375,CARPETAS!$C$5:$L$2388,4,FALSE)</f>
        <v>Rio Branco</v>
      </c>
      <c r="K2375" s="38"/>
      <c r="L2375" s="93">
        <f t="shared" si="147"/>
        <v>44680</v>
      </c>
      <c r="M2375" s="30">
        <f t="shared" si="146"/>
        <v>2</v>
      </c>
      <c r="N2375" s="31">
        <v>918</v>
      </c>
      <c r="O2375" s="31" t="s">
        <v>1331</v>
      </c>
      <c r="P2375" s="31">
        <v>918</v>
      </c>
      <c r="Q2375" s="31">
        <v>2739</v>
      </c>
      <c r="R2375" s="31" t="s">
        <v>4429</v>
      </c>
      <c r="S2375" s="31" t="s">
        <v>4430</v>
      </c>
      <c r="T2375" s="40" t="s">
        <v>4613</v>
      </c>
      <c r="U2375" s="40"/>
      <c r="V2375" s="48"/>
      <c r="W2375" s="48"/>
    </row>
    <row r="2376" s="49" customFormat="1">
      <c r="A2376" s="39">
        <v>17</v>
      </c>
      <c r="B2376" s="54" t="s">
        <v>40</v>
      </c>
      <c r="C2376" s="55" t="s">
        <v>4614</v>
      </c>
      <c r="D2376" s="141" t="s">
        <v>27</v>
      </c>
      <c r="E2376" s="88">
        <v>44678</v>
      </c>
      <c r="F2376" s="37" t="str">
        <f>VLOOKUP($C2376,CARPETAS!$C$5:$L$2388,2,FALSE)</f>
        <v>BRB038</v>
      </c>
      <c r="G2376" s="27" t="str">
        <f>VLOOKUP($C2376,CARPETAS!$C$5:$L$2388,9,FALSE)</f>
        <v>142.75.73</v>
      </c>
      <c r="H2376" s="28" t="str">
        <f>VLOOKUP($C2376,CARPETAS!$C$5:$L$2388,5,FALSE)</f>
        <v>Amaro</v>
      </c>
      <c r="I2376" s="88">
        <v>44679</v>
      </c>
      <c r="J2376" s="29" t="str">
        <f>VLOOKUP($C2376,CARPETAS!$C$5:$L$2388,4,FALSE)</f>
        <v>Rio Branco</v>
      </c>
      <c r="K2376" s="38"/>
      <c r="L2376" s="93">
        <f t="shared" si="147"/>
        <v>44680</v>
      </c>
      <c r="M2376" s="30">
        <f t="shared" si="146"/>
        <v>2</v>
      </c>
      <c r="N2376" s="31">
        <v>1008</v>
      </c>
      <c r="O2376" s="31" t="s">
        <v>3126</v>
      </c>
      <c r="P2376" s="31">
        <v>1008</v>
      </c>
      <c r="Q2376" s="31">
        <v>8799</v>
      </c>
      <c r="R2376" s="31" t="s">
        <v>4332</v>
      </c>
      <c r="S2376" s="31" t="s">
        <v>3475</v>
      </c>
      <c r="T2376" s="40" t="s">
        <v>4615</v>
      </c>
      <c r="U2376" s="40"/>
      <c r="V2376" s="48"/>
      <c r="W2376" s="48"/>
    </row>
    <row r="2377" s="49" customFormat="1">
      <c r="A2377" s="39">
        <v>17</v>
      </c>
      <c r="B2377" s="54" t="s">
        <v>40</v>
      </c>
      <c r="C2377" s="55" t="s">
        <v>4616</v>
      </c>
      <c r="D2377" s="141" t="s">
        <v>28</v>
      </c>
      <c r="E2377" s="88">
        <v>44677</v>
      </c>
      <c r="F2377" s="37" t="str">
        <f>VLOOKUP($C2377,CARPETAS!$C$5:$L$2388,2,FALSE)</f>
        <v>BRB037</v>
      </c>
      <c r="G2377" s="27" t="str">
        <f>VLOOKUP($C2377,CARPETAS!$C$5:$L$2388,9,FALSE)</f>
        <v>142.75.71</v>
      </c>
      <c r="H2377" s="28" t="str">
        <f>VLOOKUP($C2377,CARPETAS!$C$5:$L$2388,5,FALSE)</f>
        <v>Gral</v>
      </c>
      <c r="I2377" s="88">
        <v>44680</v>
      </c>
      <c r="J2377" s="29" t="str">
        <f>VLOOKUP($C2377,CARPETAS!$C$5:$L$2388,4,FALSE)</f>
        <v>Rio Branco</v>
      </c>
      <c r="K2377" s="38"/>
      <c r="L2377" s="93">
        <f t="shared" si="147"/>
        <v>44681</v>
      </c>
      <c r="M2377" s="30">
        <f t="shared" si="146"/>
        <v>4</v>
      </c>
      <c r="N2377" s="31">
        <v>918</v>
      </c>
      <c r="O2377" s="31" t="s">
        <v>4617</v>
      </c>
      <c r="P2377" s="31">
        <v>919</v>
      </c>
      <c r="Q2377" s="31">
        <v>5998</v>
      </c>
      <c r="R2377" s="31" t="s">
        <v>4618</v>
      </c>
      <c r="S2377" s="31" t="s">
        <v>4619</v>
      </c>
      <c r="T2377" s="40" t="s">
        <v>4620</v>
      </c>
      <c r="U2377" s="40"/>
      <c r="V2377" s="48"/>
      <c r="W2377" s="48"/>
    </row>
    <row r="2378" s="49" customFormat="1">
      <c r="A2378" s="39">
        <v>17</v>
      </c>
      <c r="B2378" s="54" t="s">
        <v>40</v>
      </c>
      <c r="C2378" s="55" t="s">
        <v>4616</v>
      </c>
      <c r="D2378" s="141" t="s">
        <v>1091</v>
      </c>
      <c r="E2378" s="88">
        <v>44678</v>
      </c>
      <c r="F2378" s="37" t="str">
        <f>VLOOKUP($C2378,CARPETAS!$C$5:$L$2388,2,FALSE)</f>
        <v>BRB037</v>
      </c>
      <c r="G2378" s="27" t="str">
        <f>VLOOKUP($C2378,CARPETAS!$C$5:$L$2388,9,FALSE)</f>
        <v>142.75.71</v>
      </c>
      <c r="H2378" s="28" t="str">
        <f>VLOOKUP($C2378,CARPETAS!$C$5:$L$2388,5,FALSE)</f>
        <v>Gral</v>
      </c>
      <c r="I2378" s="88">
        <f>E2378+2</f>
        <v>44680</v>
      </c>
      <c r="J2378" s="29" t="str">
        <f>VLOOKUP($C2378,CARPETAS!$C$5:$L$2388,4,FALSE)</f>
        <v>Rio Branco</v>
      </c>
      <c r="K2378" s="38"/>
      <c r="L2378" s="93">
        <f t="shared" si="147"/>
        <v>44681</v>
      </c>
      <c r="M2378" s="30">
        <f t="shared" si="146"/>
        <v>3</v>
      </c>
      <c r="N2378" s="31">
        <v>918</v>
      </c>
      <c r="O2378" s="31" t="s">
        <v>4617</v>
      </c>
      <c r="P2378" s="31">
        <v>918</v>
      </c>
      <c r="Q2378" s="31">
        <v>5999</v>
      </c>
      <c r="R2378" s="31" t="s">
        <v>4621</v>
      </c>
      <c r="S2378" s="31" t="s">
        <v>4622</v>
      </c>
      <c r="T2378" s="40" t="s">
        <v>4623</v>
      </c>
      <c r="U2378" s="40"/>
      <c r="V2378" s="48"/>
      <c r="W2378" s="48"/>
    </row>
    <row r="2379" s="49" customFormat="1">
      <c r="A2379" s="39">
        <v>16</v>
      </c>
      <c r="B2379" s="54" t="s">
        <v>40</v>
      </c>
      <c r="C2379" s="55" t="s">
        <v>4624</v>
      </c>
      <c r="D2379" s="141" t="s">
        <v>38</v>
      </c>
      <c r="E2379" s="88">
        <v>44672</v>
      </c>
      <c r="F2379" s="37" t="str">
        <f>VLOOKUP($C2379,CARPETAS!$C$5:$L$2388,2,FALSE)</f>
        <v>BRA016</v>
      </c>
      <c r="G2379" s="27" t="str">
        <f>VLOOKUP($C2379,CARPETAS!$C$5:$L$2388,9,FALSE)</f>
        <v>142.71.27</v>
      </c>
      <c r="H2379" s="28" t="str">
        <f>VLOOKUP($C2379,CARPETAS!$C$5:$L$2388,5,FALSE)</f>
        <v>Silvio</v>
      </c>
      <c r="I2379" s="88">
        <v>44680</v>
      </c>
      <c r="J2379" s="29" t="str">
        <f>VLOOKUP($C2379,CARPETAS!$C$5:$L$2388,4,FALSE)</f>
        <v>Rio Branco</v>
      </c>
      <c r="K2379" s="38"/>
      <c r="L2379" s="93">
        <f t="shared" si="147"/>
        <v>44681</v>
      </c>
      <c r="M2379" s="30">
        <f t="shared" si="146"/>
        <v>9</v>
      </c>
      <c r="N2379" s="31">
        <v>1104</v>
      </c>
      <c r="O2379" s="31"/>
      <c r="P2379" s="31">
        <v>1104</v>
      </c>
      <c r="Q2379" s="31">
        <v>5655</v>
      </c>
      <c r="R2379" s="31" t="s">
        <v>4625</v>
      </c>
      <c r="S2379" s="31" t="s">
        <v>4446</v>
      </c>
      <c r="T2379" s="40" t="s">
        <v>4626</v>
      </c>
      <c r="U2379" s="40"/>
      <c r="V2379" s="48"/>
      <c r="W2379" s="48"/>
    </row>
    <row r="2380" s="49" customFormat="1">
      <c r="A2380" s="39">
        <v>16</v>
      </c>
      <c r="B2380" s="54" t="s">
        <v>40</v>
      </c>
      <c r="C2380" s="55" t="s">
        <v>4627</v>
      </c>
      <c r="D2380" s="141" t="s">
        <v>38</v>
      </c>
      <c r="E2380" s="88">
        <v>44672</v>
      </c>
      <c r="F2380" s="37" t="str">
        <f>VLOOKUP($C2380,CARPETAS!$C$5:$L$2388,2,FALSE)</f>
        <v>BRA016</v>
      </c>
      <c r="G2380" s="27" t="str">
        <f>VLOOKUP($C2380,CARPETAS!$C$5:$L$2388,9,FALSE)</f>
        <v>142.71.27</v>
      </c>
      <c r="H2380" s="28" t="str">
        <f>VLOOKUP($C2380,CARPETAS!$C$5:$L$2388,5,FALSE)</f>
        <v>Silvio</v>
      </c>
      <c r="I2380" s="88">
        <v>44680</v>
      </c>
      <c r="J2380" s="29" t="str">
        <f>VLOOKUP($C2380,CARPETAS!$C$5:$L$2388,4,FALSE)</f>
        <v>Rio Branco</v>
      </c>
      <c r="K2380" s="38"/>
      <c r="L2380" s="93">
        <f t="shared" si="147"/>
        <v>44681</v>
      </c>
      <c r="M2380" s="30">
        <f t="shared" si="146"/>
        <v>9</v>
      </c>
      <c r="N2380" s="31">
        <v>1104</v>
      </c>
      <c r="O2380" s="31"/>
      <c r="P2380" s="31">
        <v>1104</v>
      </c>
      <c r="Q2380" s="31">
        <v>5657</v>
      </c>
      <c r="R2380" s="31" t="s">
        <v>217</v>
      </c>
      <c r="S2380" s="31" t="s">
        <v>1690</v>
      </c>
      <c r="T2380" s="40" t="s">
        <v>4628</v>
      </c>
      <c r="U2380" s="40"/>
      <c r="V2380" s="48"/>
      <c r="W2380" s="48"/>
    </row>
    <row r="2381" s="49" customFormat="1">
      <c r="A2381" s="39">
        <v>17</v>
      </c>
      <c r="B2381" s="54" t="s">
        <v>40</v>
      </c>
      <c r="C2381" s="55" t="s">
        <v>4602</v>
      </c>
      <c r="D2381" s="141" t="s">
        <v>32</v>
      </c>
      <c r="E2381" s="88">
        <v>44679</v>
      </c>
      <c r="F2381" s="37" t="str">
        <f>VLOOKUP($C2381,CARPETAS!$C$5:$L$2388,2,FALSE)</f>
        <v>BRB035</v>
      </c>
      <c r="G2381" s="27" t="str">
        <f>VLOOKUP($C2381,CARPETAS!$C$5:$L$2388,9,FALSE)</f>
        <v>142.70.92</v>
      </c>
      <c r="H2381" s="28" t="str">
        <f>VLOOKUP($C2381,CARPETAS!$C$5:$L$2388,5,FALSE)</f>
        <v>Silvio</v>
      </c>
      <c r="I2381" s="88">
        <f>E2381+1</f>
        <v>44680</v>
      </c>
      <c r="J2381" s="29" t="str">
        <f>VLOOKUP($C2381,CARPETAS!$C$5:$L$2388,4,FALSE)</f>
        <v>Rio Branco</v>
      </c>
      <c r="K2381" s="38"/>
      <c r="L2381" s="93">
        <f t="shared" si="147"/>
        <v>44681</v>
      </c>
      <c r="M2381" s="30">
        <f t="shared" si="146"/>
        <v>2</v>
      </c>
      <c r="N2381" s="31">
        <v>918</v>
      </c>
      <c r="O2381" s="31" t="s">
        <v>307</v>
      </c>
      <c r="P2381" s="31">
        <v>919</v>
      </c>
      <c r="Q2381" s="31">
        <v>5664</v>
      </c>
      <c r="R2381" s="31" t="s">
        <v>4629</v>
      </c>
      <c r="S2381" s="31" t="s">
        <v>4630</v>
      </c>
      <c r="T2381" s="40" t="s">
        <v>4631</v>
      </c>
      <c r="U2381" s="40"/>
      <c r="V2381" s="48"/>
      <c r="W2381" s="48"/>
    </row>
    <row r="2382" ht="28.5" s="49" customFormat="1">
      <c r="A2382" s="39">
        <v>17</v>
      </c>
      <c r="B2382" s="54" t="s">
        <v>40</v>
      </c>
      <c r="C2382" s="55" t="s">
        <v>4632</v>
      </c>
      <c r="D2382" s="141" t="s">
        <v>2282</v>
      </c>
      <c r="E2382" s="88">
        <v>44677</v>
      </c>
      <c r="F2382" s="37" t="str">
        <f>VLOOKUP($C2382,CARPETAS!$C$5:$L$2388,2,FALSE)</f>
        <v>BRE016</v>
      </c>
      <c r="G2382" s="27" t="str">
        <f>VLOOKUP($C2382,CARPETAS!$C$5:$L$2388,9,FALSE)</f>
        <v>1426974/1426975/1426976/1426978</v>
      </c>
      <c r="H2382" s="28" t="str">
        <f>VLOOKUP($C2382,CARPETAS!$C$5:$L$2388,5,FALSE)</f>
        <v>Zanini</v>
      </c>
      <c r="I2382" s="88">
        <v>44680</v>
      </c>
      <c r="J2382" s="29" t="str">
        <f>VLOOKUP($C2382,CARPETAS!$C$5:$L$2388,4,FALSE)</f>
        <v>Rio Branco</v>
      </c>
      <c r="K2382" s="38"/>
      <c r="L2382" s="93">
        <f t="shared" si="147"/>
        <v>44681</v>
      </c>
      <c r="M2382" s="30">
        <f t="shared" si="146"/>
        <v>4</v>
      </c>
      <c r="N2382" s="31">
        <v>1470</v>
      </c>
      <c r="O2382" s="31"/>
      <c r="P2382" s="31"/>
      <c r="Q2382" s="31">
        <v>2741</v>
      </c>
      <c r="R2382" s="31" t="s">
        <v>252</v>
      </c>
      <c r="S2382" s="31" t="s">
        <v>253</v>
      </c>
      <c r="T2382" s="40" t="s">
        <v>4633</v>
      </c>
      <c r="U2382" s="40"/>
      <c r="V2382" s="48"/>
      <c r="W2382" s="48"/>
    </row>
    <row r="2383" s="49" customFormat="1">
      <c r="A2383" s="39">
        <v>17</v>
      </c>
      <c r="B2383" s="54" t="s">
        <v>40</v>
      </c>
      <c r="C2383" s="55" t="s">
        <v>4609</v>
      </c>
      <c r="D2383" s="141" t="s">
        <v>1998</v>
      </c>
      <c r="E2383" s="88">
        <v>44680</v>
      </c>
      <c r="F2383" s="37" t="str">
        <f>VLOOKUP($C2383,CARPETAS!$C$5:$L$2388,2,FALSE)</f>
        <v>BRB036</v>
      </c>
      <c r="G2383" s="27" t="str">
        <f>VLOOKUP($C2383,CARPETAS!$C$5:$L$2388,9,FALSE)</f>
        <v>142.75.70</v>
      </c>
      <c r="H2383" s="28" t="str">
        <f>VLOOKUP($C2383,CARPETAS!$C$5:$L$2388,5,FALSE)</f>
        <v>Zanini</v>
      </c>
      <c r="I2383" s="88">
        <f>E2383+3</f>
        <v>44683</v>
      </c>
      <c r="J2383" s="29" t="str">
        <f>VLOOKUP($C2383,CARPETAS!$C$5:$L$2388,4,FALSE)</f>
        <v>Rio Branco</v>
      </c>
      <c r="K2383" s="38"/>
      <c r="L2383" s="93">
        <f t="shared" si="147"/>
        <v>44684</v>
      </c>
      <c r="M2383" s="30">
        <f t="shared" si="146"/>
        <v>4</v>
      </c>
      <c r="N2383" s="31">
        <v>918</v>
      </c>
      <c r="O2383" s="31" t="s">
        <v>2993</v>
      </c>
      <c r="P2383" s="31">
        <v>918</v>
      </c>
      <c r="Q2383" s="31">
        <v>2746</v>
      </c>
      <c r="R2383" s="31" t="s">
        <v>114</v>
      </c>
      <c r="S2383" s="31" t="s">
        <v>115</v>
      </c>
      <c r="T2383" s="40" t="s">
        <v>4634</v>
      </c>
      <c r="U2383" s="40"/>
      <c r="V2383" s="48"/>
      <c r="W2383" s="48"/>
    </row>
    <row r="2384" ht="28.5" s="49" customFormat="1">
      <c r="A2384" s="39">
        <v>17</v>
      </c>
      <c r="B2384" s="54" t="s">
        <v>40</v>
      </c>
      <c r="C2384" s="55" t="s">
        <v>4602</v>
      </c>
      <c r="D2384" s="141" t="s">
        <v>36</v>
      </c>
      <c r="E2384" s="88">
        <v>44680</v>
      </c>
      <c r="F2384" s="37" t="str">
        <f>VLOOKUP($C2384,CARPETAS!$C$5:$L$2388,2,FALSE)</f>
        <v>BRB035</v>
      </c>
      <c r="G2384" s="27" t="str">
        <f>VLOOKUP($C2384,CARPETAS!$C$5:$L$2388,9,FALSE)</f>
        <v>142.70.92</v>
      </c>
      <c r="H2384" s="28" t="str">
        <f>VLOOKUP($C2384,CARPETAS!$C$5:$L$2388,5,FALSE)</f>
        <v>Silvio</v>
      </c>
      <c r="I2384" s="88">
        <f>E2384+3</f>
        <v>44683</v>
      </c>
      <c r="J2384" s="29" t="str">
        <f>VLOOKUP($C2384,CARPETAS!$C$5:$L$2388,4,FALSE)</f>
        <v>Rio Branco</v>
      </c>
      <c r="K2384" s="38"/>
      <c r="L2384" s="93">
        <f t="shared" si="147"/>
        <v>44684</v>
      </c>
      <c r="M2384" s="30">
        <f t="shared" si="146"/>
        <v>4</v>
      </c>
      <c r="N2384" s="31">
        <v>918</v>
      </c>
      <c r="O2384" s="31" t="s">
        <v>265</v>
      </c>
      <c r="P2384" s="31">
        <v>919</v>
      </c>
      <c r="Q2384" s="31">
        <v>5670</v>
      </c>
      <c r="R2384" s="31" t="s">
        <v>1426</v>
      </c>
      <c r="S2384" s="31" t="s">
        <v>2348</v>
      </c>
      <c r="T2384" s="36" t="s">
        <v>4635</v>
      </c>
      <c r="U2384" s="36"/>
      <c r="V2384" s="48"/>
      <c r="W2384" s="48"/>
    </row>
    <row r="2385" s="49" customFormat="1">
      <c r="A2385" s="39">
        <v>17</v>
      </c>
      <c r="B2385" s="54" t="s">
        <v>40</v>
      </c>
      <c r="C2385" s="55" t="s">
        <v>4602</v>
      </c>
      <c r="D2385" s="141" t="s">
        <v>32</v>
      </c>
      <c r="E2385" s="88">
        <v>44680</v>
      </c>
      <c r="F2385" s="37" t="str">
        <f>VLOOKUP($C2385,CARPETAS!$C$5:$L$2388,2,FALSE)</f>
        <v>BRB035</v>
      </c>
      <c r="G2385" s="27" t="str">
        <f>VLOOKUP($C2385,CARPETAS!$C$5:$L$2388,9,FALSE)</f>
        <v>142.70.92</v>
      </c>
      <c r="H2385" s="28" t="str">
        <f>VLOOKUP($C2385,CARPETAS!$C$5:$L$2388,5,FALSE)</f>
        <v>Silvio</v>
      </c>
      <c r="I2385" s="88">
        <f>E2385+3</f>
        <v>44683</v>
      </c>
      <c r="J2385" s="29" t="str">
        <f>VLOOKUP($C2385,CARPETAS!$C$5:$L$2388,4,FALSE)</f>
        <v>Rio Branco</v>
      </c>
      <c r="K2385" s="38"/>
      <c r="L2385" s="93">
        <f t="shared" si="147"/>
        <v>44684</v>
      </c>
      <c r="M2385" s="30">
        <f t="shared" si="146"/>
        <v>4</v>
      </c>
      <c r="N2385" s="31">
        <v>918</v>
      </c>
      <c r="O2385" s="31" t="s">
        <v>314</v>
      </c>
      <c r="P2385" s="31">
        <v>919</v>
      </c>
      <c r="Q2385" s="31">
        <v>5667</v>
      </c>
      <c r="R2385" s="31" t="s">
        <v>4636</v>
      </c>
      <c r="S2385" s="31" t="s">
        <v>4637</v>
      </c>
      <c r="T2385" s="40" t="s">
        <v>4638</v>
      </c>
      <c r="U2385" s="40"/>
      <c r="V2385" s="48"/>
      <c r="W2385" s="48"/>
    </row>
    <row r="2386" s="49" customFormat="1">
      <c r="A2386" s="39">
        <v>17</v>
      </c>
      <c r="B2386" s="54" t="s">
        <v>40</v>
      </c>
      <c r="C2386" s="55" t="s">
        <v>4609</v>
      </c>
      <c r="D2386" s="141" t="s">
        <v>26</v>
      </c>
      <c r="E2386" s="88">
        <v>44681</v>
      </c>
      <c r="F2386" s="37" t="str">
        <f>VLOOKUP($C2386,CARPETAS!$C$5:$L$2388,2,FALSE)</f>
        <v>BRB036</v>
      </c>
      <c r="G2386" s="27" t="str">
        <f>VLOOKUP($C2386,CARPETAS!$C$5:$L$2388,9,FALSE)</f>
        <v>142.75.70</v>
      </c>
      <c r="H2386" s="28" t="str">
        <f>VLOOKUP($C2386,CARPETAS!$C$5:$L$2388,5,FALSE)</f>
        <v>Zanini</v>
      </c>
      <c r="I2386" s="88">
        <f>E2386+2</f>
        <v>44683</v>
      </c>
      <c r="J2386" s="29" t="str">
        <f>VLOOKUP($C2386,CARPETAS!$C$5:$L$2388,4,FALSE)</f>
        <v>Rio Branco</v>
      </c>
      <c r="K2386" s="38"/>
      <c r="L2386" s="93">
        <f t="shared" si="147"/>
        <v>44684</v>
      </c>
      <c r="M2386" s="30">
        <f t="shared" si="146"/>
        <v>3</v>
      </c>
      <c r="N2386" s="31">
        <v>918</v>
      </c>
      <c r="O2386" s="31" t="s">
        <v>439</v>
      </c>
      <c r="P2386" s="31">
        <v>918</v>
      </c>
      <c r="Q2386" s="31">
        <v>2747</v>
      </c>
      <c r="R2386" s="31" t="s">
        <v>1168</v>
      </c>
      <c r="S2386" s="31" t="s">
        <v>1169</v>
      </c>
      <c r="T2386" s="40" t="s">
        <v>4639</v>
      </c>
      <c r="U2386" s="40"/>
      <c r="V2386" s="48"/>
      <c r="W2386" s="48"/>
    </row>
    <row r="2387" s="49" customFormat="1">
      <c r="A2387" s="39">
        <v>17</v>
      </c>
      <c r="B2387" s="54" t="s">
        <v>40</v>
      </c>
      <c r="C2387" s="55" t="s">
        <v>4609</v>
      </c>
      <c r="D2387" s="141" t="s">
        <v>26</v>
      </c>
      <c r="E2387" s="88">
        <v>44679</v>
      </c>
      <c r="F2387" s="37" t="str">
        <f>VLOOKUP($C2387,CARPETAS!$C$5:$L$2388,2,FALSE)</f>
        <v>BRB036</v>
      </c>
      <c r="G2387" s="27" t="str">
        <f>VLOOKUP($C2387,CARPETAS!$C$5:$L$2388,9,FALSE)</f>
        <v>142.75.70</v>
      </c>
      <c r="H2387" s="28" t="str">
        <f>VLOOKUP($C2387,CARPETAS!$C$5:$L$2388,5,FALSE)</f>
        <v>Zanini</v>
      </c>
      <c r="I2387" s="88">
        <f>E2387+4+1</f>
        <v>44684</v>
      </c>
      <c r="J2387" s="29" t="str">
        <f>VLOOKUP($C2387,CARPETAS!$C$5:$L$2388,4,FALSE)</f>
        <v>Rio Branco</v>
      </c>
      <c r="K2387" s="38"/>
      <c r="L2387" s="93">
        <f t="shared" si="147"/>
        <v>44685</v>
      </c>
      <c r="M2387" s="30">
        <f t="shared" si="146"/>
        <v>6</v>
      </c>
      <c r="N2387" s="31">
        <v>918</v>
      </c>
      <c r="O2387" s="31" t="s">
        <v>1485</v>
      </c>
      <c r="P2387" s="31">
        <v>919</v>
      </c>
      <c r="Q2387" s="31">
        <v>2744</v>
      </c>
      <c r="R2387" s="31" t="s">
        <v>157</v>
      </c>
      <c r="S2387" s="31" t="s">
        <v>158</v>
      </c>
      <c r="T2387" s="40" t="s">
        <v>4640</v>
      </c>
      <c r="U2387" s="40"/>
      <c r="V2387" s="48"/>
      <c r="W2387" s="48"/>
    </row>
    <row r="2388" s="49" customFormat="1">
      <c r="A2388" s="39">
        <v>18</v>
      </c>
      <c r="B2388" s="54" t="s">
        <v>40</v>
      </c>
      <c r="C2388" s="55" t="s">
        <v>4609</v>
      </c>
      <c r="D2388" s="141" t="s">
        <v>26</v>
      </c>
      <c r="E2388" s="88">
        <v>44683</v>
      </c>
      <c r="F2388" s="37" t="str">
        <f>VLOOKUP($C2388,CARPETAS!$C$5:$L$2388,2,FALSE)</f>
        <v>BRB036</v>
      </c>
      <c r="G2388" s="27" t="str">
        <f>VLOOKUP($C2388,CARPETAS!$C$5:$L$2388,9,FALSE)</f>
        <v>142.75.70</v>
      </c>
      <c r="H2388" s="28" t="str">
        <f>VLOOKUP($C2388,CARPETAS!$C$5:$L$2388,5,FALSE)</f>
        <v>Zanini</v>
      </c>
      <c r="I2388" s="88">
        <f>E2388+1</f>
        <v>44684</v>
      </c>
      <c r="J2388" s="29" t="str">
        <f>VLOOKUP($C2388,CARPETAS!$C$5:$L$2388,4,FALSE)</f>
        <v>Rio Branco</v>
      </c>
      <c r="K2388" s="38"/>
      <c r="L2388" s="93">
        <f t="shared" si="147"/>
        <v>44685</v>
      </c>
      <c r="M2388" s="30">
        <f t="shared" si="146"/>
        <v>2</v>
      </c>
      <c r="N2388" s="31">
        <v>918</v>
      </c>
      <c r="O2388" s="31" t="s">
        <v>1499</v>
      </c>
      <c r="P2388" s="31">
        <v>882</v>
      </c>
      <c r="Q2388" s="31">
        <v>2755</v>
      </c>
      <c r="R2388" s="31" t="s">
        <v>3162</v>
      </c>
      <c r="S2388" s="31" t="s">
        <v>362</v>
      </c>
      <c r="T2388" s="36" t="s">
        <v>4641</v>
      </c>
      <c r="U2388" s="36"/>
      <c r="V2388" s="48"/>
      <c r="W2388" s="48"/>
    </row>
    <row r="2389" s="49" customFormat="1">
      <c r="A2389" s="39">
        <v>17</v>
      </c>
      <c r="B2389" s="54" t="s">
        <v>40</v>
      </c>
      <c r="C2389" s="55" t="s">
        <v>4642</v>
      </c>
      <c r="D2389" s="141" t="s">
        <v>4464</v>
      </c>
      <c r="E2389" s="88">
        <v>44679</v>
      </c>
      <c r="F2389" s="37" t="str">
        <f>VLOOKUP($C2389,CARPETAS!$C$5:$L$2388,2,FALSE)</f>
        <v>BRS004</v>
      </c>
      <c r="G2389" s="27" t="str">
        <f>VLOOKUP($C2389,CARPETAS!$C$5:$L$2388,9,FALSE)</f>
        <v>142.78.48</v>
      </c>
      <c r="H2389" s="28" t="str">
        <f>VLOOKUP($C2389,CARPETAS!$C$5:$L$2388,5,FALSE)</f>
        <v>Zanini</v>
      </c>
      <c r="I2389" s="88">
        <v>44684</v>
      </c>
      <c r="J2389" s="29" t="str">
        <f>VLOOKUP($C2389,CARPETAS!$C$5:$L$2388,4,FALSE)</f>
        <v>Rio Branco</v>
      </c>
      <c r="K2389" s="38"/>
      <c r="L2389" s="93">
        <f t="shared" si="147"/>
        <v>44685</v>
      </c>
      <c r="M2389" s="30">
        <f t="shared" si="146"/>
        <v>6</v>
      </c>
      <c r="N2389" s="31">
        <v>954</v>
      </c>
      <c r="O2389" s="31" t="s">
        <v>4643</v>
      </c>
      <c r="P2389" s="31">
        <v>954</v>
      </c>
      <c r="Q2389" s="31">
        <v>2742</v>
      </c>
      <c r="R2389" s="31" t="s">
        <v>3092</v>
      </c>
      <c r="S2389" s="31" t="s">
        <v>3093</v>
      </c>
      <c r="T2389" s="40" t="s">
        <v>4644</v>
      </c>
      <c r="U2389" s="40"/>
      <c r="V2389" s="48"/>
      <c r="W2389" s="48"/>
    </row>
    <row r="2390" s="49" customFormat="1">
      <c r="A2390" s="39">
        <v>17</v>
      </c>
      <c r="B2390" s="54" t="s">
        <v>40</v>
      </c>
      <c r="C2390" s="55" t="s">
        <v>4645</v>
      </c>
      <c r="D2390" s="141" t="s">
        <v>38</v>
      </c>
      <c r="E2390" s="88">
        <v>44680</v>
      </c>
      <c r="F2390" s="37" t="str">
        <f>VLOOKUP($C2390,CARPETAS!$C$5:$L$2388,2,FALSE)</f>
        <v>BRA017</v>
      </c>
      <c r="G2390" s="27" t="str">
        <f>VLOOKUP($C2390,CARPETAS!$C$5:$L$2388,9,FALSE)</f>
        <v>142.78.33</v>
      </c>
      <c r="H2390" s="28" t="str">
        <f>VLOOKUP($C2390,CARPETAS!$C$5:$L$2388,5,FALSE)</f>
        <v>Silvio</v>
      </c>
      <c r="I2390" s="88">
        <f>E2390+5</f>
        <v>44685</v>
      </c>
      <c r="J2390" s="29" t="str">
        <f>VLOOKUP($C2390,CARPETAS!$C$5:$L$2388,4,FALSE)</f>
        <v>Rio Branco</v>
      </c>
      <c r="K2390" s="38"/>
      <c r="L2390" s="93">
        <f t="shared" si="147"/>
        <v>44686</v>
      </c>
      <c r="M2390" s="30">
        <f t="shared" si="146"/>
        <v>6</v>
      </c>
      <c r="N2390" s="31">
        <v>1104</v>
      </c>
      <c r="O2390" s="31"/>
      <c r="P2390" s="31">
        <v>1104</v>
      </c>
      <c r="Q2390" s="31">
        <v>5666</v>
      </c>
      <c r="R2390" s="31" t="s">
        <v>4646</v>
      </c>
      <c r="S2390" s="31" t="s">
        <v>4441</v>
      </c>
      <c r="T2390" s="40" t="s">
        <v>4647</v>
      </c>
      <c r="U2390" s="40"/>
      <c r="V2390" s="48"/>
      <c r="W2390" s="48"/>
    </row>
    <row r="2391" s="49" customFormat="1">
      <c r="A2391" s="39">
        <v>18</v>
      </c>
      <c r="B2391" s="54" t="s">
        <v>40</v>
      </c>
      <c r="C2391" s="55" t="s">
        <v>4609</v>
      </c>
      <c r="D2391" s="141" t="s">
        <v>26</v>
      </c>
      <c r="E2391" s="88">
        <v>44684</v>
      </c>
      <c r="F2391" s="37" t="str">
        <f>VLOOKUP($C2391,CARPETAS!$C$5:$L$2388,2,FALSE)</f>
        <v>BRB036</v>
      </c>
      <c r="G2391" s="27" t="str">
        <f>VLOOKUP($C2391,CARPETAS!$C$5:$L$2388,9,FALSE)</f>
        <v>142.75.70</v>
      </c>
      <c r="H2391" s="28" t="str">
        <f>VLOOKUP($C2391,CARPETAS!$C$5:$L$2388,5,FALSE)</f>
        <v>Zanini</v>
      </c>
      <c r="I2391" s="88">
        <f>E2391+1</f>
        <v>44685</v>
      </c>
      <c r="J2391" s="29" t="str">
        <f>VLOOKUP($C2391,CARPETAS!$C$5:$L$2388,4,FALSE)</f>
        <v>Rio Branco</v>
      </c>
      <c r="K2391" s="38"/>
      <c r="L2391" s="93">
        <f t="shared" si="147"/>
        <v>44686</v>
      </c>
      <c r="M2391" s="30">
        <f t="shared" si="146"/>
        <v>2</v>
      </c>
      <c r="N2391" s="31">
        <v>918</v>
      </c>
      <c r="O2391" s="31" t="s">
        <v>477</v>
      </c>
      <c r="P2391" s="31">
        <v>918</v>
      </c>
      <c r="Q2391" s="31">
        <v>2760</v>
      </c>
      <c r="R2391" s="31" t="s">
        <v>3043</v>
      </c>
      <c r="S2391" s="31" t="s">
        <v>3044</v>
      </c>
      <c r="T2391" s="40" t="s">
        <v>4648</v>
      </c>
      <c r="U2391" s="40"/>
      <c r="V2391" s="48"/>
      <c r="W2391" s="48"/>
    </row>
    <row r="2392" s="49" customFormat="1">
      <c r="A2392" s="39">
        <v>18</v>
      </c>
      <c r="B2392" s="54" t="s">
        <v>40</v>
      </c>
      <c r="C2392" s="55" t="s">
        <v>4614</v>
      </c>
      <c r="D2392" s="141" t="s">
        <v>27</v>
      </c>
      <c r="E2392" s="88">
        <v>44684</v>
      </c>
      <c r="F2392" s="37" t="str">
        <f>VLOOKUP($C2392,CARPETAS!$C$5:$L$2388,2,FALSE)</f>
        <v>BRB038</v>
      </c>
      <c r="G2392" s="27" t="str">
        <f>VLOOKUP($C2392,CARPETAS!$C$5:$L$2388,9,FALSE)</f>
        <v>142.75.73</v>
      </c>
      <c r="H2392" s="28" t="str">
        <f>VLOOKUP($C2392,CARPETAS!$C$5:$L$2388,5,FALSE)</f>
        <v>Amaro</v>
      </c>
      <c r="I2392" s="88">
        <f>E2392+2</f>
        <v>44686</v>
      </c>
      <c r="J2392" s="29" t="str">
        <f>VLOOKUP($C2392,CARPETAS!$C$5:$L$2388,4,FALSE)</f>
        <v>Rio Branco</v>
      </c>
      <c r="K2392" s="38"/>
      <c r="L2392" s="93">
        <f t="shared" si="147"/>
        <v>44687</v>
      </c>
      <c r="M2392" s="30">
        <f t="shared" si="146"/>
        <v>3</v>
      </c>
      <c r="N2392" s="31">
        <v>1008</v>
      </c>
      <c r="O2392" s="31" t="s">
        <v>547</v>
      </c>
      <c r="P2392" s="31">
        <v>1009</v>
      </c>
      <c r="Q2392" s="31">
        <v>9132</v>
      </c>
      <c r="R2392" s="31" t="s">
        <v>3401</v>
      </c>
      <c r="S2392" s="31" t="s">
        <v>3379</v>
      </c>
      <c r="T2392" s="40" t="s">
        <v>4649</v>
      </c>
      <c r="U2392" s="40"/>
      <c r="V2392" s="48"/>
      <c r="W2392" s="48"/>
    </row>
    <row r="2393" s="49" customFormat="1">
      <c r="A2393" s="39">
        <v>17</v>
      </c>
      <c r="B2393" s="54" t="s">
        <v>40</v>
      </c>
      <c r="C2393" s="55" t="s">
        <v>4650</v>
      </c>
      <c r="D2393" s="141" t="s">
        <v>38</v>
      </c>
      <c r="E2393" s="88">
        <v>44681</v>
      </c>
      <c r="F2393" s="37" t="str">
        <f>VLOOKUP($C2393,CARPETAS!$C$5:$L$2388,2,FALSE)</f>
        <v>BRA017</v>
      </c>
      <c r="G2393" s="27" t="str">
        <f>VLOOKUP($C2393,CARPETAS!$C$5:$L$2388,9,FALSE)</f>
        <v>142.78.33</v>
      </c>
      <c r="H2393" s="28" t="str">
        <f>VLOOKUP($C2393,CARPETAS!$C$5:$L$2388,5,FALSE)</f>
        <v>Silvio</v>
      </c>
      <c r="I2393" s="88">
        <f>E2393+5</f>
        <v>44686</v>
      </c>
      <c r="J2393" s="29" t="str">
        <f>VLOOKUP($C2393,CARPETAS!$C$5:$L$2388,4,FALSE)</f>
        <v>Rio Branco</v>
      </c>
      <c r="K2393" s="38"/>
      <c r="L2393" s="93">
        <f ref="L2393:L2398" t="shared" si="148">I2393+1</f>
        <v>44687</v>
      </c>
      <c r="M2393" s="30">
        <f t="shared" si="146"/>
        <v>6</v>
      </c>
      <c r="N2393" s="31">
        <v>1104</v>
      </c>
      <c r="O2393" s="31"/>
      <c r="P2393" s="31">
        <v>1104</v>
      </c>
      <c r="Q2393" s="31">
        <v>5673</v>
      </c>
      <c r="R2393" s="31" t="s">
        <v>4651</v>
      </c>
      <c r="S2393" s="31" t="s">
        <v>4652</v>
      </c>
      <c r="T2393" s="40" t="s">
        <v>4653</v>
      </c>
      <c r="U2393" s="40"/>
      <c r="V2393" s="48"/>
      <c r="W2393" s="48"/>
    </row>
    <row r="2394" s="49" customFormat="1">
      <c r="A2394" s="39">
        <v>18</v>
      </c>
      <c r="B2394" s="54" t="s">
        <v>40</v>
      </c>
      <c r="C2394" s="55" t="s">
        <v>4609</v>
      </c>
      <c r="D2394" s="141" t="s">
        <v>4563</v>
      </c>
      <c r="E2394" s="88">
        <v>44685</v>
      </c>
      <c r="F2394" s="37" t="str">
        <f>VLOOKUP($C2394,CARPETAS!$C$5:$L$2388,2,FALSE)</f>
        <v>BRB036</v>
      </c>
      <c r="G2394" s="27" t="str">
        <f>VLOOKUP($C2394,CARPETAS!$C$5:$L$2388,9,FALSE)</f>
        <v>142.75.70</v>
      </c>
      <c r="H2394" s="28" t="str">
        <f>VLOOKUP($C2394,CARPETAS!$C$5:$L$2388,5,FALSE)</f>
        <v>Zanini</v>
      </c>
      <c r="I2394" s="88">
        <f>E2394+2</f>
        <v>44687</v>
      </c>
      <c r="J2394" s="29" t="str">
        <f>VLOOKUP($C2394,CARPETAS!$C$5:$L$2388,4,FALSE)</f>
        <v>Rio Branco</v>
      </c>
      <c r="K2394" s="38"/>
      <c r="L2394" s="93">
        <f t="shared" si="148"/>
        <v>44688</v>
      </c>
      <c r="M2394" s="30">
        <f t="shared" si="146"/>
        <v>3</v>
      </c>
      <c r="N2394" s="31">
        <v>918</v>
      </c>
      <c r="O2394" s="31" t="s">
        <v>4654</v>
      </c>
      <c r="P2394" s="31">
        <v>918</v>
      </c>
      <c r="Q2394" s="31">
        <v>5676</v>
      </c>
      <c r="R2394" s="31" t="s">
        <v>2379</v>
      </c>
      <c r="S2394" s="31" t="s">
        <v>2380</v>
      </c>
      <c r="T2394" s="40" t="s">
        <v>4655</v>
      </c>
      <c r="U2394" s="40"/>
      <c r="V2394" s="48"/>
      <c r="W2394" s="48"/>
    </row>
    <row r="2395" s="49" customFormat="1">
      <c r="A2395" s="39">
        <v>18</v>
      </c>
      <c r="B2395" s="54" t="s">
        <v>40</v>
      </c>
      <c r="C2395" s="55" t="s">
        <v>4602</v>
      </c>
      <c r="D2395" s="141" t="s">
        <v>32</v>
      </c>
      <c r="E2395" s="88">
        <v>44686</v>
      </c>
      <c r="F2395" s="37" t="str">
        <f>VLOOKUP($C2395,CARPETAS!$C$5:$L$2388,2,FALSE)</f>
        <v>BRB035</v>
      </c>
      <c r="G2395" s="27" t="str">
        <f>VLOOKUP($C2395,CARPETAS!$C$5:$L$2388,9,FALSE)</f>
        <v>142.70.92</v>
      </c>
      <c r="H2395" s="28" t="str">
        <f>VLOOKUP($C2395,CARPETAS!$C$5:$L$2388,5,FALSE)</f>
        <v>Silvio</v>
      </c>
      <c r="I2395" s="88">
        <f>E2395+1</f>
        <v>44687</v>
      </c>
      <c r="J2395" s="29" t="str">
        <f>VLOOKUP($C2395,CARPETAS!$C$5:$L$2388,4,FALSE)</f>
        <v>Rio Branco</v>
      </c>
      <c r="K2395" s="38"/>
      <c r="L2395" s="93">
        <f t="shared" si="148"/>
        <v>44688</v>
      </c>
      <c r="M2395" s="30">
        <f t="shared" si="146"/>
        <v>2</v>
      </c>
      <c r="N2395" s="31">
        <v>918</v>
      </c>
      <c r="O2395" s="31" t="s">
        <v>318</v>
      </c>
      <c r="P2395" s="31">
        <v>919</v>
      </c>
      <c r="Q2395" s="31">
        <v>2761</v>
      </c>
      <c r="R2395" s="31" t="s">
        <v>174</v>
      </c>
      <c r="S2395" s="31" t="s">
        <v>489</v>
      </c>
      <c r="T2395" s="40" t="s">
        <v>4649</v>
      </c>
      <c r="U2395" s="40"/>
      <c r="V2395" s="48"/>
      <c r="W2395" s="48"/>
    </row>
    <row r="2396" s="49" customFormat="1">
      <c r="A2396" s="39">
        <v>18</v>
      </c>
      <c r="B2396" s="54" t="s">
        <v>40</v>
      </c>
      <c r="C2396" s="55" t="s">
        <v>4602</v>
      </c>
      <c r="D2396" s="141" t="s">
        <v>32</v>
      </c>
      <c r="E2396" s="88">
        <v>44687</v>
      </c>
      <c r="F2396" s="37" t="str">
        <f>VLOOKUP($C2396,CARPETAS!$C$5:$L$2388,2,FALSE)</f>
        <v>BRB035</v>
      </c>
      <c r="G2396" s="27" t="str">
        <f>VLOOKUP($C2396,CARPETAS!$C$5:$L$2388,9,FALSE)</f>
        <v>142.70.92</v>
      </c>
      <c r="H2396" s="28" t="str">
        <f>VLOOKUP($C2396,CARPETAS!$C$5:$L$2388,5,FALSE)</f>
        <v>Silvio</v>
      </c>
      <c r="I2396" s="88">
        <v>44690</v>
      </c>
      <c r="J2396" s="29" t="str">
        <f>VLOOKUP($C2396,CARPETAS!$C$5:$L$2388,4,FALSE)</f>
        <v>Rio Branco</v>
      </c>
      <c r="K2396" s="38"/>
      <c r="L2396" s="93">
        <f t="shared" si="148"/>
        <v>44691</v>
      </c>
      <c r="M2396" s="30">
        <f t="shared" si="146"/>
        <v>4</v>
      </c>
      <c r="N2396" s="31">
        <v>918</v>
      </c>
      <c r="O2396" s="31" t="s">
        <v>1414</v>
      </c>
      <c r="P2396" s="31">
        <v>919</v>
      </c>
      <c r="Q2396" s="31">
        <v>5678</v>
      </c>
      <c r="R2396" s="31" t="s">
        <v>4656</v>
      </c>
      <c r="S2396" s="31" t="s">
        <v>4657</v>
      </c>
      <c r="T2396" s="40" t="s">
        <v>4658</v>
      </c>
      <c r="U2396" s="40"/>
      <c r="V2396" s="48"/>
      <c r="W2396" s="48"/>
    </row>
    <row r="2397" s="49" customFormat="1">
      <c r="A2397" s="39">
        <v>18</v>
      </c>
      <c r="B2397" s="54" t="s">
        <v>40</v>
      </c>
      <c r="C2397" s="55" t="s">
        <v>4659</v>
      </c>
      <c r="D2397" s="141" t="s">
        <v>1091</v>
      </c>
      <c r="E2397" s="88">
        <v>44688</v>
      </c>
      <c r="F2397" s="37" t="str">
        <f>VLOOKUP($C2397,CARPETAS!$C$5:$L$2388,2,FALSE)</f>
        <v>BRB040</v>
      </c>
      <c r="G2397" s="27" t="str">
        <f>VLOOKUP($C2397,CARPETAS!$C$5:$L$2388,9,FALSE)</f>
        <v>142.85.06</v>
      </c>
      <c r="H2397" s="28" t="str">
        <f>VLOOKUP($C2397,CARPETAS!$C$5:$L$2388,5,FALSE)</f>
        <v>Silvio</v>
      </c>
      <c r="I2397" s="88">
        <f>E2397+2</f>
        <v>44690</v>
      </c>
      <c r="J2397" s="29" t="str">
        <f>VLOOKUP($C2397,CARPETAS!$C$5:$L$2388,4,FALSE)</f>
        <v>Rio Branco</v>
      </c>
      <c r="K2397" s="38"/>
      <c r="L2397" s="93">
        <f t="shared" si="148"/>
        <v>44691</v>
      </c>
      <c r="M2397" s="30">
        <f t="shared" si="146"/>
        <v>3</v>
      </c>
      <c r="N2397" s="31">
        <v>918</v>
      </c>
      <c r="O2397" s="31" t="s">
        <v>1741</v>
      </c>
      <c r="P2397" s="31">
        <v>918</v>
      </c>
      <c r="Q2397" s="31">
        <v>5683</v>
      </c>
      <c r="R2397" s="31" t="s">
        <v>1506</v>
      </c>
      <c r="S2397" s="31" t="s">
        <v>4660</v>
      </c>
      <c r="T2397" s="40" t="s">
        <v>4661</v>
      </c>
      <c r="U2397" s="40"/>
      <c r="V2397" s="48"/>
      <c r="W2397" s="48"/>
    </row>
    <row r="2398" s="49" customFormat="1">
      <c r="A2398" s="39">
        <v>18</v>
      </c>
      <c r="B2398" s="54" t="s">
        <v>40</v>
      </c>
      <c r="C2398" s="55" t="s">
        <v>4614</v>
      </c>
      <c r="D2398" s="141" t="s">
        <v>27</v>
      </c>
      <c r="E2398" s="88">
        <v>44688</v>
      </c>
      <c r="F2398" s="37" t="str">
        <f>VLOOKUP($C2398,CARPETAS!$C$5:$L$2388,2,FALSE)</f>
        <v>BRB038</v>
      </c>
      <c r="G2398" s="27" t="str">
        <f>VLOOKUP($C2398,CARPETAS!$C$5:$L$2388,9,FALSE)</f>
        <v>142.75.73</v>
      </c>
      <c r="H2398" s="28" t="str">
        <f>VLOOKUP($C2398,CARPETAS!$C$5:$L$2388,5,FALSE)</f>
        <v>Amaro</v>
      </c>
      <c r="I2398" s="88">
        <f>E2398+2</f>
        <v>44690</v>
      </c>
      <c r="J2398" s="29" t="str">
        <f>VLOOKUP($C2398,CARPETAS!$C$5:$L$2388,4,FALSE)</f>
        <v>Rio Branco</v>
      </c>
      <c r="K2398" s="38"/>
      <c r="L2398" s="93">
        <f t="shared" si="148"/>
        <v>44691</v>
      </c>
      <c r="M2398" s="30">
        <f t="shared" si="146"/>
        <v>3</v>
      </c>
      <c r="N2398" s="31">
        <v>1008</v>
      </c>
      <c r="O2398" s="31"/>
      <c r="P2398" s="31"/>
      <c r="Q2398" s="31">
        <v>9160</v>
      </c>
      <c r="R2398" s="31" t="s">
        <v>3881</v>
      </c>
      <c r="S2398" s="31" t="s">
        <v>3882</v>
      </c>
      <c r="T2398" s="40" t="s">
        <v>4662</v>
      </c>
      <c r="U2398" s="40"/>
      <c r="V2398" s="48"/>
      <c r="W2398" s="48"/>
    </row>
    <row r="2399" s="49" customFormat="1">
      <c r="A2399" s="39">
        <v>18</v>
      </c>
      <c r="B2399" s="54" t="s">
        <v>40</v>
      </c>
      <c r="C2399" s="55" t="s">
        <v>4609</v>
      </c>
      <c r="D2399" s="141" t="s">
        <v>26</v>
      </c>
      <c r="E2399" s="88">
        <v>44687</v>
      </c>
      <c r="F2399" s="37" t="str">
        <f>VLOOKUP($C2399,CARPETAS!$C$5:$L$2388,2,FALSE)</f>
        <v>BRB036</v>
      </c>
      <c r="G2399" s="27" t="str">
        <f>VLOOKUP($C2399,CARPETAS!$C$5:$L$2388,9,FALSE)</f>
        <v>142.75.70</v>
      </c>
      <c r="H2399" s="28" t="str">
        <f>VLOOKUP($C2399,CARPETAS!$C$5:$L$2388,5,FALSE)</f>
        <v>Zanini</v>
      </c>
      <c r="I2399" s="88">
        <v>44690</v>
      </c>
      <c r="J2399" s="29" t="str">
        <f>VLOOKUP($C2399,CARPETAS!$C$5:$L$2388,4,FALSE)</f>
        <v>Rio Branco</v>
      </c>
      <c r="K2399" s="38"/>
      <c r="L2399" s="93">
        <f>I2399+1+1</f>
        <v>44692</v>
      </c>
      <c r="M2399" s="30">
        <f t="shared" si="146"/>
        <v>5</v>
      </c>
      <c r="N2399" s="31">
        <v>919</v>
      </c>
      <c r="O2399" s="31" t="s">
        <v>1553</v>
      </c>
      <c r="P2399" s="31">
        <v>918</v>
      </c>
      <c r="Q2399" s="31">
        <v>2765</v>
      </c>
      <c r="R2399" s="31" t="s">
        <v>684</v>
      </c>
      <c r="S2399" s="31" t="s">
        <v>685</v>
      </c>
      <c r="T2399" s="40" t="s">
        <v>4663</v>
      </c>
      <c r="U2399" s="40"/>
      <c r="V2399" s="48"/>
      <c r="W2399" s="48"/>
    </row>
    <row r="2400" s="49" customFormat="1">
      <c r="A2400" s="39">
        <v>19</v>
      </c>
      <c r="B2400" s="54" t="s">
        <v>40</v>
      </c>
      <c r="C2400" s="55" t="s">
        <v>4664</v>
      </c>
      <c r="D2400" s="141" t="s">
        <v>1998</v>
      </c>
      <c r="E2400" s="88">
        <v>44690</v>
      </c>
      <c r="F2400" s="37" t="str">
        <f>VLOOKUP($C2400,CARPETAS!$C$5:$L$2388,2,FALSE)</f>
        <v>BRB039</v>
      </c>
      <c r="G2400" s="27" t="str">
        <f>VLOOKUP($C2400,CARPETAS!$C$5:$L$2388,9,FALSE)</f>
        <v>142.85.05</v>
      </c>
      <c r="H2400" s="28" t="str">
        <f>VLOOKUP($C2400,CARPETAS!$C$5:$L$2388,5,FALSE)</f>
        <v>Zanini</v>
      </c>
      <c r="I2400" s="88">
        <f>E2400+1</f>
        <v>44691</v>
      </c>
      <c r="J2400" s="29" t="str">
        <f>VLOOKUP($C2400,CARPETAS!$C$5:$L$2388,4,FALSE)</f>
        <v>Rio Branco</v>
      </c>
      <c r="K2400" s="38"/>
      <c r="L2400" s="93">
        <f ref="L2400:L2412" t="shared" si="149">I2400+1</f>
        <v>44692</v>
      </c>
      <c r="M2400" s="30">
        <f t="shared" si="146"/>
        <v>2</v>
      </c>
      <c r="N2400" s="31">
        <v>918</v>
      </c>
      <c r="O2400" s="31" t="s">
        <v>2997</v>
      </c>
      <c r="P2400" s="31">
        <v>920</v>
      </c>
      <c r="Q2400" s="31">
        <v>2766</v>
      </c>
      <c r="R2400" s="31" t="s">
        <v>3132</v>
      </c>
      <c r="S2400" s="31" t="s">
        <v>2753</v>
      </c>
      <c r="T2400" s="40" t="s">
        <v>4665</v>
      </c>
      <c r="U2400" s="40"/>
      <c r="V2400" s="48"/>
      <c r="W2400" s="48"/>
    </row>
    <row r="2401" s="49" customFormat="1">
      <c r="A2401" s="39">
        <v>19</v>
      </c>
      <c r="B2401" s="54" t="s">
        <v>40</v>
      </c>
      <c r="C2401" s="55" t="s">
        <v>4609</v>
      </c>
      <c r="D2401" s="141" t="s">
        <v>26</v>
      </c>
      <c r="E2401" s="88">
        <v>44690</v>
      </c>
      <c r="F2401" s="37" t="str">
        <f>VLOOKUP($C2401,CARPETAS!$C$5:$L$2388,2,FALSE)</f>
        <v>BRB036</v>
      </c>
      <c r="G2401" s="27" t="str">
        <f>VLOOKUP($C2401,CARPETAS!$C$5:$L$2388,9,FALSE)</f>
        <v>142.75.70</v>
      </c>
      <c r="H2401" s="28" t="str">
        <f>VLOOKUP($C2401,CARPETAS!$C$5:$L$2388,5,FALSE)</f>
        <v>Zanini</v>
      </c>
      <c r="I2401" s="88">
        <f>E2401+2</f>
        <v>44692</v>
      </c>
      <c r="J2401" s="29" t="str">
        <f>VLOOKUP($C2401,CARPETAS!$C$5:$L$2388,4,FALSE)</f>
        <v>Rio Branco</v>
      </c>
      <c r="K2401" s="38"/>
      <c r="L2401" s="93">
        <f t="shared" si="149"/>
        <v>44693</v>
      </c>
      <c r="M2401" s="30">
        <f t="shared" si="146"/>
        <v>3</v>
      </c>
      <c r="N2401" s="31">
        <v>918</v>
      </c>
      <c r="O2401" s="31" t="s">
        <v>1527</v>
      </c>
      <c r="P2401" s="31">
        <v>918</v>
      </c>
      <c r="Q2401" s="31">
        <v>2767</v>
      </c>
      <c r="R2401" s="31" t="s">
        <v>4429</v>
      </c>
      <c r="S2401" s="31" t="s">
        <v>4430</v>
      </c>
      <c r="T2401" s="40" t="s">
        <v>4666</v>
      </c>
      <c r="U2401" s="40"/>
      <c r="V2401" s="48"/>
      <c r="W2401" s="48"/>
    </row>
    <row r="2402" s="49" customFormat="1">
      <c r="A2402" s="39">
        <v>19</v>
      </c>
      <c r="B2402" s="54" t="s">
        <v>40</v>
      </c>
      <c r="C2402" s="55" t="s">
        <v>4614</v>
      </c>
      <c r="D2402" s="141" t="s">
        <v>27</v>
      </c>
      <c r="E2402" s="88">
        <v>44690</v>
      </c>
      <c r="F2402" s="37" t="str">
        <f>VLOOKUP($C2402,CARPETAS!$C$5:$L$2388,2,FALSE)</f>
        <v>BRB038</v>
      </c>
      <c r="G2402" s="27" t="str">
        <f>VLOOKUP($C2402,CARPETAS!$C$5:$L$2388,9,FALSE)</f>
        <v>142.75.73</v>
      </c>
      <c r="H2402" s="28" t="str">
        <f>VLOOKUP($C2402,CARPETAS!$C$5:$L$2388,5,FALSE)</f>
        <v>Amaro</v>
      </c>
      <c r="I2402" s="88">
        <f>E2402+2</f>
        <v>44692</v>
      </c>
      <c r="J2402" s="29" t="str">
        <f>VLOOKUP($C2402,CARPETAS!$C$5:$L$2388,4,FALSE)</f>
        <v>Rio Branco</v>
      </c>
      <c r="K2402" s="38"/>
      <c r="L2402" s="93">
        <f t="shared" si="149"/>
        <v>44693</v>
      </c>
      <c r="M2402" s="30">
        <f t="shared" si="146"/>
        <v>3</v>
      </c>
      <c r="N2402" s="31">
        <v>1008</v>
      </c>
      <c r="O2402" s="31" t="s">
        <v>4667</v>
      </c>
      <c r="P2402" s="31">
        <v>1009</v>
      </c>
      <c r="Q2402" s="31">
        <v>9192</v>
      </c>
      <c r="R2402" s="31" t="s">
        <v>4332</v>
      </c>
      <c r="S2402" s="31" t="s">
        <v>4491</v>
      </c>
      <c r="T2402" s="40" t="s">
        <v>4668</v>
      </c>
      <c r="U2402" s="40"/>
      <c r="V2402" s="48"/>
      <c r="W2402" s="48"/>
    </row>
    <row r="2403" s="49" customFormat="1">
      <c r="A2403" s="39">
        <v>19</v>
      </c>
      <c r="B2403" s="54" t="s">
        <v>40</v>
      </c>
      <c r="C2403" s="55" t="s">
        <v>4664</v>
      </c>
      <c r="D2403" s="141" t="s">
        <v>4563</v>
      </c>
      <c r="E2403" s="88">
        <v>44691</v>
      </c>
      <c r="F2403" s="37" t="str">
        <f>VLOOKUP($C2403,CARPETAS!$C$5:$L$2388,2,FALSE)</f>
        <v>BRB039</v>
      </c>
      <c r="G2403" s="27" t="str">
        <f>VLOOKUP($C2403,CARPETAS!$C$5:$L$2388,9,FALSE)</f>
        <v>142.85.05</v>
      </c>
      <c r="H2403" s="28" t="str">
        <f>VLOOKUP($C2403,CARPETAS!$C$5:$L$2388,5,FALSE)</f>
        <v>Zanini</v>
      </c>
      <c r="I2403" s="88">
        <f>E2403+1</f>
        <v>44692</v>
      </c>
      <c r="J2403" s="29" t="str">
        <f>VLOOKUP($C2403,CARPETAS!$C$5:$L$2388,4,FALSE)</f>
        <v>Rio Branco</v>
      </c>
      <c r="K2403" s="38"/>
      <c r="L2403" s="93">
        <f t="shared" si="149"/>
        <v>44693</v>
      </c>
      <c r="M2403" s="30">
        <f t="shared" si="146"/>
        <v>2</v>
      </c>
      <c r="N2403" s="31">
        <v>918</v>
      </c>
      <c r="O2403" s="31" t="s">
        <v>4669</v>
      </c>
      <c r="P2403" s="31">
        <v>918</v>
      </c>
      <c r="Q2403" s="31">
        <v>2770</v>
      </c>
      <c r="R2403" s="31" t="s">
        <v>97</v>
      </c>
      <c r="S2403" s="31" t="s">
        <v>98</v>
      </c>
      <c r="T2403" s="40" t="s">
        <v>4670</v>
      </c>
      <c r="U2403" s="40"/>
      <c r="V2403" s="48"/>
      <c r="W2403" s="48"/>
    </row>
    <row r="2404" s="49" customFormat="1">
      <c r="A2404" s="39">
        <v>19</v>
      </c>
      <c r="B2404" s="54" t="s">
        <v>40</v>
      </c>
      <c r="C2404" s="55" t="s">
        <v>4659</v>
      </c>
      <c r="D2404" s="141" t="s">
        <v>28</v>
      </c>
      <c r="E2404" s="88">
        <v>44691</v>
      </c>
      <c r="F2404" s="37" t="str">
        <f>VLOOKUP($C2404,CARPETAS!$C$5:$L$2388,2,FALSE)</f>
        <v>BRB040</v>
      </c>
      <c r="G2404" s="27" t="str">
        <f>VLOOKUP($C2404,CARPETAS!$C$5:$L$2388,9,FALSE)</f>
        <v>142.85.06</v>
      </c>
      <c r="H2404" s="28" t="str">
        <f>VLOOKUP($C2404,CARPETAS!$C$5:$L$2388,5,FALSE)</f>
        <v>Silvio</v>
      </c>
      <c r="I2404" s="88">
        <f>E2404+2</f>
        <v>44693</v>
      </c>
      <c r="J2404" s="29" t="str">
        <f>VLOOKUP($C2404,CARPETAS!$C$5:$L$2388,4,FALSE)</f>
        <v>Rio Branco</v>
      </c>
      <c r="K2404" s="38"/>
      <c r="L2404" s="93">
        <f t="shared" si="149"/>
        <v>44694</v>
      </c>
      <c r="M2404" s="30">
        <f t="shared" si="146"/>
        <v>3</v>
      </c>
      <c r="N2404" s="31">
        <v>918</v>
      </c>
      <c r="O2404" s="31" t="s">
        <v>1352</v>
      </c>
      <c r="P2404" s="31">
        <v>919</v>
      </c>
      <c r="Q2404" s="31">
        <v>5685</v>
      </c>
      <c r="R2404" s="31" t="s">
        <v>1742</v>
      </c>
      <c r="S2404" s="31" t="s">
        <v>2701</v>
      </c>
      <c r="T2404" s="40" t="s">
        <v>4671</v>
      </c>
      <c r="U2404" s="40"/>
      <c r="V2404" s="48"/>
      <c r="W2404" s="48"/>
    </row>
    <row r="2405" s="49" customFormat="1">
      <c r="A2405" s="39">
        <v>18</v>
      </c>
      <c r="B2405" s="54" t="s">
        <v>40</v>
      </c>
      <c r="C2405" s="55" t="s">
        <v>4672</v>
      </c>
      <c r="D2405" s="141" t="s">
        <v>38</v>
      </c>
      <c r="E2405" s="88">
        <v>44686</v>
      </c>
      <c r="F2405" s="37" t="str">
        <f>VLOOKUP($C2405,CARPETAS!$C$5:$L$2388,2,FALSE)</f>
        <v>BRA018</v>
      </c>
      <c r="G2405" s="27" t="str">
        <f>VLOOKUP($C2405,CARPETAS!$C$5:$L$2388,9,FALSE)</f>
        <v>142.82.17</v>
      </c>
      <c r="H2405" s="28" t="str">
        <f>VLOOKUP($C2405,CARPETAS!$C$5:$L$2388,5,FALSE)</f>
        <v>Silvio</v>
      </c>
      <c r="I2405" s="88">
        <f>E2405+7</f>
        <v>44693</v>
      </c>
      <c r="J2405" s="29" t="str">
        <f>VLOOKUP($C2405,CARPETAS!$C$5:$L$2388,4,FALSE)</f>
        <v>Rio Branco</v>
      </c>
      <c r="K2405" s="38"/>
      <c r="L2405" s="93">
        <f t="shared" si="149"/>
        <v>44694</v>
      </c>
      <c r="M2405" s="30">
        <f t="shared" si="146"/>
        <v>8</v>
      </c>
      <c r="N2405" s="31">
        <v>1104</v>
      </c>
      <c r="O2405" s="31"/>
      <c r="P2405" s="31">
        <v>1104</v>
      </c>
      <c r="Q2405" s="31">
        <v>5677</v>
      </c>
      <c r="R2405" s="31" t="s">
        <v>4445</v>
      </c>
      <c r="S2405" s="31" t="s">
        <v>4446</v>
      </c>
      <c r="T2405" s="40" t="s">
        <v>4673</v>
      </c>
      <c r="U2405" s="40"/>
      <c r="V2405" s="48"/>
      <c r="W2405" s="48"/>
    </row>
    <row r="2406" s="49" customFormat="1">
      <c r="A2406" s="39">
        <v>19</v>
      </c>
      <c r="B2406" s="54" t="s">
        <v>40</v>
      </c>
      <c r="C2406" s="55" t="s">
        <v>4674</v>
      </c>
      <c r="D2406" s="141" t="s">
        <v>2282</v>
      </c>
      <c r="E2406" s="88">
        <v>44691</v>
      </c>
      <c r="F2406" s="37" t="str">
        <f>VLOOKUP($C2406,CARPETAS!$C$5:$L$2388,2,FALSE)</f>
        <v>BRE017</v>
      </c>
      <c r="G2406" s="27">
        <f>VLOOKUP($C2406,CARPETAS!$C$5:$L$2388,9,FALSE)</f>
        <v>0</v>
      </c>
      <c r="H2406" s="28" t="str">
        <f>VLOOKUP($C2406,CARPETAS!$C$5:$L$2388,5,FALSE)</f>
        <v>Zanini</v>
      </c>
      <c r="I2406" s="88">
        <f>E2406+2</f>
        <v>44693</v>
      </c>
      <c r="J2406" s="29" t="str">
        <f>VLOOKUP($C2406,CARPETAS!$C$5:$L$2388,4,FALSE)</f>
        <v>Rio Branco</v>
      </c>
      <c r="K2406" s="38"/>
      <c r="L2406" s="93">
        <f t="shared" si="149"/>
        <v>44694</v>
      </c>
      <c r="M2406" s="30">
        <f t="shared" si="146"/>
        <v>3</v>
      </c>
      <c r="N2406" s="31">
        <v>2518</v>
      </c>
      <c r="O2406" s="31"/>
      <c r="P2406" s="31">
        <v>2518</v>
      </c>
      <c r="Q2406" s="31">
        <v>2769</v>
      </c>
      <c r="R2406" s="31" t="s">
        <v>1599</v>
      </c>
      <c r="S2406" s="31" t="s">
        <v>1600</v>
      </c>
      <c r="T2406" s="40" t="s">
        <v>4675</v>
      </c>
      <c r="U2406" s="40"/>
      <c r="V2406" s="48"/>
      <c r="W2406" s="48"/>
    </row>
    <row r="2407" s="49" customFormat="1">
      <c r="A2407" s="39">
        <v>19</v>
      </c>
      <c r="B2407" s="54" t="s">
        <v>40</v>
      </c>
      <c r="C2407" s="55" t="s">
        <v>4616</v>
      </c>
      <c r="D2407" s="141" t="s">
        <v>1091</v>
      </c>
      <c r="E2407" s="88">
        <v>44691</v>
      </c>
      <c r="F2407" s="37" t="str">
        <f>VLOOKUP($C2407,CARPETAS!$C$5:$L$2388,2,FALSE)</f>
        <v>BRB037</v>
      </c>
      <c r="G2407" s="27" t="str">
        <f>VLOOKUP($C2407,CARPETAS!$C$5:$L$2388,9,FALSE)</f>
        <v>142.75.71</v>
      </c>
      <c r="H2407" s="28" t="str">
        <f>VLOOKUP($C2407,CARPETAS!$C$5:$L$2388,5,FALSE)</f>
        <v>Gral</v>
      </c>
      <c r="I2407" s="88">
        <f>E2407+3</f>
        <v>44694</v>
      </c>
      <c r="J2407" s="29" t="str">
        <f>VLOOKUP($C2407,CARPETAS!$C$5:$L$2388,4,FALSE)</f>
        <v>Rio Branco</v>
      </c>
      <c r="K2407" s="38"/>
      <c r="L2407" s="93">
        <f t="shared" si="149"/>
        <v>44695</v>
      </c>
      <c r="M2407" s="30">
        <f t="shared" si="146"/>
        <v>4</v>
      </c>
      <c r="N2407" s="31">
        <v>918</v>
      </c>
      <c r="O2407" s="31" t="s">
        <v>4676</v>
      </c>
      <c r="P2407" s="31">
        <v>918</v>
      </c>
      <c r="Q2407" s="31">
        <v>6000</v>
      </c>
      <c r="R2407" s="31" t="s">
        <v>4677</v>
      </c>
      <c r="S2407" s="31" t="s">
        <v>4678</v>
      </c>
      <c r="T2407" s="40" t="s">
        <v>4679</v>
      </c>
      <c r="U2407" s="40"/>
      <c r="V2407" s="48"/>
      <c r="W2407" s="48"/>
    </row>
    <row r="2408" s="49" customFormat="1">
      <c r="A2408" s="39">
        <v>19</v>
      </c>
      <c r="B2408" s="54" t="s">
        <v>40</v>
      </c>
      <c r="C2408" s="55" t="s">
        <v>4664</v>
      </c>
      <c r="D2408" s="141" t="s">
        <v>26</v>
      </c>
      <c r="E2408" s="88">
        <v>44693</v>
      </c>
      <c r="F2408" s="37" t="str">
        <f>VLOOKUP($C2408,CARPETAS!$C$5:$L$2388,2,FALSE)</f>
        <v>BRB039</v>
      </c>
      <c r="G2408" s="27" t="str">
        <f>VLOOKUP($C2408,CARPETAS!$C$5:$L$2388,9,FALSE)</f>
        <v>142.85.05</v>
      </c>
      <c r="H2408" s="28" t="str">
        <f>VLOOKUP($C2408,CARPETAS!$C$5:$L$2388,5,FALSE)</f>
        <v>Zanini</v>
      </c>
      <c r="I2408" s="88">
        <f>E2408+1</f>
        <v>44694</v>
      </c>
      <c r="J2408" s="29" t="str">
        <f>VLOOKUP($C2408,CARPETAS!$C$5:$L$2388,4,FALSE)</f>
        <v>Rio Branco</v>
      </c>
      <c r="K2408" s="38"/>
      <c r="L2408" s="93">
        <f t="shared" si="149"/>
        <v>44695</v>
      </c>
      <c r="M2408" s="30">
        <f t="shared" si="146"/>
        <v>2</v>
      </c>
      <c r="N2408" s="31">
        <v>918</v>
      </c>
      <c r="O2408" s="31" t="s">
        <v>1543</v>
      </c>
      <c r="P2408" s="31">
        <v>919</v>
      </c>
      <c r="Q2408" s="31">
        <v>2772</v>
      </c>
      <c r="R2408" s="31" t="s">
        <v>3162</v>
      </c>
      <c r="S2408" s="31" t="s">
        <v>362</v>
      </c>
      <c r="T2408" s="40" t="s">
        <v>4680</v>
      </c>
      <c r="U2408" s="40"/>
      <c r="V2408" s="48"/>
      <c r="W2408" s="48"/>
    </row>
    <row r="2409" ht="28.5" s="49" customFormat="1">
      <c r="A2409" s="39">
        <v>19</v>
      </c>
      <c r="B2409" s="54" t="s">
        <v>40</v>
      </c>
      <c r="C2409" s="55" t="s">
        <v>4659</v>
      </c>
      <c r="D2409" s="141" t="s">
        <v>32</v>
      </c>
      <c r="E2409" s="88">
        <v>44692</v>
      </c>
      <c r="F2409" s="37" t="str">
        <f>VLOOKUP($C2409,CARPETAS!$C$5:$L$2388,2,FALSE)</f>
        <v>BRB040</v>
      </c>
      <c r="G2409" s="27" t="str">
        <f>VLOOKUP($C2409,CARPETAS!$C$5:$L$2388,9,FALSE)</f>
        <v>142.85.06</v>
      </c>
      <c r="H2409" s="28" t="str">
        <f>VLOOKUP($C2409,CARPETAS!$C$5:$L$2388,5,FALSE)</f>
        <v>Silvio</v>
      </c>
      <c r="I2409" s="88">
        <v>44697</v>
      </c>
      <c r="J2409" s="29" t="str">
        <f>VLOOKUP($C2409,CARPETAS!$C$5:$L$2388,4,FALSE)</f>
        <v>Rio Branco</v>
      </c>
      <c r="K2409" s="38"/>
      <c r="L2409" s="93">
        <f t="shared" si="149"/>
        <v>44698</v>
      </c>
      <c r="M2409" s="30">
        <f t="shared" si="146"/>
        <v>6</v>
      </c>
      <c r="N2409" s="31">
        <v>918</v>
      </c>
      <c r="O2409" s="31" t="s">
        <v>345</v>
      </c>
      <c r="P2409" s="31">
        <v>919</v>
      </c>
      <c r="Q2409" s="31">
        <v>5687</v>
      </c>
      <c r="R2409" s="31" t="s">
        <v>2243</v>
      </c>
      <c r="S2409" s="31" t="s">
        <v>2244</v>
      </c>
      <c r="T2409" s="40" t="s">
        <v>4681</v>
      </c>
      <c r="U2409" s="40"/>
      <c r="V2409" s="48"/>
      <c r="W2409" s="48"/>
    </row>
    <row r="2410" s="49" customFormat="1">
      <c r="A2410" s="39">
        <v>19</v>
      </c>
      <c r="B2410" s="54" t="s">
        <v>40</v>
      </c>
      <c r="C2410" s="55" t="s">
        <v>4659</v>
      </c>
      <c r="D2410" s="141" t="s">
        <v>32</v>
      </c>
      <c r="E2410" s="88">
        <v>44694</v>
      </c>
      <c r="F2410" s="37" t="str">
        <f>VLOOKUP($C2410,CARPETAS!$C$5:$L$2388,2,FALSE)</f>
        <v>BRB040</v>
      </c>
      <c r="G2410" s="27" t="str">
        <f>VLOOKUP($C2410,CARPETAS!$C$5:$L$2388,9,FALSE)</f>
        <v>142.85.06</v>
      </c>
      <c r="H2410" s="28" t="str">
        <f>VLOOKUP($C2410,CARPETAS!$C$5:$L$2388,5,FALSE)</f>
        <v>Silvio</v>
      </c>
      <c r="I2410" s="88">
        <v>44697</v>
      </c>
      <c r="J2410" s="29" t="str">
        <f>VLOOKUP($C2410,CARPETAS!$C$5:$L$2388,4,FALSE)</f>
        <v>Rio Branco</v>
      </c>
      <c r="K2410" s="38"/>
      <c r="L2410" s="93">
        <f t="shared" si="149"/>
        <v>44698</v>
      </c>
      <c r="M2410" s="30">
        <f t="shared" si="146"/>
        <v>4</v>
      </c>
      <c r="N2410" s="31">
        <v>918</v>
      </c>
      <c r="O2410" s="31" t="s">
        <v>1442</v>
      </c>
      <c r="P2410" s="31">
        <v>919</v>
      </c>
      <c r="Q2410" s="31">
        <v>5691</v>
      </c>
      <c r="R2410" s="31" t="s">
        <v>4440</v>
      </c>
      <c r="S2410" s="31" t="s">
        <v>4441</v>
      </c>
      <c r="T2410" s="40" t="s">
        <v>4682</v>
      </c>
      <c r="U2410" s="40"/>
      <c r="V2410" s="48"/>
      <c r="W2410" s="48"/>
    </row>
    <row r="2411" s="49" customFormat="1">
      <c r="A2411" s="39">
        <v>18</v>
      </c>
      <c r="B2411" s="54" t="s">
        <v>40</v>
      </c>
      <c r="C2411" s="55" t="s">
        <v>4683</v>
      </c>
      <c r="D2411" s="141" t="s">
        <v>38</v>
      </c>
      <c r="E2411" s="88">
        <v>44688</v>
      </c>
      <c r="F2411" s="37" t="str">
        <f>VLOOKUP($C2411,CARPETAS!$C$5:$L$2388,2,FALSE)</f>
        <v>BRA018</v>
      </c>
      <c r="G2411" s="27" t="str">
        <f>VLOOKUP($C2411,CARPETAS!$C$5:$L$2388,9,FALSE)</f>
        <v>142.82.17</v>
      </c>
      <c r="H2411" s="28" t="str">
        <f>VLOOKUP($C2411,CARPETAS!$C$5:$L$2388,5,FALSE)</f>
        <v>Silvio</v>
      </c>
      <c r="I2411" s="88">
        <v>44698</v>
      </c>
      <c r="J2411" s="29" t="str">
        <f>VLOOKUP($C2411,CARPETAS!$C$5:$L$2388,4,FALSE)</f>
        <v>Rio Branco</v>
      </c>
      <c r="K2411" s="38"/>
      <c r="L2411" s="93">
        <f t="shared" si="149"/>
        <v>44699</v>
      </c>
      <c r="M2411" s="30">
        <f t="shared" si="146"/>
        <v>11</v>
      </c>
      <c r="N2411" s="31">
        <v>1104</v>
      </c>
      <c r="O2411" s="31">
        <v>57987</v>
      </c>
      <c r="P2411" s="31">
        <v>1104</v>
      </c>
      <c r="Q2411" s="31">
        <v>5682</v>
      </c>
      <c r="R2411" s="31" t="s">
        <v>4625</v>
      </c>
      <c r="S2411" s="31" t="s">
        <v>4684</v>
      </c>
      <c r="T2411" s="40" t="s">
        <v>4685</v>
      </c>
      <c r="U2411" s="40"/>
      <c r="V2411" s="48"/>
      <c r="W2411" s="48"/>
    </row>
    <row r="2412" s="49" customFormat="1">
      <c r="A2412" s="39">
        <v>20</v>
      </c>
      <c r="B2412" s="54" t="s">
        <v>40</v>
      </c>
      <c r="C2412" s="55" t="s">
        <v>4664</v>
      </c>
      <c r="D2412" s="141" t="s">
        <v>26</v>
      </c>
      <c r="E2412" s="88">
        <v>44697</v>
      </c>
      <c r="F2412" s="37" t="str">
        <f>VLOOKUP($C2412,CARPETAS!$C$5:$L$2388,2,FALSE)</f>
        <v>BRB039</v>
      </c>
      <c r="G2412" s="27" t="str">
        <f>VLOOKUP($C2412,CARPETAS!$C$5:$L$2388,9,FALSE)</f>
        <v>142.85.05</v>
      </c>
      <c r="H2412" s="28" t="str">
        <f>VLOOKUP($C2412,CARPETAS!$C$5:$L$2388,5,FALSE)</f>
        <v>Zanini</v>
      </c>
      <c r="I2412" s="88">
        <v>44698</v>
      </c>
      <c r="J2412" s="29" t="str">
        <f>VLOOKUP($C2412,CARPETAS!$C$5:$L$2388,4,FALSE)</f>
        <v>Rio Branco</v>
      </c>
      <c r="K2412" s="38"/>
      <c r="L2412" s="93">
        <f t="shared" si="149"/>
        <v>44699</v>
      </c>
      <c r="M2412" s="30">
        <f t="shared" si="146"/>
        <v>2</v>
      </c>
      <c r="N2412" s="31">
        <v>918</v>
      </c>
      <c r="O2412" s="31" t="s">
        <v>4686</v>
      </c>
      <c r="P2412" s="31">
        <v>918</v>
      </c>
      <c r="Q2412" s="31">
        <v>2777</v>
      </c>
      <c r="R2412" s="31" t="s">
        <v>696</v>
      </c>
      <c r="S2412" s="31" t="s">
        <v>697</v>
      </c>
      <c r="T2412" s="40" t="s">
        <v>4687</v>
      </c>
      <c r="U2412" s="40"/>
      <c r="V2412" s="48"/>
      <c r="W2412" s="48"/>
    </row>
    <row r="2413" s="49" customFormat="1">
      <c r="A2413" s="39">
        <v>19</v>
      </c>
      <c r="B2413" s="54" t="s">
        <v>40</v>
      </c>
      <c r="C2413" s="55" t="s">
        <v>4688</v>
      </c>
      <c r="D2413" s="141" t="s">
        <v>4464</v>
      </c>
      <c r="E2413" s="88">
        <v>44695</v>
      </c>
      <c r="F2413" s="37" t="str">
        <f>VLOOKUP($C2413,CARPETAS!$C$5:$L$2388,2,FALSE)</f>
        <v>BRS005</v>
      </c>
      <c r="G2413" s="27" t="str">
        <f>VLOOKUP($C2413,CARPETAS!$C$5:$L$2388,9,FALSE)</f>
        <v>142.92.75</v>
      </c>
      <c r="H2413" s="28" t="str">
        <f>VLOOKUP($C2413,CARPETAS!$C$5:$L$2388,5,FALSE)</f>
        <v>Zanini</v>
      </c>
      <c r="I2413" s="88">
        <v>44698</v>
      </c>
      <c r="J2413" s="29" t="str">
        <f>VLOOKUP($C2413,CARPETAS!$C$5:$L$2388,4,FALSE)</f>
        <v>Rio Branco</v>
      </c>
      <c r="K2413" s="38"/>
      <c r="L2413" s="93">
        <f>I2413+1+1+1</f>
        <v>44701</v>
      </c>
      <c r="M2413" s="30">
        <f t="shared" si="146"/>
        <v>6</v>
      </c>
      <c r="N2413" s="31">
        <v>954</v>
      </c>
      <c r="O2413" s="31" t="s">
        <v>4689</v>
      </c>
      <c r="P2413" s="31">
        <v>954</v>
      </c>
      <c r="Q2413" s="31">
        <v>2774</v>
      </c>
      <c r="R2413" s="31" t="s">
        <v>2732</v>
      </c>
      <c r="S2413" s="31" t="s">
        <v>2733</v>
      </c>
      <c r="T2413" s="40" t="s">
        <v>4690</v>
      </c>
      <c r="U2413" s="40"/>
      <c r="V2413" s="48"/>
      <c r="W2413" s="48"/>
    </row>
    <row r="2414" s="49" customFormat="1">
      <c r="A2414" s="39">
        <v>20</v>
      </c>
      <c r="B2414" s="54" t="s">
        <v>40</v>
      </c>
      <c r="C2414" s="55" t="s">
        <v>4664</v>
      </c>
      <c r="D2414" s="141" t="s">
        <v>1998</v>
      </c>
      <c r="E2414" s="88">
        <v>44698</v>
      </c>
      <c r="F2414" s="37" t="str">
        <f>VLOOKUP($C2414,CARPETAS!$C$5:$L$2388,2,FALSE)</f>
        <v>BRB039</v>
      </c>
      <c r="G2414" s="27" t="str">
        <f>VLOOKUP($C2414,CARPETAS!$C$5:$L$2388,9,FALSE)</f>
        <v>142.85.05</v>
      </c>
      <c r="H2414" s="28" t="str">
        <f>VLOOKUP($C2414,CARPETAS!$C$5:$L$2388,5,FALSE)</f>
        <v>Zanini</v>
      </c>
      <c r="I2414" s="88">
        <v>44699</v>
      </c>
      <c r="J2414" s="29" t="str">
        <f>VLOOKUP($C2414,CARPETAS!$C$5:$L$2388,4,FALSE)</f>
        <v>Rio Branco</v>
      </c>
      <c r="K2414" s="38"/>
      <c r="L2414" s="93">
        <f ref="L2414:L2447" t="shared" si="150">I2414+1</f>
        <v>44700</v>
      </c>
      <c r="M2414" s="30">
        <f t="shared" si="146"/>
        <v>2</v>
      </c>
      <c r="N2414" s="31">
        <v>918</v>
      </c>
      <c r="O2414" s="31" t="s">
        <v>3008</v>
      </c>
      <c r="P2414" s="31">
        <v>919</v>
      </c>
      <c r="Q2414" s="31">
        <v>9233</v>
      </c>
      <c r="R2414" s="31" t="s">
        <v>4277</v>
      </c>
      <c r="S2414" s="31" t="s">
        <v>4278</v>
      </c>
      <c r="T2414" s="40" t="s">
        <v>4691</v>
      </c>
      <c r="U2414" s="40"/>
      <c r="V2414" s="48"/>
      <c r="W2414" s="48"/>
    </row>
    <row r="2415" s="49" customFormat="1">
      <c r="A2415" s="39">
        <v>19</v>
      </c>
      <c r="B2415" s="54" t="s">
        <v>40</v>
      </c>
      <c r="C2415" s="55" t="s">
        <v>4614</v>
      </c>
      <c r="D2415" s="141" t="s">
        <v>27</v>
      </c>
      <c r="E2415" s="88">
        <v>44697</v>
      </c>
      <c r="F2415" s="37" t="str">
        <f>VLOOKUP($C2415,CARPETAS!$C$5:$L$2388,2,FALSE)</f>
        <v>BRB038</v>
      </c>
      <c r="G2415" s="27" t="str">
        <f>VLOOKUP($C2415,CARPETAS!$C$5:$L$2388,9,FALSE)</f>
        <v>142.75.73</v>
      </c>
      <c r="H2415" s="28" t="str">
        <f>VLOOKUP($C2415,CARPETAS!$C$5:$L$2388,5,FALSE)</f>
        <v>Amaro</v>
      </c>
      <c r="I2415" s="88">
        <f>E2415+2</f>
        <v>44699</v>
      </c>
      <c r="J2415" s="29" t="str">
        <f>VLOOKUP($C2415,CARPETAS!$C$5:$L$2388,4,FALSE)</f>
        <v>Rio Branco</v>
      </c>
      <c r="K2415" s="38"/>
      <c r="L2415" s="93">
        <f t="shared" si="150"/>
        <v>44700</v>
      </c>
      <c r="M2415" s="30">
        <f t="shared" si="146"/>
        <v>3</v>
      </c>
      <c r="N2415" s="31">
        <v>1008</v>
      </c>
      <c r="O2415" s="31" t="s">
        <v>3196</v>
      </c>
      <c r="P2415" s="31">
        <v>1008</v>
      </c>
      <c r="Q2415" s="31">
        <v>2779</v>
      </c>
      <c r="R2415" s="31" t="s">
        <v>1958</v>
      </c>
      <c r="S2415" s="31" t="s">
        <v>1959</v>
      </c>
      <c r="T2415" s="40" t="s">
        <v>4692</v>
      </c>
      <c r="U2415" s="40"/>
      <c r="V2415" s="48"/>
      <c r="W2415" s="48"/>
    </row>
    <row r="2416" s="49" customFormat="1">
      <c r="A2416" s="39">
        <v>20</v>
      </c>
      <c r="B2416" s="54" t="s">
        <v>40</v>
      </c>
      <c r="C2416" s="55" t="s">
        <v>4616</v>
      </c>
      <c r="D2416" s="141" t="s">
        <v>1091</v>
      </c>
      <c r="E2416" s="88">
        <v>44697</v>
      </c>
      <c r="F2416" s="37" t="str">
        <f>VLOOKUP($C2416,CARPETAS!$C$5:$L$2388,2,FALSE)</f>
        <v>BRB037</v>
      </c>
      <c r="G2416" s="27" t="str">
        <f>VLOOKUP($C2416,CARPETAS!$C$5:$L$2388,9,FALSE)</f>
        <v>142.75.71</v>
      </c>
      <c r="H2416" s="28" t="str">
        <f>VLOOKUP($C2416,CARPETAS!$C$5:$L$2388,5,FALSE)</f>
        <v>Gral</v>
      </c>
      <c r="I2416" s="88">
        <f>E2416+2</f>
        <v>44699</v>
      </c>
      <c r="J2416" s="29" t="str">
        <f>VLOOKUP($C2416,CARPETAS!$C$5:$L$2388,4,FALSE)</f>
        <v>Rio Branco</v>
      </c>
      <c r="K2416" s="38"/>
      <c r="L2416" s="93">
        <f t="shared" si="150"/>
        <v>44700</v>
      </c>
      <c r="M2416" s="30">
        <f t="shared" si="146"/>
        <v>3</v>
      </c>
      <c r="N2416" s="31">
        <v>918</v>
      </c>
      <c r="O2416" s="31" t="s">
        <v>1787</v>
      </c>
      <c r="P2416" s="31">
        <v>918</v>
      </c>
      <c r="Q2416" s="31">
        <v>6001</v>
      </c>
      <c r="R2416" s="31" t="s">
        <v>4693</v>
      </c>
      <c r="S2416" s="31" t="s">
        <v>4694</v>
      </c>
      <c r="T2416" s="40" t="s">
        <v>4695</v>
      </c>
      <c r="U2416" s="40"/>
      <c r="V2416" s="48"/>
      <c r="W2416" s="48"/>
    </row>
    <row r="2417" s="49" customFormat="1">
      <c r="A2417" s="39">
        <v>20</v>
      </c>
      <c r="B2417" s="54" t="s">
        <v>40</v>
      </c>
      <c r="C2417" s="55" t="s">
        <v>4659</v>
      </c>
      <c r="D2417" s="141" t="s">
        <v>28</v>
      </c>
      <c r="E2417" s="88">
        <v>44698</v>
      </c>
      <c r="F2417" s="37" t="str">
        <f>VLOOKUP($C2417,CARPETAS!$C$5:$L$2388,2,FALSE)</f>
        <v>BRB040</v>
      </c>
      <c r="G2417" s="27" t="str">
        <f>VLOOKUP($C2417,CARPETAS!$C$5:$L$2388,9,FALSE)</f>
        <v>142.85.06</v>
      </c>
      <c r="H2417" s="28" t="str">
        <f>VLOOKUP($C2417,CARPETAS!$C$5:$L$2388,5,FALSE)</f>
        <v>Silvio</v>
      </c>
      <c r="I2417" s="88">
        <f>E2417+2</f>
        <v>44700</v>
      </c>
      <c r="J2417" s="29" t="str">
        <f>VLOOKUP($C2417,CARPETAS!$C$5:$L$2388,4,FALSE)</f>
        <v>Rio Branco</v>
      </c>
      <c r="K2417" s="38"/>
      <c r="L2417" s="93">
        <f t="shared" si="150"/>
        <v>44701</v>
      </c>
      <c r="M2417" s="30">
        <f t="shared" si="146"/>
        <v>3</v>
      </c>
      <c r="N2417" s="31">
        <v>918</v>
      </c>
      <c r="O2417" s="31" t="s">
        <v>1395</v>
      </c>
      <c r="P2417" s="31">
        <v>920</v>
      </c>
      <c r="Q2417" s="31">
        <v>5692</v>
      </c>
      <c r="R2417" s="31" t="s">
        <v>4696</v>
      </c>
      <c r="S2417" s="31" t="s">
        <v>2380</v>
      </c>
      <c r="T2417" s="40" t="s">
        <v>4697</v>
      </c>
      <c r="U2417" s="40"/>
      <c r="V2417" s="48"/>
      <c r="W2417" s="48"/>
    </row>
    <row r="2418" s="49" customFormat="1">
      <c r="A2418" s="39">
        <v>20</v>
      </c>
      <c r="B2418" s="54" t="s">
        <v>40</v>
      </c>
      <c r="C2418" s="55" t="s">
        <v>4664</v>
      </c>
      <c r="D2418" s="141" t="s">
        <v>4563</v>
      </c>
      <c r="E2418" s="88">
        <v>44699</v>
      </c>
      <c r="F2418" s="37" t="str">
        <f>VLOOKUP($C2418,CARPETAS!$C$5:$L$2388,2,FALSE)</f>
        <v>BRB039</v>
      </c>
      <c r="G2418" s="27" t="str">
        <f>VLOOKUP($C2418,CARPETAS!$C$5:$L$2388,9,FALSE)</f>
        <v>142.85.05</v>
      </c>
      <c r="H2418" s="28" t="str">
        <f>VLOOKUP($C2418,CARPETAS!$C$5:$L$2388,5,FALSE)</f>
        <v>Zanini</v>
      </c>
      <c r="I2418" s="88">
        <f>E2418+1</f>
        <v>44700</v>
      </c>
      <c r="J2418" s="29" t="str">
        <f>VLOOKUP($C2418,CARPETAS!$C$5:$L$2388,4,FALSE)</f>
        <v>Rio Branco</v>
      </c>
      <c r="K2418" s="38"/>
      <c r="L2418" s="93">
        <f t="shared" si="150"/>
        <v>44701</v>
      </c>
      <c r="M2418" s="30">
        <f t="shared" si="146"/>
        <v>2</v>
      </c>
      <c r="N2418" s="31">
        <v>918</v>
      </c>
      <c r="O2418" s="31" t="s">
        <v>4698</v>
      </c>
      <c r="P2418" s="31">
        <v>918</v>
      </c>
      <c r="Q2418" s="31">
        <v>2791</v>
      </c>
      <c r="R2418" s="31" t="s">
        <v>3399</v>
      </c>
      <c r="S2418" s="31" t="s">
        <v>3400</v>
      </c>
      <c r="T2418" s="40" t="s">
        <v>4699</v>
      </c>
      <c r="U2418" s="40"/>
      <c r="V2418" s="48"/>
      <c r="W2418" s="48"/>
    </row>
    <row r="2419" s="49" customFormat="1">
      <c r="A2419" s="39">
        <v>19</v>
      </c>
      <c r="B2419" s="54" t="s">
        <v>40</v>
      </c>
      <c r="C2419" s="55" t="s">
        <v>4700</v>
      </c>
      <c r="D2419" s="141" t="s">
        <v>38</v>
      </c>
      <c r="E2419" s="88">
        <v>44694</v>
      </c>
      <c r="F2419" s="37" t="str">
        <f>VLOOKUP($C2419,CARPETAS!$C$5:$L$2388,2,FALSE)</f>
        <v>BRA019</v>
      </c>
      <c r="G2419" s="27" t="str">
        <f>VLOOKUP($C2419,CARPETAS!$C$5:$L$2388,9,FALSE)</f>
        <v>142.86.71</v>
      </c>
      <c r="H2419" s="28" t="str">
        <f>VLOOKUP($C2419,CARPETAS!$C$5:$L$2388,5,FALSE)</f>
        <v>Silvio</v>
      </c>
      <c r="I2419" s="88">
        <v>44701</v>
      </c>
      <c r="J2419" s="29" t="str">
        <f>VLOOKUP($C2419,CARPETAS!$C$5:$L$2388,4,FALSE)</f>
        <v>Rio Branco</v>
      </c>
      <c r="K2419" s="38"/>
      <c r="L2419" s="93">
        <f t="shared" si="150"/>
        <v>44702</v>
      </c>
      <c r="M2419" s="30">
        <f t="shared" si="146"/>
        <v>8</v>
      </c>
      <c r="N2419" s="31">
        <v>1104</v>
      </c>
      <c r="O2419" s="31">
        <v>56772</v>
      </c>
      <c r="P2419" s="31">
        <v>1104</v>
      </c>
      <c r="Q2419" s="31">
        <v>5688</v>
      </c>
      <c r="R2419" s="31" t="s">
        <v>1768</v>
      </c>
      <c r="S2419" s="31" t="s">
        <v>1769</v>
      </c>
      <c r="T2419" s="40" t="s">
        <v>4701</v>
      </c>
      <c r="U2419" s="40"/>
      <c r="V2419" s="48"/>
      <c r="W2419" s="48"/>
    </row>
    <row r="2420" s="49" customFormat="1">
      <c r="A2420" s="39">
        <v>20</v>
      </c>
      <c r="B2420" s="54" t="s">
        <v>40</v>
      </c>
      <c r="C2420" s="55" t="s">
        <v>4702</v>
      </c>
      <c r="D2420" s="141" t="s">
        <v>2282</v>
      </c>
      <c r="E2420" s="88">
        <v>44698</v>
      </c>
      <c r="F2420" s="37" t="str">
        <f>VLOOKUP($C2420,CARPETAS!$C$5:$L$2388,2,FALSE)</f>
        <v>BRE018</v>
      </c>
      <c r="G2420" s="27">
        <f>VLOOKUP($C2420,CARPETAS!$C$5:$L$2388,9,FALSE)</f>
        <v>0</v>
      </c>
      <c r="H2420" s="28" t="str">
        <f>VLOOKUP($C2420,CARPETAS!$C$5:$L$2388,5,FALSE)</f>
        <v>Zanini</v>
      </c>
      <c r="I2420" s="88">
        <f>E2420+3</f>
        <v>44701</v>
      </c>
      <c r="J2420" s="29" t="str">
        <f>VLOOKUP($C2420,CARPETAS!$C$5:$L$2388,4,FALSE)</f>
        <v>Rio Branco</v>
      </c>
      <c r="K2420" s="38"/>
      <c r="L2420" s="93">
        <f t="shared" si="150"/>
        <v>44702</v>
      </c>
      <c r="M2420" s="30">
        <f t="shared" si="146"/>
        <v>4</v>
      </c>
      <c r="N2420" s="31">
        <v>1108</v>
      </c>
      <c r="O2420" s="31" t="s">
        <v>3016</v>
      </c>
      <c r="P2420" s="31">
        <v>1105</v>
      </c>
      <c r="Q2420" s="31">
        <v>2781</v>
      </c>
      <c r="R2420" s="31" t="s">
        <v>491</v>
      </c>
      <c r="S2420" s="31" t="s">
        <v>492</v>
      </c>
      <c r="T2420" s="40" t="s">
        <v>4703</v>
      </c>
      <c r="U2420" s="40"/>
      <c r="V2420" s="48"/>
      <c r="W2420" s="48"/>
    </row>
    <row r="2421" s="49" customFormat="1">
      <c r="A2421" s="39">
        <v>20</v>
      </c>
      <c r="B2421" s="54" t="s">
        <v>40</v>
      </c>
      <c r="C2421" s="55" t="s">
        <v>4659</v>
      </c>
      <c r="D2421" s="141" t="s">
        <v>1091</v>
      </c>
      <c r="E2421" s="88">
        <v>44700</v>
      </c>
      <c r="F2421" s="37" t="str">
        <f>VLOOKUP($C2421,CARPETAS!$C$5:$L$2388,2,FALSE)</f>
        <v>BRB040</v>
      </c>
      <c r="G2421" s="27" t="str">
        <f>VLOOKUP($C2421,CARPETAS!$C$5:$L$2388,9,FALSE)</f>
        <v>142.85.06</v>
      </c>
      <c r="H2421" s="28" t="str">
        <f>VLOOKUP($C2421,CARPETAS!$C$5:$L$2388,5,FALSE)</f>
        <v>Silvio</v>
      </c>
      <c r="I2421" s="88">
        <f>E2421+2</f>
        <v>44702</v>
      </c>
      <c r="J2421" s="29" t="str">
        <f>VLOOKUP($C2421,CARPETAS!$C$5:$L$2388,4,FALSE)</f>
        <v>Rio Branco</v>
      </c>
      <c r="K2421" s="38"/>
      <c r="L2421" s="93">
        <f t="shared" si="150"/>
        <v>44703</v>
      </c>
      <c r="M2421" s="30">
        <f t="shared" si="146"/>
        <v>3</v>
      </c>
      <c r="N2421" s="31">
        <v>918</v>
      </c>
      <c r="O2421" s="31" t="s">
        <v>4704</v>
      </c>
      <c r="P2421" s="31">
        <v>918</v>
      </c>
      <c r="Q2421" s="31">
        <v>5697</v>
      </c>
      <c r="R2421" s="31" t="s">
        <v>3360</v>
      </c>
      <c r="S2421" s="31" t="s">
        <v>4705</v>
      </c>
      <c r="T2421" s="40" t="s">
        <v>4706</v>
      </c>
      <c r="U2421" s="40"/>
      <c r="V2421" s="48"/>
      <c r="W2421" s="48"/>
    </row>
    <row r="2422" s="49" customFormat="1">
      <c r="A2422" s="39">
        <v>20</v>
      </c>
      <c r="B2422" s="54" t="s">
        <v>40</v>
      </c>
      <c r="C2422" s="55" t="s">
        <v>4664</v>
      </c>
      <c r="D2422" s="141" t="s">
        <v>26</v>
      </c>
      <c r="E2422" s="88">
        <v>44700</v>
      </c>
      <c r="F2422" s="37" t="str">
        <f>VLOOKUP($C2422,CARPETAS!$C$5:$L$2388,2,FALSE)</f>
        <v>BRB039</v>
      </c>
      <c r="G2422" s="27" t="str">
        <f>VLOOKUP($C2422,CARPETAS!$C$5:$L$2388,9,FALSE)</f>
        <v>142.85.05</v>
      </c>
      <c r="H2422" s="28" t="str">
        <f>VLOOKUP($C2422,CARPETAS!$C$5:$L$2388,5,FALSE)</f>
        <v>Zanini</v>
      </c>
      <c r="I2422" s="88">
        <f>E2422+2</f>
        <v>44702</v>
      </c>
      <c r="J2422" s="29" t="str">
        <f>VLOOKUP($C2422,CARPETAS!$C$5:$L$2388,4,FALSE)</f>
        <v>Rio Branco</v>
      </c>
      <c r="K2422" s="38"/>
      <c r="L2422" s="93">
        <f t="shared" si="150"/>
        <v>44703</v>
      </c>
      <c r="M2422" s="30">
        <f ref="M2422:M2485" t="shared" si="151">IF(E2422&lt;&gt;"",L2422-E2422,"-")</f>
        <v>3</v>
      </c>
      <c r="N2422" s="31">
        <v>918</v>
      </c>
      <c r="O2422" s="31" t="s">
        <v>533</v>
      </c>
      <c r="P2422" s="31">
        <v>918</v>
      </c>
      <c r="Q2422" s="31">
        <v>2792</v>
      </c>
      <c r="R2422" s="31" t="s">
        <v>3621</v>
      </c>
      <c r="S2422" s="31" t="s">
        <v>3622</v>
      </c>
      <c r="T2422" s="40" t="s">
        <v>4707</v>
      </c>
      <c r="U2422" s="40"/>
      <c r="V2422" s="48"/>
      <c r="W2422" s="48"/>
    </row>
    <row r="2423" ht="28.5" s="49" customFormat="1">
      <c r="A2423" s="39">
        <v>20</v>
      </c>
      <c r="B2423" s="54" t="s">
        <v>40</v>
      </c>
      <c r="C2423" s="55" t="s">
        <v>4664</v>
      </c>
      <c r="D2423" s="141" t="s">
        <v>1998</v>
      </c>
      <c r="E2423" s="88">
        <v>44702</v>
      </c>
      <c r="F2423" s="37" t="str">
        <f>VLOOKUP($C2423,CARPETAS!$C$5:$L$2388,2,FALSE)</f>
        <v>BRB039</v>
      </c>
      <c r="G2423" s="27" t="str">
        <f>VLOOKUP($C2423,CARPETAS!$C$5:$L$2388,9,FALSE)</f>
        <v>142.85.05</v>
      </c>
      <c r="H2423" s="28" t="str">
        <f>VLOOKUP($C2423,CARPETAS!$C$5:$L$2388,5,FALSE)</f>
        <v>Zanini</v>
      </c>
      <c r="I2423" s="88">
        <f>E2423+2</f>
        <v>44704</v>
      </c>
      <c r="J2423" s="29" t="str">
        <f>VLOOKUP($C2423,CARPETAS!$C$5:$L$2388,4,FALSE)</f>
        <v>Rio Branco</v>
      </c>
      <c r="K2423" s="38"/>
      <c r="L2423" s="93">
        <f t="shared" si="150"/>
        <v>44705</v>
      </c>
      <c r="M2423" s="30">
        <f t="shared" si="151"/>
        <v>3</v>
      </c>
      <c r="N2423" s="31">
        <v>918</v>
      </c>
      <c r="O2423" s="31" t="s">
        <v>3028</v>
      </c>
      <c r="P2423" s="31">
        <v>918</v>
      </c>
      <c r="Q2423" s="31">
        <v>2795</v>
      </c>
      <c r="R2423" s="31" t="s">
        <v>157</v>
      </c>
      <c r="S2423" s="31" t="s">
        <v>158</v>
      </c>
      <c r="T2423" s="40" t="s">
        <v>4708</v>
      </c>
      <c r="U2423" s="40"/>
      <c r="V2423" s="48"/>
      <c r="W2423" s="48"/>
    </row>
    <row r="2424" ht="28.5" s="49" customFormat="1">
      <c r="A2424" s="39">
        <v>19</v>
      </c>
      <c r="B2424" s="54" t="s">
        <v>40</v>
      </c>
      <c r="C2424" s="55" t="s">
        <v>4709</v>
      </c>
      <c r="D2424" s="141" t="s">
        <v>38</v>
      </c>
      <c r="E2424" s="88">
        <v>44693</v>
      </c>
      <c r="F2424" s="37" t="str">
        <f>VLOOKUP($C2424,CARPETAS!$C$5:$L$2388,2,FALSE)</f>
        <v>BRA019</v>
      </c>
      <c r="G2424" s="27" t="str">
        <f>VLOOKUP($C2424,CARPETAS!$C$5:$L$2388,9,FALSE)</f>
        <v>142.86.71</v>
      </c>
      <c r="H2424" s="28" t="str">
        <f>VLOOKUP($C2424,CARPETAS!$C$5:$L$2388,5,FALSE)</f>
        <v>Silvio</v>
      </c>
      <c r="I2424" s="88">
        <v>44704</v>
      </c>
      <c r="J2424" s="29" t="str">
        <f>VLOOKUP($C2424,CARPETAS!$C$5:$L$2388,4,FALSE)</f>
        <v>Rio Branco</v>
      </c>
      <c r="K2424" s="38"/>
      <c r="L2424" s="93">
        <f t="shared" si="150"/>
        <v>44705</v>
      </c>
      <c r="M2424" s="30">
        <f t="shared" si="151"/>
        <v>12</v>
      </c>
      <c r="N2424" s="31">
        <v>1104</v>
      </c>
      <c r="O2424" s="31">
        <v>56776</v>
      </c>
      <c r="P2424" s="31">
        <v>1104</v>
      </c>
      <c r="Q2424" s="31">
        <v>5690</v>
      </c>
      <c r="R2424" s="31" t="s">
        <v>4710</v>
      </c>
      <c r="S2424" s="31" t="s">
        <v>4711</v>
      </c>
      <c r="T2424" s="40" t="s">
        <v>4712</v>
      </c>
      <c r="U2424" s="40"/>
      <c r="V2424" s="48"/>
      <c r="W2424" s="48"/>
    </row>
    <row r="2425" ht="28.5" s="49" customFormat="1">
      <c r="A2425" s="39">
        <v>20</v>
      </c>
      <c r="B2425" s="54" t="s">
        <v>40</v>
      </c>
      <c r="C2425" s="55" t="s">
        <v>4659</v>
      </c>
      <c r="D2425" s="141" t="s">
        <v>32</v>
      </c>
      <c r="E2425" s="88">
        <v>44699</v>
      </c>
      <c r="F2425" s="37" t="str">
        <f>VLOOKUP($C2425,CARPETAS!$C$5:$L$2388,2,FALSE)</f>
        <v>BRB040</v>
      </c>
      <c r="G2425" s="27" t="str">
        <f>VLOOKUP($C2425,CARPETAS!$C$5:$L$2388,9,FALSE)</f>
        <v>142.85.06</v>
      </c>
      <c r="H2425" s="28" t="str">
        <f>VLOOKUP($C2425,CARPETAS!$C$5:$L$2388,5,FALSE)</f>
        <v>Silvio</v>
      </c>
      <c r="I2425" s="88">
        <f>E2425+5</f>
        <v>44704</v>
      </c>
      <c r="J2425" s="29" t="str">
        <f>VLOOKUP($C2425,CARPETAS!$C$5:$L$2388,4,FALSE)</f>
        <v>Rio Branco</v>
      </c>
      <c r="K2425" s="38"/>
      <c r="L2425" s="93">
        <f t="shared" si="150"/>
        <v>44705</v>
      </c>
      <c r="M2425" s="30">
        <f t="shared" si="151"/>
        <v>6</v>
      </c>
      <c r="N2425" s="31">
        <v>918</v>
      </c>
      <c r="O2425" s="31" t="s">
        <v>368</v>
      </c>
      <c r="P2425" s="31">
        <v>918</v>
      </c>
      <c r="Q2425" s="31">
        <v>5695</v>
      </c>
      <c r="R2425" s="31" t="s">
        <v>3675</v>
      </c>
      <c r="S2425" s="31" t="s">
        <v>2685</v>
      </c>
      <c r="T2425" s="40" t="s">
        <v>4713</v>
      </c>
      <c r="U2425" s="40"/>
      <c r="V2425" s="48"/>
      <c r="W2425" s="48"/>
    </row>
    <row r="2426" ht="28.5" s="49" customFormat="1">
      <c r="A2426" s="39">
        <v>20</v>
      </c>
      <c r="B2426" s="54" t="s">
        <v>40</v>
      </c>
      <c r="C2426" s="55" t="s">
        <v>4659</v>
      </c>
      <c r="D2426" s="141" t="s">
        <v>32</v>
      </c>
      <c r="E2426" s="88">
        <v>44701</v>
      </c>
      <c r="F2426" s="37" t="str">
        <f>VLOOKUP($C2426,CARPETAS!$C$5:$L$2388,2,FALSE)</f>
        <v>BRB040</v>
      </c>
      <c r="G2426" s="27" t="str">
        <f>VLOOKUP($C2426,CARPETAS!$C$5:$L$2388,9,FALSE)</f>
        <v>142.85.06</v>
      </c>
      <c r="H2426" s="28" t="str">
        <f>VLOOKUP($C2426,CARPETAS!$C$5:$L$2388,5,FALSE)</f>
        <v>Silvio</v>
      </c>
      <c r="I2426" s="88">
        <f>E2426+3</f>
        <v>44704</v>
      </c>
      <c r="J2426" s="29" t="str">
        <f>VLOOKUP($C2426,CARPETAS!$C$5:$L$2388,4,FALSE)</f>
        <v>Rio Branco</v>
      </c>
      <c r="K2426" s="38"/>
      <c r="L2426" s="93">
        <f t="shared" si="150"/>
        <v>44705</v>
      </c>
      <c r="M2426" s="30">
        <f t="shared" si="151"/>
        <v>4</v>
      </c>
      <c r="N2426" s="31">
        <v>918</v>
      </c>
      <c r="O2426" s="31" t="s">
        <v>1489</v>
      </c>
      <c r="P2426" s="31">
        <v>918</v>
      </c>
      <c r="Q2426" s="31">
        <v>5699</v>
      </c>
      <c r="R2426" s="31" t="s">
        <v>4714</v>
      </c>
      <c r="S2426" s="31" t="s">
        <v>4715</v>
      </c>
      <c r="T2426" s="40" t="s">
        <v>4716</v>
      </c>
      <c r="U2426" s="40"/>
      <c r="V2426" s="48"/>
      <c r="W2426" s="48"/>
    </row>
    <row r="2427" ht="28.5" s="49" customFormat="1">
      <c r="A2427" s="39">
        <v>20</v>
      </c>
      <c r="B2427" s="54" t="s">
        <v>40</v>
      </c>
      <c r="C2427" s="55" t="s">
        <v>4664</v>
      </c>
      <c r="D2427" s="141" t="s">
        <v>26</v>
      </c>
      <c r="E2427" s="88">
        <v>44701</v>
      </c>
      <c r="F2427" s="37" t="str">
        <f>VLOOKUP($C2427,CARPETAS!$C$5:$L$2388,2,FALSE)</f>
        <v>BRB039</v>
      </c>
      <c r="G2427" s="27" t="str">
        <f>VLOOKUP($C2427,CARPETAS!$C$5:$L$2388,9,FALSE)</f>
        <v>142.85.05</v>
      </c>
      <c r="H2427" s="28" t="str">
        <f>VLOOKUP($C2427,CARPETAS!$C$5:$L$2388,5,FALSE)</f>
        <v>Zanini</v>
      </c>
      <c r="I2427" s="88">
        <f>E2427+3</f>
        <v>44704</v>
      </c>
      <c r="J2427" s="29" t="str">
        <f>VLOOKUP($C2427,CARPETAS!$C$5:$L$2388,4,FALSE)</f>
        <v>Rio Branco</v>
      </c>
      <c r="K2427" s="38"/>
      <c r="L2427" s="93">
        <f t="shared" si="150"/>
        <v>44705</v>
      </c>
      <c r="M2427" s="30">
        <f t="shared" si="151"/>
        <v>4</v>
      </c>
      <c r="N2427" s="31">
        <v>918</v>
      </c>
      <c r="O2427" s="31" t="s">
        <v>1593</v>
      </c>
      <c r="P2427" s="31">
        <v>918</v>
      </c>
      <c r="Q2427" s="31">
        <v>2794</v>
      </c>
      <c r="R2427" s="31" t="s">
        <v>97</v>
      </c>
      <c r="S2427" s="31" t="s">
        <v>98</v>
      </c>
      <c r="T2427" s="40" t="s">
        <v>4708</v>
      </c>
      <c r="U2427" s="40"/>
      <c r="V2427" s="48"/>
      <c r="W2427" s="48"/>
    </row>
    <row r="2428" s="49" customFormat="1">
      <c r="A2428" s="39">
        <v>21</v>
      </c>
      <c r="B2428" s="54" t="s">
        <v>40</v>
      </c>
      <c r="C2428" s="55" t="s">
        <v>4664</v>
      </c>
      <c r="D2428" s="141" t="s">
        <v>1998</v>
      </c>
      <c r="E2428" s="88">
        <v>44704</v>
      </c>
      <c r="F2428" s="37" t="str">
        <f>VLOOKUP($C2428,CARPETAS!$C$5:$L$2388,2,FALSE)</f>
        <v>BRB039</v>
      </c>
      <c r="G2428" s="27" t="str">
        <f>VLOOKUP($C2428,CARPETAS!$C$5:$L$2388,9,FALSE)</f>
        <v>142.85.05</v>
      </c>
      <c r="H2428" s="28" t="str">
        <f>VLOOKUP($C2428,CARPETAS!$C$5:$L$2388,5,FALSE)</f>
        <v>Zanini</v>
      </c>
      <c r="I2428" s="88">
        <f>E2428+1</f>
        <v>44705</v>
      </c>
      <c r="J2428" s="29" t="str">
        <f>VLOOKUP($C2428,CARPETAS!$C$5:$L$2388,4,FALSE)</f>
        <v>Rio Branco</v>
      </c>
      <c r="K2428" s="38"/>
      <c r="L2428" s="93">
        <f t="shared" si="150"/>
        <v>44706</v>
      </c>
      <c r="M2428" s="30">
        <f t="shared" si="151"/>
        <v>2</v>
      </c>
      <c r="N2428" s="31">
        <v>918</v>
      </c>
      <c r="O2428" s="31" t="s">
        <v>3042</v>
      </c>
      <c r="P2428" s="31">
        <v>918</v>
      </c>
      <c r="Q2428" s="31">
        <v>2799</v>
      </c>
      <c r="R2428" s="31" t="s">
        <v>3092</v>
      </c>
      <c r="S2428" s="31" t="s">
        <v>3093</v>
      </c>
      <c r="T2428" s="40" t="s">
        <v>4717</v>
      </c>
      <c r="U2428" s="40"/>
      <c r="V2428" s="48"/>
      <c r="W2428" s="48"/>
    </row>
    <row r="2429" s="49" customFormat="1">
      <c r="A2429" s="39">
        <v>20</v>
      </c>
      <c r="B2429" s="54" t="s">
        <v>40</v>
      </c>
      <c r="C2429" s="55" t="s">
        <v>4718</v>
      </c>
      <c r="D2429" s="141" t="s">
        <v>27</v>
      </c>
      <c r="E2429" s="88">
        <v>44704</v>
      </c>
      <c r="F2429" s="37" t="str">
        <f>VLOOKUP($C2429,CARPETAS!$C$5:$L$2388,2,FALSE)</f>
        <v>BRB041</v>
      </c>
      <c r="G2429" s="27" t="str">
        <f>VLOOKUP($C2429,CARPETAS!$C$5:$L$2388,9,FALSE)</f>
        <v>142.93.65</v>
      </c>
      <c r="H2429" s="28" t="str">
        <f>VLOOKUP($C2429,CARPETAS!$C$5:$L$2388,5,FALSE)</f>
        <v>Amaro</v>
      </c>
      <c r="I2429" s="88">
        <f>E2429+2</f>
        <v>44706</v>
      </c>
      <c r="J2429" s="29" t="str">
        <f>VLOOKUP($C2429,CARPETAS!$C$5:$L$2388,4,FALSE)</f>
        <v>Rio Branco</v>
      </c>
      <c r="K2429" s="38"/>
      <c r="L2429" s="93">
        <f t="shared" si="150"/>
        <v>44707</v>
      </c>
      <c r="M2429" s="30">
        <f t="shared" si="151"/>
        <v>3</v>
      </c>
      <c r="N2429" s="31">
        <v>1008</v>
      </c>
      <c r="O2429" s="31" t="s">
        <v>611</v>
      </c>
      <c r="P2429" s="31">
        <v>1009</v>
      </c>
      <c r="Q2429" s="31">
        <v>9273</v>
      </c>
      <c r="R2429" s="31" t="s">
        <v>4332</v>
      </c>
      <c r="S2429" s="31" t="s">
        <v>4491</v>
      </c>
      <c r="T2429" s="40" t="s">
        <v>4719</v>
      </c>
      <c r="U2429" s="40"/>
      <c r="V2429" s="48"/>
      <c r="W2429" s="48"/>
    </row>
    <row r="2430" s="49" customFormat="1">
      <c r="A2430" s="39">
        <v>21</v>
      </c>
      <c r="B2430" s="54" t="s">
        <v>40</v>
      </c>
      <c r="C2430" s="55" t="s">
        <v>4720</v>
      </c>
      <c r="D2430" s="141" t="s">
        <v>4563</v>
      </c>
      <c r="E2430" s="88">
        <v>44706</v>
      </c>
      <c r="F2430" s="37" t="str">
        <f>VLOOKUP($C2430,CARPETAS!$C$5:$L$2388,2,FALSE)</f>
        <v>BRB042</v>
      </c>
      <c r="G2430" s="27" t="str">
        <f>VLOOKUP($C2430,CARPETAS!$C$5:$L$2388,9,FALSE)</f>
        <v>142.99.76</v>
      </c>
      <c r="H2430" s="28" t="str">
        <f>VLOOKUP($C2430,CARPETAS!$C$5:$L$2388,5,FALSE)</f>
        <v>Zanini</v>
      </c>
      <c r="I2430" s="88">
        <f>E2430+1</f>
        <v>44707</v>
      </c>
      <c r="J2430" s="29" t="str">
        <f>VLOOKUP($C2430,CARPETAS!$C$5:$L$2388,4,FALSE)</f>
        <v>Rio Branco</v>
      </c>
      <c r="K2430" s="38"/>
      <c r="L2430" s="93">
        <f t="shared" si="150"/>
        <v>44708</v>
      </c>
      <c r="M2430" s="30">
        <f t="shared" si="151"/>
        <v>2</v>
      </c>
      <c r="N2430" s="31">
        <v>918</v>
      </c>
      <c r="O2430" s="31" t="s">
        <v>4721</v>
      </c>
      <c r="P2430" s="31">
        <v>918</v>
      </c>
      <c r="Q2430" s="31">
        <v>2800</v>
      </c>
      <c r="R2430" s="31" t="s">
        <v>552</v>
      </c>
      <c r="S2430" s="31" t="s">
        <v>553</v>
      </c>
      <c r="T2430" s="40" t="s">
        <v>4722</v>
      </c>
      <c r="U2430" s="40"/>
      <c r="V2430" s="48"/>
      <c r="W2430" s="48"/>
    </row>
    <row r="2431" s="49" customFormat="1">
      <c r="A2431" s="39">
        <v>21</v>
      </c>
      <c r="B2431" s="54" t="s">
        <v>40</v>
      </c>
      <c r="C2431" s="55" t="s">
        <v>4720</v>
      </c>
      <c r="D2431" s="141" t="s">
        <v>1998</v>
      </c>
      <c r="E2431" s="88">
        <v>44707</v>
      </c>
      <c r="F2431" s="37" t="str">
        <f>VLOOKUP($C2431,CARPETAS!$C$5:$L$2388,2,FALSE)</f>
        <v>BRB042</v>
      </c>
      <c r="G2431" s="27" t="str">
        <f>VLOOKUP($C2431,CARPETAS!$C$5:$L$2388,9,FALSE)</f>
        <v>142.99.76</v>
      </c>
      <c r="H2431" s="28" t="str">
        <f>VLOOKUP($C2431,CARPETAS!$C$5:$L$2388,5,FALSE)</f>
        <v>Zanini</v>
      </c>
      <c r="I2431" s="88">
        <f>E2431+2</f>
        <v>44709</v>
      </c>
      <c r="J2431" s="29" t="str">
        <f>VLOOKUP($C2431,CARPETAS!$C$5:$L$2388,4,FALSE)</f>
        <v>Rio Branco</v>
      </c>
      <c r="K2431" s="38"/>
      <c r="L2431" s="93">
        <f t="shared" si="150"/>
        <v>44710</v>
      </c>
      <c r="M2431" s="30">
        <f t="shared" si="151"/>
        <v>3</v>
      </c>
      <c r="N2431" s="31">
        <v>918</v>
      </c>
      <c r="O2431" s="31" t="s">
        <v>3056</v>
      </c>
      <c r="P2431" s="31">
        <v>919</v>
      </c>
      <c r="Q2431" s="31">
        <v>2801</v>
      </c>
      <c r="R2431" s="31" t="s">
        <v>753</v>
      </c>
      <c r="S2431" s="31" t="s">
        <v>754</v>
      </c>
      <c r="T2431" s="40" t="s">
        <v>4723</v>
      </c>
      <c r="U2431" s="40"/>
      <c r="V2431" s="48"/>
      <c r="W2431" s="48"/>
    </row>
    <row r="2432" s="49" customFormat="1">
      <c r="A2432" s="39">
        <v>21</v>
      </c>
      <c r="B2432" s="54" t="s">
        <v>40</v>
      </c>
      <c r="C2432" s="55" t="s">
        <v>4720</v>
      </c>
      <c r="D2432" s="141" t="s">
        <v>26</v>
      </c>
      <c r="E2432" s="88">
        <v>44708</v>
      </c>
      <c r="F2432" s="37" t="str">
        <f>VLOOKUP($C2432,CARPETAS!$C$5:$L$2388,2,FALSE)</f>
        <v>BRB042</v>
      </c>
      <c r="G2432" s="27" t="str">
        <f>VLOOKUP($C2432,CARPETAS!$C$5:$L$2388,9,FALSE)</f>
        <v>142.99.76</v>
      </c>
      <c r="H2432" s="28" t="str">
        <f>VLOOKUP($C2432,CARPETAS!$C$5:$L$2388,5,FALSE)</f>
        <v>Zanini</v>
      </c>
      <c r="I2432" s="88">
        <f>E2432+2</f>
        <v>44710</v>
      </c>
      <c r="J2432" s="29" t="str">
        <f>VLOOKUP($C2432,CARPETAS!$C$5:$L$2388,4,FALSE)</f>
        <v>Rio Branco</v>
      </c>
      <c r="K2432" s="38"/>
      <c r="L2432" s="93">
        <f t="shared" si="150"/>
        <v>44711</v>
      </c>
      <c r="M2432" s="30">
        <f t="shared" si="151"/>
        <v>3</v>
      </c>
      <c r="N2432" s="31">
        <v>918</v>
      </c>
      <c r="O2432" s="31" t="s">
        <v>1598</v>
      </c>
      <c r="P2432" s="31">
        <v>918</v>
      </c>
      <c r="Q2432" s="31">
        <v>2802</v>
      </c>
      <c r="R2432" s="31" t="s">
        <v>1710</v>
      </c>
      <c r="S2432" s="31" t="s">
        <v>2787</v>
      </c>
      <c r="T2432" s="40" t="s">
        <v>4724</v>
      </c>
      <c r="U2432" s="40"/>
      <c r="V2432" s="48"/>
      <c r="W2432" s="48"/>
    </row>
    <row r="2433" s="49" customFormat="1">
      <c r="A2433" s="39">
        <v>21</v>
      </c>
      <c r="B2433" s="54" t="s">
        <v>40</v>
      </c>
      <c r="C2433" s="55" t="s">
        <v>4725</v>
      </c>
      <c r="D2433" s="141" t="s">
        <v>2282</v>
      </c>
      <c r="E2433" s="88">
        <v>44708</v>
      </c>
      <c r="F2433" s="37" t="str">
        <f>VLOOKUP($C2433,CARPETAS!$C$5:$L$2388,2,FALSE)</f>
        <v>BRE019</v>
      </c>
      <c r="G2433" s="27" t="str">
        <f>VLOOKUP($C2433,CARPETAS!$C$5:$L$2388,9,FALSE)</f>
        <v>1429688/1429687/1429685/1429677/1429684/1429686</v>
      </c>
      <c r="H2433" s="28" t="str">
        <f>VLOOKUP($C2433,CARPETAS!$C$5:$L$2388,5,FALSE)</f>
        <v>Zanini</v>
      </c>
      <c r="I2433" s="88">
        <f>E2433+2</f>
        <v>44710</v>
      </c>
      <c r="J2433" s="29" t="str">
        <f>VLOOKUP($C2433,CARPETAS!$C$5:$L$2388,4,FALSE)</f>
        <v>Rio Branco</v>
      </c>
      <c r="K2433" s="38"/>
      <c r="L2433" s="93">
        <f t="shared" si="150"/>
        <v>44711</v>
      </c>
      <c r="M2433" s="30">
        <f t="shared" si="151"/>
        <v>3</v>
      </c>
      <c r="N2433" s="31">
        <v>1954</v>
      </c>
      <c r="O2433" s="31"/>
      <c r="P2433" s="31">
        <v>1954</v>
      </c>
      <c r="Q2433" s="31">
        <v>2803</v>
      </c>
      <c r="R2433" s="31" t="s">
        <v>2732</v>
      </c>
      <c r="S2433" s="31" t="s">
        <v>2733</v>
      </c>
      <c r="T2433" s="40" t="s">
        <v>4726</v>
      </c>
      <c r="U2433" s="40"/>
      <c r="V2433" s="48"/>
      <c r="W2433" s="48"/>
    </row>
    <row r="2434" s="49" customFormat="1">
      <c r="A2434" s="39">
        <v>20</v>
      </c>
      <c r="B2434" s="54" t="s">
        <v>40</v>
      </c>
      <c r="C2434" s="55" t="s">
        <v>4727</v>
      </c>
      <c r="D2434" s="141" t="s">
        <v>38</v>
      </c>
      <c r="E2434" s="88">
        <v>44701</v>
      </c>
      <c r="F2434" s="37" t="str">
        <f>VLOOKUP($C2434,CARPETAS!$C$5:$L$2388,2,FALSE)</f>
        <v>BRA020</v>
      </c>
      <c r="G2434" s="27" t="str">
        <f>VLOOKUP($C2434,CARPETAS!$C$5:$L$2388,9,FALSE)</f>
        <v>142.95.88</v>
      </c>
      <c r="H2434" s="28" t="str">
        <f>VLOOKUP($C2434,CARPETAS!$C$5:$L$2388,5,FALSE)</f>
        <v>Silvio</v>
      </c>
      <c r="I2434" s="88">
        <f>E2434+10</f>
        <v>44711</v>
      </c>
      <c r="J2434" s="29" t="str">
        <f>VLOOKUP($C2434,CARPETAS!$C$5:$L$2388,4,FALSE)</f>
        <v>Rio Branco</v>
      </c>
      <c r="K2434" s="38"/>
      <c r="L2434" s="93">
        <f t="shared" si="150"/>
        <v>44712</v>
      </c>
      <c r="M2434" s="30">
        <f t="shared" si="151"/>
        <v>11</v>
      </c>
      <c r="N2434" s="31">
        <v>1104</v>
      </c>
      <c r="O2434" s="31"/>
      <c r="P2434" s="31">
        <v>1104</v>
      </c>
      <c r="Q2434" s="31">
        <v>5698</v>
      </c>
      <c r="R2434" s="31" t="s">
        <v>2062</v>
      </c>
      <c r="S2434" s="31" t="s">
        <v>3144</v>
      </c>
      <c r="T2434" s="40" t="s">
        <v>4728</v>
      </c>
      <c r="U2434" s="40"/>
      <c r="V2434" s="48"/>
      <c r="W2434" s="48"/>
    </row>
    <row r="2435" s="49" customFormat="1">
      <c r="A2435" s="39">
        <v>21</v>
      </c>
      <c r="B2435" s="54" t="s">
        <v>40</v>
      </c>
      <c r="C2435" s="55" t="s">
        <v>4659</v>
      </c>
      <c r="D2435" s="141" t="s">
        <v>32</v>
      </c>
      <c r="E2435" s="88">
        <v>44707</v>
      </c>
      <c r="F2435" s="37" t="str">
        <f>VLOOKUP($C2435,CARPETAS!$C$5:$L$2388,2,FALSE)</f>
        <v>BRB040</v>
      </c>
      <c r="G2435" s="27" t="str">
        <f>VLOOKUP($C2435,CARPETAS!$C$5:$L$2388,9,FALSE)</f>
        <v>142.85.06</v>
      </c>
      <c r="H2435" s="28" t="str">
        <f>VLOOKUP($C2435,CARPETAS!$C$5:$L$2388,5,FALSE)</f>
        <v>Silvio</v>
      </c>
      <c r="I2435" s="88">
        <f>E2435+5</f>
        <v>44712</v>
      </c>
      <c r="J2435" s="29" t="str">
        <f>VLOOKUP($C2435,CARPETAS!$C$5:$L$2388,4,FALSE)</f>
        <v>Rio Branco</v>
      </c>
      <c r="K2435" s="38"/>
      <c r="L2435" s="93">
        <f t="shared" si="150"/>
        <v>44713</v>
      </c>
      <c r="M2435" s="30">
        <f t="shared" si="151"/>
        <v>6</v>
      </c>
      <c r="N2435" s="31">
        <v>918</v>
      </c>
      <c r="O2435" s="31" t="s">
        <v>1515</v>
      </c>
      <c r="P2435" s="31">
        <v>919</v>
      </c>
      <c r="Q2435" s="31">
        <v>5702</v>
      </c>
      <c r="R2435" s="31" t="s">
        <v>4729</v>
      </c>
      <c r="S2435" s="31" t="s">
        <v>4730</v>
      </c>
      <c r="T2435" s="40" t="s">
        <v>4731</v>
      </c>
      <c r="U2435" s="40"/>
      <c r="V2435" s="48"/>
      <c r="W2435" s="48"/>
    </row>
    <row r="2436" s="49" customFormat="1">
      <c r="A2436" s="39">
        <v>22</v>
      </c>
      <c r="B2436" s="54" t="s">
        <v>40</v>
      </c>
      <c r="C2436" s="55" t="s">
        <v>4659</v>
      </c>
      <c r="D2436" s="141" t="s">
        <v>32</v>
      </c>
      <c r="E2436" s="88">
        <v>44711</v>
      </c>
      <c r="F2436" s="37" t="str">
        <f>VLOOKUP($C2436,CARPETAS!$C$5:$L$2388,2,FALSE)</f>
        <v>BRB040</v>
      </c>
      <c r="G2436" s="27" t="str">
        <f>VLOOKUP($C2436,CARPETAS!$C$5:$L$2388,9,FALSE)</f>
        <v>142.85.06</v>
      </c>
      <c r="H2436" s="28" t="str">
        <f>VLOOKUP($C2436,CARPETAS!$C$5:$L$2388,5,FALSE)</f>
        <v>Silvio</v>
      </c>
      <c r="I2436" s="88">
        <f>E2436+2</f>
        <v>44713</v>
      </c>
      <c r="J2436" s="29" t="str">
        <f>VLOOKUP($C2436,CARPETAS!$C$5:$L$2388,4,FALSE)</f>
        <v>Rio Branco</v>
      </c>
      <c r="K2436" s="38"/>
      <c r="L2436" s="93">
        <f t="shared" si="150"/>
        <v>44714</v>
      </c>
      <c r="M2436" s="30">
        <f t="shared" si="151"/>
        <v>3</v>
      </c>
      <c r="N2436" s="31">
        <v>918</v>
      </c>
      <c r="O2436" s="31" t="s">
        <v>1536</v>
      </c>
      <c r="P2436" s="31">
        <v>919</v>
      </c>
      <c r="Q2436" s="31">
        <v>5711</v>
      </c>
      <c r="R2436" s="31" t="s">
        <v>4440</v>
      </c>
      <c r="S2436" s="31" t="s">
        <v>4441</v>
      </c>
      <c r="T2436" s="40" t="s">
        <v>4732</v>
      </c>
      <c r="U2436" s="40"/>
      <c r="V2436" s="48"/>
      <c r="W2436" s="48"/>
    </row>
    <row r="2437" s="49" customFormat="1">
      <c r="A2437" s="39">
        <v>22</v>
      </c>
      <c r="B2437" s="54" t="s">
        <v>40</v>
      </c>
      <c r="C2437" s="55" t="s">
        <v>4718</v>
      </c>
      <c r="D2437" s="141" t="s">
        <v>27</v>
      </c>
      <c r="E2437" s="88">
        <v>44711</v>
      </c>
      <c r="F2437" s="37" t="str">
        <f>VLOOKUP($C2437,CARPETAS!$C$5:$L$2388,2,FALSE)</f>
        <v>BRB041</v>
      </c>
      <c r="G2437" s="27" t="str">
        <f>VLOOKUP($C2437,CARPETAS!$C$5:$L$2388,9,FALSE)</f>
        <v>142.93.65</v>
      </c>
      <c r="H2437" s="28" t="str">
        <f>VLOOKUP($C2437,CARPETAS!$C$5:$L$2388,5,FALSE)</f>
        <v>Amaro</v>
      </c>
      <c r="I2437" s="88">
        <f>E2437+2</f>
        <v>44713</v>
      </c>
      <c r="J2437" s="29" t="str">
        <f>VLOOKUP($C2437,CARPETAS!$C$5:$L$2388,4,FALSE)</f>
        <v>Rio Branco</v>
      </c>
      <c r="K2437" s="38"/>
      <c r="L2437" s="93">
        <f t="shared" si="150"/>
        <v>44714</v>
      </c>
      <c r="M2437" s="30">
        <f t="shared" si="151"/>
        <v>3</v>
      </c>
      <c r="N2437" s="31">
        <v>1008</v>
      </c>
      <c r="O2437" s="31" t="s">
        <v>643</v>
      </c>
      <c r="P2437" s="31">
        <v>1009</v>
      </c>
      <c r="Q2437" s="31">
        <v>9326</v>
      </c>
      <c r="R2437" s="31" t="s">
        <v>4607</v>
      </c>
      <c r="S2437" s="31" t="s">
        <v>3760</v>
      </c>
      <c r="T2437" s="40" t="s">
        <v>4733</v>
      </c>
      <c r="U2437" s="40"/>
      <c r="V2437" s="48"/>
      <c r="W2437" s="48"/>
    </row>
    <row r="2438" s="49" customFormat="1">
      <c r="A2438" s="39">
        <v>22</v>
      </c>
      <c r="B2438" s="54" t="s">
        <v>40</v>
      </c>
      <c r="C2438" s="55" t="s">
        <v>4720</v>
      </c>
      <c r="D2438" s="141" t="s">
        <v>26</v>
      </c>
      <c r="E2438" s="88">
        <v>44712</v>
      </c>
      <c r="F2438" s="37" t="str">
        <f>VLOOKUP($C2438,CARPETAS!$C$5:$L$2388,2,FALSE)</f>
        <v>BRB042</v>
      </c>
      <c r="G2438" s="27" t="str">
        <f>VLOOKUP($C2438,CARPETAS!$C$5:$L$2388,9,FALSE)</f>
        <v>142.99.76</v>
      </c>
      <c r="H2438" s="28" t="str">
        <f>VLOOKUP($C2438,CARPETAS!$C$5:$L$2388,5,FALSE)</f>
        <v>Zanini</v>
      </c>
      <c r="I2438" s="88">
        <f>E2438+2</f>
        <v>44714</v>
      </c>
      <c r="J2438" s="29" t="str">
        <f>VLOOKUP($C2438,CARPETAS!$C$5:$L$2388,4,FALSE)</f>
        <v>Rio Branco</v>
      </c>
      <c r="K2438" s="38"/>
      <c r="L2438" s="93">
        <f t="shared" si="150"/>
        <v>44715</v>
      </c>
      <c r="M2438" s="30">
        <f t="shared" si="151"/>
        <v>3</v>
      </c>
      <c r="N2438" s="31">
        <v>918</v>
      </c>
      <c r="O2438" s="31" t="s">
        <v>563</v>
      </c>
      <c r="P2438" s="31">
        <v>918</v>
      </c>
      <c r="Q2438" s="31">
        <v>2805</v>
      </c>
      <c r="R2438" s="31" t="s">
        <v>343</v>
      </c>
      <c r="S2438" s="31" t="s">
        <v>1336</v>
      </c>
      <c r="T2438" s="40" t="s">
        <v>4734</v>
      </c>
      <c r="U2438" s="40"/>
      <c r="V2438" s="48"/>
      <c r="W2438" s="48"/>
    </row>
    <row r="2439" s="49" customFormat="1">
      <c r="A2439" s="39">
        <v>22</v>
      </c>
      <c r="B2439" s="54" t="s">
        <v>40</v>
      </c>
      <c r="C2439" s="55" t="s">
        <v>4616</v>
      </c>
      <c r="D2439" s="141" t="s">
        <v>28</v>
      </c>
      <c r="E2439" s="88">
        <v>44712</v>
      </c>
      <c r="F2439" s="37" t="str">
        <f>VLOOKUP($C2439,CARPETAS!$C$5:$L$2388,2,FALSE)</f>
        <v>BRB037</v>
      </c>
      <c r="G2439" s="27" t="str">
        <f>VLOOKUP($C2439,CARPETAS!$C$5:$L$2388,9,FALSE)</f>
        <v>142.75.71</v>
      </c>
      <c r="H2439" s="28" t="str">
        <f>VLOOKUP($C2439,CARPETAS!$C$5:$L$2388,5,FALSE)</f>
        <v>Gral</v>
      </c>
      <c r="I2439" s="88">
        <f>E2439+2</f>
        <v>44714</v>
      </c>
      <c r="J2439" s="29" t="str">
        <f>VLOOKUP($C2439,CARPETAS!$C$5:$L$2388,4,FALSE)</f>
        <v>Rio Branco</v>
      </c>
      <c r="K2439" s="38"/>
      <c r="L2439" s="93">
        <f t="shared" si="150"/>
        <v>44715</v>
      </c>
      <c r="M2439" s="30">
        <f t="shared" si="151"/>
        <v>3</v>
      </c>
      <c r="N2439" s="31">
        <v>918</v>
      </c>
      <c r="O2439" s="31" t="s">
        <v>528</v>
      </c>
      <c r="P2439" s="31">
        <v>919</v>
      </c>
      <c r="Q2439" s="31">
        <v>6002</v>
      </c>
      <c r="R2439" s="31" t="s">
        <v>2943</v>
      </c>
      <c r="S2439" s="31" t="s">
        <v>4735</v>
      </c>
      <c r="T2439" s="40" t="s">
        <v>4736</v>
      </c>
      <c r="U2439" s="40"/>
      <c r="V2439" s="48"/>
      <c r="W2439" s="48"/>
    </row>
    <row r="2440" s="49" customFormat="1">
      <c r="A2440" s="39">
        <v>22</v>
      </c>
      <c r="B2440" s="54" t="s">
        <v>40</v>
      </c>
      <c r="C2440" s="55" t="s">
        <v>4720</v>
      </c>
      <c r="D2440" s="141" t="s">
        <v>4563</v>
      </c>
      <c r="E2440" s="88">
        <v>44713</v>
      </c>
      <c r="F2440" s="37" t="str">
        <f>VLOOKUP($C2440,CARPETAS!$C$5:$L$2388,2,FALSE)</f>
        <v>BRB042</v>
      </c>
      <c r="G2440" s="27" t="str">
        <f>VLOOKUP($C2440,CARPETAS!$C$5:$L$2388,9,FALSE)</f>
        <v>142.99.76</v>
      </c>
      <c r="H2440" s="28" t="str">
        <f>VLOOKUP($C2440,CARPETAS!$C$5:$L$2388,5,FALSE)</f>
        <v>Zanini</v>
      </c>
      <c r="I2440" s="88">
        <f>E2440+1</f>
        <v>44714</v>
      </c>
      <c r="J2440" s="29" t="str">
        <f>VLOOKUP($C2440,CARPETAS!$C$5:$L$2388,4,FALSE)</f>
        <v>Rio Branco</v>
      </c>
      <c r="K2440" s="38"/>
      <c r="L2440" s="93">
        <f t="shared" si="150"/>
        <v>44715</v>
      </c>
      <c r="M2440" s="30">
        <f t="shared" si="151"/>
        <v>2</v>
      </c>
      <c r="N2440" s="31">
        <v>918</v>
      </c>
      <c r="O2440" s="31" t="s">
        <v>4737</v>
      </c>
      <c r="P2440" s="31">
        <v>918</v>
      </c>
      <c r="Q2440" s="31">
        <v>2806</v>
      </c>
      <c r="R2440" s="31" t="s">
        <v>1958</v>
      </c>
      <c r="S2440" s="31" t="s">
        <v>1959</v>
      </c>
      <c r="T2440" s="40" t="s">
        <v>4738</v>
      </c>
      <c r="U2440" s="40"/>
      <c r="V2440" s="48"/>
      <c r="W2440" s="48"/>
    </row>
    <row r="2441" s="49" customFormat="1">
      <c r="A2441" s="39">
        <v>21</v>
      </c>
      <c r="B2441" s="54" t="s">
        <v>40</v>
      </c>
      <c r="C2441" s="55" t="s">
        <v>4739</v>
      </c>
      <c r="D2441" s="141" t="s">
        <v>38</v>
      </c>
      <c r="E2441" s="88">
        <v>44707</v>
      </c>
      <c r="F2441" s="37" t="str">
        <f>VLOOKUP($C2441,CARPETAS!$C$5:$L$2388,2,FALSE)</f>
        <v>BRA021</v>
      </c>
      <c r="G2441" s="27" t="str">
        <f>VLOOKUP($C2441,CARPETAS!$C$5:$L$2388,9,FALSE)</f>
        <v>143.01.54</v>
      </c>
      <c r="H2441" s="28" t="str">
        <f>VLOOKUP($C2441,CARPETAS!$C$5:$L$2388,5,FALSE)</f>
        <v>Silvio</v>
      </c>
      <c r="I2441" s="88">
        <f>E2441+7</f>
        <v>44714</v>
      </c>
      <c r="J2441" s="29" t="str">
        <f>VLOOKUP($C2441,CARPETAS!$C$5:$L$2388,4,FALSE)</f>
        <v>Rio Branco</v>
      </c>
      <c r="K2441" s="38"/>
      <c r="L2441" s="93">
        <f t="shared" si="150"/>
        <v>44715</v>
      </c>
      <c r="M2441" s="30">
        <f t="shared" si="151"/>
        <v>8</v>
      </c>
      <c r="N2441" s="31">
        <v>1104</v>
      </c>
      <c r="O2441" s="31">
        <v>58027</v>
      </c>
      <c r="P2441" s="31">
        <v>1104</v>
      </c>
      <c r="Q2441" s="31">
        <v>5703</v>
      </c>
      <c r="R2441" s="31" t="s">
        <v>4625</v>
      </c>
      <c r="S2441" s="31" t="s">
        <v>4684</v>
      </c>
      <c r="T2441" s="40" t="s">
        <v>4740</v>
      </c>
      <c r="U2441" s="40"/>
      <c r="V2441" s="48"/>
      <c r="W2441" s="48"/>
    </row>
    <row r="2442" s="49" customFormat="1">
      <c r="A2442" s="39">
        <v>21</v>
      </c>
      <c r="B2442" s="54" t="s">
        <v>40</v>
      </c>
      <c r="C2442" s="55" t="s">
        <v>4741</v>
      </c>
      <c r="D2442" s="141" t="s">
        <v>38</v>
      </c>
      <c r="E2442" s="88">
        <v>44708</v>
      </c>
      <c r="F2442" s="37" t="str">
        <f>VLOOKUP($C2442,CARPETAS!$C$5:$L$2388,2,FALSE)</f>
        <v>BRA021</v>
      </c>
      <c r="G2442" s="27" t="str">
        <f>VLOOKUP($C2442,CARPETAS!$C$5:$L$2388,9,FALSE)</f>
        <v>143.01.54</v>
      </c>
      <c r="H2442" s="28" t="str">
        <f>VLOOKUP($C2442,CARPETAS!$C$5:$L$2388,5,FALSE)</f>
        <v>Silvio</v>
      </c>
      <c r="I2442" s="88">
        <f>E2442+6</f>
        <v>44714</v>
      </c>
      <c r="J2442" s="29" t="str">
        <f>VLOOKUP($C2442,CARPETAS!$C$5:$L$2388,4,FALSE)</f>
        <v>Rio Branco</v>
      </c>
      <c r="K2442" s="38"/>
      <c r="L2442" s="93">
        <f t="shared" si="150"/>
        <v>44715</v>
      </c>
      <c r="M2442" s="30">
        <f t="shared" si="151"/>
        <v>7</v>
      </c>
      <c r="N2442" s="31">
        <v>1104</v>
      </c>
      <c r="O2442" s="31">
        <v>58028</v>
      </c>
      <c r="P2442" s="31">
        <v>1104</v>
      </c>
      <c r="Q2442" s="31">
        <v>5705</v>
      </c>
      <c r="R2442" s="31" t="s">
        <v>4445</v>
      </c>
      <c r="S2442" s="31" t="s">
        <v>4446</v>
      </c>
      <c r="T2442" s="40" t="s">
        <v>4740</v>
      </c>
      <c r="U2442" s="40"/>
      <c r="V2442" s="48"/>
      <c r="W2442" s="48"/>
    </row>
    <row r="2443" s="49" customFormat="1">
      <c r="A2443" s="39">
        <v>22</v>
      </c>
      <c r="B2443" s="54" t="s">
        <v>40</v>
      </c>
      <c r="C2443" s="55" t="s">
        <v>4720</v>
      </c>
      <c r="D2443" s="141" t="s">
        <v>1998</v>
      </c>
      <c r="E2443" s="88">
        <v>44714</v>
      </c>
      <c r="F2443" s="37" t="str">
        <f>VLOOKUP($C2443,CARPETAS!$C$5:$L$2388,2,FALSE)</f>
        <v>BRB042</v>
      </c>
      <c r="G2443" s="27" t="str">
        <f>VLOOKUP($C2443,CARPETAS!$C$5:$L$2388,9,FALSE)</f>
        <v>142.99.76</v>
      </c>
      <c r="H2443" s="28" t="str">
        <f>VLOOKUP($C2443,CARPETAS!$C$5:$L$2388,5,FALSE)</f>
        <v>Zanini</v>
      </c>
      <c r="I2443" s="88">
        <f>E2443+2</f>
        <v>44716</v>
      </c>
      <c r="J2443" s="29" t="str">
        <f>VLOOKUP($C2443,CARPETAS!$C$5:$L$2388,4,FALSE)</f>
        <v>Rio Branco</v>
      </c>
      <c r="K2443" s="38"/>
      <c r="L2443" s="93">
        <f t="shared" si="150"/>
        <v>44717</v>
      </c>
      <c r="M2443" s="30">
        <f t="shared" si="151"/>
        <v>3</v>
      </c>
      <c r="N2443" s="31">
        <v>918</v>
      </c>
      <c r="O2443" s="31" t="s">
        <v>3074</v>
      </c>
      <c r="P2443" s="31">
        <v>918</v>
      </c>
      <c r="Q2443" s="31">
        <v>2807</v>
      </c>
      <c r="R2443" s="31" t="s">
        <v>3621</v>
      </c>
      <c r="S2443" s="31" t="s">
        <v>3622</v>
      </c>
      <c r="T2443" s="40" t="s">
        <v>4742</v>
      </c>
      <c r="U2443" s="40"/>
      <c r="V2443" s="48"/>
      <c r="W2443" s="48"/>
    </row>
    <row r="2444" ht="28.5" s="49" customFormat="1">
      <c r="A2444" s="39">
        <v>22</v>
      </c>
      <c r="B2444" s="54" t="s">
        <v>40</v>
      </c>
      <c r="C2444" s="55" t="s">
        <v>4743</v>
      </c>
      <c r="D2444" s="141" t="s">
        <v>27</v>
      </c>
      <c r="E2444" s="88">
        <v>44716</v>
      </c>
      <c r="F2444" s="37" t="str">
        <f>VLOOKUP($C2444,CARPETAS!$C$5:$L$2388,2,FALSE)</f>
        <v>BRB043</v>
      </c>
      <c r="G2444" s="27" t="str">
        <f>VLOOKUP($C2444,CARPETAS!$C$5:$L$2388,9,FALSE)</f>
        <v>143.07.22</v>
      </c>
      <c r="H2444" s="28" t="str">
        <f>VLOOKUP($C2444,CARPETAS!$C$5:$L$2388,5,FALSE)</f>
        <v>Silvio</v>
      </c>
      <c r="I2444" s="88">
        <f>E2444+2</f>
        <v>44718</v>
      </c>
      <c r="J2444" s="29" t="str">
        <f>VLOOKUP($C2444,CARPETAS!$C$5:$L$2388,4,FALSE)</f>
        <v>Rio Branco</v>
      </c>
      <c r="K2444" s="38"/>
      <c r="L2444" s="93">
        <f t="shared" si="150"/>
        <v>44719</v>
      </c>
      <c r="M2444" s="30">
        <f t="shared" si="151"/>
        <v>3</v>
      </c>
      <c r="N2444" s="31">
        <v>918</v>
      </c>
      <c r="O2444" s="31" t="s">
        <v>652</v>
      </c>
      <c r="P2444" s="31">
        <v>919</v>
      </c>
      <c r="Q2444" s="31">
        <v>5715</v>
      </c>
      <c r="R2444" s="31" t="s">
        <v>4629</v>
      </c>
      <c r="S2444" s="31" t="s">
        <v>4630</v>
      </c>
      <c r="T2444" s="40" t="s">
        <v>4744</v>
      </c>
      <c r="U2444" s="40"/>
      <c r="V2444" s="48"/>
      <c r="W2444" s="48"/>
    </row>
    <row r="2445" s="49" customFormat="1">
      <c r="A2445" s="39">
        <v>23</v>
      </c>
      <c r="B2445" s="54" t="s">
        <v>40</v>
      </c>
      <c r="C2445" s="55" t="s">
        <v>4720</v>
      </c>
      <c r="D2445" s="141" t="s">
        <v>1998</v>
      </c>
      <c r="E2445" s="88">
        <v>44718</v>
      </c>
      <c r="F2445" s="37" t="str">
        <f>VLOOKUP($C2445,CARPETAS!$C$5:$L$2388,2,FALSE)</f>
        <v>BRB042</v>
      </c>
      <c r="G2445" s="27" t="str">
        <f>VLOOKUP($C2445,CARPETAS!$C$5:$L$2388,9,FALSE)</f>
        <v>142.99.76</v>
      </c>
      <c r="H2445" s="28" t="str">
        <f>VLOOKUP($C2445,CARPETAS!$C$5:$L$2388,5,FALSE)</f>
        <v>Zanini</v>
      </c>
      <c r="I2445" s="88">
        <f>E2445+2</f>
        <v>44720</v>
      </c>
      <c r="J2445" s="29" t="str">
        <f>VLOOKUP($C2445,CARPETAS!$C$5:$L$2388,4,FALSE)</f>
        <v>Rio Branco</v>
      </c>
      <c r="K2445" s="38"/>
      <c r="L2445" s="93">
        <f t="shared" si="150"/>
        <v>44721</v>
      </c>
      <c r="M2445" s="30">
        <f t="shared" si="151"/>
        <v>3</v>
      </c>
      <c r="N2445" s="31">
        <v>918</v>
      </c>
      <c r="O2445" s="31" t="s">
        <v>3091</v>
      </c>
      <c r="P2445" s="31">
        <v>918</v>
      </c>
      <c r="Q2445" s="31">
        <v>2812</v>
      </c>
      <c r="R2445" s="31" t="s">
        <v>3326</v>
      </c>
      <c r="S2445" s="31" t="s">
        <v>3670</v>
      </c>
      <c r="T2445" s="40" t="s">
        <v>4745</v>
      </c>
      <c r="U2445" s="40"/>
      <c r="V2445" s="48"/>
      <c r="W2445" s="48"/>
    </row>
    <row r="2446" s="49" customFormat="1">
      <c r="A2446" s="39">
        <v>23</v>
      </c>
      <c r="B2446" s="54" t="s">
        <v>40</v>
      </c>
      <c r="C2446" s="55" t="s">
        <v>4720</v>
      </c>
      <c r="D2446" s="141" t="s">
        <v>26</v>
      </c>
      <c r="E2446" s="88">
        <v>44718</v>
      </c>
      <c r="F2446" s="37" t="str">
        <f>VLOOKUP($C2446,CARPETAS!$C$5:$L$2388,2,FALSE)</f>
        <v>BRB042</v>
      </c>
      <c r="G2446" s="27" t="str">
        <f>VLOOKUP($C2446,CARPETAS!$C$5:$L$2388,9,FALSE)</f>
        <v>142.99.76</v>
      </c>
      <c r="H2446" s="28" t="str">
        <f>VLOOKUP($C2446,CARPETAS!$C$5:$L$2388,5,FALSE)</f>
        <v>Zanini</v>
      </c>
      <c r="I2446" s="88">
        <f>E2446+2</f>
        <v>44720</v>
      </c>
      <c r="J2446" s="29" t="str">
        <f>VLOOKUP($C2446,CARPETAS!$C$5:$L$2388,4,FALSE)</f>
        <v>Rio Branco</v>
      </c>
      <c r="K2446" s="38"/>
      <c r="L2446" s="93">
        <f t="shared" si="150"/>
        <v>44721</v>
      </c>
      <c r="M2446" s="30">
        <f t="shared" si="151"/>
        <v>3</v>
      </c>
      <c r="N2446" s="31">
        <v>918</v>
      </c>
      <c r="O2446" s="31" t="s">
        <v>567</v>
      </c>
      <c r="P2446" s="31">
        <v>918</v>
      </c>
      <c r="Q2446" s="31">
        <v>2811</v>
      </c>
      <c r="R2446" s="31" t="s">
        <v>364</v>
      </c>
      <c r="S2446" s="31" t="s">
        <v>703</v>
      </c>
      <c r="T2446" s="40" t="s">
        <v>4746</v>
      </c>
      <c r="U2446" s="40"/>
      <c r="V2446" s="48"/>
      <c r="W2446" s="48"/>
    </row>
    <row r="2447" s="49" customFormat="1">
      <c r="A2447" s="39">
        <v>23</v>
      </c>
      <c r="B2447" s="54" t="s">
        <v>40</v>
      </c>
      <c r="C2447" s="55" t="s">
        <v>4743</v>
      </c>
      <c r="D2447" s="141" t="s">
        <v>28</v>
      </c>
      <c r="E2447" s="88">
        <v>44719</v>
      </c>
      <c r="F2447" s="37" t="str">
        <f>VLOOKUP($C2447,CARPETAS!$C$5:$L$2388,2,FALSE)</f>
        <v>BRB043</v>
      </c>
      <c r="G2447" s="27" t="str">
        <f>VLOOKUP($C2447,CARPETAS!$C$5:$L$2388,9,FALSE)</f>
        <v>143.07.22</v>
      </c>
      <c r="H2447" s="28" t="str">
        <f>VLOOKUP($C2447,CARPETAS!$C$5:$L$2388,5,FALSE)</f>
        <v>Silvio</v>
      </c>
      <c r="I2447" s="88">
        <f>E2447+1</f>
        <v>44720</v>
      </c>
      <c r="J2447" s="29" t="str">
        <f>VLOOKUP($C2447,CARPETAS!$C$5:$L$2388,4,FALSE)</f>
        <v>Rio Branco</v>
      </c>
      <c r="K2447" s="38"/>
      <c r="L2447" s="93">
        <f t="shared" si="150"/>
        <v>44721</v>
      </c>
      <c r="M2447" s="30">
        <f t="shared" si="151"/>
        <v>2</v>
      </c>
      <c r="N2447" s="31">
        <v>918</v>
      </c>
      <c r="O2447" s="31" t="s">
        <v>1425</v>
      </c>
      <c r="P2447" s="31"/>
      <c r="Q2447" s="31">
        <v>5718</v>
      </c>
      <c r="R2447" s="31" t="s">
        <v>4747</v>
      </c>
      <c r="S2447" s="31" t="s">
        <v>4748</v>
      </c>
      <c r="T2447" s="40" t="s">
        <v>4749</v>
      </c>
      <c r="U2447" s="40"/>
      <c r="V2447" s="48"/>
      <c r="W2447" s="48"/>
    </row>
    <row r="2448" s="49" customFormat="1">
      <c r="A2448" s="39">
        <v>22</v>
      </c>
      <c r="B2448" s="54" t="s">
        <v>40</v>
      </c>
      <c r="C2448" s="55" t="s">
        <v>4750</v>
      </c>
      <c r="D2448" s="141" t="s">
        <v>38</v>
      </c>
      <c r="E2448" s="88">
        <v>44714</v>
      </c>
      <c r="F2448" s="37" t="str">
        <f>VLOOKUP($C2448,CARPETAS!$C$5:$L$2388,2,FALSE)</f>
        <v>BRA022</v>
      </c>
      <c r="G2448" s="27" t="str">
        <f>VLOOKUP($C2448,CARPETAS!$C$5:$L$2388,9,FALSE)</f>
        <v>143,04,78</v>
      </c>
      <c r="H2448" s="28" t="str">
        <f>VLOOKUP($C2448,CARPETAS!$C$5:$L$2388,5,FALSE)</f>
        <v>Silvio</v>
      </c>
      <c r="I2448" s="88">
        <f>E2448+6</f>
        <v>44720</v>
      </c>
      <c r="J2448" s="29" t="str">
        <f>VLOOKUP($C2448,CARPETAS!$C$5:$L$2388,4,FALSE)</f>
        <v>Rio Branco</v>
      </c>
      <c r="K2448" s="38"/>
      <c r="L2448" s="93">
        <f>I2448+2</f>
        <v>44722</v>
      </c>
      <c r="M2448" s="30">
        <f t="shared" si="151"/>
        <v>8</v>
      </c>
      <c r="N2448" s="31">
        <v>1104</v>
      </c>
      <c r="O2448" s="31"/>
      <c r="P2448" s="31">
        <v>1104</v>
      </c>
      <c r="Q2448" s="31">
        <v>5714</v>
      </c>
      <c r="R2448" s="31" t="s">
        <v>3529</v>
      </c>
      <c r="S2448" s="31" t="s">
        <v>3530</v>
      </c>
      <c r="T2448" s="40" t="s">
        <v>4751</v>
      </c>
      <c r="U2448" s="40"/>
      <c r="V2448" s="48"/>
      <c r="W2448" s="48"/>
    </row>
    <row r="2449" s="49" customFormat="1">
      <c r="A2449" s="39">
        <v>23</v>
      </c>
      <c r="B2449" s="54" t="s">
        <v>40</v>
      </c>
      <c r="C2449" s="55" t="s">
        <v>4720</v>
      </c>
      <c r="D2449" s="141" t="s">
        <v>4563</v>
      </c>
      <c r="E2449" s="88">
        <v>44720</v>
      </c>
      <c r="F2449" s="37" t="str">
        <f>VLOOKUP($C2449,CARPETAS!$C$5:$L$2388,2,FALSE)</f>
        <v>BRB042</v>
      </c>
      <c r="G2449" s="27" t="str">
        <f>VLOOKUP($C2449,CARPETAS!$C$5:$L$2388,9,FALSE)</f>
        <v>142.99.76</v>
      </c>
      <c r="H2449" s="28" t="str">
        <f>VLOOKUP($C2449,CARPETAS!$C$5:$L$2388,5,FALSE)</f>
        <v>Zanini</v>
      </c>
      <c r="I2449" s="88">
        <f>E2449+1</f>
        <v>44721</v>
      </c>
      <c r="J2449" s="29" t="str">
        <f>VLOOKUP($C2449,CARPETAS!$C$5:$L$2388,4,FALSE)</f>
        <v>Rio Branco</v>
      </c>
      <c r="K2449" s="38"/>
      <c r="L2449" s="93">
        <f ref="L2449:L2467" t="shared" si="152">I2449+1</f>
        <v>44722</v>
      </c>
      <c r="M2449" s="30">
        <f t="shared" si="151"/>
        <v>2</v>
      </c>
      <c r="N2449" s="31">
        <v>918</v>
      </c>
      <c r="O2449" s="31" t="s">
        <v>4752</v>
      </c>
      <c r="P2449" s="31">
        <v>918</v>
      </c>
      <c r="Q2449" s="31">
        <v>2822</v>
      </c>
      <c r="R2449" s="31" t="s">
        <v>753</v>
      </c>
      <c r="S2449" s="31" t="s">
        <v>754</v>
      </c>
      <c r="T2449" s="40" t="s">
        <v>4753</v>
      </c>
      <c r="U2449" s="40"/>
      <c r="V2449" s="48"/>
      <c r="W2449" s="48"/>
    </row>
    <row r="2450" ht="28.5" s="49" customFormat="1">
      <c r="A2450" s="39">
        <v>23</v>
      </c>
      <c r="B2450" s="54" t="s">
        <v>40</v>
      </c>
      <c r="C2450" s="55" t="s">
        <v>4720</v>
      </c>
      <c r="D2450" s="141" t="s">
        <v>26</v>
      </c>
      <c r="E2450" s="88">
        <v>44720</v>
      </c>
      <c r="F2450" s="37" t="str">
        <f>VLOOKUP($C2450,CARPETAS!$C$5:$L$2388,2,FALSE)</f>
        <v>BRB042</v>
      </c>
      <c r="G2450" s="27" t="str">
        <f>VLOOKUP($C2450,CARPETAS!$C$5:$L$2388,9,FALSE)</f>
        <v>142.99.76</v>
      </c>
      <c r="H2450" s="28" t="str">
        <f>VLOOKUP($C2450,CARPETAS!$C$5:$L$2388,5,FALSE)</f>
        <v>Zanini</v>
      </c>
      <c r="I2450" s="88">
        <f>E2450+1</f>
        <v>44721</v>
      </c>
      <c r="J2450" s="29" t="str">
        <f>VLOOKUP($C2450,CARPETAS!$C$5:$L$2388,4,FALSE)</f>
        <v>Rio Branco</v>
      </c>
      <c r="K2450" s="38"/>
      <c r="L2450" s="93">
        <f t="shared" si="152"/>
        <v>44722</v>
      </c>
      <c r="M2450" s="30">
        <f t="shared" si="151"/>
        <v>2</v>
      </c>
      <c r="N2450" s="31">
        <v>918</v>
      </c>
      <c r="O2450" s="31" t="s">
        <v>577</v>
      </c>
      <c r="P2450" s="31">
        <v>919</v>
      </c>
      <c r="Q2450" s="31">
        <v>2821</v>
      </c>
      <c r="R2450" s="31" t="s">
        <v>3828</v>
      </c>
      <c r="S2450" s="31" t="s">
        <v>3829</v>
      </c>
      <c r="T2450" s="40" t="s">
        <v>4754</v>
      </c>
      <c r="U2450" s="40"/>
      <c r="V2450" s="48"/>
      <c r="W2450" s="48"/>
    </row>
    <row r="2451" s="49" customFormat="1">
      <c r="A2451" s="39">
        <v>23</v>
      </c>
      <c r="B2451" s="54" t="s">
        <v>40</v>
      </c>
      <c r="C2451" s="55" t="s">
        <v>4718</v>
      </c>
      <c r="D2451" s="141" t="s">
        <v>27</v>
      </c>
      <c r="E2451" s="88">
        <v>44720</v>
      </c>
      <c r="F2451" s="37" t="str">
        <f>VLOOKUP($C2451,CARPETAS!$C$5:$L$2388,2,FALSE)</f>
        <v>BRB041</v>
      </c>
      <c r="G2451" s="27" t="str">
        <f>VLOOKUP($C2451,CARPETAS!$C$5:$L$2388,9,FALSE)</f>
        <v>142.93.65</v>
      </c>
      <c r="H2451" s="28" t="str">
        <f>VLOOKUP($C2451,CARPETAS!$C$5:$L$2388,5,FALSE)</f>
        <v>Amaro</v>
      </c>
      <c r="I2451" s="88">
        <f>E2451+1</f>
        <v>44721</v>
      </c>
      <c r="J2451" s="29" t="str">
        <f>VLOOKUP($C2451,CARPETAS!$C$5:$L$2388,4,FALSE)</f>
        <v>Rio Branco</v>
      </c>
      <c r="K2451" s="38"/>
      <c r="L2451" s="93">
        <f t="shared" si="152"/>
        <v>44722</v>
      </c>
      <c r="M2451" s="30">
        <f t="shared" si="151"/>
        <v>2</v>
      </c>
      <c r="N2451" s="31">
        <v>1008</v>
      </c>
      <c r="O2451" s="31" t="s">
        <v>657</v>
      </c>
      <c r="P2451" s="31">
        <v>1009</v>
      </c>
      <c r="Q2451" s="31">
        <v>9396</v>
      </c>
      <c r="R2451" s="31" t="s">
        <v>4277</v>
      </c>
      <c r="S2451" s="31" t="s">
        <v>4755</v>
      </c>
      <c r="T2451" s="40" t="s">
        <v>4756</v>
      </c>
      <c r="U2451" s="40"/>
      <c r="V2451" s="48"/>
      <c r="W2451" s="48"/>
    </row>
    <row r="2452" s="49" customFormat="1">
      <c r="A2452" s="39">
        <v>23</v>
      </c>
      <c r="B2452" s="54" t="s">
        <v>40</v>
      </c>
      <c r="C2452" s="55" t="s">
        <v>4743</v>
      </c>
      <c r="D2452" s="141" t="s">
        <v>1998</v>
      </c>
      <c r="E2452" s="88">
        <v>44720</v>
      </c>
      <c r="F2452" s="37" t="str">
        <f>VLOOKUP($C2452,CARPETAS!$C$5:$L$2388,2,FALSE)</f>
        <v>BRB043</v>
      </c>
      <c r="G2452" s="27" t="str">
        <f>VLOOKUP($C2452,CARPETAS!$C$5:$L$2388,9,FALSE)</f>
        <v>143.07.22</v>
      </c>
      <c r="H2452" s="28" t="str">
        <f>VLOOKUP($C2452,CARPETAS!$C$5:$L$2388,5,FALSE)</f>
        <v>Silvio</v>
      </c>
      <c r="I2452" s="88">
        <f>E2452+2</f>
        <v>44722</v>
      </c>
      <c r="J2452" s="29" t="str">
        <f>VLOOKUP($C2452,CARPETAS!$C$5:$L$2388,4,FALSE)</f>
        <v>Rio Branco</v>
      </c>
      <c r="K2452" s="38"/>
      <c r="L2452" s="93">
        <f t="shared" si="152"/>
        <v>44723</v>
      </c>
      <c r="M2452" s="30">
        <f t="shared" si="151"/>
        <v>3</v>
      </c>
      <c r="N2452" s="31">
        <v>918</v>
      </c>
      <c r="O2452" s="31" t="s">
        <v>3100</v>
      </c>
      <c r="P2452" s="31">
        <v>918</v>
      </c>
      <c r="Q2452" s="31">
        <v>5721</v>
      </c>
      <c r="R2452" s="31" t="s">
        <v>4757</v>
      </c>
      <c r="S2452" s="31" t="s">
        <v>4555</v>
      </c>
      <c r="T2452" s="40" t="s">
        <v>4758</v>
      </c>
      <c r="U2452" s="40"/>
      <c r="V2452" s="48"/>
      <c r="W2452" s="48"/>
    </row>
    <row r="2453" s="49" customFormat="1">
      <c r="A2453" s="39">
        <v>23</v>
      </c>
      <c r="B2453" s="54" t="s">
        <v>40</v>
      </c>
      <c r="C2453" s="55" t="s">
        <v>4759</v>
      </c>
      <c r="D2453" s="141" t="s">
        <v>1998</v>
      </c>
      <c r="E2453" s="88">
        <v>44721</v>
      </c>
      <c r="F2453" s="37" t="str">
        <f>VLOOKUP($C2453,CARPETAS!$C$5:$L$2388,2,FALSE)</f>
        <v>BRB044</v>
      </c>
      <c r="G2453" s="27" t="str">
        <f>VLOOKUP($C2453,CARPETAS!$C$5:$L$2388,9,FALSE)</f>
        <v>143.12.48</v>
      </c>
      <c r="H2453" s="28" t="str">
        <f>VLOOKUP($C2453,CARPETAS!$C$5:$L$2388,5,FALSE)</f>
        <v>Zanini</v>
      </c>
      <c r="I2453" s="88">
        <f>E2453+2</f>
        <v>44723</v>
      </c>
      <c r="J2453" s="29" t="str">
        <f>VLOOKUP($C2453,CARPETAS!$C$5:$L$2388,4,FALSE)</f>
        <v>Rio Branco</v>
      </c>
      <c r="K2453" s="38"/>
      <c r="L2453" s="93">
        <f t="shared" si="152"/>
        <v>44724</v>
      </c>
      <c r="M2453" s="30">
        <f t="shared" si="151"/>
        <v>3</v>
      </c>
      <c r="N2453" s="31">
        <v>918</v>
      </c>
      <c r="O2453" s="31" t="s">
        <v>3124</v>
      </c>
      <c r="P2453" s="31">
        <v>919</v>
      </c>
      <c r="Q2453" s="31">
        <v>2823</v>
      </c>
      <c r="R2453" s="31" t="s">
        <v>1083</v>
      </c>
      <c r="S2453" s="31" t="s">
        <v>1084</v>
      </c>
      <c r="T2453" s="40" t="s">
        <v>4760</v>
      </c>
      <c r="U2453" s="40"/>
      <c r="V2453" s="48"/>
      <c r="W2453" s="48"/>
    </row>
    <row r="2454" s="49" customFormat="1">
      <c r="A2454" s="39">
        <v>23</v>
      </c>
      <c r="B2454" s="54" t="s">
        <v>40</v>
      </c>
      <c r="C2454" s="55" t="s">
        <v>4759</v>
      </c>
      <c r="D2454" s="141" t="s">
        <v>26</v>
      </c>
      <c r="E2454" s="88">
        <v>44722</v>
      </c>
      <c r="F2454" s="37" t="str">
        <f>VLOOKUP($C2454,CARPETAS!$C$5:$L$2388,2,FALSE)</f>
        <v>BRB044</v>
      </c>
      <c r="G2454" s="27" t="str">
        <f>VLOOKUP($C2454,CARPETAS!$C$5:$L$2388,9,FALSE)</f>
        <v>143.12.48</v>
      </c>
      <c r="H2454" s="28" t="str">
        <f>VLOOKUP($C2454,CARPETAS!$C$5:$L$2388,5,FALSE)</f>
        <v>Zanini</v>
      </c>
      <c r="I2454" s="88">
        <f>E2454+2</f>
        <v>44724</v>
      </c>
      <c r="J2454" s="29" t="str">
        <f>VLOOKUP($C2454,CARPETAS!$C$5:$L$2388,4,FALSE)</f>
        <v>Rio Branco</v>
      </c>
      <c r="K2454" s="38"/>
      <c r="L2454" s="93">
        <f t="shared" si="152"/>
        <v>44725</v>
      </c>
      <c r="M2454" s="30">
        <f t="shared" si="151"/>
        <v>3</v>
      </c>
      <c r="N2454" s="31">
        <v>918</v>
      </c>
      <c r="O2454" s="31" t="s">
        <v>581</v>
      </c>
      <c r="P2454" s="31">
        <v>919</v>
      </c>
      <c r="Q2454" s="31">
        <v>2825</v>
      </c>
      <c r="R2454" s="31" t="s">
        <v>1958</v>
      </c>
      <c r="S2454" s="31" t="s">
        <v>1959</v>
      </c>
      <c r="T2454" s="40"/>
      <c r="U2454" s="40"/>
      <c r="V2454" s="48"/>
      <c r="W2454" s="48"/>
    </row>
    <row r="2455" ht="28.5" s="49" customFormat="1">
      <c r="A2455" s="39">
        <v>23</v>
      </c>
      <c r="B2455" s="54" t="s">
        <v>40</v>
      </c>
      <c r="C2455" s="55" t="s">
        <v>4743</v>
      </c>
      <c r="D2455" s="141" t="s">
        <v>32</v>
      </c>
      <c r="E2455" s="88">
        <v>44721</v>
      </c>
      <c r="F2455" s="37" t="str">
        <f>VLOOKUP($C2455,CARPETAS!$C$5:$L$2388,2,FALSE)</f>
        <v>BRB043</v>
      </c>
      <c r="G2455" s="27" t="str">
        <f>VLOOKUP($C2455,CARPETAS!$C$5:$L$2388,9,FALSE)</f>
        <v>143.07.22</v>
      </c>
      <c r="H2455" s="28" t="str">
        <f>VLOOKUP($C2455,CARPETAS!$C$5:$L$2388,5,FALSE)</f>
        <v>Silvio</v>
      </c>
      <c r="I2455" s="88">
        <v>44725</v>
      </c>
      <c r="J2455" s="29" t="str">
        <f>VLOOKUP($C2455,CARPETAS!$C$5:$L$2388,4,FALSE)</f>
        <v>Rio Branco</v>
      </c>
      <c r="K2455" s="38"/>
      <c r="L2455" s="93">
        <f t="shared" si="152"/>
        <v>44726</v>
      </c>
      <c r="M2455" s="30">
        <f t="shared" si="151"/>
        <v>5</v>
      </c>
      <c r="N2455" s="31">
        <v>918</v>
      </c>
      <c r="O2455" s="31" t="s">
        <v>1540</v>
      </c>
      <c r="P2455" s="31">
        <v>919</v>
      </c>
      <c r="Q2455" s="31">
        <v>5723</v>
      </c>
      <c r="R2455" s="31" t="s">
        <v>2217</v>
      </c>
      <c r="S2455" s="31" t="s">
        <v>474</v>
      </c>
      <c r="T2455" s="40" t="s">
        <v>4761</v>
      </c>
      <c r="U2455" s="40"/>
      <c r="V2455" s="48"/>
      <c r="W2455" s="48"/>
    </row>
    <row r="2456" ht="28.5" s="49" customFormat="1">
      <c r="A2456" s="39">
        <v>23</v>
      </c>
      <c r="B2456" s="54" t="s">
        <v>40</v>
      </c>
      <c r="C2456" s="55" t="s">
        <v>4718</v>
      </c>
      <c r="D2456" s="141" t="s">
        <v>27</v>
      </c>
      <c r="E2456" s="88">
        <v>44723</v>
      </c>
      <c r="F2456" s="37" t="str">
        <f>VLOOKUP($C2456,CARPETAS!$C$5:$L$2388,2,FALSE)</f>
        <v>BRB041</v>
      </c>
      <c r="G2456" s="27" t="str">
        <f>VLOOKUP($C2456,CARPETAS!$C$5:$L$2388,9,FALSE)</f>
        <v>142.93.65</v>
      </c>
      <c r="H2456" s="28" t="str">
        <f>VLOOKUP($C2456,CARPETAS!$C$5:$L$2388,5,FALSE)</f>
        <v>Amaro</v>
      </c>
      <c r="I2456" s="88">
        <f>E2456+2</f>
        <v>44725</v>
      </c>
      <c r="J2456" s="29" t="str">
        <f>VLOOKUP($C2456,CARPETAS!$C$5:$L$2388,4,FALSE)</f>
        <v>Rio Branco</v>
      </c>
      <c r="K2456" s="38"/>
      <c r="L2456" s="93">
        <f t="shared" si="152"/>
        <v>44726</v>
      </c>
      <c r="M2456" s="30">
        <f t="shared" si="151"/>
        <v>3</v>
      </c>
      <c r="N2456" s="31">
        <v>1008</v>
      </c>
      <c r="O2456" s="31" t="s">
        <v>665</v>
      </c>
      <c r="P2456" s="31">
        <v>1009</v>
      </c>
      <c r="Q2456" s="31">
        <v>9405</v>
      </c>
      <c r="R2456" s="31" t="s">
        <v>4762</v>
      </c>
      <c r="S2456" s="31" t="s">
        <v>4763</v>
      </c>
      <c r="T2456" s="40" t="s">
        <v>4764</v>
      </c>
      <c r="U2456" s="40"/>
      <c r="V2456" s="48"/>
      <c r="W2456" s="48"/>
    </row>
    <row r="2457" s="49" customFormat="1">
      <c r="A2457" s="39">
        <v>22</v>
      </c>
      <c r="B2457" s="54" t="s">
        <v>40</v>
      </c>
      <c r="C2457" s="55" t="s">
        <v>4765</v>
      </c>
      <c r="D2457" s="141" t="s">
        <v>38</v>
      </c>
      <c r="E2457" s="88">
        <v>44718</v>
      </c>
      <c r="F2457" s="37" t="str">
        <f>VLOOKUP($C2457,CARPETAS!$C$5:$L$2388,2,FALSE)</f>
        <v>BRA022</v>
      </c>
      <c r="G2457" s="27" t="str">
        <f>VLOOKUP($C2457,CARPETAS!$C$5:$L$2388,9,FALSE)</f>
        <v>143,04,78</v>
      </c>
      <c r="H2457" s="28" t="str">
        <f>VLOOKUP($C2457,CARPETAS!$C$5:$L$2388,5,FALSE)</f>
        <v>Silvio</v>
      </c>
      <c r="I2457" s="88">
        <v>44725</v>
      </c>
      <c r="J2457" s="29" t="str">
        <f>VLOOKUP($C2457,CARPETAS!$C$5:$L$2388,4,FALSE)</f>
        <v>Rio Branco</v>
      </c>
      <c r="K2457" s="38"/>
      <c r="L2457" s="93">
        <f t="shared" si="152"/>
        <v>44726</v>
      </c>
      <c r="M2457" s="30">
        <f t="shared" si="151"/>
        <v>8</v>
      </c>
      <c r="N2457" s="31">
        <v>1104</v>
      </c>
      <c r="O2457" s="31">
        <v>56785</v>
      </c>
      <c r="P2457" s="31">
        <v>1104</v>
      </c>
      <c r="Q2457" s="31">
        <v>5716</v>
      </c>
      <c r="R2457" s="31" t="s">
        <v>3360</v>
      </c>
      <c r="S2457" s="31" t="s">
        <v>4705</v>
      </c>
      <c r="T2457" s="40" t="s">
        <v>4766</v>
      </c>
      <c r="U2457" s="40"/>
      <c r="V2457" s="48"/>
      <c r="W2457" s="48"/>
    </row>
    <row r="2458" s="49" customFormat="1">
      <c r="A2458" s="39">
        <v>24</v>
      </c>
      <c r="B2458" s="54" t="s">
        <v>40</v>
      </c>
      <c r="C2458" s="55" t="s">
        <v>4759</v>
      </c>
      <c r="D2458" s="141" t="s">
        <v>1998</v>
      </c>
      <c r="E2458" s="88">
        <v>44725</v>
      </c>
      <c r="F2458" s="37" t="str">
        <f>VLOOKUP($C2458,CARPETAS!$C$5:$L$2388,2,FALSE)</f>
        <v>BRB044</v>
      </c>
      <c r="G2458" s="27" t="str">
        <f>VLOOKUP($C2458,CARPETAS!$C$5:$L$2388,9,FALSE)</f>
        <v>143.12.48</v>
      </c>
      <c r="H2458" s="28" t="str">
        <f>VLOOKUP($C2458,CARPETAS!$C$5:$L$2388,5,FALSE)</f>
        <v>Zanini</v>
      </c>
      <c r="I2458" s="88">
        <v>44726</v>
      </c>
      <c r="J2458" s="29" t="str">
        <f>VLOOKUP($C2458,CARPETAS!$C$5:$L$2388,4,FALSE)</f>
        <v>Rio Branco</v>
      </c>
      <c r="K2458" s="38"/>
      <c r="L2458" s="93">
        <f t="shared" si="152"/>
        <v>44727</v>
      </c>
      <c r="M2458" s="30">
        <f t="shared" si="151"/>
        <v>2</v>
      </c>
      <c r="N2458" s="31">
        <v>918</v>
      </c>
      <c r="O2458" s="31" t="s">
        <v>3133</v>
      </c>
      <c r="P2458" s="31">
        <v>919</v>
      </c>
      <c r="Q2458" s="31">
        <v>2828</v>
      </c>
      <c r="R2458" s="31" t="s">
        <v>64</v>
      </c>
      <c r="S2458" s="31" t="s">
        <v>1729</v>
      </c>
      <c r="T2458" s="40" t="s">
        <v>4767</v>
      </c>
      <c r="U2458" s="40"/>
      <c r="V2458" s="48"/>
      <c r="W2458" s="48"/>
    </row>
    <row r="2459" s="49" customFormat="1">
      <c r="A2459" s="39">
        <v>24</v>
      </c>
      <c r="B2459" s="54" t="s">
        <v>40</v>
      </c>
      <c r="C2459" s="55" t="s">
        <v>4718</v>
      </c>
      <c r="D2459" s="141" t="s">
        <v>27</v>
      </c>
      <c r="E2459" s="88">
        <v>44725</v>
      </c>
      <c r="F2459" s="37" t="str">
        <f>VLOOKUP($C2459,CARPETAS!$C$5:$L$2388,2,FALSE)</f>
        <v>BRB041</v>
      </c>
      <c r="G2459" s="27" t="str">
        <f>VLOOKUP($C2459,CARPETAS!$C$5:$L$2388,9,FALSE)</f>
        <v>142.93.65</v>
      </c>
      <c r="H2459" s="28" t="str">
        <f>VLOOKUP($C2459,CARPETAS!$C$5:$L$2388,5,FALSE)</f>
        <v>Amaro</v>
      </c>
      <c r="I2459" s="88">
        <v>44726</v>
      </c>
      <c r="J2459" s="29" t="str">
        <f>VLOOKUP($C2459,CARPETAS!$C$5:$L$2388,4,FALSE)</f>
        <v>Rio Branco</v>
      </c>
      <c r="K2459" s="38"/>
      <c r="L2459" s="93">
        <f t="shared" si="152"/>
        <v>44727</v>
      </c>
      <c r="M2459" s="30">
        <f t="shared" si="151"/>
        <v>2</v>
      </c>
      <c r="N2459" s="31">
        <v>1008</v>
      </c>
      <c r="O2459" s="31" t="s">
        <v>673</v>
      </c>
      <c r="P2459" s="31">
        <v>1008</v>
      </c>
      <c r="Q2459" s="31">
        <v>9405</v>
      </c>
      <c r="R2459" s="31" t="s">
        <v>4762</v>
      </c>
      <c r="S2459" s="31" t="s">
        <v>4763</v>
      </c>
      <c r="T2459" s="40"/>
      <c r="U2459" s="40"/>
      <c r="V2459" s="48"/>
      <c r="W2459" s="48"/>
    </row>
    <row r="2460" s="49" customFormat="1">
      <c r="A2460" s="39">
        <v>24</v>
      </c>
      <c r="B2460" s="54" t="s">
        <v>40</v>
      </c>
      <c r="C2460" s="55" t="s">
        <v>4759</v>
      </c>
      <c r="D2460" s="141" t="s">
        <v>1998</v>
      </c>
      <c r="E2460" s="88">
        <v>44726</v>
      </c>
      <c r="F2460" s="37" t="str">
        <f>VLOOKUP($C2460,CARPETAS!$C$5:$L$2388,2,FALSE)</f>
        <v>BRB044</v>
      </c>
      <c r="G2460" s="27" t="str">
        <f>VLOOKUP($C2460,CARPETAS!$C$5:$L$2388,9,FALSE)</f>
        <v>143.12.48</v>
      </c>
      <c r="H2460" s="28" t="str">
        <f>VLOOKUP($C2460,CARPETAS!$C$5:$L$2388,5,FALSE)</f>
        <v>Zanini</v>
      </c>
      <c r="I2460" s="88">
        <v>44727</v>
      </c>
      <c r="J2460" s="29" t="str">
        <f>VLOOKUP($C2460,CARPETAS!$C$5:$L$2388,4,FALSE)</f>
        <v>Rio Branco</v>
      </c>
      <c r="K2460" s="38"/>
      <c r="L2460" s="93">
        <f t="shared" si="152"/>
        <v>44728</v>
      </c>
      <c r="M2460" s="30">
        <f t="shared" si="151"/>
        <v>2</v>
      </c>
      <c r="N2460" s="31">
        <v>918</v>
      </c>
      <c r="O2460" s="31" t="s">
        <v>3151</v>
      </c>
      <c r="P2460" s="31">
        <v>919</v>
      </c>
      <c r="Q2460" s="31">
        <v>2833</v>
      </c>
      <c r="R2460" s="31" t="s">
        <v>3370</v>
      </c>
      <c r="S2460" s="31" t="s">
        <v>3371</v>
      </c>
      <c r="T2460" s="40" t="s">
        <v>4768</v>
      </c>
      <c r="U2460" s="40"/>
      <c r="V2460" s="48"/>
      <c r="W2460" s="48"/>
    </row>
    <row r="2461" s="49" customFormat="1">
      <c r="A2461" s="39">
        <v>23</v>
      </c>
      <c r="B2461" s="54" t="s">
        <v>40</v>
      </c>
      <c r="C2461" s="55" t="s">
        <v>4743</v>
      </c>
      <c r="D2461" s="141" t="s">
        <v>32</v>
      </c>
      <c r="E2461" s="88">
        <v>44725</v>
      </c>
      <c r="F2461" s="37" t="str">
        <f>VLOOKUP($C2461,CARPETAS!$C$5:$L$2388,2,FALSE)</f>
        <v>BRB043</v>
      </c>
      <c r="G2461" s="27" t="str">
        <f>VLOOKUP($C2461,CARPETAS!$C$5:$L$2388,9,FALSE)</f>
        <v>143.07.22</v>
      </c>
      <c r="H2461" s="28" t="str">
        <f>VLOOKUP($C2461,CARPETAS!$C$5:$L$2388,5,FALSE)</f>
        <v>Silvio</v>
      </c>
      <c r="I2461" s="88">
        <f>E2461+2</f>
        <v>44727</v>
      </c>
      <c r="J2461" s="29" t="str">
        <f>VLOOKUP($C2461,CARPETAS!$C$5:$L$2388,4,FALSE)</f>
        <v>Rio Branco</v>
      </c>
      <c r="K2461" s="38"/>
      <c r="L2461" s="93">
        <f t="shared" si="152"/>
        <v>44728</v>
      </c>
      <c r="M2461" s="30">
        <f t="shared" si="151"/>
        <v>3</v>
      </c>
      <c r="N2461" s="31">
        <v>918</v>
      </c>
      <c r="O2461" s="31" t="s">
        <v>1570</v>
      </c>
      <c r="P2461" s="31">
        <v>919</v>
      </c>
      <c r="Q2461" s="31">
        <v>5722</v>
      </c>
      <c r="R2461" s="31" t="s">
        <v>4440</v>
      </c>
      <c r="S2461" s="31" t="s">
        <v>4441</v>
      </c>
      <c r="T2461" s="40" t="s">
        <v>4768</v>
      </c>
      <c r="U2461" s="40"/>
      <c r="V2461" s="48"/>
      <c r="W2461" s="48"/>
    </row>
    <row r="2462" s="49" customFormat="1">
      <c r="A2462" s="39">
        <v>24</v>
      </c>
      <c r="B2462" s="54" t="s">
        <v>40</v>
      </c>
      <c r="C2462" s="55" t="s">
        <v>4759</v>
      </c>
      <c r="D2462" s="141" t="s">
        <v>26</v>
      </c>
      <c r="E2462" s="88">
        <v>44726</v>
      </c>
      <c r="F2462" s="37" t="str">
        <f>VLOOKUP($C2462,CARPETAS!$C$5:$L$2388,2,FALSE)</f>
        <v>BRB044</v>
      </c>
      <c r="G2462" s="27" t="str">
        <f>VLOOKUP($C2462,CARPETAS!$C$5:$L$2388,9,FALSE)</f>
        <v>143.12.48</v>
      </c>
      <c r="H2462" s="28" t="str">
        <f>VLOOKUP($C2462,CARPETAS!$C$5:$L$2388,5,FALSE)</f>
        <v>Zanini</v>
      </c>
      <c r="I2462" s="88">
        <v>44727</v>
      </c>
      <c r="J2462" s="29" t="str">
        <f>VLOOKUP($C2462,CARPETAS!$C$5:$L$2388,4,FALSE)</f>
        <v>Rio Branco</v>
      </c>
      <c r="K2462" s="38"/>
      <c r="L2462" s="93">
        <f t="shared" si="152"/>
        <v>44728</v>
      </c>
      <c r="M2462" s="30">
        <f t="shared" si="151"/>
        <v>2</v>
      </c>
      <c r="N2462" s="31">
        <v>918</v>
      </c>
      <c r="O2462" s="31" t="s">
        <v>586</v>
      </c>
      <c r="P2462" s="31">
        <v>918</v>
      </c>
      <c r="Q2462" s="31">
        <v>2834</v>
      </c>
      <c r="R2462" s="31" t="s">
        <v>3621</v>
      </c>
      <c r="S2462" s="31" t="s">
        <v>3622</v>
      </c>
      <c r="T2462" s="40" t="s">
        <v>4769</v>
      </c>
      <c r="U2462" s="40"/>
      <c r="V2462" s="48"/>
      <c r="W2462" s="48"/>
    </row>
    <row r="2463" ht="28.5" s="49" customFormat="1">
      <c r="A2463" s="39">
        <v>24</v>
      </c>
      <c r="B2463" s="54" t="s">
        <v>40</v>
      </c>
      <c r="C2463" s="55" t="s">
        <v>4770</v>
      </c>
      <c r="D2463" s="141" t="s">
        <v>2282</v>
      </c>
      <c r="E2463" s="88">
        <v>44725</v>
      </c>
      <c r="F2463" s="37" t="str">
        <f>VLOOKUP($C2463,CARPETAS!$C$5:$L$2388,2,FALSE)</f>
        <v>BRE020</v>
      </c>
      <c r="G2463" s="27" t="str">
        <f>VLOOKUP($C2463,CARPETAS!$C$5:$L$2388,9,FALSE)</f>
        <v>1431361/1431362/1431363/1431364</v>
      </c>
      <c r="H2463" s="28" t="str">
        <f>VLOOKUP($C2463,CARPETAS!$C$5:$L$2388,5,FALSE)</f>
        <v>Zanini</v>
      </c>
      <c r="I2463" s="88">
        <f>E2463+2</f>
        <v>44727</v>
      </c>
      <c r="J2463" s="29" t="str">
        <f>VLOOKUP($C2463,CARPETAS!$C$5:$L$2388,4,FALSE)</f>
        <v>Rio Branco</v>
      </c>
      <c r="K2463" s="38"/>
      <c r="L2463" s="93">
        <f t="shared" si="152"/>
        <v>44728</v>
      </c>
      <c r="M2463" s="30">
        <f t="shared" si="151"/>
        <v>3</v>
      </c>
      <c r="N2463" s="31">
        <v>1974</v>
      </c>
      <c r="O2463" s="31" t="s">
        <v>3139</v>
      </c>
      <c r="P2463" s="31">
        <v>1975</v>
      </c>
      <c r="Q2463" s="31">
        <v>2835</v>
      </c>
      <c r="R2463" s="31" t="s">
        <v>491</v>
      </c>
      <c r="S2463" s="31" t="s">
        <v>492</v>
      </c>
      <c r="T2463" s="40" t="s">
        <v>4771</v>
      </c>
      <c r="U2463" s="40"/>
      <c r="V2463" s="48"/>
      <c r="W2463" s="48"/>
    </row>
    <row r="2464" s="49" customFormat="1">
      <c r="A2464" s="39">
        <v>24</v>
      </c>
      <c r="B2464" s="54" t="s">
        <v>22</v>
      </c>
      <c r="C2464" s="55" t="s">
        <v>23</v>
      </c>
      <c r="D2464" s="141" t="s">
        <v>32</v>
      </c>
      <c r="E2464" s="88">
        <v>44729</v>
      </c>
      <c r="F2464" s="37" t="str">
        <f>VLOOKUP($C2464,CARPETAS!$C$5:$L$2388,2,FALSE)</f>
        <v>BRB</v>
      </c>
      <c r="G2464" s="27" t="str">
        <f>VLOOKUP($C2464,CARPETAS!$C$5:$L$2388,9,FALSE)</f>
        <v>xx</v>
      </c>
      <c r="H2464" s="28" t="str">
        <f>VLOOKUP($C2464,CARPETAS!$C$5:$L$2388,5,FALSE)</f>
        <v>xx</v>
      </c>
      <c r="I2464" s="88">
        <f>E2464+2</f>
        <v>44731</v>
      </c>
      <c r="J2464" s="29" t="str">
        <f>VLOOKUP($C2464,CARPETAS!$C$5:$L$2388,4,FALSE)</f>
        <v>xx</v>
      </c>
      <c r="K2464" s="38"/>
      <c r="L2464" s="93">
        <f t="shared" si="152"/>
        <v>44732</v>
      </c>
      <c r="M2464" s="30">
        <f t="shared" si="151"/>
        <v>3</v>
      </c>
      <c r="N2464" s="31">
        <v>918</v>
      </c>
      <c r="O2464" s="31"/>
      <c r="P2464" s="31"/>
      <c r="Q2464" s="31"/>
      <c r="R2464" s="31"/>
      <c r="S2464" s="31"/>
      <c r="T2464" s="40"/>
      <c r="U2464" s="40"/>
      <c r="V2464" s="48"/>
      <c r="W2464" s="48"/>
    </row>
    <row r="2465" s="49" customFormat="1">
      <c r="A2465" s="39">
        <v>24</v>
      </c>
      <c r="B2465" s="54" t="s">
        <v>40</v>
      </c>
      <c r="C2465" s="55" t="s">
        <v>4743</v>
      </c>
      <c r="D2465" s="141" t="s">
        <v>28</v>
      </c>
      <c r="E2465" s="88">
        <v>44727</v>
      </c>
      <c r="F2465" s="37" t="str">
        <f>VLOOKUP($C2465,CARPETAS!$C$5:$L$2388,2,FALSE)</f>
        <v>BRB043</v>
      </c>
      <c r="G2465" s="27" t="str">
        <f>VLOOKUP($C2465,CARPETAS!$C$5:$L$2388,9,FALSE)</f>
        <v>143.07.22</v>
      </c>
      <c r="H2465" s="28" t="str">
        <f>VLOOKUP($C2465,CARPETAS!$C$5:$L$2388,5,FALSE)</f>
        <v>Silvio</v>
      </c>
      <c r="I2465" s="88">
        <v>44732</v>
      </c>
      <c r="J2465" s="29" t="str">
        <f>VLOOKUP($C2465,CARPETAS!$C$5:$L$2388,4,FALSE)</f>
        <v>Rio Branco</v>
      </c>
      <c r="K2465" s="38"/>
      <c r="L2465" s="93">
        <f t="shared" si="152"/>
        <v>44733</v>
      </c>
      <c r="M2465" s="30">
        <f t="shared" si="151"/>
        <v>6</v>
      </c>
      <c r="N2465" s="31">
        <v>918</v>
      </c>
      <c r="O2465" s="31" t="s">
        <v>1436</v>
      </c>
      <c r="P2465" s="31">
        <v>920</v>
      </c>
      <c r="Q2465" s="31">
        <v>5728</v>
      </c>
      <c r="R2465" s="31" t="s">
        <v>2625</v>
      </c>
      <c r="S2465" s="31" t="s">
        <v>2626</v>
      </c>
      <c r="T2465" s="40" t="s">
        <v>4772</v>
      </c>
      <c r="U2465" s="40"/>
      <c r="V2465" s="48"/>
      <c r="W2465" s="48"/>
    </row>
    <row r="2466" s="49" customFormat="1">
      <c r="A2466" s="39">
        <v>24</v>
      </c>
      <c r="B2466" s="54" t="s">
        <v>40</v>
      </c>
      <c r="C2466" s="55" t="s">
        <v>4759</v>
      </c>
      <c r="D2466" s="141" t="s">
        <v>4563</v>
      </c>
      <c r="E2466" s="88">
        <v>44730</v>
      </c>
      <c r="F2466" s="37" t="str">
        <f>VLOOKUP($C2466,CARPETAS!$C$5:$L$2388,2,FALSE)</f>
        <v>BRB044</v>
      </c>
      <c r="G2466" s="27" t="str">
        <f>VLOOKUP($C2466,CARPETAS!$C$5:$L$2388,9,FALSE)</f>
        <v>143.12.48</v>
      </c>
      <c r="H2466" s="28" t="str">
        <f>VLOOKUP($C2466,CARPETAS!$C$5:$L$2388,5,FALSE)</f>
        <v>Zanini</v>
      </c>
      <c r="I2466" s="88">
        <v>44732</v>
      </c>
      <c r="J2466" s="29" t="str">
        <f>VLOOKUP($C2466,CARPETAS!$C$5:$L$2388,4,FALSE)</f>
        <v>Rio Branco</v>
      </c>
      <c r="K2466" s="38"/>
      <c r="L2466" s="93">
        <f t="shared" si="152"/>
        <v>44733</v>
      </c>
      <c r="M2466" s="30">
        <f t="shared" si="151"/>
        <v>3</v>
      </c>
      <c r="N2466" s="31">
        <v>918</v>
      </c>
      <c r="O2466" s="31" t="s">
        <v>4773</v>
      </c>
      <c r="P2466" s="31">
        <v>918</v>
      </c>
      <c r="Q2466" s="31">
        <v>2838</v>
      </c>
      <c r="R2466" s="31" t="s">
        <v>153</v>
      </c>
      <c r="S2466" s="31" t="s">
        <v>49</v>
      </c>
      <c r="T2466" s="40" t="s">
        <v>4774</v>
      </c>
      <c r="U2466" s="40"/>
      <c r="V2466" s="48"/>
      <c r="W2466" s="48"/>
    </row>
    <row r="2467" s="49" customFormat="1">
      <c r="A2467" s="39">
        <v>24</v>
      </c>
      <c r="B2467" s="54" t="s">
        <v>40</v>
      </c>
      <c r="C2467" s="55" t="s">
        <v>4718</v>
      </c>
      <c r="D2467" s="141" t="s">
        <v>27</v>
      </c>
      <c r="E2467" s="88">
        <v>44729</v>
      </c>
      <c r="F2467" s="37" t="str">
        <f>VLOOKUP($C2467,CARPETAS!$C$5:$L$2388,2,FALSE)</f>
        <v>BRB041</v>
      </c>
      <c r="G2467" s="27" t="str">
        <f>VLOOKUP($C2467,CARPETAS!$C$5:$L$2388,9,FALSE)</f>
        <v>142.93.65</v>
      </c>
      <c r="H2467" s="28" t="str">
        <f>VLOOKUP($C2467,CARPETAS!$C$5:$L$2388,5,FALSE)</f>
        <v>Amaro</v>
      </c>
      <c r="I2467" s="88">
        <f>E2467+3</f>
        <v>44732</v>
      </c>
      <c r="J2467" s="29" t="str">
        <f>VLOOKUP($C2467,CARPETAS!$C$5:$L$2388,4,FALSE)</f>
        <v>Rio Branco</v>
      </c>
      <c r="K2467" s="38"/>
      <c r="L2467" s="93">
        <f t="shared" si="152"/>
        <v>44733</v>
      </c>
      <c r="M2467" s="30">
        <f t="shared" si="151"/>
        <v>4</v>
      </c>
      <c r="N2467" s="31">
        <v>1008</v>
      </c>
      <c r="O2467" s="31" t="s">
        <v>674</v>
      </c>
      <c r="P2467" s="31">
        <v>1008</v>
      </c>
      <c r="Q2467" s="31">
        <v>9449</v>
      </c>
      <c r="R2467" s="31" t="s">
        <v>4775</v>
      </c>
      <c r="S2467" s="31" t="s">
        <v>4776</v>
      </c>
      <c r="T2467" s="40" t="s">
        <v>4777</v>
      </c>
      <c r="U2467" s="40"/>
      <c r="V2467" s="48"/>
      <c r="W2467" s="48"/>
    </row>
    <row r="2468" s="49" customFormat="1">
      <c r="A2468" s="39">
        <v>23</v>
      </c>
      <c r="B2468" s="54" t="s">
        <v>40</v>
      </c>
      <c r="C2468" s="55" t="s">
        <v>4778</v>
      </c>
      <c r="D2468" s="141" t="s">
        <v>38</v>
      </c>
      <c r="E2468" s="88">
        <v>44722</v>
      </c>
      <c r="F2468" s="37" t="str">
        <f>VLOOKUP($C2468,CARPETAS!$C$5:$L$2388,2,FALSE)</f>
        <v>BRA023</v>
      </c>
      <c r="G2468" s="27" t="str">
        <f>VLOOKUP($C2468,CARPETAS!$C$5:$L$2388,9,FALSE)</f>
        <v>143.07.81</v>
      </c>
      <c r="H2468" s="28" t="str">
        <f>VLOOKUP($C2468,CARPETAS!$C$5:$L$2388,5,FALSE)</f>
        <v>Silvio</v>
      </c>
      <c r="I2468" s="88">
        <f>E2468+10</f>
        <v>44732</v>
      </c>
      <c r="J2468" s="29" t="str">
        <f>VLOOKUP($C2468,CARPETAS!$C$5:$L$2388,4,FALSE)</f>
        <v>Rio Branco</v>
      </c>
      <c r="K2468" s="38"/>
      <c r="L2468" s="93">
        <f>I2468+1+1</f>
        <v>44734</v>
      </c>
      <c r="M2468" s="30">
        <f t="shared" si="151"/>
        <v>12</v>
      </c>
      <c r="N2468" s="31">
        <v>1104</v>
      </c>
      <c r="O2468" s="31"/>
      <c r="P2468" s="31"/>
      <c r="Q2468" s="31">
        <v>5724</v>
      </c>
      <c r="R2468" s="31" t="s">
        <v>4625</v>
      </c>
      <c r="S2468" s="31" t="s">
        <v>4684</v>
      </c>
      <c r="T2468" s="40" t="s">
        <v>4779</v>
      </c>
      <c r="U2468" s="40"/>
      <c r="V2468" s="48"/>
      <c r="W2468" s="48"/>
    </row>
    <row r="2469" s="49" customFormat="1">
      <c r="A2469" s="39">
        <v>24</v>
      </c>
      <c r="B2469" s="54" t="s">
        <v>40</v>
      </c>
      <c r="C2469" s="55" t="s">
        <v>4780</v>
      </c>
      <c r="D2469" s="141" t="s">
        <v>38</v>
      </c>
      <c r="E2469" s="88">
        <v>44727</v>
      </c>
      <c r="F2469" s="37" t="str">
        <f>VLOOKUP($C2469,CARPETAS!$C$5:$L$2388,2,FALSE)</f>
        <v>BRA024</v>
      </c>
      <c r="G2469" s="27" t="str">
        <f>VLOOKUP($C2469,CARPETAS!$C$5:$L$2388,9,FALSE)</f>
        <v>143.17.29</v>
      </c>
      <c r="H2469" s="28" t="str">
        <f>VLOOKUP($C2469,CARPETAS!$C$5:$L$2388,5,FALSE)</f>
        <v>Silvio</v>
      </c>
      <c r="I2469" s="88">
        <v>44732</v>
      </c>
      <c r="J2469" s="29" t="str">
        <f>VLOOKUP($C2469,CARPETAS!$C$5:$L$2388,4,FALSE)</f>
        <v>Rio Branco</v>
      </c>
      <c r="K2469" s="38"/>
      <c r="L2469" s="93">
        <f>I2469+1+1+1</f>
        <v>44735</v>
      </c>
      <c r="M2469" s="30">
        <f t="shared" si="151"/>
        <v>8</v>
      </c>
      <c r="N2469" s="31">
        <v>1104</v>
      </c>
      <c r="O2469" s="31"/>
      <c r="P2469" s="31"/>
      <c r="Q2469" s="31">
        <v>5727</v>
      </c>
      <c r="R2469" s="31" t="s">
        <v>4781</v>
      </c>
      <c r="S2469" s="31" t="s">
        <v>4782</v>
      </c>
      <c r="T2469" s="40"/>
      <c r="U2469" s="40"/>
      <c r="V2469" s="48"/>
      <c r="W2469" s="48"/>
    </row>
    <row r="2470" s="49" customFormat="1">
      <c r="A2470" s="39">
        <v>24</v>
      </c>
      <c r="B2470" s="54" t="s">
        <v>40</v>
      </c>
      <c r="C2470" s="55" t="s">
        <v>4783</v>
      </c>
      <c r="D2470" s="141" t="s">
        <v>4464</v>
      </c>
      <c r="E2470" s="88">
        <v>44725</v>
      </c>
      <c r="F2470" s="37" t="str">
        <f>VLOOKUP($C2470,CARPETAS!$C$5:$L$2388,2,FALSE)</f>
        <v>BRS006</v>
      </c>
      <c r="G2470" s="27" t="str">
        <f>VLOOKUP($C2470,CARPETAS!$C$5:$L$2388,9,FALSE)</f>
        <v>143.16.12</v>
      </c>
      <c r="H2470" s="28" t="str">
        <f>VLOOKUP($C2470,CARPETAS!$C$5:$L$2388,5,FALSE)</f>
        <v>Zanini</v>
      </c>
      <c r="I2470" s="88">
        <v>44732</v>
      </c>
      <c r="J2470" s="29" t="str">
        <f>VLOOKUP($C2470,CARPETAS!$C$5:$L$2388,4,FALSE)</f>
        <v>Rio Branco</v>
      </c>
      <c r="K2470" s="38"/>
      <c r="L2470" s="93">
        <f>I2470+1+1</f>
        <v>44734</v>
      </c>
      <c r="M2470" s="30">
        <f t="shared" si="151"/>
        <v>9</v>
      </c>
      <c r="N2470" s="31">
        <v>954</v>
      </c>
      <c r="O2470" s="31"/>
      <c r="P2470" s="31"/>
      <c r="Q2470" s="31">
        <v>108</v>
      </c>
      <c r="R2470" s="31" t="s">
        <v>4784</v>
      </c>
      <c r="S2470" s="31" t="s">
        <v>4785</v>
      </c>
      <c r="T2470" s="40"/>
      <c r="U2470" s="40"/>
      <c r="V2470" s="48"/>
      <c r="W2470" s="48"/>
    </row>
    <row r="2471" s="49" customFormat="1">
      <c r="A2471" s="39">
        <v>25</v>
      </c>
      <c r="B2471" s="54" t="s">
        <v>40</v>
      </c>
      <c r="C2471" s="55" t="s">
        <v>4759</v>
      </c>
      <c r="D2471" s="141" t="s">
        <v>1998</v>
      </c>
      <c r="E2471" s="88">
        <v>44732</v>
      </c>
      <c r="F2471" s="37" t="str">
        <f>VLOOKUP($C2471,CARPETAS!$C$5:$L$2388,2,FALSE)</f>
        <v>BRB044</v>
      </c>
      <c r="G2471" s="27" t="str">
        <f>VLOOKUP($C2471,CARPETAS!$C$5:$L$2388,9,FALSE)</f>
        <v>143.12.48</v>
      </c>
      <c r="H2471" s="28" t="str">
        <f>VLOOKUP($C2471,CARPETAS!$C$5:$L$2388,5,FALSE)</f>
        <v>Zanini</v>
      </c>
      <c r="I2471" s="88">
        <f>E2471+1</f>
        <v>44733</v>
      </c>
      <c r="J2471" s="29" t="str">
        <f>VLOOKUP($C2471,CARPETAS!$C$5:$L$2388,4,FALSE)</f>
        <v>Rio Branco</v>
      </c>
      <c r="K2471" s="38"/>
      <c r="L2471" s="93">
        <f>I2471+1+1</f>
        <v>44735</v>
      </c>
      <c r="M2471" s="30">
        <f t="shared" si="151"/>
        <v>3</v>
      </c>
      <c r="N2471" s="31">
        <v>918</v>
      </c>
      <c r="O2471" s="31" t="s">
        <v>3160</v>
      </c>
      <c r="P2471" s="31">
        <v>919</v>
      </c>
      <c r="Q2471" s="31">
        <v>2839</v>
      </c>
      <c r="R2471" s="31" t="s">
        <v>3399</v>
      </c>
      <c r="S2471" s="31" t="s">
        <v>3400</v>
      </c>
      <c r="T2471" s="40" t="s">
        <v>4786</v>
      </c>
      <c r="U2471" s="40"/>
      <c r="V2471" s="48"/>
      <c r="W2471" s="48"/>
    </row>
    <row r="2472" s="49" customFormat="1">
      <c r="A2472" s="39">
        <v>25</v>
      </c>
      <c r="B2472" s="54" t="s">
        <v>40</v>
      </c>
      <c r="C2472" s="55" t="s">
        <v>4787</v>
      </c>
      <c r="D2472" s="141" t="s">
        <v>27</v>
      </c>
      <c r="E2472" s="88">
        <v>44732</v>
      </c>
      <c r="F2472" s="37" t="str">
        <f>VLOOKUP($C2472,CARPETAS!$C$5:$L$2388,2,FALSE)</f>
        <v>BRB045</v>
      </c>
      <c r="G2472" s="27" t="str">
        <f>VLOOKUP($C2472,CARPETAS!$C$5:$L$2388,9,FALSE)</f>
        <v>143.20.76</v>
      </c>
      <c r="H2472" s="28" t="str">
        <f>VLOOKUP($C2472,CARPETAS!$C$5:$L$2388,5,FALSE)</f>
        <v>Amaro</v>
      </c>
      <c r="I2472" s="88">
        <f>E2472+1</f>
        <v>44733</v>
      </c>
      <c r="J2472" s="29" t="str">
        <f>VLOOKUP($C2472,CARPETAS!$C$5:$L$2388,4,FALSE)</f>
        <v>Rio Branco</v>
      </c>
      <c r="K2472" s="38"/>
      <c r="L2472" s="93">
        <f>I2472+1+1</f>
        <v>44735</v>
      </c>
      <c r="M2472" s="30">
        <f t="shared" si="151"/>
        <v>3</v>
      </c>
      <c r="N2472" s="31">
        <v>1008</v>
      </c>
      <c r="O2472" s="31"/>
      <c r="P2472" s="31"/>
      <c r="Q2472" s="31">
        <v>9477</v>
      </c>
      <c r="R2472" s="31" t="s">
        <v>4471</v>
      </c>
      <c r="S2472" s="31" t="s">
        <v>4788</v>
      </c>
      <c r="T2472" s="40"/>
      <c r="U2472" s="40"/>
      <c r="V2472" s="48"/>
      <c r="W2472" s="48"/>
    </row>
    <row r="2473" s="49" customFormat="1">
      <c r="A2473" s="39">
        <v>25</v>
      </c>
      <c r="B2473" s="54" t="s">
        <v>40</v>
      </c>
      <c r="C2473" s="55" t="s">
        <v>4743</v>
      </c>
      <c r="D2473" s="141" t="s">
        <v>1091</v>
      </c>
      <c r="E2473" s="88">
        <v>44733</v>
      </c>
      <c r="F2473" s="37" t="str">
        <f>VLOOKUP($C2473,CARPETAS!$C$5:$L$2388,2,FALSE)</f>
        <v>BRB043</v>
      </c>
      <c r="G2473" s="27" t="str">
        <f>VLOOKUP($C2473,CARPETAS!$C$5:$L$2388,9,FALSE)</f>
        <v>143.07.22</v>
      </c>
      <c r="H2473" s="28" t="str">
        <f>VLOOKUP($C2473,CARPETAS!$C$5:$L$2388,5,FALSE)</f>
        <v>Silvio</v>
      </c>
      <c r="I2473" s="88">
        <f>E2473+1</f>
        <v>44734</v>
      </c>
      <c r="J2473" s="29" t="str">
        <f>VLOOKUP($C2473,CARPETAS!$C$5:$L$2388,4,FALSE)</f>
        <v>Rio Branco</v>
      </c>
      <c r="K2473" s="38"/>
      <c r="L2473" s="93">
        <f ref="L2473:L2508" t="shared" si="153">I2473+1</f>
        <v>44735</v>
      </c>
      <c r="M2473" s="30">
        <f t="shared" si="151"/>
        <v>2</v>
      </c>
      <c r="N2473" s="31">
        <v>918</v>
      </c>
      <c r="O2473" s="31" t="s">
        <v>1795</v>
      </c>
      <c r="P2473" s="31">
        <v>918</v>
      </c>
      <c r="Q2473" s="31">
        <v>5736</v>
      </c>
      <c r="R2473" s="31" t="s">
        <v>217</v>
      </c>
      <c r="S2473" s="31" t="s">
        <v>1690</v>
      </c>
      <c r="T2473" s="40" t="s">
        <v>4789</v>
      </c>
      <c r="U2473" s="40"/>
      <c r="V2473" s="48"/>
      <c r="W2473" s="48"/>
    </row>
    <row r="2474" s="49" customFormat="1">
      <c r="A2474" s="39">
        <v>25</v>
      </c>
      <c r="B2474" s="54" t="s">
        <v>40</v>
      </c>
      <c r="C2474" s="55" t="s">
        <v>4759</v>
      </c>
      <c r="D2474" s="141" t="s">
        <v>4563</v>
      </c>
      <c r="E2474" s="88">
        <v>44734</v>
      </c>
      <c r="F2474" s="37" t="str">
        <f>VLOOKUP($C2474,CARPETAS!$C$5:$L$2388,2,FALSE)</f>
        <v>BRB044</v>
      </c>
      <c r="G2474" s="27" t="str">
        <f>VLOOKUP($C2474,CARPETAS!$C$5:$L$2388,9,FALSE)</f>
        <v>143.12.48</v>
      </c>
      <c r="H2474" s="28" t="str">
        <f>VLOOKUP($C2474,CARPETAS!$C$5:$L$2388,5,FALSE)</f>
        <v>Zanini</v>
      </c>
      <c r="I2474" s="88">
        <v>44734</v>
      </c>
      <c r="J2474" s="29" t="str">
        <f>VLOOKUP($C2474,CARPETAS!$C$5:$L$2388,4,FALSE)</f>
        <v>Rio Branco</v>
      </c>
      <c r="K2474" s="38"/>
      <c r="L2474" s="93">
        <f t="shared" si="153"/>
        <v>44735</v>
      </c>
      <c r="M2474" s="30">
        <f t="shared" si="151"/>
        <v>1</v>
      </c>
      <c r="N2474" s="31">
        <v>918</v>
      </c>
      <c r="O2474" s="31" t="s">
        <v>4790</v>
      </c>
      <c r="P2474" s="31">
        <v>918</v>
      </c>
      <c r="Q2474" s="31">
        <v>2845</v>
      </c>
      <c r="R2474" s="31" t="s">
        <v>1663</v>
      </c>
      <c r="S2474" s="31" t="s">
        <v>1664</v>
      </c>
      <c r="T2474" s="40" t="s">
        <v>4789</v>
      </c>
      <c r="U2474" s="40"/>
      <c r="V2474" s="48"/>
      <c r="W2474" s="48"/>
    </row>
    <row r="2475" s="49" customFormat="1">
      <c r="A2475" s="39">
        <v>24</v>
      </c>
      <c r="B2475" s="54" t="s">
        <v>40</v>
      </c>
      <c r="C2475" s="55" t="s">
        <v>4791</v>
      </c>
      <c r="D2475" s="141" t="s">
        <v>38</v>
      </c>
      <c r="E2475" s="88">
        <v>44727</v>
      </c>
      <c r="F2475" s="37" t="str">
        <f>VLOOKUP($C2475,CARPETAS!$C$5:$L$2388,2,FALSE)</f>
        <v>BRA024</v>
      </c>
      <c r="G2475" s="27" t="str">
        <f>VLOOKUP($C2475,CARPETAS!$C$5:$L$2388,9,FALSE)</f>
        <v>143.17.29</v>
      </c>
      <c r="H2475" s="28" t="str">
        <f>VLOOKUP($C2475,CARPETAS!$C$5:$L$2388,5,FALSE)</f>
        <v>Silvio</v>
      </c>
      <c r="I2475" s="88">
        <v>44734</v>
      </c>
      <c r="J2475" s="29" t="str">
        <f>VLOOKUP($C2475,CARPETAS!$C$5:$L$2388,4,FALSE)</f>
        <v>Rio Branco</v>
      </c>
      <c r="K2475" s="38"/>
      <c r="L2475" s="93">
        <f t="shared" si="153"/>
        <v>44735</v>
      </c>
      <c r="M2475" s="30">
        <f t="shared" si="151"/>
        <v>8</v>
      </c>
      <c r="N2475" s="31">
        <v>1104</v>
      </c>
      <c r="O2475" s="31"/>
      <c r="P2475" s="31"/>
      <c r="Q2475" s="31">
        <v>5729</v>
      </c>
      <c r="R2475" s="31" t="s">
        <v>4111</v>
      </c>
      <c r="S2475" s="31" t="s">
        <v>4112</v>
      </c>
      <c r="T2475" s="40"/>
      <c r="U2475" s="40"/>
      <c r="V2475" s="48"/>
      <c r="W2475" s="48"/>
    </row>
    <row r="2476" s="49" customFormat="1">
      <c r="A2476" s="39">
        <v>25</v>
      </c>
      <c r="B2476" s="54" t="s">
        <v>40</v>
      </c>
      <c r="C2476" s="55" t="s">
        <v>4759</v>
      </c>
      <c r="D2476" s="141" t="s">
        <v>26</v>
      </c>
      <c r="E2476" s="88">
        <v>44733</v>
      </c>
      <c r="F2476" s="37" t="str">
        <f>VLOOKUP($C2476,CARPETAS!$C$5:$L$2388,2,FALSE)</f>
        <v>BRB044</v>
      </c>
      <c r="G2476" s="27" t="str">
        <f>VLOOKUP($C2476,CARPETAS!$C$5:$L$2388,9,FALSE)</f>
        <v>143.12.48</v>
      </c>
      <c r="H2476" s="28" t="str">
        <f>VLOOKUP($C2476,CARPETAS!$C$5:$L$2388,5,FALSE)</f>
        <v>Zanini</v>
      </c>
      <c r="I2476" s="88">
        <v>44735</v>
      </c>
      <c r="J2476" s="29" t="str">
        <f>VLOOKUP($C2476,CARPETAS!$C$5:$L$2388,4,FALSE)</f>
        <v>Rio Branco</v>
      </c>
      <c r="K2476" s="38"/>
      <c r="L2476" s="93">
        <f t="shared" si="153"/>
        <v>44736</v>
      </c>
      <c r="M2476" s="30">
        <f t="shared" si="151"/>
        <v>3</v>
      </c>
      <c r="N2476" s="31">
        <v>918</v>
      </c>
      <c r="O2476" s="31" t="s">
        <v>644</v>
      </c>
      <c r="P2476" s="31">
        <v>918</v>
      </c>
      <c r="Q2476" s="31">
        <v>2844</v>
      </c>
      <c r="R2476" s="31" t="s">
        <v>157</v>
      </c>
      <c r="S2476" s="31" t="s">
        <v>158</v>
      </c>
      <c r="T2476" s="40" t="s">
        <v>4792</v>
      </c>
      <c r="U2476" s="40"/>
      <c r="V2476" s="48"/>
      <c r="W2476" s="48"/>
    </row>
    <row r="2477" s="49" customFormat="1">
      <c r="A2477" s="39">
        <v>25</v>
      </c>
      <c r="B2477" s="54" t="s">
        <v>40</v>
      </c>
      <c r="C2477" s="55" t="s">
        <v>4743</v>
      </c>
      <c r="D2477" s="141" t="s">
        <v>28</v>
      </c>
      <c r="E2477" s="88">
        <v>44734</v>
      </c>
      <c r="F2477" s="37" t="str">
        <f>VLOOKUP($C2477,CARPETAS!$C$5:$L$2388,2,FALSE)</f>
        <v>BRB043</v>
      </c>
      <c r="G2477" s="27" t="str">
        <f>VLOOKUP($C2477,CARPETAS!$C$5:$L$2388,9,FALSE)</f>
        <v>143.07.22</v>
      </c>
      <c r="H2477" s="28" t="str">
        <f>VLOOKUP($C2477,CARPETAS!$C$5:$L$2388,5,FALSE)</f>
        <v>Silvio</v>
      </c>
      <c r="I2477" s="88">
        <f>E2477+1</f>
        <v>44735</v>
      </c>
      <c r="J2477" s="29" t="str">
        <f>VLOOKUP($C2477,CARPETAS!$C$5:$L$2388,4,FALSE)</f>
        <v>Rio Branco</v>
      </c>
      <c r="K2477" s="38"/>
      <c r="L2477" s="93">
        <f t="shared" si="153"/>
        <v>44736</v>
      </c>
      <c r="M2477" s="30">
        <f t="shared" si="151"/>
        <v>2</v>
      </c>
      <c r="N2477" s="31">
        <v>918</v>
      </c>
      <c r="O2477" s="31" t="s">
        <v>570</v>
      </c>
      <c r="P2477" s="31">
        <v>920</v>
      </c>
      <c r="Q2477" s="31">
        <v>5738</v>
      </c>
      <c r="R2477" s="31" t="s">
        <v>4793</v>
      </c>
      <c r="S2477" s="31" t="s">
        <v>1991</v>
      </c>
      <c r="T2477" s="40" t="s">
        <v>4794</v>
      </c>
      <c r="U2477" s="40"/>
      <c r="V2477" s="48"/>
      <c r="W2477" s="48"/>
    </row>
    <row r="2478" s="49" customFormat="1">
      <c r="A2478" s="39">
        <v>25</v>
      </c>
      <c r="B2478" s="54" t="s">
        <v>40</v>
      </c>
      <c r="C2478" s="55" t="s">
        <v>4759</v>
      </c>
      <c r="D2478" s="141" t="s">
        <v>1998</v>
      </c>
      <c r="E2478" s="88">
        <v>44734</v>
      </c>
      <c r="F2478" s="37" t="str">
        <f>VLOOKUP($C2478,CARPETAS!$C$5:$L$2388,2,FALSE)</f>
        <v>BRB044</v>
      </c>
      <c r="G2478" s="27" t="str">
        <f>VLOOKUP($C2478,CARPETAS!$C$5:$L$2388,9,FALSE)</f>
        <v>143.12.48</v>
      </c>
      <c r="H2478" s="28" t="str">
        <f>VLOOKUP($C2478,CARPETAS!$C$5:$L$2388,5,FALSE)</f>
        <v>Zanini</v>
      </c>
      <c r="I2478" s="88">
        <v>44736</v>
      </c>
      <c r="J2478" s="29" t="str">
        <f>VLOOKUP($C2478,CARPETAS!$C$5:$L$2388,4,FALSE)</f>
        <v>Rio Branco</v>
      </c>
      <c r="K2478" s="38"/>
      <c r="L2478" s="93">
        <f t="shared" si="153"/>
        <v>44737</v>
      </c>
      <c r="M2478" s="30">
        <f t="shared" si="151"/>
        <v>3</v>
      </c>
      <c r="N2478" s="31">
        <v>918</v>
      </c>
      <c r="O2478" s="31" t="s">
        <v>4795</v>
      </c>
      <c r="P2478" s="31">
        <v>919</v>
      </c>
      <c r="Q2478" s="31">
        <v>2849</v>
      </c>
      <c r="R2478" s="31" t="s">
        <v>1554</v>
      </c>
      <c r="S2478" s="31" t="s">
        <v>2086</v>
      </c>
      <c r="T2478" s="40" t="s">
        <v>1</v>
      </c>
      <c r="U2478" s="40"/>
      <c r="V2478" s="48"/>
      <c r="W2478" s="48"/>
    </row>
    <row r="2479" s="49" customFormat="1">
      <c r="A2479" s="39">
        <v>25</v>
      </c>
      <c r="B2479" s="54" t="s">
        <v>40</v>
      </c>
      <c r="C2479" s="55" t="s">
        <v>4796</v>
      </c>
      <c r="D2479" s="141" t="s">
        <v>26</v>
      </c>
      <c r="E2479" s="88">
        <v>44735</v>
      </c>
      <c r="F2479" s="37" t="str">
        <f>VLOOKUP($C2479,CARPETAS!$C$5:$L$2388,2,FALSE)</f>
        <v>BRB046</v>
      </c>
      <c r="G2479" s="27" t="str">
        <f>VLOOKUP($C2479,CARPETAS!$C$5:$L$2388,9,FALSE)</f>
        <v>143,23,53</v>
      </c>
      <c r="H2479" s="28" t="str">
        <f>VLOOKUP($C2479,CARPETAS!$C$5:$L$2388,5,FALSE)</f>
        <v>Zanini</v>
      </c>
      <c r="I2479" s="88">
        <f>E2479+1</f>
        <v>44736</v>
      </c>
      <c r="J2479" s="29" t="str">
        <f>VLOOKUP($C2479,CARPETAS!$C$5:$L$2388,4,FALSE)</f>
        <v>Rio Branco</v>
      </c>
      <c r="K2479" s="38"/>
      <c r="L2479" s="93">
        <f t="shared" si="153"/>
        <v>44737</v>
      </c>
      <c r="M2479" s="30">
        <f t="shared" si="151"/>
        <v>2</v>
      </c>
      <c r="N2479" s="31">
        <v>918</v>
      </c>
      <c r="O2479" s="31" t="s">
        <v>3166</v>
      </c>
      <c r="P2479" s="31">
        <v>919</v>
      </c>
      <c r="Q2479" s="31">
        <v>2853</v>
      </c>
      <c r="R2479" s="31" t="s">
        <v>261</v>
      </c>
      <c r="S2479" s="31" t="s">
        <v>262</v>
      </c>
      <c r="T2479" s="40" t="s">
        <v>4797</v>
      </c>
      <c r="U2479" s="40"/>
      <c r="V2479" s="48"/>
      <c r="W2479" s="48"/>
    </row>
    <row r="2480" s="49" customFormat="1">
      <c r="A2480" s="39">
        <v>25</v>
      </c>
      <c r="B2480" s="54" t="s">
        <v>40</v>
      </c>
      <c r="C2480" s="55" t="s">
        <v>4796</v>
      </c>
      <c r="D2480" s="141" t="s">
        <v>1998</v>
      </c>
      <c r="E2480" s="88">
        <v>44736</v>
      </c>
      <c r="F2480" s="37" t="str">
        <f>VLOOKUP($C2480,CARPETAS!$C$5:$L$2388,2,FALSE)</f>
        <v>BRB046</v>
      </c>
      <c r="G2480" s="27" t="str">
        <f>VLOOKUP($C2480,CARPETAS!$C$5:$L$2388,9,FALSE)</f>
        <v>143,23,53</v>
      </c>
      <c r="H2480" s="28" t="str">
        <f>VLOOKUP($C2480,CARPETAS!$C$5:$L$2388,5,FALSE)</f>
        <v>Zanini</v>
      </c>
      <c r="I2480" s="88">
        <f>E2480+1</f>
        <v>44737</v>
      </c>
      <c r="J2480" s="29" t="str">
        <f>VLOOKUP($C2480,CARPETAS!$C$5:$L$2388,4,FALSE)</f>
        <v>Rio Branco</v>
      </c>
      <c r="K2480" s="38"/>
      <c r="L2480" s="93">
        <f t="shared" si="153"/>
        <v>44738</v>
      </c>
      <c r="M2480" s="30">
        <f t="shared" si="151"/>
        <v>2</v>
      </c>
      <c r="N2480" s="31">
        <v>918</v>
      </c>
      <c r="O2480" s="31" t="s">
        <v>4798</v>
      </c>
      <c r="P2480" s="31">
        <v>919</v>
      </c>
      <c r="Q2480" s="31">
        <v>2854</v>
      </c>
      <c r="R2480" s="31" t="s">
        <v>4147</v>
      </c>
      <c r="S2480" s="31" t="s">
        <v>187</v>
      </c>
      <c r="T2480" s="40" t="s">
        <v>4797</v>
      </c>
      <c r="U2480" s="40"/>
      <c r="V2480" s="48"/>
      <c r="W2480" s="48"/>
    </row>
    <row r="2481" s="49" customFormat="1">
      <c r="A2481" s="39">
        <v>23</v>
      </c>
      <c r="B2481" s="54" t="s">
        <v>22</v>
      </c>
      <c r="C2481" s="55" t="s">
        <v>23</v>
      </c>
      <c r="D2481" s="141" t="s">
        <v>38</v>
      </c>
      <c r="E2481" s="88">
        <v>44728</v>
      </c>
      <c r="F2481" s="37" t="str">
        <f>VLOOKUP($C2481,CARPETAS!$C$5:$L$2388,2,FALSE)</f>
        <v>BRB</v>
      </c>
      <c r="G2481" s="27" t="str">
        <f>VLOOKUP($C2481,CARPETAS!$C$5:$L$2388,9,FALSE)</f>
        <v>xx</v>
      </c>
      <c r="H2481" s="28" t="str">
        <f>VLOOKUP($C2481,CARPETAS!$C$5:$L$2388,5,FALSE)</f>
        <v>xx</v>
      </c>
      <c r="I2481" s="88">
        <f>E2481+10</f>
        <v>44738</v>
      </c>
      <c r="J2481" s="29" t="str">
        <f>VLOOKUP($C2481,CARPETAS!$C$5:$L$2388,4,FALSE)</f>
        <v>xx</v>
      </c>
      <c r="K2481" s="38"/>
      <c r="L2481" s="93">
        <f t="shared" si="153"/>
        <v>44739</v>
      </c>
      <c r="M2481" s="30">
        <f t="shared" si="151"/>
        <v>11</v>
      </c>
      <c r="N2481" s="31">
        <v>1104</v>
      </c>
      <c r="O2481" s="31"/>
      <c r="P2481" s="31"/>
      <c r="Q2481" s="31"/>
      <c r="R2481" s="31"/>
      <c r="S2481" s="31"/>
      <c r="T2481" s="40"/>
      <c r="U2481" s="40"/>
      <c r="V2481" s="48"/>
      <c r="W2481" s="48"/>
    </row>
    <row r="2482" s="49" customFormat="1">
      <c r="A2482" s="39">
        <v>25</v>
      </c>
      <c r="B2482" s="54" t="s">
        <v>40</v>
      </c>
      <c r="C2482" s="55" t="s">
        <v>4743</v>
      </c>
      <c r="D2482" s="141" t="s">
        <v>32</v>
      </c>
      <c r="E2482" s="88">
        <v>44736</v>
      </c>
      <c r="F2482" s="37" t="str">
        <f>VLOOKUP($C2482,CARPETAS!$C$5:$L$2388,2,FALSE)</f>
        <v>BRB043</v>
      </c>
      <c r="G2482" s="27" t="str">
        <f>VLOOKUP($C2482,CARPETAS!$C$5:$L$2388,9,FALSE)</f>
        <v>143.07.22</v>
      </c>
      <c r="H2482" s="28" t="str">
        <f>VLOOKUP($C2482,CARPETAS!$C$5:$L$2388,5,FALSE)</f>
        <v>Silvio</v>
      </c>
      <c r="I2482" s="88">
        <v>44739</v>
      </c>
      <c r="J2482" s="29" t="str">
        <f>VLOOKUP($C2482,CARPETAS!$C$5:$L$2388,4,FALSE)</f>
        <v>Rio Branco</v>
      </c>
      <c r="K2482" s="38"/>
      <c r="L2482" s="93">
        <f t="shared" si="153"/>
        <v>44740</v>
      </c>
      <c r="M2482" s="30">
        <f t="shared" si="151"/>
        <v>4</v>
      </c>
      <c r="N2482" s="31">
        <v>918</v>
      </c>
      <c r="O2482" s="31" t="s">
        <v>368</v>
      </c>
      <c r="P2482" s="31">
        <v>919</v>
      </c>
      <c r="Q2482" s="31">
        <v>5743</v>
      </c>
      <c r="R2482" s="31" t="s">
        <v>4445</v>
      </c>
      <c r="S2482" s="31" t="s">
        <v>4446</v>
      </c>
      <c r="T2482" s="40" t="s">
        <v>4799</v>
      </c>
      <c r="U2482" s="40"/>
      <c r="V2482" s="48"/>
      <c r="W2482" s="48"/>
    </row>
    <row r="2483" s="49" customFormat="1">
      <c r="A2483" s="39">
        <v>26</v>
      </c>
      <c r="B2483" s="54" t="s">
        <v>40</v>
      </c>
      <c r="C2483" s="55" t="s">
        <v>4796</v>
      </c>
      <c r="D2483" s="141" t="s">
        <v>1998</v>
      </c>
      <c r="E2483" s="88">
        <v>44739</v>
      </c>
      <c r="F2483" s="37" t="str">
        <f>VLOOKUP($C2483,CARPETAS!$C$5:$L$2388,2,FALSE)</f>
        <v>BRB046</v>
      </c>
      <c r="G2483" s="27" t="str">
        <f>VLOOKUP($C2483,CARPETAS!$C$5:$L$2388,9,FALSE)</f>
        <v>143,23,53</v>
      </c>
      <c r="H2483" s="28" t="str">
        <f>VLOOKUP($C2483,CARPETAS!$C$5:$L$2388,5,FALSE)</f>
        <v>Zanini</v>
      </c>
      <c r="I2483" s="88">
        <f>E2483+1</f>
        <v>44740</v>
      </c>
      <c r="J2483" s="29" t="str">
        <f>VLOOKUP($C2483,CARPETAS!$C$5:$L$2388,4,FALSE)</f>
        <v>Rio Branco</v>
      </c>
      <c r="K2483" s="38"/>
      <c r="L2483" s="93">
        <f t="shared" si="153"/>
        <v>44741</v>
      </c>
      <c r="M2483" s="30">
        <f t="shared" si="151"/>
        <v>2</v>
      </c>
      <c r="N2483" s="31">
        <v>918</v>
      </c>
      <c r="O2483" s="31" t="s">
        <v>4800</v>
      </c>
      <c r="P2483" s="31">
        <v>919</v>
      </c>
      <c r="Q2483" s="31">
        <v>2857</v>
      </c>
      <c r="R2483" s="31" t="s">
        <v>1168</v>
      </c>
      <c r="S2483" s="31" t="s">
        <v>1169</v>
      </c>
      <c r="T2483" s="40" t="s">
        <v>4801</v>
      </c>
      <c r="U2483" s="40"/>
      <c r="V2483" s="48"/>
      <c r="W2483" s="48"/>
    </row>
    <row r="2484" s="49" customFormat="1">
      <c r="A2484" s="39">
        <v>24</v>
      </c>
      <c r="B2484" s="54" t="s">
        <v>40</v>
      </c>
      <c r="C2484" s="55" t="s">
        <v>4802</v>
      </c>
      <c r="D2484" s="141" t="s">
        <v>38</v>
      </c>
      <c r="E2484" s="88">
        <v>44727</v>
      </c>
      <c r="F2484" s="37" t="str">
        <f>VLOOKUP($C2484,CARPETAS!$C$5:$L$2388,2,FALSE)</f>
        <v>BRA024</v>
      </c>
      <c r="G2484" s="27" t="str">
        <f>VLOOKUP($C2484,CARPETAS!$C$5:$L$2388,9,FALSE)</f>
        <v>143.17.29</v>
      </c>
      <c r="H2484" s="28" t="str">
        <f>VLOOKUP($C2484,CARPETAS!$C$5:$L$2388,5,FALSE)</f>
        <v>Silvio</v>
      </c>
      <c r="I2484" s="88">
        <v>44740</v>
      </c>
      <c r="J2484" s="29" t="str">
        <f>VLOOKUP($C2484,CARPETAS!$C$5:$L$2388,4,FALSE)</f>
        <v>Rio Branco</v>
      </c>
      <c r="K2484" s="38"/>
      <c r="L2484" s="93">
        <f t="shared" si="153"/>
        <v>44741</v>
      </c>
      <c r="M2484" s="30">
        <f t="shared" si="151"/>
        <v>14</v>
      </c>
      <c r="N2484" s="31">
        <v>1104</v>
      </c>
      <c r="O2484" s="31"/>
      <c r="P2484" s="31">
        <v>1104</v>
      </c>
      <c r="Q2484" s="31">
        <v>5732</v>
      </c>
      <c r="R2484" s="31" t="s">
        <v>4130</v>
      </c>
      <c r="S2484" s="31" t="s">
        <v>4131</v>
      </c>
      <c r="T2484" s="40" t="s">
        <v>4803</v>
      </c>
      <c r="U2484" s="40"/>
      <c r="V2484" s="48"/>
      <c r="W2484" s="48"/>
    </row>
    <row r="2485" s="49" customFormat="1">
      <c r="A2485" s="39">
        <v>26</v>
      </c>
      <c r="B2485" s="54" t="s">
        <v>40</v>
      </c>
      <c r="C2485" s="55" t="s">
        <v>4796</v>
      </c>
      <c r="D2485" s="141" t="s">
        <v>26</v>
      </c>
      <c r="E2485" s="88">
        <v>44739</v>
      </c>
      <c r="F2485" s="37" t="str">
        <f>VLOOKUP($C2485,CARPETAS!$C$5:$L$2388,2,FALSE)</f>
        <v>BRB046</v>
      </c>
      <c r="G2485" s="27" t="str">
        <f>VLOOKUP($C2485,CARPETAS!$C$5:$L$2388,9,FALSE)</f>
        <v>143,23,53</v>
      </c>
      <c r="H2485" s="28" t="str">
        <f>VLOOKUP($C2485,CARPETAS!$C$5:$L$2388,5,FALSE)</f>
        <v>Zanini</v>
      </c>
      <c r="I2485" s="88">
        <f>E2485+1</f>
        <v>44740</v>
      </c>
      <c r="J2485" s="29" t="str">
        <f>VLOOKUP($C2485,CARPETAS!$C$5:$L$2388,4,FALSE)</f>
        <v>Rio Branco</v>
      </c>
      <c r="K2485" s="38"/>
      <c r="L2485" s="93">
        <f t="shared" si="153"/>
        <v>44741</v>
      </c>
      <c r="M2485" s="30">
        <f t="shared" si="151"/>
        <v>2</v>
      </c>
      <c r="N2485" s="31">
        <v>918</v>
      </c>
      <c r="O2485" s="31" t="s">
        <v>4804</v>
      </c>
      <c r="P2485" s="31">
        <v>918</v>
      </c>
      <c r="Q2485" s="31">
        <v>2858</v>
      </c>
      <c r="R2485" s="31" t="s">
        <v>4805</v>
      </c>
      <c r="S2485" s="31" t="s">
        <v>4806</v>
      </c>
      <c r="T2485" s="40" t="s">
        <v>4807</v>
      </c>
      <c r="U2485" s="40"/>
      <c r="V2485" s="48"/>
      <c r="W2485" s="48"/>
    </row>
    <row r="2486" s="49" customFormat="1">
      <c r="A2486" s="39">
        <v>26</v>
      </c>
      <c r="B2486" s="54" t="s">
        <v>40</v>
      </c>
      <c r="C2486" s="55" t="s">
        <v>4787</v>
      </c>
      <c r="D2486" s="141" t="s">
        <v>27</v>
      </c>
      <c r="E2486" s="88">
        <v>44739</v>
      </c>
      <c r="F2486" s="37" t="str">
        <f>VLOOKUP($C2486,CARPETAS!$C$5:$L$2388,2,FALSE)</f>
        <v>BRB045</v>
      </c>
      <c r="G2486" s="27" t="str">
        <f>VLOOKUP($C2486,CARPETAS!$C$5:$L$2388,9,FALSE)</f>
        <v>143.20.76</v>
      </c>
      <c r="H2486" s="28" t="str">
        <f>VLOOKUP($C2486,CARPETAS!$C$5:$L$2388,5,FALSE)</f>
        <v>Amaro</v>
      </c>
      <c r="I2486" s="88">
        <f>E2486+2</f>
        <v>44741</v>
      </c>
      <c r="J2486" s="29" t="str">
        <f>VLOOKUP($C2486,CARPETAS!$C$5:$L$2388,4,FALSE)</f>
        <v>Rio Branco</v>
      </c>
      <c r="K2486" s="38"/>
      <c r="L2486" s="93">
        <f t="shared" si="153"/>
        <v>44742</v>
      </c>
      <c r="M2486" s="30">
        <f ref="M2486:M2549" t="shared" si="154">IF(E2486&lt;&gt;"",L2486-E2486,"-")</f>
        <v>3</v>
      </c>
      <c r="N2486" s="31">
        <v>1008</v>
      </c>
      <c r="O2486" s="31" t="s">
        <v>4808</v>
      </c>
      <c r="P2486" s="31">
        <v>1008</v>
      </c>
      <c r="Q2486" s="31">
        <v>9524</v>
      </c>
      <c r="R2486" s="31" t="s">
        <v>3872</v>
      </c>
      <c r="S2486" s="31" t="s">
        <v>4809</v>
      </c>
      <c r="T2486" s="40" t="s">
        <v>4810</v>
      </c>
      <c r="U2486" s="40"/>
      <c r="V2486" s="48"/>
      <c r="W2486" s="48"/>
    </row>
    <row r="2487" ht="28.5" s="49" customFormat="1">
      <c r="A2487" s="39">
        <v>26</v>
      </c>
      <c r="B2487" s="54" t="s">
        <v>40</v>
      </c>
      <c r="C2487" s="55" t="s">
        <v>4811</v>
      </c>
      <c r="D2487" s="141" t="s">
        <v>2282</v>
      </c>
      <c r="E2487" s="88">
        <v>44739</v>
      </c>
      <c r="F2487" s="37" t="str">
        <f>VLOOKUP($C2487,CARPETAS!$C$5:$L$2388,2,FALSE)</f>
        <v>BRE021</v>
      </c>
      <c r="G2487" s="27" t="str">
        <f>VLOOKUP($C2487,CARPETAS!$C$5:$L$2388,9,FALSE)</f>
        <v>1432456/1432455/142457/1432457/1432459</v>
      </c>
      <c r="H2487" s="28" t="str">
        <f>VLOOKUP($C2487,CARPETAS!$C$5:$L$2388,5,FALSE)</f>
        <v>Zanini</v>
      </c>
      <c r="I2487" s="88">
        <f>E2487+2</f>
        <v>44741</v>
      </c>
      <c r="J2487" s="29" t="str">
        <f>VLOOKUP($C2487,CARPETAS!$C$5:$L$2388,4,FALSE)</f>
        <v>Rio Branco</v>
      </c>
      <c r="K2487" s="38"/>
      <c r="L2487" s="93">
        <f t="shared" si="153"/>
        <v>44742</v>
      </c>
      <c r="M2487" s="30">
        <f t="shared" si="154"/>
        <v>3</v>
      </c>
      <c r="N2487" s="31">
        <v>1974</v>
      </c>
      <c r="O2487" s="31"/>
      <c r="P2487" s="31"/>
      <c r="Q2487" s="31">
        <v>2861</v>
      </c>
      <c r="R2487" s="31" t="s">
        <v>3752</v>
      </c>
      <c r="S2487" s="31" t="s">
        <v>316</v>
      </c>
      <c r="T2487" s="40" t="s">
        <v>4812</v>
      </c>
      <c r="U2487" s="40"/>
      <c r="V2487" s="48"/>
      <c r="W2487" s="48"/>
    </row>
    <row r="2488" s="49" customFormat="1">
      <c r="A2488" s="39">
        <v>25</v>
      </c>
      <c r="B2488" s="54" t="s">
        <v>40</v>
      </c>
      <c r="C2488" s="55" t="s">
        <v>4813</v>
      </c>
      <c r="D2488" s="141" t="s">
        <v>38</v>
      </c>
      <c r="E2488" s="88">
        <v>44734</v>
      </c>
      <c r="F2488" s="37" t="str">
        <f>VLOOKUP($C2488,CARPETAS!$C$5:$L$2388,2,FALSE)</f>
        <v>BRA025</v>
      </c>
      <c r="G2488" s="27" t="str">
        <f>VLOOKUP($C2488,CARPETAS!$C$5:$L$2388,9,FALSE)</f>
        <v>143.19.09</v>
      </c>
      <c r="H2488" s="28" t="str">
        <f>VLOOKUP($C2488,CARPETAS!$C$5:$L$2388,5,FALSE)</f>
        <v>Silvio</v>
      </c>
      <c r="I2488" s="88">
        <v>44742</v>
      </c>
      <c r="J2488" s="29" t="str">
        <f>VLOOKUP($C2488,CARPETAS!$C$5:$L$2388,4,FALSE)</f>
        <v>Rio Branco</v>
      </c>
      <c r="K2488" s="38"/>
      <c r="L2488" s="93">
        <f t="shared" si="153"/>
        <v>44743</v>
      </c>
      <c r="M2488" s="30">
        <f t="shared" si="154"/>
        <v>9</v>
      </c>
      <c r="N2488" s="31">
        <v>1104</v>
      </c>
      <c r="O2488" s="31"/>
      <c r="P2488" s="31">
        <v>1104</v>
      </c>
      <c r="Q2488" s="31">
        <v>5742</v>
      </c>
      <c r="R2488" s="31" t="s">
        <v>4440</v>
      </c>
      <c r="S2488" s="31" t="s">
        <v>4441</v>
      </c>
      <c r="T2488" s="40" t="s">
        <v>4814</v>
      </c>
      <c r="U2488" s="40"/>
      <c r="V2488" s="48"/>
      <c r="W2488" s="48"/>
    </row>
    <row r="2489" s="49" customFormat="1">
      <c r="A2489" s="39">
        <v>25</v>
      </c>
      <c r="B2489" s="54" t="s">
        <v>22</v>
      </c>
      <c r="C2489" s="55" t="s">
        <v>23</v>
      </c>
      <c r="D2489" s="141" t="s">
        <v>38</v>
      </c>
      <c r="E2489" s="88">
        <v>44734</v>
      </c>
      <c r="F2489" s="37" t="str">
        <f>VLOOKUP($C2489,CARPETAS!$C$5:$L$2388,2,FALSE)</f>
        <v>BRB</v>
      </c>
      <c r="G2489" s="27" t="str">
        <f>VLOOKUP($C2489,CARPETAS!$C$5:$L$2388,9,FALSE)</f>
        <v>xx</v>
      </c>
      <c r="H2489" s="28" t="str">
        <f>VLOOKUP($C2489,CARPETAS!$C$5:$L$2388,5,FALSE)</f>
        <v>xx</v>
      </c>
      <c r="I2489" s="88">
        <v>44742</v>
      </c>
      <c r="J2489" s="29" t="str">
        <f>VLOOKUP($C2489,CARPETAS!$C$5:$L$2388,4,FALSE)</f>
        <v>xx</v>
      </c>
      <c r="K2489" s="38"/>
      <c r="L2489" s="93">
        <f t="shared" si="153"/>
        <v>44743</v>
      </c>
      <c r="M2489" s="30">
        <f t="shared" si="154"/>
        <v>9</v>
      </c>
      <c r="N2489" s="31">
        <v>1104</v>
      </c>
      <c r="O2489" s="31"/>
      <c r="P2489" s="31"/>
      <c r="Q2489" s="31"/>
      <c r="R2489" s="31"/>
      <c r="S2489" s="31"/>
      <c r="T2489" s="40"/>
      <c r="U2489" s="40"/>
      <c r="V2489" s="48"/>
      <c r="W2489" s="48"/>
    </row>
    <row r="2490" s="49" customFormat="1">
      <c r="A2490" s="39">
        <v>26</v>
      </c>
      <c r="B2490" s="54" t="s">
        <v>40</v>
      </c>
      <c r="C2490" s="55" t="s">
        <v>4796</v>
      </c>
      <c r="D2490" s="141" t="s">
        <v>4563</v>
      </c>
      <c r="E2490" s="88">
        <v>44741</v>
      </c>
      <c r="F2490" s="37" t="str">
        <f>VLOOKUP($C2490,CARPETAS!$C$5:$L$2388,2,FALSE)</f>
        <v>BRB046</v>
      </c>
      <c r="G2490" s="27" t="str">
        <f>VLOOKUP($C2490,CARPETAS!$C$5:$L$2388,9,FALSE)</f>
        <v>143,23,53</v>
      </c>
      <c r="H2490" s="28" t="str">
        <f>VLOOKUP($C2490,CARPETAS!$C$5:$L$2388,5,FALSE)</f>
        <v>Zanini</v>
      </c>
      <c r="I2490" s="88">
        <f>E2490+1</f>
        <v>44742</v>
      </c>
      <c r="J2490" s="29" t="str">
        <f>VLOOKUP($C2490,CARPETAS!$C$5:$L$2388,4,FALSE)</f>
        <v>Rio Branco</v>
      </c>
      <c r="K2490" s="38"/>
      <c r="L2490" s="93">
        <f t="shared" si="153"/>
        <v>44743</v>
      </c>
      <c r="M2490" s="30">
        <f t="shared" si="154"/>
        <v>2</v>
      </c>
      <c r="N2490" s="31">
        <v>918</v>
      </c>
      <c r="O2490" s="31" t="s">
        <v>4815</v>
      </c>
      <c r="P2490" s="31">
        <v>918</v>
      </c>
      <c r="Q2490" s="31">
        <v>2862</v>
      </c>
      <c r="R2490" s="31" t="s">
        <v>3621</v>
      </c>
      <c r="S2490" s="31" t="s">
        <v>3622</v>
      </c>
      <c r="T2490" s="40" t="s">
        <v>4816</v>
      </c>
      <c r="U2490" s="40"/>
      <c r="V2490" s="48"/>
      <c r="W2490" s="48"/>
    </row>
    <row r="2491" s="49" customFormat="1">
      <c r="A2491" s="39">
        <v>26</v>
      </c>
      <c r="B2491" s="54" t="s">
        <v>40</v>
      </c>
      <c r="C2491" s="55" t="s">
        <v>4796</v>
      </c>
      <c r="D2491" s="141" t="s">
        <v>26</v>
      </c>
      <c r="E2491" s="88">
        <v>44741</v>
      </c>
      <c r="F2491" s="37" t="str">
        <f>VLOOKUP($C2491,CARPETAS!$C$5:$L$2388,2,FALSE)</f>
        <v>BRB046</v>
      </c>
      <c r="G2491" s="27" t="str">
        <f>VLOOKUP($C2491,CARPETAS!$C$5:$L$2388,9,FALSE)</f>
        <v>143,23,53</v>
      </c>
      <c r="H2491" s="28" t="str">
        <f>VLOOKUP($C2491,CARPETAS!$C$5:$L$2388,5,FALSE)</f>
        <v>Zanini</v>
      </c>
      <c r="I2491" s="88">
        <f>E2491+1</f>
        <v>44742</v>
      </c>
      <c r="J2491" s="29" t="str">
        <f>VLOOKUP($C2491,CARPETAS!$C$5:$L$2388,4,FALSE)</f>
        <v>Rio Branco</v>
      </c>
      <c r="K2491" s="38"/>
      <c r="L2491" s="93">
        <f t="shared" si="153"/>
        <v>44743</v>
      </c>
      <c r="M2491" s="30">
        <f t="shared" si="154"/>
        <v>2</v>
      </c>
      <c r="N2491" s="31">
        <v>918</v>
      </c>
      <c r="O2491" s="31" t="s">
        <v>4817</v>
      </c>
      <c r="P2491" s="31">
        <v>919</v>
      </c>
      <c r="Q2491" s="31">
        <v>2863</v>
      </c>
      <c r="R2491" s="31" t="s">
        <v>3399</v>
      </c>
      <c r="S2491" s="31" t="s">
        <v>3400</v>
      </c>
      <c r="T2491" s="40" t="s">
        <v>4818</v>
      </c>
      <c r="U2491" s="40"/>
      <c r="V2491" s="48"/>
      <c r="W2491" s="48"/>
    </row>
    <row r="2492" s="49" customFormat="1">
      <c r="A2492" s="39">
        <v>26</v>
      </c>
      <c r="B2492" s="54" t="s">
        <v>40</v>
      </c>
      <c r="C2492" s="55" t="s">
        <v>4743</v>
      </c>
      <c r="D2492" s="141" t="s">
        <v>32</v>
      </c>
      <c r="E2492" s="88">
        <v>44742</v>
      </c>
      <c r="F2492" s="37" t="str">
        <f>VLOOKUP($C2492,CARPETAS!$C$5:$L$2388,2,FALSE)</f>
        <v>BRB043</v>
      </c>
      <c r="G2492" s="27" t="str">
        <f>VLOOKUP($C2492,CARPETAS!$C$5:$L$2388,9,FALSE)</f>
        <v>143.07.22</v>
      </c>
      <c r="H2492" s="28" t="str">
        <f>VLOOKUP($C2492,CARPETAS!$C$5:$L$2388,5,FALSE)</f>
        <v>Silvio</v>
      </c>
      <c r="I2492" s="88">
        <f>E2492+2</f>
        <v>44744</v>
      </c>
      <c r="J2492" s="29" t="str">
        <f>VLOOKUP($C2492,CARPETAS!$C$5:$L$2388,4,FALSE)</f>
        <v>Rio Branco</v>
      </c>
      <c r="K2492" s="38"/>
      <c r="L2492" s="93">
        <f t="shared" si="153"/>
        <v>44745</v>
      </c>
      <c r="M2492" s="30">
        <f t="shared" si="154"/>
        <v>3</v>
      </c>
      <c r="N2492" s="31">
        <v>918</v>
      </c>
      <c r="O2492" s="31" t="s">
        <v>456</v>
      </c>
      <c r="P2492" s="31">
        <v>919</v>
      </c>
      <c r="Q2492" s="31">
        <v>5753</v>
      </c>
      <c r="R2492" s="31" t="s">
        <v>4819</v>
      </c>
      <c r="S2492" s="31" t="s">
        <v>2462</v>
      </c>
      <c r="T2492" s="40" t="s">
        <v>4820</v>
      </c>
      <c r="U2492" s="40"/>
      <c r="V2492" s="48"/>
      <c r="W2492" s="48"/>
    </row>
    <row r="2493" ht="28.5" s="49" customFormat="1">
      <c r="A2493" s="39">
        <v>26</v>
      </c>
      <c r="B2493" s="54" t="s">
        <v>40</v>
      </c>
      <c r="C2493" s="55" t="s">
        <v>4821</v>
      </c>
      <c r="D2493" s="141" t="s">
        <v>28</v>
      </c>
      <c r="E2493" s="88">
        <v>44743</v>
      </c>
      <c r="F2493" s="37" t="str">
        <f>VLOOKUP($C2493,CARPETAS!$C$5:$L$2388,2,FALSE)</f>
        <v>BRB047</v>
      </c>
      <c r="G2493" s="27" t="str">
        <f>VLOOKUP($C2493,CARPETAS!$C$5:$L$2388,9,FALSE)</f>
        <v>143.29.04</v>
      </c>
      <c r="H2493" s="28" t="str">
        <f>VLOOKUP($C2493,CARPETAS!$C$5:$L$2388,5,FALSE)</f>
        <v>Silvio</v>
      </c>
      <c r="I2493" s="88">
        <f>E2493+2</f>
        <v>44745</v>
      </c>
      <c r="J2493" s="29" t="str">
        <f>VLOOKUP($C2493,CARPETAS!$C$5:$L$2388,4,FALSE)</f>
        <v>Rio Branco</v>
      </c>
      <c r="K2493" s="38"/>
      <c r="L2493" s="93">
        <f t="shared" si="153"/>
        <v>44746</v>
      </c>
      <c r="M2493" s="30">
        <f t="shared" si="154"/>
        <v>3</v>
      </c>
      <c r="N2493" s="31">
        <v>918</v>
      </c>
      <c r="O2493" s="31" t="s">
        <v>4822</v>
      </c>
      <c r="P2493" s="31">
        <v>920</v>
      </c>
      <c r="Q2493" s="31">
        <v>5754</v>
      </c>
      <c r="R2493" s="31" t="s">
        <v>2461</v>
      </c>
      <c r="S2493" s="31" t="s">
        <v>3040</v>
      </c>
      <c r="T2493" s="36" t="s">
        <v>4823</v>
      </c>
      <c r="U2493" s="36"/>
      <c r="V2493" s="48"/>
      <c r="W2493" s="48"/>
    </row>
    <row r="2494" s="49" customFormat="1">
      <c r="A2494" s="39">
        <v>26</v>
      </c>
      <c r="B2494" s="54" t="s">
        <v>40</v>
      </c>
      <c r="C2494" s="55" t="s">
        <v>4796</v>
      </c>
      <c r="D2494" s="141" t="s">
        <v>1998</v>
      </c>
      <c r="E2494" s="88">
        <v>44743</v>
      </c>
      <c r="F2494" s="37" t="str">
        <f>VLOOKUP($C2494,CARPETAS!$C$5:$L$2388,2,FALSE)</f>
        <v>BRB046</v>
      </c>
      <c r="G2494" s="27" t="str">
        <f>VLOOKUP($C2494,CARPETAS!$C$5:$L$2388,9,FALSE)</f>
        <v>143,23,53</v>
      </c>
      <c r="H2494" s="28" t="str">
        <f>VLOOKUP($C2494,CARPETAS!$C$5:$L$2388,5,FALSE)</f>
        <v>Zanini</v>
      </c>
      <c r="I2494" s="88">
        <f>E2494+2</f>
        <v>44745</v>
      </c>
      <c r="J2494" s="29" t="str">
        <f>VLOOKUP($C2494,CARPETAS!$C$5:$L$2388,4,FALSE)</f>
        <v>Rio Branco</v>
      </c>
      <c r="K2494" s="38"/>
      <c r="L2494" s="93">
        <f t="shared" si="153"/>
        <v>44746</v>
      </c>
      <c r="M2494" s="30">
        <f t="shared" si="154"/>
        <v>3</v>
      </c>
      <c r="N2494" s="31">
        <v>918</v>
      </c>
      <c r="O2494" s="31" t="s">
        <v>3201</v>
      </c>
      <c r="P2494" s="31">
        <v>919</v>
      </c>
      <c r="Q2494" s="31">
        <v>2866</v>
      </c>
      <c r="R2494" s="31" t="s">
        <v>361</v>
      </c>
      <c r="S2494" s="31" t="s">
        <v>4455</v>
      </c>
      <c r="T2494" s="40" t="s">
        <v>4824</v>
      </c>
      <c r="U2494" s="40"/>
      <c r="V2494" s="48"/>
      <c r="W2494" s="48"/>
    </row>
    <row r="2495" s="49" customFormat="1">
      <c r="A2495" s="39">
        <v>26</v>
      </c>
      <c r="B2495" s="54" t="s">
        <v>22</v>
      </c>
      <c r="C2495" s="55" t="s">
        <v>23</v>
      </c>
      <c r="D2495" s="141" t="s">
        <v>36</v>
      </c>
      <c r="E2495" s="88">
        <v>44743</v>
      </c>
      <c r="F2495" s="37" t="str">
        <f>VLOOKUP($C2495,CARPETAS!$C$5:$L$2388,2,FALSE)</f>
        <v>BRB</v>
      </c>
      <c r="G2495" s="27" t="str">
        <f>VLOOKUP($C2495,CARPETAS!$C$5:$L$2388,9,FALSE)</f>
        <v>xx</v>
      </c>
      <c r="H2495" s="28" t="str">
        <f>VLOOKUP($C2495,CARPETAS!$C$5:$L$2388,5,FALSE)</f>
        <v>xx</v>
      </c>
      <c r="I2495" s="88">
        <f>E2495+2</f>
        <v>44745</v>
      </c>
      <c r="J2495" s="29" t="str">
        <f>VLOOKUP($C2495,CARPETAS!$C$5:$L$2388,4,FALSE)</f>
        <v>xx</v>
      </c>
      <c r="K2495" s="38"/>
      <c r="L2495" s="93">
        <f t="shared" si="153"/>
        <v>44746</v>
      </c>
      <c r="M2495" s="30">
        <f t="shared" si="154"/>
        <v>3</v>
      </c>
      <c r="N2495" s="31">
        <v>918</v>
      </c>
      <c r="O2495" s="31"/>
      <c r="P2495" s="31"/>
      <c r="Q2495" s="31"/>
      <c r="R2495" s="31"/>
      <c r="S2495" s="31"/>
      <c r="T2495" s="40"/>
      <c r="U2495" s="40"/>
      <c r="V2495" s="48"/>
      <c r="W2495" s="48"/>
    </row>
    <row r="2496" s="49" customFormat="1">
      <c r="A2496" s="39">
        <v>25</v>
      </c>
      <c r="B2496" s="54" t="s">
        <v>40</v>
      </c>
      <c r="C2496" s="55" t="s">
        <v>4825</v>
      </c>
      <c r="D2496" s="141" t="s">
        <v>38</v>
      </c>
      <c r="E2496" s="88">
        <v>44734</v>
      </c>
      <c r="F2496" s="37" t="str">
        <f>VLOOKUP($C2496,CARPETAS!$C$5:$L$2388,2,FALSE)</f>
        <v>BRA025</v>
      </c>
      <c r="G2496" s="27" t="str">
        <f>VLOOKUP($C2496,CARPETAS!$C$5:$L$2388,9,FALSE)</f>
        <v>143.19.09</v>
      </c>
      <c r="H2496" s="28" t="str">
        <f>VLOOKUP($C2496,CARPETAS!$C$5:$L$2388,5,FALSE)</f>
        <v>Silvio</v>
      </c>
      <c r="I2496" s="88">
        <v>44746</v>
      </c>
      <c r="J2496" s="29" t="str">
        <f>VLOOKUP($C2496,CARPETAS!$C$5:$L$2388,4,FALSE)</f>
        <v>Rio Branco</v>
      </c>
      <c r="K2496" s="38"/>
      <c r="L2496" s="93">
        <f t="shared" si="153"/>
        <v>44747</v>
      </c>
      <c r="M2496" s="30">
        <f t="shared" si="154"/>
        <v>13</v>
      </c>
      <c r="N2496" s="31">
        <v>1104</v>
      </c>
      <c r="O2496" s="31">
        <v>56800</v>
      </c>
      <c r="P2496" s="31">
        <v>1104</v>
      </c>
      <c r="Q2496" s="31">
        <v>5745</v>
      </c>
      <c r="R2496" s="31" t="s">
        <v>4826</v>
      </c>
      <c r="S2496" s="31" t="s">
        <v>1985</v>
      </c>
      <c r="T2496" s="40" t="s">
        <v>4827</v>
      </c>
      <c r="U2496" s="40"/>
      <c r="V2496" s="48"/>
      <c r="W2496" s="48"/>
    </row>
    <row r="2497" s="49" customFormat="1">
      <c r="A2497" s="39">
        <v>26</v>
      </c>
      <c r="B2497" s="54" t="s">
        <v>40</v>
      </c>
      <c r="C2497" s="55" t="s">
        <v>4828</v>
      </c>
      <c r="D2497" s="141" t="s">
        <v>38</v>
      </c>
      <c r="E2497" s="88">
        <v>44741</v>
      </c>
      <c r="F2497" s="37" t="str">
        <f>VLOOKUP($C2497,CARPETAS!$C$5:$L$2388,2,FALSE)</f>
        <v>BRA026</v>
      </c>
      <c r="G2497" s="27" t="str">
        <f>VLOOKUP($C2497,CARPETAS!$C$5:$L$2388,9,FALSE)</f>
        <v>143.27.09</v>
      </c>
      <c r="H2497" s="28" t="str">
        <f>VLOOKUP($C2497,CARPETAS!$C$5:$L$2388,5,FALSE)</f>
        <v>Silvio</v>
      </c>
      <c r="I2497" s="88">
        <v>44747</v>
      </c>
      <c r="J2497" s="29" t="str">
        <f>VLOOKUP($C2497,CARPETAS!$C$5:$L$2388,4,FALSE)</f>
        <v>Rio Branco</v>
      </c>
      <c r="K2497" s="38"/>
      <c r="L2497" s="93">
        <f t="shared" si="153"/>
        <v>44748</v>
      </c>
      <c r="M2497" s="30">
        <f t="shared" si="154"/>
        <v>7</v>
      </c>
      <c r="N2497" s="31">
        <v>1104</v>
      </c>
      <c r="O2497" s="31"/>
      <c r="P2497" s="31">
        <v>1104</v>
      </c>
      <c r="Q2497" s="31">
        <v>5751</v>
      </c>
      <c r="R2497" s="31" t="s">
        <v>217</v>
      </c>
      <c r="S2497" s="31" t="s">
        <v>1690</v>
      </c>
      <c r="T2497" s="40" t="s">
        <v>4829</v>
      </c>
      <c r="U2497" s="40"/>
      <c r="V2497" s="48"/>
      <c r="W2497" s="48"/>
    </row>
    <row r="2498" s="49" customFormat="1">
      <c r="A2498" s="39">
        <v>27</v>
      </c>
      <c r="B2498" s="54" t="s">
        <v>40</v>
      </c>
      <c r="C2498" s="55" t="s">
        <v>4796</v>
      </c>
      <c r="D2498" s="141" t="s">
        <v>1998</v>
      </c>
      <c r="E2498" s="88">
        <v>44746</v>
      </c>
      <c r="F2498" s="37" t="str">
        <f>VLOOKUP($C2498,CARPETAS!$C$5:$L$2388,2,FALSE)</f>
        <v>BRB046</v>
      </c>
      <c r="G2498" s="27" t="str">
        <f>VLOOKUP($C2498,CARPETAS!$C$5:$L$2388,9,FALSE)</f>
        <v>143,23,53</v>
      </c>
      <c r="H2498" s="28" t="str">
        <f>VLOOKUP($C2498,CARPETAS!$C$5:$L$2388,5,FALSE)</f>
        <v>Zanini</v>
      </c>
      <c r="I2498" s="88">
        <f>E2498+1</f>
        <v>44747</v>
      </c>
      <c r="J2498" s="29" t="str">
        <f>VLOOKUP($C2498,CARPETAS!$C$5:$L$2388,4,FALSE)</f>
        <v>Rio Branco</v>
      </c>
      <c r="K2498" s="38"/>
      <c r="L2498" s="93">
        <f t="shared" si="153"/>
        <v>44748</v>
      </c>
      <c r="M2498" s="30">
        <f t="shared" si="154"/>
        <v>2</v>
      </c>
      <c r="N2498" s="31">
        <v>918</v>
      </c>
      <c r="O2498" s="31" t="s">
        <v>4830</v>
      </c>
      <c r="P2498" s="31">
        <v>919</v>
      </c>
      <c r="Q2498" s="31">
        <v>2868</v>
      </c>
      <c r="R2498" s="31" t="s">
        <v>4831</v>
      </c>
      <c r="S2498" s="31" t="s">
        <v>4832</v>
      </c>
      <c r="T2498" s="40" t="s">
        <v>4833</v>
      </c>
      <c r="U2498" s="40"/>
      <c r="V2498" s="48"/>
      <c r="W2498" s="48"/>
    </row>
    <row r="2499" s="49" customFormat="1">
      <c r="A2499" s="39">
        <v>26</v>
      </c>
      <c r="B2499" s="54" t="s">
        <v>40</v>
      </c>
      <c r="C2499" s="55" t="s">
        <v>4787</v>
      </c>
      <c r="D2499" s="141" t="s">
        <v>27</v>
      </c>
      <c r="E2499" s="88">
        <v>44746</v>
      </c>
      <c r="F2499" s="37" t="str">
        <f>VLOOKUP($C2499,CARPETAS!$C$5:$L$2388,2,FALSE)</f>
        <v>BRB045</v>
      </c>
      <c r="G2499" s="27" t="str">
        <f>VLOOKUP($C2499,CARPETAS!$C$5:$L$2388,9,FALSE)</f>
        <v>143.20.76</v>
      </c>
      <c r="H2499" s="28" t="str">
        <f>VLOOKUP($C2499,CARPETAS!$C$5:$L$2388,5,FALSE)</f>
        <v>Amaro</v>
      </c>
      <c r="I2499" s="88">
        <f>E2499+2</f>
        <v>44748</v>
      </c>
      <c r="J2499" s="29" t="str">
        <f>VLOOKUP($C2499,CARPETAS!$C$5:$L$2388,4,FALSE)</f>
        <v>Rio Branco</v>
      </c>
      <c r="K2499" s="38"/>
      <c r="L2499" s="93">
        <f t="shared" si="153"/>
        <v>44749</v>
      </c>
      <c r="M2499" s="30">
        <f t="shared" si="154"/>
        <v>3</v>
      </c>
      <c r="N2499" s="31">
        <v>1008</v>
      </c>
      <c r="O2499" s="31" t="s">
        <v>702</v>
      </c>
      <c r="P2499" s="31">
        <v>1008</v>
      </c>
      <c r="Q2499" s="31">
        <v>9568</v>
      </c>
      <c r="R2499" s="31" t="s">
        <v>3805</v>
      </c>
      <c r="S2499" s="31" t="s">
        <v>3806</v>
      </c>
      <c r="T2499" s="40" t="s">
        <v>4834</v>
      </c>
      <c r="U2499" s="40"/>
      <c r="V2499" s="48"/>
      <c r="W2499" s="48"/>
    </row>
    <row r="2500" s="49" customFormat="1">
      <c r="A2500" s="39">
        <v>27</v>
      </c>
      <c r="B2500" s="54" t="s">
        <v>40</v>
      </c>
      <c r="C2500" s="55" t="s">
        <v>4796</v>
      </c>
      <c r="D2500" s="141" t="s">
        <v>26</v>
      </c>
      <c r="E2500" s="88">
        <v>44747</v>
      </c>
      <c r="F2500" s="37" t="str">
        <f>VLOOKUP($C2500,CARPETAS!$C$5:$L$2388,2,FALSE)</f>
        <v>BRB046</v>
      </c>
      <c r="G2500" s="27" t="str">
        <f>VLOOKUP($C2500,CARPETAS!$C$5:$L$2388,9,FALSE)</f>
        <v>143,23,53</v>
      </c>
      <c r="H2500" s="28" t="str">
        <f>VLOOKUP($C2500,CARPETAS!$C$5:$L$2388,5,FALSE)</f>
        <v>Zanini</v>
      </c>
      <c r="I2500" s="88">
        <f>E2500+2</f>
        <v>44749</v>
      </c>
      <c r="J2500" s="29" t="str">
        <f>VLOOKUP($C2500,CARPETAS!$C$5:$L$2388,4,FALSE)</f>
        <v>Rio Branco</v>
      </c>
      <c r="K2500" s="38"/>
      <c r="L2500" s="93">
        <f t="shared" si="153"/>
        <v>44750</v>
      </c>
      <c r="M2500" s="30">
        <f t="shared" si="154"/>
        <v>3</v>
      </c>
      <c r="N2500" s="31">
        <v>918</v>
      </c>
      <c r="O2500" s="31" t="s">
        <v>4835</v>
      </c>
      <c r="P2500" s="31"/>
      <c r="Q2500" s="31">
        <v>2877</v>
      </c>
      <c r="R2500" s="31" t="s">
        <v>252</v>
      </c>
      <c r="S2500" s="31" t="s">
        <v>253</v>
      </c>
      <c r="T2500" s="40" t="s">
        <v>4833</v>
      </c>
      <c r="U2500" s="40"/>
      <c r="V2500" s="48"/>
      <c r="W2500" s="48"/>
    </row>
    <row r="2501" s="49" customFormat="1">
      <c r="A2501" s="39">
        <v>27</v>
      </c>
      <c r="B2501" s="54" t="s">
        <v>40</v>
      </c>
      <c r="C2501" s="55" t="s">
        <v>4796</v>
      </c>
      <c r="D2501" s="141" t="s">
        <v>1998</v>
      </c>
      <c r="E2501" s="88">
        <v>44748</v>
      </c>
      <c r="F2501" s="37" t="str">
        <f>VLOOKUP($C2501,CARPETAS!$C$5:$L$2388,2,FALSE)</f>
        <v>BRB046</v>
      </c>
      <c r="G2501" s="27" t="str">
        <f>VLOOKUP($C2501,CARPETAS!$C$5:$L$2388,9,FALSE)</f>
        <v>143,23,53</v>
      </c>
      <c r="H2501" s="28" t="str">
        <f>VLOOKUP($C2501,CARPETAS!$C$5:$L$2388,5,FALSE)</f>
        <v>Zanini</v>
      </c>
      <c r="I2501" s="88">
        <f>E2501+1</f>
        <v>44749</v>
      </c>
      <c r="J2501" s="29" t="str">
        <f>VLOOKUP($C2501,CARPETAS!$C$5:$L$2388,4,FALSE)</f>
        <v>Rio Branco</v>
      </c>
      <c r="K2501" s="38"/>
      <c r="L2501" s="93">
        <f t="shared" si="153"/>
        <v>44750</v>
      </c>
      <c r="M2501" s="30">
        <f t="shared" si="154"/>
        <v>2</v>
      </c>
      <c r="N2501" s="31">
        <v>918</v>
      </c>
      <c r="O2501" s="31" t="s">
        <v>3209</v>
      </c>
      <c r="P2501" s="31">
        <v>919</v>
      </c>
      <c r="Q2501" s="31">
        <v>2876</v>
      </c>
      <c r="R2501" s="31" t="s">
        <v>3132</v>
      </c>
      <c r="S2501" s="31" t="s">
        <v>2753</v>
      </c>
      <c r="T2501" s="40" t="s">
        <v>4836</v>
      </c>
      <c r="U2501" s="40"/>
      <c r="V2501" s="48"/>
      <c r="W2501" s="48"/>
    </row>
    <row r="2502" ht="28.5" s="49" customFormat="1">
      <c r="A2502" s="39">
        <v>26</v>
      </c>
      <c r="B2502" s="54" t="s">
        <v>40</v>
      </c>
      <c r="C2502" s="55" t="s">
        <v>4837</v>
      </c>
      <c r="D2502" s="141" t="s">
        <v>38</v>
      </c>
      <c r="E2502" s="88">
        <v>44742</v>
      </c>
      <c r="F2502" s="37" t="str">
        <f>VLOOKUP($C2502,CARPETAS!$C$5:$L$2388,2,FALSE)</f>
        <v>BRA026</v>
      </c>
      <c r="G2502" s="27" t="str">
        <f>VLOOKUP($C2502,CARPETAS!$C$5:$L$2388,9,FALSE)</f>
        <v>143.27.09</v>
      </c>
      <c r="H2502" s="28" t="str">
        <f>VLOOKUP($C2502,CARPETAS!$C$5:$L$2388,5,FALSE)</f>
        <v>Silvio</v>
      </c>
      <c r="I2502" s="88">
        <v>44749</v>
      </c>
      <c r="J2502" s="29" t="str">
        <f>VLOOKUP($C2502,CARPETAS!$C$5:$L$2388,4,FALSE)</f>
        <v>Rio Branco</v>
      </c>
      <c r="K2502" s="38"/>
      <c r="L2502" s="93">
        <f t="shared" si="153"/>
        <v>44750</v>
      </c>
      <c r="M2502" s="30">
        <f t="shared" si="154"/>
        <v>8</v>
      </c>
      <c r="N2502" s="31">
        <v>1104</v>
      </c>
      <c r="O2502" s="31">
        <v>0</v>
      </c>
      <c r="P2502" s="31">
        <v>919</v>
      </c>
      <c r="Q2502" s="31">
        <v>5755</v>
      </c>
      <c r="R2502" s="31" t="s">
        <v>4625</v>
      </c>
      <c r="S2502" s="31" t="s">
        <v>4684</v>
      </c>
      <c r="T2502" s="40" t="s">
        <v>4838</v>
      </c>
      <c r="U2502" s="40"/>
      <c r="V2502" s="48"/>
      <c r="W2502" s="48"/>
    </row>
    <row r="2503" s="49" customFormat="1">
      <c r="A2503" s="39">
        <v>27</v>
      </c>
      <c r="B2503" s="54" t="s">
        <v>40</v>
      </c>
      <c r="C2503" s="55" t="s">
        <v>4839</v>
      </c>
      <c r="D2503" s="141" t="s">
        <v>26</v>
      </c>
      <c r="E2503" s="88">
        <v>44748</v>
      </c>
      <c r="F2503" s="37" t="str">
        <f>VLOOKUP($C2503,CARPETAS!$C$5:$L$2388,2,FALSE)</f>
        <v>BRB048</v>
      </c>
      <c r="G2503" s="27" t="str">
        <f>VLOOKUP($C2503,CARPETAS!$C$5:$L$2388,9,FALSE)</f>
        <v>143.32.68</v>
      </c>
      <c r="H2503" s="28" t="str">
        <f>VLOOKUP($C2503,CARPETAS!$C$5:$L$2388,5,FALSE)</f>
        <v>Zanini</v>
      </c>
      <c r="I2503" s="88">
        <f>E2503+2</f>
        <v>44750</v>
      </c>
      <c r="J2503" s="29" t="str">
        <f>VLOOKUP($C2503,CARPETAS!$C$5:$L$2388,4,FALSE)</f>
        <v>Rio Branco</v>
      </c>
      <c r="K2503" s="38"/>
      <c r="L2503" s="93">
        <f t="shared" si="153"/>
        <v>44751</v>
      </c>
      <c r="M2503" s="30">
        <f t="shared" si="154"/>
        <v>3</v>
      </c>
      <c r="N2503" s="31">
        <v>918</v>
      </c>
      <c r="O2503" s="31" t="s">
        <v>4840</v>
      </c>
      <c r="P2503" s="31"/>
      <c r="Q2503" s="31">
        <v>2878</v>
      </c>
      <c r="R2503" s="31" t="s">
        <v>1168</v>
      </c>
      <c r="S2503" s="31" t="s">
        <v>1169</v>
      </c>
      <c r="T2503" s="40" t="s">
        <v>4841</v>
      </c>
      <c r="U2503" s="40"/>
      <c r="V2503" s="48"/>
      <c r="W2503" s="48"/>
    </row>
    <row r="2504" s="49" customFormat="1">
      <c r="A2504" s="39">
        <v>27</v>
      </c>
      <c r="B2504" s="54" t="s">
        <v>40</v>
      </c>
      <c r="C2504" s="55" t="s">
        <v>4821</v>
      </c>
      <c r="D2504" s="141" t="s">
        <v>32</v>
      </c>
      <c r="E2504" s="88">
        <v>44749</v>
      </c>
      <c r="F2504" s="37" t="str">
        <f>VLOOKUP($C2504,CARPETAS!$C$5:$L$2388,2,FALSE)</f>
        <v>BRB047</v>
      </c>
      <c r="G2504" s="27" t="str">
        <f>VLOOKUP($C2504,CARPETAS!$C$5:$L$2388,9,FALSE)</f>
        <v>143.29.04</v>
      </c>
      <c r="H2504" s="28" t="str">
        <f>VLOOKUP($C2504,CARPETAS!$C$5:$L$2388,5,FALSE)</f>
        <v>Silvio</v>
      </c>
      <c r="I2504" s="88">
        <f>E2504+1</f>
        <v>44750</v>
      </c>
      <c r="J2504" s="29" t="str">
        <f>VLOOKUP($C2504,CARPETAS!$C$5:$L$2388,4,FALSE)</f>
        <v>Rio Branco</v>
      </c>
      <c r="K2504" s="38"/>
      <c r="L2504" s="93">
        <f t="shared" si="153"/>
        <v>44751</v>
      </c>
      <c r="M2504" s="30">
        <f t="shared" si="154"/>
        <v>2</v>
      </c>
      <c r="N2504" s="31">
        <v>918</v>
      </c>
      <c r="O2504" s="31" t="s">
        <v>4842</v>
      </c>
      <c r="P2504" s="31"/>
      <c r="Q2504" s="31">
        <v>5764</v>
      </c>
      <c r="R2504" s="31" t="s">
        <v>144</v>
      </c>
      <c r="S2504" s="31" t="s">
        <v>145</v>
      </c>
      <c r="T2504" s="40" t="s">
        <v>4843</v>
      </c>
      <c r="U2504" s="40"/>
      <c r="V2504" s="48"/>
      <c r="W2504" s="48"/>
    </row>
    <row r="2505" s="49" customFormat="1">
      <c r="A2505" s="39">
        <v>27</v>
      </c>
      <c r="B2505" s="54" t="s">
        <v>22</v>
      </c>
      <c r="C2505" s="55" t="s">
        <v>23</v>
      </c>
      <c r="D2505" s="141" t="s">
        <v>1091</v>
      </c>
      <c r="E2505" s="88">
        <v>44750</v>
      </c>
      <c r="F2505" s="37" t="str">
        <f>VLOOKUP($C2505,CARPETAS!$C$5:$L$2388,2,FALSE)</f>
        <v>BRB</v>
      </c>
      <c r="G2505" s="27" t="str">
        <f>VLOOKUP($C2505,CARPETAS!$C$5:$L$2388,9,FALSE)</f>
        <v>xx</v>
      </c>
      <c r="H2505" s="28" t="str">
        <f>VLOOKUP($C2505,CARPETAS!$C$5:$L$2388,5,FALSE)</f>
        <v>xx</v>
      </c>
      <c r="I2505" s="88">
        <f>E2505+2</f>
        <v>44752</v>
      </c>
      <c r="J2505" s="29" t="str">
        <f>VLOOKUP($C2505,CARPETAS!$C$5:$L$2388,4,FALSE)</f>
        <v>xx</v>
      </c>
      <c r="K2505" s="38"/>
      <c r="L2505" s="93">
        <f t="shared" si="153"/>
        <v>44753</v>
      </c>
      <c r="M2505" s="30">
        <f t="shared" si="154"/>
        <v>3</v>
      </c>
      <c r="N2505" s="31">
        <v>954</v>
      </c>
      <c r="O2505" s="31"/>
      <c r="P2505" s="31"/>
      <c r="Q2505" s="31"/>
      <c r="R2505" s="31"/>
      <c r="S2505" s="31"/>
      <c r="T2505" s="40"/>
      <c r="U2505" s="40"/>
      <c r="V2505" s="48"/>
      <c r="W2505" s="48"/>
    </row>
    <row r="2506" s="49" customFormat="1">
      <c r="A2506" s="39">
        <v>27</v>
      </c>
      <c r="B2506" s="54" t="s">
        <v>40</v>
      </c>
      <c r="C2506" s="55" t="s">
        <v>4821</v>
      </c>
      <c r="D2506" s="141" t="s">
        <v>28</v>
      </c>
      <c r="E2506" s="88">
        <v>44750</v>
      </c>
      <c r="F2506" s="37" t="str">
        <f>VLOOKUP($C2506,CARPETAS!$C$5:$L$2388,2,FALSE)</f>
        <v>BRB047</v>
      </c>
      <c r="G2506" s="27" t="str">
        <f>VLOOKUP($C2506,CARPETAS!$C$5:$L$2388,9,FALSE)</f>
        <v>143.29.04</v>
      </c>
      <c r="H2506" s="28" t="str">
        <f>VLOOKUP($C2506,CARPETAS!$C$5:$L$2388,5,FALSE)</f>
        <v>Silvio</v>
      </c>
      <c r="I2506" s="88">
        <f>E2506+3</f>
        <v>44753</v>
      </c>
      <c r="J2506" s="29" t="str">
        <f>VLOOKUP($C2506,CARPETAS!$C$5:$L$2388,4,FALSE)</f>
        <v>Rio Branco</v>
      </c>
      <c r="K2506" s="38"/>
      <c r="L2506" s="93">
        <f t="shared" si="153"/>
        <v>44754</v>
      </c>
      <c r="M2506" s="30">
        <f t="shared" si="154"/>
        <v>4</v>
      </c>
      <c r="N2506" s="31">
        <v>918</v>
      </c>
      <c r="O2506" s="31" t="s">
        <v>618</v>
      </c>
      <c r="P2506" s="31" t="s">
        <v>4844</v>
      </c>
      <c r="Q2506" s="31">
        <v>5770</v>
      </c>
      <c r="R2506" s="31" t="s">
        <v>4629</v>
      </c>
      <c r="S2506" s="31" t="s">
        <v>4630</v>
      </c>
      <c r="T2506" s="40" t="s">
        <v>4845</v>
      </c>
      <c r="U2506" s="40"/>
      <c r="V2506" s="48"/>
      <c r="W2506" s="48"/>
    </row>
    <row r="2507" s="49" customFormat="1">
      <c r="A2507" s="39">
        <v>27</v>
      </c>
      <c r="B2507" s="54" t="s">
        <v>40</v>
      </c>
      <c r="C2507" s="55" t="s">
        <v>4839</v>
      </c>
      <c r="D2507" s="141" t="s">
        <v>1998</v>
      </c>
      <c r="E2507" s="88">
        <v>44750</v>
      </c>
      <c r="F2507" s="37" t="str">
        <f>VLOOKUP($C2507,CARPETAS!$C$5:$L$2388,2,FALSE)</f>
        <v>BRB048</v>
      </c>
      <c r="G2507" s="27" t="str">
        <f>VLOOKUP($C2507,CARPETAS!$C$5:$L$2388,9,FALSE)</f>
        <v>143.32.68</v>
      </c>
      <c r="H2507" s="28" t="str">
        <f>VLOOKUP($C2507,CARPETAS!$C$5:$L$2388,5,FALSE)</f>
        <v>Zanini</v>
      </c>
      <c r="I2507" s="88">
        <f>E2507+3</f>
        <v>44753</v>
      </c>
      <c r="J2507" s="29" t="str">
        <f>VLOOKUP($C2507,CARPETAS!$C$5:$L$2388,4,FALSE)</f>
        <v>Rio Branco</v>
      </c>
      <c r="K2507" s="38"/>
      <c r="L2507" s="93">
        <f t="shared" si="153"/>
        <v>44754</v>
      </c>
      <c r="M2507" s="30">
        <f t="shared" si="154"/>
        <v>4</v>
      </c>
      <c r="N2507" s="31">
        <v>918</v>
      </c>
      <c r="O2507" s="31" t="s">
        <v>3224</v>
      </c>
      <c r="P2507" s="31">
        <v>919</v>
      </c>
      <c r="Q2507" s="31">
        <v>2883</v>
      </c>
      <c r="R2507" s="31" t="s">
        <v>4846</v>
      </c>
      <c r="S2507" s="31" t="s">
        <v>4847</v>
      </c>
      <c r="T2507" s="40" t="s">
        <v>4848</v>
      </c>
      <c r="U2507" s="40"/>
      <c r="V2507" s="48"/>
      <c r="W2507" s="48"/>
    </row>
    <row r="2508" s="49" customFormat="1">
      <c r="A2508" s="39">
        <v>27</v>
      </c>
      <c r="B2508" s="54" t="s">
        <v>40</v>
      </c>
      <c r="C2508" s="55" t="s">
        <v>4787</v>
      </c>
      <c r="D2508" s="141" t="s">
        <v>27</v>
      </c>
      <c r="E2508" s="88">
        <v>44751</v>
      </c>
      <c r="F2508" s="37" t="str">
        <f>VLOOKUP($C2508,CARPETAS!$C$5:$L$2388,2,FALSE)</f>
        <v>BRB045</v>
      </c>
      <c r="G2508" s="27" t="str">
        <f>VLOOKUP($C2508,CARPETAS!$C$5:$L$2388,9,FALSE)</f>
        <v>143.20.76</v>
      </c>
      <c r="H2508" s="28" t="str">
        <f>VLOOKUP($C2508,CARPETAS!$C$5:$L$2388,5,FALSE)</f>
        <v>Amaro</v>
      </c>
      <c r="I2508" s="88">
        <f>E2508+2</f>
        <v>44753</v>
      </c>
      <c r="J2508" s="29" t="str">
        <f>VLOOKUP($C2508,CARPETAS!$C$5:$L$2388,4,FALSE)</f>
        <v>Rio Branco</v>
      </c>
      <c r="K2508" s="38"/>
      <c r="L2508" s="93">
        <f t="shared" si="153"/>
        <v>44754</v>
      </c>
      <c r="M2508" s="30">
        <f t="shared" si="154"/>
        <v>3</v>
      </c>
      <c r="N2508" s="31">
        <v>1008</v>
      </c>
      <c r="O2508" s="31" t="s">
        <v>4849</v>
      </c>
      <c r="P2508" s="31">
        <v>1009</v>
      </c>
      <c r="Q2508" s="31">
        <v>9600</v>
      </c>
      <c r="R2508" s="31" t="s">
        <v>4850</v>
      </c>
      <c r="S2508" s="31" t="s">
        <v>4851</v>
      </c>
      <c r="T2508" s="40" t="s">
        <v>4852</v>
      </c>
      <c r="U2508" s="40"/>
      <c r="V2508" s="48"/>
      <c r="W2508" s="48"/>
    </row>
    <row r="2509" s="49" customFormat="1">
      <c r="A2509" s="39">
        <v>27</v>
      </c>
      <c r="B2509" s="54" t="s">
        <v>40</v>
      </c>
      <c r="C2509" s="55" t="s">
        <v>4853</v>
      </c>
      <c r="D2509" s="141" t="s">
        <v>4464</v>
      </c>
      <c r="E2509" s="88">
        <v>44749</v>
      </c>
      <c r="F2509" s="37" t="str">
        <f>VLOOKUP($C2509,CARPETAS!$C$5:$L$2388,2,FALSE)</f>
        <v>BRS007</v>
      </c>
      <c r="G2509" s="27" t="str">
        <f>VLOOKUP($C2509,CARPETAS!$C$5:$L$2388,9,FALSE)</f>
        <v>143.29.40</v>
      </c>
      <c r="H2509" s="28" t="str">
        <f>VLOOKUP($C2509,CARPETAS!$C$5:$L$2388,5,FALSE)</f>
        <v>Zanini</v>
      </c>
      <c r="I2509" s="88">
        <v>44753</v>
      </c>
      <c r="J2509" s="29" t="str">
        <f>VLOOKUP($C2509,CARPETAS!$C$5:$L$2388,4,FALSE)</f>
        <v>Rio Branco</v>
      </c>
      <c r="K2509" s="38"/>
      <c r="L2509" s="93">
        <f>I2509+1+1</f>
        <v>44755</v>
      </c>
      <c r="M2509" s="30">
        <f t="shared" si="154"/>
        <v>6</v>
      </c>
      <c r="N2509" s="31">
        <v>954</v>
      </c>
      <c r="O2509" s="31" t="s">
        <v>4854</v>
      </c>
      <c r="P2509" s="31">
        <v>954</v>
      </c>
      <c r="Q2509" s="31">
        <v>2870</v>
      </c>
      <c r="R2509" s="31" t="s">
        <v>519</v>
      </c>
      <c r="S2509" s="31" t="s">
        <v>520</v>
      </c>
      <c r="T2509" s="40" t="s">
        <v>4855</v>
      </c>
      <c r="U2509" s="40"/>
      <c r="V2509" s="48"/>
      <c r="W2509" s="48"/>
    </row>
    <row r="2510" s="49" customFormat="1">
      <c r="A2510" s="39">
        <v>27</v>
      </c>
      <c r="B2510" s="54" t="s">
        <v>40</v>
      </c>
      <c r="C2510" s="55" t="s">
        <v>4856</v>
      </c>
      <c r="D2510" s="141" t="s">
        <v>2282</v>
      </c>
      <c r="E2510" s="88">
        <v>44753</v>
      </c>
      <c r="F2510" s="37" t="str">
        <f>VLOOKUP($C2510,CARPETAS!$C$5:$L$2388,2,FALSE)</f>
        <v>BRE022</v>
      </c>
      <c r="G2510" s="27" t="str">
        <f>VLOOKUP($C2510,CARPETAS!$C$5:$L$2388,2,FALSE)</f>
        <v>BRE022</v>
      </c>
      <c r="H2510" s="28" t="str">
        <f>VLOOKUP($C2510,CARPETAS!$C$5:$L$2388,5,FALSE)</f>
        <v>Zanini</v>
      </c>
      <c r="I2510" s="88">
        <v>44754</v>
      </c>
      <c r="J2510" s="29" t="str">
        <f>VLOOKUP($C2510,CARPETAS!$C$5:$L$2388,4,FALSE)</f>
        <v>Rio Branco</v>
      </c>
      <c r="K2510" s="38"/>
      <c r="L2510" s="93">
        <f ref="L2510:L2536" t="shared" si="155">I2510+1</f>
        <v>44755</v>
      </c>
      <c r="M2510" s="30">
        <f t="shared" si="154"/>
        <v>2</v>
      </c>
      <c r="N2510" s="31">
        <v>2473</v>
      </c>
      <c r="O2510" s="31"/>
      <c r="P2510" s="31"/>
      <c r="Q2510" s="31">
        <v>2885</v>
      </c>
      <c r="R2510" s="31" t="s">
        <v>4805</v>
      </c>
      <c r="S2510" s="31" t="s">
        <v>4806</v>
      </c>
      <c r="T2510" s="40"/>
      <c r="U2510" s="40"/>
      <c r="V2510" s="48"/>
      <c r="W2510" s="48"/>
    </row>
    <row r="2511" s="49" customFormat="1">
      <c r="A2511" s="39">
        <v>27</v>
      </c>
      <c r="B2511" s="54" t="s">
        <v>40</v>
      </c>
      <c r="C2511" s="55" t="s">
        <v>4857</v>
      </c>
      <c r="D2511" s="141" t="s">
        <v>2282</v>
      </c>
      <c r="E2511" s="88">
        <v>44750</v>
      </c>
      <c r="F2511" s="37" t="str">
        <f>VLOOKUP($C2511,CARPETAS!$C$5:$L$2388,2,FALSE)</f>
        <v>BRE024</v>
      </c>
      <c r="G2511" s="37" t="str">
        <f>VLOOKUP($C2511,CARPETAS!$C$5:$L$2388,9,FALSE)</f>
        <v>143.29.69</v>
      </c>
      <c r="H2511" s="28" t="str">
        <f>VLOOKUP($C2511,CARPETAS!$C$5:$L$2388,5,FALSE)</f>
        <v>Silvio</v>
      </c>
      <c r="I2511" s="88">
        <v>44754</v>
      </c>
      <c r="J2511" s="29" t="str">
        <f>VLOOKUP($C2511,CARPETAS!$C$5:$L$2388,4,FALSE)</f>
        <v>Rio Branco</v>
      </c>
      <c r="K2511" s="38"/>
      <c r="L2511" s="93">
        <f t="shared" si="155"/>
        <v>44755</v>
      </c>
      <c r="M2511" s="30">
        <f t="shared" si="154"/>
        <v>5</v>
      </c>
      <c r="N2511" s="31">
        <v>1890</v>
      </c>
      <c r="O2511" s="31"/>
      <c r="P2511" s="31"/>
      <c r="Q2511" s="31">
        <v>5761</v>
      </c>
      <c r="R2511" s="31" t="s">
        <v>3798</v>
      </c>
      <c r="S2511" s="31" t="s">
        <v>3799</v>
      </c>
      <c r="T2511" s="40" t="s">
        <v>4858</v>
      </c>
      <c r="U2511" s="40"/>
      <c r="V2511" s="48"/>
      <c r="W2511" s="48"/>
    </row>
    <row r="2512" s="49" customFormat="1">
      <c r="A2512" s="39">
        <v>28</v>
      </c>
      <c r="B2512" s="54" t="s">
        <v>40</v>
      </c>
      <c r="C2512" s="55" t="s">
        <v>4839</v>
      </c>
      <c r="D2512" s="141" t="s">
        <v>1998</v>
      </c>
      <c r="E2512" s="88">
        <v>44753</v>
      </c>
      <c r="F2512" s="37" t="str">
        <f>VLOOKUP($C2512,CARPETAS!$C$5:$L$2388,2,FALSE)</f>
        <v>BRB048</v>
      </c>
      <c r="G2512" s="27" t="str">
        <f>VLOOKUP($C2512,CARPETAS!$C$5:$L$2388,9,FALSE)</f>
        <v>143.32.68</v>
      </c>
      <c r="H2512" s="28" t="str">
        <f>VLOOKUP($C2512,CARPETAS!$C$5:$L$2388,5,FALSE)</f>
        <v>Zanini</v>
      </c>
      <c r="I2512" s="88">
        <f>E2512+1</f>
        <v>44754</v>
      </c>
      <c r="J2512" s="29" t="str">
        <f>VLOOKUP($C2512,CARPETAS!$C$5:$L$2388,4,FALSE)</f>
        <v>Rio Branco</v>
      </c>
      <c r="K2512" s="38"/>
      <c r="L2512" s="93">
        <f t="shared" si="155"/>
        <v>44755</v>
      </c>
      <c r="M2512" s="30">
        <f t="shared" si="154"/>
        <v>2</v>
      </c>
      <c r="N2512" s="31">
        <v>918</v>
      </c>
      <c r="O2512" s="31" t="s">
        <v>4859</v>
      </c>
      <c r="P2512" s="31">
        <v>918</v>
      </c>
      <c r="Q2512" s="31">
        <v>2886</v>
      </c>
      <c r="R2512" s="31" t="s">
        <v>171</v>
      </c>
      <c r="S2512" s="31" t="s">
        <v>172</v>
      </c>
      <c r="T2512" s="40" t="s">
        <v>4860</v>
      </c>
      <c r="U2512" s="40"/>
      <c r="V2512" s="48"/>
      <c r="W2512" s="48"/>
    </row>
    <row r="2513" s="49" customFormat="1">
      <c r="A2513" s="39">
        <v>28</v>
      </c>
      <c r="B2513" s="54" t="s">
        <v>40</v>
      </c>
      <c r="C2513" s="55" t="s">
        <v>4787</v>
      </c>
      <c r="D2513" s="141" t="s">
        <v>27</v>
      </c>
      <c r="E2513" s="88">
        <v>44753</v>
      </c>
      <c r="F2513" s="223" t="s">
        <v>4861</v>
      </c>
      <c r="G2513" s="27" t="str">
        <f>VLOOKUP($C2513,CARPETAS!$C$5:$L$2388,9,FALSE)</f>
        <v>143.20.76</v>
      </c>
      <c r="H2513" s="28" t="str">
        <f>VLOOKUP($C2513,CARPETAS!$C$5:$L$2388,5,FALSE)</f>
        <v>Amaro</v>
      </c>
      <c r="I2513" s="88">
        <f>E2513+2</f>
        <v>44755</v>
      </c>
      <c r="J2513" s="29" t="str">
        <f>VLOOKUP($C2513,CARPETAS!$C$5:$L$2388,4,FALSE)</f>
        <v>Rio Branco</v>
      </c>
      <c r="K2513" s="38"/>
      <c r="L2513" s="93">
        <f t="shared" si="155"/>
        <v>44756</v>
      </c>
      <c r="M2513" s="30">
        <f t="shared" si="154"/>
        <v>3</v>
      </c>
      <c r="N2513" s="31">
        <v>1008</v>
      </c>
      <c r="O2513" s="31" t="s">
        <v>4862</v>
      </c>
      <c r="P2513" s="31">
        <v>1009</v>
      </c>
      <c r="Q2513" s="31">
        <v>9612</v>
      </c>
      <c r="R2513" s="31" t="s">
        <v>3801</v>
      </c>
      <c r="S2513" s="31" t="s">
        <v>3500</v>
      </c>
      <c r="T2513" s="40" t="s">
        <v>4863</v>
      </c>
      <c r="U2513" s="40"/>
      <c r="V2513" s="48"/>
      <c r="W2513" s="48"/>
    </row>
    <row r="2514" s="49" customFormat="1">
      <c r="A2514" s="39">
        <v>28</v>
      </c>
      <c r="B2514" s="54" t="s">
        <v>40</v>
      </c>
      <c r="C2514" s="55" t="s">
        <v>4839</v>
      </c>
      <c r="D2514" s="141" t="s">
        <v>26</v>
      </c>
      <c r="E2514" s="88">
        <v>44754</v>
      </c>
      <c r="F2514" s="37" t="str">
        <f>VLOOKUP($C2514,CARPETAS!$C$5:$L$2388,2,FALSE)</f>
        <v>BRB048</v>
      </c>
      <c r="G2514" s="27" t="str">
        <f>VLOOKUP($C2514,CARPETAS!$C$5:$L$2388,9,FALSE)</f>
        <v>143.32.68</v>
      </c>
      <c r="H2514" s="28" t="str">
        <f>VLOOKUP($C2514,CARPETAS!$C$5:$L$2388,5,FALSE)</f>
        <v>Zanini</v>
      </c>
      <c r="I2514" s="88">
        <f>E2514+1</f>
        <v>44755</v>
      </c>
      <c r="J2514" s="29" t="str">
        <f>VLOOKUP($C2514,CARPETAS!$C$5:$L$2388,4,FALSE)</f>
        <v>Rio Branco</v>
      </c>
      <c r="K2514" s="38"/>
      <c r="L2514" s="93">
        <f t="shared" si="155"/>
        <v>44756</v>
      </c>
      <c r="M2514" s="30">
        <f t="shared" si="154"/>
        <v>2</v>
      </c>
      <c r="N2514" s="31">
        <v>918</v>
      </c>
      <c r="O2514" s="31" t="s">
        <v>651</v>
      </c>
      <c r="P2514" s="31">
        <v>918</v>
      </c>
      <c r="Q2514" s="31">
        <v>2888</v>
      </c>
      <c r="R2514" s="31" t="s">
        <v>2263</v>
      </c>
      <c r="S2514" s="31" t="s">
        <v>2264</v>
      </c>
      <c r="T2514" s="40" t="s">
        <v>4864</v>
      </c>
      <c r="U2514" s="40"/>
      <c r="V2514" s="48"/>
      <c r="W2514" s="48"/>
    </row>
    <row r="2515" s="49" customFormat="1">
      <c r="A2515" s="39">
        <v>27</v>
      </c>
      <c r="B2515" s="54" t="s">
        <v>40</v>
      </c>
      <c r="C2515" s="55" t="s">
        <v>4865</v>
      </c>
      <c r="D2515" s="141" t="s">
        <v>38</v>
      </c>
      <c r="E2515" s="88">
        <v>44749</v>
      </c>
      <c r="F2515" s="37" t="str">
        <f>VLOOKUP($C2515,CARPETAS!$C$5:$L$2388,2,FALSE)</f>
        <v>BRA027</v>
      </c>
      <c r="G2515" s="27" t="str">
        <f>VLOOKUP($C2515,CARPETAS!$C$5:$L$2388,9,FALSE)</f>
        <v>143.29.80</v>
      </c>
      <c r="H2515" s="28" t="str">
        <f>VLOOKUP($C2515,CARPETAS!$C$5:$L$2388,5,FALSE)</f>
        <v>Silvio</v>
      </c>
      <c r="I2515" s="88">
        <v>44755</v>
      </c>
      <c r="J2515" s="29" t="str">
        <f>VLOOKUP($C2515,CARPETAS!$C$5:$L$2388,4,FALSE)</f>
        <v>Rio Branco</v>
      </c>
      <c r="K2515" s="38"/>
      <c r="L2515" s="93">
        <f t="shared" si="155"/>
        <v>44756</v>
      </c>
      <c r="M2515" s="30">
        <f t="shared" si="154"/>
        <v>7</v>
      </c>
      <c r="N2515" s="31">
        <v>1104</v>
      </c>
      <c r="O2515" s="31"/>
      <c r="P2515" s="31">
        <v>1104</v>
      </c>
      <c r="Q2515" s="31">
        <v>5763</v>
      </c>
      <c r="R2515" s="31" t="s">
        <v>4440</v>
      </c>
      <c r="S2515" s="31" t="s">
        <v>4441</v>
      </c>
      <c r="T2515" s="40" t="s">
        <v>4866</v>
      </c>
      <c r="U2515" s="40"/>
      <c r="V2515" s="48"/>
      <c r="W2515" s="48"/>
    </row>
    <row r="2516" s="49" customFormat="1">
      <c r="A2516" s="39">
        <v>28</v>
      </c>
      <c r="B2516" s="54" t="s">
        <v>40</v>
      </c>
      <c r="C2516" s="55" t="s">
        <v>4821</v>
      </c>
      <c r="D2516" s="141" t="s">
        <v>28</v>
      </c>
      <c r="E2516" s="88">
        <v>44754</v>
      </c>
      <c r="F2516" s="37" t="str">
        <f>VLOOKUP($C2516,CARPETAS!$C$5:$L$2388,2,FALSE)</f>
        <v>BRB047</v>
      </c>
      <c r="G2516" s="27" t="str">
        <f>VLOOKUP($C2516,CARPETAS!$C$5:$L$2388,9,FALSE)</f>
        <v>143.29.04</v>
      </c>
      <c r="H2516" s="28" t="str">
        <f>VLOOKUP($C2516,CARPETAS!$C$5:$L$2388,5,FALSE)</f>
        <v>Silvio</v>
      </c>
      <c r="I2516" s="88">
        <f>E2516+1</f>
        <v>44755</v>
      </c>
      <c r="J2516" s="29" t="str">
        <f>VLOOKUP($C2516,CARPETAS!$C$5:$L$2388,4,FALSE)</f>
        <v>Rio Branco</v>
      </c>
      <c r="K2516" s="38"/>
      <c r="L2516" s="93">
        <f t="shared" si="155"/>
        <v>44756</v>
      </c>
      <c r="M2516" s="30">
        <f t="shared" si="154"/>
        <v>2</v>
      </c>
      <c r="N2516" s="31">
        <v>918</v>
      </c>
      <c r="O2516" s="31"/>
      <c r="P2516" s="31">
        <v>918</v>
      </c>
      <c r="Q2516" s="31">
        <v>5773</v>
      </c>
      <c r="R2516" s="31" t="s">
        <v>3039</v>
      </c>
      <c r="S2516" s="31" t="s">
        <v>1628</v>
      </c>
      <c r="T2516" s="40" t="s">
        <v>4867</v>
      </c>
      <c r="U2516" s="40"/>
      <c r="V2516" s="48"/>
      <c r="W2516" s="48"/>
    </row>
    <row r="2517" s="49" customFormat="1">
      <c r="A2517" s="39">
        <v>28</v>
      </c>
      <c r="B2517" s="54" t="s">
        <v>40</v>
      </c>
      <c r="C2517" s="55" t="s">
        <v>4821</v>
      </c>
      <c r="D2517" s="141" t="s">
        <v>32</v>
      </c>
      <c r="E2517" s="88">
        <v>44754</v>
      </c>
      <c r="F2517" s="37" t="str">
        <f>VLOOKUP($C2517,CARPETAS!$C$5:$L$2388,2,FALSE)</f>
        <v>BRB047</v>
      </c>
      <c r="G2517" s="27" t="str">
        <f>VLOOKUP($C2517,CARPETAS!$C$5:$L$2388,9,FALSE)</f>
        <v>143.29.04</v>
      </c>
      <c r="H2517" s="28" t="str">
        <f>VLOOKUP($C2517,CARPETAS!$C$5:$L$2388,5,FALSE)</f>
        <v>Silvio</v>
      </c>
      <c r="I2517" s="88">
        <f>E2517+2</f>
        <v>44756</v>
      </c>
      <c r="J2517" s="29" t="str">
        <f>VLOOKUP($C2517,CARPETAS!$C$5:$L$2388,4,FALSE)</f>
        <v>Rio Branco</v>
      </c>
      <c r="K2517" s="38"/>
      <c r="L2517" s="93">
        <f t="shared" si="155"/>
        <v>44757</v>
      </c>
      <c r="M2517" s="30">
        <f t="shared" si="154"/>
        <v>3</v>
      </c>
      <c r="N2517" s="31">
        <v>918</v>
      </c>
      <c r="O2517" s="31" t="s">
        <v>1605</v>
      </c>
      <c r="P2517" s="31">
        <v>919</v>
      </c>
      <c r="Q2517" s="31">
        <v>5774</v>
      </c>
      <c r="R2517" s="31" t="s">
        <v>402</v>
      </c>
      <c r="S2517" s="31" t="s">
        <v>403</v>
      </c>
      <c r="T2517" s="40" t="s">
        <v>4833</v>
      </c>
      <c r="U2517" s="40"/>
      <c r="V2517" s="48"/>
      <c r="W2517" s="48"/>
    </row>
    <row r="2518" s="49" customFormat="1">
      <c r="A2518" s="39">
        <v>27</v>
      </c>
      <c r="B2518" s="54" t="s">
        <v>40</v>
      </c>
      <c r="C2518" s="55" t="s">
        <v>4868</v>
      </c>
      <c r="D2518" s="141" t="s">
        <v>2282</v>
      </c>
      <c r="E2518" s="88">
        <v>44750</v>
      </c>
      <c r="F2518" s="37" t="str">
        <f>VLOOKUP($C2518,CARPETAS!$C$5:$L$2388,2,FALSE)</f>
        <v>BRE023</v>
      </c>
      <c r="G2518" s="27" t="str">
        <f>VLOOKUP($C2518,CARPETAS!$C$5:$L$2388,9,FALSE)</f>
        <v>1432970/1432971</v>
      </c>
      <c r="H2518" s="28" t="str">
        <f>VLOOKUP($C2518,CARPETAS!$C$5:$L$2388,5,FALSE)</f>
        <v>Silvio</v>
      </c>
      <c r="I2518" s="88">
        <v>44757</v>
      </c>
      <c r="J2518" s="29" t="str">
        <f>VLOOKUP($C2518,CARPETAS!$C$5:$L$2388,4,FALSE)</f>
        <v>Rio Branco</v>
      </c>
      <c r="K2518" s="38"/>
      <c r="L2518" s="93">
        <f t="shared" si="155"/>
        <v>44758</v>
      </c>
      <c r="M2518" s="30">
        <f t="shared" si="154"/>
        <v>8</v>
      </c>
      <c r="N2518" s="31">
        <v>1372</v>
      </c>
      <c r="O2518" s="31"/>
      <c r="P2518" s="31"/>
      <c r="Q2518" s="31">
        <v>5762</v>
      </c>
      <c r="R2518" s="31" t="s">
        <v>4869</v>
      </c>
      <c r="S2518" s="31" t="s">
        <v>4870</v>
      </c>
      <c r="T2518" s="40" t="s">
        <v>4871</v>
      </c>
      <c r="U2518" s="40"/>
      <c r="V2518" s="48"/>
      <c r="W2518" s="48"/>
    </row>
    <row r="2519" s="49" customFormat="1">
      <c r="A2519" s="39">
        <v>27</v>
      </c>
      <c r="B2519" s="54" t="s">
        <v>40</v>
      </c>
      <c r="C2519" s="55" t="s">
        <v>4872</v>
      </c>
      <c r="D2519" s="141" t="s">
        <v>38</v>
      </c>
      <c r="E2519" s="88">
        <v>44750</v>
      </c>
      <c r="F2519" s="37" t="str">
        <f>VLOOKUP($C2519,CARPETAS!$C$5:$L$2388,2,FALSE)</f>
        <v>BRA027</v>
      </c>
      <c r="G2519" s="27" t="str">
        <f>VLOOKUP($C2519,CARPETAS!$C$5:$L$2388,9,FALSE)</f>
        <v>143.29.80</v>
      </c>
      <c r="H2519" s="28" t="str">
        <f>VLOOKUP($C2519,CARPETAS!$C$5:$L$2388,5,FALSE)</f>
        <v>Silvio</v>
      </c>
      <c r="I2519" s="88">
        <v>44757</v>
      </c>
      <c r="J2519" s="29" t="str">
        <f>VLOOKUP($C2519,CARPETAS!$C$5:$L$2388,4,FALSE)</f>
        <v>Rio Branco</v>
      </c>
      <c r="K2519" s="38"/>
      <c r="L2519" s="93">
        <f t="shared" si="155"/>
        <v>44758</v>
      </c>
      <c r="M2519" s="30">
        <f t="shared" si="154"/>
        <v>8</v>
      </c>
      <c r="N2519" s="31">
        <v>1104</v>
      </c>
      <c r="O2519" s="31">
        <v>58096</v>
      </c>
      <c r="P2519" s="31">
        <v>1104</v>
      </c>
      <c r="Q2519" s="31">
        <v>5769</v>
      </c>
      <c r="R2519" s="31" t="s">
        <v>4873</v>
      </c>
      <c r="S2519" s="31" t="s">
        <v>4874</v>
      </c>
      <c r="T2519" s="40" t="s">
        <v>4875</v>
      </c>
      <c r="U2519" s="40"/>
      <c r="V2519" s="48"/>
      <c r="W2519" s="48"/>
    </row>
    <row r="2520" s="49" customFormat="1">
      <c r="A2520" s="39">
        <v>28</v>
      </c>
      <c r="B2520" s="54" t="s">
        <v>40</v>
      </c>
      <c r="C2520" s="55" t="s">
        <v>4839</v>
      </c>
      <c r="D2520" s="141" t="s">
        <v>36</v>
      </c>
      <c r="E2520" s="88">
        <v>44756</v>
      </c>
      <c r="F2520" s="37" t="str">
        <f>VLOOKUP($C2520,CARPETAS!$C$5:$L$2388,2,FALSE)</f>
        <v>BRB048</v>
      </c>
      <c r="G2520" s="27" t="str">
        <f>VLOOKUP($C2520,CARPETAS!$C$5:$L$2388,9,FALSE)</f>
        <v>143.32.68</v>
      </c>
      <c r="H2520" s="28" t="str">
        <f>VLOOKUP($C2520,CARPETAS!$C$5:$L$2388,5,FALSE)</f>
        <v>Zanini</v>
      </c>
      <c r="I2520" s="88">
        <f>E2520+1</f>
        <v>44757</v>
      </c>
      <c r="J2520" s="29" t="str">
        <f>VLOOKUP($C2520,CARPETAS!$C$5:$L$2388,4,FALSE)</f>
        <v>Rio Branco</v>
      </c>
      <c r="K2520" s="38"/>
      <c r="L2520" s="93">
        <f t="shared" si="155"/>
        <v>44758</v>
      </c>
      <c r="M2520" s="30">
        <f t="shared" si="154"/>
        <v>2</v>
      </c>
      <c r="N2520" s="31">
        <v>918</v>
      </c>
      <c r="O2520" s="31" t="s">
        <v>280</v>
      </c>
      <c r="P2520" s="31">
        <v>918</v>
      </c>
      <c r="Q2520" s="31">
        <v>2898</v>
      </c>
      <c r="R2520" s="31" t="s">
        <v>684</v>
      </c>
      <c r="S2520" s="31" t="s">
        <v>685</v>
      </c>
      <c r="T2520" s="40" t="s">
        <v>4867</v>
      </c>
      <c r="U2520" s="40"/>
      <c r="V2520" s="48"/>
      <c r="W2520" s="48"/>
    </row>
    <row r="2521" s="49" customFormat="1">
      <c r="A2521" s="39">
        <v>28</v>
      </c>
      <c r="B2521" s="54" t="s">
        <v>40</v>
      </c>
      <c r="C2521" s="55" t="s">
        <v>4839</v>
      </c>
      <c r="D2521" s="141" t="s">
        <v>26</v>
      </c>
      <c r="E2521" s="88">
        <v>44756</v>
      </c>
      <c r="F2521" s="37" t="str">
        <f>VLOOKUP($C2521,CARPETAS!$C$5:$L$2388,2,FALSE)</f>
        <v>BRB048</v>
      </c>
      <c r="G2521" s="27" t="str">
        <f>VLOOKUP($C2521,CARPETAS!$C$5:$L$2388,9,FALSE)</f>
        <v>143.32.68</v>
      </c>
      <c r="H2521" s="28" t="str">
        <f>VLOOKUP($C2521,CARPETAS!$C$5:$L$2388,5,FALSE)</f>
        <v>Zanini</v>
      </c>
      <c r="I2521" s="88">
        <f>E2521+1</f>
        <v>44757</v>
      </c>
      <c r="J2521" s="29" t="str">
        <f>VLOOKUP($C2521,CARPETAS!$C$5:$L$2388,4,FALSE)</f>
        <v>Rio Branco</v>
      </c>
      <c r="K2521" s="38"/>
      <c r="L2521" s="93">
        <f t="shared" si="155"/>
        <v>44758</v>
      </c>
      <c r="M2521" s="30">
        <f t="shared" si="154"/>
        <v>2</v>
      </c>
      <c r="N2521" s="31">
        <v>918</v>
      </c>
      <c r="O2521" s="31" t="s">
        <v>654</v>
      </c>
      <c r="P2521" s="31">
        <v>918</v>
      </c>
      <c r="Q2521" s="31">
        <v>2899</v>
      </c>
      <c r="R2521" s="31" t="s">
        <v>459</v>
      </c>
      <c r="S2521" s="31" t="s">
        <v>460</v>
      </c>
      <c r="T2521" s="40" t="s">
        <v>4876</v>
      </c>
      <c r="U2521" s="40"/>
      <c r="V2521" s="48"/>
      <c r="W2521" s="48"/>
    </row>
    <row r="2522" s="49" customFormat="1">
      <c r="A2522" s="39">
        <v>28</v>
      </c>
      <c r="B2522" s="54" t="s">
        <v>40</v>
      </c>
      <c r="C2522" s="55" t="s">
        <v>4787</v>
      </c>
      <c r="D2522" s="141" t="s">
        <v>27</v>
      </c>
      <c r="E2522" s="88">
        <v>44758</v>
      </c>
      <c r="F2522" s="223" t="s">
        <v>4861</v>
      </c>
      <c r="G2522" s="27" t="str">
        <f>VLOOKUP($C2522,CARPETAS!$C$5:$L$2388,9,FALSE)</f>
        <v>143.20.76</v>
      </c>
      <c r="H2522" s="28" t="str">
        <f>VLOOKUP($C2522,CARPETAS!$C$5:$L$2388,5,FALSE)</f>
        <v>Amaro</v>
      </c>
      <c r="I2522" s="88">
        <f>E2522+3</f>
        <v>44761</v>
      </c>
      <c r="J2522" s="29" t="str">
        <f>VLOOKUP($C2522,CARPETAS!$C$5:$L$2388,4,FALSE)</f>
        <v>Rio Branco</v>
      </c>
      <c r="K2522" s="38"/>
      <c r="L2522" s="93">
        <f t="shared" si="155"/>
        <v>44762</v>
      </c>
      <c r="M2522" s="30">
        <f t="shared" si="154"/>
        <v>4</v>
      </c>
      <c r="N2522" s="31">
        <v>1008</v>
      </c>
      <c r="O2522" s="31" t="s">
        <v>757</v>
      </c>
      <c r="P2522" s="31">
        <v>1009</v>
      </c>
      <c r="Q2522" s="31">
        <v>9648</v>
      </c>
      <c r="R2522" s="31" t="s">
        <v>4850</v>
      </c>
      <c r="S2522" s="31" t="s">
        <v>4851</v>
      </c>
      <c r="T2522" s="40" t="s">
        <v>4877</v>
      </c>
      <c r="U2522" s="40"/>
      <c r="V2522" s="48"/>
      <c r="W2522" s="48"/>
    </row>
    <row r="2523" s="49" customFormat="1">
      <c r="A2523" s="39">
        <v>28</v>
      </c>
      <c r="B2523" s="54" t="s">
        <v>40</v>
      </c>
      <c r="C2523" s="55" t="s">
        <v>4821</v>
      </c>
      <c r="D2523" s="141" t="s">
        <v>1091</v>
      </c>
      <c r="E2523" s="88">
        <v>44758</v>
      </c>
      <c r="F2523" s="37" t="str">
        <f>VLOOKUP($C2523,CARPETAS!$C$5:$L$2388,2,FALSE)</f>
        <v>BRB047</v>
      </c>
      <c r="G2523" s="27" t="str">
        <f>VLOOKUP($C2523,CARPETAS!$C$5:$L$2388,9,FALSE)</f>
        <v>143.29.04</v>
      </c>
      <c r="H2523" s="28" t="str">
        <f>VLOOKUP($C2523,CARPETAS!$C$5:$L$2388,5,FALSE)</f>
        <v>Silvio</v>
      </c>
      <c r="I2523" s="88">
        <f>E2523+3</f>
        <v>44761</v>
      </c>
      <c r="J2523" s="29" t="str">
        <f>VLOOKUP($C2523,CARPETAS!$C$5:$L$2388,4,FALSE)</f>
        <v>Rio Branco</v>
      </c>
      <c r="K2523" s="38"/>
      <c r="L2523" s="93">
        <f t="shared" si="155"/>
        <v>44762</v>
      </c>
      <c r="M2523" s="30">
        <f t="shared" si="154"/>
        <v>4</v>
      </c>
      <c r="N2523" s="31">
        <v>918</v>
      </c>
      <c r="O2523" s="31"/>
      <c r="P2523" s="31"/>
      <c r="Q2523" s="31">
        <v>5779</v>
      </c>
      <c r="R2523" s="31" t="s">
        <v>2461</v>
      </c>
      <c r="S2523" s="31" t="s">
        <v>3040</v>
      </c>
      <c r="T2523" s="40" t="s">
        <v>4878</v>
      </c>
      <c r="U2523" s="40"/>
      <c r="V2523" s="48"/>
      <c r="W2523" s="48"/>
    </row>
    <row r="2524" ht="28.5" s="49" customFormat="1">
      <c r="A2524" s="39">
        <v>28</v>
      </c>
      <c r="B2524" s="54" t="s">
        <v>40</v>
      </c>
      <c r="C2524" s="55" t="s">
        <v>4839</v>
      </c>
      <c r="D2524" s="141" t="s">
        <v>1998</v>
      </c>
      <c r="E2524" s="88">
        <v>44758</v>
      </c>
      <c r="F2524" s="37" t="str">
        <f>VLOOKUP($C2524,CARPETAS!$C$5:$L$2388,2,FALSE)</f>
        <v>BRB048</v>
      </c>
      <c r="G2524" s="27" t="str">
        <f>VLOOKUP($C2524,CARPETAS!$C$5:$L$2388,9,FALSE)</f>
        <v>143.32.68</v>
      </c>
      <c r="H2524" s="28" t="str">
        <f>VLOOKUP($C2524,CARPETAS!$C$5:$L$2388,5,FALSE)</f>
        <v>Zanini</v>
      </c>
      <c r="I2524" s="88">
        <f>E2524+3</f>
        <v>44761</v>
      </c>
      <c r="J2524" s="29" t="str">
        <f>VLOOKUP($C2524,CARPETAS!$C$5:$L$2388,4,FALSE)</f>
        <v>Rio Branco</v>
      </c>
      <c r="K2524" s="38"/>
      <c r="L2524" s="93">
        <f t="shared" si="155"/>
        <v>44762</v>
      </c>
      <c r="M2524" s="30">
        <f t="shared" si="154"/>
        <v>4</v>
      </c>
      <c r="N2524" s="31">
        <v>918</v>
      </c>
      <c r="O2524" s="31" t="s">
        <v>3242</v>
      </c>
      <c r="P2524" s="31">
        <v>919</v>
      </c>
      <c r="Q2524" s="31">
        <v>2900</v>
      </c>
      <c r="R2524" s="31" t="s">
        <v>3752</v>
      </c>
      <c r="S2524" s="31" t="s">
        <v>316</v>
      </c>
      <c r="T2524" s="40" t="s">
        <v>4879</v>
      </c>
      <c r="U2524" s="40"/>
      <c r="V2524" s="48"/>
      <c r="W2524" s="48"/>
    </row>
    <row r="2525" s="49" customFormat="1">
      <c r="A2525" s="39">
        <v>29</v>
      </c>
      <c r="B2525" s="54" t="s">
        <v>40</v>
      </c>
      <c r="C2525" s="55" t="s">
        <v>4839</v>
      </c>
      <c r="D2525" s="141" t="s">
        <v>1998</v>
      </c>
      <c r="E2525" s="88">
        <v>44760</v>
      </c>
      <c r="F2525" s="37" t="str">
        <f>VLOOKUP($C2525,CARPETAS!$C$5:$L$2388,2,FALSE)</f>
        <v>BRB048</v>
      </c>
      <c r="G2525" s="27" t="str">
        <f>VLOOKUP($C2525,CARPETAS!$C$5:$L$2388,9,FALSE)</f>
        <v>143.32.68</v>
      </c>
      <c r="H2525" s="28" t="str">
        <f>VLOOKUP($C2525,CARPETAS!$C$5:$L$2388,5,FALSE)</f>
        <v>Zanini</v>
      </c>
      <c r="I2525" s="88">
        <f>E2525+1</f>
        <v>44761</v>
      </c>
      <c r="J2525" s="29" t="str">
        <f>VLOOKUP($C2525,CARPETAS!$C$5:$L$2388,4,FALSE)</f>
        <v>Rio Branco</v>
      </c>
      <c r="K2525" s="38"/>
      <c r="L2525" s="93">
        <f t="shared" si="155"/>
        <v>44762</v>
      </c>
      <c r="M2525" s="30">
        <f t="shared" si="154"/>
        <v>2</v>
      </c>
      <c r="N2525" s="31">
        <v>918</v>
      </c>
      <c r="O2525" s="31" t="s">
        <v>3246</v>
      </c>
      <c r="P2525" s="31">
        <v>919</v>
      </c>
      <c r="Q2525" s="31">
        <v>2902</v>
      </c>
      <c r="R2525" s="31" t="s">
        <v>3043</v>
      </c>
      <c r="S2525" s="31" t="s">
        <v>3044</v>
      </c>
      <c r="T2525" s="40" t="s">
        <v>4824</v>
      </c>
      <c r="U2525" s="40"/>
      <c r="V2525" s="48"/>
      <c r="W2525" s="48"/>
    </row>
    <row r="2526" s="49" customFormat="1">
      <c r="A2526" s="39">
        <v>29</v>
      </c>
      <c r="B2526" s="54" t="s">
        <v>40</v>
      </c>
      <c r="C2526" s="55" t="s">
        <v>4880</v>
      </c>
      <c r="D2526" s="141" t="s">
        <v>27</v>
      </c>
      <c r="E2526" s="88">
        <v>44760</v>
      </c>
      <c r="F2526" s="37" t="str">
        <f>VLOOKUP($C2526,CARPETAS!$C$5:$L$2388,2,FALSE)</f>
        <v>BRB049</v>
      </c>
      <c r="G2526" s="27" t="str">
        <f>VLOOKUP($C2526,CARPETAS!$C$5:$L$2388,9,FALSE)</f>
        <v>143.38.61</v>
      </c>
      <c r="H2526" s="28" t="str">
        <f>VLOOKUP($C2526,CARPETAS!$C$5:$L$2388,5,FALSE)</f>
        <v>Amaro</v>
      </c>
      <c r="I2526" s="88">
        <f>E2526+2</f>
        <v>44762</v>
      </c>
      <c r="J2526" s="29" t="str">
        <f>VLOOKUP($C2526,CARPETAS!$C$5:$L$2388,4,FALSE)</f>
        <v>Rio Branco</v>
      </c>
      <c r="K2526" s="38"/>
      <c r="L2526" s="93">
        <f t="shared" si="155"/>
        <v>44763</v>
      </c>
      <c r="M2526" s="30">
        <f t="shared" si="154"/>
        <v>3</v>
      </c>
      <c r="N2526" s="31">
        <v>1008</v>
      </c>
      <c r="O2526" s="31" t="s">
        <v>756</v>
      </c>
      <c r="P2526" s="31">
        <v>1008</v>
      </c>
      <c r="Q2526" s="31">
        <v>9665</v>
      </c>
      <c r="R2526" s="31" t="s">
        <v>3378</v>
      </c>
      <c r="S2526" s="31" t="s">
        <v>4881</v>
      </c>
      <c r="T2526" s="40" t="s">
        <v>4882</v>
      </c>
      <c r="U2526" s="40"/>
      <c r="V2526" s="48"/>
      <c r="W2526" s="48"/>
    </row>
    <row r="2527" s="49" customFormat="1">
      <c r="A2527" s="39">
        <v>29</v>
      </c>
      <c r="B2527" s="54" t="s">
        <v>40</v>
      </c>
      <c r="C2527" s="55" t="s">
        <v>4839</v>
      </c>
      <c r="D2527" s="141" t="s">
        <v>26</v>
      </c>
      <c r="E2527" s="88">
        <v>44761</v>
      </c>
      <c r="F2527" s="37" t="str">
        <f>VLOOKUP($C2527,CARPETAS!$C$5:$L$2388,2,FALSE)</f>
        <v>BRB048</v>
      </c>
      <c r="G2527" s="27" t="str">
        <f>VLOOKUP($C2527,CARPETAS!$C$5:$L$2388,9,FALSE)</f>
        <v>143.32.68</v>
      </c>
      <c r="H2527" s="28" t="str">
        <f>VLOOKUP($C2527,CARPETAS!$C$5:$L$2388,5,FALSE)</f>
        <v>Zanini</v>
      </c>
      <c r="I2527" s="88">
        <v>44762</v>
      </c>
      <c r="J2527" s="29" t="str">
        <f>VLOOKUP($C2527,CARPETAS!$C$5:$L$2388,4,FALSE)</f>
        <v>Rio Branco</v>
      </c>
      <c r="K2527" s="38"/>
      <c r="L2527" s="93">
        <f t="shared" si="155"/>
        <v>44763</v>
      </c>
      <c r="M2527" s="30">
        <f t="shared" si="154"/>
        <v>2</v>
      </c>
      <c r="N2527" s="31">
        <v>918</v>
      </c>
      <c r="O2527" s="31" t="s">
        <v>658</v>
      </c>
      <c r="P2527" s="31">
        <v>918</v>
      </c>
      <c r="Q2527" s="31">
        <v>2914</v>
      </c>
      <c r="R2527" s="31" t="s">
        <v>364</v>
      </c>
      <c r="S2527" s="31" t="s">
        <v>703</v>
      </c>
      <c r="T2527" s="40" t="s">
        <v>4883</v>
      </c>
      <c r="U2527" s="40"/>
      <c r="V2527" s="48"/>
      <c r="W2527" s="48"/>
    </row>
    <row r="2528" s="49" customFormat="1">
      <c r="A2528" s="39">
        <v>29</v>
      </c>
      <c r="B2528" s="54" t="s">
        <v>40</v>
      </c>
      <c r="C2528" s="55" t="s">
        <v>4821</v>
      </c>
      <c r="D2528" s="141" t="s">
        <v>28</v>
      </c>
      <c r="E2528" s="88">
        <v>44761</v>
      </c>
      <c r="F2528" s="37" t="str">
        <f>VLOOKUP($C2528,CARPETAS!$C$5:$L$2388,2,FALSE)</f>
        <v>BRB047</v>
      </c>
      <c r="G2528" s="27" t="str">
        <f>VLOOKUP($C2528,CARPETAS!$C$5:$L$2388,9,FALSE)</f>
        <v>143.29.04</v>
      </c>
      <c r="H2528" s="28" t="str">
        <f>VLOOKUP($C2528,CARPETAS!$C$5:$L$2388,5,FALSE)</f>
        <v>Silvio</v>
      </c>
      <c r="I2528" s="88">
        <f>E2528+1</f>
        <v>44762</v>
      </c>
      <c r="J2528" s="29" t="str">
        <f>VLOOKUP($C2528,CARPETAS!$C$5:$L$2388,4,FALSE)</f>
        <v>Rio Branco</v>
      </c>
      <c r="K2528" s="38"/>
      <c r="L2528" s="93">
        <f t="shared" si="155"/>
        <v>44763</v>
      </c>
      <c r="M2528" s="30">
        <f t="shared" si="154"/>
        <v>2</v>
      </c>
      <c r="N2528" s="31">
        <v>918</v>
      </c>
      <c r="O2528" s="31"/>
      <c r="P2528" s="31"/>
      <c r="Q2528" s="31">
        <v>5782</v>
      </c>
      <c r="R2528" s="31" t="s">
        <v>4414</v>
      </c>
      <c r="S2528" s="31" t="s">
        <v>3109</v>
      </c>
      <c r="T2528" s="40" t="s">
        <v>4884</v>
      </c>
      <c r="U2528" s="40"/>
      <c r="V2528" s="48"/>
      <c r="W2528" s="48"/>
    </row>
    <row r="2529" s="49" customFormat="1">
      <c r="A2529" s="39">
        <v>28</v>
      </c>
      <c r="B2529" s="54" t="s">
        <v>40</v>
      </c>
      <c r="C2529" s="55" t="s">
        <v>4885</v>
      </c>
      <c r="D2529" s="141" t="s">
        <v>38</v>
      </c>
      <c r="E2529" s="88">
        <v>44755</v>
      </c>
      <c r="F2529" s="37" t="str">
        <f>VLOOKUP($C2529,CARPETAS!$C$5:$L$2388,2,FALSE)</f>
        <v>BRA028</v>
      </c>
      <c r="G2529" s="27" t="str">
        <f>VLOOKUP($C2529,CARPETAS!$C$5:$L$2388,9,FALSE)</f>
        <v>143.36.51</v>
      </c>
      <c r="H2529" s="28" t="str">
        <f>VLOOKUP($C2529,CARPETAS!$C$5:$L$2388,5,FALSE)</f>
        <v>Silvio</v>
      </c>
      <c r="I2529" s="88">
        <v>44763</v>
      </c>
      <c r="J2529" s="29" t="str">
        <f>VLOOKUP($C2529,CARPETAS!$C$5:$L$2388,4,FALSE)</f>
        <v>Rio Branco</v>
      </c>
      <c r="K2529" s="38"/>
      <c r="L2529" s="93">
        <f t="shared" si="155"/>
        <v>44764</v>
      </c>
      <c r="M2529" s="30">
        <f t="shared" si="154"/>
        <v>9</v>
      </c>
      <c r="N2529" s="31">
        <v>1104</v>
      </c>
      <c r="O2529" s="31"/>
      <c r="P2529" s="31"/>
      <c r="Q2529" s="31">
        <v>5776</v>
      </c>
      <c r="R2529" s="31" t="s">
        <v>4886</v>
      </c>
      <c r="S2529" s="31" t="s">
        <v>4887</v>
      </c>
      <c r="T2529" s="40"/>
      <c r="U2529" s="40"/>
      <c r="V2529" s="48"/>
      <c r="W2529" s="48"/>
    </row>
    <row r="2530" s="49" customFormat="1">
      <c r="A2530" s="39">
        <v>28</v>
      </c>
      <c r="B2530" s="54" t="s">
        <v>40</v>
      </c>
      <c r="C2530" s="55" t="s">
        <v>4888</v>
      </c>
      <c r="D2530" s="141" t="s">
        <v>38</v>
      </c>
      <c r="E2530" s="88">
        <v>44754</v>
      </c>
      <c r="F2530" s="37" t="str">
        <f>VLOOKUP($C2530,CARPETAS!$C$5:$L$2388,2,FALSE)</f>
        <v>BRA028</v>
      </c>
      <c r="G2530" s="27" t="str">
        <f>VLOOKUP($C2530,CARPETAS!$C$5:$L$2388,9,FALSE)</f>
        <v>143.36.51</v>
      </c>
      <c r="H2530" s="28" t="str">
        <f>VLOOKUP($C2530,CARPETAS!$C$5:$L$2388,5,FALSE)</f>
        <v>Silvio</v>
      </c>
      <c r="I2530" s="88">
        <v>44763</v>
      </c>
      <c r="J2530" s="29" t="str">
        <f>VLOOKUP($C2530,CARPETAS!$C$5:$L$2388,4,FALSE)</f>
        <v>Rio Branco</v>
      </c>
      <c r="K2530" s="38"/>
      <c r="L2530" s="93">
        <f t="shared" si="155"/>
        <v>44764</v>
      </c>
      <c r="M2530" s="30">
        <f t="shared" si="154"/>
        <v>10</v>
      </c>
      <c r="N2530" s="31">
        <v>1104</v>
      </c>
      <c r="O2530" s="31">
        <v>57712</v>
      </c>
      <c r="P2530" s="31">
        <v>1104</v>
      </c>
      <c r="Q2530" s="31">
        <v>5778</v>
      </c>
      <c r="R2530" s="31" t="s">
        <v>4445</v>
      </c>
      <c r="S2530" s="31" t="s">
        <v>4446</v>
      </c>
      <c r="T2530" s="40" t="s">
        <v>4889</v>
      </c>
      <c r="U2530" s="40"/>
      <c r="V2530" s="48"/>
      <c r="W2530" s="48"/>
    </row>
    <row r="2531" s="49" customFormat="1">
      <c r="A2531" s="39">
        <v>29</v>
      </c>
      <c r="B2531" s="54" t="s">
        <v>40</v>
      </c>
      <c r="C2531" s="55" t="s">
        <v>4839</v>
      </c>
      <c r="D2531" s="141" t="s">
        <v>1998</v>
      </c>
      <c r="E2531" s="88">
        <v>44762</v>
      </c>
      <c r="F2531" s="37" t="str">
        <f>VLOOKUP($C2531,CARPETAS!$C$5:$L$2388,2,FALSE)</f>
        <v>BRB048</v>
      </c>
      <c r="G2531" s="27" t="str">
        <f>VLOOKUP($C2531,CARPETAS!$C$5:$L$2388,9,FALSE)</f>
        <v>143.32.68</v>
      </c>
      <c r="H2531" s="28" t="str">
        <f>VLOOKUP($C2531,CARPETAS!$C$5:$L$2388,5,FALSE)</f>
        <v>Zanini</v>
      </c>
      <c r="I2531" s="88">
        <v>44763</v>
      </c>
      <c r="J2531" s="29" t="str">
        <f>VLOOKUP($C2531,CARPETAS!$C$5:$L$2388,4,FALSE)</f>
        <v>Rio Branco</v>
      </c>
      <c r="K2531" s="38"/>
      <c r="L2531" s="93">
        <f t="shared" si="155"/>
        <v>44764</v>
      </c>
      <c r="M2531" s="30">
        <f t="shared" si="154"/>
        <v>2</v>
      </c>
      <c r="N2531" s="31">
        <v>918</v>
      </c>
      <c r="O2531" s="31" t="s">
        <v>4890</v>
      </c>
      <c r="P2531" s="31">
        <v>918</v>
      </c>
      <c r="Q2531" s="31">
        <v>2915</v>
      </c>
      <c r="R2531" s="31" t="s">
        <v>252</v>
      </c>
      <c r="S2531" s="31" t="s">
        <v>253</v>
      </c>
      <c r="T2531" s="40" t="s">
        <v>4891</v>
      </c>
      <c r="U2531" s="40"/>
      <c r="V2531" s="48"/>
      <c r="W2531" s="48"/>
    </row>
    <row r="2532" s="49" customFormat="1">
      <c r="A2532" s="39">
        <v>29</v>
      </c>
      <c r="B2532" s="54" t="s">
        <v>40</v>
      </c>
      <c r="C2532" s="55" t="s">
        <v>4892</v>
      </c>
      <c r="D2532" s="141" t="s">
        <v>4563</v>
      </c>
      <c r="E2532" s="88">
        <v>44763</v>
      </c>
      <c r="F2532" s="37" t="str">
        <f>VLOOKUP($C2532,CARPETAS!$C$5:$L$2388,2,FALSE)</f>
        <v>BRB050</v>
      </c>
      <c r="G2532" s="27" t="str">
        <f>VLOOKUP($C2532,CARPETAS!$C$5:$L$2388,9,FALSE)</f>
        <v>143,44,33</v>
      </c>
      <c r="H2532" s="28" t="str">
        <f>VLOOKUP($C2532,CARPETAS!$C$5:$L$2388,5,FALSE)</f>
        <v>Zanini</v>
      </c>
      <c r="I2532" s="88">
        <f>E2532+1</f>
        <v>44764</v>
      </c>
      <c r="J2532" s="29" t="str">
        <f>VLOOKUP($C2532,CARPETAS!$C$5:$L$2388,4,FALSE)</f>
        <v>Rio Branco</v>
      </c>
      <c r="K2532" s="38"/>
      <c r="L2532" s="93">
        <f t="shared" si="155"/>
        <v>44765</v>
      </c>
      <c r="M2532" s="30">
        <f t="shared" si="154"/>
        <v>2</v>
      </c>
      <c r="N2532" s="31">
        <v>918</v>
      </c>
      <c r="O2532" s="31" t="s">
        <v>4893</v>
      </c>
      <c r="P2532" s="31">
        <v>918</v>
      </c>
      <c r="Q2532" s="31">
        <v>2918</v>
      </c>
      <c r="R2532" s="31" t="s">
        <v>710</v>
      </c>
      <c r="S2532" s="31" t="s">
        <v>3413</v>
      </c>
      <c r="T2532" s="40" t="s">
        <v>4894</v>
      </c>
      <c r="U2532" s="40"/>
      <c r="V2532" s="48"/>
      <c r="W2532" s="48"/>
    </row>
    <row r="2533" s="49" customFormat="1">
      <c r="A2533" s="39">
        <v>29</v>
      </c>
      <c r="B2533" s="54" t="s">
        <v>40</v>
      </c>
      <c r="C2533" s="55" t="s">
        <v>4821</v>
      </c>
      <c r="D2533" s="141" t="s">
        <v>32</v>
      </c>
      <c r="E2533" s="88">
        <v>44763</v>
      </c>
      <c r="F2533" s="37" t="str">
        <f>VLOOKUP($C2533,CARPETAS!$C$5:$L$2388,2,FALSE)</f>
        <v>BRB047</v>
      </c>
      <c r="G2533" s="27" t="str">
        <f>VLOOKUP($C2533,CARPETAS!$C$5:$L$2388,9,FALSE)</f>
        <v>143.29.04</v>
      </c>
      <c r="H2533" s="28" t="str">
        <f>VLOOKUP($C2533,CARPETAS!$C$5:$L$2388,5,FALSE)</f>
        <v>Silvio</v>
      </c>
      <c r="I2533" s="88">
        <f>E2533+4</f>
        <v>44767</v>
      </c>
      <c r="J2533" s="29" t="str">
        <f>VLOOKUP($C2533,CARPETAS!$C$5:$L$2388,4,FALSE)</f>
        <v>Rio Branco</v>
      </c>
      <c r="K2533" s="38"/>
      <c r="L2533" s="93">
        <f t="shared" si="155"/>
        <v>44768</v>
      </c>
      <c r="M2533" s="30">
        <f t="shared" si="154"/>
        <v>5</v>
      </c>
      <c r="N2533" s="31">
        <v>918</v>
      </c>
      <c r="O2533" s="31" t="s">
        <v>1620</v>
      </c>
      <c r="P2533" s="31">
        <v>918</v>
      </c>
      <c r="Q2533" s="31">
        <v>5784</v>
      </c>
      <c r="R2533" s="31" t="s">
        <v>4440</v>
      </c>
      <c r="S2533" s="31" t="s">
        <v>4441</v>
      </c>
      <c r="T2533" s="40" t="s">
        <v>4895</v>
      </c>
      <c r="U2533" s="40"/>
      <c r="V2533" s="48"/>
      <c r="W2533" s="48"/>
    </row>
    <row r="2534" s="49" customFormat="1">
      <c r="A2534" s="39">
        <v>29</v>
      </c>
      <c r="B2534" s="54" t="s">
        <v>40</v>
      </c>
      <c r="C2534" s="55" t="s">
        <v>4821</v>
      </c>
      <c r="D2534" s="141" t="s">
        <v>36</v>
      </c>
      <c r="E2534" s="88">
        <v>44764</v>
      </c>
      <c r="F2534" s="37" t="str">
        <f>VLOOKUP($C2534,CARPETAS!$C$5:$L$2388,2,FALSE)</f>
        <v>BRB047</v>
      </c>
      <c r="G2534" s="27" t="str">
        <f>VLOOKUP($C2534,CARPETAS!$C$5:$L$2388,9,FALSE)</f>
        <v>143.29.04</v>
      </c>
      <c r="H2534" s="28" t="str">
        <f>VLOOKUP($C2534,CARPETAS!$C$5:$L$2388,5,FALSE)</f>
        <v>Silvio</v>
      </c>
      <c r="I2534" s="88">
        <v>44767</v>
      </c>
      <c r="J2534" s="29" t="str">
        <f>VLOOKUP($C2534,CARPETAS!$C$5:$L$2388,4,FALSE)</f>
        <v>Rio Branco</v>
      </c>
      <c r="K2534" s="38"/>
      <c r="L2534" s="93">
        <f t="shared" si="155"/>
        <v>44768</v>
      </c>
      <c r="M2534" s="30">
        <f t="shared" si="154"/>
        <v>4</v>
      </c>
      <c r="N2534" s="31">
        <v>918</v>
      </c>
      <c r="O2534" s="31" t="s">
        <v>298</v>
      </c>
      <c r="P2534" s="31">
        <v>919</v>
      </c>
      <c r="Q2534" s="31">
        <v>5785</v>
      </c>
      <c r="R2534" s="31" t="s">
        <v>4819</v>
      </c>
      <c r="S2534" s="31" t="s">
        <v>2462</v>
      </c>
      <c r="T2534" s="40" t="s">
        <v>4896</v>
      </c>
      <c r="U2534" s="40"/>
      <c r="V2534" s="48"/>
      <c r="W2534" s="48"/>
    </row>
    <row r="2535" s="49" customFormat="1">
      <c r="A2535" s="39">
        <v>29</v>
      </c>
      <c r="B2535" s="54" t="s">
        <v>40</v>
      </c>
      <c r="C2535" s="55" t="s">
        <v>4892</v>
      </c>
      <c r="D2535" s="141" t="s">
        <v>1998</v>
      </c>
      <c r="E2535" s="88">
        <v>44764</v>
      </c>
      <c r="F2535" s="37" t="str">
        <f>VLOOKUP($C2535,CARPETAS!$C$5:$L$2388,2,FALSE)</f>
        <v>BRB050</v>
      </c>
      <c r="G2535" s="27" t="str">
        <f>VLOOKUP($C2535,CARPETAS!$C$5:$L$2388,9,FALSE)</f>
        <v>143,44,33</v>
      </c>
      <c r="H2535" s="28" t="str">
        <f>VLOOKUP($C2535,CARPETAS!$C$5:$L$2388,5,FALSE)</f>
        <v>Zanini</v>
      </c>
      <c r="I2535" s="88">
        <v>44767</v>
      </c>
      <c r="J2535" s="29" t="str">
        <f>VLOOKUP($C2535,CARPETAS!$C$5:$L$2388,4,FALSE)</f>
        <v>Rio Branco</v>
      </c>
      <c r="K2535" s="38"/>
      <c r="L2535" s="93">
        <f t="shared" si="155"/>
        <v>44768</v>
      </c>
      <c r="M2535" s="30">
        <f t="shared" si="154"/>
        <v>4</v>
      </c>
      <c r="N2535" s="31">
        <v>918</v>
      </c>
      <c r="O2535" s="31" t="s">
        <v>3275</v>
      </c>
      <c r="P2535" s="31">
        <v>918</v>
      </c>
      <c r="Q2535" s="31">
        <v>2920</v>
      </c>
      <c r="R2535" s="31" t="s">
        <v>1958</v>
      </c>
      <c r="S2535" s="31" t="s">
        <v>4897</v>
      </c>
      <c r="T2535" s="40" t="s">
        <v>4898</v>
      </c>
      <c r="U2535" s="40"/>
      <c r="V2535" s="48"/>
      <c r="W2535" s="48"/>
    </row>
    <row r="2536" s="49" customFormat="1">
      <c r="A2536" s="39">
        <v>29</v>
      </c>
      <c r="B2536" s="54" t="s">
        <v>40</v>
      </c>
      <c r="C2536" s="55" t="s">
        <v>4892</v>
      </c>
      <c r="D2536" s="141" t="s">
        <v>1091</v>
      </c>
      <c r="E2536" s="88">
        <v>44765</v>
      </c>
      <c r="F2536" s="37" t="str">
        <f>VLOOKUP($C2536,CARPETAS!$C$5:$L$2388,2,FALSE)</f>
        <v>BRB050</v>
      </c>
      <c r="G2536" s="27" t="str">
        <f>VLOOKUP($C2536,CARPETAS!$C$5:$L$2388,9,FALSE)</f>
        <v>143,44,33</v>
      </c>
      <c r="H2536" s="28" t="str">
        <f>VLOOKUP($C2536,CARPETAS!$C$5:$L$2388,5,FALSE)</f>
        <v>Zanini</v>
      </c>
      <c r="I2536" s="88">
        <f>E2536+2</f>
        <v>44767</v>
      </c>
      <c r="J2536" s="29" t="str">
        <f>VLOOKUP($C2536,CARPETAS!$C$5:$L$2388,4,FALSE)</f>
        <v>Rio Branco</v>
      </c>
      <c r="K2536" s="38"/>
      <c r="L2536" s="93">
        <f t="shared" si="155"/>
        <v>44768</v>
      </c>
      <c r="M2536" s="30">
        <f t="shared" si="154"/>
        <v>3</v>
      </c>
      <c r="N2536" s="31">
        <v>918</v>
      </c>
      <c r="O2536" s="31" t="s">
        <v>1809</v>
      </c>
      <c r="P2536" s="31">
        <v>919</v>
      </c>
      <c r="Q2536" s="31">
        <v>2921</v>
      </c>
      <c r="R2536" s="31" t="s">
        <v>1710</v>
      </c>
      <c r="S2536" s="31" t="s">
        <v>2787</v>
      </c>
      <c r="T2536" s="40"/>
      <c r="U2536" s="40"/>
      <c r="V2536" s="48"/>
      <c r="W2536" s="48"/>
    </row>
    <row r="2537" s="49" customFormat="1">
      <c r="A2537" s="39">
        <v>29</v>
      </c>
      <c r="B2537" s="54" t="s">
        <v>40</v>
      </c>
      <c r="C2537" s="55" t="s">
        <v>4880</v>
      </c>
      <c r="D2537" s="141" t="s">
        <v>27</v>
      </c>
      <c r="E2537" s="88">
        <v>44765</v>
      </c>
      <c r="F2537" s="37" t="str">
        <f>VLOOKUP($C2537,CARPETAS!$C$5:$L$2388,2,FALSE)</f>
        <v>BRB049</v>
      </c>
      <c r="G2537" s="27" t="str">
        <f>VLOOKUP($C2537,CARPETAS!$C$5:$L$2388,9,FALSE)</f>
        <v>143.38.61</v>
      </c>
      <c r="H2537" s="28" t="str">
        <f>VLOOKUP($C2537,CARPETAS!$C$5:$L$2388,5,FALSE)</f>
        <v>Amaro</v>
      </c>
      <c r="I2537" s="88">
        <f>E2537+2</f>
        <v>44767</v>
      </c>
      <c r="J2537" s="29" t="str">
        <f>VLOOKUP($C2537,CARPETAS!$C$5:$L$2388,4,FALSE)</f>
        <v>Rio Branco</v>
      </c>
      <c r="K2537" s="38"/>
      <c r="L2537" s="93">
        <f>I2537+1+1</f>
        <v>44769</v>
      </c>
      <c r="M2537" s="30">
        <f t="shared" si="154"/>
        <v>4</v>
      </c>
      <c r="N2537" s="31">
        <v>1008</v>
      </c>
      <c r="O2537" s="31" t="s">
        <v>756</v>
      </c>
      <c r="P2537" s="31"/>
      <c r="Q2537" s="31">
        <v>9706</v>
      </c>
      <c r="R2537" s="31" t="s">
        <v>3474</v>
      </c>
      <c r="S2537" s="31" t="s">
        <v>3379</v>
      </c>
      <c r="T2537" s="40"/>
      <c r="U2537" s="40"/>
      <c r="V2537" s="48"/>
      <c r="W2537" s="48"/>
    </row>
    <row r="2538" s="49" customFormat="1">
      <c r="A2538" s="39">
        <v>29</v>
      </c>
      <c r="B2538" s="57" t="s">
        <v>40</v>
      </c>
      <c r="C2538" s="58" t="s">
        <v>4899</v>
      </c>
      <c r="D2538" s="142" t="s">
        <v>4464</v>
      </c>
      <c r="E2538" s="89">
        <v>44763</v>
      </c>
      <c r="F2538" s="41" t="str">
        <f>VLOOKUP($C2538,CARPETAS!$C$5:$L$2388,2,FALSE)</f>
        <v>BRS008</v>
      </c>
      <c r="G2538" s="42" t="str">
        <f>VLOOKUP($C2538,CARPETAS!$C$5:$L$2388,9,FALSE)</f>
        <v>143.42.76</v>
      </c>
      <c r="H2538" s="43" t="str">
        <f>VLOOKUP($C2538,CARPETAS!$C$5:$L$2388,5,FALSE)</f>
        <v>Zanini</v>
      </c>
      <c r="I2538" s="89">
        <v>44767</v>
      </c>
      <c r="J2538" s="44" t="str">
        <f>VLOOKUP($C2538,CARPETAS!$C$5:$L$2388,4,FALSE)</f>
        <v>Rio Branco</v>
      </c>
      <c r="K2538" s="45"/>
      <c r="L2538" s="94">
        <f>I2538+1+1</f>
        <v>44769</v>
      </c>
      <c r="M2538" s="46">
        <f t="shared" si="154"/>
        <v>6</v>
      </c>
      <c r="N2538" s="47">
        <v>954</v>
      </c>
      <c r="O2538" s="47"/>
      <c r="P2538" s="47">
        <v>954</v>
      </c>
      <c r="Q2538" s="47">
        <v>2917</v>
      </c>
      <c r="R2538" s="47" t="s">
        <v>2732</v>
      </c>
      <c r="S2538" s="47" t="s">
        <v>2733</v>
      </c>
      <c r="T2538" s="40" t="s">
        <v>4900</v>
      </c>
      <c r="U2538" s="40"/>
      <c r="V2538" s="48"/>
      <c r="W2538" s="48"/>
    </row>
    <row r="2539" s="49" customFormat="1">
      <c r="A2539" s="39">
        <v>29</v>
      </c>
      <c r="B2539" s="54" t="s">
        <v>40</v>
      </c>
      <c r="C2539" s="55" t="s">
        <v>4901</v>
      </c>
      <c r="D2539" s="141" t="s">
        <v>38</v>
      </c>
      <c r="E2539" s="88">
        <v>44763</v>
      </c>
      <c r="F2539" s="37" t="str">
        <f>VLOOKUP($C2539,CARPETAS!$C$5:$L$2388,2,FALSE)</f>
        <v>BRA029</v>
      </c>
      <c r="G2539" s="27" t="str">
        <f>VLOOKUP($C2539,CARPETAS!$C$5:$L$2388,9,FALSE)</f>
        <v>143.39.66</v>
      </c>
      <c r="H2539" s="28" t="str">
        <f>VLOOKUP($C2539,CARPETAS!$C$5:$L$2388,5,FALSE)</f>
        <v>Silvio</v>
      </c>
      <c r="I2539" s="88">
        <v>44768</v>
      </c>
      <c r="J2539" s="29" t="str">
        <f>VLOOKUP($C2539,CARPETAS!$C$5:$L$2388,4,FALSE)</f>
        <v>Rio Branco</v>
      </c>
      <c r="K2539" s="38"/>
      <c r="L2539" s="93">
        <f ref="L2539:L2553" t="shared" si="156">I2539+1</f>
        <v>44769</v>
      </c>
      <c r="M2539" s="30">
        <f t="shared" si="154"/>
        <v>6</v>
      </c>
      <c r="N2539" s="31">
        <v>1104</v>
      </c>
      <c r="O2539" s="31"/>
      <c r="P2539" s="31"/>
      <c r="Q2539" s="31">
        <v>5783</v>
      </c>
      <c r="R2539" s="31" t="s">
        <v>4902</v>
      </c>
      <c r="S2539" s="31" t="s">
        <v>4684</v>
      </c>
      <c r="T2539" s="40"/>
      <c r="U2539" s="40"/>
      <c r="V2539" s="48"/>
      <c r="W2539" s="48"/>
    </row>
    <row r="2540" s="49" customFormat="1">
      <c r="A2540" s="39">
        <v>30</v>
      </c>
      <c r="B2540" s="54" t="s">
        <v>40</v>
      </c>
      <c r="C2540" s="55" t="s">
        <v>4892</v>
      </c>
      <c r="D2540" s="141" t="s">
        <v>1998</v>
      </c>
      <c r="E2540" s="88">
        <v>44767</v>
      </c>
      <c r="F2540" s="37" t="str">
        <f>VLOOKUP($C2540,CARPETAS!$C$5:$L$2388,2,FALSE)</f>
        <v>BRB050</v>
      </c>
      <c r="G2540" s="27" t="str">
        <f>VLOOKUP($C2540,CARPETAS!$C$5:$L$2388,9,FALSE)</f>
        <v>143,44,33</v>
      </c>
      <c r="H2540" s="28" t="str">
        <f>VLOOKUP($C2540,CARPETAS!$C$5:$L$2388,5,FALSE)</f>
        <v>Zanini</v>
      </c>
      <c r="I2540" s="88">
        <v>44769</v>
      </c>
      <c r="J2540" s="29" t="str">
        <f>VLOOKUP($C2540,CARPETAS!$C$5:$L$2388,4,FALSE)</f>
        <v>Rio Branco</v>
      </c>
      <c r="K2540" s="38"/>
      <c r="L2540" s="93">
        <f t="shared" si="156"/>
        <v>44770</v>
      </c>
      <c r="M2540" s="30">
        <f t="shared" si="154"/>
        <v>3</v>
      </c>
      <c r="N2540" s="31">
        <v>918</v>
      </c>
      <c r="O2540" s="31" t="s">
        <v>4903</v>
      </c>
      <c r="P2540" s="31"/>
      <c r="Q2540" s="31">
        <v>2924</v>
      </c>
      <c r="R2540" s="31" t="s">
        <v>761</v>
      </c>
      <c r="S2540" s="31" t="s">
        <v>882</v>
      </c>
      <c r="T2540" s="40" t="s">
        <v>4833</v>
      </c>
      <c r="U2540" s="40"/>
      <c r="V2540" s="48"/>
      <c r="W2540" s="48"/>
    </row>
    <row r="2541" ht="28.5" s="49" customFormat="1">
      <c r="A2541" s="39">
        <v>30</v>
      </c>
      <c r="B2541" s="54" t="s">
        <v>40</v>
      </c>
      <c r="C2541" s="55" t="s">
        <v>4892</v>
      </c>
      <c r="D2541" s="141" t="s">
        <v>26</v>
      </c>
      <c r="E2541" s="88">
        <v>44768</v>
      </c>
      <c r="F2541" s="37" t="str">
        <f>VLOOKUP($C2541,CARPETAS!$C$5:$L$2388,2,FALSE)</f>
        <v>BRB050</v>
      </c>
      <c r="G2541" s="27" t="str">
        <f>VLOOKUP($C2541,CARPETAS!$C$5:$L$2388,9,FALSE)</f>
        <v>143,44,33</v>
      </c>
      <c r="H2541" s="28" t="str">
        <f>VLOOKUP($C2541,CARPETAS!$C$5:$L$2388,5,FALSE)</f>
        <v>Zanini</v>
      </c>
      <c r="I2541" s="88">
        <f>E2541+1</f>
        <v>44769</v>
      </c>
      <c r="J2541" s="29" t="str">
        <f>VLOOKUP($C2541,CARPETAS!$C$5:$L$2388,4,FALSE)</f>
        <v>Rio Branco</v>
      </c>
      <c r="K2541" s="38"/>
      <c r="L2541" s="93">
        <f t="shared" si="156"/>
        <v>44770</v>
      </c>
      <c r="M2541" s="30">
        <f t="shared" si="154"/>
        <v>2</v>
      </c>
      <c r="N2541" s="31">
        <v>918</v>
      </c>
      <c r="O2541" s="31" t="s">
        <v>4904</v>
      </c>
      <c r="P2541" s="31"/>
      <c r="Q2541" s="31">
        <v>2933</v>
      </c>
      <c r="R2541" s="31" t="s">
        <v>4905</v>
      </c>
      <c r="S2541" s="31" t="s">
        <v>340</v>
      </c>
      <c r="T2541" s="36" t="s">
        <v>4906</v>
      </c>
      <c r="U2541" s="36"/>
      <c r="V2541" s="48"/>
      <c r="W2541" s="48"/>
    </row>
    <row r="2542" s="49" customFormat="1">
      <c r="A2542" s="39">
        <v>30</v>
      </c>
      <c r="B2542" s="54" t="s">
        <v>40</v>
      </c>
      <c r="C2542" s="55" t="s">
        <v>4821</v>
      </c>
      <c r="D2542" s="141" t="s">
        <v>28</v>
      </c>
      <c r="E2542" s="88">
        <v>44768</v>
      </c>
      <c r="F2542" s="37" t="str">
        <f>VLOOKUP($C2542,CARPETAS!$C$5:$L$2388,2,FALSE)</f>
        <v>BRB047</v>
      </c>
      <c r="G2542" s="27" t="str">
        <f>VLOOKUP($C2542,CARPETAS!$C$5:$L$2388,9,FALSE)</f>
        <v>143.29.04</v>
      </c>
      <c r="H2542" s="28" t="str">
        <f>VLOOKUP($C2542,CARPETAS!$C$5:$L$2388,5,FALSE)</f>
        <v>Silvio</v>
      </c>
      <c r="I2542" s="88">
        <f>E2542+2</f>
        <v>44770</v>
      </c>
      <c r="J2542" s="29" t="str">
        <f>VLOOKUP($C2542,CARPETAS!$C$5:$L$2388,4,FALSE)</f>
        <v>Rio Branco</v>
      </c>
      <c r="K2542" s="38"/>
      <c r="L2542" s="93">
        <f t="shared" si="156"/>
        <v>44771</v>
      </c>
      <c r="M2542" s="30">
        <f t="shared" si="154"/>
        <v>3</v>
      </c>
      <c r="N2542" s="31">
        <v>918</v>
      </c>
      <c r="O2542" s="31" t="s">
        <v>1165</v>
      </c>
      <c r="P2542" s="31"/>
      <c r="Q2542" s="31">
        <v>5788</v>
      </c>
      <c r="R2542" s="31" t="s">
        <v>217</v>
      </c>
      <c r="S2542" s="31" t="s">
        <v>1690</v>
      </c>
      <c r="T2542" s="40" t="s">
        <v>4907</v>
      </c>
      <c r="U2542" s="40"/>
      <c r="V2542" s="48"/>
      <c r="W2542" s="48"/>
    </row>
    <row r="2543" s="49" customFormat="1">
      <c r="A2543" s="39">
        <v>30</v>
      </c>
      <c r="B2543" s="54" t="s">
        <v>40</v>
      </c>
      <c r="C2543" s="55" t="s">
        <v>4892</v>
      </c>
      <c r="D2543" s="141" t="s">
        <v>1998</v>
      </c>
      <c r="E2543" s="88">
        <v>44769</v>
      </c>
      <c r="F2543" s="37" t="str">
        <f>VLOOKUP($C2543,CARPETAS!$C$5:$L$2388,2,FALSE)</f>
        <v>BRB050</v>
      </c>
      <c r="G2543" s="27" t="str">
        <f>VLOOKUP($C2543,CARPETAS!$C$5:$L$2388,9,FALSE)</f>
        <v>143,44,33</v>
      </c>
      <c r="H2543" s="28" t="str">
        <f>VLOOKUP($C2543,CARPETAS!$C$5:$L$2388,5,FALSE)</f>
        <v>Zanini</v>
      </c>
      <c r="I2543" s="88">
        <f>E2543+1</f>
        <v>44770</v>
      </c>
      <c r="J2543" s="29" t="str">
        <f>VLOOKUP($C2543,CARPETAS!$C$5:$L$2388,4,FALSE)</f>
        <v>Rio Branco</v>
      </c>
      <c r="K2543" s="38"/>
      <c r="L2543" s="93">
        <f t="shared" si="156"/>
        <v>44771</v>
      </c>
      <c r="M2543" s="30">
        <f t="shared" si="154"/>
        <v>2</v>
      </c>
      <c r="N2543" s="31">
        <v>918</v>
      </c>
      <c r="O2543" s="31" t="s">
        <v>3314</v>
      </c>
      <c r="P2543" s="31"/>
      <c r="Q2543" s="31">
        <v>2934</v>
      </c>
      <c r="R2543" s="31" t="s">
        <v>4147</v>
      </c>
      <c r="S2543" s="31" t="s">
        <v>187</v>
      </c>
      <c r="T2543" s="40" t="s">
        <v>4908</v>
      </c>
      <c r="U2543" s="40"/>
      <c r="V2543" s="48"/>
      <c r="W2543" s="48"/>
    </row>
    <row r="2544" s="49" customFormat="1">
      <c r="A2544" s="39">
        <v>30</v>
      </c>
      <c r="B2544" s="54" t="s">
        <v>40</v>
      </c>
      <c r="C2544" s="55" t="s">
        <v>4909</v>
      </c>
      <c r="D2544" s="141" t="s">
        <v>36</v>
      </c>
      <c r="E2544" s="88">
        <v>44769</v>
      </c>
      <c r="F2544" s="37" t="str">
        <f>VLOOKUP($C2544,CARPETAS!$C$5:$L$2388,2,FALSE)</f>
        <v>BRB051</v>
      </c>
      <c r="G2544" s="27" t="str">
        <f>VLOOKUP($C2544,CARPETAS!$C$5:$L$2388,9,FALSE)</f>
        <v>143.48.43</v>
      </c>
      <c r="H2544" s="28" t="str">
        <f>VLOOKUP($C2544,CARPETAS!$C$5:$L$2388,5,FALSE)</f>
        <v>Silvio</v>
      </c>
      <c r="I2544" s="88">
        <f>E2544+2</f>
        <v>44771</v>
      </c>
      <c r="J2544" s="29" t="str">
        <f>VLOOKUP($C2544,CARPETAS!$C$5:$L$2388,4,FALSE)</f>
        <v>Rio Branco</v>
      </c>
      <c r="K2544" s="38"/>
      <c r="L2544" s="93">
        <f t="shared" si="156"/>
        <v>44772</v>
      </c>
      <c r="M2544" s="30">
        <f t="shared" si="154"/>
        <v>3</v>
      </c>
      <c r="N2544" s="31">
        <v>918</v>
      </c>
      <c r="O2544" s="31" t="s">
        <v>1441</v>
      </c>
      <c r="P2544" s="31">
        <v>919</v>
      </c>
      <c r="Q2544" s="31">
        <v>5790</v>
      </c>
      <c r="R2544" s="31" t="s">
        <v>3039</v>
      </c>
      <c r="S2544" s="31" t="s">
        <v>1628</v>
      </c>
      <c r="T2544" s="40" t="s">
        <v>4824</v>
      </c>
      <c r="U2544" s="40"/>
      <c r="V2544" s="48"/>
      <c r="W2544" s="48"/>
    </row>
    <row r="2545" s="49" customFormat="1">
      <c r="A2545" s="39">
        <v>30</v>
      </c>
      <c r="B2545" s="54" t="s">
        <v>40</v>
      </c>
      <c r="C2545" s="55" t="s">
        <v>4909</v>
      </c>
      <c r="D2545" s="141" t="s">
        <v>32</v>
      </c>
      <c r="E2545" s="88">
        <v>44770</v>
      </c>
      <c r="F2545" s="37" t="str">
        <f>VLOOKUP($C2545,CARPETAS!$C$5:$L$2388,2,FALSE)</f>
        <v>BRB051</v>
      </c>
      <c r="G2545" s="27" t="str">
        <f>VLOOKUP($C2545,CARPETAS!$C$5:$L$2388,9,FALSE)</f>
        <v>143.48.43</v>
      </c>
      <c r="H2545" s="28" t="str">
        <f>VLOOKUP($C2545,CARPETAS!$C$5:$L$2388,5,FALSE)</f>
        <v>Silvio</v>
      </c>
      <c r="I2545" s="88">
        <f>E2545+1</f>
        <v>44771</v>
      </c>
      <c r="J2545" s="29" t="str">
        <f>VLOOKUP($C2545,CARPETAS!$C$5:$L$2388,4,FALSE)</f>
        <v>Rio Branco</v>
      </c>
      <c r="K2545" s="38"/>
      <c r="L2545" s="93">
        <f t="shared" si="156"/>
        <v>44772</v>
      </c>
      <c r="M2545" s="30">
        <f t="shared" si="154"/>
        <v>2</v>
      </c>
      <c r="N2545" s="31">
        <v>918</v>
      </c>
      <c r="O2545" s="31" t="s">
        <v>1633</v>
      </c>
      <c r="P2545" s="31"/>
      <c r="Q2545" s="31">
        <v>5791</v>
      </c>
      <c r="R2545" s="31" t="s">
        <v>4793</v>
      </c>
      <c r="S2545" s="31" t="s">
        <v>1991</v>
      </c>
      <c r="T2545" s="40" t="s">
        <v>4824</v>
      </c>
      <c r="U2545" s="40"/>
      <c r="V2545" s="48"/>
      <c r="W2545" s="48"/>
    </row>
    <row r="2546" s="49" customFormat="1">
      <c r="A2546" s="39">
        <v>29</v>
      </c>
      <c r="B2546" s="54" t="s">
        <v>22</v>
      </c>
      <c r="C2546" s="55" t="s">
        <v>23</v>
      </c>
      <c r="D2546" s="141" t="s">
        <v>38</v>
      </c>
      <c r="E2546" s="88">
        <v>44764</v>
      </c>
      <c r="F2546" s="37" t="str">
        <f>VLOOKUP($C2546,CARPETAS!$C$5:$L$2388,2,FALSE)</f>
        <v>BRB</v>
      </c>
      <c r="G2546" s="27" t="str">
        <f>VLOOKUP($C2546,CARPETAS!$C$5:$L$2388,9,FALSE)</f>
        <v>xx</v>
      </c>
      <c r="H2546" s="28" t="str">
        <f>VLOOKUP($C2546,CARPETAS!$C$5:$L$2388,5,FALSE)</f>
        <v>xx</v>
      </c>
      <c r="I2546" s="88">
        <f>E2546+8</f>
        <v>44772</v>
      </c>
      <c r="J2546" s="29" t="str">
        <f>VLOOKUP($C2546,CARPETAS!$C$5:$L$2388,4,FALSE)</f>
        <v>xx</v>
      </c>
      <c r="K2546" s="38"/>
      <c r="L2546" s="93">
        <f t="shared" si="156"/>
        <v>44773</v>
      </c>
      <c r="M2546" s="30">
        <f t="shared" si="154"/>
        <v>9</v>
      </c>
      <c r="N2546" s="31">
        <v>1104</v>
      </c>
      <c r="O2546" s="31"/>
      <c r="P2546" s="31"/>
      <c r="Q2546" s="31"/>
      <c r="R2546" s="31"/>
      <c r="S2546" s="31"/>
      <c r="T2546" s="40"/>
      <c r="U2546" s="40"/>
      <c r="V2546" s="48"/>
      <c r="W2546" s="48"/>
    </row>
    <row r="2547" ht="28.5" s="49" customFormat="1">
      <c r="A2547" s="39">
        <v>30</v>
      </c>
      <c r="B2547" s="54" t="s">
        <v>40</v>
      </c>
      <c r="C2547" s="55" t="s">
        <v>4909</v>
      </c>
      <c r="D2547" s="141" t="s">
        <v>1091</v>
      </c>
      <c r="E2547" s="88">
        <v>44771</v>
      </c>
      <c r="F2547" s="37" t="str">
        <f>VLOOKUP($C2547,CARPETAS!$C$5:$L$2388,2,FALSE)</f>
        <v>BRB051</v>
      </c>
      <c r="G2547" s="27" t="str">
        <f>VLOOKUP($C2547,CARPETAS!$C$5:$L$2388,9,FALSE)</f>
        <v>143.48.43</v>
      </c>
      <c r="H2547" s="28" t="str">
        <f>VLOOKUP($C2547,CARPETAS!$C$5:$L$2388,5,FALSE)</f>
        <v>Silvio</v>
      </c>
      <c r="I2547" s="88">
        <f>E2547+2</f>
        <v>44773</v>
      </c>
      <c r="J2547" s="29" t="str">
        <f>VLOOKUP($C2547,CARPETAS!$C$5:$L$2388,4,FALSE)</f>
        <v>Rio Branco</v>
      </c>
      <c r="K2547" s="38"/>
      <c r="L2547" s="93">
        <f t="shared" si="156"/>
        <v>44774</v>
      </c>
      <c r="M2547" s="30">
        <f t="shared" si="154"/>
        <v>3</v>
      </c>
      <c r="N2547" s="31">
        <v>918</v>
      </c>
      <c r="O2547" s="31" t="s">
        <v>1822</v>
      </c>
      <c r="P2547" s="31">
        <v>918</v>
      </c>
      <c r="Q2547" s="31">
        <v>5794</v>
      </c>
      <c r="R2547" s="31" t="s">
        <v>1768</v>
      </c>
      <c r="S2547" s="31" t="s">
        <v>1769</v>
      </c>
      <c r="T2547" s="40" t="s">
        <v>4910</v>
      </c>
      <c r="U2547" s="40"/>
      <c r="V2547" s="48"/>
      <c r="W2547" s="48"/>
    </row>
    <row r="2548" s="49" customFormat="1">
      <c r="A2548" s="39">
        <v>30</v>
      </c>
      <c r="B2548" s="54" t="s">
        <v>40</v>
      </c>
      <c r="C2548" s="55" t="s">
        <v>4892</v>
      </c>
      <c r="D2548" s="141" t="s">
        <v>26</v>
      </c>
      <c r="E2548" s="88">
        <v>44770</v>
      </c>
      <c r="F2548" s="37" t="str">
        <f>VLOOKUP($C2548,CARPETAS!$C$5:$L$2388,2,FALSE)</f>
        <v>BRB050</v>
      </c>
      <c r="G2548" s="27" t="str">
        <f>VLOOKUP($C2548,CARPETAS!$C$5:$L$2388,9,FALSE)</f>
        <v>143,44,33</v>
      </c>
      <c r="H2548" s="28" t="str">
        <f>VLOOKUP($C2548,CARPETAS!$C$5:$L$2388,5,FALSE)</f>
        <v>Zanini</v>
      </c>
      <c r="I2548" s="88">
        <v>44774</v>
      </c>
      <c r="J2548" s="29" t="str">
        <f>VLOOKUP($C2548,CARPETAS!$C$5:$L$2388,4,FALSE)</f>
        <v>Rio Branco</v>
      </c>
      <c r="K2548" s="38"/>
      <c r="L2548" s="93">
        <f t="shared" si="156"/>
        <v>44775</v>
      </c>
      <c r="M2548" s="30">
        <f t="shared" si="154"/>
        <v>5</v>
      </c>
      <c r="N2548" s="31">
        <v>918</v>
      </c>
      <c r="O2548" s="31" t="s">
        <v>679</v>
      </c>
      <c r="P2548" s="31">
        <v>919</v>
      </c>
      <c r="Q2548" s="31">
        <v>2935</v>
      </c>
      <c r="R2548" s="31" t="s">
        <v>1599</v>
      </c>
      <c r="S2548" s="31" t="s">
        <v>1600</v>
      </c>
      <c r="T2548" s="40" t="s">
        <v>4911</v>
      </c>
      <c r="U2548" s="40"/>
      <c r="V2548" s="48"/>
      <c r="W2548" s="48"/>
    </row>
    <row r="2549" s="49" customFormat="1">
      <c r="A2549" s="39">
        <v>30</v>
      </c>
      <c r="B2549" s="54" t="s">
        <v>40</v>
      </c>
      <c r="C2549" s="55" t="s">
        <v>4892</v>
      </c>
      <c r="D2549" s="141" t="s">
        <v>4563</v>
      </c>
      <c r="E2549" s="88">
        <v>44770</v>
      </c>
      <c r="F2549" s="37" t="str">
        <f>VLOOKUP($C2549,CARPETAS!$C$5:$L$2388,2,FALSE)</f>
        <v>BRB050</v>
      </c>
      <c r="G2549" s="27" t="str">
        <f>VLOOKUP($C2549,CARPETAS!$C$5:$L$2388,9,FALSE)</f>
        <v>143,44,33</v>
      </c>
      <c r="H2549" s="28" t="str">
        <f>VLOOKUP($C2549,CARPETAS!$C$5:$L$2388,5,FALSE)</f>
        <v>Zanini</v>
      </c>
      <c r="I2549" s="88">
        <v>44774</v>
      </c>
      <c r="J2549" s="29" t="str">
        <f>VLOOKUP($C2549,CARPETAS!$C$5:$L$2388,4,FALSE)</f>
        <v>Rio Branco</v>
      </c>
      <c r="K2549" s="38"/>
      <c r="L2549" s="93">
        <f t="shared" si="156"/>
        <v>44775</v>
      </c>
      <c r="M2549" s="30">
        <f t="shared" si="154"/>
        <v>5</v>
      </c>
      <c r="N2549" s="31">
        <v>918</v>
      </c>
      <c r="O2549" s="31"/>
      <c r="P2549" s="31"/>
      <c r="Q2549" s="31">
        <v>2940</v>
      </c>
      <c r="R2549" s="31" t="s">
        <v>753</v>
      </c>
      <c r="S2549" s="31" t="s">
        <v>754</v>
      </c>
      <c r="T2549" s="40"/>
      <c r="U2549" s="40"/>
      <c r="V2549" s="48"/>
      <c r="W2549" s="48"/>
    </row>
    <row r="2550" s="49" customFormat="1">
      <c r="A2550" s="39">
        <v>30</v>
      </c>
      <c r="B2550" s="54" t="s">
        <v>40</v>
      </c>
      <c r="C2550" s="55" t="s">
        <v>4912</v>
      </c>
      <c r="D2550" s="141" t="s">
        <v>2282</v>
      </c>
      <c r="E2550" s="88">
        <v>44771</v>
      </c>
      <c r="F2550" s="37" t="str">
        <f>VLOOKUP($C2550,CARPETAS!$C$5:$L$2388,2,FALSE)</f>
        <v>BRE025</v>
      </c>
      <c r="G2550" s="27" t="str">
        <f>VLOOKUP($C2550,CARPETAS!$C$5:$L$2388,9,FALSE)</f>
        <v>1434693/1434697/1434694/1434696/1434535</v>
      </c>
      <c r="H2550" s="28" t="str">
        <f>VLOOKUP($C2550,CARPETAS!$C$5:$L$2388,5,FALSE)</f>
        <v>Silvio</v>
      </c>
      <c r="I2550" s="88">
        <v>44774</v>
      </c>
      <c r="J2550" s="29" t="str">
        <f>VLOOKUP($C2550,CARPETAS!$C$5:$L$2388,4,FALSE)</f>
        <v>Rio Branco</v>
      </c>
      <c r="K2550" s="38"/>
      <c r="L2550" s="93">
        <f t="shared" si="156"/>
        <v>44775</v>
      </c>
      <c r="M2550" s="30">
        <f ref="M2550:M2613" t="shared" si="157">IF(E2550&lt;&gt;"",L2550-E2550,"-")</f>
        <v>4</v>
      </c>
      <c r="N2550" s="31">
        <v>1816</v>
      </c>
      <c r="O2550" s="31"/>
      <c r="P2550" s="31"/>
      <c r="Q2550" s="31">
        <v>2942</v>
      </c>
      <c r="R2550" s="31" t="s">
        <v>3043</v>
      </c>
      <c r="S2550" s="31" t="s">
        <v>3044</v>
      </c>
      <c r="T2550" s="40"/>
      <c r="U2550" s="40"/>
      <c r="V2550" s="48"/>
      <c r="W2550" s="48"/>
    </row>
    <row r="2551" s="49" customFormat="1">
      <c r="A2551" s="39">
        <v>30</v>
      </c>
      <c r="B2551" s="57" t="s">
        <v>40</v>
      </c>
      <c r="C2551" s="58" t="s">
        <v>4880</v>
      </c>
      <c r="D2551" s="142" t="s">
        <v>27</v>
      </c>
      <c r="E2551" s="89">
        <v>44772</v>
      </c>
      <c r="F2551" s="41" t="str">
        <f>VLOOKUP($C2551,CARPETAS!$C$5:$L$2388,2,FALSE)</f>
        <v>BRB049</v>
      </c>
      <c r="G2551" s="42" t="str">
        <f>VLOOKUP($C2551,CARPETAS!$C$5:$L$2388,9,FALSE)</f>
        <v>143.38.61</v>
      </c>
      <c r="H2551" s="43" t="str">
        <f>VLOOKUP($C2551,CARPETAS!$C$5:$L$2388,5,FALSE)</f>
        <v>Amaro</v>
      </c>
      <c r="I2551" s="89">
        <v>44775</v>
      </c>
      <c r="J2551" s="44" t="str">
        <f>VLOOKUP($C2551,CARPETAS!$C$5:$L$2388,4,FALSE)</f>
        <v>Rio Branco</v>
      </c>
      <c r="K2551" s="45"/>
      <c r="L2551" s="94">
        <f t="shared" si="156"/>
        <v>44776</v>
      </c>
      <c r="M2551" s="46">
        <f t="shared" si="157"/>
        <v>4</v>
      </c>
      <c r="N2551" s="47">
        <v>1008</v>
      </c>
      <c r="O2551" s="47" t="s">
        <v>756</v>
      </c>
      <c r="P2551" s="47">
        <v>1009</v>
      </c>
      <c r="Q2551" s="47">
        <v>9754</v>
      </c>
      <c r="R2551" s="47" t="s">
        <v>4913</v>
      </c>
      <c r="S2551" s="47" t="s">
        <v>4914</v>
      </c>
      <c r="T2551" s="40" t="s">
        <v>4915</v>
      </c>
      <c r="U2551" s="40"/>
      <c r="V2551" s="48"/>
      <c r="W2551" s="48"/>
    </row>
    <row r="2552" s="49" customFormat="1">
      <c r="A2552" s="39">
        <v>31</v>
      </c>
      <c r="B2552" s="54" t="s">
        <v>40</v>
      </c>
      <c r="C2552" s="55" t="s">
        <v>4892</v>
      </c>
      <c r="D2552" s="141" t="s">
        <v>1998</v>
      </c>
      <c r="E2552" s="88">
        <v>44774</v>
      </c>
      <c r="F2552" s="37" t="str">
        <f>VLOOKUP($C2552,CARPETAS!$C$5:$L$2388,2,FALSE)</f>
        <v>BRB050</v>
      </c>
      <c r="G2552" s="27" t="str">
        <f>VLOOKUP($C2552,CARPETAS!$C$5:$L$2388,9,FALSE)</f>
        <v>143,44,33</v>
      </c>
      <c r="H2552" s="28" t="str">
        <f>VLOOKUP($C2552,CARPETAS!$C$5:$L$2388,5,FALSE)</f>
        <v>Zanini</v>
      </c>
      <c r="I2552" s="88">
        <v>44775</v>
      </c>
      <c r="J2552" s="29" t="str">
        <f>VLOOKUP($C2552,CARPETAS!$C$5:$L$2388,4,FALSE)</f>
        <v>Rio Branco</v>
      </c>
      <c r="K2552" s="38"/>
      <c r="L2552" s="93">
        <f t="shared" si="156"/>
        <v>44776</v>
      </c>
      <c r="M2552" s="30">
        <f t="shared" si="157"/>
        <v>2</v>
      </c>
      <c r="N2552" s="31">
        <v>918</v>
      </c>
      <c r="O2552" s="31" t="s">
        <v>3314</v>
      </c>
      <c r="P2552" s="31">
        <v>919</v>
      </c>
      <c r="Q2552" s="31">
        <v>2945</v>
      </c>
      <c r="R2552" s="31" t="s">
        <v>114</v>
      </c>
      <c r="S2552" s="31" t="s">
        <v>115</v>
      </c>
      <c r="T2552" s="40" t="s">
        <v>4916</v>
      </c>
      <c r="U2552" s="40"/>
      <c r="V2552" s="48"/>
      <c r="W2552" s="48"/>
    </row>
    <row r="2553" s="49" customFormat="1">
      <c r="A2553" s="39">
        <v>30</v>
      </c>
      <c r="B2553" s="54" t="s">
        <v>40</v>
      </c>
      <c r="C2553" s="55" t="s">
        <v>4917</v>
      </c>
      <c r="D2553" s="141" t="s">
        <v>38</v>
      </c>
      <c r="E2553" s="88">
        <v>44769</v>
      </c>
      <c r="F2553" s="37" t="str">
        <f>VLOOKUP($C2553,CARPETAS!$C$5:$L$2388,2,FALSE)</f>
        <v>BRA030</v>
      </c>
      <c r="G2553" s="27" t="str">
        <f>VLOOKUP($C2553,CARPETAS!$C$5:$L$2388,9,FALSE)</f>
        <v>143.47.28</v>
      </c>
      <c r="H2553" s="28" t="str">
        <f>VLOOKUP($C2553,CARPETAS!$C$5:$L$2388,5,FALSE)</f>
        <v>Silvio</v>
      </c>
      <c r="I2553" s="88">
        <f>E2553+7</f>
        <v>44776</v>
      </c>
      <c r="J2553" s="29" t="str">
        <f>VLOOKUP($C2553,CARPETAS!$C$5:$L$2388,4,FALSE)</f>
        <v>Rio Branco</v>
      </c>
      <c r="K2553" s="38"/>
      <c r="L2553" s="93">
        <f t="shared" si="156"/>
        <v>44777</v>
      </c>
      <c r="M2553" s="30">
        <f t="shared" si="157"/>
        <v>8</v>
      </c>
      <c r="N2553" s="31">
        <v>1104</v>
      </c>
      <c r="O2553" s="31" t="s">
        <v>4918</v>
      </c>
      <c r="P2553" s="31">
        <v>1104</v>
      </c>
      <c r="Q2553" s="31">
        <v>5793</v>
      </c>
      <c r="R2553" s="31" t="s">
        <v>4902</v>
      </c>
      <c r="S2553" s="31" t="s">
        <v>4684</v>
      </c>
      <c r="T2553" s="40" t="s">
        <v>4919</v>
      </c>
      <c r="U2553" s="40"/>
      <c r="V2553" s="48"/>
      <c r="W2553" s="48"/>
    </row>
    <row r="2554" s="49" customFormat="1">
      <c r="A2554" s="39">
        <v>30</v>
      </c>
      <c r="B2554" s="54" t="s">
        <v>22</v>
      </c>
      <c r="C2554" s="55" t="s">
        <v>23</v>
      </c>
      <c r="D2554" s="141" t="s">
        <v>38</v>
      </c>
      <c r="E2554" s="88">
        <v>44769</v>
      </c>
      <c r="F2554" s="37" t="str">
        <f>VLOOKUP($C2554,CARPETAS!$C$5:$L$2388,2,FALSE)</f>
        <v>BRB</v>
      </c>
      <c r="G2554" s="27" t="str">
        <f>VLOOKUP($C2554,CARPETAS!$C$5:$L$2388,9,FALSE)</f>
        <v>xx</v>
      </c>
      <c r="H2554" s="28" t="str">
        <f>VLOOKUP($C2554,CARPETAS!$C$5:$L$2388,5,FALSE)</f>
        <v>xx</v>
      </c>
      <c r="I2554" s="88">
        <f>E2554+7</f>
        <v>44776</v>
      </c>
      <c r="J2554" s="29" t="str">
        <f>VLOOKUP($C2554,CARPETAS!$C$5:$L$2388,4,FALSE)</f>
        <v>xx</v>
      </c>
      <c r="K2554" s="38"/>
      <c r="L2554" s="93"/>
      <c r="M2554" s="30">
        <f t="shared" si="157"/>
        <v>-44769</v>
      </c>
      <c r="N2554" s="31">
        <v>1104</v>
      </c>
      <c r="O2554" s="31"/>
      <c r="P2554" s="31"/>
      <c r="Q2554" s="31"/>
      <c r="R2554" s="31"/>
      <c r="S2554" s="31"/>
      <c r="T2554" s="40"/>
      <c r="U2554" s="40"/>
      <c r="V2554" s="48"/>
      <c r="W2554" s="48"/>
    </row>
    <row r="2555" s="49" customFormat="1">
      <c r="A2555" s="39">
        <v>31</v>
      </c>
      <c r="B2555" s="54" t="s">
        <v>40</v>
      </c>
      <c r="C2555" s="55" t="s">
        <v>4892</v>
      </c>
      <c r="D2555" s="141" t="s">
        <v>26</v>
      </c>
      <c r="E2555" s="88">
        <v>44775</v>
      </c>
      <c r="F2555" s="37" t="str">
        <f>VLOOKUP($C2555,CARPETAS!$C$5:$L$2388,2,FALSE)</f>
        <v>BRB050</v>
      </c>
      <c r="G2555" s="27" t="str">
        <f>VLOOKUP($C2555,CARPETAS!$C$5:$L$2388,9,FALSE)</f>
        <v>143,44,33</v>
      </c>
      <c r="H2555" s="28" t="str">
        <f>VLOOKUP($C2555,CARPETAS!$C$5:$L$2388,5,FALSE)</f>
        <v>Zanini</v>
      </c>
      <c r="I2555" s="88">
        <f>E2555+2</f>
        <v>44777</v>
      </c>
      <c r="J2555" s="29" t="str">
        <f>VLOOKUP($C2555,CARPETAS!$C$5:$L$2388,4,FALSE)</f>
        <v>Rio Branco</v>
      </c>
      <c r="K2555" s="38"/>
      <c r="L2555" s="93">
        <f>I2555+1</f>
        <v>44778</v>
      </c>
      <c r="M2555" s="30">
        <f t="shared" si="157"/>
        <v>3</v>
      </c>
      <c r="N2555" s="31">
        <v>918</v>
      </c>
      <c r="O2555" s="31" t="s">
        <v>683</v>
      </c>
      <c r="P2555" s="31">
        <v>919</v>
      </c>
      <c r="Q2555" s="31">
        <v>2949</v>
      </c>
      <c r="R2555" s="31" t="s">
        <v>696</v>
      </c>
      <c r="S2555" s="31" t="s">
        <v>697</v>
      </c>
      <c r="T2555" s="40" t="s">
        <v>4920</v>
      </c>
      <c r="U2555" s="40"/>
      <c r="V2555" s="48"/>
      <c r="W2555" s="48"/>
    </row>
    <row r="2556" s="49" customFormat="1">
      <c r="A2556" s="39">
        <v>31</v>
      </c>
      <c r="B2556" s="54" t="s">
        <v>40</v>
      </c>
      <c r="C2556" s="55" t="s">
        <v>4909</v>
      </c>
      <c r="D2556" s="141" t="s">
        <v>28</v>
      </c>
      <c r="E2556" s="88">
        <v>44778</v>
      </c>
      <c r="F2556" s="37" t="str">
        <f>VLOOKUP($C2556,CARPETAS!$C$5:$L$2388,2,FALSE)</f>
        <v>BRB051</v>
      </c>
      <c r="G2556" s="27" t="str">
        <f>VLOOKUP($C2556,CARPETAS!$C$5:$L$2388,9,FALSE)</f>
        <v>143.48.43</v>
      </c>
      <c r="H2556" s="28" t="str">
        <f>VLOOKUP($C2556,CARPETAS!$C$5:$L$2388,5,FALSE)</f>
        <v>Silvio</v>
      </c>
      <c r="I2556" s="88">
        <v>44781</v>
      </c>
      <c r="J2556" s="29" t="str">
        <f>VLOOKUP($C2556,CARPETAS!$C$5:$L$2388,4,FALSE)</f>
        <v>Rio Branco</v>
      </c>
      <c r="K2556" s="38"/>
      <c r="L2556" s="93">
        <f>I2556+1</f>
        <v>44782</v>
      </c>
      <c r="M2556" s="30">
        <f t="shared" si="157"/>
        <v>4</v>
      </c>
      <c r="N2556" s="31">
        <v>918</v>
      </c>
      <c r="O2556" s="31" t="s">
        <v>1531</v>
      </c>
      <c r="P2556" s="31">
        <v>920</v>
      </c>
      <c r="Q2556" s="31">
        <v>5797</v>
      </c>
      <c r="R2556" s="31" t="s">
        <v>4445</v>
      </c>
      <c r="S2556" s="31" t="s">
        <v>4446</v>
      </c>
      <c r="T2556" s="40" t="s">
        <v>4921</v>
      </c>
      <c r="U2556" s="40"/>
      <c r="V2556" s="48"/>
      <c r="W2556" s="48"/>
    </row>
    <row r="2557" s="49" customFormat="1">
      <c r="A2557" s="39">
        <v>31</v>
      </c>
      <c r="B2557" s="54" t="s">
        <v>40</v>
      </c>
      <c r="C2557" s="55" t="s">
        <v>4922</v>
      </c>
      <c r="D2557" s="141" t="s">
        <v>38</v>
      </c>
      <c r="E2557" s="88">
        <v>44778</v>
      </c>
      <c r="F2557" s="37" t="str">
        <f>VLOOKUP($C2557,CARPETAS!$C$5:$L$2388,2,FALSE)</f>
        <v>BRA031</v>
      </c>
      <c r="G2557" s="27" t="str">
        <f>VLOOKUP($C2557,CARPETAS!$C$5:$L$2388,9,FALSE)</f>
        <v>143.52.53</v>
      </c>
      <c r="H2557" s="28" t="str">
        <f>VLOOKUP($C2557,CARPETAS!$C$5:$L$2388,5,FALSE)</f>
        <v>Silvio</v>
      </c>
      <c r="I2557" s="88">
        <v>44781</v>
      </c>
      <c r="J2557" s="29" t="str">
        <f>VLOOKUP($C2557,CARPETAS!$C$5:$L$2388,4,FALSE)</f>
        <v>Rio Branco</v>
      </c>
      <c r="K2557" s="38"/>
      <c r="L2557" s="93">
        <f>I2557+1</f>
        <v>44782</v>
      </c>
      <c r="M2557" s="30">
        <f t="shared" si="157"/>
        <v>4</v>
      </c>
      <c r="N2557" s="31">
        <v>1104</v>
      </c>
      <c r="O2557" s="31">
        <v>1104</v>
      </c>
      <c r="P2557" s="31"/>
      <c r="Q2557" s="31">
        <v>5795</v>
      </c>
      <c r="R2557" s="31" t="s">
        <v>4440</v>
      </c>
      <c r="S2557" s="31" t="s">
        <v>4441</v>
      </c>
      <c r="T2557" s="40" t="s">
        <v>4923</v>
      </c>
      <c r="U2557" s="40"/>
      <c r="V2557" s="48"/>
      <c r="W2557" s="48"/>
    </row>
    <row r="2558" ht="28.5" s="49" customFormat="1">
      <c r="A2558" s="39">
        <v>31</v>
      </c>
      <c r="B2558" s="54" t="s">
        <v>40</v>
      </c>
      <c r="C2558" s="55" t="s">
        <v>4880</v>
      </c>
      <c r="D2558" s="141" t="s">
        <v>27</v>
      </c>
      <c r="E2558" s="88">
        <v>44778</v>
      </c>
      <c r="F2558" s="37" t="str">
        <f>VLOOKUP($C2558,CARPETAS!$C$5:$L$2388,2,FALSE)</f>
        <v>BRB049</v>
      </c>
      <c r="G2558" s="27" t="str">
        <f>VLOOKUP($C2558,CARPETAS!$C$5:$L$2388,9,FALSE)</f>
        <v>143.38.61</v>
      </c>
      <c r="H2558" s="28" t="str">
        <f>VLOOKUP($C2558,CARPETAS!$C$5:$L$2388,5,FALSE)</f>
        <v>Amaro</v>
      </c>
      <c r="I2558" s="88">
        <v>44781</v>
      </c>
      <c r="J2558" s="29" t="str">
        <f>VLOOKUP($C2558,CARPETAS!$C$5:$L$2388,4,FALSE)</f>
        <v>Rio Branco</v>
      </c>
      <c r="K2558" s="38"/>
      <c r="L2558" s="93">
        <f>I2558+1+1</f>
        <v>44783</v>
      </c>
      <c r="M2558" s="30">
        <f t="shared" si="157"/>
        <v>5</v>
      </c>
      <c r="N2558" s="31">
        <v>1008</v>
      </c>
      <c r="O2558" s="31" t="s">
        <v>793</v>
      </c>
      <c r="P2558" s="31">
        <v>1008</v>
      </c>
      <c r="Q2558" s="31">
        <v>9775</v>
      </c>
      <c r="R2558" s="31" t="s">
        <v>4924</v>
      </c>
      <c r="S2558" s="31" t="s">
        <v>4925</v>
      </c>
      <c r="T2558" s="40" t="s">
        <v>4926</v>
      </c>
      <c r="U2558" s="40"/>
      <c r="V2558" s="48"/>
      <c r="W2558" s="48"/>
    </row>
    <row r="2559" s="49" customFormat="1">
      <c r="A2559" s="39">
        <v>31</v>
      </c>
      <c r="B2559" s="54" t="s">
        <v>40</v>
      </c>
      <c r="C2559" s="55" t="s">
        <v>4927</v>
      </c>
      <c r="D2559" s="141" t="s">
        <v>4464</v>
      </c>
      <c r="E2559" s="88">
        <v>44777</v>
      </c>
      <c r="F2559" s="37" t="str">
        <f>VLOOKUP($C2559,CARPETAS!$C$5:$L$2388,2,FALSE)</f>
        <v>BRS009</v>
      </c>
      <c r="G2559" s="27" t="str">
        <f>VLOOKUP($C2559,CARPETAS!$C$5:$L$2388,9,FALSE)</f>
        <v>143,52,55</v>
      </c>
      <c r="H2559" s="28" t="str">
        <f>VLOOKUP($C2559,CARPETAS!$C$5:$L$2388,5,FALSE)</f>
        <v>Zanini</v>
      </c>
      <c r="I2559" s="88">
        <v>44781</v>
      </c>
      <c r="J2559" s="29" t="str">
        <f>VLOOKUP($C2559,CARPETAS!$C$5:$L$2388,4,FALSE)</f>
        <v>Rio Branco</v>
      </c>
      <c r="K2559" s="38"/>
      <c r="L2559" s="93">
        <f>I2559+1+1</f>
        <v>44783</v>
      </c>
      <c r="M2559" s="30">
        <f t="shared" si="157"/>
        <v>6</v>
      </c>
      <c r="N2559" s="31">
        <v>954</v>
      </c>
      <c r="O2559" s="31" t="s">
        <v>4928</v>
      </c>
      <c r="P2559" s="31">
        <v>954</v>
      </c>
      <c r="Q2559" s="31">
        <v>2951</v>
      </c>
      <c r="R2559" s="31" t="s">
        <v>64</v>
      </c>
      <c r="S2559" s="31" t="s">
        <v>1729</v>
      </c>
      <c r="T2559" s="40" t="s">
        <v>4929</v>
      </c>
      <c r="U2559" s="40"/>
      <c r="V2559" s="48"/>
      <c r="W2559" s="48"/>
    </row>
    <row r="2560" s="49" customFormat="1">
      <c r="A2560" s="39">
        <v>31</v>
      </c>
      <c r="B2560" s="54" t="s">
        <v>40</v>
      </c>
      <c r="C2560" s="55" t="s">
        <v>4880</v>
      </c>
      <c r="D2560" s="141" t="s">
        <v>27</v>
      </c>
      <c r="E2560" s="88">
        <v>44778</v>
      </c>
      <c r="F2560" s="37" t="str">
        <f>VLOOKUP($C2560,CARPETAS!$C$5:$L$2388,2,FALSE)</f>
        <v>BRB049</v>
      </c>
      <c r="G2560" s="27" t="str">
        <f>VLOOKUP($C2560,CARPETAS!$C$5:$L$2388,9,FALSE)</f>
        <v>143.38.61</v>
      </c>
      <c r="H2560" s="28" t="str">
        <f>VLOOKUP($C2560,CARPETAS!$C$5:$L$2388,5,FALSE)</f>
        <v>Amaro</v>
      </c>
      <c r="I2560" s="88">
        <v>44782</v>
      </c>
      <c r="J2560" s="29" t="str">
        <f>VLOOKUP($C2560,CARPETAS!$C$5:$L$2388,4,FALSE)</f>
        <v>Rio Branco</v>
      </c>
      <c r="K2560" s="38"/>
      <c r="L2560" s="93">
        <f ref="L2560:L2565" t="shared" si="158">I2560+1</f>
        <v>44783</v>
      </c>
      <c r="M2560" s="30">
        <f t="shared" si="157"/>
        <v>5</v>
      </c>
      <c r="N2560" s="31">
        <v>1008</v>
      </c>
      <c r="O2560" s="31" t="s">
        <v>782</v>
      </c>
      <c r="P2560" s="31">
        <v>1009</v>
      </c>
      <c r="Q2560" s="31">
        <v>5790</v>
      </c>
      <c r="R2560" s="31" t="s">
        <v>3661</v>
      </c>
      <c r="S2560" s="31" t="s">
        <v>4930</v>
      </c>
      <c r="T2560" s="40" t="s">
        <v>4931</v>
      </c>
      <c r="U2560" s="40"/>
      <c r="V2560" s="48"/>
      <c r="W2560" s="48"/>
    </row>
    <row r="2561" s="49" customFormat="1">
      <c r="A2561" s="39">
        <v>32</v>
      </c>
      <c r="B2561" s="54" t="s">
        <v>40</v>
      </c>
      <c r="C2561" s="55" t="s">
        <v>4932</v>
      </c>
      <c r="D2561" s="141" t="s">
        <v>1998</v>
      </c>
      <c r="E2561" s="88">
        <v>44781</v>
      </c>
      <c r="F2561" s="37" t="str">
        <f>VLOOKUP($C2561,CARPETAS!$C$5:$L$2388,2,FALSE)</f>
        <v>BRB052</v>
      </c>
      <c r="G2561" s="27" t="str">
        <f>VLOOKUP($C2561,CARPETAS!$C$5:$L$2388,9,FALSE)</f>
        <v>143.59.45</v>
      </c>
      <c r="H2561" s="28" t="str">
        <f>VLOOKUP($C2561,CARPETAS!$C$5:$L$2388,5,FALSE)</f>
        <v>Zanini</v>
      </c>
      <c r="I2561" s="88">
        <v>44782</v>
      </c>
      <c r="J2561" s="29" t="str">
        <f>VLOOKUP($C2561,CARPETAS!$C$5:$L$2388,4,FALSE)</f>
        <v>Rio Branco</v>
      </c>
      <c r="K2561" s="38"/>
      <c r="L2561" s="93">
        <f t="shared" si="158"/>
        <v>44783</v>
      </c>
      <c r="M2561" s="30">
        <f t="shared" si="157"/>
        <v>2</v>
      </c>
      <c r="N2561" s="31">
        <v>918</v>
      </c>
      <c r="O2561" s="31" t="s">
        <v>3348</v>
      </c>
      <c r="P2561" s="31">
        <v>919</v>
      </c>
      <c r="Q2561" s="31">
        <v>2957</v>
      </c>
      <c r="R2561" s="31" t="s">
        <v>3621</v>
      </c>
      <c r="S2561" s="31" t="s">
        <v>3622</v>
      </c>
      <c r="T2561" s="40" t="s">
        <v>4933</v>
      </c>
      <c r="U2561" s="40"/>
      <c r="V2561" s="48"/>
      <c r="W2561" s="48"/>
    </row>
    <row r="2562" s="49" customFormat="1">
      <c r="A2562" s="39">
        <v>32</v>
      </c>
      <c r="B2562" s="54" t="s">
        <v>40</v>
      </c>
      <c r="C2562" s="55" t="s">
        <v>4932</v>
      </c>
      <c r="D2562" s="141" t="s">
        <v>26</v>
      </c>
      <c r="E2562" s="88">
        <v>44782</v>
      </c>
      <c r="F2562" s="37" t="str">
        <f>VLOOKUP($C2562,CARPETAS!$C$5:$L$2388,2,FALSE)</f>
        <v>BRB052</v>
      </c>
      <c r="G2562" s="27" t="str">
        <f>VLOOKUP($C2562,CARPETAS!$C$5:$L$2388,9,FALSE)</f>
        <v>143.59.45</v>
      </c>
      <c r="H2562" s="28" t="str">
        <f>VLOOKUP($C2562,CARPETAS!$C$5:$L$2388,5,FALSE)</f>
        <v>Zanini</v>
      </c>
      <c r="I2562" s="88">
        <v>44783</v>
      </c>
      <c r="J2562" s="29" t="str">
        <f>VLOOKUP($C2562,CARPETAS!$C$5:$L$2388,4,FALSE)</f>
        <v>Rio Branco</v>
      </c>
      <c r="K2562" s="38"/>
      <c r="L2562" s="93">
        <f t="shared" si="158"/>
        <v>44784</v>
      </c>
      <c r="M2562" s="30">
        <f t="shared" si="157"/>
        <v>2</v>
      </c>
      <c r="N2562" s="31">
        <v>918</v>
      </c>
      <c r="O2562" s="31" t="s">
        <v>683</v>
      </c>
      <c r="P2562" s="31">
        <v>918</v>
      </c>
      <c r="Q2562" s="31">
        <v>2960</v>
      </c>
      <c r="R2562" s="31" t="s">
        <v>3092</v>
      </c>
      <c r="S2562" s="31" t="s">
        <v>3093</v>
      </c>
      <c r="T2562" s="40" t="s">
        <v>4934</v>
      </c>
      <c r="U2562" s="40"/>
      <c r="V2562" s="48"/>
      <c r="W2562" s="48"/>
    </row>
    <row r="2563" s="49" customFormat="1">
      <c r="A2563" s="39">
        <v>32</v>
      </c>
      <c r="B2563" s="54" t="s">
        <v>40</v>
      </c>
      <c r="C2563" s="55" t="s">
        <v>4932</v>
      </c>
      <c r="D2563" s="141" t="s">
        <v>1998</v>
      </c>
      <c r="E2563" s="88">
        <v>44782</v>
      </c>
      <c r="F2563" s="37" t="str">
        <f>VLOOKUP($C2563,CARPETAS!$C$5:$L$2388,2,FALSE)</f>
        <v>BRB052</v>
      </c>
      <c r="G2563" s="27" t="str">
        <f>VLOOKUP($C2563,CARPETAS!$C$5:$L$2388,9,FALSE)</f>
        <v>143.59.45</v>
      </c>
      <c r="H2563" s="28" t="str">
        <f>VLOOKUP($C2563,CARPETAS!$C$5:$L$2388,5,FALSE)</f>
        <v>Zanini</v>
      </c>
      <c r="I2563" s="88">
        <v>44783</v>
      </c>
      <c r="J2563" s="29" t="str">
        <f>VLOOKUP($C2563,CARPETAS!$C$5:$L$2388,4,FALSE)</f>
        <v>Rio Branco</v>
      </c>
      <c r="K2563" s="38"/>
      <c r="L2563" s="93">
        <f t="shared" si="158"/>
        <v>44784</v>
      </c>
      <c r="M2563" s="30">
        <f t="shared" si="157"/>
        <v>2</v>
      </c>
      <c r="N2563" s="31">
        <v>918</v>
      </c>
      <c r="O2563" s="31" t="s">
        <v>3355</v>
      </c>
      <c r="P2563" s="31">
        <v>918</v>
      </c>
      <c r="Q2563" s="31">
        <v>2961</v>
      </c>
      <c r="R2563" s="31" t="s">
        <v>2109</v>
      </c>
      <c r="S2563" s="31" t="s">
        <v>2110</v>
      </c>
      <c r="T2563" s="40" t="s">
        <v>4934</v>
      </c>
      <c r="U2563" s="40"/>
      <c r="V2563" s="48"/>
      <c r="W2563" s="48"/>
    </row>
    <row r="2564" s="49" customFormat="1">
      <c r="A2564" s="39">
        <v>31</v>
      </c>
      <c r="B2564" s="54" t="s">
        <v>40</v>
      </c>
      <c r="C2564" s="55" t="s">
        <v>4935</v>
      </c>
      <c r="D2564" s="141" t="s">
        <v>2282</v>
      </c>
      <c r="E2564" s="88">
        <v>44778</v>
      </c>
      <c r="F2564" s="37" t="str">
        <f>VLOOKUP($C2564,CARPETAS!$C$5:$L$2388,2,FALSE)</f>
        <v>BRE026</v>
      </c>
      <c r="G2564" s="27" t="str">
        <f>VLOOKUP($C2564,CARPETAS!$C$5:$L$2388,9,FALSE)</f>
        <v>143.48.68</v>
      </c>
      <c r="H2564" s="28" t="str">
        <f>VLOOKUP($C2564,CARPETAS!$C$5:$L$2388,5,FALSE)</f>
        <v>Silvio</v>
      </c>
      <c r="I2564" s="88">
        <v>44784</v>
      </c>
      <c r="J2564" s="29" t="str">
        <f>VLOOKUP($C2564,CARPETAS!$C$5:$L$2388,4,FALSE)</f>
        <v>Rio Branco</v>
      </c>
      <c r="K2564" s="38"/>
      <c r="L2564" s="93">
        <f t="shared" si="158"/>
        <v>44785</v>
      </c>
      <c r="M2564" s="30">
        <f t="shared" si="157"/>
        <v>7</v>
      </c>
      <c r="N2564" s="31">
        <v>2520</v>
      </c>
      <c r="O2564" s="31"/>
      <c r="P2564" s="31"/>
      <c r="Q2564" s="31">
        <v>5799</v>
      </c>
      <c r="R2564" s="31" t="s">
        <v>2625</v>
      </c>
      <c r="S2564" s="31" t="s">
        <v>2626</v>
      </c>
      <c r="T2564" s="40" t="s">
        <v>4936</v>
      </c>
      <c r="U2564" s="40"/>
      <c r="V2564" s="48"/>
      <c r="W2564" s="48"/>
    </row>
    <row r="2565" s="49" customFormat="1">
      <c r="A2565" s="39">
        <v>32</v>
      </c>
      <c r="B2565" s="54" t="s">
        <v>40</v>
      </c>
      <c r="C2565" s="55" t="s">
        <v>4909</v>
      </c>
      <c r="D2565" s="141" t="s">
        <v>28</v>
      </c>
      <c r="E2565" s="88">
        <v>44782</v>
      </c>
      <c r="F2565" s="37" t="str">
        <f>VLOOKUP($C2565,CARPETAS!$C$5:$L$2388,2,FALSE)</f>
        <v>BRB051</v>
      </c>
      <c r="G2565" s="27" t="str">
        <f>VLOOKUP($C2565,CARPETAS!$C$5:$L$2388,9,FALSE)</f>
        <v>143.48.43</v>
      </c>
      <c r="H2565" s="28" t="str">
        <f>VLOOKUP($C2565,CARPETAS!$C$5:$L$2388,5,FALSE)</f>
        <v>Silvio</v>
      </c>
      <c r="I2565" s="88">
        <f>E2565+2</f>
        <v>44784</v>
      </c>
      <c r="J2565" s="29" t="str">
        <f>VLOOKUP($C2565,CARPETAS!$C$5:$L$2388,4,FALSE)</f>
        <v>Rio Branco</v>
      </c>
      <c r="K2565" s="38"/>
      <c r="L2565" s="93">
        <f t="shared" si="158"/>
        <v>44785</v>
      </c>
      <c r="M2565" s="30">
        <f t="shared" si="157"/>
        <v>3</v>
      </c>
      <c r="N2565" s="31">
        <v>918</v>
      </c>
      <c r="O2565" s="31" t="s">
        <v>1545</v>
      </c>
      <c r="P2565" s="31">
        <v>920</v>
      </c>
      <c r="Q2565" s="31">
        <v>5804</v>
      </c>
      <c r="R2565" s="31" t="s">
        <v>4819</v>
      </c>
      <c r="S2565" s="31" t="s">
        <v>2462</v>
      </c>
      <c r="T2565" s="40" t="s">
        <v>4937</v>
      </c>
      <c r="U2565" s="40"/>
      <c r="V2565" s="48"/>
      <c r="W2565" s="48"/>
    </row>
    <row r="2566" s="49" customFormat="1">
      <c r="A2566" s="39">
        <v>31</v>
      </c>
      <c r="B2566" s="54" t="s">
        <v>40</v>
      </c>
      <c r="C2566" s="55" t="s">
        <v>4938</v>
      </c>
      <c r="D2566" s="141" t="s">
        <v>2282</v>
      </c>
      <c r="E2566" s="88">
        <v>44777</v>
      </c>
      <c r="F2566" s="37" t="str">
        <f>VLOOKUP($C2566,CARPETAS!$C$5:$L$2388,2,FALSE)</f>
        <v>BRE027</v>
      </c>
      <c r="G2566" s="27" t="str">
        <f>VLOOKUP($C2566,CARPETAS!$C$5:$L$2388,9,FALSE)</f>
        <v>143.50.60</v>
      </c>
      <c r="H2566" s="28" t="str">
        <f>VLOOKUP($C2566,CARPETAS!$C$5:$L$2388,5,FALSE)</f>
        <v>Silvio</v>
      </c>
      <c r="I2566" s="88">
        <v>44785</v>
      </c>
      <c r="J2566" s="29" t="str">
        <f>VLOOKUP($C2566,CARPETAS!$C$5:$L$2388,4,FALSE)</f>
        <v>Rio Branco</v>
      </c>
      <c r="K2566" s="38"/>
      <c r="L2566" s="93">
        <f>I2566+1+2</f>
        <v>44788</v>
      </c>
      <c r="M2566" s="30">
        <f t="shared" si="157"/>
        <v>11</v>
      </c>
      <c r="N2566" s="31">
        <v>1820</v>
      </c>
      <c r="O2566" s="31"/>
      <c r="P2566" s="31"/>
      <c r="Q2566" s="31">
        <v>5796</v>
      </c>
      <c r="R2566" s="31" t="s">
        <v>4826</v>
      </c>
      <c r="S2566" s="31" t="s">
        <v>1985</v>
      </c>
      <c r="T2566" s="40" t="s">
        <v>4939</v>
      </c>
      <c r="U2566" s="40"/>
      <c r="V2566" s="48"/>
      <c r="W2566" s="48"/>
    </row>
    <row r="2567" s="49" customFormat="1">
      <c r="A2567" s="39" t="s">
        <v>4940</v>
      </c>
      <c r="B2567" s="54" t="s">
        <v>40</v>
      </c>
      <c r="C2567" s="55" t="s">
        <v>4932</v>
      </c>
      <c r="D2567" s="141" t="s">
        <v>4563</v>
      </c>
      <c r="E2567" s="88">
        <v>44784</v>
      </c>
      <c r="F2567" s="37" t="str">
        <f>VLOOKUP($C2567,CARPETAS!$C$5:$L$2388,2,FALSE)</f>
        <v>BRB052</v>
      </c>
      <c r="G2567" s="27" t="str">
        <f>VLOOKUP($C2567,CARPETAS!$C$5:$L$2388,9,FALSE)</f>
        <v>143.59.45</v>
      </c>
      <c r="H2567" s="28" t="str">
        <f>VLOOKUP($C2567,CARPETAS!$C$5:$L$2388,5,FALSE)</f>
        <v>Zanini</v>
      </c>
      <c r="I2567" s="88">
        <f>E2567+2</f>
        <v>44786</v>
      </c>
      <c r="J2567" s="29" t="str">
        <f>VLOOKUP($C2567,CARPETAS!$C$5:$L$2388,4,FALSE)</f>
        <v>Rio Branco</v>
      </c>
      <c r="K2567" s="38"/>
      <c r="L2567" s="93">
        <v>44786</v>
      </c>
      <c r="M2567" s="30">
        <f t="shared" si="157"/>
        <v>2</v>
      </c>
      <c r="N2567" s="31">
        <v>918</v>
      </c>
      <c r="O2567" s="31" t="s">
        <v>4941</v>
      </c>
      <c r="P2567" s="31">
        <v>918</v>
      </c>
      <c r="Q2567" s="31">
        <v>2964</v>
      </c>
      <c r="R2567" s="31" t="s">
        <v>3828</v>
      </c>
      <c r="S2567" s="31" t="s">
        <v>3829</v>
      </c>
      <c r="T2567" s="40" t="s">
        <v>4942</v>
      </c>
      <c r="U2567" s="40"/>
      <c r="V2567" s="48"/>
      <c r="W2567" s="48"/>
    </row>
    <row r="2568" s="49" customFormat="1">
      <c r="A2568" s="39">
        <v>32</v>
      </c>
      <c r="B2568" s="54" t="s">
        <v>40</v>
      </c>
      <c r="C2568" s="55" t="s">
        <v>4932</v>
      </c>
      <c r="D2568" s="141" t="s">
        <v>1998</v>
      </c>
      <c r="E2568" s="88">
        <v>44784</v>
      </c>
      <c r="F2568" s="37" t="str">
        <f>VLOOKUP($C2568,CARPETAS!$C$5:$L$2388,2,FALSE)</f>
        <v>BRB052</v>
      </c>
      <c r="G2568" s="27" t="str">
        <f>VLOOKUP($C2568,CARPETAS!$C$5:$L$2388,9,FALSE)</f>
        <v>143.59.45</v>
      </c>
      <c r="H2568" s="28" t="str">
        <f>VLOOKUP($C2568,CARPETAS!$C$5:$L$2388,5,FALSE)</f>
        <v>Zanini</v>
      </c>
      <c r="I2568" s="88">
        <f>E2568+2</f>
        <v>44786</v>
      </c>
      <c r="J2568" s="29" t="str">
        <f>VLOOKUP($C2568,CARPETAS!$C$5:$L$2388,4,FALSE)</f>
        <v>Rio Branco</v>
      </c>
      <c r="K2568" s="38"/>
      <c r="L2568" s="93">
        <v>44786</v>
      </c>
      <c r="M2568" s="30">
        <f t="shared" si="157"/>
        <v>2</v>
      </c>
      <c r="N2568" s="31">
        <v>918</v>
      </c>
      <c r="O2568" s="31" t="s">
        <v>4943</v>
      </c>
      <c r="P2568" s="31">
        <v>919</v>
      </c>
      <c r="Q2568" s="31">
        <v>2965</v>
      </c>
      <c r="R2568" s="31" t="s">
        <v>3579</v>
      </c>
      <c r="S2568" s="31" t="s">
        <v>3580</v>
      </c>
      <c r="T2568" s="40" t="s">
        <v>4944</v>
      </c>
      <c r="U2568" s="40"/>
      <c r="V2568" s="48"/>
      <c r="W2568" s="48"/>
    </row>
    <row r="2569" s="49" customFormat="1">
      <c r="A2569" s="39">
        <v>32</v>
      </c>
      <c r="B2569" s="54" t="s">
        <v>40</v>
      </c>
      <c r="C2569" s="55" t="s">
        <v>4909</v>
      </c>
      <c r="D2569" s="141" t="s">
        <v>32</v>
      </c>
      <c r="E2569" s="88">
        <v>44785</v>
      </c>
      <c r="F2569" s="37" t="str">
        <f>VLOOKUP($C2569,CARPETAS!$C$5:$L$2388,2,FALSE)</f>
        <v>BRB051</v>
      </c>
      <c r="G2569" s="27" t="str">
        <f>VLOOKUP($C2569,CARPETAS!$C$5:$L$2388,9,FALSE)</f>
        <v>143.48.43</v>
      </c>
      <c r="H2569" s="28" t="str">
        <f>VLOOKUP($C2569,CARPETAS!$C$5:$L$2388,5,FALSE)</f>
        <v>Silvio</v>
      </c>
      <c r="I2569" s="88">
        <f>E2569+2</f>
        <v>44787</v>
      </c>
      <c r="J2569" s="29" t="str">
        <f>VLOOKUP($C2569,CARPETAS!$C$5:$L$2388,4,FALSE)</f>
        <v>Rio Branco</v>
      </c>
      <c r="K2569" s="38"/>
      <c r="L2569" s="93">
        <v>44789</v>
      </c>
      <c r="M2569" s="30">
        <f t="shared" si="157"/>
        <v>4</v>
      </c>
      <c r="N2569" s="31">
        <v>918</v>
      </c>
      <c r="O2569" s="31" t="s">
        <v>1635</v>
      </c>
      <c r="P2569" s="31">
        <v>919</v>
      </c>
      <c r="Q2569" s="31">
        <v>5807</v>
      </c>
      <c r="R2569" s="31" t="s">
        <v>4625</v>
      </c>
      <c r="S2569" s="31" t="s">
        <v>4945</v>
      </c>
      <c r="T2569" s="40" t="s">
        <v>4946</v>
      </c>
      <c r="U2569" s="40"/>
      <c r="V2569" s="48"/>
      <c r="W2569" s="48"/>
    </row>
    <row r="2570" s="49" customFormat="1">
      <c r="A2570" s="39">
        <v>32</v>
      </c>
      <c r="B2570" s="54" t="s">
        <v>40</v>
      </c>
      <c r="C2570" s="55" t="s">
        <v>4932</v>
      </c>
      <c r="D2570" s="141" t="s">
        <v>26</v>
      </c>
      <c r="E2570" s="88">
        <v>44785</v>
      </c>
      <c r="F2570" s="37" t="str">
        <f>VLOOKUP($C2570,CARPETAS!$C$5:$L$2388,2,FALSE)</f>
        <v>BRB052</v>
      </c>
      <c r="G2570" s="27" t="str">
        <f>VLOOKUP($C2570,CARPETAS!$C$5:$L$2388,9,FALSE)</f>
        <v>143.59.45</v>
      </c>
      <c r="H2570" s="28" t="str">
        <f>VLOOKUP($C2570,CARPETAS!$C$5:$L$2388,5,FALSE)</f>
        <v>Zanini</v>
      </c>
      <c r="I2570" s="88">
        <f>E2570+2</f>
        <v>44787</v>
      </c>
      <c r="J2570" s="29" t="str">
        <f>VLOOKUP($C2570,CARPETAS!$C$5:$L$2388,4,FALSE)</f>
        <v>Rio Branco</v>
      </c>
      <c r="K2570" s="38"/>
      <c r="L2570" s="93">
        <v>44789</v>
      </c>
      <c r="M2570" s="30">
        <f t="shared" si="157"/>
        <v>4</v>
      </c>
      <c r="N2570" s="31">
        <v>918</v>
      </c>
      <c r="O2570" s="31" t="s">
        <v>713</v>
      </c>
      <c r="P2570" s="31">
        <v>919</v>
      </c>
      <c r="Q2570" s="31">
        <v>2974</v>
      </c>
      <c r="R2570" s="31" t="s">
        <v>3132</v>
      </c>
      <c r="S2570" s="31" t="s">
        <v>2753</v>
      </c>
      <c r="T2570" s="40" t="s">
        <v>4947</v>
      </c>
      <c r="U2570" s="40"/>
      <c r="V2570" s="48"/>
      <c r="W2570" s="48"/>
    </row>
    <row r="2571" s="49" customFormat="1">
      <c r="A2571" s="39">
        <v>32</v>
      </c>
      <c r="B2571" s="54" t="s">
        <v>40</v>
      </c>
      <c r="C2571" s="55" t="s">
        <v>4909</v>
      </c>
      <c r="D2571" s="141" t="s">
        <v>28</v>
      </c>
      <c r="E2571" s="88">
        <v>44786</v>
      </c>
      <c r="F2571" s="37" t="str">
        <f>VLOOKUP($C2571,CARPETAS!$C$5:$L$2388,2,FALSE)</f>
        <v>BRB051</v>
      </c>
      <c r="G2571" s="27" t="str">
        <f>VLOOKUP($C2571,CARPETAS!$C$5:$L$2388,9,FALSE)</f>
        <v>143.48.43</v>
      </c>
      <c r="H2571" s="28" t="str">
        <f>VLOOKUP($C2571,CARPETAS!$C$5:$L$2388,5,FALSE)</f>
        <v>Silvio</v>
      </c>
      <c r="I2571" s="88">
        <f>E2571+2</f>
        <v>44788</v>
      </c>
      <c r="J2571" s="29" t="str">
        <f>VLOOKUP($C2571,CARPETAS!$C$5:$L$2388,4,FALSE)</f>
        <v>Rio Branco</v>
      </c>
      <c r="K2571" s="38"/>
      <c r="L2571" s="93">
        <f>I2571+1</f>
        <v>44789</v>
      </c>
      <c r="M2571" s="30">
        <f t="shared" si="157"/>
        <v>3</v>
      </c>
      <c r="N2571" s="31">
        <v>918</v>
      </c>
      <c r="O2571" s="31" t="s">
        <v>1564</v>
      </c>
      <c r="P2571" s="31">
        <v>920</v>
      </c>
      <c r="Q2571" s="31">
        <v>5808</v>
      </c>
      <c r="R2571" s="31" t="s">
        <v>3039</v>
      </c>
      <c r="S2571" s="31" t="s">
        <v>1628</v>
      </c>
      <c r="T2571" s="40" t="s">
        <v>4948</v>
      </c>
      <c r="U2571" s="40"/>
      <c r="V2571" s="48"/>
      <c r="W2571" s="48"/>
    </row>
    <row r="2572" ht="28.5" s="49" customFormat="1">
      <c r="A2572" s="39">
        <v>32</v>
      </c>
      <c r="B2572" s="54" t="s">
        <v>40</v>
      </c>
      <c r="C2572" s="55" t="s">
        <v>4949</v>
      </c>
      <c r="D2572" s="141" t="s">
        <v>2282</v>
      </c>
      <c r="E2572" s="88">
        <v>44785</v>
      </c>
      <c r="F2572" s="37" t="str">
        <f>VLOOKUP($C2572,CARPETAS!$C$5:$L$2388,2,FALSE)</f>
        <v>BRE028</v>
      </c>
      <c r="G2572" s="27" t="str">
        <f>VLOOKUP($C2572,CARPETAS!$C$5:$L$2388,9,FALSE)</f>
        <v>1435955/1435957/1435956/1435958</v>
      </c>
      <c r="H2572" s="28" t="str">
        <f>VLOOKUP($C2572,CARPETAS!$C$5:$L$2388,5,FALSE)</f>
        <v>Silvio</v>
      </c>
      <c r="I2572" s="88">
        <v>44788</v>
      </c>
      <c r="J2572" s="29" t="str">
        <f>VLOOKUP($C2572,CARPETAS!$C$5:$L$2388,4,FALSE)</f>
        <v>Rio Branco</v>
      </c>
      <c r="K2572" s="38"/>
      <c r="L2572" s="93">
        <f>I2572+1</f>
        <v>44789</v>
      </c>
      <c r="M2572" s="30">
        <f t="shared" si="157"/>
        <v>4</v>
      </c>
      <c r="N2572" s="31">
        <v>1336</v>
      </c>
      <c r="O2572" s="31"/>
      <c r="P2572" s="31"/>
      <c r="Q2572" s="31">
        <v>2975</v>
      </c>
      <c r="R2572" s="31" t="s">
        <v>4846</v>
      </c>
      <c r="S2572" s="31" t="s">
        <v>4847</v>
      </c>
      <c r="T2572" s="40" t="s">
        <v>4950</v>
      </c>
      <c r="U2572" s="40"/>
      <c r="V2572" s="48"/>
      <c r="W2572" s="48"/>
    </row>
    <row r="2573" s="49" customFormat="1">
      <c r="A2573" s="39">
        <v>32</v>
      </c>
      <c r="B2573" s="54" t="s">
        <v>40</v>
      </c>
      <c r="C2573" s="55" t="s">
        <v>4880</v>
      </c>
      <c r="D2573" s="141" t="s">
        <v>27</v>
      </c>
      <c r="E2573" s="88">
        <v>44786</v>
      </c>
      <c r="F2573" s="37" t="str">
        <f>VLOOKUP($C2573,CARPETAS!$C$5:$L$2388,2,FALSE)</f>
        <v>BRB049</v>
      </c>
      <c r="G2573" s="27" t="str">
        <f>VLOOKUP($C2573,CARPETAS!$C$5:$L$2388,9,FALSE)</f>
        <v>143.38.61</v>
      </c>
      <c r="H2573" s="28" t="str">
        <f>VLOOKUP($C2573,CARPETAS!$C$5:$L$2388,5,FALSE)</f>
        <v>Amaro</v>
      </c>
      <c r="I2573" s="88">
        <f>E2573+2</f>
        <v>44788</v>
      </c>
      <c r="J2573" s="29" t="str">
        <f>VLOOKUP($C2573,CARPETAS!$C$5:$L$2388,4,FALSE)</f>
        <v>Rio Branco</v>
      </c>
      <c r="K2573" s="38"/>
      <c r="L2573" s="93">
        <f>I2573+1</f>
        <v>44789</v>
      </c>
      <c r="M2573" s="30">
        <f t="shared" si="157"/>
        <v>3</v>
      </c>
      <c r="N2573" s="31">
        <v>1008</v>
      </c>
      <c r="O2573" s="31" t="s">
        <v>804</v>
      </c>
      <c r="P2573" s="31">
        <v>1009</v>
      </c>
      <c r="Q2573" s="31">
        <v>9827</v>
      </c>
      <c r="R2573" s="31" t="s">
        <v>3564</v>
      </c>
      <c r="S2573" s="31" t="s">
        <v>4951</v>
      </c>
      <c r="T2573" s="40" t="s">
        <v>4952</v>
      </c>
      <c r="U2573" s="40"/>
      <c r="V2573" s="48"/>
      <c r="W2573" s="48"/>
    </row>
    <row r="2574" s="49" customFormat="1">
      <c r="A2574" s="39">
        <v>32</v>
      </c>
      <c r="B2574" s="54" t="s">
        <v>40</v>
      </c>
      <c r="C2574" s="55" t="s">
        <v>4953</v>
      </c>
      <c r="D2574" s="141" t="s">
        <v>4464</v>
      </c>
      <c r="E2574" s="88">
        <v>44784</v>
      </c>
      <c r="F2574" s="37" t="str">
        <f>VLOOKUP($C2574,CARPETAS!$C$5:$L$2388,2,FALSE)</f>
        <v>BRS010</v>
      </c>
      <c r="G2574" s="27" t="str">
        <f>VLOOKUP($C2574,CARPETAS!$C$5:$L$2388,9,FALSE)</f>
        <v>143.61.23</v>
      </c>
      <c r="H2574" s="28" t="str">
        <f>VLOOKUP($C2574,CARPETAS!$C$5:$L$2388,5,FALSE)</f>
        <v>Zanini</v>
      </c>
      <c r="I2574" s="88">
        <v>44788</v>
      </c>
      <c r="J2574" s="29" t="str">
        <f>VLOOKUP($C2574,CARPETAS!$C$5:$L$2388,4,FALSE)</f>
        <v>Rio Branco</v>
      </c>
      <c r="K2574" s="38"/>
      <c r="L2574" s="93">
        <v>44790</v>
      </c>
      <c r="M2574" s="30">
        <f t="shared" si="157"/>
        <v>6</v>
      </c>
      <c r="N2574" s="31">
        <v>954</v>
      </c>
      <c r="O2574" s="31" t="s">
        <v>4954</v>
      </c>
      <c r="P2574" s="31">
        <v>954</v>
      </c>
      <c r="Q2574" s="31">
        <v>2968</v>
      </c>
      <c r="R2574" s="31" t="s">
        <v>459</v>
      </c>
      <c r="S2574" s="31" t="s">
        <v>460</v>
      </c>
      <c r="T2574" s="40" t="s">
        <v>4955</v>
      </c>
      <c r="U2574" s="40"/>
      <c r="V2574" s="48"/>
      <c r="W2574" s="48"/>
    </row>
    <row r="2575" s="49" customFormat="1">
      <c r="A2575" s="39">
        <v>33</v>
      </c>
      <c r="B2575" s="54" t="s">
        <v>40</v>
      </c>
      <c r="C2575" s="55" t="s">
        <v>4932</v>
      </c>
      <c r="D2575" s="141" t="s">
        <v>1998</v>
      </c>
      <c r="E2575" s="88">
        <v>44788</v>
      </c>
      <c r="F2575" s="37" t="str">
        <f>VLOOKUP($C2575,CARPETAS!$C$5:$L$2388,2,FALSE)</f>
        <v>BRB052</v>
      </c>
      <c r="G2575" s="27" t="str">
        <f>VLOOKUP($C2575,CARPETAS!$C$5:$L$2388,9,FALSE)</f>
        <v>143.59.45</v>
      </c>
      <c r="H2575" s="28" t="str">
        <f>VLOOKUP($C2575,CARPETAS!$C$5:$L$2388,5,FALSE)</f>
        <v>Zanini</v>
      </c>
      <c r="I2575" s="88">
        <f>E2575+1</f>
        <v>44789</v>
      </c>
      <c r="J2575" s="29" t="str">
        <f>VLOOKUP($C2575,CARPETAS!$C$5:$L$2388,4,FALSE)</f>
        <v>Rio Branco</v>
      </c>
      <c r="K2575" s="38"/>
      <c r="L2575" s="93">
        <f>I2575+1</f>
        <v>44790</v>
      </c>
      <c r="M2575" s="30">
        <f t="shared" si="157"/>
        <v>2</v>
      </c>
      <c r="N2575" s="31">
        <v>918</v>
      </c>
      <c r="O2575" s="31" t="s">
        <v>3389</v>
      </c>
      <c r="P2575" s="31">
        <v>919</v>
      </c>
      <c r="Q2575" s="31">
        <v>2976</v>
      </c>
      <c r="R2575" s="31" t="s">
        <v>114</v>
      </c>
      <c r="S2575" s="31" t="s">
        <v>115</v>
      </c>
      <c r="T2575" s="40" t="s">
        <v>4956</v>
      </c>
      <c r="U2575" s="40"/>
      <c r="V2575" s="48"/>
      <c r="W2575" s="48"/>
    </row>
    <row r="2576" s="49" customFormat="1">
      <c r="A2576" s="39">
        <v>32</v>
      </c>
      <c r="B2576" s="54" t="s">
        <v>40</v>
      </c>
      <c r="C2576" s="55" t="s">
        <v>4957</v>
      </c>
      <c r="D2576" s="141" t="s">
        <v>38</v>
      </c>
      <c r="E2576" s="88">
        <v>44782</v>
      </c>
      <c r="F2576" s="37" t="str">
        <f>VLOOKUP($C2576,CARPETAS!$C$5:$L$2388,2,FALSE)</f>
        <v>BRA032</v>
      </c>
      <c r="G2576" s="27" t="str">
        <f>VLOOKUP($C2576,CARPETAS!$C$5:$L$2388,9,FALSE)</f>
        <v>143.60.38</v>
      </c>
      <c r="H2576" s="28" t="str">
        <f>VLOOKUP($C2576,CARPETAS!$C$5:$L$2388,5,FALSE)</f>
        <v>Silvio</v>
      </c>
      <c r="I2576" s="88">
        <v>44789</v>
      </c>
      <c r="J2576" s="29" t="str">
        <f>VLOOKUP($C2576,CARPETAS!$C$5:$L$2388,4,FALSE)</f>
        <v>Rio Branco</v>
      </c>
      <c r="K2576" s="38"/>
      <c r="L2576" s="93">
        <f>I2576+1</f>
        <v>44790</v>
      </c>
      <c r="M2576" s="30">
        <f t="shared" si="157"/>
        <v>8</v>
      </c>
      <c r="N2576" s="31">
        <v>1104</v>
      </c>
      <c r="O2576" s="31">
        <v>58513</v>
      </c>
      <c r="P2576" s="31">
        <v>1104</v>
      </c>
      <c r="Q2576" s="31">
        <v>5802</v>
      </c>
      <c r="R2576" s="31" t="s">
        <v>2977</v>
      </c>
      <c r="S2576" s="31" t="s">
        <v>123</v>
      </c>
      <c r="T2576" s="40" t="s">
        <v>4958</v>
      </c>
      <c r="U2576" s="40"/>
      <c r="V2576" s="48"/>
      <c r="W2576" s="48"/>
    </row>
    <row r="2577" s="49" customFormat="1">
      <c r="A2577" s="39">
        <v>33</v>
      </c>
      <c r="B2577" s="54" t="s">
        <v>40</v>
      </c>
      <c r="C2577" s="55" t="s">
        <v>4959</v>
      </c>
      <c r="D2577" s="141" t="s">
        <v>27</v>
      </c>
      <c r="E2577" s="88">
        <v>44788</v>
      </c>
      <c r="F2577" s="37" t="str">
        <f>VLOOKUP($C2577,CARPETAS!$C$5:$L$2388,2,FALSE)</f>
        <v>BRB053</v>
      </c>
      <c r="G2577" s="27" t="str">
        <f>VLOOKUP($C2577,CARPETAS!$C$5:$L$2388,9,FALSE)</f>
        <v>143.59.48</v>
      </c>
      <c r="H2577" s="28" t="str">
        <f>VLOOKUP($C2577,CARPETAS!$C$5:$L$2388,5,FALSE)</f>
        <v>Amaro</v>
      </c>
      <c r="I2577" s="88">
        <f>E2577+2</f>
        <v>44790</v>
      </c>
      <c r="J2577" s="29" t="str">
        <f>VLOOKUP($C2577,CARPETAS!$C$5:$L$2388,4,FALSE)</f>
        <v>Rio Branco</v>
      </c>
      <c r="K2577" s="38"/>
      <c r="L2577" s="93">
        <f>I2577+1</f>
        <v>44791</v>
      </c>
      <c r="M2577" s="30">
        <f t="shared" si="157"/>
        <v>3</v>
      </c>
      <c r="N2577" s="31">
        <v>1008</v>
      </c>
      <c r="O2577" s="31" t="s">
        <v>807</v>
      </c>
      <c r="P2577" s="31">
        <v>1008</v>
      </c>
      <c r="Q2577" s="31">
        <v>9845</v>
      </c>
      <c r="R2577" s="31" t="s">
        <v>4277</v>
      </c>
      <c r="S2577" s="31" t="s">
        <v>4278</v>
      </c>
      <c r="T2577" s="40" t="s">
        <v>4960</v>
      </c>
      <c r="U2577" s="40"/>
      <c r="V2577" s="48"/>
      <c r="W2577" s="48"/>
    </row>
    <row r="2578" s="49" customFormat="1">
      <c r="A2578" s="39">
        <v>33</v>
      </c>
      <c r="B2578" s="54" t="s">
        <v>40</v>
      </c>
      <c r="C2578" s="55" t="s">
        <v>4932</v>
      </c>
      <c r="D2578" s="141" t="s">
        <v>1998</v>
      </c>
      <c r="E2578" s="88">
        <v>44790</v>
      </c>
      <c r="F2578" s="37" t="str">
        <f>VLOOKUP($C2578,CARPETAS!$C$5:$L$2388,2,FALSE)</f>
        <v>BRB052</v>
      </c>
      <c r="G2578" s="27" t="str">
        <f>VLOOKUP($C2578,CARPETAS!$C$5:$L$2388,9,FALSE)</f>
        <v>143.59.45</v>
      </c>
      <c r="H2578" s="28" t="str">
        <f>VLOOKUP($C2578,CARPETAS!$C$5:$L$2388,5,FALSE)</f>
        <v>Zanini</v>
      </c>
      <c r="I2578" s="88">
        <v>44790</v>
      </c>
      <c r="J2578" s="29" t="str">
        <f>VLOOKUP($C2578,CARPETAS!$C$5:$L$2388,4,FALSE)</f>
        <v>Rio Branco</v>
      </c>
      <c r="K2578" s="38"/>
      <c r="L2578" s="93">
        <v>44791</v>
      </c>
      <c r="M2578" s="30">
        <f t="shared" si="157"/>
        <v>1</v>
      </c>
      <c r="N2578" s="31">
        <v>918</v>
      </c>
      <c r="O2578" s="31" t="s">
        <v>4961</v>
      </c>
      <c r="P2578" s="31">
        <v>919</v>
      </c>
      <c r="Q2578" s="31">
        <v>2983</v>
      </c>
      <c r="R2578" s="31" t="s">
        <v>343</v>
      </c>
      <c r="S2578" s="31" t="s">
        <v>1336</v>
      </c>
      <c r="T2578" s="40" t="s">
        <v>4962</v>
      </c>
      <c r="U2578" s="40"/>
      <c r="V2578" s="48"/>
      <c r="W2578" s="48"/>
    </row>
    <row r="2579" s="49" customFormat="1">
      <c r="A2579" s="39">
        <v>32</v>
      </c>
      <c r="B2579" s="54" t="s">
        <v>30</v>
      </c>
      <c r="C2579" s="55" t="s">
        <v>4963</v>
      </c>
      <c r="D2579" s="141" t="s">
        <v>38</v>
      </c>
      <c r="E2579" s="88">
        <v>44784</v>
      </c>
      <c r="F2579" s="37" t="str">
        <f>VLOOKUP($C2579,CARPETAS!$C$5:$L$2388,2,FALSE)</f>
        <v>BRA032</v>
      </c>
      <c r="G2579" s="27" t="str">
        <f>VLOOKUP($C2579,CARPETAS!$C$5:$L$2388,9,FALSE)</f>
        <v>143.60.38</v>
      </c>
      <c r="H2579" s="28" t="str">
        <f>VLOOKUP($C2579,CARPETAS!$C$5:$L$2388,5,FALSE)</f>
        <v>Silvio</v>
      </c>
      <c r="I2579" s="88">
        <v>44791</v>
      </c>
      <c r="J2579" s="29" t="str">
        <f>VLOOKUP($C2579,CARPETAS!$C$5:$L$2388,4,FALSE)</f>
        <v>Rio Branco</v>
      </c>
      <c r="K2579" s="38"/>
      <c r="L2579" s="93">
        <f ref="L2579:L2588" t="shared" si="159">I2579+1</f>
        <v>44792</v>
      </c>
      <c r="M2579" s="30">
        <f t="shared" si="157"/>
        <v>8</v>
      </c>
      <c r="N2579" s="31">
        <v>1104</v>
      </c>
      <c r="O2579" s="31"/>
      <c r="P2579" s="31"/>
      <c r="Q2579" s="31">
        <v>5806</v>
      </c>
      <c r="R2579" s="31" t="s">
        <v>4440</v>
      </c>
      <c r="S2579" s="31" t="s">
        <v>4441</v>
      </c>
      <c r="T2579" s="40" t="s">
        <v>4964</v>
      </c>
      <c r="U2579" s="40"/>
      <c r="V2579" s="48"/>
      <c r="W2579" s="48"/>
    </row>
    <row r="2580" s="49" customFormat="1">
      <c r="A2580" s="39">
        <v>33</v>
      </c>
      <c r="B2580" s="54" t="s">
        <v>40</v>
      </c>
      <c r="C2580" s="55" t="s">
        <v>4932</v>
      </c>
      <c r="D2580" s="141" t="s">
        <v>26</v>
      </c>
      <c r="E2580" s="88">
        <v>44789</v>
      </c>
      <c r="F2580" s="37" t="str">
        <f>VLOOKUP($C2580,CARPETAS!$C$5:$L$2388,2,FALSE)</f>
        <v>BRB052</v>
      </c>
      <c r="G2580" s="27" t="str">
        <f>VLOOKUP($C2580,CARPETAS!$C$5:$L$2388,9,FALSE)</f>
        <v>143.59.45</v>
      </c>
      <c r="H2580" s="28" t="str">
        <f>VLOOKUP($C2580,CARPETAS!$C$5:$L$2388,5,FALSE)</f>
        <v>Zanini</v>
      </c>
      <c r="I2580" s="88">
        <f>E2580+2</f>
        <v>44791</v>
      </c>
      <c r="J2580" s="29" t="str">
        <f>VLOOKUP($C2580,CARPETAS!$C$5:$L$2388,4,FALSE)</f>
        <v>Rio Branco</v>
      </c>
      <c r="K2580" s="38"/>
      <c r="L2580" s="93">
        <f t="shared" si="159"/>
        <v>44792</v>
      </c>
      <c r="M2580" s="30">
        <f t="shared" si="157"/>
        <v>3</v>
      </c>
      <c r="N2580" s="31">
        <v>918</v>
      </c>
      <c r="O2580" s="31" t="s">
        <v>727</v>
      </c>
      <c r="P2580" s="31">
        <v>919</v>
      </c>
      <c r="Q2580" s="31">
        <v>2982</v>
      </c>
      <c r="R2580" s="31" t="s">
        <v>3043</v>
      </c>
      <c r="S2580" s="31" t="s">
        <v>3044</v>
      </c>
      <c r="T2580" s="40" t="s">
        <v>4965</v>
      </c>
      <c r="U2580" s="40"/>
      <c r="V2580" s="48"/>
      <c r="W2580" s="48"/>
    </row>
    <row r="2581" s="124" customFormat="1">
      <c r="A2581" s="125">
        <v>33</v>
      </c>
      <c r="B2581" s="126" t="s">
        <v>40</v>
      </c>
      <c r="C2581" s="127" t="s">
        <v>4909</v>
      </c>
      <c r="D2581" s="224" t="s">
        <v>32</v>
      </c>
      <c r="E2581" s="129">
        <v>44792</v>
      </c>
      <c r="F2581" s="130" t="str">
        <f>VLOOKUP($C2581,CARPETAS!$C$5:$L$2388,2,FALSE)</f>
        <v>BRB051</v>
      </c>
      <c r="G2581" s="131" t="str">
        <f>VLOOKUP($C2581,CARPETAS!$C$5:$L$2388,9,FALSE)</f>
        <v>143.48.43</v>
      </c>
      <c r="H2581" s="132" t="str">
        <f>VLOOKUP($C2581,CARPETAS!$C$5:$L$2388,5,FALSE)</f>
        <v>Silvio</v>
      </c>
      <c r="I2581" s="129">
        <f>E2581+2</f>
        <v>44794</v>
      </c>
      <c r="J2581" s="133" t="str">
        <f>VLOOKUP($C2581,CARPETAS!$C$5:$L$2388,4,FALSE)</f>
        <v>Rio Branco</v>
      </c>
      <c r="K2581" s="134"/>
      <c r="L2581" s="135">
        <f t="shared" si="159"/>
        <v>44795</v>
      </c>
      <c r="M2581" s="136">
        <f t="shared" si="157"/>
        <v>3</v>
      </c>
      <c r="N2581" s="137">
        <v>918</v>
      </c>
      <c r="O2581" s="137" t="s">
        <v>4966</v>
      </c>
      <c r="P2581" s="137">
        <v>919</v>
      </c>
      <c r="Q2581" s="137">
        <v>5820</v>
      </c>
      <c r="R2581" s="137" t="s">
        <v>217</v>
      </c>
      <c r="S2581" s="137" t="s">
        <v>1690</v>
      </c>
      <c r="T2581" s="138" t="s">
        <v>4967</v>
      </c>
      <c r="U2581" s="138"/>
      <c r="V2581" s="139"/>
      <c r="W2581" s="139"/>
    </row>
    <row r="2582" s="124" customFormat="1">
      <c r="A2582" s="125">
        <v>33</v>
      </c>
      <c r="B2582" s="126" t="s">
        <v>40</v>
      </c>
      <c r="C2582" s="127" t="s">
        <v>4909</v>
      </c>
      <c r="D2582" s="224" t="s">
        <v>28</v>
      </c>
      <c r="E2582" s="129">
        <v>44792</v>
      </c>
      <c r="F2582" s="130" t="str">
        <f>VLOOKUP($C2582,CARPETAS!$C$5:$L$2388,2,FALSE)</f>
        <v>BRB051</v>
      </c>
      <c r="G2582" s="131" t="str">
        <f>VLOOKUP($C2582,CARPETAS!$C$5:$L$2388,9,FALSE)</f>
        <v>143.48.43</v>
      </c>
      <c r="H2582" s="132" t="str">
        <f>VLOOKUP($C2582,CARPETAS!$C$5:$L$2388,5,FALSE)</f>
        <v>Silvio</v>
      </c>
      <c r="I2582" s="129">
        <f>E2582+2</f>
        <v>44794</v>
      </c>
      <c r="J2582" s="133" t="str">
        <f>VLOOKUP($C2582,CARPETAS!$C$5:$L$2388,4,FALSE)</f>
        <v>Rio Branco</v>
      </c>
      <c r="K2582" s="134"/>
      <c r="L2582" s="135">
        <f t="shared" si="159"/>
        <v>44795</v>
      </c>
      <c r="M2582" s="136">
        <f t="shared" si="157"/>
        <v>3</v>
      </c>
      <c r="N2582" s="137">
        <v>918</v>
      </c>
      <c r="O2582" s="137" t="s">
        <v>1594</v>
      </c>
      <c r="P2582" s="137">
        <v>920</v>
      </c>
      <c r="Q2582" s="137">
        <v>5821</v>
      </c>
      <c r="R2582" s="137" t="s">
        <v>4345</v>
      </c>
      <c r="S2582" s="137" t="s">
        <v>4346</v>
      </c>
      <c r="T2582" s="138" t="s">
        <v>4967</v>
      </c>
      <c r="U2582" s="138"/>
      <c r="V2582" s="139"/>
      <c r="W2582" s="139"/>
    </row>
    <row r="2583" s="49" customFormat="1">
      <c r="A2583" s="39">
        <v>33</v>
      </c>
      <c r="B2583" s="54" t="s">
        <v>40</v>
      </c>
      <c r="C2583" s="55" t="s">
        <v>4932</v>
      </c>
      <c r="D2583" s="141" t="s">
        <v>4563</v>
      </c>
      <c r="E2583" s="88">
        <v>44792</v>
      </c>
      <c r="F2583" s="37" t="str">
        <f>VLOOKUP($C2583,CARPETAS!$C$5:$L$2388,2,FALSE)</f>
        <v>BRB052</v>
      </c>
      <c r="G2583" s="27" t="str">
        <f>VLOOKUP($C2583,CARPETAS!$C$5:$L$2388,9,FALSE)</f>
        <v>143.59.45</v>
      </c>
      <c r="H2583" s="28" t="str">
        <f>VLOOKUP($C2583,CARPETAS!$C$5:$L$2388,5,FALSE)</f>
        <v>Zanini</v>
      </c>
      <c r="I2583" s="88">
        <f>E2583+2</f>
        <v>44794</v>
      </c>
      <c r="J2583" s="29" t="str">
        <f>VLOOKUP($C2583,CARPETAS!$C$5:$L$2388,4,FALSE)</f>
        <v>Rio Branco</v>
      </c>
      <c r="K2583" s="38"/>
      <c r="L2583" s="93">
        <f t="shared" si="159"/>
        <v>44795</v>
      </c>
      <c r="M2583" s="30">
        <f t="shared" si="157"/>
        <v>3</v>
      </c>
      <c r="N2583" s="31">
        <v>918</v>
      </c>
      <c r="O2583" s="31"/>
      <c r="P2583" s="31"/>
      <c r="Q2583" s="31">
        <v>2989</v>
      </c>
      <c r="R2583" s="31" t="s">
        <v>110</v>
      </c>
      <c r="S2583" s="31" t="s">
        <v>111</v>
      </c>
      <c r="T2583" s="40" t="s">
        <v>4968</v>
      </c>
      <c r="U2583" s="40"/>
      <c r="V2583" s="48"/>
      <c r="W2583" s="48"/>
    </row>
    <row r="2584" s="49" customFormat="1">
      <c r="A2584" s="39">
        <v>33</v>
      </c>
      <c r="B2584" s="54" t="s">
        <v>40</v>
      </c>
      <c r="C2584" s="55" t="s">
        <v>4969</v>
      </c>
      <c r="D2584" s="141" t="s">
        <v>26</v>
      </c>
      <c r="E2584" s="88">
        <v>44792</v>
      </c>
      <c r="F2584" s="37" t="str">
        <f>VLOOKUP($C2584,CARPETAS!$C$5:$L$2388,2,FALSE)</f>
        <v>BRB054</v>
      </c>
      <c r="G2584" s="27" t="str">
        <f>VLOOKUP($C2584,CARPETAS!$C$5:$L$2388,9,FALSE)</f>
        <v>143.71.95</v>
      </c>
      <c r="H2584" s="28" t="str">
        <f>VLOOKUP($C2584,CARPETAS!$C$5:$L$2388,5,FALSE)</f>
        <v>Zanini</v>
      </c>
      <c r="I2584" s="88">
        <f>E2584+2</f>
        <v>44794</v>
      </c>
      <c r="J2584" s="29" t="str">
        <f>VLOOKUP($C2584,CARPETAS!$C$5:$L$2388,4,FALSE)</f>
        <v>Rio Branco</v>
      </c>
      <c r="K2584" s="38"/>
      <c r="L2584" s="93">
        <f t="shared" si="159"/>
        <v>44795</v>
      </c>
      <c r="M2584" s="30">
        <f t="shared" si="157"/>
        <v>3</v>
      </c>
      <c r="N2584" s="31">
        <v>918</v>
      </c>
      <c r="O2584" s="31" t="s">
        <v>731</v>
      </c>
      <c r="P2584" s="31">
        <v>919</v>
      </c>
      <c r="Q2584" s="31">
        <v>2988</v>
      </c>
      <c r="R2584" s="31" t="s">
        <v>261</v>
      </c>
      <c r="S2584" s="31" t="s">
        <v>262</v>
      </c>
      <c r="T2584" s="40" t="s">
        <v>4970</v>
      </c>
      <c r="U2584" s="40"/>
      <c r="V2584" s="48"/>
      <c r="W2584" s="48"/>
    </row>
    <row r="2585" s="49" customFormat="1">
      <c r="A2585" s="39">
        <v>33</v>
      </c>
      <c r="B2585" s="54" t="s">
        <v>40</v>
      </c>
      <c r="C2585" s="55" t="s">
        <v>4971</v>
      </c>
      <c r="D2585" s="141" t="s">
        <v>4464</v>
      </c>
      <c r="E2585" s="88">
        <v>44791</v>
      </c>
      <c r="F2585" s="37" t="str">
        <f>VLOOKUP($C2585,CARPETAS!$C$5:$L$2388,2,FALSE)</f>
        <v>BRS011</v>
      </c>
      <c r="G2585" s="27" t="str">
        <f>VLOOKUP($C2585,CARPETAS!$C$5:$L$2388,9,FALSE)</f>
        <v>143.68.47</v>
      </c>
      <c r="H2585" s="28" t="str">
        <f>VLOOKUP($C2585,CARPETAS!$C$5:$L$2388,5,FALSE)</f>
        <v>Zanini</v>
      </c>
      <c r="I2585" s="88">
        <v>44795</v>
      </c>
      <c r="J2585" s="29" t="str">
        <f>VLOOKUP($C2585,CARPETAS!$C$5:$L$2388,4,FALSE)</f>
        <v>Rio Branco</v>
      </c>
      <c r="K2585" s="38"/>
      <c r="L2585" s="93">
        <f t="shared" si="159"/>
        <v>44796</v>
      </c>
      <c r="M2585" s="30">
        <f t="shared" si="157"/>
        <v>5</v>
      </c>
      <c r="N2585" s="31">
        <v>954</v>
      </c>
      <c r="O2585" s="31" t="s">
        <v>4972</v>
      </c>
      <c r="P2585" s="31">
        <v>954</v>
      </c>
      <c r="Q2585" s="31">
        <v>150</v>
      </c>
      <c r="R2585" s="31" t="s">
        <v>4784</v>
      </c>
      <c r="S2585" s="31" t="s">
        <v>4785</v>
      </c>
      <c r="T2585" s="40" t="s">
        <v>4973</v>
      </c>
      <c r="U2585" s="40"/>
      <c r="V2585" s="48"/>
      <c r="W2585" s="48"/>
    </row>
    <row r="2586" s="49" customFormat="1">
      <c r="A2586" s="39">
        <v>34</v>
      </c>
      <c r="B2586" s="54" t="s">
        <v>40</v>
      </c>
      <c r="C2586" s="55" t="s">
        <v>4969</v>
      </c>
      <c r="D2586" s="141" t="s">
        <v>1998</v>
      </c>
      <c r="E2586" s="88">
        <v>44795</v>
      </c>
      <c r="F2586" s="37" t="str">
        <f>VLOOKUP($C2586,CARPETAS!$C$5:$L$2388,2,FALSE)</f>
        <v>BRB054</v>
      </c>
      <c r="G2586" s="27" t="str">
        <f>VLOOKUP($C2586,CARPETAS!$C$5:$L$2388,9,FALSE)</f>
        <v>143.71.95</v>
      </c>
      <c r="H2586" s="28" t="str">
        <f>VLOOKUP($C2586,CARPETAS!$C$5:$L$2388,5,FALSE)</f>
        <v>Zanini</v>
      </c>
      <c r="I2586" s="88">
        <f>E2586+1</f>
        <v>44796</v>
      </c>
      <c r="J2586" s="29" t="str">
        <f>VLOOKUP($C2586,CARPETAS!$C$5:$L$2388,4,FALSE)</f>
        <v>Rio Branco</v>
      </c>
      <c r="K2586" s="38"/>
      <c r="L2586" s="93">
        <f t="shared" si="159"/>
        <v>44797</v>
      </c>
      <c r="M2586" s="30">
        <f t="shared" si="157"/>
        <v>2</v>
      </c>
      <c r="N2586" s="31">
        <v>918</v>
      </c>
      <c r="O2586" s="31" t="s">
        <v>4974</v>
      </c>
      <c r="P2586" s="31">
        <v>919</v>
      </c>
      <c r="Q2586" s="31">
        <v>2992</v>
      </c>
      <c r="R2586" s="31" t="s">
        <v>3132</v>
      </c>
      <c r="S2586" s="31" t="s">
        <v>2753</v>
      </c>
      <c r="T2586" s="40"/>
      <c r="U2586" s="40"/>
      <c r="V2586" s="48"/>
      <c r="W2586" s="48"/>
    </row>
    <row r="2587" s="49" customFormat="1">
      <c r="A2587" s="39">
        <v>34</v>
      </c>
      <c r="B2587" s="54" t="s">
        <v>40</v>
      </c>
      <c r="C2587" s="55" t="s">
        <v>4969</v>
      </c>
      <c r="D2587" s="141" t="s">
        <v>26</v>
      </c>
      <c r="E2587" s="88">
        <v>44795</v>
      </c>
      <c r="F2587" s="37" t="str">
        <f>VLOOKUP($C2587,CARPETAS!$C$5:$L$2388,2,FALSE)</f>
        <v>BRB054</v>
      </c>
      <c r="G2587" s="27" t="str">
        <f>VLOOKUP($C2587,CARPETAS!$C$5:$L$2388,9,FALSE)</f>
        <v>143.71.95</v>
      </c>
      <c r="H2587" s="28" t="str">
        <f>VLOOKUP($C2587,CARPETAS!$C$5:$L$2388,5,FALSE)</f>
        <v>Zanini</v>
      </c>
      <c r="I2587" s="88">
        <f>E2587+1</f>
        <v>44796</v>
      </c>
      <c r="J2587" s="29" t="str">
        <f>VLOOKUP($C2587,CARPETAS!$C$5:$L$2388,4,FALSE)</f>
        <v>Rio Branco</v>
      </c>
      <c r="K2587" s="38"/>
      <c r="L2587" s="93">
        <f t="shared" si="159"/>
        <v>44797</v>
      </c>
      <c r="M2587" s="30">
        <f t="shared" si="157"/>
        <v>2</v>
      </c>
      <c r="N2587" s="31">
        <v>918</v>
      </c>
      <c r="O2587" s="31" t="s">
        <v>749</v>
      </c>
      <c r="P2587" s="31">
        <v>918</v>
      </c>
      <c r="Q2587" s="31">
        <v>2991</v>
      </c>
      <c r="R2587" s="31" t="s">
        <v>710</v>
      </c>
      <c r="S2587" s="31" t="s">
        <v>3413</v>
      </c>
      <c r="T2587" s="40" t="s">
        <v>4975</v>
      </c>
      <c r="U2587" s="40"/>
      <c r="V2587" s="48"/>
      <c r="W2587" s="48"/>
    </row>
    <row r="2588" s="49" customFormat="1">
      <c r="A2588" s="39">
        <v>34</v>
      </c>
      <c r="B2588" s="54" t="s">
        <v>40</v>
      </c>
      <c r="C2588" s="55" t="s">
        <v>4959</v>
      </c>
      <c r="D2588" s="141" t="s">
        <v>27</v>
      </c>
      <c r="E2588" s="88">
        <v>44795</v>
      </c>
      <c r="F2588" s="37" t="str">
        <f>VLOOKUP($C2588,CARPETAS!$C$5:$L$2388,2,FALSE)</f>
        <v>BRB053</v>
      </c>
      <c r="G2588" s="27" t="str">
        <f>VLOOKUP($C2588,CARPETAS!$C$5:$L$2388,9,FALSE)</f>
        <v>143.59.48</v>
      </c>
      <c r="H2588" s="28" t="str">
        <f>VLOOKUP($C2588,CARPETAS!$C$5:$L$2388,5,FALSE)</f>
        <v>Amaro</v>
      </c>
      <c r="I2588" s="88">
        <v>44796</v>
      </c>
      <c r="J2588" s="29" t="str">
        <f>VLOOKUP($C2588,CARPETAS!$C$5:$L$2388,4,FALSE)</f>
        <v>Rio Branco</v>
      </c>
      <c r="K2588" s="38"/>
      <c r="L2588" s="93">
        <f t="shared" si="159"/>
        <v>44797</v>
      </c>
      <c r="M2588" s="30">
        <f t="shared" si="157"/>
        <v>2</v>
      </c>
      <c r="N2588" s="31">
        <v>1008</v>
      </c>
      <c r="O2588" s="31"/>
      <c r="P2588" s="31"/>
      <c r="Q2588" s="31">
        <v>9888</v>
      </c>
      <c r="R2588" s="31" t="s">
        <v>4976</v>
      </c>
      <c r="S2588" s="31" t="s">
        <v>4977</v>
      </c>
      <c r="T2588" s="40" t="s">
        <v>4978</v>
      </c>
      <c r="U2588" s="40"/>
      <c r="V2588" s="48"/>
      <c r="W2588" s="48"/>
    </row>
    <row r="2589" ht="28.5" s="49" customFormat="1">
      <c r="A2589" s="39">
        <v>33</v>
      </c>
      <c r="B2589" s="54" t="s">
        <v>40</v>
      </c>
      <c r="C2589" s="55" t="s">
        <v>4979</v>
      </c>
      <c r="D2589" s="141" t="s">
        <v>38</v>
      </c>
      <c r="E2589" s="88">
        <v>44790</v>
      </c>
      <c r="F2589" s="37" t="str">
        <f>VLOOKUP($C2589,CARPETAS!$C$5:$L$2388,2,FALSE)</f>
        <v>BRA033</v>
      </c>
      <c r="G2589" s="27" t="str">
        <f>VLOOKUP($C2589,CARPETAS!$C$5:$L$2388,9,FALSE)</f>
        <v>143.67.63</v>
      </c>
      <c r="H2589" s="28" t="str">
        <f>VLOOKUP($C2589,CARPETAS!$C$5:$L$2388,5,FALSE)</f>
        <v>Silvio</v>
      </c>
      <c r="I2589" s="88">
        <v>44797</v>
      </c>
      <c r="J2589" s="29" t="str">
        <f>VLOOKUP($C2589,CARPETAS!$C$5:$L$2388,4,FALSE)</f>
        <v>Rio Branco</v>
      </c>
      <c r="K2589" s="38"/>
      <c r="L2589" s="93">
        <f>I2589+1+1</f>
        <v>44799</v>
      </c>
      <c r="M2589" s="30">
        <f t="shared" si="157"/>
        <v>9</v>
      </c>
      <c r="N2589" s="31">
        <v>1104</v>
      </c>
      <c r="O2589" s="31">
        <v>58530</v>
      </c>
      <c r="P2589" s="31">
        <v>1104</v>
      </c>
      <c r="Q2589" s="31">
        <v>5812</v>
      </c>
      <c r="R2589" s="31" t="s">
        <v>2721</v>
      </c>
      <c r="S2589" s="31" t="s">
        <v>395</v>
      </c>
      <c r="T2589" s="40" t="s">
        <v>4980</v>
      </c>
      <c r="U2589" s="40"/>
      <c r="V2589" s="48"/>
      <c r="W2589" s="48"/>
    </row>
    <row r="2590" s="49" customFormat="1">
      <c r="A2590" s="39">
        <v>33</v>
      </c>
      <c r="B2590" s="54" t="s">
        <v>40</v>
      </c>
      <c r="C2590" s="55" t="s">
        <v>4981</v>
      </c>
      <c r="D2590" s="141" t="s">
        <v>38</v>
      </c>
      <c r="E2590" s="88">
        <v>44791</v>
      </c>
      <c r="F2590" s="37" t="str">
        <f>VLOOKUP($C2590,CARPETAS!$C$5:$L$2388,2,FALSE)</f>
        <v>BRA033</v>
      </c>
      <c r="G2590" s="27" t="str">
        <f>VLOOKUP($C2590,CARPETAS!$C$5:$L$2388,9,FALSE)</f>
        <v>143.67.63</v>
      </c>
      <c r="H2590" s="28" t="str">
        <f>VLOOKUP($C2590,CARPETAS!$C$5:$L$2388,5,FALSE)</f>
        <v>Silvio</v>
      </c>
      <c r="I2590" s="88">
        <v>44799</v>
      </c>
      <c r="J2590" s="29" t="str">
        <f>VLOOKUP($C2590,CARPETAS!$C$5:$L$2388,4,FALSE)</f>
        <v>Rio Branco</v>
      </c>
      <c r="K2590" s="38"/>
      <c r="L2590" s="93">
        <f>I2590+1</f>
        <v>44800</v>
      </c>
      <c r="M2590" s="30">
        <f t="shared" si="157"/>
        <v>9</v>
      </c>
      <c r="N2590" s="31">
        <v>1104</v>
      </c>
      <c r="O2590" s="31">
        <v>58531</v>
      </c>
      <c r="P2590" s="31">
        <v>1104</v>
      </c>
      <c r="Q2590" s="31">
        <v>5816</v>
      </c>
      <c r="R2590" s="31" t="s">
        <v>4625</v>
      </c>
      <c r="S2590" s="31" t="s">
        <v>4982</v>
      </c>
      <c r="T2590" s="40" t="s">
        <v>4983</v>
      </c>
      <c r="U2590" s="40"/>
      <c r="V2590" s="48"/>
      <c r="W2590" s="48"/>
    </row>
    <row r="2591" s="49" customFormat="1">
      <c r="A2591" s="39">
        <v>34</v>
      </c>
      <c r="B2591" s="54" t="s">
        <v>40</v>
      </c>
      <c r="C2591" s="55" t="s">
        <v>4909</v>
      </c>
      <c r="D2591" s="141" t="s">
        <v>32</v>
      </c>
      <c r="E2591" s="88">
        <v>44799</v>
      </c>
      <c r="F2591" s="37" t="str">
        <f>VLOOKUP($C2591,CARPETAS!$C$5:$L$2388,2,FALSE)</f>
        <v>BRB051</v>
      </c>
      <c r="G2591" s="27" t="str">
        <f>VLOOKUP($C2591,CARPETAS!$C$5:$L$2388,9,FALSE)</f>
        <v>143.48.43</v>
      </c>
      <c r="H2591" s="28" t="str">
        <f>VLOOKUP($C2591,CARPETAS!$C$5:$L$2388,5,FALSE)</f>
        <v>Silvio</v>
      </c>
      <c r="I2591" s="88">
        <f>E2591+2</f>
        <v>44801</v>
      </c>
      <c r="J2591" s="29" t="str">
        <f>VLOOKUP($C2591,CARPETAS!$C$5:$L$2388,4,FALSE)</f>
        <v>Rio Branco</v>
      </c>
      <c r="K2591" s="38"/>
      <c r="L2591" s="93">
        <f>I2591+1</f>
        <v>44802</v>
      </c>
      <c r="M2591" s="30">
        <f t="shared" si="157"/>
        <v>3</v>
      </c>
      <c r="N2591" s="31">
        <v>918</v>
      </c>
      <c r="O2591" s="31" t="s">
        <v>1649</v>
      </c>
      <c r="P2591" s="31">
        <v>919</v>
      </c>
      <c r="Q2591" s="31">
        <v>5827</v>
      </c>
      <c r="R2591" s="31" t="s">
        <v>4793</v>
      </c>
      <c r="S2591" s="31" t="s">
        <v>1991</v>
      </c>
      <c r="T2591" s="40" t="s">
        <v>4984</v>
      </c>
      <c r="U2591" s="40"/>
      <c r="V2591" s="48"/>
      <c r="W2591" s="48"/>
    </row>
    <row r="2592" s="49" customFormat="1">
      <c r="A2592" s="39">
        <v>34</v>
      </c>
      <c r="B2592" s="54" t="s">
        <v>40</v>
      </c>
      <c r="C2592" s="55" t="s">
        <v>4969</v>
      </c>
      <c r="D2592" s="141" t="s">
        <v>26</v>
      </c>
      <c r="E2592" s="88">
        <v>44799</v>
      </c>
      <c r="F2592" s="37" t="str">
        <f>VLOOKUP($C2592,CARPETAS!$C$5:$L$2388,2,FALSE)</f>
        <v>BRB054</v>
      </c>
      <c r="G2592" s="27" t="str">
        <f>VLOOKUP($C2592,CARPETAS!$C$5:$L$2388,9,FALSE)</f>
        <v>143.71.95</v>
      </c>
      <c r="H2592" s="28" t="str">
        <f>VLOOKUP($C2592,CARPETAS!$C$5:$L$2388,5,FALSE)</f>
        <v>Zanini</v>
      </c>
      <c r="I2592" s="88">
        <f>E2592+2</f>
        <v>44801</v>
      </c>
      <c r="J2592" s="29" t="str">
        <f>VLOOKUP($C2592,CARPETAS!$C$5:$L$2388,4,FALSE)</f>
        <v>Rio Branco</v>
      </c>
      <c r="K2592" s="38"/>
      <c r="L2592" s="93">
        <f>I2592+1</f>
        <v>44802</v>
      </c>
      <c r="M2592" s="30">
        <f t="shared" si="157"/>
        <v>3</v>
      </c>
      <c r="N2592" s="31">
        <v>918</v>
      </c>
      <c r="O2592" s="31" t="s">
        <v>749</v>
      </c>
      <c r="P2592" s="31">
        <v>919</v>
      </c>
      <c r="Q2592" s="31">
        <v>3005</v>
      </c>
      <c r="R2592" s="31" t="s">
        <v>4805</v>
      </c>
      <c r="S2592" s="31" t="s">
        <v>4806</v>
      </c>
      <c r="T2592" s="40" t="s">
        <v>4985</v>
      </c>
      <c r="U2592" s="40"/>
      <c r="V2592" s="48"/>
      <c r="W2592" s="48"/>
    </row>
    <row r="2593" s="49" customFormat="1">
      <c r="A2593" s="39">
        <v>34</v>
      </c>
      <c r="B2593" s="54" t="s">
        <v>40</v>
      </c>
      <c r="C2593" s="55" t="s">
        <v>4986</v>
      </c>
      <c r="D2593" s="141" t="s">
        <v>1998</v>
      </c>
      <c r="E2593" s="88">
        <v>44799</v>
      </c>
      <c r="F2593" s="37" t="str">
        <f>VLOOKUP($C2593,CARPETAS!$C$5:$L$2388,2,FALSE)</f>
        <v>BRB055</v>
      </c>
      <c r="G2593" s="27" t="str">
        <f>VLOOKUP($C2593,CARPETAS!$C$5:$L$2388,9,FALSE)</f>
        <v>143.80.12</v>
      </c>
      <c r="H2593" s="28" t="str">
        <f>VLOOKUP($C2593,CARPETAS!$C$5:$L$2388,5,FALSE)</f>
        <v>Silvio</v>
      </c>
      <c r="I2593" s="88">
        <v>44802</v>
      </c>
      <c r="J2593" s="29" t="str">
        <f>VLOOKUP($C2593,CARPETAS!$C$5:$L$2388,4,FALSE)</f>
        <v>Rio Branco</v>
      </c>
      <c r="K2593" s="38"/>
      <c r="L2593" s="93">
        <f>I2593+1</f>
        <v>44803</v>
      </c>
      <c r="M2593" s="30">
        <f t="shared" si="157"/>
        <v>4</v>
      </c>
      <c r="N2593" s="31">
        <v>918</v>
      </c>
      <c r="O2593" s="31" t="s">
        <v>4987</v>
      </c>
      <c r="P2593" s="31">
        <v>919</v>
      </c>
      <c r="Q2593" s="31">
        <v>5828</v>
      </c>
      <c r="R2593" s="31" t="s">
        <v>4902</v>
      </c>
      <c r="S2593" s="31" t="s">
        <v>4684</v>
      </c>
      <c r="T2593" s="40" t="s">
        <v>4988</v>
      </c>
      <c r="U2593" s="40"/>
      <c r="V2593" s="48"/>
      <c r="W2593" s="48"/>
    </row>
    <row r="2594" s="49" customFormat="1">
      <c r="A2594" s="39">
        <v>34</v>
      </c>
      <c r="B2594" s="54" t="s">
        <v>40</v>
      </c>
      <c r="C2594" s="55" t="s">
        <v>4989</v>
      </c>
      <c r="D2594" s="141" t="s">
        <v>4464</v>
      </c>
      <c r="E2594" s="88">
        <v>44798</v>
      </c>
      <c r="F2594" s="37" t="str">
        <f>VLOOKUP($C2594,CARPETAS!$C$5:$L$2388,2,FALSE)</f>
        <v>BRS012</v>
      </c>
      <c r="G2594" s="27" t="str">
        <f>VLOOKUP($C2594,CARPETAS!$C$5:$L$2388,9,FALSE)</f>
        <v>143.74.84</v>
      </c>
      <c r="H2594" s="28" t="str">
        <f>VLOOKUP($C2594,CARPETAS!$C$5:$L$2388,5,FALSE)</f>
        <v>Dallog</v>
      </c>
      <c r="I2594" s="88">
        <v>44802</v>
      </c>
      <c r="J2594" s="29" t="str">
        <f>VLOOKUP($C2594,CARPETAS!$C$5:$L$2388,4,FALSE)</f>
        <v>Rio Branco</v>
      </c>
      <c r="K2594" s="38"/>
      <c r="L2594" s="93">
        <f>I2594+1</f>
        <v>44803</v>
      </c>
      <c r="M2594" s="30">
        <f t="shared" si="157"/>
        <v>5</v>
      </c>
      <c r="N2594" s="31">
        <v>954</v>
      </c>
      <c r="O2594" s="31"/>
      <c r="P2594" s="31"/>
      <c r="Q2594" s="31">
        <v>155</v>
      </c>
      <c r="R2594" s="31" t="s">
        <v>4990</v>
      </c>
      <c r="S2594" s="31" t="s">
        <v>4991</v>
      </c>
      <c r="T2594" s="40" t="s">
        <v>4992</v>
      </c>
      <c r="U2594" s="40"/>
      <c r="V2594" s="48"/>
      <c r="W2594" s="48"/>
    </row>
    <row r="2595" s="49" customFormat="1">
      <c r="A2595" s="39">
        <v>34</v>
      </c>
      <c r="B2595" s="54" t="s">
        <v>40</v>
      </c>
      <c r="C2595" s="55" t="s">
        <v>4993</v>
      </c>
      <c r="D2595" s="141" t="s">
        <v>2282</v>
      </c>
      <c r="E2595" s="88">
        <v>44798</v>
      </c>
      <c r="F2595" s="37" t="str">
        <f>VLOOKUP($C2595,CARPETAS!$C$5:$L$2388,2,FALSE)</f>
        <v>BRE029</v>
      </c>
      <c r="G2595" s="27" t="str">
        <f>VLOOKUP($C2595,CARPETAS!$C$5:$L$2388,9,FALSE)</f>
        <v>143.72.67/143.72.68/143.72.69/143.72.70</v>
      </c>
      <c r="H2595" s="28" t="str">
        <f>VLOOKUP($C2595,CARPETAS!$C$5:$L$2388,5,FALSE)</f>
        <v>Zanini</v>
      </c>
      <c r="I2595" s="88">
        <v>44802</v>
      </c>
      <c r="J2595" s="29" t="str">
        <f>VLOOKUP($C2595,CARPETAS!$C$5:$L$2388,4,FALSE)</f>
        <v>Rio Branco</v>
      </c>
      <c r="K2595" s="38"/>
      <c r="L2595" s="93">
        <v>44804</v>
      </c>
      <c r="M2595" s="30">
        <f t="shared" si="157"/>
        <v>6</v>
      </c>
      <c r="N2595" s="31">
        <v>2056</v>
      </c>
      <c r="O2595" s="31" t="s">
        <v>4994</v>
      </c>
      <c r="P2595" s="31">
        <v>2056</v>
      </c>
      <c r="Q2595" s="31">
        <v>3010</v>
      </c>
      <c r="R2595" s="31" t="s">
        <v>2732</v>
      </c>
      <c r="S2595" s="31" t="s">
        <v>2733</v>
      </c>
      <c r="T2595" s="40" t="s">
        <v>4995</v>
      </c>
      <c r="U2595" s="40"/>
      <c r="V2595" s="48"/>
      <c r="W2595" s="48"/>
    </row>
    <row r="2596" s="49" customFormat="1">
      <c r="A2596" s="39">
        <v>35</v>
      </c>
      <c r="B2596" s="54" t="s">
        <v>40</v>
      </c>
      <c r="C2596" s="55" t="s">
        <v>4969</v>
      </c>
      <c r="D2596" s="141" t="s">
        <v>1998</v>
      </c>
      <c r="E2596" s="88">
        <v>44802</v>
      </c>
      <c r="F2596" s="37" t="str">
        <f>VLOOKUP($C2596,CARPETAS!$C$5:$L$2388,2,FALSE)</f>
        <v>BRB054</v>
      </c>
      <c r="G2596" s="27" t="str">
        <f>VLOOKUP($C2596,CARPETAS!$C$5:$L$2388,9,FALSE)</f>
        <v>143.71.95</v>
      </c>
      <c r="H2596" s="28" t="str">
        <f>VLOOKUP($C2596,CARPETAS!$C$5:$L$2388,5,FALSE)</f>
        <v>Zanini</v>
      </c>
      <c r="I2596" s="88">
        <v>44803</v>
      </c>
      <c r="J2596" s="29" t="str">
        <f>VLOOKUP($C2596,CARPETAS!$C$5:$L$2388,4,FALSE)</f>
        <v>Rio Branco</v>
      </c>
      <c r="K2596" s="38"/>
      <c r="L2596" s="93">
        <f ref="L2596:L2602" t="shared" si="160">I2596+1</f>
        <v>44804</v>
      </c>
      <c r="M2596" s="30">
        <f t="shared" si="157"/>
        <v>2</v>
      </c>
      <c r="N2596" s="31">
        <v>918</v>
      </c>
      <c r="O2596" s="31" t="s">
        <v>3429</v>
      </c>
      <c r="P2596" s="31">
        <v>919</v>
      </c>
      <c r="Q2596" s="31">
        <v>3008</v>
      </c>
      <c r="R2596" s="31" t="s">
        <v>343</v>
      </c>
      <c r="S2596" s="31" t="s">
        <v>1336</v>
      </c>
      <c r="T2596" s="40" t="s">
        <v>4996</v>
      </c>
      <c r="U2596" s="40"/>
      <c r="V2596" s="48"/>
      <c r="W2596" s="48"/>
    </row>
    <row r="2597" s="49" customFormat="1">
      <c r="A2597" s="39">
        <v>35</v>
      </c>
      <c r="B2597" s="54" t="s">
        <v>40</v>
      </c>
      <c r="C2597" s="55" t="s">
        <v>4959</v>
      </c>
      <c r="D2597" s="141" t="s">
        <v>27</v>
      </c>
      <c r="E2597" s="88">
        <v>44802</v>
      </c>
      <c r="F2597" s="37" t="str">
        <f>VLOOKUP($C2597,CARPETAS!$C$5:$L$2388,2,FALSE)</f>
        <v>BRB053</v>
      </c>
      <c r="G2597" s="27" t="str">
        <f>VLOOKUP($C2597,CARPETAS!$C$5:$L$2388,9,FALSE)</f>
        <v>143.59.48</v>
      </c>
      <c r="H2597" s="28" t="str">
        <f>VLOOKUP($C2597,CARPETAS!$C$5:$L$2388,5,FALSE)</f>
        <v>Amaro</v>
      </c>
      <c r="I2597" s="88">
        <f>E2597+2</f>
        <v>44804</v>
      </c>
      <c r="J2597" s="29" t="str">
        <f>VLOOKUP($C2597,CARPETAS!$C$5:$L$2388,4,FALSE)</f>
        <v>Rio Branco</v>
      </c>
      <c r="K2597" s="38"/>
      <c r="L2597" s="93">
        <f t="shared" si="160"/>
        <v>44805</v>
      </c>
      <c r="M2597" s="30">
        <f t="shared" si="157"/>
        <v>3</v>
      </c>
      <c r="N2597" s="31">
        <v>1008</v>
      </c>
      <c r="O2597" s="31" t="s">
        <v>830</v>
      </c>
      <c r="P2597" s="31">
        <v>1009</v>
      </c>
      <c r="Q2597" s="31">
        <v>9920</v>
      </c>
      <c r="R2597" s="31" t="s">
        <v>4997</v>
      </c>
      <c r="S2597" s="31" t="s">
        <v>4998</v>
      </c>
      <c r="T2597" s="40" t="s">
        <v>4999</v>
      </c>
      <c r="U2597" s="40"/>
      <c r="V2597" s="48"/>
      <c r="W2597" s="48"/>
    </row>
    <row r="2598" s="49" customFormat="1">
      <c r="A2598" s="39">
        <v>35</v>
      </c>
      <c r="B2598" s="54" t="s">
        <v>40</v>
      </c>
      <c r="C2598" s="55" t="s">
        <v>4969</v>
      </c>
      <c r="D2598" s="141" t="s">
        <v>26</v>
      </c>
      <c r="E2598" s="88">
        <v>44802</v>
      </c>
      <c r="F2598" s="37" t="str">
        <f>VLOOKUP($C2598,CARPETAS!$C$5:$L$2388,2,FALSE)</f>
        <v>BRB054</v>
      </c>
      <c r="G2598" s="27" t="str">
        <f>VLOOKUP($C2598,CARPETAS!$C$5:$L$2388,9,FALSE)</f>
        <v>143.71.95</v>
      </c>
      <c r="H2598" s="28" t="str">
        <f>VLOOKUP($C2598,CARPETAS!$C$5:$L$2388,5,FALSE)</f>
        <v>Zanini</v>
      </c>
      <c r="I2598" s="88">
        <v>44805</v>
      </c>
      <c r="J2598" s="29" t="str">
        <f>VLOOKUP($C2598,CARPETAS!$C$5:$L$2388,4,FALSE)</f>
        <v>Rio Branco</v>
      </c>
      <c r="K2598" s="38"/>
      <c r="L2598" s="93">
        <f t="shared" si="160"/>
        <v>44806</v>
      </c>
      <c r="M2598" s="30">
        <f t="shared" si="157"/>
        <v>4</v>
      </c>
      <c r="N2598" s="31">
        <v>918</v>
      </c>
      <c r="O2598" s="31"/>
      <c r="P2598" s="31"/>
      <c r="Q2598" s="31">
        <v>3017</v>
      </c>
      <c r="R2598" s="31" t="s">
        <v>552</v>
      </c>
      <c r="S2598" s="31" t="s">
        <v>553</v>
      </c>
      <c r="T2598" s="40"/>
      <c r="U2598" s="40"/>
      <c r="V2598" s="48"/>
      <c r="W2598" s="48"/>
    </row>
    <row r="2599" s="49" customFormat="1">
      <c r="A2599" s="39">
        <v>35</v>
      </c>
      <c r="B2599" s="54" t="s">
        <v>40</v>
      </c>
      <c r="C2599" s="55" t="s">
        <v>4969</v>
      </c>
      <c r="D2599" s="141" t="s">
        <v>1998</v>
      </c>
      <c r="E2599" s="88">
        <v>44803</v>
      </c>
      <c r="F2599" s="37" t="str">
        <f>VLOOKUP($C2599,CARPETAS!$C$5:$L$2388,2,FALSE)</f>
        <v>BRB054</v>
      </c>
      <c r="G2599" s="27" t="str">
        <f>VLOOKUP($C2599,CARPETAS!$C$5:$L$2388,9,FALSE)</f>
        <v>143.71.95</v>
      </c>
      <c r="H2599" s="28" t="str">
        <f>VLOOKUP($C2599,CARPETAS!$C$5:$L$2388,5,FALSE)</f>
        <v>Zanini</v>
      </c>
      <c r="I2599" s="88">
        <f>E2599+2</f>
        <v>44805</v>
      </c>
      <c r="J2599" s="29" t="str">
        <f>VLOOKUP($C2599,CARPETAS!$C$5:$L$2388,4,FALSE)</f>
        <v>Rio Branco</v>
      </c>
      <c r="K2599" s="38"/>
      <c r="L2599" s="93">
        <f t="shared" si="160"/>
        <v>44806</v>
      </c>
      <c r="M2599" s="30">
        <f t="shared" si="157"/>
        <v>3</v>
      </c>
      <c r="N2599" s="31">
        <v>918</v>
      </c>
      <c r="O2599" s="31"/>
      <c r="P2599" s="31"/>
      <c r="Q2599" s="31">
        <v>3018</v>
      </c>
      <c r="R2599" s="31" t="s">
        <v>1554</v>
      </c>
      <c r="S2599" s="31" t="s">
        <v>2086</v>
      </c>
      <c r="T2599" s="40"/>
      <c r="U2599" s="40"/>
      <c r="V2599" s="48"/>
      <c r="W2599" s="48"/>
    </row>
    <row r="2600" s="49" customFormat="1">
      <c r="A2600" s="39">
        <v>35</v>
      </c>
      <c r="B2600" s="54" t="s">
        <v>40</v>
      </c>
      <c r="C2600" s="55" t="s">
        <v>4969</v>
      </c>
      <c r="D2600" s="141" t="s">
        <v>4563</v>
      </c>
      <c r="E2600" s="88">
        <v>44803</v>
      </c>
      <c r="F2600" s="37" t="str">
        <f>VLOOKUP($C2600,CARPETAS!$C$5:$L$2388,2,FALSE)</f>
        <v>BRB054</v>
      </c>
      <c r="G2600" s="27" t="str">
        <f>VLOOKUP($C2600,CARPETAS!$C$5:$L$2388,9,FALSE)</f>
        <v>143.71.95</v>
      </c>
      <c r="H2600" s="28" t="str">
        <f>VLOOKUP($C2600,CARPETAS!$C$5:$L$2388,5,FALSE)</f>
        <v>Zanini</v>
      </c>
      <c r="I2600" s="88">
        <f>E2600+2</f>
        <v>44805</v>
      </c>
      <c r="J2600" s="29" t="str">
        <f>VLOOKUP($C2600,CARPETAS!$C$5:$L$2388,4,FALSE)</f>
        <v>Rio Branco</v>
      </c>
      <c r="K2600" s="38"/>
      <c r="L2600" s="93">
        <f t="shared" si="160"/>
        <v>44806</v>
      </c>
      <c r="M2600" s="30">
        <f t="shared" si="157"/>
        <v>3</v>
      </c>
      <c r="N2600" s="31">
        <v>918</v>
      </c>
      <c r="O2600" s="31" t="s">
        <v>5000</v>
      </c>
      <c r="P2600" s="31">
        <v>918</v>
      </c>
      <c r="Q2600" s="31">
        <v>3019</v>
      </c>
      <c r="R2600" s="31" t="s">
        <v>200</v>
      </c>
      <c r="S2600" s="31" t="s">
        <v>201</v>
      </c>
      <c r="T2600" s="40" t="s">
        <v>5001</v>
      </c>
      <c r="U2600" s="40"/>
      <c r="V2600" s="48"/>
      <c r="W2600" s="48"/>
    </row>
    <row r="2601" s="49" customFormat="1">
      <c r="A2601" s="39">
        <v>35</v>
      </c>
      <c r="B2601" s="54" t="s">
        <v>22</v>
      </c>
      <c r="C2601" s="55" t="s">
        <v>23</v>
      </c>
      <c r="D2601" s="141" t="s">
        <v>27</v>
      </c>
      <c r="E2601" s="88">
        <v>44803</v>
      </c>
      <c r="F2601" s="37" t="str">
        <f>VLOOKUP($C2601,CARPETAS!$C$5:$L$2388,2,FALSE)</f>
        <v>BRB</v>
      </c>
      <c r="G2601" s="27" t="str">
        <f>VLOOKUP($C2601,CARPETAS!$C$5:$L$2388,9,FALSE)</f>
        <v>xx</v>
      </c>
      <c r="H2601" s="28" t="str">
        <f>VLOOKUP($C2601,CARPETAS!$C$5:$L$2388,5,FALSE)</f>
        <v>xx</v>
      </c>
      <c r="I2601" s="88">
        <f>E2601+2</f>
        <v>44805</v>
      </c>
      <c r="J2601" s="29" t="str">
        <f>VLOOKUP($C2601,CARPETAS!$C$5:$L$2388,4,FALSE)</f>
        <v>xx</v>
      </c>
      <c r="K2601" s="38"/>
      <c r="L2601" s="93">
        <f t="shared" si="160"/>
        <v>44806</v>
      </c>
      <c r="M2601" s="30">
        <f t="shared" si="157"/>
        <v>3</v>
      </c>
      <c r="N2601" s="31">
        <v>1008</v>
      </c>
      <c r="O2601" s="31"/>
      <c r="P2601" s="31"/>
      <c r="Q2601" s="31"/>
      <c r="R2601" s="31"/>
      <c r="S2601" s="31"/>
      <c r="T2601" s="40"/>
      <c r="U2601" s="40"/>
      <c r="V2601" s="48"/>
      <c r="W2601" s="48"/>
    </row>
    <row r="2602" s="49" customFormat="1">
      <c r="A2602" s="39">
        <v>34</v>
      </c>
      <c r="B2602" s="54" t="s">
        <v>40</v>
      </c>
      <c r="C2602" s="55" t="s">
        <v>5002</v>
      </c>
      <c r="D2602" s="141" t="s">
        <v>38</v>
      </c>
      <c r="E2602" s="88">
        <v>44798</v>
      </c>
      <c r="F2602" s="37" t="str">
        <f>VLOOKUP($C2602,CARPETAS!$C$5:$L$2388,2,FALSE)</f>
        <v>BRA034</v>
      </c>
      <c r="G2602" s="27" t="str">
        <f>VLOOKUP($C2602,CARPETAS!$C$5:$L$2388,9,FALSE)</f>
        <v>143.76.10</v>
      </c>
      <c r="H2602" s="28" t="str">
        <f>VLOOKUP($C2602,CARPETAS!$C$5:$L$2388,5,FALSE)</f>
        <v>Silvio</v>
      </c>
      <c r="I2602" s="88">
        <v>44805</v>
      </c>
      <c r="J2602" s="29" t="str">
        <f>VLOOKUP($C2602,CARPETAS!$C$5:$L$2388,4,FALSE)</f>
        <v>Rio Branco</v>
      </c>
      <c r="K2602" s="38"/>
      <c r="L2602" s="93">
        <f t="shared" si="160"/>
        <v>44806</v>
      </c>
      <c r="M2602" s="30">
        <f t="shared" si="157"/>
        <v>8</v>
      </c>
      <c r="N2602" s="31">
        <v>1104</v>
      </c>
      <c r="O2602" s="31"/>
      <c r="P2602" s="31"/>
      <c r="Q2602" s="31">
        <v>5829</v>
      </c>
      <c r="R2602" s="31" t="s">
        <v>3798</v>
      </c>
      <c r="S2602" s="31" t="s">
        <v>3799</v>
      </c>
      <c r="T2602" s="40"/>
      <c r="U2602" s="40"/>
      <c r="V2602" s="48"/>
      <c r="W2602" s="48"/>
    </row>
    <row r="2603" s="49" customFormat="1">
      <c r="A2603" s="39">
        <v>34</v>
      </c>
      <c r="B2603" s="54" t="s">
        <v>30</v>
      </c>
      <c r="C2603" s="55" t="s">
        <v>5003</v>
      </c>
      <c r="D2603" s="141" t="s">
        <v>38</v>
      </c>
      <c r="E2603" s="88">
        <v>44800</v>
      </c>
      <c r="F2603" s="37" t="str">
        <f>VLOOKUP($C2603,CARPETAS!$C$5:$L$2388,2,FALSE)</f>
        <v>BRA034</v>
      </c>
      <c r="G2603" s="27" t="str">
        <f>VLOOKUP($C2603,CARPETAS!$C$5:$L$2388,9,FALSE)</f>
        <v>143.76.10</v>
      </c>
      <c r="H2603" s="28" t="str">
        <f>VLOOKUP($C2603,CARPETAS!$C$5:$L$2388,5,FALSE)</f>
        <v>Silvio</v>
      </c>
      <c r="I2603" s="88">
        <v>44805</v>
      </c>
      <c r="J2603" s="29" t="str">
        <f>VLOOKUP($C2603,CARPETAS!$C$5:$L$2388,4,FALSE)</f>
        <v>Rio Branco</v>
      </c>
      <c r="K2603" s="38"/>
      <c r="L2603" s="93">
        <f>I2603+1+1</f>
        <v>44807</v>
      </c>
      <c r="M2603" s="30">
        <f t="shared" si="157"/>
        <v>7</v>
      </c>
      <c r="N2603" s="31">
        <v>1104</v>
      </c>
      <c r="O2603" s="31"/>
      <c r="P2603" s="31"/>
      <c r="Q2603" s="31">
        <v>5826</v>
      </c>
      <c r="R2603" s="31" t="s">
        <v>2977</v>
      </c>
      <c r="S2603" s="31" t="s">
        <v>123</v>
      </c>
      <c r="T2603" s="40"/>
      <c r="U2603" s="40"/>
      <c r="V2603" s="48"/>
      <c r="W2603" s="48"/>
    </row>
    <row r="2604" s="49" customFormat="1">
      <c r="A2604" s="39">
        <v>35</v>
      </c>
      <c r="B2604" s="54" t="s">
        <v>40</v>
      </c>
      <c r="C2604" s="55" t="s">
        <v>4986</v>
      </c>
      <c r="D2604" s="141" t="s">
        <v>32</v>
      </c>
      <c r="E2604" s="88">
        <v>44804</v>
      </c>
      <c r="F2604" s="37" t="str">
        <f>VLOOKUP($C2604,CARPETAS!$C$5:$L$2388,2,FALSE)</f>
        <v>BRB055</v>
      </c>
      <c r="G2604" s="27" t="str">
        <f>VLOOKUP($C2604,CARPETAS!$C$5:$L$2388,9,FALSE)</f>
        <v>143.80.12</v>
      </c>
      <c r="H2604" s="28" t="str">
        <f>VLOOKUP($C2604,CARPETAS!$C$5:$L$2388,5,FALSE)</f>
        <v>Silvio</v>
      </c>
      <c r="I2604" s="88">
        <f>E2604+2</f>
        <v>44806</v>
      </c>
      <c r="J2604" s="29" t="str">
        <f>VLOOKUP($C2604,CARPETAS!$C$5:$L$2388,4,FALSE)</f>
        <v>Rio Branco</v>
      </c>
      <c r="K2604" s="38"/>
      <c r="L2604" s="93">
        <f>I2604+1</f>
        <v>44807</v>
      </c>
      <c r="M2604" s="30">
        <f t="shared" si="157"/>
        <v>3</v>
      </c>
      <c r="N2604" s="31">
        <v>918</v>
      </c>
      <c r="O2604" s="31" t="s">
        <v>1669</v>
      </c>
      <c r="P2604" s="31">
        <v>918</v>
      </c>
      <c r="Q2604" s="31">
        <v>5833</v>
      </c>
      <c r="R2604" s="31" t="s">
        <v>5004</v>
      </c>
      <c r="S2604" s="31" t="s">
        <v>2121</v>
      </c>
      <c r="T2604" s="40" t="s">
        <v>5001</v>
      </c>
      <c r="U2604" s="40"/>
      <c r="V2604" s="48"/>
      <c r="W2604" s="48"/>
    </row>
    <row r="2605" s="49" customFormat="1">
      <c r="A2605" s="39">
        <v>35</v>
      </c>
      <c r="B2605" s="54" t="s">
        <v>22</v>
      </c>
      <c r="C2605" s="55" t="s">
        <v>23</v>
      </c>
      <c r="D2605" s="141" t="s">
        <v>28</v>
      </c>
      <c r="E2605" s="88">
        <v>44806</v>
      </c>
      <c r="F2605" s="37" t="str">
        <f>VLOOKUP($C2605,CARPETAS!$C$5:$L$2388,2,FALSE)</f>
        <v>BRB</v>
      </c>
      <c r="G2605" s="27" t="str">
        <f>VLOOKUP($C2605,CARPETAS!$C$5:$L$2388,9,FALSE)</f>
        <v>xx</v>
      </c>
      <c r="H2605" s="28" t="str">
        <f>VLOOKUP($C2605,CARPETAS!$C$5:$L$2388,5,FALSE)</f>
        <v>xx</v>
      </c>
      <c r="I2605" s="88">
        <f>E2605+2</f>
        <v>44808</v>
      </c>
      <c r="J2605" s="29" t="str">
        <f>VLOOKUP($C2605,CARPETAS!$C$5:$L$2388,4,FALSE)</f>
        <v>xx</v>
      </c>
      <c r="K2605" s="38"/>
      <c r="L2605" s="93">
        <f>I2605+1</f>
        <v>44809</v>
      </c>
      <c r="M2605" s="30">
        <f t="shared" si="157"/>
        <v>3</v>
      </c>
      <c r="N2605" s="31">
        <v>918</v>
      </c>
      <c r="O2605" s="31"/>
      <c r="P2605" s="31"/>
      <c r="Q2605" s="31"/>
      <c r="R2605" s="31"/>
      <c r="S2605" s="31"/>
      <c r="T2605" s="40"/>
      <c r="U2605" s="40"/>
      <c r="V2605" s="48"/>
      <c r="W2605" s="48"/>
    </row>
    <row r="2606" s="49" customFormat="1">
      <c r="A2606" s="39">
        <v>35</v>
      </c>
      <c r="B2606" s="54" t="s">
        <v>40</v>
      </c>
      <c r="C2606" s="55" t="s">
        <v>4986</v>
      </c>
      <c r="D2606" s="141" t="s">
        <v>32</v>
      </c>
      <c r="E2606" s="88">
        <v>44806</v>
      </c>
      <c r="F2606" s="37" t="str">
        <f>VLOOKUP($C2606,CARPETAS!$C$5:$L$2388,2,FALSE)</f>
        <v>BRB055</v>
      </c>
      <c r="G2606" s="27" t="str">
        <f>VLOOKUP($C2606,CARPETAS!$C$5:$L$2388,9,FALSE)</f>
        <v>143.80.12</v>
      </c>
      <c r="H2606" s="28" t="str">
        <f>VLOOKUP($C2606,CARPETAS!$C$5:$L$2388,5,FALSE)</f>
        <v>Silvio</v>
      </c>
      <c r="I2606" s="88">
        <v>44809</v>
      </c>
      <c r="J2606" s="29" t="str">
        <f>VLOOKUP($C2606,CARPETAS!$C$5:$L$2388,4,FALSE)</f>
        <v>Rio Branco</v>
      </c>
      <c r="K2606" s="38"/>
      <c r="L2606" s="93">
        <f>I2606+1</f>
        <v>44810</v>
      </c>
      <c r="M2606" s="30">
        <f t="shared" si="157"/>
        <v>4</v>
      </c>
      <c r="N2606" s="31">
        <v>918</v>
      </c>
      <c r="O2606" s="31" t="s">
        <v>1669</v>
      </c>
      <c r="P2606" s="31">
        <v>919</v>
      </c>
      <c r="Q2606" s="31">
        <v>5836</v>
      </c>
      <c r="R2606" s="31" t="s">
        <v>1637</v>
      </c>
      <c r="S2606" s="31" t="s">
        <v>1638</v>
      </c>
      <c r="T2606" s="40" t="s">
        <v>5005</v>
      </c>
      <c r="U2606" s="40"/>
      <c r="V2606" s="48"/>
      <c r="W2606" s="48"/>
    </row>
    <row r="2607" s="49" customFormat="1">
      <c r="A2607" s="39">
        <v>35</v>
      </c>
      <c r="B2607" s="54" t="s">
        <v>40</v>
      </c>
      <c r="C2607" s="55" t="s">
        <v>4959</v>
      </c>
      <c r="D2607" s="141" t="s">
        <v>27</v>
      </c>
      <c r="E2607" s="88">
        <v>44807</v>
      </c>
      <c r="F2607" s="37" t="str">
        <f>VLOOKUP($C2607,CARPETAS!$C$5:$L$2388,2,FALSE)</f>
        <v>BRB053</v>
      </c>
      <c r="G2607" s="27" t="str">
        <f>VLOOKUP($C2607,CARPETAS!$C$5:$L$2388,9,FALSE)</f>
        <v>143.59.48</v>
      </c>
      <c r="H2607" s="28" t="str">
        <f>VLOOKUP($C2607,CARPETAS!$C$5:$L$2388,5,FALSE)</f>
        <v>Amaro</v>
      </c>
      <c r="I2607" s="88">
        <f>E2607+2</f>
        <v>44809</v>
      </c>
      <c r="J2607" s="29" t="str">
        <f>VLOOKUP($C2607,CARPETAS!$C$5:$L$2388,4,FALSE)</f>
        <v>Rio Branco</v>
      </c>
      <c r="K2607" s="38"/>
      <c r="L2607" s="93">
        <f>I2607+1</f>
        <v>44810</v>
      </c>
      <c r="M2607" s="30">
        <f t="shared" si="157"/>
        <v>3</v>
      </c>
      <c r="N2607" s="31">
        <v>1008</v>
      </c>
      <c r="O2607" s="31" t="s">
        <v>846</v>
      </c>
      <c r="P2607" s="31">
        <v>1009</v>
      </c>
      <c r="Q2607" s="31">
        <v>9958</v>
      </c>
      <c r="R2607" s="31" t="s">
        <v>4236</v>
      </c>
      <c r="S2607" s="31" t="s">
        <v>5006</v>
      </c>
      <c r="T2607" s="40" t="s">
        <v>5007</v>
      </c>
      <c r="U2607" s="40"/>
      <c r="V2607" s="48"/>
      <c r="W2607" s="48"/>
    </row>
    <row r="2608" s="49" customFormat="1">
      <c r="A2608" s="39">
        <v>35</v>
      </c>
      <c r="B2608" s="54" t="s">
        <v>40</v>
      </c>
      <c r="C2608" s="55" t="s">
        <v>4969</v>
      </c>
      <c r="D2608" s="141" t="s">
        <v>1998</v>
      </c>
      <c r="E2608" s="88">
        <v>44806</v>
      </c>
      <c r="F2608" s="37" t="str">
        <f>VLOOKUP($C2608,CARPETAS!$C$5:$L$2388,2,FALSE)</f>
        <v>BRB054</v>
      </c>
      <c r="G2608" s="27" t="str">
        <f>VLOOKUP($C2608,CARPETAS!$C$5:$L$2388,9,FALSE)</f>
        <v>143.71.95</v>
      </c>
      <c r="H2608" s="28" t="str">
        <f>VLOOKUP($C2608,CARPETAS!$C$5:$L$2388,5,FALSE)</f>
        <v>Zanini</v>
      </c>
      <c r="I2608" s="88">
        <v>44810</v>
      </c>
      <c r="J2608" s="29" t="str">
        <f>VLOOKUP($C2608,CARPETAS!$C$5:$L$2388,4,FALSE)</f>
        <v>Rio Branco</v>
      </c>
      <c r="K2608" s="38"/>
      <c r="L2608" s="93">
        <f>I2608+1</f>
        <v>44811</v>
      </c>
      <c r="M2608" s="30">
        <f t="shared" si="157"/>
        <v>5</v>
      </c>
      <c r="N2608" s="31">
        <v>918</v>
      </c>
      <c r="O2608" s="31" t="s">
        <v>5008</v>
      </c>
      <c r="P2608" s="31">
        <v>918</v>
      </c>
      <c r="Q2608" s="31">
        <v>3025</v>
      </c>
      <c r="R2608" s="31" t="s">
        <v>2109</v>
      </c>
      <c r="S2608" s="31" t="s">
        <v>2110</v>
      </c>
      <c r="T2608" s="40" t="s">
        <v>5009</v>
      </c>
      <c r="U2608" s="40"/>
      <c r="V2608" s="48"/>
      <c r="W2608" s="48"/>
    </row>
    <row r="2609" ht="28.5" s="49" customFormat="1">
      <c r="A2609" s="39">
        <v>35</v>
      </c>
      <c r="B2609" s="54" t="s">
        <v>40</v>
      </c>
      <c r="C2609" s="55" t="s">
        <v>5010</v>
      </c>
      <c r="D2609" s="141" t="s">
        <v>2282</v>
      </c>
      <c r="E2609" s="88">
        <v>44805</v>
      </c>
      <c r="F2609" s="37" t="str">
        <f>VLOOKUP($C2609,CARPETAS!$C$5:$L$2388,2,FALSE)</f>
        <v>BRE030</v>
      </c>
      <c r="G2609" s="27">
        <f>VLOOKUP($C2609,CARPETAS!$C$5:$L$2388,9,FALSE)</f>
        <v>0</v>
      </c>
      <c r="H2609" s="28" t="str">
        <f>VLOOKUP($C2609,CARPETAS!$C$5:$L$2388,5,FALSE)</f>
        <v>Zanini</v>
      </c>
      <c r="I2609" s="88">
        <f>E2609+5</f>
        <v>44810</v>
      </c>
      <c r="J2609" s="29" t="str">
        <f>VLOOKUP($C2609,CARPETAS!$C$5:$L$2388,4,FALSE)</f>
        <v>Rio Branco</v>
      </c>
      <c r="K2609" s="38"/>
      <c r="L2609" s="93">
        <f>I2609+1+2</f>
        <v>44813</v>
      </c>
      <c r="M2609" s="30">
        <f t="shared" si="157"/>
        <v>8</v>
      </c>
      <c r="N2609" s="31">
        <v>2349</v>
      </c>
      <c r="O2609" s="31"/>
      <c r="P2609" s="31">
        <v>2349</v>
      </c>
      <c r="Q2609" s="31">
        <v>161</v>
      </c>
      <c r="R2609" s="31" t="s">
        <v>5011</v>
      </c>
      <c r="S2609" s="31" t="s">
        <v>5012</v>
      </c>
      <c r="T2609" s="40" t="s">
        <v>5013</v>
      </c>
      <c r="U2609" s="40"/>
      <c r="V2609" s="48"/>
      <c r="W2609" s="48"/>
    </row>
    <row r="2610" s="49" customFormat="1">
      <c r="A2610" s="39">
        <v>36</v>
      </c>
      <c r="B2610" s="54" t="s">
        <v>40</v>
      </c>
      <c r="C2610" s="55" t="s">
        <v>4969</v>
      </c>
      <c r="D2610" s="141" t="s">
        <v>1998</v>
      </c>
      <c r="E2610" s="88">
        <v>44809</v>
      </c>
      <c r="F2610" s="37" t="str">
        <f>VLOOKUP($C2610,CARPETAS!$C$5:$L$2388,2,FALSE)</f>
        <v>BRB054</v>
      </c>
      <c r="G2610" s="27" t="str">
        <f>VLOOKUP($C2610,CARPETAS!$C$5:$L$2388,9,FALSE)</f>
        <v>143.71.95</v>
      </c>
      <c r="H2610" s="28" t="str">
        <f>VLOOKUP($C2610,CARPETAS!$C$5:$L$2388,5,FALSE)</f>
        <v>Zanini</v>
      </c>
      <c r="I2610" s="88">
        <f>E2610+2</f>
        <v>44811</v>
      </c>
      <c r="J2610" s="29" t="str">
        <f>VLOOKUP($C2610,CARPETAS!$C$5:$L$2388,4,FALSE)</f>
        <v>Rio Branco</v>
      </c>
      <c r="K2610" s="38"/>
      <c r="L2610" s="93">
        <f>I2610+1</f>
        <v>44812</v>
      </c>
      <c r="M2610" s="30">
        <f t="shared" si="157"/>
        <v>3</v>
      </c>
      <c r="N2610" s="31">
        <v>918</v>
      </c>
      <c r="O2610" s="31" t="s">
        <v>3451</v>
      </c>
      <c r="P2610" s="31">
        <v>918</v>
      </c>
      <c r="Q2610" s="31">
        <v>3028</v>
      </c>
      <c r="R2610" s="31" t="s">
        <v>753</v>
      </c>
      <c r="S2610" s="31" t="s">
        <v>754</v>
      </c>
      <c r="T2610" s="40" t="s">
        <v>5001</v>
      </c>
      <c r="U2610" s="40"/>
      <c r="V2610" s="48"/>
      <c r="W2610" s="48"/>
    </row>
    <row r="2611" s="49" customFormat="1">
      <c r="A2611" s="39">
        <v>36</v>
      </c>
      <c r="B2611" s="54" t="s">
        <v>40</v>
      </c>
      <c r="C2611" s="55" t="s">
        <v>4959</v>
      </c>
      <c r="D2611" s="141" t="s">
        <v>27</v>
      </c>
      <c r="E2611" s="88">
        <v>44809</v>
      </c>
      <c r="F2611" s="37" t="str">
        <f>VLOOKUP($C2611,CARPETAS!$C$5:$L$2388,2,FALSE)</f>
        <v>BRB053</v>
      </c>
      <c r="G2611" s="27" t="str">
        <f>VLOOKUP($C2611,CARPETAS!$C$5:$L$2388,9,FALSE)</f>
        <v>143.59.48</v>
      </c>
      <c r="H2611" s="28" t="str">
        <f>VLOOKUP($C2611,CARPETAS!$C$5:$L$2388,5,FALSE)</f>
        <v>Amaro</v>
      </c>
      <c r="I2611" s="88">
        <f>E2611+2</f>
        <v>44811</v>
      </c>
      <c r="J2611" s="29" t="str">
        <f>VLOOKUP($C2611,CARPETAS!$C$5:$L$2388,4,FALSE)</f>
        <v>Rio Branco</v>
      </c>
      <c r="K2611" s="38"/>
      <c r="L2611" s="93">
        <f>I2611+1+1</f>
        <v>44813</v>
      </c>
      <c r="M2611" s="30">
        <f t="shared" si="157"/>
        <v>4</v>
      </c>
      <c r="N2611" s="31">
        <v>1008</v>
      </c>
      <c r="O2611" s="31" t="s">
        <v>1099</v>
      </c>
      <c r="P2611" s="31">
        <v>1009</v>
      </c>
      <c r="Q2611" s="31">
        <v>9971</v>
      </c>
      <c r="R2611" s="31" t="s">
        <v>3841</v>
      </c>
      <c r="S2611" s="31" t="s">
        <v>3475</v>
      </c>
      <c r="T2611" s="40" t="s">
        <v>5014</v>
      </c>
      <c r="U2611" s="40"/>
      <c r="V2611" s="48"/>
      <c r="W2611" s="48"/>
    </row>
    <row r="2612" s="49" customFormat="1">
      <c r="A2612" s="39">
        <v>36</v>
      </c>
      <c r="B2612" s="54" t="s">
        <v>40</v>
      </c>
      <c r="C2612" s="55" t="s">
        <v>5015</v>
      </c>
      <c r="D2612" s="141" t="s">
        <v>4563</v>
      </c>
      <c r="E2612" s="88">
        <v>44810</v>
      </c>
      <c r="F2612" s="37" t="str">
        <f>VLOOKUP($C2612,CARPETAS!$C$5:$L$2388,2,FALSE)</f>
        <v>BRB056</v>
      </c>
      <c r="G2612" s="27" t="str">
        <f>VLOOKUP($C2612,CARPETAS!$C$5:$L$2388,9,FALSE)</f>
        <v>143,89,40</v>
      </c>
      <c r="H2612" s="28" t="str">
        <f>VLOOKUP($C2612,CARPETAS!$C$5:$L$2388,5,FALSE)</f>
        <v>Zanini</v>
      </c>
      <c r="I2612" s="88">
        <f>E2612+2</f>
        <v>44812</v>
      </c>
      <c r="J2612" s="29" t="str">
        <f>VLOOKUP($C2612,CARPETAS!$C$5:$L$2388,4,FALSE)</f>
        <v>Rio Branco</v>
      </c>
      <c r="K2612" s="38"/>
      <c r="L2612" s="93">
        <v>44814</v>
      </c>
      <c r="M2612" s="30">
        <f t="shared" si="157"/>
        <v>4</v>
      </c>
      <c r="N2612" s="31">
        <v>918</v>
      </c>
      <c r="O2612" s="31" t="s">
        <v>5016</v>
      </c>
      <c r="P2612" s="31">
        <v>918</v>
      </c>
      <c r="Q2612" s="31">
        <v>3033</v>
      </c>
      <c r="R2612" s="31" t="s">
        <v>4831</v>
      </c>
      <c r="S2612" s="31" t="s">
        <v>4832</v>
      </c>
      <c r="T2612" s="40" t="s">
        <v>5017</v>
      </c>
      <c r="U2612" s="40"/>
      <c r="V2612" s="48"/>
      <c r="W2612" s="48"/>
    </row>
    <row r="2613" s="49" customFormat="1">
      <c r="A2613" s="39">
        <v>36</v>
      </c>
      <c r="B2613" s="54" t="s">
        <v>40</v>
      </c>
      <c r="C2613" s="55" t="s">
        <v>5015</v>
      </c>
      <c r="D2613" s="141" t="s">
        <v>26</v>
      </c>
      <c r="E2613" s="88">
        <v>44810</v>
      </c>
      <c r="F2613" s="37" t="str">
        <f>VLOOKUP($C2613,CARPETAS!$C$5:$L$2388,2,FALSE)</f>
        <v>BRB056</v>
      </c>
      <c r="G2613" s="27" t="str">
        <f>VLOOKUP($C2613,CARPETAS!$C$5:$L$2388,9,FALSE)</f>
        <v>143,89,40</v>
      </c>
      <c r="H2613" s="28" t="str">
        <f>VLOOKUP($C2613,CARPETAS!$C$5:$L$2388,5,FALSE)</f>
        <v>Zanini</v>
      </c>
      <c r="I2613" s="88">
        <f>E2613+2</f>
        <v>44812</v>
      </c>
      <c r="J2613" s="29" t="str">
        <f>VLOOKUP($C2613,CARPETAS!$C$5:$L$2388,4,FALSE)</f>
        <v>Rio Branco</v>
      </c>
      <c r="K2613" s="38"/>
      <c r="L2613" s="93">
        <v>44814</v>
      </c>
      <c r="M2613" s="30">
        <f t="shared" si="157"/>
        <v>4</v>
      </c>
      <c r="N2613" s="31">
        <v>918</v>
      </c>
      <c r="O2613" s="31" t="s">
        <v>5018</v>
      </c>
      <c r="P2613" s="31">
        <v>919</v>
      </c>
      <c r="Q2613" s="31">
        <v>3034</v>
      </c>
      <c r="R2613" s="31" t="s">
        <v>4805</v>
      </c>
      <c r="S2613" s="31" t="s">
        <v>4806</v>
      </c>
      <c r="T2613" s="40" t="s">
        <v>5019</v>
      </c>
      <c r="U2613" s="40"/>
      <c r="V2613" s="48"/>
      <c r="W2613" s="48"/>
    </row>
    <row r="2614" s="49" customFormat="1">
      <c r="A2614" s="39">
        <v>36</v>
      </c>
      <c r="B2614" s="54" t="s">
        <v>40</v>
      </c>
      <c r="C2614" s="55" t="s">
        <v>5015</v>
      </c>
      <c r="D2614" s="141" t="s">
        <v>1998</v>
      </c>
      <c r="E2614" s="88">
        <v>44811</v>
      </c>
      <c r="F2614" s="37" t="str">
        <f>VLOOKUP($C2614,CARPETAS!$C$5:$L$2388,2,FALSE)</f>
        <v>BRB056</v>
      </c>
      <c r="G2614" s="27" t="str">
        <f>VLOOKUP($C2614,CARPETAS!$C$5:$L$2388,9,FALSE)</f>
        <v>143,89,40</v>
      </c>
      <c r="H2614" s="28" t="str">
        <f>VLOOKUP($C2614,CARPETAS!$C$5:$L$2388,5,FALSE)</f>
        <v>Zanini</v>
      </c>
      <c r="I2614" s="88">
        <v>44813</v>
      </c>
      <c r="J2614" s="29" t="str">
        <f>VLOOKUP($C2614,CARPETAS!$C$5:$L$2388,4,FALSE)</f>
        <v>Rio Branco</v>
      </c>
      <c r="K2614" s="38"/>
      <c r="L2614" s="93">
        <f>I2614+1</f>
        <v>44814</v>
      </c>
      <c r="M2614" s="30">
        <f ref="M2614:M2677" t="shared" si="161">IF(E2614&lt;&gt;"",L2614-E2614,"-")</f>
        <v>3</v>
      </c>
      <c r="N2614" s="31">
        <v>918</v>
      </c>
      <c r="O2614" s="31" t="s">
        <v>5020</v>
      </c>
      <c r="P2614" s="31">
        <v>918</v>
      </c>
      <c r="Q2614" s="31">
        <v>3035</v>
      </c>
      <c r="R2614" s="31" t="s">
        <v>5021</v>
      </c>
      <c r="S2614" s="31" t="s">
        <v>5022</v>
      </c>
      <c r="T2614" s="40" t="s">
        <v>5017</v>
      </c>
      <c r="U2614" s="40"/>
      <c r="V2614" s="48"/>
      <c r="W2614" s="48"/>
    </row>
    <row r="2615" s="49" customFormat="1">
      <c r="A2615" s="39">
        <v>35</v>
      </c>
      <c r="B2615" s="54" t="s">
        <v>40</v>
      </c>
      <c r="C2615" s="55" t="s">
        <v>5023</v>
      </c>
      <c r="D2615" s="141" t="s">
        <v>38</v>
      </c>
      <c r="E2615" s="88">
        <v>44805</v>
      </c>
      <c r="F2615" s="37" t="str">
        <f>VLOOKUP($C2615,CARPETAS!$C$5:$L$2388,2,FALSE)</f>
        <v>BRA035</v>
      </c>
      <c r="G2615" s="27" t="str">
        <f>VLOOKUP($C2615,CARPETAS!$C$5:$L$2388,9,FALSE)</f>
        <v>143.85.18</v>
      </c>
      <c r="H2615" s="28" t="str">
        <f>VLOOKUP($C2615,CARPETAS!$C$5:$L$2388,5,FALSE)</f>
        <v>Silvio</v>
      </c>
      <c r="I2615" s="88">
        <v>44813</v>
      </c>
      <c r="J2615" s="29" t="str">
        <f>VLOOKUP($C2615,CARPETAS!$C$5:$L$2388,4,FALSE)</f>
        <v>Rio Branco</v>
      </c>
      <c r="K2615" s="38"/>
      <c r="L2615" s="93">
        <f>I2615+1</f>
        <v>44814</v>
      </c>
      <c r="M2615" s="30">
        <f t="shared" si="161"/>
        <v>9</v>
      </c>
      <c r="N2615" s="31">
        <v>1104</v>
      </c>
      <c r="O2615" s="31">
        <v>58569</v>
      </c>
      <c r="P2615" s="31">
        <v>1104</v>
      </c>
      <c r="Q2615" s="31">
        <v>5838</v>
      </c>
      <c r="R2615" s="31" t="s">
        <v>4440</v>
      </c>
      <c r="S2615" s="31" t="s">
        <v>4441</v>
      </c>
      <c r="T2615" s="40" t="s">
        <v>5024</v>
      </c>
      <c r="U2615" s="40"/>
      <c r="V2615" s="48"/>
      <c r="W2615" s="48"/>
    </row>
    <row r="2616" s="49" customFormat="1">
      <c r="A2616" s="39">
        <v>36</v>
      </c>
      <c r="B2616" s="54" t="s">
        <v>40</v>
      </c>
      <c r="C2616" s="55" t="s">
        <v>5025</v>
      </c>
      <c r="D2616" s="141" t="s">
        <v>1907</v>
      </c>
      <c r="E2616" s="88">
        <v>44810</v>
      </c>
      <c r="F2616" s="37" t="str">
        <f>VLOOKUP($C2616,CARPETAS!$C$5:$L$2388,2,FALSE)</f>
        <v>PYB002</v>
      </c>
      <c r="G2616" s="27" t="str">
        <f>VLOOKUP($C2616,CARPETAS!$C$5:$L$2388,9,FALSE)</f>
        <v>143.89.72</v>
      </c>
      <c r="H2616" s="28" t="str">
        <f>VLOOKUP($C2616,CARPETAS!$C$5:$L$2388,5,FALSE)</f>
        <v>Alto Paraguay</v>
      </c>
      <c r="I2616" s="88">
        <v>44813</v>
      </c>
      <c r="J2616" s="29" t="str">
        <f>VLOOKUP($C2616,CARPETAS!$C$5:$L$2388,4,FALSE)</f>
        <v>Salto</v>
      </c>
      <c r="K2616" s="38"/>
      <c r="L2616" s="93">
        <v>44816</v>
      </c>
      <c r="M2616" s="30">
        <f t="shared" si="161"/>
        <v>6</v>
      </c>
      <c r="N2616" s="31">
        <v>990</v>
      </c>
      <c r="O2616" s="31" t="s">
        <v>1909</v>
      </c>
      <c r="P2616" s="31">
        <v>990</v>
      </c>
      <c r="Q2616" s="31" t="s">
        <v>5026</v>
      </c>
      <c r="R2616" s="31" t="s">
        <v>2712</v>
      </c>
      <c r="S2616" s="31" t="s">
        <v>2334</v>
      </c>
      <c r="T2616" s="40" t="s">
        <v>5027</v>
      </c>
      <c r="U2616" s="40"/>
      <c r="V2616" s="48"/>
      <c r="W2616" s="48"/>
    </row>
    <row r="2617" s="49" customFormat="1">
      <c r="A2617" s="39">
        <v>35</v>
      </c>
      <c r="B2617" s="54" t="s">
        <v>40</v>
      </c>
      <c r="C2617" s="55" t="s">
        <v>5028</v>
      </c>
      <c r="D2617" s="141" t="s">
        <v>38</v>
      </c>
      <c r="E2617" s="88">
        <v>44804</v>
      </c>
      <c r="F2617" s="37" t="str">
        <f>VLOOKUP($C2617,CARPETAS!$C$5:$L$2388,2,FALSE)</f>
        <v>BRA035</v>
      </c>
      <c r="G2617" s="27" t="str">
        <f>VLOOKUP($C2617,CARPETAS!$C$5:$L$2388,9,FALSE)</f>
        <v>143.85.18</v>
      </c>
      <c r="H2617" s="28" t="str">
        <f>VLOOKUP($C2617,CARPETAS!$C$5:$L$2388,5,FALSE)</f>
        <v>Silvio</v>
      </c>
      <c r="I2617" s="88">
        <v>44816</v>
      </c>
      <c r="J2617" s="29" t="str">
        <f>VLOOKUP($C2617,CARPETAS!$C$5:$L$2388,4,FALSE)</f>
        <v>Rio Branco</v>
      </c>
      <c r="K2617" s="38"/>
      <c r="L2617" s="93">
        <f ref="L2617:L2622" t="shared" si="162">I2617+1</f>
        <v>44817</v>
      </c>
      <c r="M2617" s="30">
        <f t="shared" si="161"/>
        <v>13</v>
      </c>
      <c r="N2617" s="31">
        <v>1104</v>
      </c>
      <c r="O2617" s="31"/>
      <c r="P2617" s="31"/>
      <c r="Q2617" s="31">
        <v>5835</v>
      </c>
      <c r="R2617" s="31" t="s">
        <v>4445</v>
      </c>
      <c r="S2617" s="31" t="s">
        <v>4446</v>
      </c>
      <c r="T2617" s="40" t="s">
        <v>5029</v>
      </c>
      <c r="U2617" s="40"/>
      <c r="V2617" s="48"/>
      <c r="W2617" s="48"/>
    </row>
    <row r="2618" s="49" customFormat="1">
      <c r="A2618" s="39">
        <v>36</v>
      </c>
      <c r="B2618" s="54" t="s">
        <v>40</v>
      </c>
      <c r="C2618" s="55" t="s">
        <v>4986</v>
      </c>
      <c r="D2618" s="141" t="s">
        <v>32</v>
      </c>
      <c r="E2618" s="88">
        <v>44813</v>
      </c>
      <c r="F2618" s="37" t="str">
        <f>VLOOKUP($C2618,CARPETAS!$C$5:$L$2388,2,FALSE)</f>
        <v>BRB055</v>
      </c>
      <c r="G2618" s="27" t="str">
        <f>VLOOKUP($C2618,CARPETAS!$C$5:$L$2388,9,FALSE)</f>
        <v>143.80.12</v>
      </c>
      <c r="H2618" s="28" t="str">
        <f>VLOOKUP($C2618,CARPETAS!$C$5:$L$2388,5,FALSE)</f>
        <v>Silvio</v>
      </c>
      <c r="I2618" s="88">
        <v>44816</v>
      </c>
      <c r="J2618" s="29" t="str">
        <f>VLOOKUP($C2618,CARPETAS!$C$5:$L$2388,4,FALSE)</f>
        <v>Rio Branco</v>
      </c>
      <c r="K2618" s="38"/>
      <c r="L2618" s="93">
        <f t="shared" si="162"/>
        <v>44817</v>
      </c>
      <c r="M2618" s="30">
        <f t="shared" si="161"/>
        <v>4</v>
      </c>
      <c r="N2618" s="31">
        <v>918</v>
      </c>
      <c r="O2618" s="31"/>
      <c r="P2618" s="31"/>
      <c r="Q2618" s="31">
        <v>5843</v>
      </c>
      <c r="R2618" s="31" t="s">
        <v>3039</v>
      </c>
      <c r="S2618" s="31" t="s">
        <v>1628</v>
      </c>
      <c r="T2618" s="40" t="s">
        <v>5030</v>
      </c>
      <c r="U2618" s="40"/>
      <c r="V2618" s="48"/>
      <c r="W2618" s="48"/>
    </row>
    <row r="2619" s="49" customFormat="1">
      <c r="A2619" s="39">
        <v>36</v>
      </c>
      <c r="B2619" s="54" t="s">
        <v>40</v>
      </c>
      <c r="C2619" s="55" t="s">
        <v>5015</v>
      </c>
      <c r="D2619" s="141" t="s">
        <v>4563</v>
      </c>
      <c r="E2619" s="88">
        <v>44813</v>
      </c>
      <c r="F2619" s="37" t="str">
        <f>VLOOKUP($C2619,CARPETAS!$C$5:$L$2388,2,FALSE)</f>
        <v>BRB056</v>
      </c>
      <c r="G2619" s="27" t="str">
        <f>VLOOKUP($C2619,CARPETAS!$C$5:$L$2388,9,FALSE)</f>
        <v>143,89,40</v>
      </c>
      <c r="H2619" s="28" t="str">
        <f>VLOOKUP($C2619,CARPETAS!$C$5:$L$2388,5,FALSE)</f>
        <v>Zanini</v>
      </c>
      <c r="I2619" s="88">
        <v>44816</v>
      </c>
      <c r="J2619" s="29" t="str">
        <f>VLOOKUP($C2619,CARPETAS!$C$5:$L$2388,4,FALSE)</f>
        <v>Rio Branco</v>
      </c>
      <c r="K2619" s="38"/>
      <c r="L2619" s="93">
        <f t="shared" si="162"/>
        <v>44817</v>
      </c>
      <c r="M2619" s="30">
        <f t="shared" si="161"/>
        <v>4</v>
      </c>
      <c r="N2619" s="31">
        <v>918</v>
      </c>
      <c r="O2619" s="31"/>
      <c r="P2619" s="31"/>
      <c r="Q2619" s="31">
        <v>3038</v>
      </c>
      <c r="R2619" s="31" t="s">
        <v>290</v>
      </c>
      <c r="S2619" s="31" t="s">
        <v>291</v>
      </c>
      <c r="T2619" s="40" t="s">
        <v>5031</v>
      </c>
      <c r="U2619" s="40"/>
      <c r="V2619" s="48"/>
      <c r="W2619" s="48"/>
    </row>
    <row r="2620" s="49" customFormat="1">
      <c r="A2620" s="39">
        <v>36</v>
      </c>
      <c r="B2620" s="54" t="s">
        <v>40</v>
      </c>
      <c r="C2620" s="55" t="s">
        <v>4986</v>
      </c>
      <c r="D2620" s="141" t="s">
        <v>36</v>
      </c>
      <c r="E2620" s="88">
        <v>44813</v>
      </c>
      <c r="F2620" s="37" t="str">
        <f>VLOOKUP($C2620,CARPETAS!$C$5:$L$2388,2,FALSE)</f>
        <v>BRB055</v>
      </c>
      <c r="G2620" s="27" t="str">
        <f>VLOOKUP($C2620,CARPETAS!$C$5:$L$2388,9,FALSE)</f>
        <v>143.80.12</v>
      </c>
      <c r="H2620" s="28" t="str">
        <f>VLOOKUP($C2620,CARPETAS!$C$5:$L$2388,5,FALSE)</f>
        <v>Silvio</v>
      </c>
      <c r="I2620" s="88">
        <v>44816</v>
      </c>
      <c r="J2620" s="29" t="str">
        <f>VLOOKUP($C2620,CARPETAS!$C$5:$L$2388,4,FALSE)</f>
        <v>Rio Branco</v>
      </c>
      <c r="K2620" s="38"/>
      <c r="L2620" s="93">
        <f t="shared" si="162"/>
        <v>44817</v>
      </c>
      <c r="M2620" s="30">
        <f t="shared" si="161"/>
        <v>4</v>
      </c>
      <c r="N2620" s="31">
        <v>918</v>
      </c>
      <c r="O2620" s="31" t="s">
        <v>5032</v>
      </c>
      <c r="P2620" s="31">
        <v>919</v>
      </c>
      <c r="Q2620" s="31">
        <v>5845</v>
      </c>
      <c r="R2620" s="31" t="s">
        <v>5033</v>
      </c>
      <c r="S2620" s="31" t="s">
        <v>4730</v>
      </c>
      <c r="T2620" s="40" t="s">
        <v>5034</v>
      </c>
      <c r="U2620" s="40"/>
      <c r="V2620" s="48"/>
      <c r="W2620" s="48"/>
    </row>
    <row r="2621" ht="28.5" s="49" customFormat="1">
      <c r="A2621" s="39">
        <v>36</v>
      </c>
      <c r="B2621" s="54" t="s">
        <v>40</v>
      </c>
      <c r="C2621" s="55" t="s">
        <v>5015</v>
      </c>
      <c r="D2621" s="141" t="s">
        <v>1998</v>
      </c>
      <c r="E2621" s="88">
        <v>44814</v>
      </c>
      <c r="F2621" s="37" t="str">
        <f>VLOOKUP($C2621,CARPETAS!$C$5:$L$2388,2,FALSE)</f>
        <v>BRB056</v>
      </c>
      <c r="G2621" s="27" t="str">
        <f>VLOOKUP($C2621,CARPETAS!$C$5:$L$2388,9,FALSE)</f>
        <v>143,89,40</v>
      </c>
      <c r="H2621" s="28" t="str">
        <f>VLOOKUP($C2621,CARPETAS!$C$5:$L$2388,5,FALSE)</f>
        <v>Zanini</v>
      </c>
      <c r="I2621" s="88">
        <f>E2621+2</f>
        <v>44816</v>
      </c>
      <c r="J2621" s="29" t="str">
        <f>VLOOKUP($C2621,CARPETAS!$C$5:$L$2388,4,FALSE)</f>
        <v>Rio Branco</v>
      </c>
      <c r="K2621" s="38"/>
      <c r="L2621" s="93">
        <f t="shared" si="162"/>
        <v>44817</v>
      </c>
      <c r="M2621" s="30">
        <f t="shared" si="161"/>
        <v>3</v>
      </c>
      <c r="N2621" s="31">
        <v>918</v>
      </c>
      <c r="O2621" s="31"/>
      <c r="P2621" s="31"/>
      <c r="Q2621" s="31">
        <v>3036</v>
      </c>
      <c r="R2621" s="31" t="s">
        <v>582</v>
      </c>
      <c r="S2621" s="31" t="s">
        <v>583</v>
      </c>
      <c r="T2621" s="40" t="s">
        <v>5035</v>
      </c>
      <c r="U2621" s="40"/>
      <c r="V2621" s="48"/>
      <c r="W2621" s="48"/>
    </row>
    <row r="2622" s="49" customFormat="1">
      <c r="A2622" s="39">
        <v>36</v>
      </c>
      <c r="B2622" s="54" t="s">
        <v>40</v>
      </c>
      <c r="C2622" s="55" t="s">
        <v>4986</v>
      </c>
      <c r="D2622" s="141" t="s">
        <v>28</v>
      </c>
      <c r="E2622" s="88">
        <v>44814</v>
      </c>
      <c r="F2622" s="37" t="str">
        <f>VLOOKUP($C2622,CARPETAS!$C$5:$L$2388,2,FALSE)</f>
        <v>BRB055</v>
      </c>
      <c r="G2622" s="27" t="str">
        <f>VLOOKUP($C2622,CARPETAS!$C$5:$L$2388,9,FALSE)</f>
        <v>143.80.12</v>
      </c>
      <c r="H2622" s="28" t="str">
        <f>VLOOKUP($C2622,CARPETAS!$C$5:$L$2388,5,FALSE)</f>
        <v>Silvio</v>
      </c>
      <c r="I2622" s="88">
        <f>E2622+2</f>
        <v>44816</v>
      </c>
      <c r="J2622" s="29" t="str">
        <f>VLOOKUP($C2622,CARPETAS!$C$5:$L$2388,4,FALSE)</f>
        <v>Rio Branco</v>
      </c>
      <c r="K2622" s="38"/>
      <c r="L2622" s="93">
        <f t="shared" si="162"/>
        <v>44817</v>
      </c>
      <c r="M2622" s="30">
        <f t="shared" si="161"/>
        <v>3</v>
      </c>
      <c r="N2622" s="31">
        <v>918</v>
      </c>
      <c r="O2622" s="31"/>
      <c r="P2622" s="31"/>
      <c r="Q2622" s="31">
        <v>5844</v>
      </c>
      <c r="R2622" s="31" t="s">
        <v>1627</v>
      </c>
      <c r="S2622" s="31" t="s">
        <v>5036</v>
      </c>
      <c r="T2622" s="40" t="s">
        <v>5037</v>
      </c>
      <c r="U2622" s="40"/>
      <c r="V2622" s="48"/>
      <c r="W2622" s="48"/>
    </row>
    <row r="2623" s="49" customFormat="1">
      <c r="A2623" s="39">
        <v>36</v>
      </c>
      <c r="B2623" s="54" t="s">
        <v>40</v>
      </c>
      <c r="C2623" s="55" t="s">
        <v>5038</v>
      </c>
      <c r="D2623" s="141" t="s">
        <v>4464</v>
      </c>
      <c r="E2623" s="88">
        <v>44814</v>
      </c>
      <c r="F2623" s="37" t="str">
        <f>VLOOKUP($C2623,CARPETAS!$C$5:$L$2388,2,FALSE)</f>
        <v>BRS013</v>
      </c>
      <c r="G2623" s="27" t="str">
        <f>VLOOKUP($C2623,CARPETAS!$C$5:$L$2388,9,FALSE)</f>
        <v>143.92.61</v>
      </c>
      <c r="H2623" s="28" t="str">
        <f>VLOOKUP($C2623,CARPETAS!$C$5:$L$2388,5,FALSE)</f>
        <v>Dallog</v>
      </c>
      <c r="I2623" s="88">
        <v>44817</v>
      </c>
      <c r="J2623" s="29" t="str">
        <f>VLOOKUP($C2623,CARPETAS!$C$5:$L$2388,4,FALSE)</f>
        <v>Rio Branco</v>
      </c>
      <c r="K2623" s="38"/>
      <c r="L2623" s="93">
        <f>I2623+1+2</f>
        <v>44820</v>
      </c>
      <c r="M2623" s="30">
        <f t="shared" si="161"/>
        <v>6</v>
      </c>
      <c r="N2623" s="31">
        <v>1056</v>
      </c>
      <c r="O2623" s="31">
        <v>518181</v>
      </c>
      <c r="P2623" s="31">
        <v>1056</v>
      </c>
      <c r="Q2623" s="31">
        <v>164</v>
      </c>
      <c r="R2623" s="31" t="s">
        <v>5039</v>
      </c>
      <c r="S2623" s="31" t="s">
        <v>5040</v>
      </c>
      <c r="T2623" s="40" t="s">
        <v>5041</v>
      </c>
      <c r="U2623" s="40"/>
      <c r="V2623" s="48"/>
      <c r="W2623" s="48"/>
    </row>
    <row r="2624" s="49" customFormat="1">
      <c r="A2624" s="39">
        <v>37</v>
      </c>
      <c r="B2624" s="54" t="s">
        <v>40</v>
      </c>
      <c r="C2624" s="55" t="s">
        <v>5015</v>
      </c>
      <c r="D2624" s="141" t="s">
        <v>1998</v>
      </c>
      <c r="E2624" s="88">
        <v>44816</v>
      </c>
      <c r="F2624" s="37" t="str">
        <f>VLOOKUP($C2624,CARPETAS!$C$5:$L$2388,2,FALSE)</f>
        <v>BRB056</v>
      </c>
      <c r="G2624" s="27" t="str">
        <f>VLOOKUP($C2624,CARPETAS!$C$5:$L$2388,9,FALSE)</f>
        <v>143,89,40</v>
      </c>
      <c r="H2624" s="28" t="str">
        <f>VLOOKUP($C2624,CARPETAS!$C$5:$L$2388,5,FALSE)</f>
        <v>Zanini</v>
      </c>
      <c r="I2624" s="88">
        <f>E2624+2</f>
        <v>44818</v>
      </c>
      <c r="J2624" s="29" t="str">
        <f>VLOOKUP($C2624,CARPETAS!$C$5:$L$2388,4,FALSE)</f>
        <v>Rio Branco</v>
      </c>
      <c r="K2624" s="38"/>
      <c r="L2624" s="93">
        <f>I2624+1</f>
        <v>44819</v>
      </c>
      <c r="M2624" s="30">
        <f t="shared" si="161"/>
        <v>3</v>
      </c>
      <c r="N2624" s="31">
        <v>918</v>
      </c>
      <c r="O2624" s="31"/>
      <c r="P2624" s="31"/>
      <c r="Q2624" s="31">
        <v>3043</v>
      </c>
      <c r="R2624" s="31" t="s">
        <v>552</v>
      </c>
      <c r="S2624" s="31" t="s">
        <v>553</v>
      </c>
      <c r="T2624" s="40" t="s">
        <v>5042</v>
      </c>
      <c r="U2624" s="40"/>
      <c r="V2624" s="48"/>
      <c r="W2624" s="48"/>
    </row>
    <row r="2625" ht="28.5" s="49" customFormat="1">
      <c r="A2625" s="39">
        <v>37</v>
      </c>
      <c r="B2625" s="54" t="s">
        <v>40</v>
      </c>
      <c r="C2625" s="55" t="s">
        <v>5043</v>
      </c>
      <c r="D2625" s="141" t="s">
        <v>2282</v>
      </c>
      <c r="E2625" s="88">
        <v>44816</v>
      </c>
      <c r="F2625" s="37" t="str">
        <f>VLOOKUP($C2625,CARPETAS!$C$5:$L$2388,2,FALSE)</f>
        <v>BRE031</v>
      </c>
      <c r="G2625" s="27" t="str">
        <f>VLOOKUP($C2625,CARPETAS!$C$5:$L$2388,9,FALSE)</f>
        <v>1439158/1439511</v>
      </c>
      <c r="H2625" s="28" t="str">
        <f>VLOOKUP($C2625,CARPETAS!$C$5:$L$2388,5,FALSE)</f>
        <v>Zanini</v>
      </c>
      <c r="I2625" s="88">
        <f>E2625+2</f>
        <v>44818</v>
      </c>
      <c r="J2625" s="29" t="str">
        <f>VLOOKUP($C2625,CARPETAS!$C$5:$L$2388,4,FALSE)</f>
        <v>Rio Branco</v>
      </c>
      <c r="K2625" s="38"/>
      <c r="L2625" s="93">
        <f>I2625+1</f>
        <v>44819</v>
      </c>
      <c r="M2625" s="30">
        <f t="shared" si="161"/>
        <v>3</v>
      </c>
      <c r="N2625" s="31">
        <v>1160</v>
      </c>
      <c r="O2625" s="31"/>
      <c r="P2625" s="31"/>
      <c r="Q2625" s="31">
        <v>3044</v>
      </c>
      <c r="R2625" s="31" t="s">
        <v>364</v>
      </c>
      <c r="S2625" s="31" t="s">
        <v>703</v>
      </c>
      <c r="T2625" s="40" t="s">
        <v>5044</v>
      </c>
      <c r="U2625" s="40"/>
      <c r="V2625" s="48"/>
      <c r="W2625" s="48"/>
    </row>
    <row r="2626" ht="28.5" s="49" customFormat="1">
      <c r="A2626" s="39">
        <v>36</v>
      </c>
      <c r="B2626" s="54" t="s">
        <v>40</v>
      </c>
      <c r="C2626" s="55" t="s">
        <v>5045</v>
      </c>
      <c r="D2626" s="141" t="s">
        <v>2282</v>
      </c>
      <c r="E2626" s="88">
        <v>44812</v>
      </c>
      <c r="F2626" s="37" t="str">
        <f>VLOOKUP($C2626,CARPETAS!$C$5:$L$2388,2,FALSE)</f>
        <v>BRE032</v>
      </c>
      <c r="G2626" s="27" t="str">
        <f>VLOOKUP($C2626,CARPETAS!$C$5:$L$2388,9,FALSE)</f>
        <v>143.85.16</v>
      </c>
      <c r="H2626" s="28" t="str">
        <f>VLOOKUP($C2626,CARPETAS!$C$5:$L$2388,5,FALSE)</f>
        <v>Silvio</v>
      </c>
      <c r="I2626" s="88">
        <v>44818</v>
      </c>
      <c r="J2626" s="29" t="str">
        <f>VLOOKUP($C2626,CARPETAS!$C$5:$L$2388,4,FALSE)</f>
        <v>Rio Branco</v>
      </c>
      <c r="K2626" s="38"/>
      <c r="L2626" s="93">
        <f>I2626+1+1</f>
        <v>44820</v>
      </c>
      <c r="M2626" s="30">
        <f t="shared" si="161"/>
        <v>8</v>
      </c>
      <c r="N2626" s="31">
        <v>1890</v>
      </c>
      <c r="O2626" s="31">
        <v>57875</v>
      </c>
      <c r="P2626" s="31">
        <v>1890</v>
      </c>
      <c r="Q2626" s="31">
        <v>5842</v>
      </c>
      <c r="R2626" s="31" t="s">
        <v>3920</v>
      </c>
      <c r="S2626" s="31" t="s">
        <v>2758</v>
      </c>
      <c r="T2626" s="40" t="s">
        <v>5046</v>
      </c>
      <c r="U2626" s="40"/>
      <c r="V2626" s="48"/>
      <c r="W2626" s="48"/>
    </row>
    <row r="2627" s="49" customFormat="1">
      <c r="A2627" s="39">
        <v>37</v>
      </c>
      <c r="B2627" s="54" t="s">
        <v>22</v>
      </c>
      <c r="C2627" s="55" t="s">
        <v>23</v>
      </c>
      <c r="D2627" s="141" t="s">
        <v>28</v>
      </c>
      <c r="E2627" s="88">
        <v>44817</v>
      </c>
      <c r="F2627" s="37" t="str">
        <f>VLOOKUP($C2627,CARPETAS!$C$5:$L$2388,2,FALSE)</f>
        <v>BRB</v>
      </c>
      <c r="G2627" s="27" t="str">
        <f>VLOOKUP($C2627,CARPETAS!$C$5:$L$2388,9,FALSE)</f>
        <v>xx</v>
      </c>
      <c r="H2627" s="28" t="str">
        <f>VLOOKUP($C2627,CARPETAS!$C$5:$L$2388,5,FALSE)</f>
        <v>xx</v>
      </c>
      <c r="I2627" s="88">
        <f>E2627+2</f>
        <v>44819</v>
      </c>
      <c r="J2627" s="29" t="str">
        <f>VLOOKUP($C2627,CARPETAS!$C$5:$L$2388,4,FALSE)</f>
        <v>xx</v>
      </c>
      <c r="K2627" s="38"/>
      <c r="L2627" s="93">
        <f ref="L2627:L2633" t="shared" si="163">I2627+1</f>
        <v>44820</v>
      </c>
      <c r="M2627" s="30">
        <f t="shared" si="161"/>
        <v>3</v>
      </c>
      <c r="N2627" s="31">
        <v>918</v>
      </c>
      <c r="O2627" s="31"/>
      <c r="P2627" s="31"/>
      <c r="Q2627" s="31"/>
      <c r="R2627" s="31"/>
      <c r="S2627" s="31"/>
      <c r="T2627" s="40"/>
      <c r="U2627" s="40"/>
      <c r="V2627" s="48"/>
      <c r="W2627" s="48"/>
    </row>
    <row r="2628" s="49" customFormat="1">
      <c r="A2628" s="39">
        <v>37</v>
      </c>
      <c r="B2628" s="54" t="s">
        <v>40</v>
      </c>
      <c r="C2628" s="55" t="s">
        <v>5015</v>
      </c>
      <c r="D2628" s="141" t="s">
        <v>1998</v>
      </c>
      <c r="E2628" s="88">
        <v>44818</v>
      </c>
      <c r="F2628" s="37" t="str">
        <f>VLOOKUP($C2628,CARPETAS!$C$5:$L$2388,2,FALSE)</f>
        <v>BRB056</v>
      </c>
      <c r="G2628" s="27" t="str">
        <f>VLOOKUP($C2628,CARPETAS!$C$5:$L$2388,9,FALSE)</f>
        <v>143,89,40</v>
      </c>
      <c r="H2628" s="28" t="str">
        <f>VLOOKUP($C2628,CARPETAS!$C$5:$L$2388,5,FALSE)</f>
        <v>Zanini</v>
      </c>
      <c r="I2628" s="88">
        <v>44819</v>
      </c>
      <c r="J2628" s="29" t="str">
        <f>VLOOKUP($C2628,CARPETAS!$C$5:$L$2388,4,FALSE)</f>
        <v>Rio Branco</v>
      </c>
      <c r="K2628" s="38"/>
      <c r="L2628" s="93">
        <f t="shared" si="163"/>
        <v>44820</v>
      </c>
      <c r="M2628" s="30">
        <f t="shared" si="161"/>
        <v>2</v>
      </c>
      <c r="N2628" s="31">
        <v>918</v>
      </c>
      <c r="O2628" s="31"/>
      <c r="P2628" s="31"/>
      <c r="Q2628" s="31">
        <v>3046</v>
      </c>
      <c r="R2628" s="31" t="s">
        <v>3326</v>
      </c>
      <c r="S2628" s="31" t="s">
        <v>3670</v>
      </c>
      <c r="T2628" s="40" t="s">
        <v>5047</v>
      </c>
      <c r="U2628" s="40"/>
      <c r="V2628" s="48"/>
      <c r="W2628" s="48"/>
    </row>
    <row r="2629" s="49" customFormat="1">
      <c r="A2629" s="39">
        <v>37</v>
      </c>
      <c r="B2629" s="54" t="s">
        <v>40</v>
      </c>
      <c r="C2629" s="55" t="s">
        <v>5015</v>
      </c>
      <c r="D2629" s="141" t="s">
        <v>26</v>
      </c>
      <c r="E2629" s="88">
        <v>44819</v>
      </c>
      <c r="F2629" s="37" t="str">
        <f>VLOOKUP($C2629,CARPETAS!$C$5:$L$2388,2,FALSE)</f>
        <v>BRB056</v>
      </c>
      <c r="G2629" s="27" t="str">
        <f>VLOOKUP($C2629,CARPETAS!$C$5:$L$2388,9,FALSE)</f>
        <v>143,89,40</v>
      </c>
      <c r="H2629" s="28" t="str">
        <f>VLOOKUP($C2629,CARPETAS!$C$5:$L$2388,5,FALSE)</f>
        <v>Zanini</v>
      </c>
      <c r="I2629" s="88">
        <v>44820</v>
      </c>
      <c r="J2629" s="29" t="str">
        <f>VLOOKUP($C2629,CARPETAS!$C$5:$L$2388,4,FALSE)</f>
        <v>Rio Branco</v>
      </c>
      <c r="K2629" s="38"/>
      <c r="L2629" s="93">
        <f t="shared" si="163"/>
        <v>44821</v>
      </c>
      <c r="M2629" s="30">
        <f t="shared" si="161"/>
        <v>2</v>
      </c>
      <c r="N2629" s="31">
        <v>918</v>
      </c>
      <c r="O2629" s="31"/>
      <c r="P2629" s="31"/>
      <c r="Q2629" s="31">
        <v>3051</v>
      </c>
      <c r="R2629" s="31" t="s">
        <v>5048</v>
      </c>
      <c r="S2629" s="31" t="s">
        <v>5049</v>
      </c>
      <c r="T2629" s="40" t="s">
        <v>5050</v>
      </c>
      <c r="U2629" s="40"/>
      <c r="V2629" s="48"/>
      <c r="W2629" s="48"/>
    </row>
    <row r="2630" s="49" customFormat="1">
      <c r="A2630" s="39">
        <v>37</v>
      </c>
      <c r="B2630" s="54" t="s">
        <v>40</v>
      </c>
      <c r="C2630" s="55" t="s">
        <v>5051</v>
      </c>
      <c r="D2630" s="141" t="s">
        <v>1907</v>
      </c>
      <c r="E2630" s="88">
        <v>44818</v>
      </c>
      <c r="F2630" s="37" t="str">
        <f>VLOOKUP($C2630,CARPETAS!$C$5:$L$2388,2,FALSE)</f>
        <v>PYB003</v>
      </c>
      <c r="G2630" s="27" t="str">
        <f>VLOOKUP($C2630,CARPETAS!$C$5:$L$2388,9,FALSE)</f>
        <v>143.96.77</v>
      </c>
      <c r="H2630" s="28" t="str">
        <f>VLOOKUP($C2630,CARPETAS!$C$5:$L$2388,5,FALSE)</f>
        <v>Alto Paraguay</v>
      </c>
      <c r="I2630" s="88">
        <v>44823</v>
      </c>
      <c r="J2630" s="29" t="str">
        <f>VLOOKUP($C2630,CARPETAS!$C$5:$L$2388,4,FALSE)</f>
        <v>Salto</v>
      </c>
      <c r="K2630" s="38"/>
      <c r="L2630" s="93">
        <f t="shared" si="163"/>
        <v>44824</v>
      </c>
      <c r="M2630" s="30">
        <f t="shared" si="161"/>
        <v>6</v>
      </c>
      <c r="N2630" s="31">
        <v>990</v>
      </c>
      <c r="O2630" s="31" t="s">
        <v>1936</v>
      </c>
      <c r="P2630" s="31">
        <v>977</v>
      </c>
      <c r="Q2630" s="31"/>
      <c r="R2630" s="31"/>
      <c r="S2630" s="31"/>
      <c r="T2630" s="40" t="s">
        <v>5052</v>
      </c>
      <c r="U2630" s="40"/>
      <c r="V2630" s="48"/>
      <c r="W2630" s="48"/>
    </row>
    <row r="2631" s="49" customFormat="1">
      <c r="A2631" s="39">
        <v>37</v>
      </c>
      <c r="B2631" s="54" t="s">
        <v>40</v>
      </c>
      <c r="C2631" s="55" t="s">
        <v>4986</v>
      </c>
      <c r="D2631" s="141" t="s">
        <v>36</v>
      </c>
      <c r="E2631" s="88">
        <v>44820</v>
      </c>
      <c r="F2631" s="37" t="str">
        <f>VLOOKUP($C2631,CARPETAS!$C$5:$L$2388,2,FALSE)</f>
        <v>BRB055</v>
      </c>
      <c r="G2631" s="27" t="str">
        <f>VLOOKUP($C2631,CARPETAS!$C$5:$L$2388,9,FALSE)</f>
        <v>143.80.12</v>
      </c>
      <c r="H2631" s="28" t="str">
        <f>VLOOKUP($C2631,CARPETAS!$C$5:$L$2388,5,FALSE)</f>
        <v>Silvio</v>
      </c>
      <c r="I2631" s="88">
        <v>44823</v>
      </c>
      <c r="J2631" s="29" t="str">
        <f>VLOOKUP($C2631,CARPETAS!$C$5:$L$2388,4,FALSE)</f>
        <v>Rio Branco</v>
      </c>
      <c r="K2631" s="38"/>
      <c r="L2631" s="93">
        <f t="shared" si="163"/>
        <v>44824</v>
      </c>
      <c r="M2631" s="30">
        <f t="shared" si="161"/>
        <v>4</v>
      </c>
      <c r="N2631" s="31">
        <v>918</v>
      </c>
      <c r="O2631" s="31" t="s">
        <v>1504</v>
      </c>
      <c r="P2631" s="31">
        <v>919</v>
      </c>
      <c r="Q2631" s="31">
        <v>5855</v>
      </c>
      <c r="R2631" s="31" t="s">
        <v>2098</v>
      </c>
      <c r="S2631" s="31" t="s">
        <v>2791</v>
      </c>
      <c r="T2631" s="40" t="s">
        <v>5053</v>
      </c>
      <c r="U2631" s="40"/>
      <c r="V2631" s="48"/>
      <c r="W2631" s="48"/>
    </row>
    <row r="2632" s="49" customFormat="1">
      <c r="A2632" s="39">
        <v>37</v>
      </c>
      <c r="B2632" s="54" t="s">
        <v>40</v>
      </c>
      <c r="C2632" s="55" t="s">
        <v>4959</v>
      </c>
      <c r="D2632" s="141" t="s">
        <v>27</v>
      </c>
      <c r="E2632" s="88">
        <v>44820</v>
      </c>
      <c r="F2632" s="37" t="str">
        <f>VLOOKUP($C2632,CARPETAS!$C$5:$L$2388,2,FALSE)</f>
        <v>BRB053</v>
      </c>
      <c r="G2632" s="27" t="str">
        <f>VLOOKUP($C2632,CARPETAS!$C$5:$L$2388,9,FALSE)</f>
        <v>143.59.48</v>
      </c>
      <c r="H2632" s="28" t="str">
        <f>VLOOKUP($C2632,CARPETAS!$C$5:$L$2388,5,FALSE)</f>
        <v>Amaro</v>
      </c>
      <c r="I2632" s="88">
        <v>44823</v>
      </c>
      <c r="J2632" s="29" t="str">
        <f>VLOOKUP($C2632,CARPETAS!$C$5:$L$2388,4,FALSE)</f>
        <v>Rio Branco</v>
      </c>
      <c r="K2632" s="38"/>
      <c r="L2632" s="93">
        <f t="shared" si="163"/>
        <v>44824</v>
      </c>
      <c r="M2632" s="30">
        <f t="shared" si="161"/>
        <v>4</v>
      </c>
      <c r="N2632" s="31">
        <v>1008</v>
      </c>
      <c r="O2632" s="31" t="s">
        <v>1120</v>
      </c>
      <c r="P2632" s="31">
        <v>1009</v>
      </c>
      <c r="Q2632" s="31">
        <v>20033</v>
      </c>
      <c r="R2632" s="31" t="s">
        <v>3474</v>
      </c>
      <c r="S2632" s="31" t="s">
        <v>4776</v>
      </c>
      <c r="T2632" s="40" t="s">
        <v>5054</v>
      </c>
      <c r="U2632" s="40"/>
      <c r="V2632" s="48"/>
      <c r="W2632" s="48"/>
    </row>
    <row r="2633" s="49" customFormat="1">
      <c r="A2633" s="39">
        <v>37</v>
      </c>
      <c r="B2633" s="54" t="s">
        <v>40</v>
      </c>
      <c r="C2633" s="55" t="s">
        <v>5015</v>
      </c>
      <c r="D2633" s="141" t="s">
        <v>4563</v>
      </c>
      <c r="E2633" s="88">
        <v>44820</v>
      </c>
      <c r="F2633" s="37" t="str">
        <f>VLOOKUP($C2633,CARPETAS!$C$5:$L$2388,2,FALSE)</f>
        <v>BRB056</v>
      </c>
      <c r="G2633" s="27" t="str">
        <f>VLOOKUP($C2633,CARPETAS!$C$5:$L$2388,9,FALSE)</f>
        <v>143,89,40</v>
      </c>
      <c r="H2633" s="28" t="str">
        <f>VLOOKUP($C2633,CARPETAS!$C$5:$L$2388,5,FALSE)</f>
        <v>Zanini</v>
      </c>
      <c r="I2633" s="88">
        <v>44823</v>
      </c>
      <c r="J2633" s="29" t="str">
        <f>VLOOKUP($C2633,CARPETAS!$C$5:$L$2388,4,FALSE)</f>
        <v>Rio Branco</v>
      </c>
      <c r="K2633" s="38"/>
      <c r="L2633" s="93">
        <f t="shared" si="163"/>
        <v>44824</v>
      </c>
      <c r="M2633" s="30">
        <f t="shared" si="161"/>
        <v>4</v>
      </c>
      <c r="N2633" s="31">
        <v>918</v>
      </c>
      <c r="O2633" s="31" t="s">
        <v>5055</v>
      </c>
      <c r="P2633" s="31">
        <v>918</v>
      </c>
      <c r="Q2633" s="31">
        <v>3053</v>
      </c>
      <c r="R2633" s="31" t="s">
        <v>4805</v>
      </c>
      <c r="S2633" s="31" t="s">
        <v>4806</v>
      </c>
      <c r="T2633" s="40" t="s">
        <v>5056</v>
      </c>
      <c r="U2633" s="40"/>
      <c r="V2633" s="48"/>
      <c r="W2633" s="48"/>
    </row>
    <row r="2634" s="49" customFormat="1">
      <c r="A2634" s="39">
        <v>37</v>
      </c>
      <c r="B2634" s="54" t="s">
        <v>40</v>
      </c>
      <c r="C2634" s="55" t="s">
        <v>4986</v>
      </c>
      <c r="D2634" s="141" t="s">
        <v>32</v>
      </c>
      <c r="E2634" s="88">
        <v>44820</v>
      </c>
      <c r="F2634" s="37" t="str">
        <f>VLOOKUP($C2634,CARPETAS!$C$5:$L$2388,2,FALSE)</f>
        <v>BRB055</v>
      </c>
      <c r="G2634" s="27" t="str">
        <f>VLOOKUP($C2634,CARPETAS!$C$5:$L$2388,9,FALSE)</f>
        <v>143.80.12</v>
      </c>
      <c r="H2634" s="28" t="str">
        <f>VLOOKUP($C2634,CARPETAS!$C$5:$L$2388,5,FALSE)</f>
        <v>Silvio</v>
      </c>
      <c r="I2634" s="88">
        <v>44824</v>
      </c>
      <c r="J2634" s="29" t="str">
        <f>VLOOKUP($C2634,CARPETAS!$C$5:$L$2388,4,FALSE)</f>
        <v>Rio Branco</v>
      </c>
      <c r="K2634" s="38"/>
      <c r="L2634" s="93">
        <f>I2634+1+1</f>
        <v>44826</v>
      </c>
      <c r="M2634" s="30">
        <f t="shared" si="161"/>
        <v>6</v>
      </c>
      <c r="N2634" s="31">
        <v>918</v>
      </c>
      <c r="O2634" s="31" t="s">
        <v>566</v>
      </c>
      <c r="P2634" s="31">
        <v>919</v>
      </c>
      <c r="Q2634" s="31">
        <v>5854</v>
      </c>
      <c r="R2634" s="31" t="s">
        <v>4793</v>
      </c>
      <c r="S2634" s="31" t="s">
        <v>1991</v>
      </c>
      <c r="T2634" s="40" t="s">
        <v>5057</v>
      </c>
      <c r="U2634" s="40"/>
      <c r="V2634" s="48"/>
      <c r="W2634" s="48"/>
    </row>
    <row r="2635" ht="28.5" s="49" customFormat="1">
      <c r="A2635" s="39">
        <v>36</v>
      </c>
      <c r="B2635" s="54" t="s">
        <v>40</v>
      </c>
      <c r="C2635" s="55" t="s">
        <v>5058</v>
      </c>
      <c r="D2635" s="141" t="s">
        <v>38</v>
      </c>
      <c r="E2635" s="88">
        <v>44814</v>
      </c>
      <c r="F2635" s="37" t="str">
        <f>VLOOKUP($C2635,CARPETAS!$C$5:$L$2388,2,FALSE)</f>
        <v>BRA036</v>
      </c>
      <c r="G2635" s="27" t="str">
        <f>VLOOKUP($C2635,CARPETAS!$C$5:$L$2388,9,FALSE)</f>
        <v>143.88.61</v>
      </c>
      <c r="H2635" s="28" t="str">
        <f>VLOOKUP($C2635,CARPETAS!$C$5:$L$2388,5,FALSE)</f>
        <v>Silvio</v>
      </c>
      <c r="I2635" s="88">
        <v>44824</v>
      </c>
      <c r="J2635" s="29" t="str">
        <f>VLOOKUP($C2635,CARPETAS!$C$5:$L$2388,4,FALSE)</f>
        <v>Rio Branco</v>
      </c>
      <c r="K2635" s="38"/>
      <c r="L2635" s="93">
        <f>I2635+1+1</f>
        <v>44826</v>
      </c>
      <c r="M2635" s="30">
        <f t="shared" si="161"/>
        <v>12</v>
      </c>
      <c r="N2635" s="31">
        <v>1104</v>
      </c>
      <c r="O2635" s="31">
        <v>58190</v>
      </c>
      <c r="P2635" s="31">
        <v>1104</v>
      </c>
      <c r="Q2635" s="31">
        <v>5846</v>
      </c>
      <c r="R2635" s="31" t="s">
        <v>5059</v>
      </c>
      <c r="S2635" s="31" t="s">
        <v>3319</v>
      </c>
      <c r="T2635" s="40" t="s">
        <v>5060</v>
      </c>
      <c r="U2635" s="40"/>
      <c r="V2635" s="48"/>
      <c r="W2635" s="48"/>
    </row>
    <row r="2636" s="49" customFormat="1">
      <c r="A2636" s="39">
        <v>38</v>
      </c>
      <c r="B2636" s="54" t="s">
        <v>40</v>
      </c>
      <c r="C2636" s="55" t="s">
        <v>4986</v>
      </c>
      <c r="D2636" s="141" t="s">
        <v>32</v>
      </c>
      <c r="E2636" s="88">
        <v>44823</v>
      </c>
      <c r="F2636" s="37" t="str">
        <f>VLOOKUP($C2636,CARPETAS!$C$5:$L$2388,2,FALSE)</f>
        <v>BRB055</v>
      </c>
      <c r="G2636" s="27" t="str">
        <f>VLOOKUP($C2636,CARPETAS!$C$5:$L$2388,9,FALSE)</f>
        <v>143.80.12</v>
      </c>
      <c r="H2636" s="28" t="str">
        <f>VLOOKUP($C2636,CARPETAS!$C$5:$L$2388,5,FALSE)</f>
        <v>Silvio</v>
      </c>
      <c r="I2636" s="88">
        <v>44825</v>
      </c>
      <c r="J2636" s="29" t="str">
        <f>VLOOKUP($C2636,CARPETAS!$C$5:$L$2388,4,FALSE)</f>
        <v>Rio Branco</v>
      </c>
      <c r="K2636" s="38"/>
      <c r="L2636" s="93">
        <f ref="L2636:L2646" t="shared" si="164">I2636+1</f>
        <v>44826</v>
      </c>
      <c r="M2636" s="30">
        <f t="shared" si="161"/>
        <v>3</v>
      </c>
      <c r="N2636" s="31">
        <v>918</v>
      </c>
      <c r="O2636" s="31" t="s">
        <v>590</v>
      </c>
      <c r="P2636" s="31">
        <v>919</v>
      </c>
      <c r="Q2636" s="31">
        <v>5859</v>
      </c>
      <c r="R2636" s="31" t="s">
        <v>2295</v>
      </c>
      <c r="S2636" s="31" t="s">
        <v>2296</v>
      </c>
      <c r="T2636" s="40" t="s">
        <v>5061</v>
      </c>
      <c r="U2636" s="40"/>
      <c r="V2636" s="48"/>
      <c r="W2636" s="48"/>
    </row>
    <row r="2637" s="49" customFormat="1">
      <c r="A2637" s="39">
        <v>38</v>
      </c>
      <c r="B2637" s="54" t="s">
        <v>40</v>
      </c>
      <c r="C2637" s="55" t="s">
        <v>5015</v>
      </c>
      <c r="D2637" s="141" t="s">
        <v>1998</v>
      </c>
      <c r="E2637" s="88">
        <v>44823</v>
      </c>
      <c r="F2637" s="37" t="str">
        <f>VLOOKUP($C2637,CARPETAS!$C$5:$L$2388,2,FALSE)</f>
        <v>BRB056</v>
      </c>
      <c r="G2637" s="27" t="str">
        <f>VLOOKUP($C2637,CARPETAS!$C$5:$L$2388,9,FALSE)</f>
        <v>143,89,40</v>
      </c>
      <c r="H2637" s="28" t="str">
        <f>VLOOKUP($C2637,CARPETAS!$C$5:$L$2388,5,FALSE)</f>
        <v>Zanini</v>
      </c>
      <c r="I2637" s="88">
        <f>E2637+2</f>
        <v>44825</v>
      </c>
      <c r="J2637" s="29" t="str">
        <f>VLOOKUP($C2637,CARPETAS!$C$5:$L$2388,4,FALSE)</f>
        <v>Rio Branco</v>
      </c>
      <c r="K2637" s="38"/>
      <c r="L2637" s="93">
        <f t="shared" si="164"/>
        <v>44826</v>
      </c>
      <c r="M2637" s="30">
        <f t="shared" si="161"/>
        <v>3</v>
      </c>
      <c r="N2637" s="31">
        <v>918</v>
      </c>
      <c r="O2637" s="31" t="s">
        <v>3556</v>
      </c>
      <c r="P2637" s="31">
        <v>918</v>
      </c>
      <c r="Q2637" s="31">
        <v>3055</v>
      </c>
      <c r="R2637" s="31" t="s">
        <v>515</v>
      </c>
      <c r="S2637" s="31" t="s">
        <v>516</v>
      </c>
      <c r="T2637" s="40" t="s">
        <v>5062</v>
      </c>
      <c r="U2637" s="40"/>
      <c r="V2637" s="48"/>
      <c r="W2637" s="48"/>
    </row>
    <row r="2638" s="49" customFormat="1">
      <c r="A2638" s="39">
        <v>38</v>
      </c>
      <c r="B2638" s="54" t="s">
        <v>40</v>
      </c>
      <c r="C2638" s="55" t="s">
        <v>5063</v>
      </c>
      <c r="D2638" s="141" t="s">
        <v>1907</v>
      </c>
      <c r="E2638" s="88">
        <v>44823</v>
      </c>
      <c r="F2638" s="37" t="str">
        <f>VLOOKUP($C2638,CARPETAS!$C$5:$L$2388,2,FALSE)</f>
        <v>PYB004</v>
      </c>
      <c r="G2638" s="27" t="str">
        <f>VLOOKUP($C2638,CARPETAS!$C$5:$L$2388,9,FALSE)</f>
        <v>144.04.15</v>
      </c>
      <c r="H2638" s="28" t="str">
        <f>VLOOKUP($C2638,CARPETAS!$C$5:$L$2388,5,FALSE)</f>
        <v>Alto Paraguay</v>
      </c>
      <c r="I2638" s="88">
        <v>44826</v>
      </c>
      <c r="J2638" s="29" t="str">
        <f>VLOOKUP($C2638,CARPETAS!$C$5:$L$2388,4,FALSE)</f>
        <v>Salto</v>
      </c>
      <c r="K2638" s="38"/>
      <c r="L2638" s="93">
        <f t="shared" si="164"/>
        <v>44827</v>
      </c>
      <c r="M2638" s="30">
        <f t="shared" si="161"/>
        <v>4</v>
      </c>
      <c r="N2638" s="31">
        <v>990</v>
      </c>
      <c r="O2638" s="31" t="s">
        <v>1941</v>
      </c>
      <c r="P2638" s="31">
        <v>990</v>
      </c>
      <c r="Q2638" s="31"/>
      <c r="R2638" s="31" t="s">
        <v>5064</v>
      </c>
      <c r="S2638" s="31" t="s">
        <v>2114</v>
      </c>
      <c r="T2638" s="40" t="s">
        <v>5065</v>
      </c>
      <c r="U2638" s="40"/>
      <c r="V2638" s="48"/>
      <c r="W2638" s="48"/>
    </row>
    <row r="2639" s="49" customFormat="1">
      <c r="A2639" s="39">
        <v>38</v>
      </c>
      <c r="B2639" s="54" t="s">
        <v>40</v>
      </c>
      <c r="C2639" s="55" t="s">
        <v>5066</v>
      </c>
      <c r="D2639" s="141" t="s">
        <v>4563</v>
      </c>
      <c r="E2639" s="88">
        <v>44824</v>
      </c>
      <c r="F2639" s="37" t="str">
        <f>VLOOKUP($C2639,CARPETAS!$C$5:$L$2388,2,FALSE)</f>
        <v>BRB057</v>
      </c>
      <c r="G2639" s="27" t="str">
        <f>VLOOKUP($C2639,CARPETAS!$C$5:$L$2388,9,FALSE)</f>
        <v>144.05.68</v>
      </c>
      <c r="H2639" s="28" t="str">
        <f>VLOOKUP($C2639,CARPETAS!$C$5:$L$2388,5,FALSE)</f>
        <v>Zanini</v>
      </c>
      <c r="I2639" s="88">
        <f>E2639+2</f>
        <v>44826</v>
      </c>
      <c r="J2639" s="29" t="str">
        <f>VLOOKUP($C2639,CARPETAS!$C$5:$L$2388,4,FALSE)</f>
        <v>Rio Branco</v>
      </c>
      <c r="K2639" s="38"/>
      <c r="L2639" s="93">
        <f t="shared" si="164"/>
        <v>44827</v>
      </c>
      <c r="M2639" s="30">
        <f t="shared" si="161"/>
        <v>3</v>
      </c>
      <c r="N2639" s="31">
        <v>918</v>
      </c>
      <c r="O2639" s="31" t="s">
        <v>5067</v>
      </c>
      <c r="P2639" s="31">
        <v>918</v>
      </c>
      <c r="Q2639" s="31">
        <v>3059</v>
      </c>
      <c r="R2639" s="31" t="s">
        <v>157</v>
      </c>
      <c r="S2639" s="31" t="s">
        <v>158</v>
      </c>
      <c r="T2639" s="40" t="s">
        <v>5068</v>
      </c>
      <c r="U2639" s="40"/>
      <c r="V2639" s="48"/>
      <c r="W2639" s="48"/>
    </row>
    <row r="2640" s="49" customFormat="1">
      <c r="A2640" s="39">
        <v>37</v>
      </c>
      <c r="B2640" s="54" t="s">
        <v>40</v>
      </c>
      <c r="C2640" s="55" t="s">
        <v>5069</v>
      </c>
      <c r="D2640" s="141" t="s">
        <v>38</v>
      </c>
      <c r="E2640" s="88">
        <v>44819</v>
      </c>
      <c r="F2640" s="37" t="str">
        <f>VLOOKUP($C2640,CARPETAS!$C$5:$L$2388,2,FALSE)</f>
        <v>BRA037</v>
      </c>
      <c r="G2640" s="27" t="str">
        <f>VLOOKUP($C2640,CARPETAS!$C$5:$L$2388,9,FALSE)</f>
        <v>143.98.26</v>
      </c>
      <c r="H2640" s="28" t="str">
        <f>VLOOKUP($C2640,CARPETAS!$C$5:$L$2388,5,FALSE)</f>
        <v>Silvio</v>
      </c>
      <c r="I2640" s="88">
        <v>44826</v>
      </c>
      <c r="J2640" s="29" t="str">
        <f>VLOOKUP($C2640,CARPETAS!$C$5:$L$2388,4,FALSE)</f>
        <v>Rio Branco</v>
      </c>
      <c r="K2640" s="38"/>
      <c r="L2640" s="93">
        <f t="shared" si="164"/>
        <v>44827</v>
      </c>
      <c r="M2640" s="30">
        <f t="shared" si="161"/>
        <v>8</v>
      </c>
      <c r="N2640" s="31">
        <v>1104</v>
      </c>
      <c r="O2640" s="31">
        <v>58191</v>
      </c>
      <c r="P2640" s="31">
        <v>1104</v>
      </c>
      <c r="Q2640" s="31">
        <v>5852</v>
      </c>
      <c r="R2640" s="31" t="s">
        <v>4625</v>
      </c>
      <c r="S2640" s="31" t="s">
        <v>4982</v>
      </c>
      <c r="T2640" s="40" t="s">
        <v>5070</v>
      </c>
      <c r="U2640" s="40"/>
      <c r="V2640" s="48"/>
      <c r="W2640" s="48"/>
    </row>
    <row r="2641" s="49" customFormat="1">
      <c r="A2641" s="39">
        <v>36</v>
      </c>
      <c r="B2641" s="54" t="s">
        <v>40</v>
      </c>
      <c r="C2641" s="55" t="s">
        <v>5071</v>
      </c>
      <c r="D2641" s="141" t="s">
        <v>2282</v>
      </c>
      <c r="E2641" s="88">
        <v>44818</v>
      </c>
      <c r="F2641" s="37" t="str">
        <f>VLOOKUP($C2641,CARPETAS!$C$5:$L$2388,2,FALSE)</f>
        <v>BRE033</v>
      </c>
      <c r="G2641" s="27">
        <f>VLOOKUP($C2641,CARPETAS!$C$5:$L$2388,9,FALSE)</f>
        <v>0</v>
      </c>
      <c r="H2641" s="28" t="str">
        <f>VLOOKUP($C2641,CARPETAS!$C$5:$L$2388,5,FALSE)</f>
        <v>Silvio</v>
      </c>
      <c r="I2641" s="88">
        <v>44827</v>
      </c>
      <c r="J2641" s="29" t="str">
        <f>VLOOKUP($C2641,CARPETAS!$C$5:$L$2388,4,FALSE)</f>
        <v>Rio Branco</v>
      </c>
      <c r="K2641" s="38"/>
      <c r="L2641" s="93">
        <f t="shared" si="164"/>
        <v>44828</v>
      </c>
      <c r="M2641" s="30">
        <f t="shared" si="161"/>
        <v>10</v>
      </c>
      <c r="N2641" s="31">
        <v>2520</v>
      </c>
      <c r="O2641" s="31"/>
      <c r="P2641" s="31"/>
      <c r="Q2641" s="31">
        <v>5849</v>
      </c>
      <c r="R2641" s="31" t="s">
        <v>4345</v>
      </c>
      <c r="S2641" s="31" t="s">
        <v>4346</v>
      </c>
      <c r="T2641" s="40" t="s">
        <v>5072</v>
      </c>
      <c r="U2641" s="40"/>
      <c r="V2641" s="48"/>
      <c r="W2641" s="48"/>
    </row>
    <row r="2642" s="49" customFormat="1">
      <c r="A2642" s="39">
        <v>38</v>
      </c>
      <c r="B2642" s="54" t="s">
        <v>40</v>
      </c>
      <c r="C2642" s="55" t="s">
        <v>5073</v>
      </c>
      <c r="D2642" s="141" t="s">
        <v>1907</v>
      </c>
      <c r="E2642" s="88">
        <v>44824</v>
      </c>
      <c r="F2642" s="37" t="str">
        <f>VLOOKUP($C2642,CARPETAS!$C$5:$L$2388,2,FALSE)</f>
        <v>PYB005</v>
      </c>
      <c r="G2642" s="27" t="str">
        <f>VLOOKUP($C2642,CARPETAS!$C$5:$L$2388,9,FALSE)</f>
        <v>144.04.16</v>
      </c>
      <c r="H2642" s="28" t="str">
        <f>VLOOKUP($C2642,CARPETAS!$C$5:$L$2388,5,FALSE)</f>
        <v>Alto Paraguay</v>
      </c>
      <c r="I2642" s="88">
        <v>44827</v>
      </c>
      <c r="J2642" s="29" t="str">
        <f>VLOOKUP($C2642,CARPETAS!$C$5:$L$2388,4,FALSE)</f>
        <v>Salto</v>
      </c>
      <c r="K2642" s="38"/>
      <c r="L2642" s="93">
        <f t="shared" si="164"/>
        <v>44828</v>
      </c>
      <c r="M2642" s="30">
        <f t="shared" si="161"/>
        <v>4</v>
      </c>
      <c r="N2642" s="31">
        <v>990</v>
      </c>
      <c r="O2642" s="31"/>
      <c r="P2642" s="31"/>
      <c r="Q2642" s="31"/>
      <c r="R2642" s="31"/>
      <c r="S2642" s="31"/>
      <c r="T2642" s="40"/>
      <c r="U2642" s="40"/>
      <c r="V2642" s="48"/>
      <c r="W2642" s="48"/>
    </row>
    <row r="2643" ht="15" customHeight="1" s="49" customFormat="1">
      <c r="A2643" s="39">
        <v>38</v>
      </c>
      <c r="B2643" s="54" t="s">
        <v>22</v>
      </c>
      <c r="C2643" s="55" t="s">
        <v>23</v>
      </c>
      <c r="D2643" s="141" t="s">
        <v>28</v>
      </c>
      <c r="E2643" s="88">
        <v>44827</v>
      </c>
      <c r="F2643" s="37" t="str">
        <f>VLOOKUP($C2643,CARPETAS!$C$5:$L$2388,2,FALSE)</f>
        <v>BRB</v>
      </c>
      <c r="G2643" s="27" t="str">
        <f>VLOOKUP($C2643,CARPETAS!$C$5:$L$2388,9,FALSE)</f>
        <v>xx</v>
      </c>
      <c r="H2643" s="28" t="str">
        <f>VLOOKUP($C2643,CARPETAS!$C$5:$L$2388,5,FALSE)</f>
        <v>xx</v>
      </c>
      <c r="I2643" s="88">
        <f>E2643+2</f>
        <v>44829</v>
      </c>
      <c r="J2643" s="29" t="str">
        <f>VLOOKUP($C2643,CARPETAS!$C$5:$L$2388,4,FALSE)</f>
        <v>xx</v>
      </c>
      <c r="K2643" s="38"/>
      <c r="L2643" s="93">
        <f t="shared" si="164"/>
        <v>44830</v>
      </c>
      <c r="M2643" s="30">
        <f t="shared" si="161"/>
        <v>3</v>
      </c>
      <c r="N2643" s="31">
        <v>918</v>
      </c>
      <c r="O2643" s="31"/>
      <c r="P2643" s="31"/>
      <c r="Q2643" s="31"/>
      <c r="R2643" s="31"/>
      <c r="S2643" s="31"/>
      <c r="T2643" s="40"/>
      <c r="U2643" s="40"/>
      <c r="V2643" s="48"/>
      <c r="W2643" s="48"/>
    </row>
    <row r="2644" ht="15" customHeight="1" s="49" customFormat="1">
      <c r="A2644" s="39">
        <v>38</v>
      </c>
      <c r="B2644" s="54" t="s">
        <v>40</v>
      </c>
      <c r="C2644" s="55" t="s">
        <v>5066</v>
      </c>
      <c r="D2644" s="141" t="s">
        <v>26</v>
      </c>
      <c r="E2644" s="88">
        <v>44824</v>
      </c>
      <c r="F2644" s="37" t="str">
        <f>VLOOKUP($C2644,CARPETAS!$C$5:$L$2388,2,FALSE)</f>
        <v>BRB057</v>
      </c>
      <c r="G2644" s="27" t="str">
        <f>VLOOKUP($C2644,CARPETAS!$C$5:$L$2388,9,FALSE)</f>
        <v>144.05.68</v>
      </c>
      <c r="H2644" s="28" t="str">
        <f>VLOOKUP($C2644,CARPETAS!$C$5:$L$2388,5,FALSE)</f>
        <v>Zanini</v>
      </c>
      <c r="I2644" s="88">
        <v>44830</v>
      </c>
      <c r="J2644" s="29" t="str">
        <f>VLOOKUP($C2644,CARPETAS!$C$5:$L$2388,4,FALSE)</f>
        <v>Rio Branco</v>
      </c>
      <c r="K2644" s="38"/>
      <c r="L2644" s="93">
        <f t="shared" si="164"/>
        <v>44831</v>
      </c>
      <c r="M2644" s="30">
        <f t="shared" si="161"/>
        <v>7</v>
      </c>
      <c r="N2644" s="31">
        <v>918</v>
      </c>
      <c r="O2644" s="31" t="s">
        <v>785</v>
      </c>
      <c r="P2644" s="31">
        <v>918</v>
      </c>
      <c r="Q2644" s="31">
        <v>3065</v>
      </c>
      <c r="R2644" s="31" t="s">
        <v>519</v>
      </c>
      <c r="S2644" s="31" t="s">
        <v>520</v>
      </c>
      <c r="T2644" s="40" t="s">
        <v>5074</v>
      </c>
      <c r="U2644" s="40"/>
      <c r="V2644" s="48"/>
      <c r="W2644" s="48"/>
    </row>
    <row r="2645" s="49" customFormat="1">
      <c r="A2645" s="39">
        <v>38</v>
      </c>
      <c r="B2645" s="54" t="s">
        <v>40</v>
      </c>
      <c r="C2645" s="55" t="s">
        <v>5066</v>
      </c>
      <c r="D2645" s="141" t="s">
        <v>1998</v>
      </c>
      <c r="E2645" s="88">
        <v>44827</v>
      </c>
      <c r="F2645" s="37" t="str">
        <f>VLOOKUP($C2645,CARPETAS!$C$5:$L$2388,2,FALSE)</f>
        <v>BRB057</v>
      </c>
      <c r="G2645" s="27" t="str">
        <f>VLOOKUP($C2645,CARPETAS!$C$5:$L$2388,9,FALSE)</f>
        <v>144.05.68</v>
      </c>
      <c r="H2645" s="28" t="str">
        <f>VLOOKUP($C2645,CARPETAS!$C$5:$L$2388,5,FALSE)</f>
        <v>Zanini</v>
      </c>
      <c r="I2645" s="88">
        <v>44830</v>
      </c>
      <c r="J2645" s="29" t="str">
        <f>VLOOKUP($C2645,CARPETAS!$C$5:$L$2388,4,FALSE)</f>
        <v>Rio Branco</v>
      </c>
      <c r="K2645" s="38"/>
      <c r="L2645" s="93">
        <f t="shared" si="164"/>
        <v>44831</v>
      </c>
      <c r="M2645" s="30">
        <f t="shared" si="161"/>
        <v>4</v>
      </c>
      <c r="N2645" s="31">
        <v>918</v>
      </c>
      <c r="O2645" s="31" t="s">
        <v>3561</v>
      </c>
      <c r="P2645" s="31">
        <v>918</v>
      </c>
      <c r="Q2645" s="31">
        <v>3064</v>
      </c>
      <c r="R2645" s="31" t="s">
        <v>97</v>
      </c>
      <c r="S2645" s="31" t="s">
        <v>98</v>
      </c>
      <c r="T2645" s="40" t="s">
        <v>5075</v>
      </c>
      <c r="U2645" s="40"/>
      <c r="V2645" s="48"/>
      <c r="W2645" s="48"/>
    </row>
    <row r="2646" s="49" customFormat="1">
      <c r="A2646" s="39">
        <v>38</v>
      </c>
      <c r="B2646" s="54" t="s">
        <v>40</v>
      </c>
      <c r="C2646" s="55" t="s">
        <v>5066</v>
      </c>
      <c r="D2646" s="141" t="s">
        <v>4563</v>
      </c>
      <c r="E2646" s="88">
        <v>44827</v>
      </c>
      <c r="F2646" s="37" t="str">
        <f>VLOOKUP($C2646,CARPETAS!$C$5:$L$2388,2,FALSE)</f>
        <v>BRB057</v>
      </c>
      <c r="G2646" s="27" t="str">
        <f>VLOOKUP($C2646,CARPETAS!$C$5:$L$2388,9,FALSE)</f>
        <v>144.05.68</v>
      </c>
      <c r="H2646" s="28" t="str">
        <f>VLOOKUP($C2646,CARPETAS!$C$5:$L$2388,5,FALSE)</f>
        <v>Zanini</v>
      </c>
      <c r="I2646" s="88">
        <v>44830</v>
      </c>
      <c r="J2646" s="29" t="str">
        <f>VLOOKUP($C2646,CARPETAS!$C$5:$L$2388,4,FALSE)</f>
        <v>Rio Branco</v>
      </c>
      <c r="K2646" s="38"/>
      <c r="L2646" s="93">
        <f t="shared" si="164"/>
        <v>44831</v>
      </c>
      <c r="M2646" s="30">
        <f t="shared" si="161"/>
        <v>4</v>
      </c>
      <c r="N2646" s="31">
        <v>918</v>
      </c>
      <c r="O2646" s="31" t="s">
        <v>5076</v>
      </c>
      <c r="P2646" s="31">
        <v>918</v>
      </c>
      <c r="Q2646" s="31">
        <v>3063</v>
      </c>
      <c r="R2646" s="31" t="s">
        <v>684</v>
      </c>
      <c r="S2646" s="31" t="s">
        <v>685</v>
      </c>
      <c r="T2646" s="40" t="s">
        <v>5075</v>
      </c>
      <c r="U2646" s="40"/>
      <c r="V2646" s="48"/>
      <c r="W2646" s="48"/>
    </row>
    <row r="2647" s="49" customFormat="1">
      <c r="A2647" s="39">
        <v>38</v>
      </c>
      <c r="B2647" s="54" t="s">
        <v>40</v>
      </c>
      <c r="C2647" s="55" t="s">
        <v>4959</v>
      </c>
      <c r="D2647" s="141" t="s">
        <v>27</v>
      </c>
      <c r="E2647" s="88">
        <v>44827</v>
      </c>
      <c r="F2647" s="37" t="str">
        <f>VLOOKUP($C2647,CARPETAS!$C$5:$L$2388,2,FALSE)</f>
        <v>BRB053</v>
      </c>
      <c r="G2647" s="27" t="str">
        <f>VLOOKUP($C2647,CARPETAS!$C$5:$L$2388,9,FALSE)</f>
        <v>143.59.48</v>
      </c>
      <c r="H2647" s="28" t="str">
        <f>VLOOKUP($C2647,CARPETAS!$C$5:$L$2388,5,FALSE)</f>
        <v>Amaro</v>
      </c>
      <c r="I2647" s="88">
        <v>44830</v>
      </c>
      <c r="J2647" s="29" t="str">
        <f>VLOOKUP($C2647,CARPETAS!$C$5:$L$2388,4,FALSE)</f>
        <v>Rio Branco</v>
      </c>
      <c r="K2647" s="38"/>
      <c r="L2647" s="93">
        <f>I2647+1+1</f>
        <v>44832</v>
      </c>
      <c r="M2647" s="30">
        <f t="shared" si="161"/>
        <v>5</v>
      </c>
      <c r="N2647" s="31">
        <v>1008</v>
      </c>
      <c r="O2647" s="31" t="s">
        <v>3880</v>
      </c>
      <c r="P2647" s="31">
        <v>1009</v>
      </c>
      <c r="Q2647" s="31">
        <v>20076</v>
      </c>
      <c r="R2647" s="31" t="s">
        <v>3474</v>
      </c>
      <c r="S2647" s="31" t="s">
        <v>4365</v>
      </c>
      <c r="T2647" s="40" t="s">
        <v>5077</v>
      </c>
      <c r="U2647" s="40"/>
      <c r="V2647" s="48"/>
      <c r="W2647" s="48"/>
    </row>
    <row r="2648" s="49" customFormat="1">
      <c r="A2648" s="39">
        <v>37</v>
      </c>
      <c r="B2648" s="54" t="s">
        <v>40</v>
      </c>
      <c r="C2648" s="55" t="s">
        <v>5078</v>
      </c>
      <c r="D2648" s="141" t="s">
        <v>38</v>
      </c>
      <c r="E2648" s="88">
        <v>44820</v>
      </c>
      <c r="F2648" s="37" t="str">
        <f>VLOOKUP($C2648,CARPETAS!$C$5:$L$2388,2,FALSE)</f>
        <v>BRA037</v>
      </c>
      <c r="G2648" s="27" t="str">
        <f>VLOOKUP($C2648,CARPETAS!$C$5:$L$2388,9,FALSE)</f>
        <v>143.98.26</v>
      </c>
      <c r="H2648" s="28" t="str">
        <f>VLOOKUP($C2648,CARPETAS!$C$5:$L$2388,5,FALSE)</f>
        <v>Silvio</v>
      </c>
      <c r="I2648" s="88">
        <v>44830</v>
      </c>
      <c r="J2648" s="29" t="str">
        <f>VLOOKUP($C2648,CARPETAS!$C$5:$L$2388,4,FALSE)</f>
        <v>Rio Branco</v>
      </c>
      <c r="K2648" s="38"/>
      <c r="L2648" s="93">
        <f>I2648+1+1+1</f>
        <v>44833</v>
      </c>
      <c r="M2648" s="30">
        <f t="shared" si="161"/>
        <v>13</v>
      </c>
      <c r="N2648" s="31">
        <v>1104</v>
      </c>
      <c r="O2648" s="31">
        <v>58598</v>
      </c>
      <c r="P2648" s="31">
        <v>1104</v>
      </c>
      <c r="Q2648" s="31">
        <v>5853</v>
      </c>
      <c r="R2648" s="31" t="s">
        <v>5079</v>
      </c>
      <c r="S2648" s="31" t="s">
        <v>5080</v>
      </c>
      <c r="T2648" s="40" t="s">
        <v>5081</v>
      </c>
      <c r="U2648" s="40"/>
      <c r="V2648" s="48"/>
      <c r="W2648" s="48"/>
    </row>
    <row r="2649" ht="28.5" s="49" customFormat="1">
      <c r="A2649" s="39">
        <v>38</v>
      </c>
      <c r="B2649" s="54" t="s">
        <v>40</v>
      </c>
      <c r="C2649" s="55" t="s">
        <v>5082</v>
      </c>
      <c r="D2649" s="141" t="s">
        <v>2282</v>
      </c>
      <c r="E2649" s="88">
        <v>44826</v>
      </c>
      <c r="F2649" s="37" t="str">
        <f>VLOOKUP($C2649,CARPETAS!$C$5:$L$2388,2,FALSE)</f>
        <v>BRE034</v>
      </c>
      <c r="G2649" s="27">
        <f>VLOOKUP($C2649,CARPETAS!$C$5:$L$2388,9,FALSE)</f>
        <v>0</v>
      </c>
      <c r="H2649" s="28" t="str">
        <f>VLOOKUP($C2649,CARPETAS!$C$5:$L$2388,5,FALSE)</f>
        <v>Dallog</v>
      </c>
      <c r="I2649" s="88">
        <v>44831</v>
      </c>
      <c r="J2649" s="29" t="str">
        <f>VLOOKUP($C2649,CARPETAS!$C$5:$L$2388,4,FALSE)</f>
        <v>Rio Branco</v>
      </c>
      <c r="K2649" s="38"/>
      <c r="L2649" s="93">
        <f ref="L2649:L2676" t="shared" si="165">I2649+1</f>
        <v>44832</v>
      </c>
      <c r="M2649" s="30">
        <f t="shared" si="161"/>
        <v>6</v>
      </c>
      <c r="N2649" s="31">
        <v>1110</v>
      </c>
      <c r="O2649" s="31">
        <v>16</v>
      </c>
      <c r="P2649" s="31">
        <v>1110</v>
      </c>
      <c r="Q2649" s="31">
        <v>177</v>
      </c>
      <c r="R2649" s="31" t="s">
        <v>5083</v>
      </c>
      <c r="S2649" s="31" t="s">
        <v>5084</v>
      </c>
      <c r="T2649" s="40" t="s">
        <v>5085</v>
      </c>
      <c r="U2649" s="40"/>
      <c r="V2649" s="48"/>
      <c r="W2649" s="48"/>
    </row>
    <row r="2650" s="49" customFormat="1">
      <c r="A2650" s="39">
        <v>38</v>
      </c>
      <c r="B2650" s="54" t="s">
        <v>40</v>
      </c>
      <c r="C2650" s="55" t="s">
        <v>5086</v>
      </c>
      <c r="D2650" s="141" t="s">
        <v>38</v>
      </c>
      <c r="E2650" s="88">
        <v>44825</v>
      </c>
      <c r="F2650" s="37" t="str">
        <f>VLOOKUP($C2650,CARPETAS!$C$5:$L$2388,2,FALSE)</f>
        <v>BRA038</v>
      </c>
      <c r="G2650" s="27" t="str">
        <f>VLOOKUP($C2650,CARPETAS!$C$5:$L$2388,9,FALSE)</f>
        <v>144.04.39</v>
      </c>
      <c r="H2650" s="28" t="str">
        <f>VLOOKUP($C2650,CARPETAS!$C$5:$L$2388,5,FALSE)</f>
        <v>Silvio</v>
      </c>
      <c r="I2650" s="88">
        <v>44831</v>
      </c>
      <c r="J2650" s="29" t="str">
        <f>VLOOKUP($C2650,CARPETAS!$C$5:$L$2388,4,FALSE)</f>
        <v>Rio Branco</v>
      </c>
      <c r="K2650" s="38"/>
      <c r="L2650" s="93">
        <f t="shared" si="165"/>
        <v>44832</v>
      </c>
      <c r="M2650" s="30">
        <f t="shared" si="161"/>
        <v>7</v>
      </c>
      <c r="N2650" s="31">
        <v>1104</v>
      </c>
      <c r="O2650" s="31">
        <v>58600</v>
      </c>
      <c r="P2650" s="31">
        <v>1104</v>
      </c>
      <c r="Q2650" s="31">
        <v>5861</v>
      </c>
      <c r="R2650" s="31" t="s">
        <v>4445</v>
      </c>
      <c r="S2650" s="31" t="s">
        <v>4446</v>
      </c>
      <c r="T2650" s="40" t="s">
        <v>5087</v>
      </c>
      <c r="U2650" s="40"/>
      <c r="V2650" s="48"/>
      <c r="W2650" s="48"/>
    </row>
    <row r="2651" s="49" customFormat="1">
      <c r="A2651" s="39">
        <v>39</v>
      </c>
      <c r="B2651" s="54" t="s">
        <v>40</v>
      </c>
      <c r="C2651" s="55" t="s">
        <v>5066</v>
      </c>
      <c r="D2651" s="141" t="s">
        <v>1998</v>
      </c>
      <c r="E2651" s="88">
        <v>44830</v>
      </c>
      <c r="F2651" s="37" t="str">
        <f>VLOOKUP($C2651,CARPETAS!$C$5:$L$2388,2,FALSE)</f>
        <v>BRB057</v>
      </c>
      <c r="G2651" s="27" t="str">
        <f>VLOOKUP($C2651,CARPETAS!$C$5:$L$2388,9,FALSE)</f>
        <v>144.05.68</v>
      </c>
      <c r="H2651" s="28" t="str">
        <f>VLOOKUP($C2651,CARPETAS!$C$5:$L$2388,5,FALSE)</f>
        <v>Zanini</v>
      </c>
      <c r="I2651" s="88">
        <f>E2651+2</f>
        <v>44832</v>
      </c>
      <c r="J2651" s="29" t="str">
        <f>VLOOKUP($C2651,CARPETAS!$C$5:$L$2388,4,FALSE)</f>
        <v>Rio Branco</v>
      </c>
      <c r="K2651" s="38"/>
      <c r="L2651" s="93">
        <f t="shared" si="165"/>
        <v>44833</v>
      </c>
      <c r="M2651" s="30">
        <f t="shared" si="161"/>
        <v>3</v>
      </c>
      <c r="N2651" s="31">
        <v>918</v>
      </c>
      <c r="O2651" s="31" t="s">
        <v>3569</v>
      </c>
      <c r="P2651" s="31">
        <v>919</v>
      </c>
      <c r="Q2651" s="31">
        <v>3066</v>
      </c>
      <c r="R2651" s="31" t="s">
        <v>68</v>
      </c>
      <c r="S2651" s="31" t="s">
        <v>227</v>
      </c>
      <c r="T2651" s="40" t="s">
        <v>5088</v>
      </c>
      <c r="U2651" s="40"/>
      <c r="V2651" s="48"/>
      <c r="W2651" s="48"/>
    </row>
    <row r="2652" s="49" customFormat="1">
      <c r="A2652" s="39">
        <v>38</v>
      </c>
      <c r="B2652" s="54" t="s">
        <v>40</v>
      </c>
      <c r="C2652" s="55" t="s">
        <v>5089</v>
      </c>
      <c r="D2652" s="141" t="s">
        <v>2282</v>
      </c>
      <c r="E2652" s="88">
        <v>44826</v>
      </c>
      <c r="F2652" s="37" t="str">
        <f>VLOOKUP($C2652,CARPETAS!$C$5:$L$2388,2,FALSE)</f>
        <v>BRE035</v>
      </c>
      <c r="G2652" s="27" t="str">
        <f>VLOOKUP($C2652,CARPETAS!$C$5:$L$2388,9,FALSE)</f>
        <v>143.98.31</v>
      </c>
      <c r="H2652" s="28" t="str">
        <f>VLOOKUP($C2652,CARPETAS!$C$5:$L$2388,5,FALSE)</f>
        <v>Silvio</v>
      </c>
      <c r="I2652" s="88">
        <v>44832</v>
      </c>
      <c r="J2652" s="29" t="str">
        <f>VLOOKUP($C2652,CARPETAS!$C$5:$L$2388,4,FALSE)</f>
        <v>Rio Branco</v>
      </c>
      <c r="K2652" s="38"/>
      <c r="L2652" s="93">
        <f t="shared" si="165"/>
        <v>44833</v>
      </c>
      <c r="M2652" s="30">
        <f t="shared" si="161"/>
        <v>7</v>
      </c>
      <c r="N2652" s="31">
        <v>1862</v>
      </c>
      <c r="O2652" s="31"/>
      <c r="P2652" s="31"/>
      <c r="Q2652" s="31">
        <v>5862</v>
      </c>
      <c r="R2652" s="31" t="s">
        <v>2977</v>
      </c>
      <c r="S2652" s="31" t="s">
        <v>123</v>
      </c>
      <c r="T2652" s="40" t="s">
        <v>5090</v>
      </c>
      <c r="U2652" s="40"/>
      <c r="V2652" s="48"/>
      <c r="W2652" s="48"/>
    </row>
    <row r="2653" ht="15" customHeight="1" s="49" customFormat="1">
      <c r="A2653" s="39">
        <v>39</v>
      </c>
      <c r="B2653" s="54" t="s">
        <v>40</v>
      </c>
      <c r="C2653" s="55" t="s">
        <v>4986</v>
      </c>
      <c r="D2653" s="141" t="s">
        <v>32</v>
      </c>
      <c r="E2653" s="88">
        <v>44831</v>
      </c>
      <c r="F2653" s="37" t="str">
        <f>VLOOKUP($C2653,CARPETAS!$C$5:$L$2388,2,FALSE)</f>
        <v>BRB055</v>
      </c>
      <c r="G2653" s="27" t="str">
        <f>VLOOKUP($C2653,CARPETAS!$C$5:$L$2388,9,FALSE)</f>
        <v>143.80.12</v>
      </c>
      <c r="H2653" s="28" t="str">
        <f>VLOOKUP($C2653,CARPETAS!$C$5:$L$2388,5,FALSE)</f>
        <v>Silvio</v>
      </c>
      <c r="I2653" s="88">
        <v>44832</v>
      </c>
      <c r="J2653" s="29" t="str">
        <f>VLOOKUP($C2653,CARPETAS!$C$5:$L$2388,4,FALSE)</f>
        <v>Rio Branco</v>
      </c>
      <c r="K2653" s="38"/>
      <c r="L2653" s="93">
        <f t="shared" si="165"/>
        <v>44833</v>
      </c>
      <c r="M2653" s="30">
        <f t="shared" si="161"/>
        <v>2</v>
      </c>
      <c r="N2653" s="31">
        <v>918</v>
      </c>
      <c r="O2653" s="31" t="s">
        <v>604</v>
      </c>
      <c r="P2653" s="31">
        <v>919</v>
      </c>
      <c r="Q2653" s="31">
        <v>5867</v>
      </c>
      <c r="R2653" s="31" t="s">
        <v>3039</v>
      </c>
      <c r="S2653" s="31" t="s">
        <v>1628</v>
      </c>
      <c r="T2653" s="40" t="s">
        <v>5088</v>
      </c>
      <c r="U2653" s="40"/>
      <c r="V2653" s="48"/>
      <c r="W2653" s="48"/>
    </row>
    <row r="2654" s="49" customFormat="1">
      <c r="A2654" s="39">
        <v>39</v>
      </c>
      <c r="B2654" s="54" t="s">
        <v>40</v>
      </c>
      <c r="C2654" s="55" t="s">
        <v>5066</v>
      </c>
      <c r="D2654" s="141" t="s">
        <v>4563</v>
      </c>
      <c r="E2654" s="88">
        <v>44831</v>
      </c>
      <c r="F2654" s="37" t="str">
        <f>VLOOKUP($C2654,CARPETAS!$C$5:$L$2388,2,FALSE)</f>
        <v>BRB057</v>
      </c>
      <c r="G2654" s="27" t="str">
        <f>VLOOKUP($C2654,CARPETAS!$C$5:$L$2388,9,FALSE)</f>
        <v>144.05.68</v>
      </c>
      <c r="H2654" s="28" t="str">
        <f>VLOOKUP($C2654,CARPETAS!$C$5:$L$2388,5,FALSE)</f>
        <v>Zanini</v>
      </c>
      <c r="I2654" s="88">
        <v>44832</v>
      </c>
      <c r="J2654" s="29" t="str">
        <f>VLOOKUP($C2654,CARPETAS!$C$5:$L$2388,4,FALSE)</f>
        <v>Rio Branco</v>
      </c>
      <c r="K2654" s="38"/>
      <c r="L2654" s="93">
        <f t="shared" si="165"/>
        <v>44833</v>
      </c>
      <c r="M2654" s="30">
        <f t="shared" si="161"/>
        <v>2</v>
      </c>
      <c r="N2654" s="31">
        <v>918</v>
      </c>
      <c r="O2654" s="31"/>
      <c r="P2654" s="31"/>
      <c r="Q2654" s="31">
        <v>3069</v>
      </c>
      <c r="R2654" s="31" t="s">
        <v>161</v>
      </c>
      <c r="S2654" s="31" t="s">
        <v>162</v>
      </c>
      <c r="T2654" s="40" t="s">
        <v>5091</v>
      </c>
      <c r="U2654" s="40"/>
      <c r="V2654" s="48"/>
      <c r="W2654" s="48"/>
    </row>
    <row r="2655" s="49" customFormat="1">
      <c r="A2655" s="39">
        <v>39</v>
      </c>
      <c r="B2655" s="54" t="s">
        <v>40</v>
      </c>
      <c r="C2655" s="55" t="s">
        <v>5092</v>
      </c>
      <c r="D2655" s="141" t="s">
        <v>1907</v>
      </c>
      <c r="E2655" s="88">
        <v>44830</v>
      </c>
      <c r="F2655" s="37" t="str">
        <f>VLOOKUP($C2655,CARPETAS!$C$5:$L$2388,2,FALSE)</f>
        <v>PYB006</v>
      </c>
      <c r="G2655" s="27" t="str">
        <f>VLOOKUP($C2655,CARPETAS!$C$5:$L$2388,9,FALSE)</f>
        <v>144.10.20</v>
      </c>
      <c r="H2655" s="28" t="str">
        <f>VLOOKUP($C2655,CARPETAS!$C$5:$L$2388,5,FALSE)</f>
        <v>Alto Paraguay</v>
      </c>
      <c r="I2655" s="88">
        <v>44833</v>
      </c>
      <c r="J2655" s="29" t="str">
        <f>VLOOKUP($C2655,CARPETAS!$C$5:$L$2388,4,FALSE)</f>
        <v>Salto</v>
      </c>
      <c r="K2655" s="38"/>
      <c r="L2655" s="93">
        <f t="shared" si="165"/>
        <v>44834</v>
      </c>
      <c r="M2655" s="30">
        <f t="shared" si="161"/>
        <v>4</v>
      </c>
      <c r="N2655" s="31">
        <v>990</v>
      </c>
      <c r="O2655" s="31" t="s">
        <v>1973</v>
      </c>
      <c r="P2655" s="31">
        <v>990</v>
      </c>
      <c r="Q2655" s="31"/>
      <c r="R2655" s="31"/>
      <c r="S2655" s="31"/>
      <c r="T2655" s="40" t="s">
        <v>5093</v>
      </c>
      <c r="U2655" s="40"/>
      <c r="V2655" s="48"/>
      <c r="W2655" s="48"/>
    </row>
    <row r="2656" s="49" customFormat="1">
      <c r="A2656" s="39">
        <v>39</v>
      </c>
      <c r="B2656" s="54" t="s">
        <v>40</v>
      </c>
      <c r="C2656" s="55" t="s">
        <v>5066</v>
      </c>
      <c r="D2656" s="141" t="s">
        <v>1998</v>
      </c>
      <c r="E2656" s="88">
        <v>44832</v>
      </c>
      <c r="F2656" s="37" t="str">
        <f>VLOOKUP($C2656,CARPETAS!$C$5:$L$2388,2,FALSE)</f>
        <v>BRB057</v>
      </c>
      <c r="G2656" s="27" t="str">
        <f>VLOOKUP($C2656,CARPETAS!$C$5:$L$2388,9,FALSE)</f>
        <v>144.05.68</v>
      </c>
      <c r="H2656" s="28" t="str">
        <f>VLOOKUP($C2656,CARPETAS!$C$5:$L$2388,5,FALSE)</f>
        <v>Zanini</v>
      </c>
      <c r="I2656" s="88">
        <v>44833</v>
      </c>
      <c r="J2656" s="29" t="str">
        <f>VLOOKUP($C2656,CARPETAS!$C$5:$L$2388,4,FALSE)</f>
        <v>Rio Branco</v>
      </c>
      <c r="K2656" s="38"/>
      <c r="L2656" s="93">
        <f t="shared" si="165"/>
        <v>44834</v>
      </c>
      <c r="M2656" s="30">
        <f t="shared" si="161"/>
        <v>2</v>
      </c>
      <c r="N2656" s="31">
        <v>918</v>
      </c>
      <c r="O2656" s="31" t="s">
        <v>3576</v>
      </c>
      <c r="P2656" s="31">
        <v>919</v>
      </c>
      <c r="Q2656" s="31">
        <v>3076</v>
      </c>
      <c r="R2656" s="31" t="s">
        <v>3043</v>
      </c>
      <c r="S2656" s="31" t="s">
        <v>3044</v>
      </c>
      <c r="T2656" s="40" t="s">
        <v>5094</v>
      </c>
      <c r="U2656" s="40"/>
      <c r="V2656" s="48"/>
      <c r="W2656" s="48"/>
    </row>
    <row r="2657" ht="28.5" s="49" customFormat="1">
      <c r="A2657" s="39">
        <v>38</v>
      </c>
      <c r="B2657" s="54" t="s">
        <v>40</v>
      </c>
      <c r="C2657" s="55" t="s">
        <v>5095</v>
      </c>
      <c r="D2657" s="141" t="s">
        <v>2282</v>
      </c>
      <c r="E2657" s="88">
        <v>44826</v>
      </c>
      <c r="F2657" s="37" t="str">
        <f>VLOOKUP($C2657,CARPETAS!$C$5:$L$2388,2,FALSE)</f>
        <v>BRE036</v>
      </c>
      <c r="G2657" s="27" t="str">
        <f>VLOOKUP($C2657,CARPETAS!$C$5:$L$2388,9,FALSE)</f>
        <v>148.98.54</v>
      </c>
      <c r="H2657" s="28" t="str">
        <f>VLOOKUP($C2657,CARPETAS!$C$5:$L$2388,5,FALSE)</f>
        <v>Silvio</v>
      </c>
      <c r="I2657" s="88">
        <v>44834</v>
      </c>
      <c r="J2657" s="29" t="str">
        <f>VLOOKUP($C2657,CARPETAS!$C$5:$L$2388,4,FALSE)</f>
        <v>Rio Branco</v>
      </c>
      <c r="K2657" s="38"/>
      <c r="L2657" s="93">
        <f t="shared" si="165"/>
        <v>44835</v>
      </c>
      <c r="M2657" s="30">
        <f t="shared" si="161"/>
        <v>9</v>
      </c>
      <c r="N2657" s="31">
        <v>1500</v>
      </c>
      <c r="O2657" s="31"/>
      <c r="P2657" s="31">
        <v>1500</v>
      </c>
      <c r="Q2657" s="31">
        <v>5863</v>
      </c>
      <c r="R2657" s="31" t="s">
        <v>5096</v>
      </c>
      <c r="S2657" s="31" t="s">
        <v>852</v>
      </c>
      <c r="T2657" s="40" t="s">
        <v>5097</v>
      </c>
      <c r="U2657" s="40"/>
      <c r="V2657" s="48"/>
      <c r="W2657" s="48"/>
    </row>
    <row r="2658" s="49" customFormat="1">
      <c r="A2658" s="39">
        <v>38</v>
      </c>
      <c r="B2658" s="54" t="s">
        <v>40</v>
      </c>
      <c r="C2658" s="55" t="s">
        <v>5098</v>
      </c>
      <c r="D2658" s="141" t="s">
        <v>38</v>
      </c>
      <c r="E2658" s="88">
        <v>44826</v>
      </c>
      <c r="F2658" s="37" t="str">
        <f>VLOOKUP($C2658,CARPETAS!$C$5:$L$2388,2,FALSE)</f>
        <v>BRA038</v>
      </c>
      <c r="G2658" s="27" t="str">
        <f>VLOOKUP($C2658,CARPETAS!$C$5:$L$2388,9,FALSE)</f>
        <v>144.04.39</v>
      </c>
      <c r="H2658" s="28" t="str">
        <f>VLOOKUP($C2658,CARPETAS!$C$5:$L$2388,5,FALSE)</f>
        <v>Silvio</v>
      </c>
      <c r="I2658" s="88">
        <v>44834</v>
      </c>
      <c r="J2658" s="29" t="str">
        <f>VLOOKUP($C2658,CARPETAS!$C$5:$L$2388,4,FALSE)</f>
        <v>Rio Branco</v>
      </c>
      <c r="K2658" s="38"/>
      <c r="L2658" s="93">
        <f t="shared" si="165"/>
        <v>44835</v>
      </c>
      <c r="M2658" s="30">
        <f t="shared" si="161"/>
        <v>9</v>
      </c>
      <c r="N2658" s="31">
        <v>1104</v>
      </c>
      <c r="O2658" s="31"/>
      <c r="P2658" s="31"/>
      <c r="Q2658" s="31">
        <v>5865</v>
      </c>
      <c r="R2658" s="31" t="s">
        <v>4902</v>
      </c>
      <c r="S2658" s="31" t="s">
        <v>4684</v>
      </c>
      <c r="T2658" s="40" t="s">
        <v>5099</v>
      </c>
      <c r="U2658" s="40"/>
      <c r="V2658" s="48"/>
      <c r="W2658" s="48"/>
    </row>
    <row r="2659" ht="28.5" s="49" customFormat="1">
      <c r="A2659" s="39">
        <v>39</v>
      </c>
      <c r="B2659" s="54" t="s">
        <v>40</v>
      </c>
      <c r="C2659" s="55" t="s">
        <v>5066</v>
      </c>
      <c r="D2659" s="141" t="s">
        <v>26</v>
      </c>
      <c r="E2659" s="88">
        <v>44833</v>
      </c>
      <c r="F2659" s="37" t="str">
        <f>VLOOKUP($C2659,CARPETAS!$C$5:$L$2388,2,FALSE)</f>
        <v>BRB057</v>
      </c>
      <c r="G2659" s="27" t="str">
        <f>VLOOKUP($C2659,CARPETAS!$C$5:$L$2388,9,FALSE)</f>
        <v>144.05.68</v>
      </c>
      <c r="H2659" s="28" t="str">
        <f>VLOOKUP($C2659,CARPETAS!$C$5:$L$2388,5,FALSE)</f>
        <v>Zanini</v>
      </c>
      <c r="I2659" s="88">
        <v>44834</v>
      </c>
      <c r="J2659" s="29" t="str">
        <f>VLOOKUP($C2659,CARPETAS!$C$5:$L$2388,4,FALSE)</f>
        <v>Rio Branco</v>
      </c>
      <c r="K2659" s="38"/>
      <c r="L2659" s="93">
        <f t="shared" si="165"/>
        <v>44835</v>
      </c>
      <c r="M2659" s="30">
        <f t="shared" si="161"/>
        <v>2</v>
      </c>
      <c r="N2659" s="31">
        <v>918</v>
      </c>
      <c r="O2659" s="31" t="s">
        <v>5100</v>
      </c>
      <c r="P2659" s="31"/>
      <c r="Q2659" s="31">
        <v>3078</v>
      </c>
      <c r="R2659" s="31" t="s">
        <v>515</v>
      </c>
      <c r="S2659" s="31" t="s">
        <v>516</v>
      </c>
      <c r="T2659" s="201" t="s">
        <v>5101</v>
      </c>
      <c r="U2659" s="201"/>
      <c r="V2659" s="48"/>
      <c r="W2659" s="48"/>
    </row>
    <row r="2660" s="49" customFormat="1">
      <c r="A2660" s="39">
        <v>39</v>
      </c>
      <c r="B2660" s="54" t="s">
        <v>40</v>
      </c>
      <c r="C2660" s="55" t="s">
        <v>5102</v>
      </c>
      <c r="D2660" s="141" t="s">
        <v>36</v>
      </c>
      <c r="E2660" s="88">
        <v>44834</v>
      </c>
      <c r="F2660" s="37" t="str">
        <f>VLOOKUP($C2660,CARPETAS!$C$5:$L$2388,2,FALSE)</f>
        <v>BRB058</v>
      </c>
      <c r="G2660" s="27" t="str">
        <f>VLOOKUP($C2660,CARPETAS!$C$5:$L$2388,9,FALSE)</f>
        <v>144.13.46</v>
      </c>
      <c r="H2660" s="28" t="str">
        <f>VLOOKUP($C2660,CARPETAS!$C$5:$L$2388,5,FALSE)</f>
        <v>Silvio</v>
      </c>
      <c r="I2660" s="88">
        <f ref="I2660:I2665" t="shared" si="166">E2660+2</f>
        <v>44836</v>
      </c>
      <c r="J2660" s="29" t="str">
        <f>VLOOKUP($C2660,CARPETAS!$C$5:$L$2388,4,FALSE)</f>
        <v>Rio Branco</v>
      </c>
      <c r="K2660" s="38"/>
      <c r="L2660" s="93">
        <f t="shared" si="165"/>
        <v>44837</v>
      </c>
      <c r="M2660" s="30">
        <f t="shared" si="161"/>
        <v>3</v>
      </c>
      <c r="N2660" s="31">
        <v>918</v>
      </c>
      <c r="O2660" s="31" t="s">
        <v>1533</v>
      </c>
      <c r="P2660" s="31">
        <v>918</v>
      </c>
      <c r="Q2660" s="31">
        <v>5870</v>
      </c>
      <c r="R2660" s="31" t="s">
        <v>3000</v>
      </c>
      <c r="S2660" s="31" t="s">
        <v>3001</v>
      </c>
      <c r="T2660" s="40" t="s">
        <v>5103</v>
      </c>
      <c r="U2660" s="40"/>
      <c r="V2660" s="48"/>
      <c r="W2660" s="48"/>
    </row>
    <row r="2661" s="49" customFormat="1">
      <c r="A2661" s="39">
        <v>39</v>
      </c>
      <c r="B2661" s="54" t="s">
        <v>40</v>
      </c>
      <c r="C2661" s="55" t="s">
        <v>5102</v>
      </c>
      <c r="D2661" s="141" t="s">
        <v>32</v>
      </c>
      <c r="E2661" s="88">
        <v>44834</v>
      </c>
      <c r="F2661" s="37" t="str">
        <f>VLOOKUP($C2661,CARPETAS!$C$5:$L$2388,2,FALSE)</f>
        <v>BRB058</v>
      </c>
      <c r="G2661" s="27" t="str">
        <f>VLOOKUP($C2661,CARPETAS!$C$5:$L$2388,9,FALSE)</f>
        <v>144.13.46</v>
      </c>
      <c r="H2661" s="28" t="str">
        <f>VLOOKUP($C2661,CARPETAS!$C$5:$L$2388,5,FALSE)</f>
        <v>Silvio</v>
      </c>
      <c r="I2661" s="88">
        <f t="shared" si="166"/>
        <v>44836</v>
      </c>
      <c r="J2661" s="29" t="str">
        <f>VLOOKUP($C2661,CARPETAS!$C$5:$L$2388,4,FALSE)</f>
        <v>Rio Branco</v>
      </c>
      <c r="K2661" s="38"/>
      <c r="L2661" s="93">
        <f t="shared" si="165"/>
        <v>44837</v>
      </c>
      <c r="M2661" s="30">
        <f t="shared" si="161"/>
        <v>3</v>
      </c>
      <c r="N2661" s="31">
        <v>918</v>
      </c>
      <c r="O2661" s="31" t="s">
        <v>622</v>
      </c>
      <c r="P2661" s="31">
        <v>919</v>
      </c>
      <c r="Q2661" s="31">
        <v>5872</v>
      </c>
      <c r="R2661" s="31" t="s">
        <v>2098</v>
      </c>
      <c r="S2661" s="31" t="s">
        <v>2791</v>
      </c>
      <c r="T2661" s="40" t="s">
        <v>5104</v>
      </c>
      <c r="U2661" s="40"/>
      <c r="V2661" s="48"/>
      <c r="W2661" s="48"/>
    </row>
    <row r="2662" s="49" customFormat="1">
      <c r="A2662" s="39">
        <v>39</v>
      </c>
      <c r="B2662" s="54" t="s">
        <v>40</v>
      </c>
      <c r="C2662" s="55" t="s">
        <v>5066</v>
      </c>
      <c r="D2662" s="141" t="s">
        <v>4563</v>
      </c>
      <c r="E2662" s="88">
        <v>44834</v>
      </c>
      <c r="F2662" s="37" t="str">
        <f>VLOOKUP($C2662,CARPETAS!$C$5:$L$2388,2,FALSE)</f>
        <v>BRB057</v>
      </c>
      <c r="G2662" s="27" t="str">
        <f>VLOOKUP($C2662,CARPETAS!$C$5:$L$2388,9,FALSE)</f>
        <v>144.05.68</v>
      </c>
      <c r="H2662" s="28" t="str">
        <f>VLOOKUP($C2662,CARPETAS!$C$5:$L$2388,5,FALSE)</f>
        <v>Zanini</v>
      </c>
      <c r="I2662" s="88">
        <f t="shared" si="166"/>
        <v>44836</v>
      </c>
      <c r="J2662" s="29" t="str">
        <f>VLOOKUP($C2662,CARPETAS!$C$5:$L$2388,4,FALSE)</f>
        <v>Rio Branco</v>
      </c>
      <c r="K2662" s="38"/>
      <c r="L2662" s="93">
        <f t="shared" si="165"/>
        <v>44837</v>
      </c>
      <c r="M2662" s="30">
        <f t="shared" si="161"/>
        <v>3</v>
      </c>
      <c r="N2662" s="31">
        <v>918</v>
      </c>
      <c r="O2662" s="31" t="s">
        <v>5105</v>
      </c>
      <c r="P2662" s="31">
        <v>918</v>
      </c>
      <c r="Q2662" s="31">
        <v>3080</v>
      </c>
      <c r="R2662" s="31" t="s">
        <v>4747</v>
      </c>
      <c r="S2662" s="31" t="s">
        <v>4748</v>
      </c>
      <c r="T2662" s="40" t="s">
        <v>5106</v>
      </c>
      <c r="U2662" s="40"/>
      <c r="V2662" s="48"/>
      <c r="W2662" s="48"/>
    </row>
    <row r="2663" s="49" customFormat="1">
      <c r="A2663" s="39">
        <v>39</v>
      </c>
      <c r="B2663" s="54" t="s">
        <v>22</v>
      </c>
      <c r="C2663" s="55" t="s">
        <v>23</v>
      </c>
      <c r="D2663" s="141" t="s">
        <v>1907</v>
      </c>
      <c r="E2663" s="88">
        <v>44834</v>
      </c>
      <c r="F2663" s="37" t="str">
        <f>VLOOKUP($C2663,CARPETAS!$C$5:$L$2388,2,FALSE)</f>
        <v>BRB</v>
      </c>
      <c r="G2663" s="27" t="str">
        <f>VLOOKUP($C2663,CARPETAS!$C$5:$L$2388,9,FALSE)</f>
        <v>xx</v>
      </c>
      <c r="H2663" s="28" t="str">
        <f>VLOOKUP($C2663,CARPETAS!$C$5:$L$2388,5,FALSE)</f>
        <v>xx</v>
      </c>
      <c r="I2663" s="88">
        <f t="shared" si="166"/>
        <v>44836</v>
      </c>
      <c r="J2663" s="29" t="str">
        <f>VLOOKUP($C2663,CARPETAS!$C$5:$L$2388,4,FALSE)</f>
        <v>xx</v>
      </c>
      <c r="K2663" s="38"/>
      <c r="L2663" s="93">
        <f t="shared" si="165"/>
        <v>44837</v>
      </c>
      <c r="M2663" s="30">
        <f t="shared" si="161"/>
        <v>3</v>
      </c>
      <c r="N2663" s="31">
        <v>990</v>
      </c>
      <c r="O2663" s="31"/>
      <c r="P2663" s="31"/>
      <c r="Q2663" s="31"/>
      <c r="R2663" s="31"/>
      <c r="S2663" s="31"/>
      <c r="T2663" s="40"/>
      <c r="U2663" s="40"/>
      <c r="V2663" s="48"/>
      <c r="W2663" s="48"/>
    </row>
    <row r="2664" s="49" customFormat="1">
      <c r="A2664" s="39">
        <v>39</v>
      </c>
      <c r="B2664" s="54" t="s">
        <v>40</v>
      </c>
      <c r="C2664" s="55" t="s">
        <v>5066</v>
      </c>
      <c r="D2664" s="141" t="s">
        <v>1998</v>
      </c>
      <c r="E2664" s="88">
        <v>44835</v>
      </c>
      <c r="F2664" s="37" t="str">
        <f>VLOOKUP($C2664,CARPETAS!$C$5:$L$2388,2,FALSE)</f>
        <v>BRB057</v>
      </c>
      <c r="G2664" s="27" t="str">
        <f>VLOOKUP($C2664,CARPETAS!$C$5:$L$2388,9,FALSE)</f>
        <v>144.05.68</v>
      </c>
      <c r="H2664" s="28" t="str">
        <f>VLOOKUP($C2664,CARPETAS!$C$5:$L$2388,5,FALSE)</f>
        <v>Zanini</v>
      </c>
      <c r="I2664" s="88">
        <f t="shared" si="166"/>
        <v>44837</v>
      </c>
      <c r="J2664" s="29" t="str">
        <f>VLOOKUP($C2664,CARPETAS!$C$5:$L$2388,4,FALSE)</f>
        <v>Rio Branco</v>
      </c>
      <c r="K2664" s="38"/>
      <c r="L2664" s="93">
        <f t="shared" si="165"/>
        <v>44838</v>
      </c>
      <c r="M2664" s="30">
        <f t="shared" si="161"/>
        <v>3</v>
      </c>
      <c r="N2664" s="31">
        <v>918</v>
      </c>
      <c r="O2664" s="31" t="s">
        <v>3594</v>
      </c>
      <c r="P2664" s="31">
        <v>918</v>
      </c>
      <c r="Q2664" s="31">
        <v>3081</v>
      </c>
      <c r="R2664" s="31" t="s">
        <v>478</v>
      </c>
      <c r="S2664" s="31" t="s">
        <v>479</v>
      </c>
      <c r="T2664" s="40" t="s">
        <v>5103</v>
      </c>
      <c r="U2664" s="40"/>
      <c r="V2664" s="48"/>
      <c r="W2664" s="48"/>
    </row>
    <row r="2665" s="49" customFormat="1">
      <c r="A2665" s="39">
        <v>39</v>
      </c>
      <c r="B2665" s="54" t="s">
        <v>22</v>
      </c>
      <c r="C2665" s="55" t="s">
        <v>23</v>
      </c>
      <c r="D2665" s="141" t="s">
        <v>27</v>
      </c>
      <c r="E2665" s="88">
        <v>44835</v>
      </c>
      <c r="F2665" s="37" t="str">
        <f>VLOOKUP($C2665,CARPETAS!$C$5:$L$2388,2,FALSE)</f>
        <v>BRB</v>
      </c>
      <c r="G2665" s="27" t="str">
        <f>VLOOKUP($C2665,CARPETAS!$C$5:$L$2388,9,FALSE)</f>
        <v>xx</v>
      </c>
      <c r="H2665" s="28" t="str">
        <f>VLOOKUP($C2665,CARPETAS!$C$5:$L$2388,5,FALSE)</f>
        <v>xx</v>
      </c>
      <c r="I2665" s="88">
        <f t="shared" si="166"/>
        <v>44837</v>
      </c>
      <c r="J2665" s="29" t="str">
        <f>VLOOKUP($C2665,CARPETAS!$C$5:$L$2388,4,FALSE)</f>
        <v>xx</v>
      </c>
      <c r="K2665" s="38"/>
      <c r="L2665" s="93">
        <f t="shared" si="165"/>
        <v>44838</v>
      </c>
      <c r="M2665" s="30">
        <f t="shared" si="161"/>
        <v>3</v>
      </c>
      <c r="N2665" s="31">
        <v>1008</v>
      </c>
      <c r="O2665" s="31"/>
      <c r="P2665" s="31"/>
      <c r="Q2665" s="31"/>
      <c r="R2665" s="31"/>
      <c r="S2665" s="31"/>
      <c r="T2665" s="40"/>
      <c r="U2665" s="40"/>
      <c r="V2665" s="48"/>
      <c r="W2665" s="48"/>
    </row>
    <row r="2666" s="49" customFormat="1">
      <c r="A2666" s="39">
        <v>39</v>
      </c>
      <c r="B2666" s="54" t="s">
        <v>40</v>
      </c>
      <c r="C2666" s="55" t="s">
        <v>5107</v>
      </c>
      <c r="D2666" s="141" t="s">
        <v>4464</v>
      </c>
      <c r="E2666" s="88">
        <v>44833</v>
      </c>
      <c r="F2666" s="37" t="str">
        <f>VLOOKUP($C2666,CARPETAS!$C$5:$L$2388,2,FALSE)</f>
        <v>BRS014</v>
      </c>
      <c r="G2666" s="27" t="str">
        <f>VLOOKUP($C2666,CARPETAS!$C$5:$L$2388,9,FALSE)</f>
        <v>144.13.33</v>
      </c>
      <c r="H2666" s="28" t="str">
        <f>VLOOKUP($C2666,CARPETAS!$C$5:$L$2388,5,FALSE)</f>
        <v>Zanini</v>
      </c>
      <c r="I2666" s="88">
        <v>44838</v>
      </c>
      <c r="J2666" s="29" t="str">
        <f>VLOOKUP($C2666,CARPETAS!$C$5:$L$2388,4,FALSE)</f>
        <v>Rio Branco</v>
      </c>
      <c r="K2666" s="38"/>
      <c r="L2666" s="93">
        <f t="shared" si="165"/>
        <v>44839</v>
      </c>
      <c r="M2666" s="30">
        <f t="shared" si="161"/>
        <v>6</v>
      </c>
      <c r="N2666" s="31">
        <v>954</v>
      </c>
      <c r="O2666" s="31" t="s">
        <v>5108</v>
      </c>
      <c r="P2666" s="31">
        <v>954</v>
      </c>
      <c r="Q2666" s="31">
        <v>3075</v>
      </c>
      <c r="R2666" s="31" t="s">
        <v>290</v>
      </c>
      <c r="S2666" s="31" t="s">
        <v>291</v>
      </c>
      <c r="T2666" s="40" t="s">
        <v>5109</v>
      </c>
      <c r="U2666" s="40"/>
      <c r="V2666" s="48"/>
      <c r="W2666" s="48"/>
    </row>
    <row r="2667" ht="28.5" s="49" customFormat="1">
      <c r="A2667" s="39">
        <v>40</v>
      </c>
      <c r="B2667" s="54" t="s">
        <v>40</v>
      </c>
      <c r="C2667" s="55" t="s">
        <v>5110</v>
      </c>
      <c r="D2667" s="141" t="s">
        <v>1998</v>
      </c>
      <c r="E2667" s="88">
        <v>44837</v>
      </c>
      <c r="F2667" s="37" t="str">
        <f>VLOOKUP($C2667,CARPETAS!$C$5:$L$2388,2,FALSE)</f>
        <v>BRB059</v>
      </c>
      <c r="G2667" s="27" t="str">
        <f>VLOOKUP($C2667,CARPETAS!$C$5:$L$2388,9,FALSE)</f>
        <v>144.13.47</v>
      </c>
      <c r="H2667" s="28" t="str">
        <f>VLOOKUP($C2667,CARPETAS!$C$5:$L$2388,5,FALSE)</f>
        <v>Zanini</v>
      </c>
      <c r="I2667" s="88">
        <v>44838</v>
      </c>
      <c r="J2667" s="29" t="str">
        <f>VLOOKUP($C2667,CARPETAS!$C$5:$L$2388,4,FALSE)</f>
        <v>Rio Branco</v>
      </c>
      <c r="K2667" s="38"/>
      <c r="L2667" s="93">
        <f t="shared" si="165"/>
        <v>44839</v>
      </c>
      <c r="M2667" s="30">
        <f t="shared" si="161"/>
        <v>2</v>
      </c>
      <c r="N2667" s="31">
        <v>918</v>
      </c>
      <c r="O2667" s="31" t="s">
        <v>3591</v>
      </c>
      <c r="P2667" s="31">
        <v>919</v>
      </c>
      <c r="Q2667" s="31">
        <v>3084</v>
      </c>
      <c r="R2667" s="31" t="s">
        <v>157</v>
      </c>
      <c r="S2667" s="31" t="s">
        <v>158</v>
      </c>
      <c r="T2667" s="40" t="s">
        <v>5111</v>
      </c>
      <c r="U2667" s="40"/>
      <c r="V2667" s="48"/>
      <c r="W2667" s="48"/>
    </row>
    <row r="2668" s="49" customFormat="1">
      <c r="A2668" s="39">
        <v>40</v>
      </c>
      <c r="B2668" s="54" t="s">
        <v>40</v>
      </c>
      <c r="C2668" s="55" t="s">
        <v>5102</v>
      </c>
      <c r="D2668" s="141" t="s">
        <v>32</v>
      </c>
      <c r="E2668" s="88">
        <v>44838</v>
      </c>
      <c r="F2668" s="37" t="str">
        <f>VLOOKUP($C2668,CARPETAS!$C$5:$L$2388,2,FALSE)</f>
        <v>BRB058</v>
      </c>
      <c r="G2668" s="27" t="str">
        <f>VLOOKUP($C2668,CARPETAS!$C$5:$L$2388,9,FALSE)</f>
        <v>144.13.46</v>
      </c>
      <c r="H2668" s="28" t="str">
        <f>VLOOKUP($C2668,CARPETAS!$C$5:$L$2388,5,FALSE)</f>
        <v>Silvio</v>
      </c>
      <c r="I2668" s="88">
        <v>44839</v>
      </c>
      <c r="J2668" s="29" t="str">
        <f>VLOOKUP($C2668,CARPETAS!$C$5:$L$2388,4,FALSE)</f>
        <v>Rio Branco</v>
      </c>
      <c r="K2668" s="38"/>
      <c r="L2668" s="93">
        <f t="shared" si="165"/>
        <v>44840</v>
      </c>
      <c r="M2668" s="30">
        <f t="shared" si="161"/>
        <v>2</v>
      </c>
      <c r="N2668" s="31">
        <v>918</v>
      </c>
      <c r="O2668" s="31" t="s">
        <v>625</v>
      </c>
      <c r="P2668" s="31">
        <v>919</v>
      </c>
      <c r="Q2668" s="31">
        <v>5879</v>
      </c>
      <c r="R2668" s="31" t="s">
        <v>4445</v>
      </c>
      <c r="S2668" s="31" t="s">
        <v>4446</v>
      </c>
      <c r="T2668" s="40" t="s">
        <v>5112</v>
      </c>
      <c r="U2668" s="40"/>
      <c r="V2668" s="48"/>
      <c r="W2668" s="48"/>
    </row>
    <row r="2669" ht="28.5" s="49" customFormat="1">
      <c r="A2669" s="39">
        <v>40</v>
      </c>
      <c r="B2669" s="54" t="s">
        <v>40</v>
      </c>
      <c r="C2669" s="55" t="s">
        <v>5113</v>
      </c>
      <c r="D2669" s="141" t="s">
        <v>2282</v>
      </c>
      <c r="E2669" s="88">
        <v>44837</v>
      </c>
      <c r="F2669" s="37" t="str">
        <f>VLOOKUP($C2669,CARPETAS!$C$5:$L$2388,2,FALSE)</f>
        <v>BRE037</v>
      </c>
      <c r="G2669" s="27" t="str">
        <f>VLOOKUP($C2669,CARPETAS!$C$5:$L$2388,9,FALSE)</f>
        <v>1445116/1441518/1441517/1441515</v>
      </c>
      <c r="H2669" s="28" t="str">
        <f>VLOOKUP($C2669,CARPETAS!$C$5:$L$2388,5,FALSE)</f>
        <v>Zanini</v>
      </c>
      <c r="I2669" s="88">
        <v>44840</v>
      </c>
      <c r="J2669" s="29" t="str">
        <f>VLOOKUP($C2669,CARPETAS!$C$5:$L$2388,4,FALSE)</f>
        <v>Rio Branco</v>
      </c>
      <c r="K2669" s="38"/>
      <c r="L2669" s="93">
        <f t="shared" si="165"/>
        <v>44841</v>
      </c>
      <c r="M2669" s="30">
        <f t="shared" si="161"/>
        <v>4</v>
      </c>
      <c r="N2669" s="31">
        <v>984</v>
      </c>
      <c r="O2669" s="31">
        <v>58478</v>
      </c>
      <c r="P2669" s="31">
        <v>983</v>
      </c>
      <c r="Q2669" s="31"/>
      <c r="R2669" s="31"/>
      <c r="S2669" s="31"/>
      <c r="T2669" s="40" t="s">
        <v>5114</v>
      </c>
      <c r="U2669" s="40"/>
      <c r="V2669" s="48"/>
      <c r="W2669" s="48"/>
    </row>
    <row r="2670" s="49" customFormat="1">
      <c r="A2670" s="39">
        <v>40</v>
      </c>
      <c r="B2670" s="54" t="s">
        <v>40</v>
      </c>
      <c r="C2670" s="55" t="s">
        <v>5110</v>
      </c>
      <c r="D2670" s="141" t="s">
        <v>4563</v>
      </c>
      <c r="E2670" s="88">
        <v>44838</v>
      </c>
      <c r="F2670" s="37" t="str">
        <f>VLOOKUP($C2670,CARPETAS!$C$5:$L$2388,2,FALSE)</f>
        <v>BRB059</v>
      </c>
      <c r="G2670" s="27" t="str">
        <f>VLOOKUP($C2670,CARPETAS!$C$5:$L$2388,9,FALSE)</f>
        <v>144.13.47</v>
      </c>
      <c r="H2670" s="28" t="str">
        <f>VLOOKUP($C2670,CARPETAS!$C$5:$L$2388,5,FALSE)</f>
        <v>Zanini</v>
      </c>
      <c r="I2670" s="88">
        <f>E2670+2</f>
        <v>44840</v>
      </c>
      <c r="J2670" s="29" t="str">
        <f>VLOOKUP($C2670,CARPETAS!$C$5:$L$2388,4,FALSE)</f>
        <v>Rio Branco</v>
      </c>
      <c r="K2670" s="38"/>
      <c r="L2670" s="93">
        <f t="shared" si="165"/>
        <v>44841</v>
      </c>
      <c r="M2670" s="30">
        <f t="shared" si="161"/>
        <v>3</v>
      </c>
      <c r="N2670" s="31">
        <v>918</v>
      </c>
      <c r="O2670" s="31" t="s">
        <v>5115</v>
      </c>
      <c r="P2670" s="31">
        <v>918</v>
      </c>
      <c r="Q2670" s="31"/>
      <c r="R2670" s="31"/>
      <c r="S2670" s="31"/>
      <c r="T2670" s="40" t="s">
        <v>5116</v>
      </c>
      <c r="U2670" s="40"/>
      <c r="V2670" s="48"/>
      <c r="W2670" s="48"/>
    </row>
    <row r="2671" s="49" customFormat="1">
      <c r="A2671" s="39">
        <v>39</v>
      </c>
      <c r="B2671" s="54" t="s">
        <v>40</v>
      </c>
      <c r="C2671" s="55" t="s">
        <v>5117</v>
      </c>
      <c r="D2671" s="141" t="s">
        <v>38</v>
      </c>
      <c r="E2671" s="88">
        <v>44833</v>
      </c>
      <c r="F2671" s="37" t="str">
        <f>VLOOKUP($C2671,CARPETAS!$C$5:$L$2388,2,FALSE)</f>
        <v>BRA039</v>
      </c>
      <c r="G2671" s="27" t="str">
        <f>VLOOKUP($C2671,CARPETAS!$C$5:$L$2388,9,FALSE)</f>
        <v>144.11.37</v>
      </c>
      <c r="H2671" s="28" t="str">
        <f>VLOOKUP($C2671,CARPETAS!$C$5:$L$2388,5,FALSE)</f>
        <v>Silvio</v>
      </c>
      <c r="I2671" s="88">
        <v>44841</v>
      </c>
      <c r="J2671" s="29" t="str">
        <f>VLOOKUP($C2671,CARPETAS!$C$5:$L$2388,4,FALSE)</f>
        <v>Rio Branco</v>
      </c>
      <c r="K2671" s="38"/>
      <c r="L2671" s="93">
        <f t="shared" si="165"/>
        <v>44842</v>
      </c>
      <c r="M2671" s="30">
        <f t="shared" si="161"/>
        <v>9</v>
      </c>
      <c r="N2671" s="31">
        <v>1104</v>
      </c>
      <c r="O2671" s="31">
        <v>58840</v>
      </c>
      <c r="P2671" s="31">
        <v>1103</v>
      </c>
      <c r="Q2671" s="31">
        <v>5874</v>
      </c>
      <c r="R2671" s="31" t="s">
        <v>5118</v>
      </c>
      <c r="S2671" s="31" t="s">
        <v>5119</v>
      </c>
      <c r="T2671" s="40" t="s">
        <v>5120</v>
      </c>
      <c r="U2671" s="40"/>
      <c r="V2671" s="48"/>
      <c r="W2671" s="48"/>
    </row>
    <row r="2672" ht="28.5" s="49" customFormat="1">
      <c r="A2672" s="39">
        <v>40</v>
      </c>
      <c r="B2672" s="54" t="s">
        <v>40</v>
      </c>
      <c r="C2672" s="55" t="s">
        <v>5110</v>
      </c>
      <c r="D2672" s="141" t="s">
        <v>1998</v>
      </c>
      <c r="E2672" s="88">
        <v>44839</v>
      </c>
      <c r="F2672" s="37" t="str">
        <f>VLOOKUP($C2672,CARPETAS!$C$5:$L$2388,2,FALSE)</f>
        <v>BRB059</v>
      </c>
      <c r="G2672" s="27" t="str">
        <f>VLOOKUP($C2672,CARPETAS!$C$5:$L$2388,9,FALSE)</f>
        <v>144.13.47</v>
      </c>
      <c r="H2672" s="28" t="str">
        <f>VLOOKUP($C2672,CARPETAS!$C$5:$L$2388,5,FALSE)</f>
        <v>Zanini</v>
      </c>
      <c r="I2672" s="88">
        <f>E2672+2</f>
        <v>44841</v>
      </c>
      <c r="J2672" s="29" t="str">
        <f>VLOOKUP($C2672,CARPETAS!$C$5:$L$2388,4,FALSE)</f>
        <v>Rio Branco</v>
      </c>
      <c r="K2672" s="38"/>
      <c r="L2672" s="93">
        <f t="shared" si="165"/>
        <v>44842</v>
      </c>
      <c r="M2672" s="30">
        <f t="shared" si="161"/>
        <v>3</v>
      </c>
      <c r="N2672" s="31">
        <v>918</v>
      </c>
      <c r="O2672" s="31" t="s">
        <v>3620</v>
      </c>
      <c r="P2672" s="31">
        <v>919</v>
      </c>
      <c r="Q2672" s="31">
        <v>3088</v>
      </c>
      <c r="R2672" s="31" t="s">
        <v>684</v>
      </c>
      <c r="S2672" s="31" t="s">
        <v>685</v>
      </c>
      <c r="T2672" s="40" t="s">
        <v>5121</v>
      </c>
      <c r="U2672" s="40"/>
      <c r="V2672" s="48"/>
      <c r="W2672" s="48"/>
    </row>
    <row r="2673" s="49" customFormat="1">
      <c r="A2673" s="39">
        <v>40</v>
      </c>
      <c r="B2673" s="54" t="s">
        <v>40</v>
      </c>
      <c r="C2673" s="55" t="s">
        <v>5102</v>
      </c>
      <c r="D2673" s="141" t="s">
        <v>32</v>
      </c>
      <c r="E2673" s="88">
        <v>44841</v>
      </c>
      <c r="F2673" s="37" t="str">
        <f>VLOOKUP($C2673,CARPETAS!$C$5:$L$2388,2,FALSE)</f>
        <v>BRB058</v>
      </c>
      <c r="G2673" s="27" t="str">
        <f>VLOOKUP($C2673,CARPETAS!$C$5:$L$2388,9,FALSE)</f>
        <v>144.13.46</v>
      </c>
      <c r="H2673" s="28" t="str">
        <f>VLOOKUP($C2673,CARPETAS!$C$5:$L$2388,5,FALSE)</f>
        <v>Silvio</v>
      </c>
      <c r="I2673" s="88">
        <v>44844</v>
      </c>
      <c r="J2673" s="29" t="str">
        <f>VLOOKUP($C2673,CARPETAS!$C$5:$L$2388,4,FALSE)</f>
        <v>Rio Branco</v>
      </c>
      <c r="K2673" s="38"/>
      <c r="L2673" s="93">
        <f t="shared" si="165"/>
        <v>44845</v>
      </c>
      <c r="M2673" s="30">
        <f t="shared" si="161"/>
        <v>4</v>
      </c>
      <c r="N2673" s="31">
        <v>918</v>
      </c>
      <c r="O2673" s="31" t="s">
        <v>636</v>
      </c>
      <c r="P2673" s="31">
        <v>919</v>
      </c>
      <c r="Q2673" s="31">
        <v>5882</v>
      </c>
      <c r="R2673" s="31" t="s">
        <v>5122</v>
      </c>
      <c r="S2673" s="31" t="s">
        <v>5123</v>
      </c>
      <c r="T2673" s="40" t="s">
        <v>5124</v>
      </c>
      <c r="U2673" s="40"/>
      <c r="V2673" s="48"/>
      <c r="W2673" s="48"/>
    </row>
    <row r="2674" s="49" customFormat="1">
      <c r="A2674" s="39">
        <v>40</v>
      </c>
      <c r="B2674" s="54" t="s">
        <v>40</v>
      </c>
      <c r="C2674" s="55" t="s">
        <v>5110</v>
      </c>
      <c r="D2674" s="141" t="s">
        <v>4563</v>
      </c>
      <c r="E2674" s="88">
        <v>44841</v>
      </c>
      <c r="F2674" s="37" t="str">
        <f>VLOOKUP($C2674,CARPETAS!$C$5:$L$2388,2,FALSE)</f>
        <v>BRB059</v>
      </c>
      <c r="G2674" s="27" t="str">
        <f>VLOOKUP($C2674,CARPETAS!$C$5:$L$2388,9,FALSE)</f>
        <v>144.13.47</v>
      </c>
      <c r="H2674" s="28" t="str">
        <f>VLOOKUP($C2674,CARPETAS!$C$5:$L$2388,5,FALSE)</f>
        <v>Zanini</v>
      </c>
      <c r="I2674" s="88">
        <v>44844</v>
      </c>
      <c r="J2674" s="29" t="str">
        <f>VLOOKUP($C2674,CARPETAS!$C$5:$L$2388,4,FALSE)</f>
        <v>Rio Branco</v>
      </c>
      <c r="K2674" s="38"/>
      <c r="L2674" s="93">
        <f t="shared" si="165"/>
        <v>44845</v>
      </c>
      <c r="M2674" s="30">
        <f t="shared" si="161"/>
        <v>4</v>
      </c>
      <c r="N2674" s="31">
        <v>918</v>
      </c>
      <c r="O2674" s="31" t="s">
        <v>5125</v>
      </c>
      <c r="P2674" s="31">
        <v>918</v>
      </c>
      <c r="Q2674" s="31">
        <v>3091</v>
      </c>
      <c r="R2674" s="31" t="s">
        <v>343</v>
      </c>
      <c r="S2674" s="31" t="s">
        <v>1336</v>
      </c>
      <c r="T2674" s="40" t="s">
        <v>5126</v>
      </c>
      <c r="U2674" s="40"/>
      <c r="V2674" s="48"/>
      <c r="W2674" s="48"/>
    </row>
    <row r="2675" s="49" customFormat="1">
      <c r="A2675" s="39">
        <v>40</v>
      </c>
      <c r="B2675" s="54" t="s">
        <v>40</v>
      </c>
      <c r="C2675" s="55" t="s">
        <v>5110</v>
      </c>
      <c r="D2675" s="141" t="s">
        <v>1998</v>
      </c>
      <c r="E2675" s="88">
        <v>44841</v>
      </c>
      <c r="F2675" s="37" t="str">
        <f>VLOOKUP($C2675,CARPETAS!$C$5:$L$2388,2,FALSE)</f>
        <v>BRB059</v>
      </c>
      <c r="G2675" s="27" t="str">
        <f>VLOOKUP($C2675,CARPETAS!$C$5:$L$2388,9,FALSE)</f>
        <v>144.13.47</v>
      </c>
      <c r="H2675" s="28" t="str">
        <f>VLOOKUP($C2675,CARPETAS!$C$5:$L$2388,5,FALSE)</f>
        <v>Zanini</v>
      </c>
      <c r="I2675" s="88">
        <v>44844</v>
      </c>
      <c r="J2675" s="29" t="str">
        <f>VLOOKUP($C2675,CARPETAS!$C$5:$L$2388,4,FALSE)</f>
        <v>Rio Branco</v>
      </c>
      <c r="K2675" s="38"/>
      <c r="L2675" s="93">
        <f t="shared" si="165"/>
        <v>44845</v>
      </c>
      <c r="M2675" s="30">
        <f t="shared" si="161"/>
        <v>4</v>
      </c>
      <c r="N2675" s="31">
        <v>918</v>
      </c>
      <c r="O2675" s="31" t="s">
        <v>3617</v>
      </c>
      <c r="P2675" s="31">
        <v>918</v>
      </c>
      <c r="Q2675" s="31">
        <v>3092</v>
      </c>
      <c r="R2675" s="31" t="s">
        <v>2109</v>
      </c>
      <c r="S2675" s="31" t="s">
        <v>2110</v>
      </c>
      <c r="T2675" s="40" t="s">
        <v>5126</v>
      </c>
      <c r="U2675" s="40"/>
      <c r="V2675" s="48"/>
      <c r="W2675" s="48"/>
    </row>
    <row r="2676" s="49" customFormat="1">
      <c r="A2676" s="39">
        <v>40</v>
      </c>
      <c r="B2676" s="54" t="s">
        <v>40</v>
      </c>
      <c r="C2676" s="55" t="s">
        <v>5110</v>
      </c>
      <c r="D2676" s="141" t="s">
        <v>26</v>
      </c>
      <c r="E2676" s="88">
        <v>44842</v>
      </c>
      <c r="F2676" s="37" t="str">
        <f>VLOOKUP($C2676,CARPETAS!$C$5:$L$2388,2,FALSE)</f>
        <v>BRB059</v>
      </c>
      <c r="G2676" s="27" t="str">
        <f>VLOOKUP($C2676,CARPETAS!$C$5:$L$2388,9,FALSE)</f>
        <v>144.13.47</v>
      </c>
      <c r="H2676" s="28" t="str">
        <f>VLOOKUP($C2676,CARPETAS!$C$5:$L$2388,5,FALSE)</f>
        <v>Zanini</v>
      </c>
      <c r="I2676" s="88">
        <f>E2676+2</f>
        <v>44844</v>
      </c>
      <c r="J2676" s="29" t="str">
        <f>VLOOKUP($C2676,CARPETAS!$C$5:$L$2388,4,FALSE)</f>
        <v>Rio Branco</v>
      </c>
      <c r="K2676" s="38"/>
      <c r="L2676" s="93">
        <f t="shared" si="165"/>
        <v>44845</v>
      </c>
      <c r="M2676" s="30">
        <f t="shared" si="161"/>
        <v>3</v>
      </c>
      <c r="N2676" s="31">
        <v>918</v>
      </c>
      <c r="O2676" s="31" t="s">
        <v>799</v>
      </c>
      <c r="P2676" s="31">
        <v>918</v>
      </c>
      <c r="Q2676" s="31">
        <v>3093</v>
      </c>
      <c r="R2676" s="31" t="s">
        <v>161</v>
      </c>
      <c r="S2676" s="31" t="s">
        <v>162</v>
      </c>
      <c r="T2676" s="40" t="s">
        <v>5126</v>
      </c>
      <c r="U2676" s="40"/>
      <c r="V2676" s="48"/>
      <c r="W2676" s="48"/>
    </row>
    <row r="2677" s="49" customFormat="1">
      <c r="A2677" s="39">
        <v>39</v>
      </c>
      <c r="B2677" s="54" t="s">
        <v>40</v>
      </c>
      <c r="C2677" s="55" t="s">
        <v>5127</v>
      </c>
      <c r="D2677" s="141" t="s">
        <v>38</v>
      </c>
      <c r="E2677" s="88">
        <v>44834</v>
      </c>
      <c r="F2677" s="37" t="str">
        <f>VLOOKUP($C2677,CARPETAS!$C$5:$L$2388,2,FALSE)</f>
        <v>BRA039</v>
      </c>
      <c r="G2677" s="27" t="str">
        <f>VLOOKUP($C2677,CARPETAS!$C$5:$L$2388,9,FALSE)</f>
        <v>144.11.37</v>
      </c>
      <c r="H2677" s="28" t="str">
        <f>VLOOKUP($C2677,CARPETAS!$C$5:$L$2388,5,FALSE)</f>
        <v>Silvio</v>
      </c>
      <c r="I2677" s="88">
        <v>44844</v>
      </c>
      <c r="J2677" s="29" t="str">
        <f>VLOOKUP($C2677,CARPETAS!$C$5:$L$2388,4,FALSE)</f>
        <v>Rio Branco</v>
      </c>
      <c r="K2677" s="38"/>
      <c r="L2677" s="93">
        <f>I2677+1+1</f>
        <v>44846</v>
      </c>
      <c r="M2677" s="30">
        <f t="shared" si="161"/>
        <v>12</v>
      </c>
      <c r="N2677" s="31">
        <v>1104</v>
      </c>
      <c r="O2677" s="31">
        <v>58490</v>
      </c>
      <c r="P2677" s="31">
        <v>1104</v>
      </c>
      <c r="Q2677" s="31">
        <v>5875</v>
      </c>
      <c r="R2677" s="31" t="s">
        <v>3217</v>
      </c>
      <c r="S2677" s="31" t="s">
        <v>3218</v>
      </c>
      <c r="T2677" s="40" t="s">
        <v>5128</v>
      </c>
      <c r="U2677" s="40"/>
      <c r="V2677" s="48"/>
      <c r="W2677" s="48"/>
    </row>
    <row r="2678" s="49" customFormat="1">
      <c r="A2678" s="39">
        <v>40</v>
      </c>
      <c r="B2678" s="54" t="s">
        <v>22</v>
      </c>
      <c r="C2678" s="55" t="s">
        <v>23</v>
      </c>
      <c r="D2678" s="141" t="s">
        <v>1907</v>
      </c>
      <c r="E2678" s="88">
        <v>44841</v>
      </c>
      <c r="F2678" s="37" t="str">
        <f>VLOOKUP($C2678,CARPETAS!$C$5:$L$2388,2,FALSE)</f>
        <v>BRB</v>
      </c>
      <c r="G2678" s="27" t="str">
        <f>VLOOKUP($C2678,CARPETAS!$C$5:$L$2388,9,FALSE)</f>
        <v>xx</v>
      </c>
      <c r="H2678" s="28" t="str">
        <f>VLOOKUP($C2678,CARPETAS!$C$5:$L$2388,5,FALSE)</f>
        <v>xx</v>
      </c>
      <c r="I2678" s="88">
        <f>E2678+3</f>
        <v>44844</v>
      </c>
      <c r="J2678" s="29" t="str">
        <f>VLOOKUP($C2678,CARPETAS!$C$5:$L$2388,4,FALSE)</f>
        <v>xx</v>
      </c>
      <c r="K2678" s="38"/>
      <c r="L2678" s="93">
        <f>I2678+1</f>
        <v>44845</v>
      </c>
      <c r="M2678" s="30">
        <f ref="M2678:M2741" t="shared" si="167">IF(E2678&lt;&gt;"",L2678-E2678,"-")</f>
        <v>4</v>
      </c>
      <c r="N2678" s="31">
        <v>990</v>
      </c>
      <c r="O2678" s="31"/>
      <c r="P2678" s="31"/>
      <c r="Q2678" s="31"/>
      <c r="R2678" s="31"/>
      <c r="S2678" s="31"/>
      <c r="T2678" s="40"/>
      <c r="U2678" s="40"/>
      <c r="V2678" s="48"/>
      <c r="W2678" s="48"/>
    </row>
    <row r="2679" s="49" customFormat="1">
      <c r="A2679" s="39">
        <v>40</v>
      </c>
      <c r="B2679" s="54" t="s">
        <v>40</v>
      </c>
      <c r="C2679" s="55" t="s">
        <v>4959</v>
      </c>
      <c r="D2679" s="141" t="s">
        <v>27</v>
      </c>
      <c r="E2679" s="88">
        <v>44841</v>
      </c>
      <c r="F2679" s="37" t="str">
        <f>VLOOKUP($C2679,CARPETAS!$C$5:$L$2388,2,FALSE)</f>
        <v>BRB053</v>
      </c>
      <c r="G2679" s="27" t="str">
        <f>VLOOKUP($C2679,CARPETAS!$C$5:$L$2388,9,FALSE)</f>
        <v>143.59.48</v>
      </c>
      <c r="H2679" s="28" t="str">
        <f>VLOOKUP($C2679,CARPETAS!$C$5:$L$2388,5,FALSE)</f>
        <v>Amaro</v>
      </c>
      <c r="I2679" s="88">
        <v>44844</v>
      </c>
      <c r="J2679" s="29" t="str">
        <f>VLOOKUP($C2679,CARPETAS!$C$5:$L$2388,4,FALSE)</f>
        <v>Rio Branco</v>
      </c>
      <c r="K2679" s="38"/>
      <c r="L2679" s="93">
        <f>I2679+1+1</f>
        <v>44846</v>
      </c>
      <c r="M2679" s="30">
        <f t="shared" si="167"/>
        <v>5</v>
      </c>
      <c r="N2679" s="31">
        <v>1008</v>
      </c>
      <c r="O2679" s="31" t="s">
        <v>5129</v>
      </c>
      <c r="P2679" s="31">
        <v>1008</v>
      </c>
      <c r="Q2679" s="31"/>
      <c r="R2679" s="31" t="s">
        <v>5130</v>
      </c>
      <c r="S2679" s="31"/>
      <c r="T2679" s="40" t="s">
        <v>5131</v>
      </c>
      <c r="U2679" s="40"/>
      <c r="V2679" s="48"/>
      <c r="W2679" s="48"/>
    </row>
    <row r="2680" s="49" customFormat="1">
      <c r="A2680" s="39">
        <v>40</v>
      </c>
      <c r="B2680" s="54" t="s">
        <v>40</v>
      </c>
      <c r="C2680" s="55" t="s">
        <v>5132</v>
      </c>
      <c r="D2680" s="141" t="s">
        <v>4464</v>
      </c>
      <c r="E2680" s="88">
        <v>44840</v>
      </c>
      <c r="F2680" s="37" t="str">
        <f>VLOOKUP($C2680,CARPETAS!$C$5:$L$2388,2,FALSE)</f>
        <v>BRS015</v>
      </c>
      <c r="G2680" s="27" t="str">
        <f>VLOOKUP($C2680,CARPETAS!$C$5:$L$2388,9,FALSE)</f>
        <v>144.15.68</v>
      </c>
      <c r="H2680" s="28" t="str">
        <f>VLOOKUP($C2680,CARPETAS!$C$5:$L$2388,5,FALSE)</f>
        <v>Dallog</v>
      </c>
      <c r="I2680" s="88">
        <v>44844</v>
      </c>
      <c r="J2680" s="29" t="str">
        <f>VLOOKUP($C2680,CARPETAS!$C$5:$L$2388,4,FALSE)</f>
        <v>Rio Branco</v>
      </c>
      <c r="K2680" s="38"/>
      <c r="L2680" s="93">
        <v>44848</v>
      </c>
      <c r="M2680" s="30">
        <f t="shared" si="167"/>
        <v>8</v>
      </c>
      <c r="N2680" s="31">
        <v>954</v>
      </c>
      <c r="O2680" s="31" t="s">
        <v>5133</v>
      </c>
      <c r="P2680" s="31">
        <v>954</v>
      </c>
      <c r="Q2680" s="31">
        <v>164</v>
      </c>
      <c r="R2680" s="31" t="s">
        <v>5039</v>
      </c>
      <c r="S2680" s="31" t="s">
        <v>5040</v>
      </c>
      <c r="T2680" s="40" t="s">
        <v>5134</v>
      </c>
      <c r="U2680" s="40"/>
      <c r="V2680" s="48"/>
      <c r="W2680" s="48"/>
    </row>
    <row r="2681" s="49" customFormat="1">
      <c r="A2681" s="39">
        <v>41</v>
      </c>
      <c r="B2681" s="54" t="s">
        <v>40</v>
      </c>
      <c r="C2681" s="55" t="s">
        <v>5110</v>
      </c>
      <c r="D2681" s="141" t="s">
        <v>1998</v>
      </c>
      <c r="E2681" s="88">
        <v>44844</v>
      </c>
      <c r="F2681" s="37" t="str">
        <f>VLOOKUP($C2681,CARPETAS!$C$5:$L$2388,2,FALSE)</f>
        <v>BRB059</v>
      </c>
      <c r="G2681" s="27" t="str">
        <f>VLOOKUP($C2681,CARPETAS!$C$5:$L$2388,9,FALSE)</f>
        <v>144.13.47</v>
      </c>
      <c r="H2681" s="28" t="str">
        <f>VLOOKUP($C2681,CARPETAS!$C$5:$L$2388,5,FALSE)</f>
        <v>Zanini</v>
      </c>
      <c r="I2681" s="88">
        <v>44845</v>
      </c>
      <c r="J2681" s="29" t="str">
        <f>VLOOKUP($C2681,CARPETAS!$C$5:$L$2388,4,FALSE)</f>
        <v>Rio Branco</v>
      </c>
      <c r="K2681" s="38"/>
      <c r="L2681" s="93">
        <f ref="L2681:L2687" t="shared" si="168">I2681+1</f>
        <v>44846</v>
      </c>
      <c r="M2681" s="30">
        <f t="shared" si="167"/>
        <v>2</v>
      </c>
      <c r="N2681" s="31">
        <v>918</v>
      </c>
      <c r="O2681" s="31" t="s">
        <v>5135</v>
      </c>
      <c r="P2681" s="31">
        <v>918</v>
      </c>
      <c r="Q2681" s="31"/>
      <c r="R2681" s="31"/>
      <c r="S2681" s="31"/>
      <c r="T2681" s="40"/>
      <c r="U2681" s="40"/>
      <c r="V2681" s="48"/>
      <c r="W2681" s="48"/>
    </row>
    <row r="2682" s="49" customFormat="1">
      <c r="A2682" s="39">
        <v>40</v>
      </c>
      <c r="B2682" s="54" t="s">
        <v>22</v>
      </c>
      <c r="C2682" s="55" t="s">
        <v>23</v>
      </c>
      <c r="D2682" s="141" t="s">
        <v>38</v>
      </c>
      <c r="E2682" s="88">
        <v>44840</v>
      </c>
      <c r="F2682" s="37" t="str">
        <f>VLOOKUP($C2682,CARPETAS!$C$5:$L$2388,2,FALSE)</f>
        <v>BRB</v>
      </c>
      <c r="G2682" s="27" t="str">
        <f>VLOOKUP($C2682,CARPETAS!$C$5:$L$2388,9,FALSE)</f>
        <v>xx</v>
      </c>
      <c r="H2682" s="28" t="str">
        <f>VLOOKUP($C2682,CARPETAS!$C$5:$L$2388,5,FALSE)</f>
        <v>xx</v>
      </c>
      <c r="I2682" s="88">
        <v>44846</v>
      </c>
      <c r="J2682" s="29" t="str">
        <f>VLOOKUP($C2682,CARPETAS!$C$5:$L$2388,4,FALSE)</f>
        <v>xx</v>
      </c>
      <c r="K2682" s="38"/>
      <c r="L2682" s="93">
        <f t="shared" si="168"/>
        <v>44847</v>
      </c>
      <c r="M2682" s="30">
        <f t="shared" si="167"/>
        <v>7</v>
      </c>
      <c r="N2682" s="31">
        <v>1104</v>
      </c>
      <c r="O2682" s="31"/>
      <c r="P2682" s="31"/>
      <c r="Q2682" s="31"/>
      <c r="R2682" s="31"/>
      <c r="S2682" s="31"/>
      <c r="T2682" s="40"/>
      <c r="U2682" s="40"/>
      <c r="V2682" s="48"/>
      <c r="W2682" s="48"/>
    </row>
    <row r="2683" s="49" customFormat="1">
      <c r="A2683" s="39">
        <v>41</v>
      </c>
      <c r="B2683" s="54" t="s">
        <v>40</v>
      </c>
      <c r="C2683" s="55" t="s">
        <v>5102</v>
      </c>
      <c r="D2683" s="141" t="s">
        <v>32</v>
      </c>
      <c r="E2683" s="88">
        <v>44845</v>
      </c>
      <c r="F2683" s="37" t="str">
        <f>VLOOKUP($C2683,CARPETAS!$C$5:$L$2388,2,FALSE)</f>
        <v>BRB058</v>
      </c>
      <c r="G2683" s="27" t="str">
        <f>VLOOKUP($C2683,CARPETAS!$C$5:$L$2388,9,FALSE)</f>
        <v>144.13.46</v>
      </c>
      <c r="H2683" s="28" t="str">
        <f>VLOOKUP($C2683,CARPETAS!$C$5:$L$2388,5,FALSE)</f>
        <v>Silvio</v>
      </c>
      <c r="I2683" s="88">
        <f>E2683+2</f>
        <v>44847</v>
      </c>
      <c r="J2683" s="29" t="str">
        <f>VLOOKUP($C2683,CARPETAS!$C$5:$L$2388,4,FALSE)</f>
        <v>Rio Branco</v>
      </c>
      <c r="K2683" s="38"/>
      <c r="L2683" s="93">
        <f t="shared" si="168"/>
        <v>44848</v>
      </c>
      <c r="M2683" s="30">
        <f t="shared" si="167"/>
        <v>3</v>
      </c>
      <c r="N2683" s="31">
        <v>918</v>
      </c>
      <c r="O2683" s="31" t="s">
        <v>640</v>
      </c>
      <c r="P2683" s="31">
        <v>919</v>
      </c>
      <c r="Q2683" s="31">
        <v>5887</v>
      </c>
      <c r="R2683" s="31" t="s">
        <v>4793</v>
      </c>
      <c r="S2683" s="31" t="s">
        <v>1991</v>
      </c>
      <c r="T2683" s="40" t="s">
        <v>5136</v>
      </c>
      <c r="U2683" s="40"/>
      <c r="V2683" s="48"/>
      <c r="W2683" s="48"/>
    </row>
    <row r="2684" s="49" customFormat="1">
      <c r="A2684" s="39">
        <v>41</v>
      </c>
      <c r="B2684" s="54" t="s">
        <v>40</v>
      </c>
      <c r="C2684" s="55" t="s">
        <v>5110</v>
      </c>
      <c r="D2684" s="141" t="s">
        <v>4563</v>
      </c>
      <c r="E2684" s="88">
        <v>44845</v>
      </c>
      <c r="F2684" s="37" t="str">
        <f>VLOOKUP($C2684,CARPETAS!$C$5:$L$2388,2,FALSE)</f>
        <v>BRB059</v>
      </c>
      <c r="G2684" s="27" t="str">
        <f>VLOOKUP($C2684,CARPETAS!$C$5:$L$2388,9,FALSE)</f>
        <v>144.13.47</v>
      </c>
      <c r="H2684" s="28" t="str">
        <f>VLOOKUP($C2684,CARPETAS!$C$5:$L$2388,5,FALSE)</f>
        <v>Zanini</v>
      </c>
      <c r="I2684" s="88">
        <f>E2684+2</f>
        <v>44847</v>
      </c>
      <c r="J2684" s="29" t="str">
        <f>VLOOKUP($C2684,CARPETAS!$C$5:$L$2388,4,FALSE)</f>
        <v>Rio Branco</v>
      </c>
      <c r="K2684" s="38"/>
      <c r="L2684" s="93">
        <f t="shared" si="168"/>
        <v>44848</v>
      </c>
      <c r="M2684" s="30">
        <f t="shared" si="167"/>
        <v>3</v>
      </c>
      <c r="N2684" s="31">
        <v>918</v>
      </c>
      <c r="O2684" s="31" t="s">
        <v>5137</v>
      </c>
      <c r="P2684" s="31">
        <v>918</v>
      </c>
      <c r="Q2684" s="31">
        <v>3098</v>
      </c>
      <c r="R2684" s="31" t="s">
        <v>3132</v>
      </c>
      <c r="S2684" s="31" t="s">
        <v>2753</v>
      </c>
      <c r="T2684" s="40" t="s">
        <v>5138</v>
      </c>
      <c r="U2684" s="40"/>
      <c r="V2684" s="48"/>
      <c r="W2684" s="48"/>
    </row>
    <row r="2685" s="49" customFormat="1">
      <c r="A2685" s="39">
        <v>40</v>
      </c>
      <c r="B2685" s="54" t="s">
        <v>40</v>
      </c>
      <c r="C2685" s="55" t="s">
        <v>5139</v>
      </c>
      <c r="D2685" s="141" t="s">
        <v>38</v>
      </c>
      <c r="E2685" s="88">
        <v>44840</v>
      </c>
      <c r="F2685" s="37" t="str">
        <f>VLOOKUP($C2685,CARPETAS!$C$5:$L$2388,2,FALSE)</f>
        <v>BRA040</v>
      </c>
      <c r="G2685" s="27" t="str">
        <f>VLOOKUP($C2685,CARPETAS!$C$5:$L$2388,9,FALSE)</f>
        <v>144.19.95</v>
      </c>
      <c r="H2685" s="28" t="str">
        <f>VLOOKUP($C2685,CARPETAS!$C$5:$L$2388,5,FALSE)</f>
        <v>Silvio</v>
      </c>
      <c r="I2685" s="88">
        <v>44848</v>
      </c>
      <c r="J2685" s="29" t="str">
        <f>VLOOKUP($C2685,CARPETAS!$C$5:$L$2388,4,FALSE)</f>
        <v>Rio Branco</v>
      </c>
      <c r="K2685" s="38"/>
      <c r="L2685" s="93">
        <f t="shared" si="168"/>
        <v>44849</v>
      </c>
      <c r="M2685" s="30">
        <f t="shared" si="167"/>
        <v>9</v>
      </c>
      <c r="N2685" s="31">
        <v>1104</v>
      </c>
      <c r="O2685" s="31">
        <v>58500</v>
      </c>
      <c r="P2685" s="31">
        <v>1104</v>
      </c>
      <c r="Q2685" s="31">
        <v>5883</v>
      </c>
      <c r="R2685" s="31" t="s">
        <v>3607</v>
      </c>
      <c r="S2685" s="31" t="s">
        <v>1222</v>
      </c>
      <c r="T2685" s="40" t="s">
        <v>5140</v>
      </c>
      <c r="U2685" s="40"/>
      <c r="V2685" s="48"/>
      <c r="W2685" s="48"/>
    </row>
    <row r="2686" ht="18" customHeight="1" s="49" customFormat="1">
      <c r="A2686" s="39">
        <v>41</v>
      </c>
      <c r="B2686" s="54" t="s">
        <v>40</v>
      </c>
      <c r="C2686" s="55" t="s">
        <v>5110</v>
      </c>
      <c r="D2686" s="141" t="s">
        <v>1998</v>
      </c>
      <c r="E2686" s="88">
        <v>44847</v>
      </c>
      <c r="F2686" s="37" t="str">
        <f>VLOOKUP($C2686,CARPETAS!$C$5:$L$2388,2,FALSE)</f>
        <v>BRB059</v>
      </c>
      <c r="G2686" s="27" t="str">
        <f>VLOOKUP($C2686,CARPETAS!$C$5:$L$2388,9,FALSE)</f>
        <v>144.13.47</v>
      </c>
      <c r="H2686" s="28" t="str">
        <f>VLOOKUP($C2686,CARPETAS!$C$5:$L$2388,5,FALSE)</f>
        <v>Zanini</v>
      </c>
      <c r="I2686" s="88">
        <v>44848</v>
      </c>
      <c r="J2686" s="29" t="str">
        <f>VLOOKUP($C2686,CARPETAS!$C$5:$L$2388,4,FALSE)</f>
        <v>Rio Branco</v>
      </c>
      <c r="K2686" s="38"/>
      <c r="L2686" s="93">
        <f t="shared" si="168"/>
        <v>44849</v>
      </c>
      <c r="M2686" s="30">
        <f t="shared" si="167"/>
        <v>2</v>
      </c>
      <c r="N2686" s="31">
        <v>918</v>
      </c>
      <c r="O2686" s="31" t="s">
        <v>5135</v>
      </c>
      <c r="P2686" s="31">
        <v>918</v>
      </c>
      <c r="Q2686" s="31">
        <v>3107</v>
      </c>
      <c r="R2686" s="31" t="s">
        <v>515</v>
      </c>
      <c r="S2686" s="31" t="s">
        <v>516</v>
      </c>
      <c r="T2686" s="40" t="s">
        <v>5141</v>
      </c>
      <c r="U2686" s="40"/>
      <c r="V2686" s="48"/>
      <c r="W2686" s="48"/>
    </row>
    <row r="2687" s="49" customFormat="1">
      <c r="A2687" s="39">
        <v>41</v>
      </c>
      <c r="B2687" s="54" t="s">
        <v>40</v>
      </c>
      <c r="C2687" s="55" t="s">
        <v>5142</v>
      </c>
      <c r="D2687" s="141" t="s">
        <v>4464</v>
      </c>
      <c r="E2687" s="88">
        <v>44846</v>
      </c>
      <c r="F2687" s="37" t="str">
        <f>VLOOKUP($C2687,CARPETAS!$C$5:$L$2388,2,FALSE)</f>
        <v>BRS016</v>
      </c>
      <c r="G2687" s="27" t="str">
        <f>VLOOKUP($C2687,CARPETAS!$C$5:$L$2388,9,FALSE)</f>
        <v>144.20.71</v>
      </c>
      <c r="H2687" s="28" t="str">
        <f>VLOOKUP($C2687,CARPETAS!$C$5:$L$2388,5,FALSE)</f>
        <v>Dallog</v>
      </c>
      <c r="I2687" s="88">
        <v>44848</v>
      </c>
      <c r="J2687" s="29" t="str">
        <f>VLOOKUP($C2687,CARPETAS!$C$5:$L$2388,4,FALSE)</f>
        <v>Rio Branco</v>
      </c>
      <c r="K2687" s="38"/>
      <c r="L2687" s="93">
        <f t="shared" si="168"/>
        <v>44849</v>
      </c>
      <c r="M2687" s="30">
        <f t="shared" si="167"/>
        <v>3</v>
      </c>
      <c r="N2687" s="31">
        <v>954</v>
      </c>
      <c r="O2687" s="31" t="s">
        <v>5143</v>
      </c>
      <c r="P2687" s="31">
        <v>954</v>
      </c>
      <c r="Q2687" s="31">
        <v>186</v>
      </c>
      <c r="R2687" s="31" t="s">
        <v>5144</v>
      </c>
      <c r="S2687" s="31" t="s">
        <v>5145</v>
      </c>
      <c r="T2687" s="40" t="s">
        <v>5146</v>
      </c>
      <c r="U2687" s="40"/>
      <c r="V2687" s="48"/>
      <c r="W2687" s="48"/>
    </row>
    <row r="2688" s="49" customFormat="1">
      <c r="A2688" s="39">
        <v>41</v>
      </c>
      <c r="B2688" s="54" t="s">
        <v>40</v>
      </c>
      <c r="C2688" s="55" t="s">
        <v>5147</v>
      </c>
      <c r="D2688" s="141" t="s">
        <v>1907</v>
      </c>
      <c r="E2688" s="88">
        <v>44846</v>
      </c>
      <c r="F2688" s="37" t="str">
        <f>VLOOKUP($C2688,CARPETAS!$C$5:$L$2388,2,FALSE)</f>
        <v>PYB007</v>
      </c>
      <c r="G2688" s="27" t="str">
        <f>VLOOKUP($C2688,CARPETAS!$C$5:$L$2388,9,FALSE)</f>
        <v>144.21.82</v>
      </c>
      <c r="H2688" s="28" t="str">
        <f>VLOOKUP($C2688,CARPETAS!$C$5:$L$2388,5,FALSE)</f>
        <v>Alto Paraguay</v>
      </c>
      <c r="I2688" s="88">
        <v>44848</v>
      </c>
      <c r="J2688" s="29" t="str">
        <f>VLOOKUP($C2688,CARPETAS!$C$5:$L$2388,4,FALSE)</f>
        <v>Salto</v>
      </c>
      <c r="K2688" s="38"/>
      <c r="L2688" s="93">
        <f>I2688+1+2</f>
        <v>44851</v>
      </c>
      <c r="M2688" s="30">
        <f t="shared" si="167"/>
        <v>5</v>
      </c>
      <c r="N2688" s="31">
        <v>990</v>
      </c>
      <c r="O2688" s="31" t="s">
        <v>5148</v>
      </c>
      <c r="P2688" s="31">
        <v>990</v>
      </c>
      <c r="Q2688" s="31"/>
      <c r="R2688" s="31" t="s">
        <v>5149</v>
      </c>
      <c r="S2688" s="31" t="s">
        <v>5150</v>
      </c>
      <c r="T2688" s="40" t="s">
        <v>5151</v>
      </c>
      <c r="U2688" s="40"/>
      <c r="V2688" s="48"/>
      <c r="W2688" s="48"/>
    </row>
    <row r="2689" s="49" customFormat="1">
      <c r="A2689" s="39">
        <v>41</v>
      </c>
      <c r="B2689" s="54" t="s">
        <v>22</v>
      </c>
      <c r="C2689" s="55" t="s">
        <v>23</v>
      </c>
      <c r="D2689" s="141" t="s">
        <v>36</v>
      </c>
      <c r="E2689" s="88">
        <v>44848</v>
      </c>
      <c r="F2689" s="37" t="str">
        <f>VLOOKUP($C2689,CARPETAS!$C$5:$L$2388,2,FALSE)</f>
        <v>BRB</v>
      </c>
      <c r="G2689" s="27" t="str">
        <f>VLOOKUP($C2689,CARPETAS!$C$5:$L$2388,9,FALSE)</f>
        <v>xx</v>
      </c>
      <c r="H2689" s="28" t="str">
        <f>VLOOKUP($C2689,CARPETAS!$C$5:$L$2388,5,FALSE)</f>
        <v>xx</v>
      </c>
      <c r="I2689" s="88">
        <f>E2689+2</f>
        <v>44850</v>
      </c>
      <c r="J2689" s="29" t="str">
        <f>VLOOKUP($C2689,CARPETAS!$C$5:$L$2388,4,FALSE)</f>
        <v>xx</v>
      </c>
      <c r="K2689" s="38"/>
      <c r="L2689" s="93">
        <f ref="L2689:L2695" t="shared" si="169">I2689+1</f>
        <v>44851</v>
      </c>
      <c r="M2689" s="30">
        <f t="shared" si="167"/>
        <v>3</v>
      </c>
      <c r="N2689" s="31">
        <v>918</v>
      </c>
      <c r="O2689" s="31"/>
      <c r="P2689" s="31"/>
      <c r="Q2689" s="31"/>
      <c r="R2689" s="31"/>
      <c r="S2689" s="31"/>
      <c r="T2689" s="40"/>
      <c r="U2689" s="40"/>
      <c r="V2689" s="48"/>
      <c r="W2689" s="48"/>
    </row>
    <row r="2690" s="49" customFormat="1">
      <c r="A2690" s="39">
        <v>41</v>
      </c>
      <c r="B2690" s="54" t="s">
        <v>22</v>
      </c>
      <c r="C2690" s="55" t="s">
        <v>23</v>
      </c>
      <c r="D2690" s="141" t="s">
        <v>26</v>
      </c>
      <c r="E2690" s="88">
        <v>44849</v>
      </c>
      <c r="F2690" s="37" t="str">
        <f>VLOOKUP($C2690,CARPETAS!$C$5:$L$2388,2,FALSE)</f>
        <v>BRB</v>
      </c>
      <c r="G2690" s="27" t="str">
        <f>VLOOKUP($C2690,CARPETAS!$C$5:$L$2388,9,FALSE)</f>
        <v>xx</v>
      </c>
      <c r="H2690" s="28" t="str">
        <f>VLOOKUP($C2690,CARPETAS!$C$5:$L$2388,5,FALSE)</f>
        <v>xx</v>
      </c>
      <c r="I2690" s="88">
        <f>E2690+2</f>
        <v>44851</v>
      </c>
      <c r="J2690" s="29" t="str">
        <f>VLOOKUP($C2690,CARPETAS!$C$5:$L$2388,4,FALSE)</f>
        <v>xx</v>
      </c>
      <c r="K2690" s="38"/>
      <c r="L2690" s="93">
        <f t="shared" si="169"/>
        <v>44852</v>
      </c>
      <c r="M2690" s="30">
        <f t="shared" si="167"/>
        <v>3</v>
      </c>
      <c r="N2690" s="31">
        <v>918</v>
      </c>
      <c r="O2690" s="31"/>
      <c r="P2690" s="31"/>
      <c r="Q2690" s="31"/>
      <c r="R2690" s="31"/>
      <c r="S2690" s="31"/>
      <c r="T2690" s="40"/>
      <c r="U2690" s="40"/>
      <c r="V2690" s="48"/>
      <c r="W2690" s="48"/>
    </row>
    <row r="2691" s="49" customFormat="1">
      <c r="A2691" s="39">
        <v>41</v>
      </c>
      <c r="B2691" s="54" t="s">
        <v>40</v>
      </c>
      <c r="C2691" s="55" t="s">
        <v>5152</v>
      </c>
      <c r="D2691" s="141" t="s">
        <v>2282</v>
      </c>
      <c r="E2691" s="88">
        <v>44846</v>
      </c>
      <c r="F2691" s="37" t="str">
        <f>VLOOKUP($C2691,CARPETAS!$C$5:$L$2388,2,FALSE)</f>
        <v>BRE039</v>
      </c>
      <c r="G2691" s="27" t="str">
        <f>VLOOKUP($C2691,CARPETAS!$C$5:$L$2388,9,FALSE)</f>
        <v>144.21.06/07</v>
      </c>
      <c r="H2691" s="28" t="str">
        <f>VLOOKUP($C2691,CARPETAS!$C$5:$L$2388,5,FALSE)</f>
        <v>Silvio</v>
      </c>
      <c r="I2691" s="88">
        <v>44852</v>
      </c>
      <c r="J2691" s="29" t="str">
        <f>VLOOKUP($C2691,CARPETAS!$C$5:$L$2388,4,FALSE)</f>
        <v>Rio Branco</v>
      </c>
      <c r="K2691" s="38"/>
      <c r="L2691" s="93">
        <f t="shared" si="169"/>
        <v>44853</v>
      </c>
      <c r="M2691" s="30">
        <f t="shared" si="167"/>
        <v>7</v>
      </c>
      <c r="N2691" s="31">
        <v>1942</v>
      </c>
      <c r="O2691" s="31"/>
      <c r="P2691" s="31"/>
      <c r="Q2691" s="31">
        <v>5891</v>
      </c>
      <c r="R2691" s="31" t="s">
        <v>2977</v>
      </c>
      <c r="S2691" s="31" t="s">
        <v>123</v>
      </c>
      <c r="T2691" s="40" t="s">
        <v>5153</v>
      </c>
      <c r="U2691" s="40"/>
      <c r="V2691" s="48"/>
      <c r="W2691" s="48"/>
    </row>
    <row r="2692" s="49" customFormat="1">
      <c r="A2692" s="39">
        <v>41</v>
      </c>
      <c r="B2692" s="54" t="s">
        <v>40</v>
      </c>
      <c r="C2692" s="55" t="s">
        <v>5154</v>
      </c>
      <c r="D2692" s="141" t="s">
        <v>4464</v>
      </c>
      <c r="E2692" s="88">
        <v>44847</v>
      </c>
      <c r="F2692" s="37" t="str">
        <f>VLOOKUP($C2692,CARPETAS!$C$5:$L$2388,2,FALSE)</f>
        <v>BRS017</v>
      </c>
      <c r="G2692" s="27" t="str">
        <f>VLOOKUP($C2692,CARPETAS!$C$5:$L$2388,9,FALSE)</f>
        <v>144,27,45</v>
      </c>
      <c r="H2692" s="28" t="str">
        <f>VLOOKUP($C2692,CARPETAS!$C$5:$L$2388,5,FALSE)</f>
        <v>Dallog</v>
      </c>
      <c r="I2692" s="88">
        <v>44852</v>
      </c>
      <c r="J2692" s="29" t="str">
        <f>VLOOKUP($C2692,CARPETAS!$C$5:$L$2388,4,FALSE)</f>
        <v>Rio Branco</v>
      </c>
      <c r="K2692" s="38"/>
      <c r="L2692" s="93">
        <f t="shared" si="169"/>
        <v>44853</v>
      </c>
      <c r="M2692" s="30">
        <f t="shared" si="167"/>
        <v>6</v>
      </c>
      <c r="N2692" s="31">
        <v>954</v>
      </c>
      <c r="O2692" s="31" t="s">
        <v>5155</v>
      </c>
      <c r="P2692" s="31">
        <v>954</v>
      </c>
      <c r="Q2692" s="31">
        <v>191</v>
      </c>
      <c r="R2692" s="31" t="s">
        <v>5011</v>
      </c>
      <c r="S2692" s="31" t="s">
        <v>5012</v>
      </c>
      <c r="T2692" s="40" t="s">
        <v>5156</v>
      </c>
      <c r="U2692" s="40"/>
      <c r="V2692" s="48"/>
      <c r="W2692" s="48"/>
    </row>
    <row r="2693" s="49" customFormat="1">
      <c r="A2693" s="39">
        <v>41</v>
      </c>
      <c r="B2693" s="54" t="s">
        <v>40</v>
      </c>
      <c r="C2693" s="55" t="s">
        <v>5157</v>
      </c>
      <c r="D2693" s="141" t="s">
        <v>27</v>
      </c>
      <c r="E2693" s="88">
        <v>44851</v>
      </c>
      <c r="F2693" s="37" t="str">
        <f>VLOOKUP($C2693,CARPETAS!$C$5:$L$2388,2,FALSE)</f>
        <v>BRB060</v>
      </c>
      <c r="G2693" s="27" t="str">
        <f>VLOOKUP($C2693,CARPETAS!$C$5:$L$2388,9,FALSE)</f>
        <v>144.29.57</v>
      </c>
      <c r="H2693" s="28" t="str">
        <f>VLOOKUP($C2693,CARPETAS!$C$5:$L$2388,5,FALSE)</f>
        <v>Amaro</v>
      </c>
      <c r="I2693" s="88">
        <f>E2693+2</f>
        <v>44853</v>
      </c>
      <c r="J2693" s="29" t="str">
        <f>VLOOKUP($C2693,CARPETAS!$C$5:$L$2388,4,FALSE)</f>
        <v>Rio Branco</v>
      </c>
      <c r="K2693" s="38"/>
      <c r="L2693" s="93">
        <f t="shared" si="169"/>
        <v>44854</v>
      </c>
      <c r="M2693" s="30">
        <f t="shared" si="167"/>
        <v>3</v>
      </c>
      <c r="N2693" s="31">
        <v>1008</v>
      </c>
      <c r="O2693" s="31" t="s">
        <v>3945</v>
      </c>
      <c r="P2693" s="31">
        <v>1008</v>
      </c>
      <c r="Q2693" s="31">
        <v>20228</v>
      </c>
      <c r="R2693" s="31" t="s">
        <v>4262</v>
      </c>
      <c r="S2693" s="31" t="s">
        <v>4263</v>
      </c>
      <c r="T2693" s="40" t="s">
        <v>5158</v>
      </c>
      <c r="U2693" s="40"/>
      <c r="V2693" s="48"/>
      <c r="W2693" s="48"/>
    </row>
    <row r="2694" s="49" customFormat="1">
      <c r="A2694" s="39">
        <v>41</v>
      </c>
      <c r="B2694" s="54" t="s">
        <v>40</v>
      </c>
      <c r="C2694" s="55" t="s">
        <v>5102</v>
      </c>
      <c r="D2694" s="141" t="s">
        <v>32</v>
      </c>
      <c r="E2694" s="88">
        <v>44852</v>
      </c>
      <c r="F2694" s="37" t="str">
        <f>VLOOKUP($C2694,CARPETAS!$C$5:$L$2388,2,FALSE)</f>
        <v>BRB058</v>
      </c>
      <c r="G2694" s="27" t="str">
        <f>VLOOKUP($C2694,CARPETAS!$C$5:$L$2388,9,FALSE)</f>
        <v>144.13.46</v>
      </c>
      <c r="H2694" s="28" t="str">
        <f>VLOOKUP($C2694,CARPETAS!$C$5:$L$2388,5,FALSE)</f>
        <v>Silvio</v>
      </c>
      <c r="I2694" s="88">
        <f>E2694+2</f>
        <v>44854</v>
      </c>
      <c r="J2694" s="29" t="str">
        <f>VLOOKUP($C2694,CARPETAS!$C$5:$L$2388,4,FALSE)</f>
        <v>Rio Branco</v>
      </c>
      <c r="K2694" s="38"/>
      <c r="L2694" s="93">
        <f t="shared" si="169"/>
        <v>44855</v>
      </c>
      <c r="M2694" s="30">
        <f t="shared" si="167"/>
        <v>3</v>
      </c>
      <c r="N2694" s="31">
        <v>918</v>
      </c>
      <c r="O2694" s="31" t="s">
        <v>5159</v>
      </c>
      <c r="P2694" s="31">
        <v>919</v>
      </c>
      <c r="Q2694" s="31">
        <v>5896</v>
      </c>
      <c r="R2694" s="31" t="s">
        <v>1990</v>
      </c>
      <c r="S2694" s="31" t="s">
        <v>2791</v>
      </c>
      <c r="T2694" s="40" t="s">
        <v>5160</v>
      </c>
      <c r="U2694" s="40"/>
      <c r="V2694" s="48"/>
      <c r="W2694" s="48"/>
    </row>
    <row r="2695" s="49" customFormat="1">
      <c r="A2695" s="39">
        <v>41</v>
      </c>
      <c r="B2695" s="54" t="s">
        <v>40</v>
      </c>
      <c r="C2695" s="55" t="s">
        <v>5161</v>
      </c>
      <c r="D2695" s="141" t="s">
        <v>38</v>
      </c>
      <c r="E2695" s="88">
        <v>44847</v>
      </c>
      <c r="F2695" s="37" t="str">
        <f>VLOOKUP($C2695,CARPETAS!$C$5:$L$2388,2,FALSE)</f>
        <v>BRA041</v>
      </c>
      <c r="G2695" s="27" t="str">
        <f>VLOOKUP($C2695,CARPETAS!$C$5:$L$2388,9,FALSE)</f>
        <v>144.27.44</v>
      </c>
      <c r="H2695" s="28" t="str">
        <f>VLOOKUP($C2695,CARPETAS!$C$5:$L$2388,5,FALSE)</f>
        <v>Silvio</v>
      </c>
      <c r="I2695" s="88">
        <v>44854</v>
      </c>
      <c r="J2695" s="29" t="str">
        <f>VLOOKUP($C2695,CARPETAS!$C$5:$L$2388,4,FALSE)</f>
        <v>Rio Branco</v>
      </c>
      <c r="K2695" s="38"/>
      <c r="L2695" s="93">
        <f t="shared" si="169"/>
        <v>44855</v>
      </c>
      <c r="M2695" s="30">
        <f t="shared" si="167"/>
        <v>8</v>
      </c>
      <c r="N2695" s="31">
        <v>1104</v>
      </c>
      <c r="O2695" s="31">
        <v>59655</v>
      </c>
      <c r="P2695" s="31">
        <v>1104</v>
      </c>
      <c r="Q2695" s="31">
        <v>5892</v>
      </c>
      <c r="R2695" s="31" t="s">
        <v>4440</v>
      </c>
      <c r="S2695" s="31" t="s">
        <v>4441</v>
      </c>
      <c r="T2695" s="40" t="s">
        <v>5162</v>
      </c>
      <c r="U2695" s="40"/>
      <c r="V2695" s="48"/>
      <c r="W2695" s="48"/>
    </row>
    <row r="2696" s="49" customFormat="1">
      <c r="A2696" s="39">
        <v>41</v>
      </c>
      <c r="B2696" s="54" t="s">
        <v>40</v>
      </c>
      <c r="C2696" s="55" t="s">
        <v>5163</v>
      </c>
      <c r="D2696" s="141" t="s">
        <v>38</v>
      </c>
      <c r="E2696" s="88">
        <v>44848</v>
      </c>
      <c r="F2696" s="37" t="str">
        <f>VLOOKUP($C2696,CARPETAS!$C$5:$L$2388,2,FALSE)</f>
        <v>BRA041</v>
      </c>
      <c r="G2696" s="27" t="str">
        <f>VLOOKUP($C2696,CARPETAS!$C$5:$L$2388,9,FALSE)</f>
        <v>144.27.44</v>
      </c>
      <c r="H2696" s="28" t="str">
        <f>VLOOKUP($C2696,CARPETAS!$C$5:$L$2388,5,FALSE)</f>
        <v>Silvio</v>
      </c>
      <c r="I2696" s="88">
        <v>44854</v>
      </c>
      <c r="J2696" s="29" t="str">
        <f>VLOOKUP($C2696,CARPETAS!$C$5:$L$2388,4,FALSE)</f>
        <v>Rio Branco</v>
      </c>
      <c r="K2696" s="38"/>
      <c r="L2696" s="93">
        <f>I2696+1+1</f>
        <v>44856</v>
      </c>
      <c r="M2696" s="30">
        <f t="shared" si="167"/>
        <v>8</v>
      </c>
      <c r="N2696" s="31">
        <v>1104</v>
      </c>
      <c r="O2696" s="31">
        <v>59658</v>
      </c>
      <c r="P2696" s="31">
        <v>1104</v>
      </c>
      <c r="Q2696" s="31">
        <v>5893</v>
      </c>
      <c r="R2696" s="31" t="s">
        <v>3000</v>
      </c>
      <c r="S2696" s="31" t="s">
        <v>4210</v>
      </c>
      <c r="T2696" s="40" t="s">
        <v>5164</v>
      </c>
      <c r="U2696" s="40"/>
      <c r="V2696" s="48"/>
      <c r="W2696" s="48"/>
    </row>
    <row r="2697" s="49" customFormat="1">
      <c r="A2697" s="39">
        <v>41</v>
      </c>
      <c r="B2697" s="54" t="s">
        <v>40</v>
      </c>
      <c r="C2697" s="55" t="s">
        <v>5165</v>
      </c>
      <c r="D2697" s="141" t="s">
        <v>2282</v>
      </c>
      <c r="E2697" s="88">
        <v>44848</v>
      </c>
      <c r="F2697" s="37" t="str">
        <f>VLOOKUP($C2697,CARPETAS!$C$5:$L$2388,2,FALSE)</f>
        <v>BRE038</v>
      </c>
      <c r="G2697" s="27" t="str">
        <f>VLOOKUP($C2697,CARPETAS!$C$5:$L$2388,9,FALSE)</f>
        <v>144.17.23</v>
      </c>
      <c r="H2697" s="28" t="str">
        <f>VLOOKUP($C2697,CARPETAS!$C$5:$L$2388,5,FALSE)</f>
        <v>Silvio</v>
      </c>
      <c r="I2697" s="88">
        <v>44854</v>
      </c>
      <c r="J2697" s="29" t="str">
        <f>VLOOKUP($C2697,CARPETAS!$C$5:$L$2388,4,FALSE)</f>
        <v>Rio Branco</v>
      </c>
      <c r="K2697" s="38"/>
      <c r="L2697" s="93">
        <f>I2697+1+1</f>
        <v>44856</v>
      </c>
      <c r="M2697" s="30">
        <f t="shared" si="167"/>
        <v>8</v>
      </c>
      <c r="N2697" s="31">
        <v>2520</v>
      </c>
      <c r="O2697" s="31"/>
      <c r="P2697" s="31"/>
      <c r="Q2697" s="31">
        <v>5888</v>
      </c>
      <c r="R2697" s="31" t="s">
        <v>2625</v>
      </c>
      <c r="S2697" s="31" t="s">
        <v>2626</v>
      </c>
      <c r="T2697" s="40" t="s">
        <v>4129</v>
      </c>
      <c r="U2697" s="40"/>
      <c r="V2697" s="48"/>
      <c r="W2697" s="48"/>
    </row>
    <row r="2698" s="49" customFormat="1">
      <c r="A2698" s="39">
        <v>42</v>
      </c>
      <c r="B2698" s="54" t="s">
        <v>40</v>
      </c>
      <c r="C2698" s="55" t="s">
        <v>5166</v>
      </c>
      <c r="D2698" s="141" t="s">
        <v>1907</v>
      </c>
      <c r="E2698" s="88">
        <v>44852</v>
      </c>
      <c r="F2698" s="37" t="str">
        <f>VLOOKUP($C2698,CARPETAS!$C$5:$L$2388,2,FALSE)</f>
        <v>PYB008</v>
      </c>
      <c r="G2698" s="27" t="str">
        <f>VLOOKUP($C2698,CARPETAS!$C$5:$L$2388,9,FALSE)</f>
        <v>144.41.32</v>
      </c>
      <c r="H2698" s="28" t="str">
        <f>VLOOKUP($C2698,CARPETAS!$C$5:$L$2388,5,FALSE)</f>
        <v>Alto Paraguay</v>
      </c>
      <c r="I2698" s="88">
        <v>44856</v>
      </c>
      <c r="J2698" s="29" t="str">
        <f>VLOOKUP($C2698,CARPETAS!$C$5:$L$2388,4,FALSE)</f>
        <v>Salto</v>
      </c>
      <c r="K2698" s="38"/>
      <c r="L2698" s="93">
        <v>44858</v>
      </c>
      <c r="M2698" s="30">
        <f t="shared" si="167"/>
        <v>6</v>
      </c>
      <c r="N2698" s="31">
        <v>990</v>
      </c>
      <c r="O2698" s="31" t="s">
        <v>1973</v>
      </c>
      <c r="P2698" s="31">
        <v>989</v>
      </c>
      <c r="Q2698" s="31"/>
      <c r="R2698" s="31"/>
      <c r="S2698" s="31"/>
      <c r="T2698" s="40" t="s">
        <v>5167</v>
      </c>
      <c r="U2698" s="40"/>
      <c r="V2698" s="48"/>
      <c r="W2698" s="48"/>
    </row>
    <row r="2699" s="49" customFormat="1">
      <c r="A2699" s="39">
        <v>42</v>
      </c>
      <c r="B2699" s="54" t="s">
        <v>40</v>
      </c>
      <c r="C2699" s="55" t="s">
        <v>5102</v>
      </c>
      <c r="D2699" s="141" t="s">
        <v>4563</v>
      </c>
      <c r="E2699" s="88">
        <v>44855</v>
      </c>
      <c r="F2699" s="37" t="str">
        <f>VLOOKUP($C2699,CARPETAS!$C$5:$L$2388,2,FALSE)</f>
        <v>BRB058</v>
      </c>
      <c r="G2699" s="27" t="str">
        <f>VLOOKUP($C2699,CARPETAS!$C$5:$L$2388,9,FALSE)</f>
        <v>144.13.46</v>
      </c>
      <c r="H2699" s="28" t="str">
        <f>VLOOKUP($C2699,CARPETAS!$C$5:$L$2388,5,FALSE)</f>
        <v>Silvio</v>
      </c>
      <c r="I2699" s="88">
        <v>44858</v>
      </c>
      <c r="J2699" s="29" t="str">
        <f>VLOOKUP($C2699,CARPETAS!$C$5:$L$2388,4,FALSE)</f>
        <v>Rio Branco</v>
      </c>
      <c r="K2699" s="38"/>
      <c r="L2699" s="93">
        <f ref="L2699:L2705" t="shared" si="170">I2699+1</f>
        <v>44859</v>
      </c>
      <c r="M2699" s="30">
        <f t="shared" si="167"/>
        <v>4</v>
      </c>
      <c r="N2699" s="31">
        <v>918</v>
      </c>
      <c r="O2699" s="31" t="s">
        <v>5168</v>
      </c>
      <c r="P2699" s="31">
        <v>918</v>
      </c>
      <c r="Q2699" s="31">
        <v>5904</v>
      </c>
      <c r="R2699" s="31" t="s">
        <v>4130</v>
      </c>
      <c r="S2699" s="31" t="s">
        <v>4131</v>
      </c>
      <c r="T2699" s="40" t="s">
        <v>5169</v>
      </c>
      <c r="U2699" s="40"/>
      <c r="V2699" s="48"/>
      <c r="W2699" s="48"/>
    </row>
    <row r="2700" s="49" customFormat="1">
      <c r="A2700" s="39">
        <v>42</v>
      </c>
      <c r="B2700" s="54" t="s">
        <v>40</v>
      </c>
      <c r="C2700" s="55" t="s">
        <v>5110</v>
      </c>
      <c r="D2700" s="141" t="s">
        <v>1998</v>
      </c>
      <c r="E2700" s="88">
        <v>44855</v>
      </c>
      <c r="F2700" s="37" t="str">
        <f>VLOOKUP($C2700,CARPETAS!$C$5:$L$2388,2,FALSE)</f>
        <v>BRB059</v>
      </c>
      <c r="G2700" s="27" t="str">
        <f>VLOOKUP($C2700,CARPETAS!$C$5:$L$2388,9,FALSE)</f>
        <v>144.13.47</v>
      </c>
      <c r="H2700" s="28" t="str">
        <f>VLOOKUP($C2700,CARPETAS!$C$5:$L$2388,5,FALSE)</f>
        <v>Zanini</v>
      </c>
      <c r="I2700" s="88">
        <v>44858</v>
      </c>
      <c r="J2700" s="29" t="str">
        <f>VLOOKUP($C2700,CARPETAS!$C$5:$L$2388,4,FALSE)</f>
        <v>Rio Branco</v>
      </c>
      <c r="K2700" s="38"/>
      <c r="L2700" s="93">
        <f t="shared" si="170"/>
        <v>44859</v>
      </c>
      <c r="M2700" s="30">
        <f t="shared" si="167"/>
        <v>4</v>
      </c>
      <c r="N2700" s="31">
        <v>918</v>
      </c>
      <c r="O2700" s="31" t="s">
        <v>3658</v>
      </c>
      <c r="P2700" s="31">
        <v>918</v>
      </c>
      <c r="Q2700" s="31">
        <v>3118</v>
      </c>
      <c r="R2700" s="31" t="s">
        <v>2263</v>
      </c>
      <c r="S2700" s="31" t="s">
        <v>2264</v>
      </c>
      <c r="T2700" s="40" t="s">
        <v>5169</v>
      </c>
      <c r="U2700" s="40"/>
      <c r="V2700" s="48"/>
      <c r="W2700" s="48"/>
    </row>
    <row r="2701" s="49" customFormat="1">
      <c r="A2701" s="39">
        <v>42</v>
      </c>
      <c r="B2701" s="54" t="s">
        <v>40</v>
      </c>
      <c r="C2701" s="55" t="s">
        <v>5170</v>
      </c>
      <c r="D2701" s="141" t="s">
        <v>26</v>
      </c>
      <c r="E2701" s="88">
        <v>44856</v>
      </c>
      <c r="F2701" s="37" t="str">
        <f>VLOOKUP($C2701,CARPETAS!$C$5:$L$2388,2,FALSE)</f>
        <v>BRB061</v>
      </c>
      <c r="G2701" s="27" t="str">
        <f>VLOOKUP($C2701,CARPETAS!$C$5:$L$2388,9,FALSE)</f>
        <v>144.35.40</v>
      </c>
      <c r="H2701" s="28" t="str">
        <f>VLOOKUP($C2701,CARPETAS!$C$5:$L$2388,5,FALSE)</f>
        <v>Zanini</v>
      </c>
      <c r="I2701" s="88">
        <f>E2701+2</f>
        <v>44858</v>
      </c>
      <c r="J2701" s="29" t="str">
        <f>VLOOKUP($C2701,CARPETAS!$C$5:$L$2388,4,FALSE)</f>
        <v>Rio Branco</v>
      </c>
      <c r="K2701" s="38"/>
      <c r="L2701" s="93">
        <f t="shared" si="170"/>
        <v>44859</v>
      </c>
      <c r="M2701" s="30">
        <f t="shared" si="167"/>
        <v>3</v>
      </c>
      <c r="N2701" s="31">
        <v>918</v>
      </c>
      <c r="O2701" s="31" t="s">
        <v>801</v>
      </c>
      <c r="P2701" s="31">
        <v>919</v>
      </c>
      <c r="Q2701" s="31">
        <v>3119</v>
      </c>
      <c r="R2701" s="31" t="s">
        <v>48</v>
      </c>
      <c r="S2701" s="31" t="s">
        <v>65</v>
      </c>
      <c r="T2701" s="40" t="s">
        <v>5171</v>
      </c>
      <c r="U2701" s="40"/>
      <c r="V2701" s="48"/>
      <c r="W2701" s="48"/>
    </row>
    <row r="2702" s="49" customFormat="1">
      <c r="A2702" s="39">
        <v>42</v>
      </c>
      <c r="B2702" s="54" t="s">
        <v>40</v>
      </c>
      <c r="C2702" s="55" t="s">
        <v>5172</v>
      </c>
      <c r="D2702" s="141" t="s">
        <v>4464</v>
      </c>
      <c r="E2702" s="88">
        <v>44853</v>
      </c>
      <c r="F2702" s="37" t="str">
        <f>VLOOKUP($C2702,CARPETAS!$C$5:$L$2388,2,FALSE)</f>
        <v>BRS018</v>
      </c>
      <c r="G2702" s="27" t="str">
        <f>VLOOKUP($C2702,CARPETAS!$C$5:$L$2388,9,FALSE)</f>
        <v>144,27,46</v>
      </c>
      <c r="H2702" s="28" t="str">
        <f>VLOOKUP($C2702,CARPETAS!$C$5:$L$2388,5,FALSE)</f>
        <v>Dallog</v>
      </c>
      <c r="I2702" s="88">
        <f>E2702+2+3</f>
        <v>44858</v>
      </c>
      <c r="J2702" s="29" t="str">
        <f>VLOOKUP($C2702,CARPETAS!$C$5:$L$2388,4,FALSE)</f>
        <v>Rio Branco</v>
      </c>
      <c r="K2702" s="38"/>
      <c r="L2702" s="93">
        <f t="shared" si="170"/>
        <v>44859</v>
      </c>
      <c r="M2702" s="30">
        <f t="shared" si="167"/>
        <v>6</v>
      </c>
      <c r="N2702" s="31">
        <v>954</v>
      </c>
      <c r="O2702" s="31" t="s">
        <v>5173</v>
      </c>
      <c r="P2702" s="31">
        <v>953</v>
      </c>
      <c r="Q2702" s="31">
        <v>194</v>
      </c>
      <c r="R2702" s="31" t="s">
        <v>5174</v>
      </c>
      <c r="S2702" s="31" t="s">
        <v>5175</v>
      </c>
      <c r="T2702" s="40" t="s">
        <v>5176</v>
      </c>
      <c r="U2702" s="40"/>
      <c r="V2702" s="48"/>
      <c r="W2702" s="48"/>
    </row>
    <row r="2703" s="49" customFormat="1">
      <c r="A2703" s="39">
        <v>42</v>
      </c>
      <c r="B2703" s="54" t="s">
        <v>40</v>
      </c>
      <c r="C2703" s="55" t="s">
        <v>5177</v>
      </c>
      <c r="D2703" s="141" t="s">
        <v>38</v>
      </c>
      <c r="E2703" s="88">
        <v>44855</v>
      </c>
      <c r="F2703" s="37" t="str">
        <f>VLOOKUP($C2703,CARPETAS!$C$5:$L$2388,2,FALSE)</f>
        <v>BRA042</v>
      </c>
      <c r="G2703" s="27" t="str">
        <f>VLOOKUP($C2703,CARPETAS!$C$5:$L$2388,9,FALSE)</f>
        <v>144.31.83</v>
      </c>
      <c r="H2703" s="28" t="str">
        <f>VLOOKUP($C2703,CARPETAS!$C$5:$L$2388,5,FALSE)</f>
        <v>Silvio</v>
      </c>
      <c r="I2703" s="88">
        <v>44859</v>
      </c>
      <c r="J2703" s="29" t="str">
        <f>VLOOKUP($C2703,CARPETAS!$C$5:$L$2388,4,FALSE)</f>
        <v>Rio Branco</v>
      </c>
      <c r="K2703" s="38"/>
      <c r="L2703" s="93">
        <f t="shared" si="170"/>
        <v>44860</v>
      </c>
      <c r="M2703" s="30">
        <f t="shared" si="167"/>
        <v>5</v>
      </c>
      <c r="N2703" s="31">
        <v>1104</v>
      </c>
      <c r="O2703" s="31">
        <v>58421</v>
      </c>
      <c r="P2703" s="31">
        <v>1104</v>
      </c>
      <c r="Q2703" s="31">
        <v>5900</v>
      </c>
      <c r="R2703" s="31" t="s">
        <v>4625</v>
      </c>
      <c r="S2703" s="31" t="s">
        <v>4945</v>
      </c>
      <c r="T2703" s="40" t="s">
        <v>5178</v>
      </c>
      <c r="U2703" s="40"/>
      <c r="V2703" s="48"/>
      <c r="W2703" s="48"/>
    </row>
    <row r="2704" s="49" customFormat="1">
      <c r="A2704" s="39">
        <v>42</v>
      </c>
      <c r="B2704" s="54" t="s">
        <v>40</v>
      </c>
      <c r="C2704" s="55" t="s">
        <v>5179</v>
      </c>
      <c r="D2704" s="141" t="s">
        <v>2282</v>
      </c>
      <c r="E2704" s="88">
        <v>44854</v>
      </c>
      <c r="F2704" s="37" t="str">
        <f>VLOOKUP($C2704,CARPETAS!$C$5:$L$2388,2,FALSE)</f>
        <v>BRE041</v>
      </c>
      <c r="G2704" s="27" t="str">
        <f>VLOOKUP($C2704,CARPETAS!$C$5:$L$2388,9,FALSE)</f>
        <v>144.30.64</v>
      </c>
      <c r="H2704" s="28" t="str">
        <f>VLOOKUP($C2704,CARPETAS!$C$5:$L$2388,5,FALSE)</f>
        <v>Silvio</v>
      </c>
      <c r="I2704" s="88">
        <v>44860</v>
      </c>
      <c r="J2704" s="29" t="str">
        <f>VLOOKUP($C2704,CARPETAS!$C$5:$L$2388,4,FALSE)</f>
        <v>Rio Branco</v>
      </c>
      <c r="K2704" s="38"/>
      <c r="L2704" s="93">
        <f t="shared" si="170"/>
        <v>44861</v>
      </c>
      <c r="M2704" s="30">
        <f t="shared" si="167"/>
        <v>7</v>
      </c>
      <c r="N2704" s="31">
        <v>2058</v>
      </c>
      <c r="O2704" s="31"/>
      <c r="P2704" s="31"/>
      <c r="Q2704" s="31">
        <v>5901</v>
      </c>
      <c r="R2704" s="31" t="s">
        <v>1311</v>
      </c>
      <c r="S2704" s="31" t="s">
        <v>867</v>
      </c>
      <c r="T2704" s="40" t="s">
        <v>5180</v>
      </c>
      <c r="U2704" s="40"/>
      <c r="V2704" s="48"/>
      <c r="W2704" s="48"/>
    </row>
    <row r="2705" s="49" customFormat="1">
      <c r="A2705" s="39">
        <v>43</v>
      </c>
      <c r="B2705" s="54" t="s">
        <v>40</v>
      </c>
      <c r="C2705" s="55" t="s">
        <v>5102</v>
      </c>
      <c r="D2705" s="141" t="s">
        <v>4563</v>
      </c>
      <c r="E2705" s="88">
        <v>44859</v>
      </c>
      <c r="F2705" s="37" t="str">
        <f>VLOOKUP($C2705,CARPETAS!$C$5:$L$2388,2,FALSE)</f>
        <v>BRB058</v>
      </c>
      <c r="G2705" s="27" t="str">
        <f>VLOOKUP($C2705,CARPETAS!$C$5:$L$2388,9,FALSE)</f>
        <v>144.13.46</v>
      </c>
      <c r="H2705" s="28" t="str">
        <f>VLOOKUP($C2705,CARPETAS!$C$5:$L$2388,5,FALSE)</f>
        <v>Silvio</v>
      </c>
      <c r="I2705" s="88">
        <v>44860</v>
      </c>
      <c r="J2705" s="29" t="str">
        <f>VLOOKUP($C2705,CARPETAS!$C$5:$L$2388,4,FALSE)</f>
        <v>Rio Branco</v>
      </c>
      <c r="K2705" s="38"/>
      <c r="L2705" s="93">
        <f t="shared" si="170"/>
        <v>44861</v>
      </c>
      <c r="M2705" s="30">
        <f t="shared" si="167"/>
        <v>2</v>
      </c>
      <c r="N2705" s="31">
        <v>918</v>
      </c>
      <c r="O2705" s="31" t="s">
        <v>5181</v>
      </c>
      <c r="P2705" s="31">
        <v>918</v>
      </c>
      <c r="Q2705" s="31">
        <v>5909</v>
      </c>
      <c r="R2705" s="31" t="s">
        <v>1627</v>
      </c>
      <c r="S2705" s="31" t="s">
        <v>5036</v>
      </c>
      <c r="T2705" s="40" t="s">
        <v>5182</v>
      </c>
      <c r="U2705" s="40"/>
      <c r="V2705" s="48"/>
      <c r="W2705" s="48"/>
    </row>
    <row r="2706" ht="42.75" s="49" customFormat="1">
      <c r="A2706" s="39">
        <v>42</v>
      </c>
      <c r="B2706" s="54" t="s">
        <v>40</v>
      </c>
      <c r="C2706" s="55" t="s">
        <v>5183</v>
      </c>
      <c r="D2706" s="141" t="s">
        <v>5184</v>
      </c>
      <c r="E2706" s="88">
        <v>44854</v>
      </c>
      <c r="F2706" s="37" t="str">
        <f>VLOOKUP($C2706,CARPETAS!$C$5:$L$2388,2,FALSE)</f>
        <v>BRE040</v>
      </c>
      <c r="G2706" s="27" t="str">
        <f>VLOOKUP($C2706,CARPETAS!$C$5:$L$2388,9,FALSE)</f>
        <v>1442370/1442371/1442372/1442377/1442378</v>
      </c>
      <c r="H2706" s="28" t="str">
        <f>VLOOKUP($C2706,CARPETAS!$C$5:$L$2388,5,FALSE)</f>
        <v>Zanini</v>
      </c>
      <c r="I2706" s="88">
        <v>44860</v>
      </c>
      <c r="J2706" s="29" t="str">
        <f>VLOOKUP($C2706,CARPETAS!$C$5:$L$2388,4,FALSE)</f>
        <v>Rio Branco</v>
      </c>
      <c r="K2706" s="38"/>
      <c r="L2706" s="93">
        <f>I2706+1+1</f>
        <v>44862</v>
      </c>
      <c r="M2706" s="30">
        <f t="shared" si="167"/>
        <v>8</v>
      </c>
      <c r="N2706" s="31">
        <v>1346</v>
      </c>
      <c r="O2706" s="31" t="s">
        <v>5185</v>
      </c>
      <c r="P2706" s="31">
        <v>504</v>
      </c>
      <c r="Q2706" s="31">
        <v>3117</v>
      </c>
      <c r="R2706" s="31" t="s">
        <v>710</v>
      </c>
      <c r="S2706" s="31" t="s">
        <v>3413</v>
      </c>
      <c r="T2706" s="40" t="s">
        <v>5186</v>
      </c>
      <c r="U2706" s="40"/>
      <c r="V2706" s="48"/>
      <c r="W2706" s="48"/>
    </row>
    <row r="2707" s="49" customFormat="1">
      <c r="A2707" s="39">
        <v>43</v>
      </c>
      <c r="B2707" s="54" t="s">
        <v>40</v>
      </c>
      <c r="C2707" s="55" t="s">
        <v>5102</v>
      </c>
      <c r="D2707" s="141" t="s">
        <v>32</v>
      </c>
      <c r="E2707" s="88">
        <v>44859</v>
      </c>
      <c r="F2707" s="37" t="str">
        <f>VLOOKUP($C2707,CARPETAS!$C$5:$L$2388,2,FALSE)</f>
        <v>BRB058</v>
      </c>
      <c r="G2707" s="27" t="str">
        <f>VLOOKUP($C2707,CARPETAS!$C$5:$L$2388,9,FALSE)</f>
        <v>144.13.46</v>
      </c>
      <c r="H2707" s="28" t="str">
        <f>VLOOKUP($C2707,CARPETAS!$C$5:$L$2388,5,FALSE)</f>
        <v>Silvio</v>
      </c>
      <c r="I2707" s="88">
        <f>E2707+2</f>
        <v>44861</v>
      </c>
      <c r="J2707" s="29" t="str">
        <f>VLOOKUP($C2707,CARPETAS!$C$5:$L$2388,4,FALSE)</f>
        <v>Rio Branco</v>
      </c>
      <c r="K2707" s="38"/>
      <c r="L2707" s="93">
        <f ref="L2707:L2712" t="shared" si="171">I2707+1</f>
        <v>44862</v>
      </c>
      <c r="M2707" s="30">
        <f t="shared" si="167"/>
        <v>3</v>
      </c>
      <c r="N2707" s="31">
        <v>918</v>
      </c>
      <c r="O2707" s="31">
        <v>59663</v>
      </c>
      <c r="P2707" s="31">
        <v>919</v>
      </c>
      <c r="Q2707" s="31">
        <v>5908</v>
      </c>
      <c r="R2707" s="31" t="s">
        <v>4793</v>
      </c>
      <c r="S2707" s="31" t="s">
        <v>1991</v>
      </c>
      <c r="T2707" s="40" t="s">
        <v>5187</v>
      </c>
      <c r="U2707" s="40"/>
      <c r="V2707" s="48"/>
      <c r="W2707" s="48"/>
    </row>
    <row r="2708" s="49" customFormat="1">
      <c r="A2708" s="39">
        <v>43</v>
      </c>
      <c r="B2708" s="54" t="s">
        <v>40</v>
      </c>
      <c r="C2708" s="55" t="s">
        <v>5188</v>
      </c>
      <c r="D2708" s="141" t="s">
        <v>1907</v>
      </c>
      <c r="E2708" s="88">
        <v>44860</v>
      </c>
      <c r="F2708" s="37" t="str">
        <f>VLOOKUP($C2708,CARPETAS!$C$5:$L$2388,2,FALSE)</f>
        <v>PYB009</v>
      </c>
      <c r="G2708" s="27" t="str">
        <f>VLOOKUP($C2708,CARPETAS!$C$5:$L$2388,9,FALSE)</f>
        <v>144.36.91</v>
      </c>
      <c r="H2708" s="28" t="str">
        <f>VLOOKUP($C2708,CARPETAS!$C$5:$L$2388,5,FALSE)</f>
        <v>Alto Paraguay</v>
      </c>
      <c r="I2708" s="88">
        <f>E2708+2</f>
        <v>44862</v>
      </c>
      <c r="J2708" s="29" t="str">
        <f>VLOOKUP($C2708,CARPETAS!$C$5:$L$2388,4,FALSE)</f>
        <v>Salto</v>
      </c>
      <c r="K2708" s="38"/>
      <c r="L2708" s="93">
        <f t="shared" si="171"/>
        <v>44863</v>
      </c>
      <c r="M2708" s="30">
        <f t="shared" si="167"/>
        <v>3</v>
      </c>
      <c r="N2708" s="31">
        <v>990</v>
      </c>
      <c r="O2708" s="31" t="s">
        <v>5189</v>
      </c>
      <c r="P2708" s="31">
        <v>990</v>
      </c>
      <c r="Q2708" s="31"/>
      <c r="R2708" s="31" t="s">
        <v>5190</v>
      </c>
      <c r="S2708" s="31"/>
      <c r="T2708" s="40" t="s">
        <v>5191</v>
      </c>
      <c r="U2708" s="40"/>
      <c r="V2708" s="48"/>
      <c r="W2708" s="48"/>
    </row>
    <row r="2709" s="49" customFormat="1">
      <c r="A2709" s="39">
        <v>43</v>
      </c>
      <c r="B2709" s="54" t="s">
        <v>40</v>
      </c>
      <c r="C2709" s="55" t="s">
        <v>5170</v>
      </c>
      <c r="D2709" s="141" t="s">
        <v>1998</v>
      </c>
      <c r="E2709" s="88">
        <v>44862</v>
      </c>
      <c r="F2709" s="37" t="str">
        <f>VLOOKUP($C2709,CARPETAS!$C$5:$L$2388,2,FALSE)</f>
        <v>BRB061</v>
      </c>
      <c r="G2709" s="27" t="str">
        <f>VLOOKUP($C2709,CARPETAS!$C$5:$L$2388,9,FALSE)</f>
        <v>144.35.40</v>
      </c>
      <c r="H2709" s="28" t="str">
        <f>VLOOKUP($C2709,CARPETAS!$C$5:$L$2388,5,FALSE)</f>
        <v>Zanini</v>
      </c>
      <c r="I2709" s="88">
        <v>44865</v>
      </c>
      <c r="J2709" s="29" t="str">
        <f>VLOOKUP($C2709,CARPETAS!$C$5:$L$2388,4,FALSE)</f>
        <v>Rio Branco</v>
      </c>
      <c r="K2709" s="38"/>
      <c r="L2709" s="93">
        <f t="shared" si="171"/>
        <v>44866</v>
      </c>
      <c r="M2709" s="30">
        <f t="shared" si="167"/>
        <v>4</v>
      </c>
      <c r="N2709" s="31">
        <v>918</v>
      </c>
      <c r="O2709" s="31" t="s">
        <v>5192</v>
      </c>
      <c r="P2709" s="31">
        <v>918</v>
      </c>
      <c r="Q2709" s="31">
        <v>3132</v>
      </c>
      <c r="R2709" s="31" t="s">
        <v>4831</v>
      </c>
      <c r="S2709" s="31" t="s">
        <v>4832</v>
      </c>
      <c r="T2709" s="40" t="s">
        <v>5193</v>
      </c>
      <c r="U2709" s="40"/>
      <c r="V2709" s="48"/>
      <c r="W2709" s="48"/>
    </row>
    <row r="2710" s="49" customFormat="1">
      <c r="A2710" s="39">
        <v>43</v>
      </c>
      <c r="B2710" s="54" t="s">
        <v>40</v>
      </c>
      <c r="C2710" s="55" t="s">
        <v>5170</v>
      </c>
      <c r="D2710" s="141" t="s">
        <v>26</v>
      </c>
      <c r="E2710" s="88">
        <v>44863</v>
      </c>
      <c r="F2710" s="37" t="str">
        <f>VLOOKUP($C2710,CARPETAS!$C$5:$L$2388,2,FALSE)</f>
        <v>BRB061</v>
      </c>
      <c r="G2710" s="27" t="str">
        <f>VLOOKUP($C2710,CARPETAS!$C$5:$L$2388,9,FALSE)</f>
        <v>144.35.40</v>
      </c>
      <c r="H2710" s="28" t="str">
        <f>VLOOKUP($C2710,CARPETAS!$C$5:$L$2388,5,FALSE)</f>
        <v>Zanini</v>
      </c>
      <c r="I2710" s="88">
        <f>E2710+2</f>
        <v>44865</v>
      </c>
      <c r="J2710" s="29" t="str">
        <f>VLOOKUP($C2710,CARPETAS!$C$5:$L$2388,4,FALSE)</f>
        <v>Rio Branco</v>
      </c>
      <c r="K2710" s="38"/>
      <c r="L2710" s="93">
        <f t="shared" si="171"/>
        <v>44866</v>
      </c>
      <c r="M2710" s="30">
        <f t="shared" si="167"/>
        <v>3</v>
      </c>
      <c r="N2710" s="31">
        <v>918</v>
      </c>
      <c r="O2710" s="31" t="s">
        <v>806</v>
      </c>
      <c r="P2710" s="31">
        <v>919</v>
      </c>
      <c r="Q2710" s="31">
        <v>3133</v>
      </c>
      <c r="R2710" s="31" t="s">
        <v>339</v>
      </c>
      <c r="S2710" s="31" t="s">
        <v>232</v>
      </c>
      <c r="T2710" s="40" t="s">
        <v>5194</v>
      </c>
      <c r="U2710" s="40"/>
      <c r="V2710" s="48"/>
      <c r="W2710" s="48"/>
    </row>
    <row r="2711" s="49" customFormat="1">
      <c r="A2711" s="39">
        <v>43</v>
      </c>
      <c r="B2711" s="54" t="s">
        <v>40</v>
      </c>
      <c r="C2711" s="55" t="s">
        <v>5157</v>
      </c>
      <c r="D2711" s="141" t="s">
        <v>27</v>
      </c>
      <c r="E2711" s="88">
        <v>44863</v>
      </c>
      <c r="F2711" s="37" t="str">
        <f>VLOOKUP($C2711,CARPETAS!$C$5:$L$2388,2,FALSE)</f>
        <v>BRB060</v>
      </c>
      <c r="G2711" s="27" t="str">
        <f>VLOOKUP($C2711,CARPETAS!$C$5:$L$2388,9,FALSE)</f>
        <v>144.29.57</v>
      </c>
      <c r="H2711" s="28" t="str">
        <f>VLOOKUP($C2711,CARPETAS!$C$5:$L$2388,5,FALSE)</f>
        <v>Amaro</v>
      </c>
      <c r="I2711" s="88">
        <f>E2711+2</f>
        <v>44865</v>
      </c>
      <c r="J2711" s="29" t="str">
        <f>VLOOKUP($C2711,CARPETAS!$C$5:$L$2388,4,FALSE)</f>
        <v>Rio Branco</v>
      </c>
      <c r="K2711" s="38"/>
      <c r="L2711" s="93">
        <f t="shared" si="171"/>
        <v>44866</v>
      </c>
      <c r="M2711" s="30">
        <f t="shared" si="167"/>
        <v>3</v>
      </c>
      <c r="N2711" s="31">
        <v>1008</v>
      </c>
      <c r="O2711" s="31" t="s">
        <v>3977</v>
      </c>
      <c r="P2711" s="31">
        <v>1009</v>
      </c>
      <c r="Q2711" s="31">
        <v>20296</v>
      </c>
      <c r="R2711" s="31" t="s">
        <v>3978</v>
      </c>
      <c r="S2711" s="31" t="s">
        <v>5195</v>
      </c>
      <c r="T2711" s="40" t="s">
        <v>5196</v>
      </c>
      <c r="U2711" s="40"/>
      <c r="V2711" s="48"/>
      <c r="W2711" s="48"/>
    </row>
    <row r="2712" s="49" customFormat="1">
      <c r="A2712" s="39">
        <v>42</v>
      </c>
      <c r="B2712" s="54" t="s">
        <v>40</v>
      </c>
      <c r="C2712" s="55" t="s">
        <v>5197</v>
      </c>
      <c r="D2712" s="141" t="s">
        <v>38</v>
      </c>
      <c r="E2712" s="88">
        <v>44856</v>
      </c>
      <c r="F2712" s="37" t="str">
        <f>VLOOKUP($C2712,CARPETAS!$C$5:$L$2388,2,FALSE)</f>
        <v>BRA042</v>
      </c>
      <c r="G2712" s="27" t="str">
        <f>VLOOKUP($C2712,CARPETAS!$C$5:$L$2388,9,FALSE)</f>
        <v>144.31.83</v>
      </c>
      <c r="H2712" s="28" t="str">
        <f>VLOOKUP($C2712,CARPETAS!$C$5:$L$2388,5,FALSE)</f>
        <v>Silvio</v>
      </c>
      <c r="I2712" s="88">
        <f>E2712+2+7</f>
        <v>44865</v>
      </c>
      <c r="J2712" s="29" t="str">
        <f>VLOOKUP($C2712,CARPETAS!$C$5:$L$2388,4,FALSE)</f>
        <v>Rio Branco</v>
      </c>
      <c r="K2712" s="38"/>
      <c r="L2712" s="93">
        <f t="shared" si="171"/>
        <v>44866</v>
      </c>
      <c r="M2712" s="30">
        <f t="shared" si="167"/>
        <v>10</v>
      </c>
      <c r="N2712" s="31">
        <v>1104</v>
      </c>
      <c r="O2712" s="31"/>
      <c r="P2712" s="31"/>
      <c r="Q2712" s="31">
        <v>5905</v>
      </c>
      <c r="R2712" s="31" t="s">
        <v>4445</v>
      </c>
      <c r="S2712" s="31" t="s">
        <v>4446</v>
      </c>
      <c r="T2712" s="40" t="s">
        <v>5198</v>
      </c>
      <c r="U2712" s="40"/>
      <c r="V2712" s="48"/>
      <c r="W2712" s="48"/>
    </row>
    <row r="2713" ht="28.5" s="49" customFormat="1">
      <c r="A2713" s="39">
        <v>43</v>
      </c>
      <c r="B2713" s="54" t="s">
        <v>40</v>
      </c>
      <c r="C2713" s="55" t="s">
        <v>5199</v>
      </c>
      <c r="D2713" s="141" t="s">
        <v>2282</v>
      </c>
      <c r="E2713" s="88">
        <v>44859</v>
      </c>
      <c r="F2713" s="37" t="str">
        <f>VLOOKUP($C2713,CARPETAS!$C$5:$L$2388,2,FALSE)</f>
        <v>BRE042</v>
      </c>
      <c r="G2713" s="27" t="str">
        <f>VLOOKUP($C2713,CARPETAS!$C$5:$L$2388,9,FALSE)</f>
        <v>144,33,69/144.23.78/144.32.24</v>
      </c>
      <c r="H2713" s="28" t="str">
        <f>VLOOKUP($C2713,CARPETAS!$C$5:$L$2388,5,FALSE)</f>
        <v>Dallog</v>
      </c>
      <c r="I2713" s="88">
        <v>44865</v>
      </c>
      <c r="J2713" s="29" t="str">
        <f>VLOOKUP($C2713,CARPETAS!$C$5:$L$2388,4,FALSE)</f>
        <v>Rio Branco</v>
      </c>
      <c r="K2713" s="38"/>
      <c r="L2713" s="93">
        <f>I2713+1+2</f>
        <v>44868</v>
      </c>
      <c r="M2713" s="30">
        <f t="shared" si="167"/>
        <v>9</v>
      </c>
      <c r="N2713" s="31">
        <v>1488</v>
      </c>
      <c r="O2713" s="31">
        <v>59671</v>
      </c>
      <c r="P2713" s="31">
        <v>1488</v>
      </c>
      <c r="Q2713" s="31">
        <v>196</v>
      </c>
      <c r="R2713" s="31" t="s">
        <v>5083</v>
      </c>
      <c r="S2713" s="31" t="s">
        <v>5084</v>
      </c>
      <c r="T2713" s="40" t="s">
        <v>5200</v>
      </c>
      <c r="U2713" s="40"/>
      <c r="V2713" s="48"/>
      <c r="W2713" s="48"/>
    </row>
    <row r="2714" s="49" customFormat="1">
      <c r="A2714" s="39">
        <v>44</v>
      </c>
      <c r="B2714" s="54" t="s">
        <v>40</v>
      </c>
      <c r="C2714" s="55" t="s">
        <v>5201</v>
      </c>
      <c r="D2714" s="141" t="s">
        <v>4464</v>
      </c>
      <c r="E2714" s="88">
        <v>44859</v>
      </c>
      <c r="F2714" s="37" t="str">
        <f>VLOOKUP($C2714,CARPETAS!$C$5:$L$2388,2,FALSE)</f>
        <v>BRS019</v>
      </c>
      <c r="G2714" s="27" t="str">
        <f>VLOOKUP($C2714,CARPETAS!$C$5:$L$2388,9,FALSE)</f>
        <v>144.35.21</v>
      </c>
      <c r="H2714" s="28" t="str">
        <f>VLOOKUP($C2714,CARPETAS!$C$5:$L$2388,5,FALSE)</f>
        <v>Dallog</v>
      </c>
      <c r="I2714" s="88">
        <v>44866</v>
      </c>
      <c r="J2714" s="29" t="str">
        <f>VLOOKUP($C2714,CARPETAS!$C$5:$L$2388,4,FALSE)</f>
        <v>Rio Branco</v>
      </c>
      <c r="K2714" s="38"/>
      <c r="L2714" s="93">
        <f>I2714+1+1</f>
        <v>44868</v>
      </c>
      <c r="M2714" s="30">
        <f t="shared" si="167"/>
        <v>9</v>
      </c>
      <c r="N2714" s="31">
        <v>900</v>
      </c>
      <c r="O2714" s="31" t="s">
        <v>5202</v>
      </c>
      <c r="P2714" s="31">
        <v>900</v>
      </c>
      <c r="Q2714" s="31">
        <v>199</v>
      </c>
      <c r="R2714" s="31" t="s">
        <v>5203</v>
      </c>
      <c r="S2714" s="31" t="s">
        <v>5204</v>
      </c>
      <c r="T2714" s="40" t="s">
        <v>5205</v>
      </c>
      <c r="U2714" s="40"/>
      <c r="V2714" s="48"/>
      <c r="W2714" s="48"/>
    </row>
    <row r="2715" s="49" customFormat="1">
      <c r="A2715" s="39">
        <v>44</v>
      </c>
      <c r="B2715" s="54" t="s">
        <v>40</v>
      </c>
      <c r="C2715" s="55" t="s">
        <v>5206</v>
      </c>
      <c r="D2715" s="141" t="s">
        <v>1907</v>
      </c>
      <c r="E2715" s="88">
        <v>44865</v>
      </c>
      <c r="F2715" s="37" t="str">
        <f>VLOOKUP($C2715,CARPETAS!$C$5:$L$2388,2,FALSE)</f>
        <v>PYB010</v>
      </c>
      <c r="G2715" s="27" t="str">
        <f>VLOOKUP($C2715,CARPETAS!$C$5:$L$2388,9,FALSE)</f>
        <v>144.43.98</v>
      </c>
      <c r="H2715" s="28" t="str">
        <f>VLOOKUP($C2715,CARPETAS!$C$5:$L$2388,5,FALSE)</f>
        <v>JC Transporte</v>
      </c>
      <c r="I2715" s="88">
        <v>44869</v>
      </c>
      <c r="J2715" s="29" t="str">
        <f>VLOOKUP($C2715,CARPETAS!$C$5:$L$2388,4,FALSE)</f>
        <v>Salto</v>
      </c>
      <c r="K2715" s="38"/>
      <c r="L2715" s="93">
        <f>I2715+1</f>
        <v>44870</v>
      </c>
      <c r="M2715" s="30">
        <f t="shared" si="167"/>
        <v>5</v>
      </c>
      <c r="N2715" s="31">
        <v>990</v>
      </c>
      <c r="O2715" s="31" t="s">
        <v>5207</v>
      </c>
      <c r="P2715" s="31">
        <v>992</v>
      </c>
      <c r="Q2715" s="31"/>
      <c r="R2715" s="31" t="s">
        <v>5208</v>
      </c>
      <c r="S2715" s="31" t="s">
        <v>5209</v>
      </c>
      <c r="T2715" s="40" t="s">
        <v>5210</v>
      </c>
      <c r="U2715" s="40"/>
      <c r="V2715" s="48"/>
      <c r="W2715" s="48"/>
    </row>
    <row r="2716" s="49" customFormat="1">
      <c r="A2716" s="39">
        <v>44</v>
      </c>
      <c r="B2716" s="54" t="s">
        <v>40</v>
      </c>
      <c r="C2716" s="55" t="s">
        <v>5206</v>
      </c>
      <c r="D2716" s="141" t="s">
        <v>1907</v>
      </c>
      <c r="E2716" s="88">
        <v>44865</v>
      </c>
      <c r="F2716" s="37" t="str">
        <f>VLOOKUP($C2716,CARPETAS!$C$5:$L$2388,2,FALSE)</f>
        <v>PYB010</v>
      </c>
      <c r="G2716" s="27" t="str">
        <f>VLOOKUP($C2716,CARPETAS!$C$5:$L$2388,9,FALSE)</f>
        <v>144.43.98</v>
      </c>
      <c r="H2716" s="28" t="str">
        <f>VLOOKUP($C2716,CARPETAS!$C$5:$L$2388,5,FALSE)</f>
        <v>JC Transporte</v>
      </c>
      <c r="I2716" s="88">
        <v>44869</v>
      </c>
      <c r="J2716" s="29" t="str">
        <f>VLOOKUP($C2716,CARPETAS!$C$5:$L$2388,4,FALSE)</f>
        <v>Salto</v>
      </c>
      <c r="K2716" s="38"/>
      <c r="L2716" s="93">
        <f>I2716+1</f>
        <v>44870</v>
      </c>
      <c r="M2716" s="30">
        <f t="shared" si="167"/>
        <v>5</v>
      </c>
      <c r="N2716" s="31">
        <v>990</v>
      </c>
      <c r="O2716" s="31" t="s">
        <v>5211</v>
      </c>
      <c r="P2716" s="31">
        <v>991</v>
      </c>
      <c r="Q2716" s="31"/>
      <c r="R2716" s="31" t="s">
        <v>5212</v>
      </c>
      <c r="S2716" s="31" t="s">
        <v>5213</v>
      </c>
      <c r="T2716" s="40" t="s">
        <v>5214</v>
      </c>
      <c r="U2716" s="40"/>
      <c r="V2716" s="48"/>
      <c r="W2716" s="48"/>
    </row>
    <row r="2717" s="49" customFormat="1">
      <c r="A2717" s="39">
        <v>44</v>
      </c>
      <c r="B2717" s="54" t="s">
        <v>40</v>
      </c>
      <c r="C2717" s="55" t="s">
        <v>5215</v>
      </c>
      <c r="D2717" s="141" t="s">
        <v>1907</v>
      </c>
      <c r="E2717" s="88">
        <v>44865</v>
      </c>
      <c r="F2717" s="37" t="str">
        <f>VLOOKUP($C2717,CARPETAS!$C$5:$L$2388,2,FALSE)</f>
        <v>PYB011</v>
      </c>
      <c r="G2717" s="27" t="str">
        <f>VLOOKUP($C2717,CARPETAS!$C$5:$L$2388,9,FALSE)</f>
        <v>144.44.00</v>
      </c>
      <c r="H2717" s="28" t="str">
        <f>VLOOKUP($C2717,CARPETAS!$C$5:$L$2388,5,FALSE)</f>
        <v>Uniòn Sur</v>
      </c>
      <c r="I2717" s="88">
        <v>44869</v>
      </c>
      <c r="J2717" s="29" t="str">
        <f>VLOOKUP($C2717,CARPETAS!$C$5:$L$2388,4,FALSE)</f>
        <v>Salto</v>
      </c>
      <c r="K2717" s="38"/>
      <c r="L2717" s="93">
        <f>I2717+1</f>
        <v>44870</v>
      </c>
      <c r="M2717" s="30">
        <f t="shared" si="167"/>
        <v>5</v>
      </c>
      <c r="N2717" s="31">
        <v>990</v>
      </c>
      <c r="O2717" s="31"/>
      <c r="P2717" s="31"/>
      <c r="Q2717" s="31"/>
      <c r="R2717" s="31" t="s">
        <v>5216</v>
      </c>
      <c r="S2717" s="31" t="s">
        <v>5217</v>
      </c>
      <c r="T2717" s="40" t="s">
        <v>5218</v>
      </c>
      <c r="U2717" s="40"/>
      <c r="V2717" s="48"/>
      <c r="W2717" s="48"/>
    </row>
    <row r="2718" s="49" customFormat="1">
      <c r="A2718" s="39">
        <v>44</v>
      </c>
      <c r="B2718" s="54" t="s">
        <v>40</v>
      </c>
      <c r="C2718" s="55" t="s">
        <v>5219</v>
      </c>
      <c r="D2718" s="141" t="s">
        <v>1907</v>
      </c>
      <c r="E2718" s="88">
        <v>44866</v>
      </c>
      <c r="F2718" s="37" t="str">
        <f>VLOOKUP($C2718,CARPETAS!$C$5:$L$2388,2,FALSE)</f>
        <v>PYB012</v>
      </c>
      <c r="G2718" s="27" t="str">
        <f>VLOOKUP($C2718,CARPETAS!$C$5:$L$2388,9,FALSE)</f>
        <v>144.43.99</v>
      </c>
      <c r="H2718" s="28" t="str">
        <f>VLOOKUP($C2718,CARPETAS!$C$5:$L$2388,5,FALSE)</f>
        <v>Alto Paraguay</v>
      </c>
      <c r="I2718" s="88">
        <f>E2718+3</f>
        <v>44869</v>
      </c>
      <c r="J2718" s="29" t="str">
        <f>VLOOKUP($C2718,CARPETAS!$C$5:$L$2388,4,FALSE)</f>
        <v>Salto</v>
      </c>
      <c r="K2718" s="38"/>
      <c r="L2718" s="93">
        <f>I2718+1</f>
        <v>44870</v>
      </c>
      <c r="M2718" s="30">
        <f t="shared" si="167"/>
        <v>4</v>
      </c>
      <c r="N2718" s="31">
        <v>990</v>
      </c>
      <c r="O2718" s="31" t="s">
        <v>1977</v>
      </c>
      <c r="P2718" s="31">
        <v>991</v>
      </c>
      <c r="Q2718" s="31"/>
      <c r="R2718" s="31" t="s">
        <v>2910</v>
      </c>
      <c r="S2718" s="31" t="s">
        <v>2853</v>
      </c>
      <c r="T2718" s="40" t="s">
        <v>5220</v>
      </c>
      <c r="U2718" s="40"/>
      <c r="V2718" s="48"/>
      <c r="W2718" s="48"/>
    </row>
    <row r="2719" s="49" customFormat="1">
      <c r="A2719" s="39">
        <v>44</v>
      </c>
      <c r="B2719" s="54" t="s">
        <v>40</v>
      </c>
      <c r="C2719" s="55" t="s">
        <v>5219</v>
      </c>
      <c r="D2719" s="141" t="s">
        <v>1907</v>
      </c>
      <c r="E2719" s="88">
        <v>44869</v>
      </c>
      <c r="F2719" s="37" t="str">
        <f>VLOOKUP($C2719,CARPETAS!$C$5:$L$2388,2,FALSE)</f>
        <v>PYB012</v>
      </c>
      <c r="G2719" s="27" t="str">
        <f>VLOOKUP($C2719,CARPETAS!$C$5:$L$2388,9,FALSE)</f>
        <v>144.43.99</v>
      </c>
      <c r="H2719" s="28" t="str">
        <f>VLOOKUP($C2719,CARPETAS!$C$5:$L$2388,5,FALSE)</f>
        <v>Alto Paraguay</v>
      </c>
      <c r="I2719" s="88">
        <v>44869</v>
      </c>
      <c r="J2719" s="29" t="str">
        <f>VLOOKUP($C2719,CARPETAS!$C$5:$L$2388,4,FALSE)</f>
        <v>Salto</v>
      </c>
      <c r="K2719" s="38"/>
      <c r="L2719" s="93">
        <v>44870</v>
      </c>
      <c r="M2719" s="30">
        <f t="shared" si="167"/>
        <v>1</v>
      </c>
      <c r="N2719" s="31">
        <v>990</v>
      </c>
      <c r="O2719" s="31"/>
      <c r="P2719" s="31"/>
      <c r="Q2719" s="31"/>
      <c r="R2719" s="31" t="s">
        <v>5221</v>
      </c>
      <c r="S2719" s="31" t="s">
        <v>2407</v>
      </c>
      <c r="T2719" s="40" t="s">
        <v>5222</v>
      </c>
      <c r="U2719" s="40"/>
      <c r="V2719" s="48"/>
      <c r="W2719" s="48"/>
    </row>
    <row r="2720" s="49" customFormat="1">
      <c r="A2720" s="39">
        <v>43</v>
      </c>
      <c r="B2720" s="54" t="s">
        <v>40</v>
      </c>
      <c r="C2720" s="55" t="s">
        <v>5223</v>
      </c>
      <c r="D2720" s="141" t="s">
        <v>38</v>
      </c>
      <c r="E2720" s="88">
        <v>44862</v>
      </c>
      <c r="F2720" s="37" t="str">
        <f>VLOOKUP($C2720,CARPETAS!$C$5:$L$2388,2,FALSE)</f>
        <v>BRA043</v>
      </c>
      <c r="G2720" s="27" t="str">
        <f>VLOOKUP($C2720,CARPETAS!$C$5:$L$2388,9,FALSE)</f>
        <v>144.43.49</v>
      </c>
      <c r="H2720" s="28" t="str">
        <f>VLOOKUP($C2720,CARPETAS!$C$5:$L$2388,5,FALSE)</f>
        <v>Silvio</v>
      </c>
      <c r="I2720" s="88">
        <v>44872</v>
      </c>
      <c r="J2720" s="29" t="str">
        <f>VLOOKUP($C2720,CARPETAS!$C$5:$L$2388,4,FALSE)</f>
        <v>Rio Branco</v>
      </c>
      <c r="K2720" s="38"/>
      <c r="L2720" s="93">
        <f ref="L2720:L2728" t="shared" si="172">I2720+1</f>
        <v>44873</v>
      </c>
      <c r="M2720" s="30">
        <f t="shared" si="167"/>
        <v>11</v>
      </c>
      <c r="N2720" s="31">
        <v>1104</v>
      </c>
      <c r="O2720" s="31">
        <v>58368</v>
      </c>
      <c r="P2720" s="31">
        <v>1104</v>
      </c>
      <c r="Q2720" s="31">
        <v>5916</v>
      </c>
      <c r="R2720" s="31" t="s">
        <v>5004</v>
      </c>
      <c r="S2720" s="31" t="s">
        <v>2121</v>
      </c>
      <c r="T2720" s="40" t="s">
        <v>5224</v>
      </c>
      <c r="U2720" s="40"/>
      <c r="V2720" s="48"/>
      <c r="W2720" s="48"/>
    </row>
    <row r="2721" s="49" customFormat="1">
      <c r="A2721" s="39">
        <v>43</v>
      </c>
      <c r="B2721" s="54" t="s">
        <v>40</v>
      </c>
      <c r="C2721" s="55" t="s">
        <v>5225</v>
      </c>
      <c r="D2721" s="141" t="s">
        <v>38</v>
      </c>
      <c r="E2721" s="88">
        <v>44863</v>
      </c>
      <c r="F2721" s="37" t="str">
        <f>VLOOKUP($C2721,CARPETAS!$C$5:$L$2388,2,FALSE)</f>
        <v>BRA043</v>
      </c>
      <c r="G2721" s="27" t="str">
        <f>VLOOKUP($C2721,CARPETAS!$C$5:$L$2388,9,FALSE)</f>
        <v>144.43.49</v>
      </c>
      <c r="H2721" s="28" t="str">
        <f>VLOOKUP($C2721,CARPETAS!$C$5:$L$2388,5,FALSE)</f>
        <v>Silvio</v>
      </c>
      <c r="I2721" s="88">
        <f>E2721+2+7</f>
        <v>44872</v>
      </c>
      <c r="J2721" s="29" t="str">
        <f>VLOOKUP($C2721,CARPETAS!$C$5:$L$2388,4,FALSE)</f>
        <v>Rio Branco</v>
      </c>
      <c r="K2721" s="38"/>
      <c r="L2721" s="93">
        <f t="shared" si="172"/>
        <v>44873</v>
      </c>
      <c r="M2721" s="30">
        <f t="shared" si="167"/>
        <v>10</v>
      </c>
      <c r="N2721" s="31">
        <v>1104</v>
      </c>
      <c r="O2721" s="31">
        <v>58428</v>
      </c>
      <c r="P2721" s="31">
        <v>1104</v>
      </c>
      <c r="Q2721" s="31">
        <v>5914</v>
      </c>
      <c r="R2721" s="31" t="s">
        <v>5226</v>
      </c>
      <c r="S2721" s="31" t="s">
        <v>4437</v>
      </c>
      <c r="T2721" s="40" t="s">
        <v>5224</v>
      </c>
      <c r="U2721" s="40"/>
      <c r="V2721" s="48"/>
      <c r="W2721" s="48"/>
    </row>
    <row r="2722" s="49" customFormat="1">
      <c r="A2722" s="39">
        <v>44</v>
      </c>
      <c r="B2722" s="54" t="s">
        <v>40</v>
      </c>
      <c r="C2722" s="55" t="s">
        <v>5206</v>
      </c>
      <c r="D2722" s="141" t="s">
        <v>1907</v>
      </c>
      <c r="E2722" s="88">
        <v>44869</v>
      </c>
      <c r="F2722" s="37" t="str">
        <f>VLOOKUP($C2722,CARPETAS!$C$5:$L$2388,2,FALSE)</f>
        <v>PYB010</v>
      </c>
      <c r="G2722" s="27" t="str">
        <f>VLOOKUP($C2722,CARPETAS!$C$5:$L$2388,9,FALSE)</f>
        <v>144.43.98</v>
      </c>
      <c r="H2722" s="28" t="str">
        <f>VLOOKUP($C2722,CARPETAS!$C$5:$L$2388,5,FALSE)</f>
        <v>JC Transporte</v>
      </c>
      <c r="I2722" s="88">
        <f>E2722+3</f>
        <v>44872</v>
      </c>
      <c r="J2722" s="29" t="str">
        <f>VLOOKUP($C2722,CARPETAS!$C$5:$L$2388,4,FALSE)</f>
        <v>Salto</v>
      </c>
      <c r="K2722" s="38"/>
      <c r="L2722" s="93">
        <f t="shared" si="172"/>
        <v>44873</v>
      </c>
      <c r="M2722" s="30">
        <f t="shared" si="167"/>
        <v>4</v>
      </c>
      <c r="N2722" s="31">
        <v>990</v>
      </c>
      <c r="O2722" s="31" t="s">
        <v>5227</v>
      </c>
      <c r="P2722" s="31">
        <v>989</v>
      </c>
      <c r="Q2722" s="31"/>
      <c r="R2722" s="31"/>
      <c r="S2722" s="31"/>
      <c r="T2722" s="40" t="s">
        <v>5228</v>
      </c>
      <c r="U2722" s="40"/>
      <c r="V2722" s="48"/>
      <c r="W2722" s="48"/>
    </row>
    <row r="2723" ht="28.5" s="49" customFormat="1">
      <c r="A2723" s="39">
        <v>44</v>
      </c>
      <c r="B2723" s="54" t="s">
        <v>40</v>
      </c>
      <c r="C2723" s="55" t="s">
        <v>5219</v>
      </c>
      <c r="D2723" s="141" t="s">
        <v>1907</v>
      </c>
      <c r="E2723" s="88">
        <v>44869</v>
      </c>
      <c r="F2723" s="37" t="str">
        <f>VLOOKUP($C2723,CARPETAS!$C$5:$L$2388,2,FALSE)</f>
        <v>PYB012</v>
      </c>
      <c r="G2723" s="27" t="str">
        <f>VLOOKUP($C2723,CARPETAS!$C$5:$L$2388,9,FALSE)</f>
        <v>144.43.99</v>
      </c>
      <c r="H2723" s="28" t="str">
        <f>VLOOKUP($C2723,CARPETAS!$C$5:$L$2388,5,FALSE)</f>
        <v>Alto Paraguay</v>
      </c>
      <c r="I2723" s="88">
        <f>E2723+3</f>
        <v>44872</v>
      </c>
      <c r="J2723" s="29" t="str">
        <f>VLOOKUP($C2723,CARPETAS!$C$5:$L$2388,4,FALSE)</f>
        <v>Salto</v>
      </c>
      <c r="K2723" s="38"/>
      <c r="L2723" s="93">
        <f t="shared" si="172"/>
        <v>44873</v>
      </c>
      <c r="M2723" s="30">
        <f t="shared" si="167"/>
        <v>4</v>
      </c>
      <c r="N2723" s="31">
        <v>990</v>
      </c>
      <c r="O2723" s="31" t="s">
        <v>5229</v>
      </c>
      <c r="P2723" s="31">
        <v>990</v>
      </c>
      <c r="Q2723" s="31"/>
      <c r="R2723" s="31" t="s">
        <v>2406</v>
      </c>
      <c r="S2723" s="31"/>
      <c r="T2723" s="40" t="s">
        <v>5230</v>
      </c>
      <c r="U2723" s="40"/>
      <c r="V2723" s="48"/>
      <c r="W2723" s="48"/>
    </row>
    <row r="2724" s="49" customFormat="1">
      <c r="A2724" s="39">
        <v>44</v>
      </c>
      <c r="B2724" s="54" t="s">
        <v>40</v>
      </c>
      <c r="C2724" s="55" t="s">
        <v>5102</v>
      </c>
      <c r="D2724" s="141" t="s">
        <v>27</v>
      </c>
      <c r="E2724" s="88">
        <v>44869</v>
      </c>
      <c r="F2724" s="37" t="str">
        <f>VLOOKUP($C2724,CARPETAS!$C$5:$L$2388,2,FALSE)</f>
        <v>BRB058</v>
      </c>
      <c r="G2724" s="27" t="str">
        <f>VLOOKUP($C2724,CARPETAS!$C$5:$L$2388,9,FALSE)</f>
        <v>144.13.46</v>
      </c>
      <c r="H2724" s="28" t="str">
        <f>VLOOKUP($C2724,CARPETAS!$C$5:$L$2388,5,FALSE)</f>
        <v>Silvio</v>
      </c>
      <c r="I2724" s="88">
        <f>E2724+3</f>
        <v>44872</v>
      </c>
      <c r="J2724" s="29" t="str">
        <f>VLOOKUP($C2724,CARPETAS!$C$5:$L$2388,4,FALSE)</f>
        <v>Rio Branco</v>
      </c>
      <c r="K2724" s="38"/>
      <c r="L2724" s="93">
        <f t="shared" si="172"/>
        <v>44873</v>
      </c>
      <c r="M2724" s="30">
        <f t="shared" si="167"/>
        <v>4</v>
      </c>
      <c r="N2724" s="31">
        <v>918</v>
      </c>
      <c r="O2724" s="31" t="s">
        <v>3988</v>
      </c>
      <c r="P2724" s="31">
        <v>919</v>
      </c>
      <c r="Q2724" s="31">
        <v>5928</v>
      </c>
      <c r="R2724" s="31" t="s">
        <v>4625</v>
      </c>
      <c r="S2724" s="31" t="s">
        <v>4945</v>
      </c>
      <c r="T2724" s="40" t="s">
        <v>5231</v>
      </c>
      <c r="U2724" s="40"/>
      <c r="V2724" s="48"/>
      <c r="W2724" s="48"/>
    </row>
    <row r="2725" s="49" customFormat="1">
      <c r="A2725" s="39">
        <v>44</v>
      </c>
      <c r="B2725" s="54" t="s">
        <v>40</v>
      </c>
      <c r="C2725" s="55" t="s">
        <v>5232</v>
      </c>
      <c r="D2725" s="141" t="s">
        <v>4464</v>
      </c>
      <c r="E2725" s="88">
        <v>44868</v>
      </c>
      <c r="F2725" s="37" t="str">
        <f>VLOOKUP($C2725,CARPETAS!$C$5:$L$2388,2,FALSE)</f>
        <v>BRS020</v>
      </c>
      <c r="G2725" s="27" t="str">
        <f>VLOOKUP($C2725,CARPETAS!$C$5:$L$2388,9,FALSE)</f>
        <v>144.44.98</v>
      </c>
      <c r="H2725" s="28" t="str">
        <f>VLOOKUP($C2725,CARPETAS!$C$5:$L$2388,5,FALSE)</f>
        <v>Kaipper</v>
      </c>
      <c r="I2725" s="88">
        <v>44872</v>
      </c>
      <c r="J2725" s="29" t="str">
        <f>VLOOKUP($C2725,CARPETAS!$C$5:$L$2388,4,FALSE)</f>
        <v>Rio Branco</v>
      </c>
      <c r="K2725" s="38"/>
      <c r="L2725" s="93">
        <f t="shared" si="172"/>
        <v>44873</v>
      </c>
      <c r="M2725" s="30">
        <f t="shared" si="167"/>
        <v>5</v>
      </c>
      <c r="N2725" s="31">
        <v>900</v>
      </c>
      <c r="O2725" s="31" t="s">
        <v>5233</v>
      </c>
      <c r="P2725" s="31">
        <v>900</v>
      </c>
      <c r="Q2725" s="31"/>
      <c r="R2725" s="31"/>
      <c r="S2725" s="31"/>
      <c r="T2725" s="40" t="s">
        <v>5234</v>
      </c>
      <c r="U2725" s="40"/>
      <c r="V2725" s="48"/>
      <c r="W2725" s="48"/>
    </row>
    <row r="2726" s="49" customFormat="1">
      <c r="A2726" s="39">
        <v>44</v>
      </c>
      <c r="B2726" s="54" t="s">
        <v>40</v>
      </c>
      <c r="C2726" s="55" t="s">
        <v>5235</v>
      </c>
      <c r="D2726" s="141" t="s">
        <v>2282</v>
      </c>
      <c r="E2726" s="88">
        <v>44869</v>
      </c>
      <c r="F2726" s="37" t="str">
        <f>VLOOKUP($C2726,CARPETAS!$C$5:$L$2388,2,FALSE)</f>
        <v>BRE043</v>
      </c>
      <c r="G2726" s="27" t="str">
        <f>VLOOKUP($C2726,CARPETAS!$C$5:$L$2388,9,FALSE)</f>
        <v>1444255/1444253/1444256/1444254</v>
      </c>
      <c r="H2726" s="28" t="str">
        <f>VLOOKUP($C2726,CARPETAS!$C$5:$L$2388,5,FALSE)</f>
        <v>Dallog</v>
      </c>
      <c r="I2726" s="88">
        <v>44873</v>
      </c>
      <c r="J2726" s="29" t="str">
        <f>VLOOKUP($C2726,CARPETAS!$C$5:$L$2388,4,FALSE)</f>
        <v>Rio Branco</v>
      </c>
      <c r="K2726" s="38"/>
      <c r="L2726" s="93">
        <f t="shared" si="172"/>
        <v>44874</v>
      </c>
      <c r="M2726" s="30">
        <f t="shared" si="167"/>
        <v>5</v>
      </c>
      <c r="N2726" s="31">
        <v>1320</v>
      </c>
      <c r="O2726" s="31">
        <v>58378</v>
      </c>
      <c r="P2726" s="31">
        <v>2207</v>
      </c>
      <c r="Q2726" s="31">
        <v>201</v>
      </c>
      <c r="R2726" s="31" t="s">
        <v>5236</v>
      </c>
      <c r="S2726" s="31" t="s">
        <v>5237</v>
      </c>
      <c r="T2726" s="40" t="s">
        <v>5238</v>
      </c>
      <c r="U2726" s="40"/>
      <c r="V2726" s="48"/>
      <c r="W2726" s="48"/>
    </row>
    <row r="2727" s="49" customFormat="1">
      <c r="A2727" s="39">
        <v>45</v>
      </c>
      <c r="B2727" s="54" t="s">
        <v>40</v>
      </c>
      <c r="C2727" s="55" t="s">
        <v>5170</v>
      </c>
      <c r="D2727" s="141" t="s">
        <v>26</v>
      </c>
      <c r="E2727" s="88">
        <v>44872</v>
      </c>
      <c r="F2727" s="37" t="str">
        <f>VLOOKUP($C2727,CARPETAS!$C$5:$L$2388,2,FALSE)</f>
        <v>BRB061</v>
      </c>
      <c r="G2727" s="27" t="str">
        <f>VLOOKUP($C2727,CARPETAS!$C$5:$L$2388,9,FALSE)</f>
        <v>144.35.40</v>
      </c>
      <c r="H2727" s="28" t="str">
        <f>VLOOKUP($C2727,CARPETAS!$C$5:$L$2388,5,FALSE)</f>
        <v>Zanini</v>
      </c>
      <c r="I2727" s="88">
        <f>E2727+2</f>
        <v>44874</v>
      </c>
      <c r="J2727" s="29" t="str">
        <f>VLOOKUP($C2727,CARPETAS!$C$5:$L$2388,4,FALSE)</f>
        <v>Rio Branco</v>
      </c>
      <c r="K2727" s="38"/>
      <c r="L2727" s="93">
        <f t="shared" si="172"/>
        <v>44875</v>
      </c>
      <c r="M2727" s="30">
        <f t="shared" si="167"/>
        <v>3</v>
      </c>
      <c r="N2727" s="31">
        <v>918</v>
      </c>
      <c r="O2727" s="31"/>
      <c r="P2727" s="31"/>
      <c r="Q2727" s="31">
        <v>3144</v>
      </c>
      <c r="R2727" s="31" t="s">
        <v>1710</v>
      </c>
      <c r="S2727" s="31" t="s">
        <v>2787</v>
      </c>
      <c r="T2727" s="40" t="s">
        <v>5239</v>
      </c>
      <c r="U2727" s="40"/>
      <c r="V2727" s="48"/>
      <c r="W2727" s="48"/>
    </row>
    <row r="2728" s="49" customFormat="1">
      <c r="A2728" s="39">
        <v>45</v>
      </c>
      <c r="B2728" s="54" t="s">
        <v>40</v>
      </c>
      <c r="C2728" s="55" t="s">
        <v>5170</v>
      </c>
      <c r="D2728" s="141" t="s">
        <v>1998</v>
      </c>
      <c r="E2728" s="88">
        <v>44873</v>
      </c>
      <c r="F2728" s="37" t="str">
        <f>VLOOKUP($C2728,CARPETAS!$C$5:$L$2388,2,FALSE)</f>
        <v>BRB061</v>
      </c>
      <c r="G2728" s="27" t="str">
        <f>VLOOKUP($C2728,CARPETAS!$C$5:$L$2388,9,FALSE)</f>
        <v>144.35.40</v>
      </c>
      <c r="H2728" s="28" t="str">
        <f>VLOOKUP($C2728,CARPETAS!$C$5:$L$2388,5,FALSE)</f>
        <v>Zanini</v>
      </c>
      <c r="I2728" s="88">
        <f>E2728+2</f>
        <v>44875</v>
      </c>
      <c r="J2728" s="29" t="str">
        <f>VLOOKUP($C2728,CARPETAS!$C$5:$L$2388,4,FALSE)</f>
        <v>Rio Branco</v>
      </c>
      <c r="K2728" s="38"/>
      <c r="L2728" s="93">
        <f t="shared" si="172"/>
        <v>44876</v>
      </c>
      <c r="M2728" s="30">
        <f t="shared" si="167"/>
        <v>3</v>
      </c>
      <c r="N2728" s="31">
        <v>918</v>
      </c>
      <c r="O2728" s="31" t="s">
        <v>3681</v>
      </c>
      <c r="P2728" s="31">
        <v>919</v>
      </c>
      <c r="Q2728" s="31">
        <v>3145</v>
      </c>
      <c r="R2728" s="31" t="s">
        <v>221</v>
      </c>
      <c r="S2728" s="31" t="s">
        <v>5240</v>
      </c>
      <c r="T2728" s="40" t="s">
        <v>5241</v>
      </c>
      <c r="U2728" s="40"/>
      <c r="V2728" s="48"/>
      <c r="W2728" s="48"/>
    </row>
    <row r="2729" s="49" customFormat="1">
      <c r="A2729" s="39">
        <v>45</v>
      </c>
      <c r="B2729" s="54" t="s">
        <v>40</v>
      </c>
      <c r="C2729" s="55" t="s">
        <v>5242</v>
      </c>
      <c r="D2729" s="141" t="s">
        <v>1907</v>
      </c>
      <c r="E2729" s="88">
        <v>44871</v>
      </c>
      <c r="F2729" s="37" t="str">
        <f>VLOOKUP($C2729,CARPETAS!$C$5:$L$2388,2,FALSE)</f>
        <v>PYB013</v>
      </c>
      <c r="G2729" s="27" t="str">
        <f>VLOOKUP($C2729,CARPETAS!$C$5:$L$2388,9,FALSE)</f>
        <v>144.50.92</v>
      </c>
      <c r="H2729" s="28" t="str">
        <f>VLOOKUP($C2729,CARPETAS!$C$5:$L$2388,5,FALSE)</f>
        <v>Alto Paraguay</v>
      </c>
      <c r="I2729" s="88">
        <v>44875</v>
      </c>
      <c r="J2729" s="29" t="str">
        <f>VLOOKUP($C2729,CARPETAS!$C$5:$L$2388,4,FALSE)</f>
        <v>Salto</v>
      </c>
      <c r="K2729" s="38"/>
      <c r="L2729" s="93">
        <f>I2729+1+1</f>
        <v>44877</v>
      </c>
      <c r="M2729" s="30">
        <f t="shared" si="167"/>
        <v>6</v>
      </c>
      <c r="N2729" s="31">
        <v>990</v>
      </c>
      <c r="O2729" s="31" t="s">
        <v>5243</v>
      </c>
      <c r="P2729" s="31">
        <v>990</v>
      </c>
      <c r="Q2729" s="31"/>
      <c r="R2729" s="31"/>
      <c r="S2729" s="31"/>
      <c r="T2729" s="40" t="s">
        <v>5244</v>
      </c>
      <c r="U2729" s="40"/>
      <c r="V2729" s="48"/>
      <c r="W2729" s="48"/>
    </row>
    <row r="2730" s="49" customFormat="1">
      <c r="A2730" s="39">
        <v>45</v>
      </c>
      <c r="B2730" s="54" t="s">
        <v>40</v>
      </c>
      <c r="C2730" s="55" t="s">
        <v>5242</v>
      </c>
      <c r="D2730" s="141" t="s">
        <v>1907</v>
      </c>
      <c r="E2730" s="88">
        <v>44872</v>
      </c>
      <c r="F2730" s="37" t="str">
        <f>VLOOKUP($C2730,CARPETAS!$C$5:$L$2388,2,FALSE)</f>
        <v>PYB013</v>
      </c>
      <c r="G2730" s="27" t="str">
        <f>VLOOKUP($C2730,CARPETAS!$C$5:$L$2388,9,FALSE)</f>
        <v>144.50.92</v>
      </c>
      <c r="H2730" s="28" t="str">
        <f>VLOOKUP($C2730,CARPETAS!$C$5:$L$2388,5,FALSE)</f>
        <v>Alto Paraguay</v>
      </c>
      <c r="I2730" s="88">
        <f>E2730+3</f>
        <v>44875</v>
      </c>
      <c r="J2730" s="29" t="str">
        <f>VLOOKUP($C2730,CARPETAS!$C$5:$L$2388,4,FALSE)</f>
        <v>Salto</v>
      </c>
      <c r="K2730" s="38"/>
      <c r="L2730" s="93">
        <f>I2730+1+1</f>
        <v>44877</v>
      </c>
      <c r="M2730" s="30">
        <f t="shared" si="167"/>
        <v>5</v>
      </c>
      <c r="N2730" s="31">
        <v>990</v>
      </c>
      <c r="O2730" s="31" t="s">
        <v>5245</v>
      </c>
      <c r="P2730" s="31">
        <v>992</v>
      </c>
      <c r="Q2730" s="31"/>
      <c r="R2730" s="31"/>
      <c r="S2730" s="31"/>
      <c r="T2730" s="40" t="s">
        <v>5246</v>
      </c>
      <c r="U2730" s="40"/>
      <c r="V2730" s="48"/>
      <c r="W2730" s="48"/>
    </row>
    <row r="2731" ht="28.5" s="49" customFormat="1">
      <c r="A2731" s="39">
        <v>45</v>
      </c>
      <c r="B2731" s="54" t="s">
        <v>40</v>
      </c>
      <c r="C2731" s="55" t="s">
        <v>5247</v>
      </c>
      <c r="D2731" s="141" t="s">
        <v>1907</v>
      </c>
      <c r="E2731" s="88">
        <v>44872</v>
      </c>
      <c r="F2731" s="37" t="str">
        <f>VLOOKUP($C2731,CARPETAS!$C$5:$L$2388,2,FALSE)</f>
        <v>PYB014</v>
      </c>
      <c r="G2731" s="27" t="str">
        <f>VLOOKUP($C2731,CARPETAS!$C$5:$L$2388,9,FALSE)</f>
        <v>144.50.90</v>
      </c>
      <c r="H2731" s="28" t="str">
        <f>VLOOKUP($C2731,CARPETAS!$C$5:$L$2388,5,FALSE)</f>
        <v>Alto Paraguay</v>
      </c>
      <c r="I2731" s="88">
        <v>44876</v>
      </c>
      <c r="J2731" s="29" t="str">
        <f>VLOOKUP($C2731,CARPETAS!$C$5:$L$2388,4,FALSE)</f>
        <v>Salto</v>
      </c>
      <c r="K2731" s="38"/>
      <c r="L2731" s="93">
        <f ref="L2731:L2737" t="shared" si="173">I2731+1</f>
        <v>44877</v>
      </c>
      <c r="M2731" s="30">
        <f t="shared" si="167"/>
        <v>5</v>
      </c>
      <c r="N2731" s="31">
        <v>990</v>
      </c>
      <c r="O2731" s="31" t="s">
        <v>2008</v>
      </c>
      <c r="P2731" s="31">
        <v>992</v>
      </c>
      <c r="Q2731" s="31"/>
      <c r="R2731" s="31"/>
      <c r="S2731" s="31"/>
      <c r="T2731" s="40" t="s">
        <v>5248</v>
      </c>
      <c r="U2731" s="40"/>
      <c r="V2731" s="48"/>
      <c r="W2731" s="48"/>
    </row>
    <row r="2732" s="49" customFormat="1">
      <c r="A2732" s="39">
        <v>44</v>
      </c>
      <c r="B2732" s="54" t="s">
        <v>40</v>
      </c>
      <c r="C2732" s="55" t="s">
        <v>5249</v>
      </c>
      <c r="D2732" s="141" t="s">
        <v>38</v>
      </c>
      <c r="E2732" s="88">
        <v>44869</v>
      </c>
      <c r="F2732" s="37" t="str">
        <f>VLOOKUP($C2732,CARPETAS!$C$5:$L$2388,2,FALSE)</f>
        <v>BRA044</v>
      </c>
      <c r="G2732" s="27" t="str">
        <f>VLOOKUP($C2732,CARPETAS!$C$5:$L$2388,9,FALSE)</f>
        <v>144.49.70</v>
      </c>
      <c r="H2732" s="28" t="str">
        <f>VLOOKUP($C2732,CARPETAS!$C$5:$L$2388,5,FALSE)</f>
        <v>Silvio</v>
      </c>
      <c r="I2732" s="88">
        <f>E2732+7</f>
        <v>44876</v>
      </c>
      <c r="J2732" s="29" t="str">
        <f>VLOOKUP($C2732,CARPETAS!$C$5:$L$2388,4,FALSE)</f>
        <v>Rio Branco</v>
      </c>
      <c r="K2732" s="38"/>
      <c r="L2732" s="93">
        <f t="shared" si="173"/>
        <v>44877</v>
      </c>
      <c r="M2732" s="30">
        <f t="shared" si="167"/>
        <v>8</v>
      </c>
      <c r="N2732" s="31">
        <v>1104</v>
      </c>
      <c r="O2732" s="31"/>
      <c r="P2732" s="31">
        <v>1104</v>
      </c>
      <c r="Q2732" s="31">
        <v>5929</v>
      </c>
      <c r="R2732" s="31" t="s">
        <v>4826</v>
      </c>
      <c r="S2732" s="31" t="s">
        <v>1985</v>
      </c>
      <c r="T2732" s="40" t="s">
        <v>5250</v>
      </c>
      <c r="U2732" s="40"/>
      <c r="V2732" s="48"/>
      <c r="W2732" s="48"/>
    </row>
    <row r="2733" ht="28.5" s="49" customFormat="1">
      <c r="A2733" s="39">
        <v>45</v>
      </c>
      <c r="B2733" s="54" t="s">
        <v>40</v>
      </c>
      <c r="C2733" s="55" t="s">
        <v>5251</v>
      </c>
      <c r="D2733" s="141" t="s">
        <v>1907</v>
      </c>
      <c r="E2733" s="88">
        <v>44873</v>
      </c>
      <c r="F2733" s="37" t="str">
        <f>VLOOKUP($C2733,CARPETAS!$C$5:$L$2388,2,FALSE)</f>
        <v>PYB015</v>
      </c>
      <c r="G2733" s="27">
        <v>1445088</v>
      </c>
      <c r="H2733" s="28" t="str">
        <f>VLOOKUP($C2733,CARPETAS!$C$5:$L$2388,5,FALSE)</f>
        <v>Alto Paraguay</v>
      </c>
      <c r="I2733" s="88">
        <v>44879</v>
      </c>
      <c r="J2733" s="29" t="str">
        <f>VLOOKUP($C2733,CARPETAS!$C$5:$L$2388,4,FALSE)</f>
        <v>Salto</v>
      </c>
      <c r="K2733" s="38"/>
      <c r="L2733" s="93">
        <f t="shared" si="173"/>
        <v>44880</v>
      </c>
      <c r="M2733" s="30">
        <f t="shared" si="167"/>
        <v>7</v>
      </c>
      <c r="N2733" s="31">
        <v>990</v>
      </c>
      <c r="O2733" s="31" t="s">
        <v>5252</v>
      </c>
      <c r="P2733" s="31">
        <v>980</v>
      </c>
      <c r="Q2733" s="31"/>
      <c r="R2733" s="31"/>
      <c r="S2733" s="31"/>
      <c r="T2733" s="40" t="s">
        <v>5253</v>
      </c>
      <c r="U2733" s="40"/>
      <c r="V2733" s="48"/>
      <c r="W2733" s="48"/>
    </row>
    <row r="2734" ht="28.5" s="49" customFormat="1">
      <c r="A2734" s="39">
        <v>45</v>
      </c>
      <c r="B2734" s="54" t="s">
        <v>40</v>
      </c>
      <c r="C2734" s="55" t="s">
        <v>5251</v>
      </c>
      <c r="D2734" s="141" t="s">
        <v>1907</v>
      </c>
      <c r="E2734" s="88">
        <v>44875</v>
      </c>
      <c r="F2734" s="37" t="str">
        <f>VLOOKUP($C2734,CARPETAS!$C$5:$L$2388,2,FALSE)</f>
        <v>PYB015</v>
      </c>
      <c r="G2734" s="27">
        <v>1445088</v>
      </c>
      <c r="H2734" s="28" t="str">
        <f>VLOOKUP($C2734,CARPETAS!$C$5:$L$2388,5,FALSE)</f>
        <v>Alto Paraguay</v>
      </c>
      <c r="I2734" s="88">
        <v>44879</v>
      </c>
      <c r="J2734" s="29" t="str">
        <f>VLOOKUP($C2734,CARPETAS!$C$5:$L$2388,4,FALSE)</f>
        <v>Salto</v>
      </c>
      <c r="K2734" s="38"/>
      <c r="L2734" s="93">
        <f t="shared" si="173"/>
        <v>44880</v>
      </c>
      <c r="M2734" s="30">
        <f t="shared" si="167"/>
        <v>5</v>
      </c>
      <c r="N2734" s="31">
        <v>990</v>
      </c>
      <c r="O2734" s="31" t="s">
        <v>5254</v>
      </c>
      <c r="P2734" s="31">
        <v>990</v>
      </c>
      <c r="Q2734" s="31"/>
      <c r="R2734" s="31"/>
      <c r="S2734" s="31"/>
      <c r="T2734" s="40" t="s">
        <v>5255</v>
      </c>
      <c r="U2734" s="40"/>
      <c r="V2734" s="48"/>
      <c r="W2734" s="48"/>
    </row>
    <row r="2735" s="49" customFormat="1">
      <c r="A2735" s="39">
        <v>45</v>
      </c>
      <c r="B2735" s="54" t="s">
        <v>40</v>
      </c>
      <c r="C2735" s="55" t="s">
        <v>5247</v>
      </c>
      <c r="D2735" s="141" t="s">
        <v>1907</v>
      </c>
      <c r="E2735" s="88">
        <v>44875</v>
      </c>
      <c r="F2735" s="37" t="str">
        <f>VLOOKUP($C2735,CARPETAS!$C$5:$L$2388,2,FALSE)</f>
        <v>PYB014</v>
      </c>
      <c r="G2735" s="27" t="str">
        <f>VLOOKUP($C2735,CARPETAS!$C$5:$L$2388,9,FALSE)</f>
        <v>144.50.90</v>
      </c>
      <c r="H2735" s="28" t="str">
        <f>VLOOKUP($C2735,CARPETAS!$C$5:$L$2388,5,FALSE)</f>
        <v>Alto Paraguay</v>
      </c>
      <c r="I2735" s="88">
        <v>44879</v>
      </c>
      <c r="J2735" s="29" t="str">
        <f>VLOOKUP($C2735,CARPETAS!$C$5:$L$2388,4,FALSE)</f>
        <v>Salto</v>
      </c>
      <c r="K2735" s="38"/>
      <c r="L2735" s="93">
        <f t="shared" si="173"/>
        <v>44880</v>
      </c>
      <c r="M2735" s="30">
        <f t="shared" si="167"/>
        <v>5</v>
      </c>
      <c r="N2735" s="31">
        <v>990</v>
      </c>
      <c r="O2735" s="31"/>
      <c r="P2735" s="31"/>
      <c r="Q2735" s="31"/>
      <c r="R2735" s="31"/>
      <c r="S2735" s="31"/>
      <c r="T2735" s="40" t="s">
        <v>5256</v>
      </c>
      <c r="U2735" s="40"/>
      <c r="V2735" s="48"/>
      <c r="W2735" s="48"/>
    </row>
    <row r="2736" ht="42.75" s="49" customFormat="1">
      <c r="A2736" s="39">
        <v>45</v>
      </c>
      <c r="B2736" s="54" t="s">
        <v>40</v>
      </c>
      <c r="C2736" s="55" t="s">
        <v>5257</v>
      </c>
      <c r="D2736" s="141" t="s">
        <v>1907</v>
      </c>
      <c r="E2736" s="88">
        <v>44875</v>
      </c>
      <c r="F2736" s="37" t="str">
        <f>VLOOKUP($C2736,CARPETAS!$C$5:$L$2388,2,FALSE)</f>
        <v>PYB016</v>
      </c>
      <c r="G2736" s="27" t="s">
        <v>5258</v>
      </c>
      <c r="H2736" s="28" t="str">
        <f>VLOOKUP($C2736,CARPETAS!$C$5:$L$2388,5,FALSE)</f>
        <v>Alto Paraguay</v>
      </c>
      <c r="I2736" s="88">
        <v>44879</v>
      </c>
      <c r="J2736" s="29" t="str">
        <f>VLOOKUP($C2736,CARPETAS!$C$5:$L$2388,4,FALSE)</f>
        <v>Salto</v>
      </c>
      <c r="K2736" s="38"/>
      <c r="L2736" s="93">
        <f t="shared" si="173"/>
        <v>44880</v>
      </c>
      <c r="M2736" s="30">
        <f t="shared" si="167"/>
        <v>5</v>
      </c>
      <c r="N2736" s="31">
        <v>990</v>
      </c>
      <c r="O2736" s="31" t="s">
        <v>5259</v>
      </c>
      <c r="P2736" s="31">
        <v>992</v>
      </c>
      <c r="Q2736" s="31"/>
      <c r="R2736" s="31" t="s">
        <v>5260</v>
      </c>
      <c r="S2736" s="31"/>
      <c r="T2736" s="40" t="s">
        <v>5261</v>
      </c>
      <c r="U2736" s="40"/>
      <c r="V2736" s="48"/>
      <c r="W2736" s="48"/>
    </row>
    <row r="2737" ht="28.5" s="49" customFormat="1">
      <c r="A2737" s="39">
        <v>45</v>
      </c>
      <c r="B2737" s="54" t="s">
        <v>40</v>
      </c>
      <c r="C2737" s="55" t="s">
        <v>5157</v>
      </c>
      <c r="D2737" s="141" t="s">
        <v>27</v>
      </c>
      <c r="E2737" s="88">
        <v>44876</v>
      </c>
      <c r="F2737" s="37" t="str">
        <f>VLOOKUP($C2737,CARPETAS!$C$5:$L$2388,2,FALSE)</f>
        <v>BRB060</v>
      </c>
      <c r="G2737" s="27" t="str">
        <f>VLOOKUP($C2737,CARPETAS!$C$5:$L$2388,9,FALSE)</f>
        <v>144.29.57</v>
      </c>
      <c r="H2737" s="28" t="str">
        <f>VLOOKUP($C2737,CARPETAS!$C$5:$L$2388,5,FALSE)</f>
        <v>Amaro</v>
      </c>
      <c r="I2737" s="88">
        <v>44881</v>
      </c>
      <c r="J2737" s="29" t="str">
        <f>VLOOKUP($C2737,CARPETAS!$C$5:$L$2388,4,FALSE)</f>
        <v>Rio Branco</v>
      </c>
      <c r="K2737" s="38"/>
      <c r="L2737" s="93">
        <f t="shared" si="173"/>
        <v>44882</v>
      </c>
      <c r="M2737" s="30">
        <f t="shared" si="167"/>
        <v>6</v>
      </c>
      <c r="N2737" s="31">
        <v>1008</v>
      </c>
      <c r="O2737" s="31" t="s">
        <v>4021</v>
      </c>
      <c r="P2737" s="31">
        <v>1008</v>
      </c>
      <c r="Q2737" s="31"/>
      <c r="R2737" s="31" t="s">
        <v>5262</v>
      </c>
      <c r="S2737" s="31"/>
      <c r="T2737" s="40" t="s">
        <v>5263</v>
      </c>
      <c r="U2737" s="40"/>
      <c r="V2737" s="48"/>
      <c r="W2737" s="48"/>
    </row>
    <row r="2738" ht="28.5" s="49" customFormat="1">
      <c r="A2738" s="39">
        <v>45</v>
      </c>
      <c r="B2738" s="54" t="s">
        <v>40</v>
      </c>
      <c r="C2738" s="55" t="s">
        <v>5264</v>
      </c>
      <c r="D2738" s="141" t="s">
        <v>2282</v>
      </c>
      <c r="E2738" s="88">
        <v>44874</v>
      </c>
      <c r="F2738" s="37" t="str">
        <f>VLOOKUP($C2738,CARPETAS!$C$5:$L$2388,2,FALSE)</f>
        <v>BRE044</v>
      </c>
      <c r="G2738" s="27" t="str">
        <f>VLOOKUP($C2738,CARPETAS!$C$5:$L$2388,9,FALSE)</f>
        <v>1445264/1446263/1445265</v>
      </c>
      <c r="H2738" s="28" t="str">
        <f>VLOOKUP($C2738,CARPETAS!$C$5:$L$2388,5,FALSE)</f>
        <v>Dallog</v>
      </c>
      <c r="I2738" s="88">
        <v>44881</v>
      </c>
      <c r="J2738" s="29" t="str">
        <f>VLOOKUP($C2738,CARPETAS!$C$5:$L$2388,4,FALSE)</f>
        <v>Rio Branco</v>
      </c>
      <c r="K2738" s="38"/>
      <c r="L2738" s="93">
        <f>I2738+1+1</f>
        <v>44883</v>
      </c>
      <c r="M2738" s="30">
        <f t="shared" si="167"/>
        <v>9</v>
      </c>
      <c r="N2738" s="31">
        <v>1100</v>
      </c>
      <c r="O2738" s="31"/>
      <c r="P2738" s="31"/>
      <c r="Q2738" s="31"/>
      <c r="R2738" s="31"/>
      <c r="S2738" s="31"/>
      <c r="T2738" s="40" t="s">
        <v>5265</v>
      </c>
      <c r="U2738" s="40"/>
      <c r="V2738" s="48"/>
      <c r="W2738" s="48"/>
    </row>
    <row r="2739" s="49" customFormat="1">
      <c r="A2739" s="39">
        <v>45</v>
      </c>
      <c r="B2739" s="54" t="s">
        <v>40</v>
      </c>
      <c r="C2739" s="55" t="s">
        <v>5266</v>
      </c>
      <c r="D2739" s="141" t="s">
        <v>2282</v>
      </c>
      <c r="E2739" s="88">
        <v>44874</v>
      </c>
      <c r="F2739" s="37" t="str">
        <f>VLOOKUP($C2739,CARPETAS!$C$5:$L$2388,2,FALSE)</f>
        <v>BRE046</v>
      </c>
      <c r="G2739" s="27" t="str">
        <f>VLOOKUP($C2739,CARPETAS!$C$5:$L$2388,9,FALSE)</f>
        <v>144.47.89</v>
      </c>
      <c r="H2739" s="28" t="str">
        <f>VLOOKUP($C2739,CARPETAS!$C$5:$L$2388,5,FALSE)</f>
        <v>Silvio</v>
      </c>
      <c r="I2739" s="88">
        <f>E2739+7</f>
        <v>44881</v>
      </c>
      <c r="J2739" s="29" t="str">
        <f>VLOOKUP($C2739,CARPETAS!$C$5:$L$2388,4,FALSE)</f>
        <v>Rio Branco</v>
      </c>
      <c r="K2739" s="38"/>
      <c r="L2739" s="93">
        <f>I2739+1+1</f>
        <v>44883</v>
      </c>
      <c r="M2739" s="30">
        <f t="shared" si="167"/>
        <v>9</v>
      </c>
      <c r="N2739" s="31">
        <v>1512</v>
      </c>
      <c r="O2739" s="31"/>
      <c r="P2739" s="31"/>
      <c r="Q2739" s="31"/>
      <c r="R2739" s="31"/>
      <c r="S2739" s="31"/>
      <c r="T2739" s="40" t="s">
        <v>4206</v>
      </c>
      <c r="U2739" s="40"/>
      <c r="V2739" s="48"/>
      <c r="W2739" s="48"/>
    </row>
    <row r="2740" s="49" customFormat="1">
      <c r="A2740" s="39">
        <v>45</v>
      </c>
      <c r="B2740" s="54" t="s">
        <v>40</v>
      </c>
      <c r="C2740" s="55" t="s">
        <v>5267</v>
      </c>
      <c r="D2740" s="141" t="s">
        <v>4464</v>
      </c>
      <c r="E2740" s="88">
        <v>44873</v>
      </c>
      <c r="F2740" s="37" t="str">
        <f>VLOOKUP($C2740,CARPETAS!$C$5:$L$2388,2,FALSE)</f>
        <v>BRS021</v>
      </c>
      <c r="G2740" s="27" t="str">
        <f>VLOOKUP($C2740,CARPETAS!$C$5:$L$2388,9,FALSE)</f>
        <v>144.52.62</v>
      </c>
      <c r="H2740" s="28" t="str">
        <f>VLOOKUP($C2740,CARPETAS!$C$5:$L$2388,5,FALSE)</f>
        <v>Dallog</v>
      </c>
      <c r="I2740" s="88">
        <v>44881</v>
      </c>
      <c r="J2740" s="29" t="str">
        <f>VLOOKUP($C2740,CARPETAS!$C$5:$L$2388,4,FALSE)</f>
        <v>Rio Branco</v>
      </c>
      <c r="K2740" s="38"/>
      <c r="L2740" s="93">
        <f>I2740+1+1</f>
        <v>44883</v>
      </c>
      <c r="M2740" s="30">
        <f t="shared" si="167"/>
        <v>10</v>
      </c>
      <c r="N2740" s="31">
        <v>900</v>
      </c>
      <c r="O2740" s="31" t="s">
        <v>5268</v>
      </c>
      <c r="P2740" s="31">
        <v>900</v>
      </c>
      <c r="Q2740" s="31"/>
      <c r="R2740" s="31"/>
      <c r="S2740" s="31"/>
      <c r="T2740" s="40" t="s">
        <v>5269</v>
      </c>
      <c r="U2740" s="40"/>
      <c r="V2740" s="48"/>
      <c r="W2740" s="48"/>
    </row>
    <row r="2741" s="49" customFormat="1">
      <c r="A2741" s="39">
        <v>46</v>
      </c>
      <c r="B2741" s="54" t="s">
        <v>40</v>
      </c>
      <c r="C2741" s="55" t="s">
        <v>5270</v>
      </c>
      <c r="D2741" s="141" t="s">
        <v>1907</v>
      </c>
      <c r="E2741" s="88">
        <v>44877</v>
      </c>
      <c r="F2741" s="37" t="str">
        <f>VLOOKUP($C2741,CARPETAS!$C$5:$L$2388,2,FALSE)</f>
        <v>PYB017</v>
      </c>
      <c r="G2741" s="27" t="str">
        <f>VLOOKUP($C2741,CARPETAS!$C$5:$L$2388,9,FALSE)</f>
        <v>144.57.12</v>
      </c>
      <c r="H2741" s="28" t="str">
        <f>VLOOKUP($C2741,CARPETAS!$C$5:$L$2388,5,FALSE)</f>
        <v>Alto Paraguay</v>
      </c>
      <c r="I2741" s="88">
        <v>44882</v>
      </c>
      <c r="J2741" s="29" t="str">
        <f>VLOOKUP($C2741,CARPETAS!$C$5:$L$2388,4,FALSE)</f>
        <v>Salto</v>
      </c>
      <c r="K2741" s="38"/>
      <c r="L2741" s="93">
        <f ref="L2741:L2746" t="shared" si="174">I2741+1</f>
        <v>44883</v>
      </c>
      <c r="M2741" s="30">
        <f t="shared" si="167"/>
        <v>6</v>
      </c>
      <c r="N2741" s="31">
        <v>990</v>
      </c>
      <c r="O2741" s="31"/>
      <c r="P2741" s="31"/>
      <c r="Q2741" s="31"/>
      <c r="R2741" s="31"/>
      <c r="S2741" s="31"/>
      <c r="T2741" s="40" t="s">
        <v>5271</v>
      </c>
      <c r="U2741" s="40"/>
      <c r="V2741" s="48"/>
      <c r="W2741" s="48"/>
    </row>
    <row r="2742" s="49" customFormat="1">
      <c r="A2742" s="39">
        <v>46</v>
      </c>
      <c r="B2742" s="54" t="s">
        <v>40</v>
      </c>
      <c r="C2742" s="55" t="s">
        <v>5270</v>
      </c>
      <c r="D2742" s="141" t="s">
        <v>1907</v>
      </c>
      <c r="E2742" s="88">
        <v>44877</v>
      </c>
      <c r="F2742" s="37" t="str">
        <f>VLOOKUP($C2742,CARPETAS!$C$5:$L$2388,2,FALSE)</f>
        <v>PYB017</v>
      </c>
      <c r="G2742" s="27" t="str">
        <f>VLOOKUP($C2742,CARPETAS!$C$5:$L$2388,9,FALSE)</f>
        <v>144.57.12</v>
      </c>
      <c r="H2742" s="28" t="str">
        <f>VLOOKUP($C2742,CARPETAS!$C$5:$L$2388,5,FALSE)</f>
        <v>Alto Paraguay</v>
      </c>
      <c r="I2742" s="88">
        <v>44882</v>
      </c>
      <c r="J2742" s="29" t="str">
        <f>VLOOKUP($C2742,CARPETAS!$C$5:$L$2388,4,FALSE)</f>
        <v>Salto</v>
      </c>
      <c r="K2742" s="38"/>
      <c r="L2742" s="93">
        <f t="shared" si="174"/>
        <v>44883</v>
      </c>
      <c r="M2742" s="30">
        <f ref="M2742:M2805" t="shared" si="175">IF(E2742&lt;&gt;"",L2742-E2742,"-")</f>
        <v>6</v>
      </c>
      <c r="N2742" s="31">
        <v>990</v>
      </c>
      <c r="O2742" s="31"/>
      <c r="P2742" s="31"/>
      <c r="Q2742" s="31"/>
      <c r="R2742" s="31"/>
      <c r="S2742" s="31"/>
      <c r="T2742" s="40" t="s">
        <v>5272</v>
      </c>
      <c r="U2742" s="40"/>
      <c r="V2742" s="48"/>
      <c r="W2742" s="48"/>
    </row>
    <row r="2743" s="49" customFormat="1">
      <c r="A2743" s="39">
        <v>46</v>
      </c>
      <c r="B2743" s="54" t="s">
        <v>40</v>
      </c>
      <c r="C2743" s="55" t="s">
        <v>5273</v>
      </c>
      <c r="D2743" s="141" t="s">
        <v>1907</v>
      </c>
      <c r="E2743" s="88">
        <v>44878</v>
      </c>
      <c r="F2743" s="37" t="str">
        <f>VLOOKUP($C2743,CARPETAS!$C$5:$L$2388,2,FALSE)</f>
        <v>PYB018</v>
      </c>
      <c r="G2743" s="27" t="s">
        <v>5274</v>
      </c>
      <c r="H2743" s="28" t="str">
        <f>VLOOKUP($C2743,CARPETAS!$C$5:$L$2388,5,FALSE)</f>
        <v>Alto Paraguay</v>
      </c>
      <c r="I2743" s="88">
        <v>44882</v>
      </c>
      <c r="J2743" s="29" t="str">
        <f>VLOOKUP($C2743,CARPETAS!$C$5:$L$2388,4,FALSE)</f>
        <v>Salto</v>
      </c>
      <c r="K2743" s="38"/>
      <c r="L2743" s="93">
        <f t="shared" si="174"/>
        <v>44883</v>
      </c>
      <c r="M2743" s="30">
        <f t="shared" si="175"/>
        <v>5</v>
      </c>
      <c r="N2743" s="31">
        <v>990</v>
      </c>
      <c r="O2743" s="31" t="s">
        <v>5275</v>
      </c>
      <c r="P2743" s="31">
        <v>990</v>
      </c>
      <c r="Q2743" s="31"/>
      <c r="R2743" s="31" t="s">
        <v>5276</v>
      </c>
      <c r="S2743" s="31"/>
      <c r="T2743" s="40" t="s">
        <v>5277</v>
      </c>
      <c r="U2743" s="40"/>
      <c r="V2743" s="48"/>
      <c r="W2743" s="48"/>
    </row>
    <row r="2744" s="49" customFormat="1">
      <c r="A2744" s="39">
        <v>46</v>
      </c>
      <c r="B2744" s="54" t="s">
        <v>40</v>
      </c>
      <c r="C2744" s="55" t="s">
        <v>5170</v>
      </c>
      <c r="D2744" s="141" t="s">
        <v>1998</v>
      </c>
      <c r="E2744" s="88">
        <v>44883</v>
      </c>
      <c r="F2744" s="37" t="str">
        <f>VLOOKUP($C2744,CARPETAS!$C$5:$L$2388,2,FALSE)</f>
        <v>BRB061</v>
      </c>
      <c r="G2744" s="27" t="str">
        <f>VLOOKUP($C2744,CARPETAS!$C$5:$L$2388,9,FALSE)</f>
        <v>144.35.40</v>
      </c>
      <c r="H2744" s="28" t="str">
        <f>VLOOKUP($C2744,CARPETAS!$C$5:$L$2388,5,FALSE)</f>
        <v>Zanini</v>
      </c>
      <c r="I2744" s="88">
        <v>44883</v>
      </c>
      <c r="J2744" s="29" t="str">
        <f>VLOOKUP($C2744,CARPETAS!$C$5:$L$2388,4,FALSE)</f>
        <v>Rio Branco</v>
      </c>
      <c r="K2744" s="38"/>
      <c r="L2744" s="93">
        <f t="shared" si="174"/>
        <v>44884</v>
      </c>
      <c r="M2744" s="30">
        <f t="shared" si="175"/>
        <v>1</v>
      </c>
      <c r="N2744" s="31">
        <v>918</v>
      </c>
      <c r="O2744" s="31" t="s">
        <v>3699</v>
      </c>
      <c r="P2744" s="31">
        <v>919</v>
      </c>
      <c r="Q2744" s="31">
        <v>3158</v>
      </c>
      <c r="R2744" s="31" t="s">
        <v>478</v>
      </c>
      <c r="S2744" s="31" t="s">
        <v>479</v>
      </c>
      <c r="T2744" s="40" t="s">
        <v>5278</v>
      </c>
      <c r="U2744" s="40"/>
      <c r="V2744" s="48"/>
      <c r="W2744" s="48"/>
    </row>
    <row r="2745" ht="28.5" s="49" customFormat="1">
      <c r="A2745" s="39">
        <v>46</v>
      </c>
      <c r="B2745" s="54" t="s">
        <v>40</v>
      </c>
      <c r="C2745" s="55" t="s">
        <v>5270</v>
      </c>
      <c r="D2745" s="141" t="s">
        <v>1907</v>
      </c>
      <c r="E2745" s="88">
        <v>44879</v>
      </c>
      <c r="F2745" s="37" t="str">
        <f>VLOOKUP($C2745,CARPETAS!$C$5:$L$2388,2,FALSE)</f>
        <v>PYB017</v>
      </c>
      <c r="G2745" s="27" t="s">
        <v>5279</v>
      </c>
      <c r="H2745" s="28" t="str">
        <f>VLOOKUP($C2745,CARPETAS!$C$5:$L$2388,5,FALSE)</f>
        <v>Alto Paraguay</v>
      </c>
      <c r="I2745" s="88">
        <v>44883</v>
      </c>
      <c r="J2745" s="29" t="str">
        <f>VLOOKUP($C2745,CARPETAS!$C$5:$L$2388,4,FALSE)</f>
        <v>Salto</v>
      </c>
      <c r="K2745" s="38"/>
      <c r="L2745" s="93">
        <f t="shared" si="174"/>
        <v>44884</v>
      </c>
      <c r="M2745" s="30">
        <f t="shared" si="175"/>
        <v>5</v>
      </c>
      <c r="N2745" s="31">
        <v>990</v>
      </c>
      <c r="O2745" s="31" t="s">
        <v>2046</v>
      </c>
      <c r="P2745" s="31">
        <v>990</v>
      </c>
      <c r="Q2745" s="31"/>
      <c r="R2745" s="31" t="s">
        <v>5280</v>
      </c>
      <c r="S2745" s="31"/>
      <c r="T2745" s="40" t="s">
        <v>5281</v>
      </c>
      <c r="U2745" s="40"/>
      <c r="V2745" s="48"/>
      <c r="W2745" s="48"/>
    </row>
    <row r="2746" s="49" customFormat="1">
      <c r="A2746" s="39">
        <v>46</v>
      </c>
      <c r="B2746" s="54" t="s">
        <v>40</v>
      </c>
      <c r="C2746" s="55" t="s">
        <v>5282</v>
      </c>
      <c r="D2746" s="141" t="s">
        <v>32</v>
      </c>
      <c r="E2746" s="88">
        <v>44880</v>
      </c>
      <c r="F2746" s="37" t="str">
        <f>VLOOKUP($C2746,CARPETAS!$C$5:$L$2388,2,FALSE)</f>
        <v>BRB062</v>
      </c>
      <c r="G2746" s="27" t="str">
        <f>VLOOKUP($C2746,CARPETAS!$C$5:$L$2388,9,FALSE)</f>
        <v>144.58.37</v>
      </c>
      <c r="H2746" s="28" t="str">
        <f>VLOOKUP($C2746,CARPETAS!$C$5:$L$2388,5,FALSE)</f>
        <v>Silvio</v>
      </c>
      <c r="I2746" s="88">
        <v>44883</v>
      </c>
      <c r="J2746" s="29" t="str">
        <f>VLOOKUP($C2746,CARPETAS!$C$5:$L$2388,4,FALSE)</f>
        <v>Rio Branco</v>
      </c>
      <c r="K2746" s="38"/>
      <c r="L2746" s="93">
        <f t="shared" si="174"/>
        <v>44884</v>
      </c>
      <c r="M2746" s="30">
        <f t="shared" si="175"/>
        <v>4</v>
      </c>
      <c r="N2746" s="31">
        <v>918</v>
      </c>
      <c r="O2746" s="31" t="s">
        <v>655</v>
      </c>
      <c r="P2746" s="31">
        <v>919</v>
      </c>
      <c r="Q2746" s="31"/>
      <c r="R2746" s="31" t="s">
        <v>5283</v>
      </c>
      <c r="S2746" s="31"/>
      <c r="T2746" s="40" t="s">
        <v>5284</v>
      </c>
      <c r="U2746" s="40"/>
      <c r="V2746" s="48"/>
      <c r="W2746" s="48"/>
    </row>
    <row r="2747" s="49" customFormat="1">
      <c r="A2747" s="39">
        <v>46</v>
      </c>
      <c r="B2747" s="54" t="s">
        <v>40</v>
      </c>
      <c r="C2747" s="55" t="s">
        <v>5273</v>
      </c>
      <c r="D2747" s="141" t="s">
        <v>1907</v>
      </c>
      <c r="E2747" s="88">
        <v>44880</v>
      </c>
      <c r="F2747" s="37" t="str">
        <f>VLOOKUP($C2747,CARPETAS!$C$5:$L$2388,2,FALSE)</f>
        <v>PYB018</v>
      </c>
      <c r="G2747" s="27" t="s">
        <v>5274</v>
      </c>
      <c r="H2747" s="28" t="str">
        <f>VLOOKUP($C2747,CARPETAS!$C$5:$L$2388,5,FALSE)</f>
        <v>Alto Paraguay</v>
      </c>
      <c r="I2747" s="88">
        <v>44883</v>
      </c>
      <c r="J2747" s="29" t="str">
        <f>VLOOKUP($C2747,CARPETAS!$C$5:$L$2388,4,FALSE)</f>
        <v>Salto</v>
      </c>
      <c r="K2747" s="38"/>
      <c r="L2747" s="93">
        <v>44884</v>
      </c>
      <c r="M2747" s="30">
        <f t="shared" si="175"/>
        <v>4</v>
      </c>
      <c r="N2747" s="31">
        <v>990</v>
      </c>
      <c r="O2747" s="31" t="s">
        <v>5285</v>
      </c>
      <c r="P2747" s="31">
        <v>991</v>
      </c>
      <c r="Q2747" s="31"/>
      <c r="R2747" s="31" t="s">
        <v>5286</v>
      </c>
      <c r="S2747" s="31"/>
      <c r="T2747" s="40" t="s">
        <v>5287</v>
      </c>
      <c r="U2747" s="40"/>
      <c r="V2747" s="48"/>
      <c r="W2747" s="48"/>
    </row>
    <row r="2748" s="49" customFormat="1">
      <c r="A2748" s="39">
        <v>46</v>
      </c>
      <c r="B2748" s="54" t="s">
        <v>22</v>
      </c>
      <c r="C2748" s="55" t="s">
        <v>23</v>
      </c>
      <c r="D2748" s="141" t="s">
        <v>1907</v>
      </c>
      <c r="E2748" s="88">
        <v>44882</v>
      </c>
      <c r="F2748" s="37" t="str">
        <f>VLOOKUP($C2748,CARPETAS!$C$5:$L$2388,2,FALSE)</f>
        <v>BRB</v>
      </c>
      <c r="G2748" s="27" t="str">
        <f>VLOOKUP($C2748,CARPETAS!$C$5:$L$2388,9,FALSE)</f>
        <v>xx</v>
      </c>
      <c r="H2748" s="28" t="str">
        <f>VLOOKUP($C2748,CARPETAS!$C$5:$L$2388,5,FALSE)</f>
        <v>xx</v>
      </c>
      <c r="I2748" s="88">
        <f>E2748+3</f>
        <v>44885</v>
      </c>
      <c r="J2748" s="29" t="str">
        <f>VLOOKUP($C2748,CARPETAS!$C$5:$L$2388,4,FALSE)</f>
        <v>xx</v>
      </c>
      <c r="K2748" s="38"/>
      <c r="L2748" s="93">
        <f>I2748+1</f>
        <v>44886</v>
      </c>
      <c r="M2748" s="30">
        <f t="shared" si="175"/>
        <v>4</v>
      </c>
      <c r="N2748" s="31">
        <v>990</v>
      </c>
      <c r="O2748" s="31"/>
      <c r="P2748" s="31"/>
      <c r="Q2748" s="31"/>
      <c r="R2748" s="31"/>
      <c r="S2748" s="31"/>
      <c r="T2748" s="40"/>
      <c r="U2748" s="40"/>
      <c r="V2748" s="48"/>
      <c r="W2748" s="48"/>
    </row>
    <row r="2749" s="49" customFormat="1">
      <c r="A2749" s="39">
        <v>46</v>
      </c>
      <c r="B2749" s="54" t="s">
        <v>40</v>
      </c>
      <c r="C2749" s="55" t="s">
        <v>5170</v>
      </c>
      <c r="D2749" s="141" t="s">
        <v>4563</v>
      </c>
      <c r="E2749" s="88">
        <v>44883</v>
      </c>
      <c r="F2749" s="37" t="str">
        <f>VLOOKUP($C2749,CARPETAS!$C$5:$L$2388,2,FALSE)</f>
        <v>BRB061</v>
      </c>
      <c r="G2749" s="27" t="str">
        <f>VLOOKUP($C2749,CARPETAS!$C$5:$L$2388,9,FALSE)</f>
        <v>144.35.40</v>
      </c>
      <c r="H2749" s="28" t="str">
        <f>VLOOKUP($C2749,CARPETAS!$C$5:$L$2388,5,FALSE)</f>
        <v>Zanini</v>
      </c>
      <c r="I2749" s="88">
        <v>44886</v>
      </c>
      <c r="J2749" s="29" t="str">
        <f>VLOOKUP($C2749,CARPETAS!$C$5:$L$2388,4,FALSE)</f>
        <v>Rio Branco</v>
      </c>
      <c r="K2749" s="38"/>
      <c r="L2749" s="93">
        <f>I2749+1</f>
        <v>44887</v>
      </c>
      <c r="M2749" s="30">
        <f t="shared" si="175"/>
        <v>4</v>
      </c>
      <c r="N2749" s="31">
        <v>918</v>
      </c>
      <c r="O2749" s="31" t="s">
        <v>5288</v>
      </c>
      <c r="P2749" s="31">
        <v>918</v>
      </c>
      <c r="Q2749" s="31">
        <v>3159</v>
      </c>
      <c r="R2749" s="31" t="s">
        <v>582</v>
      </c>
      <c r="S2749" s="31" t="s">
        <v>583</v>
      </c>
      <c r="T2749" s="40" t="s">
        <v>5289</v>
      </c>
      <c r="U2749" s="40"/>
      <c r="V2749" s="48"/>
      <c r="W2749" s="48"/>
    </row>
    <row r="2750" s="49" customFormat="1">
      <c r="A2750" s="39">
        <v>46</v>
      </c>
      <c r="B2750" s="54" t="s">
        <v>40</v>
      </c>
      <c r="C2750" s="55" t="s">
        <v>5157</v>
      </c>
      <c r="D2750" s="141" t="s">
        <v>27</v>
      </c>
      <c r="E2750" s="88">
        <v>44883</v>
      </c>
      <c r="F2750" s="37" t="str">
        <f>VLOOKUP($C2750,CARPETAS!$C$5:$L$2388,2,FALSE)</f>
        <v>BRB060</v>
      </c>
      <c r="G2750" s="27" t="str">
        <f>VLOOKUP($C2750,CARPETAS!$C$5:$L$2388,9,FALSE)</f>
        <v>144.29.57</v>
      </c>
      <c r="H2750" s="28" t="str">
        <f>VLOOKUP($C2750,CARPETAS!$C$5:$L$2388,5,FALSE)</f>
        <v>Amaro</v>
      </c>
      <c r="I2750" s="88">
        <v>44886</v>
      </c>
      <c r="J2750" s="29" t="str">
        <f>VLOOKUP($C2750,CARPETAS!$C$5:$L$2388,4,FALSE)</f>
        <v>Rio Branco</v>
      </c>
      <c r="K2750" s="38"/>
      <c r="L2750" s="93">
        <v>44888</v>
      </c>
      <c r="M2750" s="30">
        <f t="shared" si="175"/>
        <v>5</v>
      </c>
      <c r="N2750" s="31">
        <v>1008</v>
      </c>
      <c r="O2750" s="31" t="s">
        <v>4065</v>
      </c>
      <c r="P2750" s="31">
        <v>1008</v>
      </c>
      <c r="Q2750" s="31"/>
      <c r="R2750" s="31"/>
      <c r="S2750" s="31"/>
      <c r="T2750" s="40" t="s">
        <v>5290</v>
      </c>
      <c r="U2750" s="40"/>
      <c r="V2750" s="48"/>
      <c r="W2750" s="48"/>
    </row>
    <row r="2751" s="49" customFormat="1">
      <c r="A2751" s="39">
        <v>45</v>
      </c>
      <c r="B2751" s="54" t="s">
        <v>40</v>
      </c>
      <c r="C2751" s="55" t="s">
        <v>5291</v>
      </c>
      <c r="D2751" s="141" t="s">
        <v>38</v>
      </c>
      <c r="E2751" s="88">
        <v>44875</v>
      </c>
      <c r="F2751" s="37" t="str">
        <f>VLOOKUP($C2751,CARPETAS!$C$5:$L$2388,2,FALSE)</f>
        <v>BRA045</v>
      </c>
      <c r="G2751" s="27" t="str">
        <f>VLOOKUP($C2751,CARPETAS!$C$5:$L$2388,9,FALSE)</f>
        <v>144,54,83</v>
      </c>
      <c r="H2751" s="28" t="str">
        <f>VLOOKUP($C2751,CARPETAS!$C$5:$L$2388,5,FALSE)</f>
        <v>Silvio</v>
      </c>
      <c r="I2751" s="88">
        <v>44886</v>
      </c>
      <c r="J2751" s="29" t="str">
        <f>VLOOKUP($C2751,CARPETAS!$C$5:$L$2388,4,FALSE)</f>
        <v>Rio Branco</v>
      </c>
      <c r="K2751" s="38"/>
      <c r="L2751" s="93">
        <f>I2751+1</f>
        <v>44887</v>
      </c>
      <c r="M2751" s="30">
        <f t="shared" si="175"/>
        <v>12</v>
      </c>
      <c r="N2751" s="31">
        <v>1104</v>
      </c>
      <c r="O2751" s="31">
        <v>58302</v>
      </c>
      <c r="P2751" s="31">
        <v>1104</v>
      </c>
      <c r="Q2751" s="31"/>
      <c r="R2751" s="31" t="s">
        <v>5292</v>
      </c>
      <c r="S2751" s="31"/>
      <c r="T2751" s="40" t="s">
        <v>5293</v>
      </c>
      <c r="U2751" s="40"/>
      <c r="V2751" s="48"/>
      <c r="W2751" s="48"/>
    </row>
    <row r="2752" ht="28.5" s="49" customFormat="1">
      <c r="A2752" s="39">
        <v>46</v>
      </c>
      <c r="B2752" s="54" t="s">
        <v>40</v>
      </c>
      <c r="C2752" s="55" t="s">
        <v>5294</v>
      </c>
      <c r="D2752" s="141" t="s">
        <v>2282</v>
      </c>
      <c r="E2752" s="88">
        <v>44880</v>
      </c>
      <c r="F2752" s="37" t="str">
        <f>VLOOKUP($C2752,CARPETAS!$C$5:$L$2388,2,FALSE)</f>
        <v>BRE045</v>
      </c>
      <c r="G2752" s="27" t="s">
        <v>5295</v>
      </c>
      <c r="H2752" s="28" t="str">
        <f>VLOOKUP($C2752,CARPETAS!$C$5:$L$2388,5,FALSE)</f>
        <v>Dallog</v>
      </c>
      <c r="I2752" s="88">
        <v>44886</v>
      </c>
      <c r="J2752" s="29" t="str">
        <f>VLOOKUP($C2752,CARPETAS!$C$5:$L$2388,4,FALSE)</f>
        <v>Rio Branco</v>
      </c>
      <c r="K2752" s="38"/>
      <c r="L2752" s="93">
        <f>I2752+1+1</f>
        <v>44888</v>
      </c>
      <c r="M2752" s="30">
        <f t="shared" si="175"/>
        <v>8</v>
      </c>
      <c r="N2752" s="31">
        <v>1255</v>
      </c>
      <c r="O2752" s="31">
        <v>58306</v>
      </c>
      <c r="P2752" s="31"/>
      <c r="Q2752" s="31"/>
      <c r="R2752" s="31"/>
      <c r="S2752" s="31"/>
      <c r="T2752" s="40" t="s">
        <v>5296</v>
      </c>
      <c r="U2752" s="40"/>
      <c r="V2752" s="48"/>
      <c r="W2752" s="48"/>
    </row>
    <row r="2753" ht="28.5" s="49" customFormat="1">
      <c r="A2753" s="39">
        <v>46</v>
      </c>
      <c r="B2753" s="54" t="s">
        <v>40</v>
      </c>
      <c r="C2753" s="55" t="s">
        <v>5297</v>
      </c>
      <c r="D2753" s="141" t="s">
        <v>2282</v>
      </c>
      <c r="E2753" s="88">
        <v>44882</v>
      </c>
      <c r="F2753" s="37" t="str">
        <f>VLOOKUP($C2753,CARPETAS!$C$5:$L$2388,2,FALSE)</f>
        <v>BRE047</v>
      </c>
      <c r="G2753" s="27" t="str">
        <f>VLOOKUP($C2753,CARPETAS!$C$5:$L$2388,9,FALSE)</f>
        <v>144.58.21</v>
      </c>
      <c r="H2753" s="28" t="str">
        <f>VLOOKUP($C2753,CARPETAS!$C$5:$L$2388,5,FALSE)</f>
        <v>Zanini</v>
      </c>
      <c r="I2753" s="88">
        <v>44886</v>
      </c>
      <c r="J2753" s="29" t="str">
        <f>VLOOKUP($C2753,CARPETAS!$C$5:$L$2388,4,FALSE)</f>
        <v>Rio Branco</v>
      </c>
      <c r="K2753" s="38"/>
      <c r="L2753" s="93">
        <f>I2753+1+1</f>
        <v>44888</v>
      </c>
      <c r="M2753" s="30">
        <f t="shared" si="175"/>
        <v>6</v>
      </c>
      <c r="N2753" s="31">
        <v>1300</v>
      </c>
      <c r="O2753" s="31"/>
      <c r="P2753" s="31"/>
      <c r="Q2753" s="31"/>
      <c r="R2753" s="31"/>
      <c r="S2753" s="31"/>
      <c r="T2753" s="40" t="s">
        <v>5298</v>
      </c>
      <c r="U2753" s="40"/>
      <c r="V2753" s="48"/>
      <c r="W2753" s="48"/>
    </row>
    <row r="2754" s="49" customFormat="1">
      <c r="A2754" s="39">
        <v>46</v>
      </c>
      <c r="B2754" s="54" t="s">
        <v>40</v>
      </c>
      <c r="C2754" s="55" t="s">
        <v>5299</v>
      </c>
      <c r="D2754" s="141" t="s">
        <v>1907</v>
      </c>
      <c r="E2754" s="88">
        <v>44882</v>
      </c>
      <c r="F2754" s="37" t="str">
        <f>VLOOKUP($C2754,CARPETAS!$C$5:$L$2388,2,FALSE)</f>
        <v>PYB019</v>
      </c>
      <c r="G2754" s="27" t="s">
        <v>5300</v>
      </c>
      <c r="H2754" s="28" t="str">
        <f>VLOOKUP($C2754,CARPETAS!$C$5:$L$2388,5,FALSE)</f>
        <v>Alto Paraguay</v>
      </c>
      <c r="I2754" s="88">
        <v>44886</v>
      </c>
      <c r="J2754" s="29" t="str">
        <f>VLOOKUP($C2754,CARPETAS!$C$5:$L$2388,4,FALSE)</f>
        <v>Salto</v>
      </c>
      <c r="K2754" s="38"/>
      <c r="L2754" s="93">
        <v>44889</v>
      </c>
      <c r="M2754" s="30">
        <f t="shared" si="175"/>
        <v>7</v>
      </c>
      <c r="N2754" s="31">
        <v>990</v>
      </c>
      <c r="O2754" s="31">
        <v>58307</v>
      </c>
      <c r="P2754" s="31">
        <v>990</v>
      </c>
      <c r="Q2754" s="31"/>
      <c r="R2754" s="31" t="s">
        <v>5208</v>
      </c>
      <c r="S2754" s="31"/>
      <c r="T2754" s="40" t="s">
        <v>5301</v>
      </c>
      <c r="U2754" s="40"/>
      <c r="V2754" s="48"/>
      <c r="W2754" s="48"/>
    </row>
    <row r="2755" s="49" customFormat="1">
      <c r="A2755" s="39">
        <v>47</v>
      </c>
      <c r="B2755" s="54" t="s">
        <v>40</v>
      </c>
      <c r="C2755" s="55" t="s">
        <v>5170</v>
      </c>
      <c r="D2755" s="141" t="s">
        <v>27</v>
      </c>
      <c r="E2755" s="88">
        <v>44886</v>
      </c>
      <c r="F2755" s="37" t="str">
        <f>VLOOKUP($C2755,CARPETAS!$C$5:$L$2388,2,FALSE)</f>
        <v>BRB061</v>
      </c>
      <c r="G2755" s="27" t="str">
        <f>VLOOKUP($C2755,CARPETAS!$C$5:$L$2388,9,FALSE)</f>
        <v>144.35.40</v>
      </c>
      <c r="H2755" s="28" t="str">
        <f>VLOOKUP($C2755,CARPETAS!$C$5:$L$2388,5,FALSE)</f>
        <v>Zanini</v>
      </c>
      <c r="I2755" s="88">
        <f>E2755+2</f>
        <v>44888</v>
      </c>
      <c r="J2755" s="29" t="str">
        <f>VLOOKUP($C2755,CARPETAS!$C$5:$L$2388,4,FALSE)</f>
        <v>Rio Branco</v>
      </c>
      <c r="K2755" s="38"/>
      <c r="L2755" s="93">
        <v>44888</v>
      </c>
      <c r="M2755" s="30">
        <f t="shared" si="175"/>
        <v>2</v>
      </c>
      <c r="N2755" s="31">
        <v>918</v>
      </c>
      <c r="O2755" s="31" t="s">
        <v>4030</v>
      </c>
      <c r="P2755" s="31">
        <v>919</v>
      </c>
      <c r="Q2755" s="31"/>
      <c r="R2755" s="31"/>
      <c r="S2755" s="31"/>
      <c r="T2755" s="40" t="s">
        <v>5302</v>
      </c>
      <c r="U2755" s="40"/>
      <c r="V2755" s="48"/>
      <c r="W2755" s="48"/>
    </row>
    <row r="2756" s="49" customFormat="1">
      <c r="A2756" s="39">
        <v>47</v>
      </c>
      <c r="B2756" s="54" t="s">
        <v>40</v>
      </c>
      <c r="C2756" s="55" t="s">
        <v>5303</v>
      </c>
      <c r="D2756" s="141" t="s">
        <v>1907</v>
      </c>
      <c r="E2756" s="88">
        <v>44886</v>
      </c>
      <c r="F2756" s="37" t="str">
        <f>VLOOKUP($C2756,CARPETAS!$C$5:$L$2388,2,FALSE)</f>
        <v>PYB021</v>
      </c>
      <c r="G2756" s="27" t="s">
        <v>5304</v>
      </c>
      <c r="H2756" s="28" t="str">
        <f>VLOOKUP($C2756,CARPETAS!$C$5:$L$2388,5,FALSE)</f>
        <v>Alto Paraguay</v>
      </c>
      <c r="I2756" s="88">
        <v>44889</v>
      </c>
      <c r="J2756" s="29" t="str">
        <f>VLOOKUP($C2756,CARPETAS!$C$5:$L$2388,4,FALSE)</f>
        <v>Salto</v>
      </c>
      <c r="K2756" s="38"/>
      <c r="L2756" s="93">
        <f>I2756+1</f>
        <v>44890</v>
      </c>
      <c r="M2756" s="30">
        <f t="shared" si="175"/>
        <v>4</v>
      </c>
      <c r="N2756" s="31">
        <v>990</v>
      </c>
      <c r="O2756" s="31">
        <v>58308</v>
      </c>
      <c r="P2756" s="31">
        <v>991</v>
      </c>
      <c r="Q2756" s="31"/>
      <c r="R2756" s="31" t="s">
        <v>2188</v>
      </c>
      <c r="S2756" s="31" t="s">
        <v>5305</v>
      </c>
      <c r="T2756" s="40" t="s">
        <v>5306</v>
      </c>
      <c r="U2756" s="40"/>
      <c r="V2756" s="48"/>
      <c r="W2756" s="48"/>
    </row>
    <row r="2757" s="49" customFormat="1">
      <c r="A2757" s="39">
        <v>46</v>
      </c>
      <c r="B2757" s="54" t="s">
        <v>40</v>
      </c>
      <c r="C2757" s="55" t="s">
        <v>5307</v>
      </c>
      <c r="D2757" s="141" t="s">
        <v>2282</v>
      </c>
      <c r="E2757" s="88">
        <v>44882</v>
      </c>
      <c r="F2757" s="37" t="str">
        <f>VLOOKUP($C2757,CARPETAS!$C$5:$L$2388,2,FALSE)</f>
        <v>BRE048</v>
      </c>
      <c r="G2757" s="27">
        <f>VLOOKUP($C2757,CARPETAS!$C$5:$L$2388,9,FALSE)</f>
        <v>0</v>
      </c>
      <c r="H2757" s="28" t="str">
        <f>VLOOKUP($C2757,CARPETAS!$C$5:$L$2388,5,FALSE)</f>
        <v>Silvio</v>
      </c>
      <c r="I2757" s="88">
        <v>44889</v>
      </c>
      <c r="J2757" s="29" t="str">
        <f>VLOOKUP($C2757,CARPETAS!$C$5:$L$2388,4,FALSE)</f>
        <v>Rio Branco</v>
      </c>
      <c r="K2757" s="38"/>
      <c r="L2757" s="93">
        <f>I2757+1+1</f>
        <v>44891</v>
      </c>
      <c r="M2757" s="30">
        <f t="shared" si="175"/>
        <v>9</v>
      </c>
      <c r="N2757" s="31">
        <v>2520</v>
      </c>
      <c r="O2757" s="31"/>
      <c r="P2757" s="31"/>
      <c r="Q2757" s="31">
        <v>5975</v>
      </c>
      <c r="R2757" s="31" t="s">
        <v>4560</v>
      </c>
      <c r="S2757" s="31" t="s">
        <v>4561</v>
      </c>
      <c r="T2757" s="40" t="s">
        <v>5308</v>
      </c>
      <c r="U2757" s="40"/>
      <c r="V2757" s="48"/>
      <c r="W2757" s="48"/>
    </row>
    <row r="2758" s="49" customFormat="1">
      <c r="A2758" s="39">
        <v>46</v>
      </c>
      <c r="B2758" s="54" t="s">
        <v>40</v>
      </c>
      <c r="C2758" s="55" t="s">
        <v>5309</v>
      </c>
      <c r="D2758" s="141" t="s">
        <v>38</v>
      </c>
      <c r="E2758" s="88">
        <v>44882</v>
      </c>
      <c r="F2758" s="37" t="str">
        <f>VLOOKUP($C2758,CARPETAS!$C$5:$L$2388,2,FALSE)</f>
        <v>BRA046</v>
      </c>
      <c r="G2758" s="27" t="str">
        <f>VLOOKUP($C2758,CARPETAS!$C$5:$L$2388,9,FALSE)</f>
        <v>144.62.77</v>
      </c>
      <c r="H2758" s="28" t="str">
        <f>VLOOKUP($C2758,CARPETAS!$C$5:$L$2388,5,FALSE)</f>
        <v>Silvio</v>
      </c>
      <c r="I2758" s="88">
        <v>44889</v>
      </c>
      <c r="J2758" s="29" t="str">
        <f>VLOOKUP($C2758,CARPETAS!$C$5:$L$2388,4,FALSE)</f>
        <v>Rio Branco</v>
      </c>
      <c r="K2758" s="38"/>
      <c r="L2758" s="93">
        <f>I2758+1+1</f>
        <v>44891</v>
      </c>
      <c r="M2758" s="30">
        <f t="shared" si="175"/>
        <v>9</v>
      </c>
      <c r="N2758" s="31">
        <v>1104</v>
      </c>
      <c r="O2758" s="31">
        <v>58201</v>
      </c>
      <c r="P2758" s="31">
        <v>1104</v>
      </c>
      <c r="Q2758" s="31">
        <v>5946</v>
      </c>
      <c r="R2758" s="31" t="s">
        <v>4440</v>
      </c>
      <c r="S2758" s="31" t="s">
        <v>4441</v>
      </c>
      <c r="T2758" s="40" t="s">
        <v>5310</v>
      </c>
      <c r="U2758" s="40"/>
      <c r="V2758" s="48"/>
      <c r="W2758" s="48"/>
    </row>
    <row r="2759" s="49" customFormat="1">
      <c r="A2759" s="39">
        <v>46</v>
      </c>
      <c r="B2759" s="54" t="s">
        <v>40</v>
      </c>
      <c r="C2759" s="55" t="s">
        <v>5311</v>
      </c>
      <c r="D2759" s="141" t="s">
        <v>38</v>
      </c>
      <c r="E2759" s="88">
        <v>44882</v>
      </c>
      <c r="F2759" s="37" t="str">
        <f>VLOOKUP($C2759,CARPETAS!$C$5:$L$2388,2,FALSE)</f>
        <v>BRA046</v>
      </c>
      <c r="G2759" s="27" t="str">
        <f>VLOOKUP($C2759,CARPETAS!$C$5:$L$2388,9,FALSE)</f>
        <v>144.62.77</v>
      </c>
      <c r="H2759" s="28" t="str">
        <f>VLOOKUP($C2759,CARPETAS!$C$5:$L$2388,5,FALSE)</f>
        <v>Silvio</v>
      </c>
      <c r="I2759" s="88">
        <v>44889</v>
      </c>
      <c r="J2759" s="29" t="str">
        <f>VLOOKUP($C2759,CARPETAS!$C$5:$L$2388,4,FALSE)</f>
        <v>Rio Branco</v>
      </c>
      <c r="K2759" s="38"/>
      <c r="L2759" s="93">
        <f>I2759+1+1</f>
        <v>44891</v>
      </c>
      <c r="M2759" s="30">
        <f t="shared" si="175"/>
        <v>9</v>
      </c>
      <c r="N2759" s="31">
        <v>1104</v>
      </c>
      <c r="O2759" s="31">
        <v>58202</v>
      </c>
      <c r="P2759" s="31">
        <v>1103</v>
      </c>
      <c r="Q2759" s="31">
        <v>5947</v>
      </c>
      <c r="R2759" s="31" t="s">
        <v>4902</v>
      </c>
      <c r="S2759" s="31" t="s">
        <v>4684</v>
      </c>
      <c r="T2759" s="40" t="s">
        <v>5312</v>
      </c>
      <c r="U2759" s="40"/>
      <c r="V2759" s="48"/>
      <c r="W2759" s="48"/>
    </row>
    <row r="2760" s="49" customFormat="1">
      <c r="A2760" s="39">
        <v>47</v>
      </c>
      <c r="B2760" s="54" t="s">
        <v>40</v>
      </c>
      <c r="C2760" s="55" t="s">
        <v>5313</v>
      </c>
      <c r="D2760" s="141" t="s">
        <v>1907</v>
      </c>
      <c r="E2760" s="88">
        <v>44886</v>
      </c>
      <c r="F2760" s="37" t="str">
        <f>VLOOKUP($C2760,CARPETAS!$C$5:$L$2388,2,FALSE)</f>
        <v>PYB020</v>
      </c>
      <c r="G2760" s="27" t="str">
        <f>VLOOKUP($C2760,CARPETAS!$C$5:$L$2388,9,FALSE)</f>
        <v>144.63.25</v>
      </c>
      <c r="H2760" s="28" t="str">
        <f>VLOOKUP($C2760,CARPETAS!$C$5:$L$2388,5,FALSE)</f>
        <v>Alto Paraguay</v>
      </c>
      <c r="I2760" s="88">
        <v>44889</v>
      </c>
      <c r="J2760" s="29" t="str">
        <f>VLOOKUP($C2760,CARPETAS!$C$5:$L$2388,4,FALSE)</f>
        <v>Salto</v>
      </c>
      <c r="K2760" s="38"/>
      <c r="L2760" s="93">
        <f>I2760+1+1</f>
        <v>44891</v>
      </c>
      <c r="M2760" s="30">
        <f t="shared" si="175"/>
        <v>5</v>
      </c>
      <c r="N2760" s="31">
        <v>990</v>
      </c>
      <c r="O2760" s="31" t="s">
        <v>5314</v>
      </c>
      <c r="P2760" s="31">
        <v>990</v>
      </c>
      <c r="Q2760" s="31"/>
      <c r="R2760" s="31" t="s">
        <v>5315</v>
      </c>
      <c r="S2760" s="31" t="s">
        <v>5316</v>
      </c>
      <c r="T2760" s="40" t="s">
        <v>5317</v>
      </c>
      <c r="U2760" s="40"/>
      <c r="V2760" s="48"/>
      <c r="W2760" s="48"/>
    </row>
    <row r="2761" s="49" customFormat="1">
      <c r="A2761" s="39">
        <v>47</v>
      </c>
      <c r="B2761" s="54" t="s">
        <v>40</v>
      </c>
      <c r="C2761" s="55" t="s">
        <v>5303</v>
      </c>
      <c r="D2761" s="141" t="s">
        <v>1907</v>
      </c>
      <c r="E2761" s="88">
        <v>44886</v>
      </c>
      <c r="F2761" s="37" t="str">
        <f>VLOOKUP($C2761,CARPETAS!$C$5:$L$2388,2,FALSE)</f>
        <v>PYB021</v>
      </c>
      <c r="G2761" s="27" t="str">
        <f>VLOOKUP($C2761,CARPETAS!$C$5:$L$2388,9,FALSE)</f>
        <v>144.63.26</v>
      </c>
      <c r="H2761" s="28" t="str">
        <f>VLOOKUP($C2761,CARPETAS!$C$5:$L$2388,5,FALSE)</f>
        <v>Alto Paraguay</v>
      </c>
      <c r="I2761" s="88">
        <v>44890</v>
      </c>
      <c r="J2761" s="29" t="str">
        <f>VLOOKUP($C2761,CARPETAS!$C$5:$L$2388,4,FALSE)</f>
        <v>Salto</v>
      </c>
      <c r="K2761" s="38"/>
      <c r="L2761" s="93">
        <f>I2761+1</f>
        <v>44891</v>
      </c>
      <c r="M2761" s="30">
        <f t="shared" si="175"/>
        <v>5</v>
      </c>
      <c r="N2761" s="31">
        <v>990</v>
      </c>
      <c r="O2761" s="31"/>
      <c r="P2761" s="31"/>
      <c r="Q2761" s="31"/>
      <c r="R2761" s="31" t="s">
        <v>3654</v>
      </c>
      <c r="S2761" s="31" t="s">
        <v>5318</v>
      </c>
      <c r="T2761" s="40" t="s">
        <v>5319</v>
      </c>
      <c r="U2761" s="40"/>
      <c r="V2761" s="48"/>
      <c r="W2761" s="48"/>
    </row>
    <row r="2762" s="49" customFormat="1">
      <c r="A2762" s="39">
        <v>47</v>
      </c>
      <c r="B2762" s="54" t="s">
        <v>40</v>
      </c>
      <c r="C2762" s="55" t="s">
        <v>5303</v>
      </c>
      <c r="D2762" s="141" t="s">
        <v>1907</v>
      </c>
      <c r="E2762" s="88">
        <v>44886</v>
      </c>
      <c r="F2762" s="37" t="str">
        <f>VLOOKUP($C2762,CARPETAS!$C$5:$L$2388,2,FALSE)</f>
        <v>PYB021</v>
      </c>
      <c r="G2762" s="27" t="str">
        <f>VLOOKUP($C2762,CARPETAS!$C$5:$L$2388,9,FALSE)</f>
        <v>144.63.26</v>
      </c>
      <c r="H2762" s="28" t="str">
        <f>VLOOKUP($C2762,CARPETAS!$C$5:$L$2388,5,FALSE)</f>
        <v>Alto Paraguay</v>
      </c>
      <c r="I2762" s="88">
        <v>44890</v>
      </c>
      <c r="J2762" s="29" t="str">
        <f>VLOOKUP($C2762,CARPETAS!$C$5:$L$2388,4,FALSE)</f>
        <v>Salto</v>
      </c>
      <c r="K2762" s="38"/>
      <c r="L2762" s="93">
        <f>I2762+1</f>
        <v>44891</v>
      </c>
      <c r="M2762" s="30">
        <f t="shared" si="175"/>
        <v>5</v>
      </c>
      <c r="N2762" s="31">
        <v>990</v>
      </c>
      <c r="O2762" s="31" t="s">
        <v>5320</v>
      </c>
      <c r="P2762" s="31">
        <v>991</v>
      </c>
      <c r="Q2762" s="31"/>
      <c r="R2762" s="31" t="s">
        <v>5321</v>
      </c>
      <c r="S2762" s="31" t="s">
        <v>5322</v>
      </c>
      <c r="T2762" s="40" t="s">
        <v>5323</v>
      </c>
      <c r="U2762" s="40"/>
      <c r="V2762" s="48"/>
      <c r="W2762" s="48"/>
    </row>
    <row r="2763" s="49" customFormat="1">
      <c r="A2763" s="39">
        <v>47</v>
      </c>
      <c r="B2763" s="54" t="s">
        <v>40</v>
      </c>
      <c r="C2763" s="55" t="s">
        <v>5324</v>
      </c>
      <c r="D2763" s="141" t="s">
        <v>1907</v>
      </c>
      <c r="E2763" s="88">
        <v>44889</v>
      </c>
      <c r="F2763" s="37" t="str">
        <f>VLOOKUP($C2763,CARPETAS!$C$5:$L$2388,2,FALSE)</f>
        <v>PYB022</v>
      </c>
      <c r="G2763" s="27" t="str">
        <f>VLOOKUP($C2763,CARPETAS!$C$5:$L$2388,9,FALSE)</f>
        <v>144.63.27</v>
      </c>
      <c r="H2763" s="28" t="str">
        <f>VLOOKUP($C2763,CARPETAS!$C$5:$L$2388,5,FALSE)</f>
        <v>Alto Paraguay</v>
      </c>
      <c r="I2763" s="88">
        <v>44893</v>
      </c>
      <c r="J2763" s="29" t="str">
        <f>VLOOKUP($C2763,CARPETAS!$C$5:$L$2388,4,FALSE)</f>
        <v>Salto</v>
      </c>
      <c r="K2763" s="38"/>
      <c r="L2763" s="93">
        <f>I2763+1</f>
        <v>44894</v>
      </c>
      <c r="M2763" s="30">
        <f t="shared" si="175"/>
        <v>5</v>
      </c>
      <c r="N2763" s="31">
        <v>990</v>
      </c>
      <c r="O2763" s="31" t="s">
        <v>2075</v>
      </c>
      <c r="P2763" s="31">
        <v>991</v>
      </c>
      <c r="Q2763" s="31"/>
      <c r="R2763" s="31" t="s">
        <v>5325</v>
      </c>
      <c r="S2763" s="31" t="s">
        <v>5326</v>
      </c>
      <c r="T2763" s="40" t="s">
        <v>5327</v>
      </c>
      <c r="U2763" s="40"/>
      <c r="V2763" s="48"/>
      <c r="W2763" s="48"/>
    </row>
    <row r="2764" s="49" customFormat="1">
      <c r="A2764" s="39">
        <v>47</v>
      </c>
      <c r="B2764" s="54" t="s">
        <v>40</v>
      </c>
      <c r="C2764" s="55" t="s">
        <v>5313</v>
      </c>
      <c r="D2764" s="141" t="s">
        <v>1907</v>
      </c>
      <c r="E2764" s="88">
        <v>44889</v>
      </c>
      <c r="F2764" s="37" t="str">
        <f>VLOOKUP($C2764,CARPETAS!$C$5:$L$2388,2,FALSE)</f>
        <v>PYB020</v>
      </c>
      <c r="G2764" s="27" t="str">
        <f>VLOOKUP($C2764,CARPETAS!$C$5:$L$2388,9,FALSE)</f>
        <v>144.63.25</v>
      </c>
      <c r="H2764" s="28" t="str">
        <f>VLOOKUP($C2764,CARPETAS!$C$5:$L$2388,5,FALSE)</f>
        <v>Alto Paraguay</v>
      </c>
      <c r="I2764" s="88">
        <v>44893</v>
      </c>
      <c r="J2764" s="29" t="str">
        <f>VLOOKUP($C2764,CARPETAS!$C$5:$L$2388,4,FALSE)</f>
        <v>Salto</v>
      </c>
      <c r="K2764" s="38"/>
      <c r="L2764" s="93">
        <f>I2764+1</f>
        <v>44894</v>
      </c>
      <c r="M2764" s="30">
        <f t="shared" si="175"/>
        <v>5</v>
      </c>
      <c r="N2764" s="31">
        <v>990</v>
      </c>
      <c r="O2764" s="31" t="s">
        <v>5328</v>
      </c>
      <c r="P2764" s="31">
        <v>993</v>
      </c>
      <c r="Q2764" s="31"/>
      <c r="R2764" s="31" t="s">
        <v>5329</v>
      </c>
      <c r="S2764" s="31" t="s">
        <v>5330</v>
      </c>
      <c r="T2764" s="40" t="s">
        <v>5331</v>
      </c>
      <c r="U2764" s="40"/>
      <c r="V2764" s="48"/>
      <c r="W2764" s="48"/>
    </row>
    <row r="2765" s="49" customFormat="1">
      <c r="A2765" s="39">
        <v>47</v>
      </c>
      <c r="B2765" s="54" t="s">
        <v>40</v>
      </c>
      <c r="C2765" s="55" t="s">
        <v>5324</v>
      </c>
      <c r="D2765" s="141" t="s">
        <v>1907</v>
      </c>
      <c r="E2765" s="88">
        <v>44889</v>
      </c>
      <c r="F2765" s="37" t="str">
        <f>VLOOKUP($C2765,CARPETAS!$C$5:$L$2388,2,FALSE)</f>
        <v>PYB022</v>
      </c>
      <c r="G2765" s="27" t="str">
        <f>VLOOKUP($C2765,CARPETAS!$C$5:$L$2388,9,FALSE)</f>
        <v>144.63.27</v>
      </c>
      <c r="H2765" s="28" t="str">
        <f>VLOOKUP($C2765,CARPETAS!$C$5:$L$2388,5,FALSE)</f>
        <v>Alto Paraguay</v>
      </c>
      <c r="I2765" s="88">
        <v>44893</v>
      </c>
      <c r="J2765" s="29" t="str">
        <f>VLOOKUP($C2765,CARPETAS!$C$5:$L$2388,4,FALSE)</f>
        <v>Salto</v>
      </c>
      <c r="K2765" s="38"/>
      <c r="L2765" s="93">
        <f>I2765+1</f>
        <v>44894</v>
      </c>
      <c r="M2765" s="30">
        <f t="shared" si="175"/>
        <v>5</v>
      </c>
      <c r="N2765" s="31">
        <v>990</v>
      </c>
      <c r="O2765" s="31" t="s">
        <v>2051</v>
      </c>
      <c r="P2765" s="31">
        <v>990</v>
      </c>
      <c r="Q2765" s="31"/>
      <c r="R2765" s="31" t="s">
        <v>5332</v>
      </c>
      <c r="S2765" s="31" t="s">
        <v>5333</v>
      </c>
      <c r="T2765" s="40" t="s">
        <v>5334</v>
      </c>
      <c r="U2765" s="40"/>
      <c r="V2765" s="48"/>
      <c r="W2765" s="48"/>
    </row>
    <row r="2766" s="49" customFormat="1">
      <c r="A2766" s="39">
        <v>47</v>
      </c>
      <c r="B2766" s="54" t="s">
        <v>40</v>
      </c>
      <c r="C2766" s="55" t="s">
        <v>5282</v>
      </c>
      <c r="D2766" s="141" t="s">
        <v>32</v>
      </c>
      <c r="E2766" s="88">
        <v>44890</v>
      </c>
      <c r="F2766" s="37" t="str">
        <f>VLOOKUP($C2766,CARPETAS!$C$5:$L$2388,2,FALSE)</f>
        <v>BRB062</v>
      </c>
      <c r="G2766" s="27" t="str">
        <f>VLOOKUP($C2766,CARPETAS!$C$5:$L$2388,9,FALSE)</f>
        <v>144.58.37</v>
      </c>
      <c r="H2766" s="28" t="str">
        <f>VLOOKUP($C2766,CARPETAS!$C$5:$L$2388,5,FALSE)</f>
        <v>Silvio</v>
      </c>
      <c r="I2766" s="88">
        <v>44894</v>
      </c>
      <c r="J2766" s="29" t="str">
        <f>VLOOKUP($C2766,CARPETAS!$C$5:$L$2388,4,FALSE)</f>
        <v>Rio Branco</v>
      </c>
      <c r="K2766" s="38"/>
      <c r="L2766" s="93">
        <f>I2766+1+1</f>
        <v>44896</v>
      </c>
      <c r="M2766" s="30">
        <f t="shared" si="175"/>
        <v>6</v>
      </c>
      <c r="N2766" s="31">
        <v>918</v>
      </c>
      <c r="O2766" s="31" t="s">
        <v>672</v>
      </c>
      <c r="P2766" s="31">
        <v>919</v>
      </c>
      <c r="Q2766" s="31">
        <v>5960</v>
      </c>
      <c r="R2766" s="31" t="s">
        <v>4793</v>
      </c>
      <c r="S2766" s="31" t="s">
        <v>1991</v>
      </c>
      <c r="T2766" s="40" t="s">
        <v>5335</v>
      </c>
      <c r="U2766" s="40"/>
      <c r="V2766" s="48"/>
      <c r="W2766" s="48"/>
    </row>
    <row r="2767" s="49" customFormat="1">
      <c r="A2767" s="39">
        <v>47</v>
      </c>
      <c r="B2767" s="54" t="s">
        <v>40</v>
      </c>
      <c r="C2767" s="55" t="s">
        <v>5336</v>
      </c>
      <c r="D2767" s="141" t="s">
        <v>4464</v>
      </c>
      <c r="E2767" s="88">
        <v>44888</v>
      </c>
      <c r="F2767" s="37" t="str">
        <f>VLOOKUP($C2767,CARPETAS!$C$5:$L$2388,2,FALSE)</f>
        <v>BRS022</v>
      </c>
      <c r="G2767" s="27" t="str">
        <f>VLOOKUP($C2767,CARPETAS!$C$5:$L$2388,9,FALSE)</f>
        <v>144.67.23</v>
      </c>
      <c r="H2767" s="28" t="str">
        <f>VLOOKUP($C2767,CARPETAS!$C$5:$L$2388,5,FALSE)</f>
        <v>Dallog</v>
      </c>
      <c r="I2767" s="88">
        <v>44894</v>
      </c>
      <c r="J2767" s="29" t="str">
        <f>VLOOKUP($C2767,CARPETAS!$C$5:$L$2388,4,FALSE)</f>
        <v>Rio Branco</v>
      </c>
      <c r="K2767" s="38"/>
      <c r="L2767" s="93">
        <f>I2767+1+1</f>
        <v>44896</v>
      </c>
      <c r="M2767" s="30">
        <f t="shared" si="175"/>
        <v>8</v>
      </c>
      <c r="N2767" s="31">
        <v>900</v>
      </c>
      <c r="O2767" s="31" t="s">
        <v>5337</v>
      </c>
      <c r="P2767" s="31">
        <v>900</v>
      </c>
      <c r="Q2767" s="31">
        <v>209</v>
      </c>
      <c r="R2767" s="31" t="s">
        <v>5083</v>
      </c>
      <c r="S2767" s="231" t="s">
        <v>5084</v>
      </c>
      <c r="T2767" s="40" t="s">
        <v>5338</v>
      </c>
      <c r="U2767" s="40"/>
      <c r="V2767" s="48"/>
      <c r="W2767" s="48"/>
    </row>
    <row r="2768" s="49" customFormat="1">
      <c r="A2768" s="39">
        <v>48</v>
      </c>
      <c r="B2768" s="54" t="s">
        <v>40</v>
      </c>
      <c r="C2768" s="55" t="s">
        <v>5170</v>
      </c>
      <c r="D2768" s="141" t="s">
        <v>1998</v>
      </c>
      <c r="E2768" s="88">
        <v>44894</v>
      </c>
      <c r="F2768" s="37" t="str">
        <f>VLOOKUP($C2768,CARPETAS!$C$5:$L$2388,2,FALSE)</f>
        <v>BRB061</v>
      </c>
      <c r="G2768" s="27" t="str">
        <f>VLOOKUP($C2768,CARPETAS!$C$5:$L$2388,9,FALSE)</f>
        <v>144.35.40</v>
      </c>
      <c r="H2768" s="28" t="str">
        <f>VLOOKUP($C2768,CARPETAS!$C$5:$L$2388,5,FALSE)</f>
        <v>Zanini</v>
      </c>
      <c r="I2768" s="88">
        <v>44895</v>
      </c>
      <c r="J2768" s="29" t="str">
        <f>VLOOKUP($C2768,CARPETAS!$C$5:$L$2388,4,FALSE)</f>
        <v>Rio Branco</v>
      </c>
      <c r="K2768" s="38"/>
      <c r="L2768" s="93">
        <f>I2768+1+1</f>
        <v>44897</v>
      </c>
      <c r="M2768" s="30">
        <f t="shared" si="175"/>
        <v>3</v>
      </c>
      <c r="N2768" s="31">
        <v>918</v>
      </c>
      <c r="O2768" s="31" t="s">
        <v>3710</v>
      </c>
      <c r="P2768" s="31">
        <v>919</v>
      </c>
      <c r="Q2768" s="31">
        <v>3171</v>
      </c>
      <c r="R2768" s="31" t="s">
        <v>4805</v>
      </c>
      <c r="S2768" s="31" t="s">
        <v>4806</v>
      </c>
      <c r="T2768" s="40" t="s">
        <v>5339</v>
      </c>
      <c r="U2768" s="40"/>
      <c r="V2768" s="48"/>
      <c r="W2768" s="48"/>
    </row>
    <row r="2769" ht="42.75" s="49" customFormat="1">
      <c r="A2769" s="39">
        <v>47</v>
      </c>
      <c r="B2769" s="54" t="s">
        <v>40</v>
      </c>
      <c r="C2769" s="55" t="s">
        <v>5340</v>
      </c>
      <c r="D2769" s="141" t="s">
        <v>2282</v>
      </c>
      <c r="E2769" s="88">
        <v>44890</v>
      </c>
      <c r="F2769" s="37" t="str">
        <f>VLOOKUP($C2769,CARPETAS!$C$5:$L$2388,2,FALSE)</f>
        <v>BRE049</v>
      </c>
      <c r="G2769" s="27" t="str">
        <f>VLOOKUP($C2769,CARPETAS!$C$5:$L$2388,9,FALSE)</f>
        <v>1446300/1446299/1446303/1446298</v>
      </c>
      <c r="H2769" s="28" t="str">
        <f>VLOOKUP($C2769,CARPETAS!$C$5:$L$2388,5,FALSE)</f>
        <v>Dallog</v>
      </c>
      <c r="I2769" s="88">
        <v>44895</v>
      </c>
      <c r="J2769" s="29" t="str">
        <f>VLOOKUP($C2769,CARPETAS!$C$5:$L$2388,4,FALSE)</f>
        <v>Rio Branco</v>
      </c>
      <c r="K2769" s="38"/>
      <c r="L2769" s="93">
        <f>I2769+1+1</f>
        <v>44897</v>
      </c>
      <c r="M2769" s="30">
        <f t="shared" si="175"/>
        <v>7</v>
      </c>
      <c r="N2769" s="31">
        <v>1160</v>
      </c>
      <c r="O2769" s="31">
        <v>58320</v>
      </c>
      <c r="P2769" s="31">
        <v>1160</v>
      </c>
      <c r="Q2769" s="31">
        <v>210</v>
      </c>
      <c r="R2769" s="31" t="s">
        <v>5174</v>
      </c>
      <c r="S2769" s="31" t="s">
        <v>5175</v>
      </c>
      <c r="T2769" s="40" t="s">
        <v>5341</v>
      </c>
      <c r="U2769" s="40"/>
      <c r="V2769" s="48"/>
      <c r="W2769" s="48"/>
    </row>
    <row r="2770" s="49" customFormat="1">
      <c r="A2770" s="39">
        <v>48</v>
      </c>
      <c r="B2770" s="54" t="s">
        <v>40</v>
      </c>
      <c r="C2770" s="55" t="s">
        <v>5170</v>
      </c>
      <c r="D2770" s="141" t="s">
        <v>26</v>
      </c>
      <c r="E2770" s="88">
        <v>44894</v>
      </c>
      <c r="F2770" s="37" t="str">
        <f>VLOOKUP($C2770,CARPETAS!$C$5:$L$2388,2,FALSE)</f>
        <v>BRB061</v>
      </c>
      <c r="G2770" s="27" t="str">
        <f>VLOOKUP($C2770,CARPETAS!$C$5:$L$2388,9,FALSE)</f>
        <v>144.35.40</v>
      </c>
      <c r="H2770" s="28" t="str">
        <f>VLOOKUP($C2770,CARPETAS!$C$5:$L$2388,5,FALSE)</f>
        <v>Zanini</v>
      </c>
      <c r="I2770" s="88">
        <f>E2770+2</f>
        <v>44896</v>
      </c>
      <c r="J2770" s="29" t="str">
        <f>VLOOKUP($C2770,CARPETAS!$C$5:$L$2388,4,FALSE)</f>
        <v>Rio Branco</v>
      </c>
      <c r="K2770" s="38"/>
      <c r="L2770" s="93">
        <f>I2770+1</f>
        <v>44897</v>
      </c>
      <c r="M2770" s="30">
        <f t="shared" si="175"/>
        <v>3</v>
      </c>
      <c r="N2770" s="31">
        <v>918</v>
      </c>
      <c r="O2770" s="31" t="s">
        <v>848</v>
      </c>
      <c r="P2770" s="31">
        <v>918</v>
      </c>
      <c r="Q2770" s="31">
        <v>3172</v>
      </c>
      <c r="R2770" s="31" t="s">
        <v>4429</v>
      </c>
      <c r="S2770" s="31" t="s">
        <v>4430</v>
      </c>
      <c r="T2770" s="40" t="s">
        <v>5342</v>
      </c>
      <c r="U2770" s="40"/>
      <c r="V2770" s="48"/>
      <c r="W2770" s="48"/>
    </row>
    <row r="2771" s="49" customFormat="1">
      <c r="A2771" s="39">
        <v>48</v>
      </c>
      <c r="B2771" s="54" t="s">
        <v>40</v>
      </c>
      <c r="C2771" s="55" t="s">
        <v>5343</v>
      </c>
      <c r="D2771" s="141" t="s">
        <v>1907</v>
      </c>
      <c r="E2771" s="88">
        <v>44894</v>
      </c>
      <c r="F2771" s="37" t="str">
        <f>VLOOKUP($C2771,CARPETAS!$C$5:$L$2388,2,FALSE)</f>
        <v>PYB023</v>
      </c>
      <c r="G2771" s="27" t="str">
        <f>VLOOKUP($C2771,CARPETAS!$C$5:$L$2388,9,FALSE)</f>
        <v>144.70.62</v>
      </c>
      <c r="H2771" s="28" t="str">
        <f>VLOOKUP($C2771,CARPETAS!$C$5:$L$2388,5,FALSE)</f>
        <v>Alto Paraguay</v>
      </c>
      <c r="I2771" s="88">
        <v>44896</v>
      </c>
      <c r="J2771" s="29" t="str">
        <f>VLOOKUP($C2771,CARPETAS!$C$5:$L$2388,4,FALSE)</f>
        <v>Salto</v>
      </c>
      <c r="K2771" s="38"/>
      <c r="L2771" s="93">
        <f>I2771+1+1</f>
        <v>44898</v>
      </c>
      <c r="M2771" s="30">
        <f t="shared" si="175"/>
        <v>4</v>
      </c>
      <c r="N2771" s="31">
        <v>990</v>
      </c>
      <c r="O2771" s="31" t="s">
        <v>2071</v>
      </c>
      <c r="P2771" s="31">
        <v>990</v>
      </c>
      <c r="Q2771" s="31"/>
      <c r="R2771" s="31"/>
      <c r="S2771" s="31"/>
      <c r="T2771" s="40" t="s">
        <v>5344</v>
      </c>
      <c r="U2771" s="40"/>
      <c r="V2771" s="48"/>
      <c r="W2771" s="48"/>
    </row>
    <row r="2772" s="49" customFormat="1">
      <c r="A2772" s="39">
        <v>46</v>
      </c>
      <c r="B2772" s="54" t="s">
        <v>40</v>
      </c>
      <c r="C2772" s="55" t="s">
        <v>5345</v>
      </c>
      <c r="D2772" s="141" t="s">
        <v>38</v>
      </c>
      <c r="E2772" s="88">
        <v>44888</v>
      </c>
      <c r="F2772" s="37" t="str">
        <f>VLOOKUP($C2772,CARPETAS!$C$5:$L$2388,2,FALSE)</f>
        <v>BRA047</v>
      </c>
      <c r="G2772" s="27" t="str">
        <f>VLOOKUP($C2772,CARPETAS!$C$5:$L$2388,9,FALSE)</f>
        <v>144.68.82</v>
      </c>
      <c r="H2772" s="28" t="str">
        <f>VLOOKUP($C2772,CARPETAS!$C$5:$L$2388,5,FALSE)</f>
        <v>Silvio</v>
      </c>
      <c r="I2772" s="88">
        <v>44897</v>
      </c>
      <c r="J2772" s="29" t="str">
        <f>VLOOKUP($C2772,CARPETAS!$C$5:$L$2388,4,FALSE)</f>
        <v>Rio Branco</v>
      </c>
      <c r="K2772" s="38"/>
      <c r="L2772" s="93">
        <f ref="L2772:L2792" t="shared" si="176">I2772+1</f>
        <v>44898</v>
      </c>
      <c r="M2772" s="30">
        <f t="shared" si="175"/>
        <v>10</v>
      </c>
      <c r="N2772" s="31">
        <v>1104</v>
      </c>
      <c r="O2772" s="31">
        <v>58322</v>
      </c>
      <c r="P2772" s="31">
        <v>1104</v>
      </c>
      <c r="Q2772" s="31"/>
      <c r="R2772" s="31" t="s">
        <v>3625</v>
      </c>
      <c r="S2772" s="31"/>
      <c r="T2772" s="40" t="s">
        <v>5346</v>
      </c>
      <c r="U2772" s="40"/>
      <c r="V2772" s="48"/>
      <c r="W2772" s="48"/>
    </row>
    <row r="2773" s="49" customFormat="1">
      <c r="A2773" s="39">
        <v>48</v>
      </c>
      <c r="B2773" s="54" t="s">
        <v>40</v>
      </c>
      <c r="C2773" s="55" t="s">
        <v>5343</v>
      </c>
      <c r="D2773" s="141" t="s">
        <v>1907</v>
      </c>
      <c r="E2773" s="88">
        <v>44895</v>
      </c>
      <c r="F2773" s="37" t="str">
        <f>VLOOKUP($C2773,CARPETAS!$C$5:$L$2388,2,FALSE)</f>
        <v>PYB023</v>
      </c>
      <c r="G2773" s="27" t="str">
        <f>VLOOKUP($C2773,CARPETAS!$C$5:$L$2388,9,FALSE)</f>
        <v>144.70.62</v>
      </c>
      <c r="H2773" s="28" t="str">
        <f>VLOOKUP($C2773,CARPETAS!$C$5:$L$2388,5,FALSE)</f>
        <v>Alto Paraguay</v>
      </c>
      <c r="I2773" s="88">
        <v>44897</v>
      </c>
      <c r="J2773" s="29" t="str">
        <f>VLOOKUP($C2773,CARPETAS!$C$5:$L$2388,4,FALSE)</f>
        <v>Salto</v>
      </c>
      <c r="K2773" s="38"/>
      <c r="L2773" s="93">
        <f t="shared" si="176"/>
        <v>44898</v>
      </c>
      <c r="M2773" s="30">
        <f t="shared" si="175"/>
        <v>3</v>
      </c>
      <c r="N2773" s="31">
        <v>990</v>
      </c>
      <c r="O2773" s="31"/>
      <c r="P2773" s="31">
        <v>990</v>
      </c>
      <c r="Q2773" s="31"/>
      <c r="R2773" s="31"/>
      <c r="S2773" s="31"/>
      <c r="T2773" s="40" t="s">
        <v>5344</v>
      </c>
      <c r="U2773" s="40"/>
      <c r="V2773" s="48"/>
      <c r="W2773" s="48"/>
    </row>
    <row r="2774" s="49" customFormat="1">
      <c r="A2774" s="39">
        <v>48</v>
      </c>
      <c r="B2774" s="54" t="s">
        <v>40</v>
      </c>
      <c r="C2774" s="55" t="s">
        <v>5347</v>
      </c>
      <c r="D2774" s="141" t="s">
        <v>1998</v>
      </c>
      <c r="E2774" s="88">
        <v>44896</v>
      </c>
      <c r="F2774" s="37" t="str">
        <f>VLOOKUP($C2774,CARPETAS!$C$5:$L$2388,2,FALSE)</f>
        <v>BRB063</v>
      </c>
      <c r="G2774" s="27" t="str">
        <f>VLOOKUP($C2774,CARPETAS!$C$5:$L$2388,9,FALSE)</f>
        <v>144.73.31</v>
      </c>
      <c r="H2774" s="28" t="str">
        <f>VLOOKUP($C2774,CARPETAS!$C$5:$L$2388,5,FALSE)</f>
        <v>Zanini</v>
      </c>
      <c r="I2774" s="88">
        <v>44900</v>
      </c>
      <c r="J2774" s="29" t="str">
        <f>VLOOKUP($C2774,CARPETAS!$C$5:$L$2388,4,FALSE)</f>
        <v>Rio Branco</v>
      </c>
      <c r="K2774" s="38"/>
      <c r="L2774" s="93">
        <f t="shared" si="176"/>
        <v>44901</v>
      </c>
      <c r="M2774" s="30">
        <f t="shared" si="175"/>
        <v>5</v>
      </c>
      <c r="N2774" s="31">
        <v>918</v>
      </c>
      <c r="O2774" s="31" t="s">
        <v>5348</v>
      </c>
      <c r="P2774" s="31">
        <v>919</v>
      </c>
      <c r="Q2774" s="31">
        <v>3181</v>
      </c>
      <c r="R2774" s="31" t="s">
        <v>174</v>
      </c>
      <c r="S2774" s="31" t="s">
        <v>253</v>
      </c>
      <c r="T2774" s="40" t="s">
        <v>5349</v>
      </c>
      <c r="U2774" s="40"/>
      <c r="V2774" s="48"/>
      <c r="W2774" s="48"/>
    </row>
    <row r="2775" s="49" customFormat="1">
      <c r="A2775" s="39">
        <v>46</v>
      </c>
      <c r="B2775" s="54" t="s">
        <v>40</v>
      </c>
      <c r="C2775" s="55" t="s">
        <v>5350</v>
      </c>
      <c r="D2775" s="141" t="s">
        <v>38</v>
      </c>
      <c r="E2775" s="88">
        <v>44888</v>
      </c>
      <c r="F2775" s="37" t="str">
        <f>VLOOKUP($C2775,CARPETAS!$C$5:$L$2388,2,FALSE)</f>
        <v>BRA047</v>
      </c>
      <c r="G2775" s="27" t="str">
        <f>VLOOKUP($C2775,CARPETAS!$C$5:$L$2388,9,FALSE)</f>
        <v>144.68.82</v>
      </c>
      <c r="H2775" s="28" t="str">
        <f>VLOOKUP($C2775,CARPETAS!$C$5:$L$2388,5,FALSE)</f>
        <v>Silvio</v>
      </c>
      <c r="I2775" s="88">
        <v>44900</v>
      </c>
      <c r="J2775" s="29" t="str">
        <f>VLOOKUP($C2775,CARPETAS!$C$5:$L$2388,4,FALSE)</f>
        <v>Rio Branco</v>
      </c>
      <c r="K2775" s="38"/>
      <c r="L2775" s="93">
        <f t="shared" si="176"/>
        <v>44901</v>
      </c>
      <c r="M2775" s="30">
        <f t="shared" si="175"/>
        <v>13</v>
      </c>
      <c r="N2775" s="31">
        <v>1104</v>
      </c>
      <c r="O2775" s="31">
        <v>58328</v>
      </c>
      <c r="P2775" s="31">
        <v>1104</v>
      </c>
      <c r="Q2775" s="31">
        <v>5957</v>
      </c>
      <c r="R2775" s="31" t="s">
        <v>2831</v>
      </c>
      <c r="S2775" s="31" t="s">
        <v>269</v>
      </c>
      <c r="T2775" s="40" t="s">
        <v>5351</v>
      </c>
      <c r="U2775" s="40"/>
      <c r="V2775" s="48"/>
      <c r="W2775" s="48"/>
    </row>
    <row r="2776" s="49" customFormat="1">
      <c r="A2776" s="39">
        <v>48</v>
      </c>
      <c r="B2776" s="54" t="s">
        <v>40</v>
      </c>
      <c r="C2776" s="55" t="s">
        <v>5282</v>
      </c>
      <c r="D2776" s="141" t="s">
        <v>32</v>
      </c>
      <c r="E2776" s="88">
        <v>44896</v>
      </c>
      <c r="F2776" s="37" t="str">
        <f>VLOOKUP($C2776,CARPETAS!$C$5:$L$2388,2,FALSE)</f>
        <v>BRB062</v>
      </c>
      <c r="G2776" s="27" t="str">
        <f>VLOOKUP($C2776,CARPETAS!$C$5:$L$2388,9,FALSE)</f>
        <v>144.58.37</v>
      </c>
      <c r="H2776" s="28" t="str">
        <f>VLOOKUP($C2776,CARPETAS!$C$5:$L$2388,5,FALSE)</f>
        <v>Silvio</v>
      </c>
      <c r="I2776" s="88">
        <v>44900</v>
      </c>
      <c r="J2776" s="29" t="str">
        <f>VLOOKUP($C2776,CARPETAS!$C$5:$L$2388,4,FALSE)</f>
        <v>Rio Branco</v>
      </c>
      <c r="K2776" s="38"/>
      <c r="L2776" s="93">
        <f t="shared" si="176"/>
        <v>44901</v>
      </c>
      <c r="M2776" s="30">
        <f t="shared" si="175"/>
        <v>5</v>
      </c>
      <c r="N2776" s="31">
        <v>918</v>
      </c>
      <c r="O2776" s="31" t="s">
        <v>677</v>
      </c>
      <c r="P2776" s="31">
        <v>919</v>
      </c>
      <c r="Q2776" s="31">
        <v>5963</v>
      </c>
      <c r="R2776" s="31" t="s">
        <v>5352</v>
      </c>
      <c r="S2776" s="31" t="s">
        <v>5353</v>
      </c>
      <c r="T2776" s="40" t="s">
        <v>5354</v>
      </c>
      <c r="U2776" s="40"/>
      <c r="V2776" s="48"/>
      <c r="W2776" s="48"/>
    </row>
    <row r="2777" s="49" customFormat="1">
      <c r="A2777" s="39">
        <v>48</v>
      </c>
      <c r="B2777" s="54" t="s">
        <v>40</v>
      </c>
      <c r="C2777" s="55" t="s">
        <v>5355</v>
      </c>
      <c r="D2777" s="141" t="s">
        <v>4464</v>
      </c>
      <c r="E2777" s="88">
        <v>44896</v>
      </c>
      <c r="F2777" s="37" t="str">
        <f>VLOOKUP($C2777,CARPETAS!$C$5:$L$2388,2,FALSE)</f>
        <v>BRS023</v>
      </c>
      <c r="G2777" s="27" t="str">
        <f>VLOOKUP($C2777,CARPETAS!$C$5:$L$2388,9,FALSE)</f>
        <v>144,72,62</v>
      </c>
      <c r="H2777" s="28" t="str">
        <f>VLOOKUP($C2777,CARPETAS!$C$5:$L$2388,5,FALSE)</f>
        <v>Dallog</v>
      </c>
      <c r="I2777" s="88">
        <v>44900</v>
      </c>
      <c r="J2777" s="29" t="str">
        <f>VLOOKUP($C2777,CARPETAS!$C$5:$L$2388,4,FALSE)</f>
        <v>Rio Branco</v>
      </c>
      <c r="K2777" s="38"/>
      <c r="L2777" s="93">
        <f t="shared" si="176"/>
        <v>44901</v>
      </c>
      <c r="M2777" s="30">
        <f t="shared" si="175"/>
        <v>5</v>
      </c>
      <c r="N2777" s="31">
        <v>900</v>
      </c>
      <c r="O2777" s="31"/>
      <c r="P2777" s="31"/>
      <c r="Q2777" s="31">
        <v>213</v>
      </c>
      <c r="R2777" s="31" t="s">
        <v>5203</v>
      </c>
      <c r="S2777" s="31" t="s">
        <v>5356</v>
      </c>
      <c r="T2777" s="40" t="s">
        <v>5357</v>
      </c>
      <c r="U2777" s="40"/>
      <c r="V2777" s="48"/>
      <c r="W2777" s="48"/>
    </row>
    <row r="2778" s="49" customFormat="1">
      <c r="A2778" s="39">
        <v>48</v>
      </c>
      <c r="B2778" s="54" t="s">
        <v>40</v>
      </c>
      <c r="C2778" s="55" t="s">
        <v>5282</v>
      </c>
      <c r="D2778" s="141" t="s">
        <v>27</v>
      </c>
      <c r="E2778" s="88">
        <v>44897</v>
      </c>
      <c r="F2778" s="37" t="str">
        <f>VLOOKUP($C2778,CARPETAS!$C$5:$L$2388,2,FALSE)</f>
        <v>BRB062</v>
      </c>
      <c r="G2778" s="27" t="str">
        <f>VLOOKUP($C2778,CARPETAS!$C$5:$L$2388,9,FALSE)</f>
        <v>144.58.37</v>
      </c>
      <c r="H2778" s="28" t="str">
        <f>VLOOKUP($C2778,CARPETAS!$C$5:$L$2388,5,FALSE)</f>
        <v>Silvio</v>
      </c>
      <c r="I2778" s="88">
        <v>44901</v>
      </c>
      <c r="J2778" s="29" t="str">
        <f>VLOOKUP($C2778,CARPETAS!$C$5:$L$2388,4,FALSE)</f>
        <v>Rio Branco</v>
      </c>
      <c r="K2778" s="38"/>
      <c r="L2778" s="93">
        <f t="shared" si="176"/>
        <v>44902</v>
      </c>
      <c r="M2778" s="30">
        <f t="shared" si="175"/>
        <v>5</v>
      </c>
      <c r="N2778" s="31">
        <v>918</v>
      </c>
      <c r="O2778" s="31" t="s">
        <v>4057</v>
      </c>
      <c r="P2778" s="31">
        <v>919</v>
      </c>
      <c r="Q2778" s="31">
        <v>5966</v>
      </c>
      <c r="R2778" s="31" t="s">
        <v>1990</v>
      </c>
      <c r="S2778" s="31" t="s">
        <v>2791</v>
      </c>
      <c r="T2778" s="40" t="s">
        <v>5358</v>
      </c>
      <c r="U2778" s="40"/>
      <c r="V2778" s="48"/>
      <c r="W2778" s="48"/>
    </row>
    <row r="2779" s="49" customFormat="1">
      <c r="A2779" s="39">
        <v>48</v>
      </c>
      <c r="B2779" s="54" t="s">
        <v>40</v>
      </c>
      <c r="C2779" s="55" t="s">
        <v>5359</v>
      </c>
      <c r="D2779" s="141" t="s">
        <v>2282</v>
      </c>
      <c r="E2779" s="88">
        <v>44896</v>
      </c>
      <c r="F2779" s="37" t="str">
        <f>VLOOKUP($C2779,CARPETAS!$C$5:$L$2388,2,FALSE)</f>
        <v>BRE050</v>
      </c>
      <c r="G2779" s="27" t="str">
        <f>VLOOKUP($C2779,CARPETAS!$C$5:$L$2388,9,FALSE)</f>
        <v>1447115/1447293</v>
      </c>
      <c r="H2779" s="28" t="str">
        <f>VLOOKUP($C2779,CARPETAS!$C$5:$L$2388,5,FALSE)</f>
        <v>Zanini</v>
      </c>
      <c r="I2779" s="88">
        <f>E2779+5</f>
        <v>44901</v>
      </c>
      <c r="J2779" s="29" t="str">
        <f>VLOOKUP($C2779,CARPETAS!$C$5:$L$2388,4,FALSE)</f>
        <v>Rio Branco</v>
      </c>
      <c r="K2779" s="38"/>
      <c r="L2779" s="93">
        <f t="shared" si="176"/>
        <v>44902</v>
      </c>
      <c r="M2779" s="30">
        <f t="shared" si="175"/>
        <v>6</v>
      </c>
      <c r="N2779" s="31">
        <v>1300</v>
      </c>
      <c r="O2779" s="31"/>
      <c r="P2779" s="31"/>
      <c r="Q2779" s="31">
        <v>3177</v>
      </c>
      <c r="R2779" s="31" t="s">
        <v>5360</v>
      </c>
      <c r="S2779" s="31" t="s">
        <v>3670</v>
      </c>
      <c r="T2779" s="40" t="s">
        <v>5361</v>
      </c>
      <c r="U2779" s="40"/>
      <c r="V2779" s="48"/>
      <c r="W2779" s="48"/>
    </row>
    <row r="2780" s="49" customFormat="1">
      <c r="A2780" s="39">
        <v>48</v>
      </c>
      <c r="B2780" s="54" t="s">
        <v>40</v>
      </c>
      <c r="C2780" s="55" t="s">
        <v>5362</v>
      </c>
      <c r="D2780" s="141" t="s">
        <v>4464</v>
      </c>
      <c r="E2780" s="88">
        <v>44896</v>
      </c>
      <c r="F2780" s="37" t="str">
        <f>VLOOKUP($C2780,CARPETAS!$C$5:$L$2388,2,FALSE)</f>
        <v>BRS024</v>
      </c>
      <c r="G2780" s="27" t="str">
        <f>VLOOKUP($C2780,CARPETAS!$C$5:$L$2388,9,FALSE)</f>
        <v>144.72.64</v>
      </c>
      <c r="H2780" s="28" t="str">
        <f>VLOOKUP($C2780,CARPETAS!$C$5:$L$2388,5,FALSE)</f>
        <v>Dallog</v>
      </c>
      <c r="I2780" s="88">
        <f>E2780+5</f>
        <v>44901</v>
      </c>
      <c r="J2780" s="29" t="str">
        <f>VLOOKUP($C2780,CARPETAS!$C$5:$L$2388,4,FALSE)</f>
        <v>Rio Branco</v>
      </c>
      <c r="K2780" s="38"/>
      <c r="L2780" s="93">
        <f t="shared" si="176"/>
        <v>44902</v>
      </c>
      <c r="M2780" s="30">
        <f t="shared" si="175"/>
        <v>6</v>
      </c>
      <c r="N2780" s="31">
        <v>900</v>
      </c>
      <c r="O2780" s="31" t="s">
        <v>5363</v>
      </c>
      <c r="P2780" s="31">
        <v>900</v>
      </c>
      <c r="Q2780" s="31">
        <v>215</v>
      </c>
      <c r="R2780" s="31" t="s">
        <v>4990</v>
      </c>
      <c r="S2780" s="31" t="s">
        <v>4991</v>
      </c>
      <c r="T2780" s="40" t="s">
        <v>5364</v>
      </c>
      <c r="U2780" s="40"/>
      <c r="V2780" s="48"/>
      <c r="W2780" s="48"/>
    </row>
    <row r="2781" s="49" customFormat="1">
      <c r="A2781" s="39">
        <v>49</v>
      </c>
      <c r="B2781" s="54" t="s">
        <v>40</v>
      </c>
      <c r="C2781" s="55" t="s">
        <v>5347</v>
      </c>
      <c r="D2781" s="141" t="s">
        <v>1998</v>
      </c>
      <c r="E2781" s="88">
        <v>44900</v>
      </c>
      <c r="F2781" s="37" t="str">
        <f>VLOOKUP($C2781,CARPETAS!$C$5:$L$2388,2,FALSE)</f>
        <v>BRB063</v>
      </c>
      <c r="G2781" s="27" t="str">
        <f>VLOOKUP($C2781,CARPETAS!$C$5:$L$2388,9,FALSE)</f>
        <v>144.73.31</v>
      </c>
      <c r="H2781" s="28" t="str">
        <f>VLOOKUP($C2781,CARPETAS!$C$5:$L$2388,5,FALSE)</f>
        <v>Zanini</v>
      </c>
      <c r="I2781" s="88">
        <f>E2781+2</f>
        <v>44902</v>
      </c>
      <c r="J2781" s="29" t="str">
        <f>VLOOKUP($C2781,CARPETAS!$C$5:$L$2388,4,FALSE)</f>
        <v>Rio Branco</v>
      </c>
      <c r="K2781" s="38"/>
      <c r="L2781" s="93">
        <f t="shared" si="176"/>
        <v>44903</v>
      </c>
      <c r="M2781" s="30">
        <f t="shared" si="175"/>
        <v>3</v>
      </c>
      <c r="N2781" s="31">
        <v>918</v>
      </c>
      <c r="O2781" s="31" t="s">
        <v>3727</v>
      </c>
      <c r="P2781" s="31">
        <v>919</v>
      </c>
      <c r="Q2781" s="31">
        <v>3182</v>
      </c>
      <c r="R2781" s="31" t="s">
        <v>1083</v>
      </c>
      <c r="S2781" s="31" t="s">
        <v>1084</v>
      </c>
      <c r="T2781" s="40" t="s">
        <v>5365</v>
      </c>
      <c r="U2781" s="40"/>
      <c r="V2781" s="48"/>
      <c r="W2781" s="48"/>
    </row>
    <row r="2782" s="49" customFormat="1">
      <c r="A2782" s="39">
        <v>48</v>
      </c>
      <c r="B2782" s="54" t="s">
        <v>40</v>
      </c>
      <c r="C2782" s="55" t="s">
        <v>5366</v>
      </c>
      <c r="D2782" s="141" t="s">
        <v>38</v>
      </c>
      <c r="E2782" s="88">
        <v>44897</v>
      </c>
      <c r="F2782" s="37" t="str">
        <f>VLOOKUP($C2782,CARPETAS!$C$5:$L$2388,2,FALSE)</f>
        <v>BRA048</v>
      </c>
      <c r="G2782" s="27" t="str">
        <f>VLOOKUP($C2782,CARPETAS!$C$5:$L$2388,9,FALSE)</f>
        <v>144.73.10</v>
      </c>
      <c r="H2782" s="28" t="str">
        <f>VLOOKUP($C2782,CARPETAS!$C$5:$L$2388,5,FALSE)</f>
        <v>Silvio</v>
      </c>
      <c r="I2782" s="88">
        <v>44902</v>
      </c>
      <c r="J2782" s="29" t="str">
        <f>VLOOKUP($C2782,CARPETAS!$C$5:$L$2388,4,FALSE)</f>
        <v>Rio Branco</v>
      </c>
      <c r="K2782" s="38"/>
      <c r="L2782" s="93">
        <f t="shared" si="176"/>
        <v>44903</v>
      </c>
      <c r="M2782" s="30">
        <f t="shared" si="175"/>
        <v>6</v>
      </c>
      <c r="N2782" s="31">
        <v>1104</v>
      </c>
      <c r="O2782" s="31"/>
      <c r="P2782" s="31">
        <v>1104</v>
      </c>
      <c r="Q2782" s="31">
        <v>5965</v>
      </c>
      <c r="R2782" s="31" t="s">
        <v>3217</v>
      </c>
      <c r="S2782" s="31" t="s">
        <v>3218</v>
      </c>
      <c r="T2782" s="40" t="s">
        <v>5367</v>
      </c>
      <c r="U2782" s="40"/>
      <c r="V2782" s="48"/>
      <c r="W2782" s="48"/>
    </row>
    <row r="2783" s="49" customFormat="1">
      <c r="A2783" s="39">
        <v>49</v>
      </c>
      <c r="B2783" s="54" t="s">
        <v>40</v>
      </c>
      <c r="C2783" s="55" t="s">
        <v>5347</v>
      </c>
      <c r="D2783" s="141" t="s">
        <v>1998</v>
      </c>
      <c r="E2783" s="88">
        <v>44902</v>
      </c>
      <c r="F2783" s="37" t="str">
        <f>VLOOKUP($C2783,CARPETAS!$C$5:$L$2388,2,FALSE)</f>
        <v>BRB063</v>
      </c>
      <c r="G2783" s="27" t="str">
        <f>VLOOKUP($C2783,CARPETAS!$C$5:$L$2388,9,FALSE)</f>
        <v>144.73.31</v>
      </c>
      <c r="H2783" s="28" t="str">
        <f>VLOOKUP($C2783,CARPETAS!$C$5:$L$2388,5,FALSE)</f>
        <v>Zanini</v>
      </c>
      <c r="I2783" s="88">
        <v>44903</v>
      </c>
      <c r="J2783" s="29" t="str">
        <f>VLOOKUP($C2783,CARPETAS!$C$5:$L$2388,4,FALSE)</f>
        <v>Rio Branco</v>
      </c>
      <c r="K2783" s="38"/>
      <c r="L2783" s="93">
        <f t="shared" si="176"/>
        <v>44904</v>
      </c>
      <c r="M2783" s="30">
        <f t="shared" si="175"/>
        <v>2</v>
      </c>
      <c r="N2783" s="31">
        <v>918</v>
      </c>
      <c r="O2783" s="31" t="s">
        <v>3751</v>
      </c>
      <c r="P2783" s="31">
        <v>919</v>
      </c>
      <c r="Q2783" s="31">
        <v>3189</v>
      </c>
      <c r="R2783" s="31" t="s">
        <v>290</v>
      </c>
      <c r="S2783" s="31" t="s">
        <v>291</v>
      </c>
      <c r="T2783" s="40" t="s">
        <v>5368</v>
      </c>
      <c r="U2783" s="40"/>
      <c r="V2783" s="48"/>
      <c r="W2783" s="48"/>
    </row>
    <row r="2784" s="49" customFormat="1">
      <c r="A2784" s="39">
        <v>48</v>
      </c>
      <c r="B2784" s="54" t="s">
        <v>40</v>
      </c>
      <c r="C2784" s="55" t="s">
        <v>5369</v>
      </c>
      <c r="D2784" s="141" t="s">
        <v>38</v>
      </c>
      <c r="E2784" s="88">
        <v>44895</v>
      </c>
      <c r="F2784" s="37" t="str">
        <f>VLOOKUP($C2784,CARPETAS!$C$5:$L$2388,2,FALSE)</f>
        <v>BRA048</v>
      </c>
      <c r="G2784" s="27" t="str">
        <f>VLOOKUP($C2784,CARPETAS!$C$5:$L$2388,9,FALSE)</f>
        <v>144.73.10</v>
      </c>
      <c r="H2784" s="28" t="str">
        <f>VLOOKUP($C2784,CARPETAS!$C$5:$L$2388,5,FALSE)</f>
        <v>Silvio</v>
      </c>
      <c r="I2784" s="88">
        <v>44903</v>
      </c>
      <c r="J2784" s="29" t="str">
        <f>VLOOKUP($C2784,CARPETAS!$C$5:$L$2388,4,FALSE)</f>
        <v>Rio Branco</v>
      </c>
      <c r="K2784" s="38"/>
      <c r="L2784" s="93">
        <f t="shared" si="176"/>
        <v>44904</v>
      </c>
      <c r="M2784" s="30">
        <f t="shared" si="175"/>
        <v>9</v>
      </c>
      <c r="N2784" s="31">
        <v>1104</v>
      </c>
      <c r="O2784" s="31"/>
      <c r="P2784" s="31">
        <v>1104</v>
      </c>
      <c r="Q2784" s="31">
        <v>5962</v>
      </c>
      <c r="R2784" s="31" t="s">
        <v>1311</v>
      </c>
      <c r="S2784" s="31" t="s">
        <v>867</v>
      </c>
      <c r="T2784" s="40" t="s">
        <v>5367</v>
      </c>
      <c r="U2784" s="40"/>
      <c r="V2784" s="48"/>
      <c r="W2784" s="48"/>
    </row>
    <row r="2785" s="49" customFormat="1">
      <c r="A2785" s="39">
        <v>48</v>
      </c>
      <c r="B2785" s="54" t="s">
        <v>40</v>
      </c>
      <c r="C2785" s="55" t="s">
        <v>5370</v>
      </c>
      <c r="D2785" s="141" t="s">
        <v>38</v>
      </c>
      <c r="E2785" s="88">
        <v>44897</v>
      </c>
      <c r="F2785" s="37" t="str">
        <f>VLOOKUP($C2785,CARPETAS!$C$5:$L$2388,2,FALSE)</f>
        <v>BRA048</v>
      </c>
      <c r="G2785" s="27" t="str">
        <f>VLOOKUP($C2785,CARPETAS!$C$5:$L$2388,9,FALSE)</f>
        <v>144.73.10</v>
      </c>
      <c r="H2785" s="28" t="str">
        <f>VLOOKUP($C2785,CARPETAS!$C$5:$L$2388,5,FALSE)</f>
        <v>Silvio</v>
      </c>
      <c r="I2785" s="88">
        <v>44903</v>
      </c>
      <c r="J2785" s="29" t="str">
        <f>VLOOKUP($C2785,CARPETAS!$C$5:$L$2388,4,FALSE)</f>
        <v>Rio Branco</v>
      </c>
      <c r="K2785" s="38"/>
      <c r="L2785" s="93">
        <f t="shared" si="176"/>
        <v>44904</v>
      </c>
      <c r="M2785" s="30">
        <f t="shared" si="175"/>
        <v>7</v>
      </c>
      <c r="N2785" s="31">
        <v>1104</v>
      </c>
      <c r="O2785" s="31">
        <v>58335</v>
      </c>
      <c r="P2785" s="31">
        <v>1104</v>
      </c>
      <c r="Q2785" s="31">
        <v>5967</v>
      </c>
      <c r="R2785" s="31" t="s">
        <v>4826</v>
      </c>
      <c r="S2785" s="31" t="s">
        <v>1985</v>
      </c>
      <c r="T2785" s="40" t="s">
        <v>5367</v>
      </c>
      <c r="U2785" s="40"/>
      <c r="V2785" s="48"/>
      <c r="W2785" s="48"/>
    </row>
    <row r="2786" s="49" customFormat="1">
      <c r="A2786" s="39">
        <v>49</v>
      </c>
      <c r="B2786" s="54" t="s">
        <v>40</v>
      </c>
      <c r="C2786" s="55" t="s">
        <v>5282</v>
      </c>
      <c r="D2786" s="141" t="s">
        <v>32</v>
      </c>
      <c r="E2786" s="88">
        <v>44902</v>
      </c>
      <c r="F2786" s="37" t="str">
        <f>VLOOKUP($C2786,CARPETAS!$C$5:$L$2388,2,FALSE)</f>
        <v>BRB062</v>
      </c>
      <c r="G2786" s="27" t="str">
        <f>VLOOKUP($C2786,CARPETAS!$C$5:$L$2388,9,FALSE)</f>
        <v>144.58.37</v>
      </c>
      <c r="H2786" s="28" t="str">
        <f>VLOOKUP($C2786,CARPETAS!$C$5:$L$2388,5,FALSE)</f>
        <v>Silvio</v>
      </c>
      <c r="I2786" s="88">
        <v>44903</v>
      </c>
      <c r="J2786" s="29" t="str">
        <f>VLOOKUP($C2786,CARPETAS!$C$5:$L$2388,4,FALSE)</f>
        <v>Rio Branco</v>
      </c>
      <c r="K2786" s="38"/>
      <c r="L2786" s="93">
        <f t="shared" si="176"/>
        <v>44904</v>
      </c>
      <c r="M2786" s="30">
        <f t="shared" si="175"/>
        <v>2</v>
      </c>
      <c r="N2786" s="31">
        <v>918</v>
      </c>
      <c r="O2786" s="31" t="s">
        <v>675</v>
      </c>
      <c r="P2786" s="31">
        <v>919</v>
      </c>
      <c r="Q2786" s="31">
        <v>5970</v>
      </c>
      <c r="R2786" s="31" t="s">
        <v>5371</v>
      </c>
      <c r="S2786" s="31" t="s">
        <v>5372</v>
      </c>
      <c r="T2786" s="40" t="s">
        <v>5373</v>
      </c>
      <c r="U2786" s="40"/>
      <c r="V2786" s="48"/>
      <c r="W2786" s="48"/>
    </row>
    <row r="2787" s="49" customFormat="1">
      <c r="A2787" s="39">
        <v>49</v>
      </c>
      <c r="B2787" s="54" t="s">
        <v>40</v>
      </c>
      <c r="C2787" s="55" t="s">
        <v>5374</v>
      </c>
      <c r="D2787" s="141" t="s">
        <v>1907</v>
      </c>
      <c r="E2787" s="88">
        <v>44898</v>
      </c>
      <c r="F2787" s="37" t="str">
        <f>VLOOKUP($C2787,CARPETAS!$C$5:$L$2388,2,FALSE)</f>
        <v>PYB024</v>
      </c>
      <c r="G2787" s="27" t="str">
        <f>VLOOKUP($C2787,CARPETAS!$C$5:$L$2388,9,FALSE)</f>
        <v>144.74.61</v>
      </c>
      <c r="H2787" s="28" t="str">
        <f>VLOOKUP($C2787,CARPETAS!$C$5:$L$2388,5,FALSE)</f>
        <v>Alto Paraguay</v>
      </c>
      <c r="I2787" s="88">
        <v>44904</v>
      </c>
      <c r="J2787" s="29" t="str">
        <f>VLOOKUP($C2787,CARPETAS!$C$5:$L$2388,4,FALSE)</f>
        <v>Salto</v>
      </c>
      <c r="K2787" s="38"/>
      <c r="L2787" s="93">
        <f t="shared" si="176"/>
        <v>44905</v>
      </c>
      <c r="M2787" s="30">
        <f t="shared" si="175"/>
        <v>7</v>
      </c>
      <c r="N2787" s="31">
        <v>990</v>
      </c>
      <c r="O2787" s="31" t="s">
        <v>2112</v>
      </c>
      <c r="P2787" s="31">
        <v>990</v>
      </c>
      <c r="Q2787" s="31"/>
      <c r="R2787" s="31" t="s">
        <v>5375</v>
      </c>
      <c r="S2787" s="31"/>
      <c r="T2787" s="40" t="s">
        <v>5376</v>
      </c>
      <c r="U2787" s="40"/>
      <c r="V2787" s="48"/>
      <c r="W2787" s="48"/>
    </row>
    <row r="2788" s="49" customFormat="1">
      <c r="A2788" s="39">
        <v>49</v>
      </c>
      <c r="B2788" s="54" t="s">
        <v>40</v>
      </c>
      <c r="C2788" s="55" t="s">
        <v>5374</v>
      </c>
      <c r="D2788" s="141" t="s">
        <v>1907</v>
      </c>
      <c r="E2788" s="88">
        <v>44900</v>
      </c>
      <c r="F2788" s="37" t="str">
        <f>VLOOKUP($C2788,CARPETAS!$C$5:$L$2388,2,FALSE)</f>
        <v>PYB024</v>
      </c>
      <c r="G2788" s="27" t="str">
        <f>VLOOKUP($C2788,CARPETAS!$C$5:$L$2388,9,FALSE)</f>
        <v>144.74.61</v>
      </c>
      <c r="H2788" s="28" t="str">
        <f>VLOOKUP($C2788,CARPETAS!$C$5:$L$2388,5,FALSE)</f>
        <v>Alto Paraguay</v>
      </c>
      <c r="I2788" s="88">
        <v>44904</v>
      </c>
      <c r="J2788" s="29" t="str">
        <f>VLOOKUP($C2788,CARPETAS!$C$5:$L$2388,4,FALSE)</f>
        <v>Salto</v>
      </c>
      <c r="K2788" s="38"/>
      <c r="L2788" s="93">
        <f t="shared" si="176"/>
        <v>44905</v>
      </c>
      <c r="M2788" s="30">
        <f t="shared" si="175"/>
        <v>5</v>
      </c>
      <c r="N2788" s="31">
        <v>990</v>
      </c>
      <c r="O2788" s="31" t="s">
        <v>2122</v>
      </c>
      <c r="P2788" s="31">
        <v>990</v>
      </c>
      <c r="Q2788" s="31"/>
      <c r="R2788" s="31" t="s">
        <v>5377</v>
      </c>
      <c r="S2788" s="31"/>
      <c r="T2788" s="40" t="s">
        <v>5376</v>
      </c>
      <c r="U2788" s="40"/>
      <c r="V2788" s="48"/>
      <c r="W2788" s="48"/>
    </row>
    <row r="2789" s="49" customFormat="1">
      <c r="A2789" s="39">
        <v>49</v>
      </c>
      <c r="B2789" s="54" t="s">
        <v>40</v>
      </c>
      <c r="C2789" s="55" t="s">
        <v>5347</v>
      </c>
      <c r="D2789" s="141" t="s">
        <v>26</v>
      </c>
      <c r="E2789" s="88">
        <v>44904</v>
      </c>
      <c r="F2789" s="37" t="str">
        <f>VLOOKUP($C2789,CARPETAS!$C$5:$L$2388,2,FALSE)</f>
        <v>BRB063</v>
      </c>
      <c r="G2789" s="27" t="str">
        <f>VLOOKUP($C2789,CARPETAS!$C$5:$L$2388,9,FALSE)</f>
        <v>144.73.31</v>
      </c>
      <c r="H2789" s="28" t="str">
        <f>VLOOKUP($C2789,CARPETAS!$C$5:$L$2388,5,FALSE)</f>
        <v>Zanini</v>
      </c>
      <c r="I2789" s="88">
        <f>E2789+2</f>
        <v>44906</v>
      </c>
      <c r="J2789" s="29" t="str">
        <f>VLOOKUP($C2789,CARPETAS!$C$5:$L$2388,4,FALSE)</f>
        <v>Rio Branco</v>
      </c>
      <c r="K2789" s="38"/>
      <c r="L2789" s="93">
        <f t="shared" si="176"/>
        <v>44907</v>
      </c>
      <c r="M2789" s="30">
        <f t="shared" si="175"/>
        <v>3</v>
      </c>
      <c r="N2789" s="31">
        <v>918</v>
      </c>
      <c r="O2789" s="31" t="s">
        <v>850</v>
      </c>
      <c r="P2789" s="31">
        <v>919</v>
      </c>
      <c r="Q2789" s="31">
        <v>3198</v>
      </c>
      <c r="R2789" s="31" t="s">
        <v>5048</v>
      </c>
      <c r="S2789" s="31" t="s">
        <v>5049</v>
      </c>
      <c r="T2789" s="40" t="s">
        <v>5378</v>
      </c>
      <c r="U2789" s="40"/>
      <c r="V2789" s="48"/>
      <c r="W2789" s="48"/>
    </row>
    <row r="2790" s="49" customFormat="1">
      <c r="A2790" s="39">
        <v>49</v>
      </c>
      <c r="B2790" s="54" t="s">
        <v>40</v>
      </c>
      <c r="C2790" s="55" t="s">
        <v>5282</v>
      </c>
      <c r="D2790" s="141" t="s">
        <v>27</v>
      </c>
      <c r="E2790" s="88">
        <v>44904</v>
      </c>
      <c r="F2790" s="37" t="str">
        <f>VLOOKUP($C2790,CARPETAS!$C$5:$L$2388,2,FALSE)</f>
        <v>BRB062</v>
      </c>
      <c r="G2790" s="27" t="str">
        <f>VLOOKUP($C2790,CARPETAS!$C$5:$L$2388,9,FALSE)</f>
        <v>144.58.37</v>
      </c>
      <c r="H2790" s="28" t="str">
        <f>VLOOKUP($C2790,CARPETAS!$C$5:$L$2388,5,FALSE)</f>
        <v>Silvio</v>
      </c>
      <c r="I2790" s="88">
        <f>E2790+2</f>
        <v>44906</v>
      </c>
      <c r="J2790" s="29" t="str">
        <f>VLOOKUP($C2790,CARPETAS!$C$5:$L$2388,4,FALSE)</f>
        <v>Rio Branco</v>
      </c>
      <c r="K2790" s="38"/>
      <c r="L2790" s="93">
        <f t="shared" si="176"/>
        <v>44907</v>
      </c>
      <c r="M2790" s="30">
        <f t="shared" si="175"/>
        <v>3</v>
      </c>
      <c r="N2790" s="31">
        <v>918</v>
      </c>
      <c r="O2790" s="31" t="s">
        <v>4102</v>
      </c>
      <c r="P2790" s="31">
        <v>919</v>
      </c>
      <c r="Q2790" s="31">
        <v>5973</v>
      </c>
      <c r="R2790" s="31" t="s">
        <v>217</v>
      </c>
      <c r="S2790" s="31" t="s">
        <v>1690</v>
      </c>
      <c r="T2790" s="40" t="s">
        <v>5379</v>
      </c>
      <c r="U2790" s="40"/>
      <c r="V2790" s="48"/>
      <c r="W2790" s="48"/>
    </row>
    <row r="2791" s="49" customFormat="1">
      <c r="A2791" s="39">
        <v>49</v>
      </c>
      <c r="B2791" s="54" t="s">
        <v>40</v>
      </c>
      <c r="C2791" s="55" t="s">
        <v>5282</v>
      </c>
      <c r="D2791" s="141" t="s">
        <v>32</v>
      </c>
      <c r="E2791" s="88">
        <v>44904</v>
      </c>
      <c r="F2791" s="37" t="str">
        <f>VLOOKUP($C2791,CARPETAS!$C$5:$L$2388,2,FALSE)</f>
        <v>BRB062</v>
      </c>
      <c r="G2791" s="27" t="str">
        <f>VLOOKUP($C2791,CARPETAS!$C$5:$L$2388,9,FALSE)</f>
        <v>144.58.37</v>
      </c>
      <c r="H2791" s="28" t="str">
        <f>VLOOKUP($C2791,CARPETAS!$C$5:$L$2388,5,FALSE)</f>
        <v>Silvio</v>
      </c>
      <c r="I2791" s="88">
        <f>E2791+2</f>
        <v>44906</v>
      </c>
      <c r="J2791" s="29" t="str">
        <f>VLOOKUP($C2791,CARPETAS!$C$5:$L$2388,4,FALSE)</f>
        <v>Rio Branco</v>
      </c>
      <c r="K2791" s="38"/>
      <c r="L2791" s="93">
        <f t="shared" si="176"/>
        <v>44907</v>
      </c>
      <c r="M2791" s="30">
        <f t="shared" si="175"/>
        <v>3</v>
      </c>
      <c r="N2791" s="31">
        <v>918</v>
      </c>
      <c r="O2791" s="31" t="s">
        <v>688</v>
      </c>
      <c r="P2791" s="31">
        <v>919</v>
      </c>
      <c r="Q2791" s="31">
        <v>5974</v>
      </c>
      <c r="R2791" s="31" t="s">
        <v>4902</v>
      </c>
      <c r="S2791" s="31" t="s">
        <v>4684</v>
      </c>
      <c r="T2791" s="40" t="s">
        <v>5380</v>
      </c>
      <c r="U2791" s="40"/>
      <c r="V2791" s="48"/>
      <c r="W2791" s="48"/>
    </row>
    <row r="2792" s="49" customFormat="1">
      <c r="A2792" s="39">
        <v>49</v>
      </c>
      <c r="B2792" s="54" t="s">
        <v>40</v>
      </c>
      <c r="C2792" s="55" t="s">
        <v>5381</v>
      </c>
      <c r="D2792" s="141" t="s">
        <v>4464</v>
      </c>
      <c r="E2792" s="88">
        <v>44902</v>
      </c>
      <c r="F2792" s="37" t="str">
        <f>VLOOKUP($C2792,CARPETAS!$C$5:$L$2388,2,FALSE)</f>
        <v>BRS025</v>
      </c>
      <c r="G2792" s="27" t="str">
        <f>VLOOKUP($C2792,CARPETAS!$C$5:$L$2388,9,FALSE)</f>
        <v>144.76.03</v>
      </c>
      <c r="H2792" s="28" t="str">
        <f>VLOOKUP($C2792,CARPETAS!$C$5:$L$2388,5,FALSE)</f>
        <v>Dallog</v>
      </c>
      <c r="I2792" s="88">
        <f>E2792+5</f>
        <v>44907</v>
      </c>
      <c r="J2792" s="29" t="str">
        <f>VLOOKUP($C2792,CARPETAS!$C$5:$L$2388,4,FALSE)</f>
        <v>Rio Branco</v>
      </c>
      <c r="K2792" s="38"/>
      <c r="L2792" s="93">
        <f t="shared" si="176"/>
        <v>44908</v>
      </c>
      <c r="M2792" s="30">
        <f t="shared" si="175"/>
        <v>6</v>
      </c>
      <c r="N2792" s="31">
        <v>900</v>
      </c>
      <c r="O2792" s="31"/>
      <c r="P2792" s="31">
        <v>900</v>
      </c>
      <c r="Q2792" s="31">
        <v>216</v>
      </c>
      <c r="R2792" s="31" t="s">
        <v>5236</v>
      </c>
      <c r="S2792" s="31" t="s">
        <v>5237</v>
      </c>
      <c r="T2792" s="40" t="s">
        <v>5382</v>
      </c>
      <c r="U2792" s="40"/>
      <c r="V2792" s="48"/>
      <c r="W2792" s="48"/>
    </row>
    <row r="2793" s="49" customFormat="1">
      <c r="A2793" s="39">
        <v>49</v>
      </c>
      <c r="B2793" s="54" t="s">
        <v>40</v>
      </c>
      <c r="C2793" s="55" t="s">
        <v>5383</v>
      </c>
      <c r="D2793" s="141" t="s">
        <v>2282</v>
      </c>
      <c r="E2793" s="88">
        <v>44904</v>
      </c>
      <c r="F2793" s="37" t="str">
        <f>VLOOKUP($C2793,CARPETAS!$C$5:$L$2388,2,FALSE)</f>
        <v>BRE051</v>
      </c>
      <c r="G2793" s="27" t="str">
        <f>VLOOKUP($C2793,CARPETAS!$C$5:$L$2388,9,FALSE)</f>
        <v>144,73,24</v>
      </c>
      <c r="H2793" s="28" t="str">
        <f>VLOOKUP($C2793,CARPETAS!$C$5:$L$2388,5,FALSE)</f>
        <v>Zanini</v>
      </c>
      <c r="I2793" s="88">
        <v>44907</v>
      </c>
      <c r="J2793" s="29" t="str">
        <f>VLOOKUP($C2793,CARPETAS!$C$5:$L$2388,4,FALSE)</f>
        <v>Rio Branco</v>
      </c>
      <c r="K2793" s="38"/>
      <c r="L2793" s="93">
        <f>I2793+1+1</f>
        <v>44909</v>
      </c>
      <c r="M2793" s="30">
        <f t="shared" si="175"/>
        <v>5</v>
      </c>
      <c r="N2793" s="31">
        <v>1200</v>
      </c>
      <c r="O2793" s="31"/>
      <c r="P2793" s="31"/>
      <c r="Q2793" s="31">
        <v>3197</v>
      </c>
      <c r="R2793" s="31" t="s">
        <v>3399</v>
      </c>
      <c r="S2793" s="31" t="s">
        <v>3400</v>
      </c>
      <c r="T2793" s="40" t="s">
        <v>5384</v>
      </c>
      <c r="U2793" s="40"/>
      <c r="V2793" s="48"/>
      <c r="W2793" s="48"/>
    </row>
    <row r="2794" s="49" customFormat="1">
      <c r="A2794" s="39">
        <v>49</v>
      </c>
      <c r="B2794" s="54" t="s">
        <v>40</v>
      </c>
      <c r="C2794" s="55" t="s">
        <v>5385</v>
      </c>
      <c r="D2794" s="141" t="s">
        <v>38</v>
      </c>
      <c r="E2794" s="88">
        <v>44902</v>
      </c>
      <c r="F2794" s="37" t="str">
        <f>VLOOKUP($C2794,CARPETAS!$C$5:$L$2388,2,FALSE)</f>
        <v>BRA049</v>
      </c>
      <c r="G2794" s="27" t="str">
        <f>VLOOKUP($C2794,CARPETAS!$C$5:$L$2388,9,FALSE)</f>
        <v>144,78,76</v>
      </c>
      <c r="H2794" s="28" t="str">
        <f>VLOOKUP($C2794,CARPETAS!$C$5:$L$2388,5,FALSE)</f>
        <v>Silvio</v>
      </c>
      <c r="I2794" s="88">
        <v>44908</v>
      </c>
      <c r="J2794" s="29" t="str">
        <f>VLOOKUP($C2794,CARPETAS!$C$5:$L$2388,4,FALSE)</f>
        <v>Rio Branco</v>
      </c>
      <c r="K2794" s="38"/>
      <c r="L2794" s="93">
        <f ref="L2794:L2799" t="shared" si="177">I2794+1</f>
        <v>44909</v>
      </c>
      <c r="M2794" s="30">
        <f t="shared" si="175"/>
        <v>7</v>
      </c>
      <c r="N2794" s="31">
        <v>1104</v>
      </c>
      <c r="O2794" s="31">
        <v>58345</v>
      </c>
      <c r="P2794" s="31">
        <v>1104</v>
      </c>
      <c r="Q2794" s="31">
        <v>5969</v>
      </c>
      <c r="R2794" s="31" t="s">
        <v>2977</v>
      </c>
      <c r="S2794" s="31" t="s">
        <v>123</v>
      </c>
      <c r="T2794" s="40" t="s">
        <v>5386</v>
      </c>
      <c r="U2794" s="40"/>
      <c r="V2794" s="48"/>
      <c r="W2794" s="48"/>
    </row>
    <row r="2795" s="49" customFormat="1">
      <c r="A2795" s="39">
        <v>50</v>
      </c>
      <c r="B2795" s="54" t="s">
        <v>40</v>
      </c>
      <c r="C2795" s="55" t="s">
        <v>5347</v>
      </c>
      <c r="D2795" s="141" t="s">
        <v>26</v>
      </c>
      <c r="E2795" s="88">
        <v>44907</v>
      </c>
      <c r="F2795" s="37" t="str">
        <f>VLOOKUP($C2795,CARPETAS!$C$5:$L$2388,2,FALSE)</f>
        <v>BRB063</v>
      </c>
      <c r="G2795" s="27" t="str">
        <f>VLOOKUP($C2795,CARPETAS!$C$5:$L$2388,9,FALSE)</f>
        <v>144.73.31</v>
      </c>
      <c r="H2795" s="28" t="str">
        <f>VLOOKUP($C2795,CARPETAS!$C$5:$L$2388,5,FALSE)</f>
        <v>Zanini</v>
      </c>
      <c r="I2795" s="88">
        <f>E2795+2</f>
        <v>44909</v>
      </c>
      <c r="J2795" s="29" t="str">
        <f>VLOOKUP($C2795,CARPETAS!$C$5:$L$2388,4,FALSE)</f>
        <v>Rio Branco</v>
      </c>
      <c r="K2795" s="38"/>
      <c r="L2795" s="93">
        <f t="shared" si="177"/>
        <v>44910</v>
      </c>
      <c r="M2795" s="30">
        <f t="shared" si="175"/>
        <v>3</v>
      </c>
      <c r="N2795" s="31">
        <v>918</v>
      </c>
      <c r="O2795" s="31" t="s">
        <v>865</v>
      </c>
      <c r="P2795" s="31">
        <v>918</v>
      </c>
      <c r="Q2795" s="31">
        <v>3199</v>
      </c>
      <c r="R2795" s="31" t="s">
        <v>2263</v>
      </c>
      <c r="S2795" s="31" t="s">
        <v>2264</v>
      </c>
      <c r="T2795" s="40" t="s">
        <v>5378</v>
      </c>
      <c r="U2795" s="40"/>
      <c r="V2795" s="48"/>
      <c r="W2795" s="48"/>
    </row>
    <row r="2796" s="49" customFormat="1">
      <c r="A2796" s="39">
        <v>50</v>
      </c>
      <c r="B2796" s="54" t="s">
        <v>40</v>
      </c>
      <c r="C2796" s="55" t="s">
        <v>5347</v>
      </c>
      <c r="D2796" s="141" t="s">
        <v>1998</v>
      </c>
      <c r="E2796" s="88">
        <v>44907</v>
      </c>
      <c r="F2796" s="37" t="str">
        <f>VLOOKUP($C2796,CARPETAS!$C$5:$L$2388,2,FALSE)</f>
        <v>BRB063</v>
      </c>
      <c r="G2796" s="27" t="str">
        <f>VLOOKUP($C2796,CARPETAS!$C$5:$L$2388,9,FALSE)</f>
        <v>144.73.31</v>
      </c>
      <c r="H2796" s="28" t="str">
        <f>VLOOKUP($C2796,CARPETAS!$C$5:$L$2388,5,FALSE)</f>
        <v>Zanini</v>
      </c>
      <c r="I2796" s="88">
        <f>E2796+2</f>
        <v>44909</v>
      </c>
      <c r="J2796" s="29" t="str">
        <f>VLOOKUP($C2796,CARPETAS!$C$5:$L$2388,4,FALSE)</f>
        <v>Rio Branco</v>
      </c>
      <c r="K2796" s="38"/>
      <c r="L2796" s="93">
        <f t="shared" si="177"/>
        <v>44910</v>
      </c>
      <c r="M2796" s="30">
        <f t="shared" si="175"/>
        <v>3</v>
      </c>
      <c r="N2796" s="31">
        <v>918</v>
      </c>
      <c r="O2796" s="31"/>
      <c r="P2796" s="31">
        <v>918</v>
      </c>
      <c r="Q2796" s="31">
        <v>3200</v>
      </c>
      <c r="R2796" s="31" t="s">
        <v>4482</v>
      </c>
      <c r="S2796" s="31" t="s">
        <v>344</v>
      </c>
      <c r="T2796" s="40" t="s">
        <v>5378</v>
      </c>
      <c r="U2796" s="40"/>
      <c r="V2796" s="48"/>
      <c r="W2796" s="48"/>
    </row>
    <row r="2797" s="49" customFormat="1">
      <c r="A2797" s="39">
        <v>50</v>
      </c>
      <c r="B2797" s="54" t="s">
        <v>40</v>
      </c>
      <c r="C2797" s="55" t="s">
        <v>5282</v>
      </c>
      <c r="D2797" s="141" t="s">
        <v>27</v>
      </c>
      <c r="E2797" s="88">
        <v>44908</v>
      </c>
      <c r="F2797" s="37" t="str">
        <f>VLOOKUP($C2797,CARPETAS!$C$5:$L$2388,2,FALSE)</f>
        <v>BRB062</v>
      </c>
      <c r="G2797" s="27" t="str">
        <f>VLOOKUP($C2797,CARPETAS!$C$5:$L$2388,9,FALSE)</f>
        <v>144.58.37</v>
      </c>
      <c r="H2797" s="28" t="str">
        <f>VLOOKUP($C2797,CARPETAS!$C$5:$L$2388,5,FALSE)</f>
        <v>Silvio</v>
      </c>
      <c r="I2797" s="88">
        <v>44909</v>
      </c>
      <c r="J2797" s="29" t="str">
        <f>VLOOKUP($C2797,CARPETAS!$C$5:$L$2388,4,FALSE)</f>
        <v>Rio Branco</v>
      </c>
      <c r="K2797" s="38"/>
      <c r="L2797" s="93">
        <f t="shared" si="177"/>
        <v>44910</v>
      </c>
      <c r="M2797" s="30">
        <f t="shared" si="175"/>
        <v>2</v>
      </c>
      <c r="N2797" s="31">
        <v>918</v>
      </c>
      <c r="O2797" s="31" t="s">
        <v>4102</v>
      </c>
      <c r="P2797" s="31">
        <v>919</v>
      </c>
      <c r="Q2797" s="31">
        <v>5981</v>
      </c>
      <c r="R2797" s="31" t="s">
        <v>1311</v>
      </c>
      <c r="S2797" s="31" t="s">
        <v>867</v>
      </c>
      <c r="T2797" s="40" t="s">
        <v>5387</v>
      </c>
      <c r="U2797" s="40"/>
      <c r="V2797" s="48"/>
      <c r="W2797" s="48"/>
    </row>
    <row r="2798" s="49" customFormat="1">
      <c r="A2798" s="39">
        <v>50</v>
      </c>
      <c r="B2798" s="54" t="s">
        <v>40</v>
      </c>
      <c r="C2798" s="55" t="s">
        <v>5388</v>
      </c>
      <c r="D2798" s="141" t="s">
        <v>1907</v>
      </c>
      <c r="E2798" s="88">
        <v>44907</v>
      </c>
      <c r="F2798" s="37" t="str">
        <f>VLOOKUP($C2798,CARPETAS!$C$5:$L$2388,2,FALSE)</f>
        <v>PYB028</v>
      </c>
      <c r="G2798" s="27" t="str">
        <f>VLOOKUP($C2798,CARPETAS!$C$5:$L$2388,9,FALSE)</f>
        <v>144,80,96</v>
      </c>
      <c r="H2798" s="28" t="str">
        <f>VLOOKUP($C2798,CARPETAS!$C$5:$L$2388,5,FALSE)</f>
        <v>Alto Paraguay</v>
      </c>
      <c r="I2798" s="88">
        <v>44909</v>
      </c>
      <c r="J2798" s="29" t="str">
        <f>VLOOKUP($C2798,CARPETAS!$C$5:$L$2388,4,FALSE)</f>
        <v>Salto</v>
      </c>
      <c r="K2798" s="38"/>
      <c r="L2798" s="93">
        <f t="shared" si="177"/>
        <v>44910</v>
      </c>
      <c r="M2798" s="30">
        <f t="shared" si="175"/>
        <v>3</v>
      </c>
      <c r="N2798" s="31">
        <v>990</v>
      </c>
      <c r="O2798" s="31" t="s">
        <v>2134</v>
      </c>
      <c r="P2798" s="31">
        <v>990</v>
      </c>
      <c r="Q2798" s="31"/>
      <c r="R2798" s="31"/>
      <c r="S2798" s="31"/>
      <c r="T2798" s="40" t="s">
        <v>5389</v>
      </c>
      <c r="U2798" s="40"/>
      <c r="V2798" s="48"/>
      <c r="W2798" s="48"/>
    </row>
    <row r="2799" s="49" customFormat="1">
      <c r="A2799" s="39">
        <v>50</v>
      </c>
      <c r="B2799" s="54" t="s">
        <v>40</v>
      </c>
      <c r="C2799" s="55" t="s">
        <v>5388</v>
      </c>
      <c r="D2799" s="141" t="s">
        <v>1907</v>
      </c>
      <c r="E2799" s="88">
        <v>44907</v>
      </c>
      <c r="F2799" s="37" t="str">
        <f>VLOOKUP($C2799,CARPETAS!$C$5:$L$2388,2,FALSE)</f>
        <v>PYB028</v>
      </c>
      <c r="G2799" s="27" t="str">
        <f>VLOOKUP($C2799,CARPETAS!$C$5:$L$2388,9,FALSE)</f>
        <v>144,80,96</v>
      </c>
      <c r="H2799" s="28" t="str">
        <f>VLOOKUP($C2799,CARPETAS!$C$5:$L$2388,5,FALSE)</f>
        <v>Alto Paraguay</v>
      </c>
      <c r="I2799" s="88">
        <v>44909</v>
      </c>
      <c r="J2799" s="29" t="str">
        <f>VLOOKUP($C2799,CARPETAS!$C$5:$L$2388,4,FALSE)</f>
        <v>Salto</v>
      </c>
      <c r="K2799" s="38"/>
      <c r="L2799" s="93">
        <f t="shared" si="177"/>
        <v>44910</v>
      </c>
      <c r="M2799" s="30">
        <f t="shared" si="175"/>
        <v>3</v>
      </c>
      <c r="N2799" s="31">
        <v>990</v>
      </c>
      <c r="O2799" s="31" t="s">
        <v>2138</v>
      </c>
      <c r="P2799" s="31">
        <v>990</v>
      </c>
      <c r="Q2799" s="31"/>
      <c r="R2799" s="31"/>
      <c r="S2799" s="31"/>
      <c r="T2799" s="40" t="s">
        <v>5389</v>
      </c>
      <c r="U2799" s="40"/>
      <c r="V2799" s="48"/>
      <c r="W2799" s="48"/>
    </row>
    <row r="2800" s="49" customFormat="1">
      <c r="A2800" s="39">
        <v>49</v>
      </c>
      <c r="B2800" s="54" t="s">
        <v>40</v>
      </c>
      <c r="C2800" s="55" t="s">
        <v>5390</v>
      </c>
      <c r="D2800" s="141" t="s">
        <v>1907</v>
      </c>
      <c r="E2800" s="88">
        <v>44906</v>
      </c>
      <c r="F2800" s="37" t="str">
        <f>VLOOKUP($C2800,CARPETAS!$C$5:$L$2388,2,FALSE)</f>
        <v>PYB026</v>
      </c>
      <c r="G2800" s="27" t="str">
        <f>VLOOKUP($C2800,CARPETAS!$C$5:$L$2388,9,FALSE)</f>
        <v>144,73,78</v>
      </c>
      <c r="H2800" s="28" t="str">
        <f>VLOOKUP($C2800,CARPETAS!$C$5:$L$2388,5,FALSE)</f>
        <v>Alto Paraguay</v>
      </c>
      <c r="I2800" s="88">
        <v>44909</v>
      </c>
      <c r="J2800" s="29" t="str">
        <f>VLOOKUP($C2800,CARPETAS!$C$5:$L$2388,4,FALSE)</f>
        <v>Salto</v>
      </c>
      <c r="K2800" s="38"/>
      <c r="L2800" s="93">
        <f>I2800+1+1</f>
        <v>44911</v>
      </c>
      <c r="M2800" s="30">
        <f t="shared" si="175"/>
        <v>5</v>
      </c>
      <c r="N2800" s="31">
        <v>994</v>
      </c>
      <c r="O2800" s="31" t="s">
        <v>5391</v>
      </c>
      <c r="P2800" s="31">
        <v>994</v>
      </c>
      <c r="Q2800" s="31"/>
      <c r="R2800" s="31" t="s">
        <v>5392</v>
      </c>
      <c r="S2800" s="31"/>
      <c r="T2800" s="40" t="s">
        <v>5393</v>
      </c>
      <c r="U2800" s="40"/>
      <c r="V2800" s="48"/>
      <c r="W2800" s="48"/>
    </row>
    <row r="2801" s="49" customFormat="1">
      <c r="A2801" s="39">
        <v>50</v>
      </c>
      <c r="B2801" s="54" t="s">
        <v>40</v>
      </c>
      <c r="C2801" s="55" t="s">
        <v>5282</v>
      </c>
      <c r="D2801" s="141" t="s">
        <v>32</v>
      </c>
      <c r="E2801" s="88">
        <v>44908</v>
      </c>
      <c r="F2801" s="37" t="str">
        <f>VLOOKUP($C2801,CARPETAS!$C$5:$L$2388,2,FALSE)</f>
        <v>BRB062</v>
      </c>
      <c r="G2801" s="27" t="str">
        <f>VLOOKUP($C2801,CARPETAS!$C$5:$L$2388,9,FALSE)</f>
        <v>144.58.37</v>
      </c>
      <c r="H2801" s="28" t="str">
        <f>VLOOKUP($C2801,CARPETAS!$C$5:$L$2388,5,FALSE)</f>
        <v>Silvio</v>
      </c>
      <c r="I2801" s="88">
        <f>E2801+2</f>
        <v>44910</v>
      </c>
      <c r="J2801" s="29" t="str">
        <f>VLOOKUP($C2801,CARPETAS!$C$5:$L$2388,4,FALSE)</f>
        <v>Rio Branco</v>
      </c>
      <c r="K2801" s="38"/>
      <c r="L2801" s="93">
        <f>I2801+1+1</f>
        <v>44912</v>
      </c>
      <c r="M2801" s="30">
        <f t="shared" si="175"/>
        <v>4</v>
      </c>
      <c r="N2801" s="31">
        <v>918</v>
      </c>
      <c r="O2801" s="31" t="s">
        <v>705</v>
      </c>
      <c r="P2801" s="31">
        <v>918</v>
      </c>
      <c r="Q2801" s="31">
        <v>5982</v>
      </c>
      <c r="R2801" s="31" t="s">
        <v>2461</v>
      </c>
      <c r="S2801" s="31" t="s">
        <v>2462</v>
      </c>
      <c r="T2801" s="40" t="s">
        <v>5394</v>
      </c>
      <c r="U2801" s="40"/>
      <c r="V2801" s="48"/>
      <c r="W2801" s="48"/>
    </row>
    <row r="2802" s="49" customFormat="1">
      <c r="A2802" s="39">
        <v>49</v>
      </c>
      <c r="B2802" s="54" t="s">
        <v>40</v>
      </c>
      <c r="C2802" s="55" t="s">
        <v>5395</v>
      </c>
      <c r="D2802" s="141" t="s">
        <v>1907</v>
      </c>
      <c r="E2802" s="88">
        <v>44906</v>
      </c>
      <c r="F2802" s="37" t="str">
        <f>VLOOKUP($C2802,CARPETAS!$C$5:$L$2388,2,FALSE)</f>
        <v>PYB025</v>
      </c>
      <c r="G2802" s="27" t="str">
        <f>VLOOKUP($C2802,CARPETAS!$C$5:$L$2388,9,FALSE)</f>
        <v>144,73,77</v>
      </c>
      <c r="H2802" s="28" t="str">
        <f>VLOOKUP($C2802,CARPETAS!$C$5:$L$2388,5,FALSE)</f>
        <v>Alto Paraguay</v>
      </c>
      <c r="I2802" s="88">
        <v>44910</v>
      </c>
      <c r="J2802" s="29" t="str">
        <f>VLOOKUP($C2802,CARPETAS!$C$5:$L$2388,4,FALSE)</f>
        <v>Salto</v>
      </c>
      <c r="K2802" s="38"/>
      <c r="L2802" s="93">
        <f>I2802+1+1</f>
        <v>44912</v>
      </c>
      <c r="M2802" s="30">
        <f t="shared" si="175"/>
        <v>6</v>
      </c>
      <c r="N2802" s="31">
        <v>994</v>
      </c>
      <c r="O2802" s="31" t="s">
        <v>5396</v>
      </c>
      <c r="P2802" s="31">
        <v>994</v>
      </c>
      <c r="Q2802" s="31"/>
      <c r="R2802" s="31"/>
      <c r="S2802" s="31"/>
      <c r="T2802" s="40" t="s">
        <v>5397</v>
      </c>
      <c r="U2802" s="40"/>
      <c r="V2802" s="48"/>
      <c r="W2802" s="48"/>
    </row>
    <row r="2803" s="49" customFormat="1">
      <c r="A2803" s="39">
        <v>49</v>
      </c>
      <c r="B2803" s="54" t="s">
        <v>40</v>
      </c>
      <c r="C2803" s="55" t="s">
        <v>5398</v>
      </c>
      <c r="D2803" s="141" t="s">
        <v>1907</v>
      </c>
      <c r="E2803" s="88">
        <v>44906</v>
      </c>
      <c r="F2803" s="37" t="str">
        <f>VLOOKUP($C2803,CARPETAS!$C$5:$L$2388,2,FALSE)</f>
        <v>PYB027</v>
      </c>
      <c r="G2803" s="27" t="str">
        <f>VLOOKUP($C2803,CARPETAS!$C$5:$L$2388,9,FALSE)</f>
        <v>144.80.83</v>
      </c>
      <c r="H2803" s="28" t="str">
        <f>VLOOKUP($C2803,CARPETAS!$C$5:$L$2388,5,FALSE)</f>
        <v>Alto Paraguay</v>
      </c>
      <c r="I2803" s="88">
        <v>44910</v>
      </c>
      <c r="J2803" s="29" t="str">
        <f>VLOOKUP($C2803,CARPETAS!$C$5:$L$2388,4,FALSE)</f>
        <v>Salto</v>
      </c>
      <c r="K2803" s="38"/>
      <c r="L2803" s="93">
        <f>I2803+1</f>
        <v>44911</v>
      </c>
      <c r="M2803" s="30">
        <f t="shared" si="175"/>
        <v>5</v>
      </c>
      <c r="N2803" s="31">
        <v>924</v>
      </c>
      <c r="O2803" s="31" t="s">
        <v>5399</v>
      </c>
      <c r="P2803" s="31">
        <v>923</v>
      </c>
      <c r="Q2803" s="31"/>
      <c r="R2803" s="31" t="s">
        <v>5400</v>
      </c>
      <c r="S2803" s="31"/>
      <c r="T2803" s="40" t="s">
        <v>5401</v>
      </c>
      <c r="U2803" s="40"/>
      <c r="V2803" s="48"/>
      <c r="W2803" s="48"/>
    </row>
    <row r="2804" s="49" customFormat="1">
      <c r="A2804" s="39">
        <v>50</v>
      </c>
      <c r="B2804" s="54" t="s">
        <v>40</v>
      </c>
      <c r="C2804" s="55" t="s">
        <v>5388</v>
      </c>
      <c r="D2804" s="141" t="s">
        <v>1907</v>
      </c>
      <c r="E2804" s="88">
        <v>44907</v>
      </c>
      <c r="F2804" s="37" t="str">
        <f>VLOOKUP($C2804,CARPETAS!$C$5:$L$2388,2,FALSE)</f>
        <v>PYB028</v>
      </c>
      <c r="G2804" s="27" t="str">
        <f>VLOOKUP($C2804,CARPETAS!$C$5:$L$2388,9,FALSE)</f>
        <v>144,80,96</v>
      </c>
      <c r="H2804" s="28" t="str">
        <f>VLOOKUP($C2804,CARPETAS!$C$5:$L$2388,5,FALSE)</f>
        <v>Alto Paraguay</v>
      </c>
      <c r="I2804" s="88">
        <v>44910</v>
      </c>
      <c r="J2804" s="29" t="str">
        <f>VLOOKUP($C2804,CARPETAS!$C$5:$L$2388,4,FALSE)</f>
        <v>Salto</v>
      </c>
      <c r="K2804" s="38"/>
      <c r="L2804" s="93">
        <f>I2804+1</f>
        <v>44911</v>
      </c>
      <c r="M2804" s="30">
        <f t="shared" si="175"/>
        <v>4</v>
      </c>
      <c r="N2804" s="31">
        <v>990</v>
      </c>
      <c r="O2804" s="31" t="s">
        <v>2158</v>
      </c>
      <c r="P2804" s="31">
        <v>990</v>
      </c>
      <c r="Q2804" s="31"/>
      <c r="R2804" s="31"/>
      <c r="S2804" s="31"/>
      <c r="T2804" s="40" t="s">
        <v>5402</v>
      </c>
      <c r="U2804" s="40"/>
      <c r="V2804" s="48"/>
      <c r="W2804" s="48"/>
    </row>
    <row r="2805" s="49" customFormat="1">
      <c r="A2805" s="39">
        <v>49</v>
      </c>
      <c r="B2805" s="54" t="s">
        <v>40</v>
      </c>
      <c r="C2805" s="55" t="s">
        <v>5403</v>
      </c>
      <c r="D2805" s="141" t="s">
        <v>38</v>
      </c>
      <c r="E2805" s="88">
        <v>44902</v>
      </c>
      <c r="F2805" s="37" t="str">
        <f>VLOOKUP($C2805,CARPETAS!$C$5:$L$2388,2,FALSE)</f>
        <v>BRA049</v>
      </c>
      <c r="G2805" s="27" t="str">
        <f>VLOOKUP($C2805,CARPETAS!$C$5:$L$2388,9,FALSE)</f>
        <v>144,78,76</v>
      </c>
      <c r="H2805" s="28" t="str">
        <f>VLOOKUP($C2805,CARPETAS!$C$5:$L$2388,5,FALSE)</f>
        <v>Silvio</v>
      </c>
      <c r="I2805" s="88">
        <f>E2805+7+1</f>
        <v>44910</v>
      </c>
      <c r="J2805" s="29" t="str">
        <f>VLOOKUP($C2805,CARPETAS!$C$5:$L$2388,4,FALSE)</f>
        <v>Rio Branco</v>
      </c>
      <c r="K2805" s="38"/>
      <c r="L2805" s="93">
        <f>I2805+1+1</f>
        <v>44912</v>
      </c>
      <c r="M2805" s="30">
        <f t="shared" si="175"/>
        <v>10</v>
      </c>
      <c r="N2805" s="31">
        <v>1104</v>
      </c>
      <c r="O2805" s="31">
        <v>58224</v>
      </c>
      <c r="P2805" s="31">
        <v>1104</v>
      </c>
      <c r="Q2805" s="31">
        <v>5971</v>
      </c>
      <c r="R2805" s="31" t="s">
        <v>4445</v>
      </c>
      <c r="S2805" s="31" t="s">
        <v>4446</v>
      </c>
      <c r="T2805" s="40" t="s">
        <v>5404</v>
      </c>
      <c r="U2805" s="40"/>
      <c r="V2805" s="48"/>
      <c r="W2805" s="48"/>
    </row>
    <row r="2806" s="49" customFormat="1">
      <c r="A2806" s="39">
        <v>50</v>
      </c>
      <c r="B2806" s="54" t="s">
        <v>40</v>
      </c>
      <c r="C2806" s="55" t="s">
        <v>5388</v>
      </c>
      <c r="D2806" s="141" t="s">
        <v>1907</v>
      </c>
      <c r="E2806" s="88">
        <v>44907</v>
      </c>
      <c r="F2806" s="37" t="str">
        <f>VLOOKUP($C2806,CARPETAS!$C$5:$L$2388,2,FALSE)</f>
        <v>PYB028</v>
      </c>
      <c r="G2806" s="27" t="str">
        <f>VLOOKUP($C2806,CARPETAS!$C$5:$L$2388,9,FALSE)</f>
        <v>144,80,96</v>
      </c>
      <c r="H2806" s="28" t="str">
        <f>VLOOKUP($C2806,CARPETAS!$C$5:$L$2388,5,FALSE)</f>
        <v>Alto Paraguay</v>
      </c>
      <c r="I2806" s="88">
        <v>44910</v>
      </c>
      <c r="J2806" s="29" t="str">
        <f>VLOOKUP($C2806,CARPETAS!$C$5:$L$2388,4,FALSE)</f>
        <v>Salto</v>
      </c>
      <c r="K2806" s="38"/>
      <c r="L2806" s="93">
        <f ref="L2806:L2819" t="shared" si="178">I2806+1</f>
        <v>44911</v>
      </c>
      <c r="M2806" s="30">
        <f ref="M2806:M2869" t="shared" si="179">IF(E2806&lt;&gt;"",L2806-E2806,"-")</f>
        <v>4</v>
      </c>
      <c r="N2806" s="31">
        <v>990</v>
      </c>
      <c r="O2806" s="31" t="s">
        <v>2148</v>
      </c>
      <c r="P2806" s="31">
        <v>993</v>
      </c>
      <c r="Q2806" s="31"/>
      <c r="R2806" s="31" t="s">
        <v>5405</v>
      </c>
      <c r="S2806" s="31"/>
      <c r="T2806" s="40" t="s">
        <v>5406</v>
      </c>
      <c r="U2806" s="40"/>
      <c r="V2806" s="48"/>
      <c r="W2806" s="48"/>
    </row>
    <row r="2807" s="49" customFormat="1">
      <c r="A2807" s="39">
        <v>50</v>
      </c>
      <c r="B2807" s="54" t="s">
        <v>40</v>
      </c>
      <c r="C2807" s="55" t="s">
        <v>5407</v>
      </c>
      <c r="D2807" s="141" t="s">
        <v>32</v>
      </c>
      <c r="E2807" s="88">
        <v>44909</v>
      </c>
      <c r="F2807" s="37" t="str">
        <f>VLOOKUP($C2807,CARPETAS!$C$5:$L$2388,2,FALSE)</f>
        <v>BRB064</v>
      </c>
      <c r="G2807" s="27" t="str">
        <f>VLOOKUP($C2807,CARPETAS!$C$5:$L$2388,9,FALSE)</f>
        <v>144,83,36</v>
      </c>
      <c r="H2807" s="28" t="str">
        <f>VLOOKUP($C2807,CARPETAS!$C$5:$L$2388,5,FALSE)</f>
        <v>Silvio</v>
      </c>
      <c r="I2807" s="88">
        <f>E2807+2</f>
        <v>44911</v>
      </c>
      <c r="J2807" s="29" t="str">
        <f>VLOOKUP($C2807,CARPETAS!$C$5:$L$2388,4,FALSE)</f>
        <v>Rio Branco</v>
      </c>
      <c r="K2807" s="38"/>
      <c r="L2807" s="93">
        <f t="shared" si="178"/>
        <v>44912</v>
      </c>
      <c r="M2807" s="30">
        <f t="shared" si="179"/>
        <v>3</v>
      </c>
      <c r="N2807" s="31">
        <v>918</v>
      </c>
      <c r="O2807" s="31" t="s">
        <v>688</v>
      </c>
      <c r="P2807" s="31">
        <v>919</v>
      </c>
      <c r="Q2807" s="31">
        <v>5986</v>
      </c>
      <c r="R2807" s="31" t="s">
        <v>3039</v>
      </c>
      <c r="S2807" s="31" t="s">
        <v>1628</v>
      </c>
      <c r="T2807" s="40" t="s">
        <v>5408</v>
      </c>
      <c r="U2807" s="40"/>
      <c r="V2807" s="48"/>
      <c r="W2807" s="48"/>
    </row>
    <row r="2808" s="49" customFormat="1">
      <c r="A2808" s="39">
        <v>50</v>
      </c>
      <c r="B2808" s="54" t="s">
        <v>40</v>
      </c>
      <c r="C2808" s="55" t="s">
        <v>5347</v>
      </c>
      <c r="D2808" s="141" t="s">
        <v>1998</v>
      </c>
      <c r="E2808" s="88">
        <v>44909</v>
      </c>
      <c r="F2808" s="37" t="str">
        <f>VLOOKUP($C2808,CARPETAS!$C$5:$L$2388,2,FALSE)</f>
        <v>BRB063</v>
      </c>
      <c r="G2808" s="27" t="str">
        <f>VLOOKUP($C2808,CARPETAS!$C$5:$L$2388,9,FALSE)</f>
        <v>144.73.31</v>
      </c>
      <c r="H2808" s="28" t="str">
        <f>VLOOKUP($C2808,CARPETAS!$C$5:$L$2388,5,FALSE)</f>
        <v>Zanini</v>
      </c>
      <c r="I2808" s="88">
        <f>E2808+2</f>
        <v>44911</v>
      </c>
      <c r="J2808" s="29" t="str">
        <f>VLOOKUP($C2808,CARPETAS!$C$5:$L$2388,4,FALSE)</f>
        <v>Rio Branco</v>
      </c>
      <c r="K2808" s="38"/>
      <c r="L2808" s="93">
        <f t="shared" si="178"/>
        <v>44912</v>
      </c>
      <c r="M2808" s="30">
        <f t="shared" si="179"/>
        <v>3</v>
      </c>
      <c r="N2808" s="31">
        <v>918</v>
      </c>
      <c r="O2808" s="31" t="s">
        <v>3787</v>
      </c>
      <c r="P2808" s="31">
        <v>919</v>
      </c>
      <c r="Q2808" s="31">
        <v>3203</v>
      </c>
      <c r="R2808" s="31" t="s">
        <v>1554</v>
      </c>
      <c r="S2808" s="31" t="s">
        <v>2086</v>
      </c>
      <c r="T2808" s="40" t="s">
        <v>5408</v>
      </c>
      <c r="U2808" s="40"/>
      <c r="V2808" s="48"/>
      <c r="W2808" s="48"/>
    </row>
    <row r="2809" s="49" customFormat="1">
      <c r="A2809" s="39">
        <v>50</v>
      </c>
      <c r="B2809" s="54" t="s">
        <v>40</v>
      </c>
      <c r="C2809" s="55" t="s">
        <v>5282</v>
      </c>
      <c r="D2809" s="141" t="s">
        <v>27</v>
      </c>
      <c r="E2809" s="88">
        <v>44910</v>
      </c>
      <c r="F2809" s="37" t="str">
        <f>VLOOKUP($C2809,CARPETAS!$C$5:$L$2388,2,FALSE)</f>
        <v>BRB062</v>
      </c>
      <c r="G2809" s="27" t="str">
        <f>VLOOKUP($C2809,CARPETAS!$C$5:$L$2388,9,FALSE)</f>
        <v>144.58.37</v>
      </c>
      <c r="H2809" s="28" t="str">
        <f>VLOOKUP($C2809,CARPETAS!$C$5:$L$2388,5,FALSE)</f>
        <v>Silvio</v>
      </c>
      <c r="I2809" s="88">
        <v>44911</v>
      </c>
      <c r="J2809" s="29" t="str">
        <f>VLOOKUP($C2809,CARPETAS!$C$5:$L$2388,4,FALSE)</f>
        <v>Rio Branco</v>
      </c>
      <c r="K2809" s="38"/>
      <c r="L2809" s="93">
        <f t="shared" si="178"/>
        <v>44912</v>
      </c>
      <c r="M2809" s="30">
        <f t="shared" si="179"/>
        <v>2</v>
      </c>
      <c r="N2809" s="31">
        <v>918</v>
      </c>
      <c r="O2809" s="31" t="s">
        <v>4132</v>
      </c>
      <c r="P2809" s="31">
        <v>918</v>
      </c>
      <c r="Q2809" s="31">
        <v>5984</v>
      </c>
      <c r="R2809" s="31" t="s">
        <v>5409</v>
      </c>
      <c r="S2809" s="31" t="s">
        <v>5410</v>
      </c>
      <c r="T2809" s="40" t="s">
        <v>5411</v>
      </c>
      <c r="U2809" s="40"/>
      <c r="V2809" s="48"/>
      <c r="W2809" s="48"/>
    </row>
    <row r="2810" s="49" customFormat="1">
      <c r="A2810" s="39">
        <v>50</v>
      </c>
      <c r="B2810" s="54" t="s">
        <v>22</v>
      </c>
      <c r="C2810" s="55" t="s">
        <v>23</v>
      </c>
      <c r="D2810" s="141" t="s">
        <v>1907</v>
      </c>
      <c r="E2810" s="88">
        <v>44907</v>
      </c>
      <c r="F2810" s="37" t="str">
        <f>VLOOKUP($C2810,CARPETAS!$C$5:$L$2388,2,FALSE)</f>
        <v>BRB</v>
      </c>
      <c r="G2810" s="27" t="str">
        <f>VLOOKUP($C2810,CARPETAS!$C$5:$L$2388,9,FALSE)</f>
        <v>xx</v>
      </c>
      <c r="H2810" s="28" t="str">
        <f>VLOOKUP($C2810,CARPETAS!$C$5:$L$2388,5,FALSE)</f>
        <v>xx</v>
      </c>
      <c r="I2810" s="88">
        <f>E2810+5</f>
        <v>44912</v>
      </c>
      <c r="J2810" s="29" t="str">
        <f>VLOOKUP($C2810,CARPETAS!$C$5:$L$2388,4,FALSE)</f>
        <v>xx</v>
      </c>
      <c r="K2810" s="38"/>
      <c r="L2810" s="93">
        <f t="shared" si="178"/>
        <v>44913</v>
      </c>
      <c r="M2810" s="30">
        <f t="shared" si="179"/>
        <v>6</v>
      </c>
      <c r="N2810" s="31">
        <v>990</v>
      </c>
      <c r="O2810" s="31"/>
      <c r="P2810" s="31"/>
      <c r="Q2810" s="31"/>
      <c r="R2810" s="31"/>
      <c r="S2810" s="31"/>
      <c r="T2810" s="40"/>
      <c r="U2810" s="40"/>
      <c r="V2810" s="48"/>
      <c r="W2810" s="48"/>
    </row>
    <row r="2811" s="49" customFormat="1">
      <c r="A2811" s="39">
        <v>50</v>
      </c>
      <c r="B2811" s="54" t="s">
        <v>40</v>
      </c>
      <c r="C2811" s="55" t="s">
        <v>5407</v>
      </c>
      <c r="D2811" s="141" t="s">
        <v>32</v>
      </c>
      <c r="E2811" s="88">
        <v>44911</v>
      </c>
      <c r="F2811" s="37" t="str">
        <f>VLOOKUP($C2811,CARPETAS!$C$5:$L$2388,2,FALSE)</f>
        <v>BRB064</v>
      </c>
      <c r="G2811" s="27" t="str">
        <f>VLOOKUP($C2811,CARPETAS!$C$5:$L$2388,9,FALSE)</f>
        <v>144,83,36</v>
      </c>
      <c r="H2811" s="28" t="str">
        <f>VLOOKUP($C2811,CARPETAS!$C$5:$L$2388,5,FALSE)</f>
        <v>Silvio</v>
      </c>
      <c r="I2811" s="88">
        <v>44914</v>
      </c>
      <c r="J2811" s="29" t="str">
        <f>VLOOKUP($C2811,CARPETAS!$C$5:$L$2388,4,FALSE)</f>
        <v>Rio Branco</v>
      </c>
      <c r="K2811" s="38"/>
      <c r="L2811" s="93">
        <f t="shared" si="178"/>
        <v>44915</v>
      </c>
      <c r="M2811" s="30">
        <f t="shared" si="179"/>
        <v>4</v>
      </c>
      <c r="N2811" s="31">
        <v>918</v>
      </c>
      <c r="O2811" s="31" t="s">
        <v>709</v>
      </c>
      <c r="P2811" s="31">
        <v>919</v>
      </c>
      <c r="Q2811" s="31">
        <v>58350</v>
      </c>
      <c r="R2811" s="31" t="s">
        <v>5412</v>
      </c>
      <c r="S2811" s="31" t="s">
        <v>5413</v>
      </c>
      <c r="T2811" s="40" t="s">
        <v>5414</v>
      </c>
      <c r="U2811" s="40"/>
      <c r="V2811" s="48"/>
      <c r="W2811" s="48"/>
    </row>
    <row r="2812" s="49" customFormat="1">
      <c r="A2812" s="39">
        <v>50</v>
      </c>
      <c r="B2812" s="54" t="s">
        <v>40</v>
      </c>
      <c r="C2812" s="55" t="s">
        <v>5347</v>
      </c>
      <c r="D2812" s="141" t="s">
        <v>4563</v>
      </c>
      <c r="E2812" s="88">
        <v>44911</v>
      </c>
      <c r="F2812" s="37" t="str">
        <f>VLOOKUP($C2812,CARPETAS!$C$5:$L$2388,2,FALSE)</f>
        <v>BRB063</v>
      </c>
      <c r="G2812" s="27" t="str">
        <f>VLOOKUP($C2812,CARPETAS!$C$5:$L$2388,9,FALSE)</f>
        <v>144.73.31</v>
      </c>
      <c r="H2812" s="28" t="str">
        <f>VLOOKUP($C2812,CARPETAS!$C$5:$L$2388,5,FALSE)</f>
        <v>Zanini</v>
      </c>
      <c r="I2812" s="88">
        <v>44914</v>
      </c>
      <c r="J2812" s="29" t="str">
        <f>VLOOKUP($C2812,CARPETAS!$C$5:$L$2388,4,FALSE)</f>
        <v>Rio Branco</v>
      </c>
      <c r="K2812" s="38"/>
      <c r="L2812" s="93">
        <f t="shared" si="178"/>
        <v>44915</v>
      </c>
      <c r="M2812" s="30">
        <f t="shared" si="179"/>
        <v>4</v>
      </c>
      <c r="N2812" s="31">
        <v>918</v>
      </c>
      <c r="O2812" s="31" t="s">
        <v>5415</v>
      </c>
      <c r="P2812" s="31">
        <v>919</v>
      </c>
      <c r="Q2812" s="31">
        <v>58391</v>
      </c>
      <c r="R2812" s="31" t="s">
        <v>5416</v>
      </c>
      <c r="S2812" s="31" t="s">
        <v>5417</v>
      </c>
      <c r="T2812" s="40" t="s">
        <v>5418</v>
      </c>
      <c r="U2812" s="40"/>
      <c r="V2812" s="48"/>
      <c r="W2812" s="48"/>
    </row>
    <row r="2813" s="49" customFormat="1">
      <c r="A2813" s="39">
        <v>50</v>
      </c>
      <c r="B2813" s="54" t="s">
        <v>40</v>
      </c>
      <c r="C2813" s="55" t="s">
        <v>5419</v>
      </c>
      <c r="D2813" s="141" t="s">
        <v>5420</v>
      </c>
      <c r="E2813" s="88">
        <v>44907</v>
      </c>
      <c r="F2813" s="37" t="str">
        <f>VLOOKUP($C2813,CARPETAS!$C$5:$L$2388,2,FALSE)</f>
        <v>PYB029</v>
      </c>
      <c r="G2813" s="27" t="str">
        <f>VLOOKUP($C2813,CARPETAS!$C$5:$L$2388,9,FALSE)</f>
        <v>144.80.94</v>
      </c>
      <c r="H2813" s="28" t="str">
        <f>VLOOKUP($C2813,CARPETAS!$C$5:$L$2388,5,FALSE)</f>
        <v>Alto Paraguay</v>
      </c>
      <c r="I2813" s="88">
        <v>44914</v>
      </c>
      <c r="J2813" s="29" t="str">
        <f>VLOOKUP($C2813,CARPETAS!$C$5:$L$2388,4,FALSE)</f>
        <v>Salto</v>
      </c>
      <c r="K2813" s="38"/>
      <c r="L2813" s="93">
        <f t="shared" si="178"/>
        <v>44915</v>
      </c>
      <c r="M2813" s="30">
        <f t="shared" si="179"/>
        <v>8</v>
      </c>
      <c r="N2813" s="31">
        <v>990</v>
      </c>
      <c r="O2813" s="31" t="s">
        <v>5421</v>
      </c>
      <c r="P2813" s="31">
        <v>994</v>
      </c>
      <c r="Q2813" s="31">
        <v>58392</v>
      </c>
      <c r="R2813" s="31" t="s">
        <v>5422</v>
      </c>
      <c r="S2813" s="31" t="s">
        <v>5423</v>
      </c>
      <c r="T2813" s="40" t="s">
        <v>5424</v>
      </c>
      <c r="U2813" s="40"/>
      <c r="V2813" s="48"/>
      <c r="W2813" s="48"/>
    </row>
    <row r="2814" s="49" customFormat="1">
      <c r="A2814" s="39">
        <v>50</v>
      </c>
      <c r="B2814" s="54" t="s">
        <v>40</v>
      </c>
      <c r="C2814" s="55" t="s">
        <v>5425</v>
      </c>
      <c r="D2814" s="141" t="s">
        <v>5420</v>
      </c>
      <c r="E2814" s="88">
        <v>44907</v>
      </c>
      <c r="F2814" s="37" t="str">
        <f>VLOOKUP($C2814,CARPETAS!$C$5:$L$2388,2,FALSE)</f>
        <v>PYB030</v>
      </c>
      <c r="G2814" s="27" t="str">
        <f>VLOOKUP($C2814,CARPETAS!$C$5:$L$2388,9,FALSE)</f>
        <v>144.81.95</v>
      </c>
      <c r="H2814" s="28" t="str">
        <f>VLOOKUP($C2814,CARPETAS!$C$5:$L$2388,5,FALSE)</f>
        <v>Alto Paraguay</v>
      </c>
      <c r="I2814" s="88">
        <v>44914</v>
      </c>
      <c r="J2814" s="29" t="str">
        <f>VLOOKUP($C2814,CARPETAS!$C$5:$L$2388,4,FALSE)</f>
        <v>Salto</v>
      </c>
      <c r="K2814" s="38"/>
      <c r="L2814" s="93">
        <f t="shared" si="178"/>
        <v>44915</v>
      </c>
      <c r="M2814" s="30">
        <f t="shared" si="179"/>
        <v>8</v>
      </c>
      <c r="N2814" s="31">
        <v>990</v>
      </c>
      <c r="O2814" s="31" t="s">
        <v>5426</v>
      </c>
      <c r="P2814" s="31">
        <v>994</v>
      </c>
      <c r="Q2814" s="31">
        <v>58393</v>
      </c>
      <c r="R2814" s="31" t="s">
        <v>5427</v>
      </c>
      <c r="S2814" s="31" t="s">
        <v>5428</v>
      </c>
      <c r="T2814" s="40" t="s">
        <v>5424</v>
      </c>
      <c r="U2814" s="40"/>
      <c r="V2814" s="48"/>
      <c r="W2814" s="48"/>
    </row>
    <row r="2815" s="49" customFormat="1">
      <c r="A2815" s="39">
        <v>50</v>
      </c>
      <c r="B2815" s="54" t="s">
        <v>40</v>
      </c>
      <c r="C2815" s="55" t="s">
        <v>5429</v>
      </c>
      <c r="D2815" s="141" t="s">
        <v>2282</v>
      </c>
      <c r="E2815" s="88">
        <v>44908</v>
      </c>
      <c r="F2815" s="37" t="str">
        <f>VLOOKUP($C2815,CARPETAS!$C$5:$L$2388,2,FALSE)</f>
        <v>BRE053</v>
      </c>
      <c r="G2815" s="27" t="str">
        <f>VLOOKUP($C2815,CARPETAS!$C$5:$L$2388,9,FALSE)</f>
        <v>1447323/1448095</v>
      </c>
      <c r="H2815" s="28" t="str">
        <f>VLOOKUP($C2815,CARPETAS!$C$5:$L$2388,5,FALSE)</f>
        <v>Dallog</v>
      </c>
      <c r="I2815" s="88">
        <v>44914</v>
      </c>
      <c r="J2815" s="29" t="str">
        <f>VLOOKUP($C2815,CARPETAS!$C$5:$L$2388,4,FALSE)</f>
        <v>Rio Branco</v>
      </c>
      <c r="K2815" s="38"/>
      <c r="L2815" s="93">
        <f t="shared" si="178"/>
        <v>44915</v>
      </c>
      <c r="M2815" s="30">
        <f t="shared" si="179"/>
        <v>7</v>
      </c>
      <c r="N2815" s="31">
        <v>1216</v>
      </c>
      <c r="O2815" s="31"/>
      <c r="P2815" s="31"/>
      <c r="Q2815" s="31">
        <v>222</v>
      </c>
      <c r="R2815" s="31" t="s">
        <v>4286</v>
      </c>
      <c r="S2815" s="31" t="s">
        <v>4287</v>
      </c>
      <c r="T2815" s="40" t="s">
        <v>5430</v>
      </c>
      <c r="U2815" s="40"/>
      <c r="V2815" s="48"/>
      <c r="W2815" s="48"/>
    </row>
    <row r="2816" s="49" customFormat="1">
      <c r="A2816" s="39">
        <v>51</v>
      </c>
      <c r="B2816" s="54" t="s">
        <v>40</v>
      </c>
      <c r="C2816" s="55" t="s">
        <v>5431</v>
      </c>
      <c r="D2816" s="141" t="s">
        <v>1907</v>
      </c>
      <c r="E2816" s="88">
        <v>44913</v>
      </c>
      <c r="F2816" s="37" t="str">
        <f>VLOOKUP($C2816,CARPETAS!$C$5:$L$2388,2,FALSE)</f>
        <v>PYB031</v>
      </c>
      <c r="G2816" s="27" t="str">
        <f>VLOOKUP($C2816,CARPETAS!$C$5:$L$2388,9,FALSE)</f>
        <v>144,85,93</v>
      </c>
      <c r="H2816" s="28" t="str">
        <f>VLOOKUP($C2816,CARPETAS!$C$5:$L$2388,5,FALSE)</f>
        <v>Alto Paraguay</v>
      </c>
      <c r="I2816" s="88">
        <v>44915</v>
      </c>
      <c r="J2816" s="29" t="str">
        <f>VLOOKUP($C2816,CARPETAS!$C$5:$L$2388,4,FALSE)</f>
        <v>Salto</v>
      </c>
      <c r="K2816" s="38"/>
      <c r="L2816" s="93">
        <f t="shared" si="178"/>
        <v>44916</v>
      </c>
      <c r="M2816" s="30">
        <f t="shared" si="179"/>
        <v>3</v>
      </c>
      <c r="N2816" s="31">
        <v>990</v>
      </c>
      <c r="O2816" s="31" t="s">
        <v>2187</v>
      </c>
      <c r="P2816" s="31">
        <v>990</v>
      </c>
      <c r="Q2816" s="31"/>
      <c r="R2816" s="31" t="s">
        <v>5432</v>
      </c>
      <c r="S2816" s="31"/>
      <c r="T2816" s="40" t="s">
        <v>5433</v>
      </c>
      <c r="U2816" s="40"/>
      <c r="V2816" s="48"/>
      <c r="W2816" s="48"/>
    </row>
    <row r="2817" s="49" customFormat="1">
      <c r="A2817" s="39">
        <v>51</v>
      </c>
      <c r="B2817" s="54" t="s">
        <v>40</v>
      </c>
      <c r="C2817" s="55" t="s">
        <v>5431</v>
      </c>
      <c r="D2817" s="141" t="s">
        <v>1907</v>
      </c>
      <c r="E2817" s="88">
        <v>44913</v>
      </c>
      <c r="F2817" s="37" t="str">
        <f>VLOOKUP($C2817,CARPETAS!$C$5:$L$2388,2,FALSE)</f>
        <v>PYB031</v>
      </c>
      <c r="G2817" s="27" t="str">
        <f>VLOOKUP($C2817,CARPETAS!$C$5:$L$2388,9,FALSE)</f>
        <v>144,85,93</v>
      </c>
      <c r="H2817" s="28" t="str">
        <f>VLOOKUP($C2817,CARPETAS!$C$5:$L$2388,5,FALSE)</f>
        <v>Alto Paraguay</v>
      </c>
      <c r="I2817" s="88">
        <v>44915</v>
      </c>
      <c r="J2817" s="29" t="str">
        <f>VLOOKUP($C2817,CARPETAS!$C$5:$L$2388,4,FALSE)</f>
        <v>Salto</v>
      </c>
      <c r="K2817" s="38"/>
      <c r="L2817" s="93">
        <f t="shared" si="178"/>
        <v>44916</v>
      </c>
      <c r="M2817" s="30">
        <f t="shared" si="179"/>
        <v>3</v>
      </c>
      <c r="N2817" s="31">
        <v>990</v>
      </c>
      <c r="O2817" s="31" t="s">
        <v>2190</v>
      </c>
      <c r="P2817" s="31">
        <v>990</v>
      </c>
      <c r="Q2817" s="31">
        <v>58228</v>
      </c>
      <c r="R2817" s="31" t="s">
        <v>5434</v>
      </c>
      <c r="S2817" s="31" t="s">
        <v>5435</v>
      </c>
      <c r="T2817" s="40" t="s">
        <v>5433</v>
      </c>
      <c r="U2817" s="40"/>
      <c r="V2817" s="48"/>
      <c r="W2817" s="48"/>
    </row>
    <row r="2818" s="49" customFormat="1">
      <c r="A2818" s="39">
        <v>51</v>
      </c>
      <c r="B2818" s="54" t="s">
        <v>40</v>
      </c>
      <c r="C2818" s="55" t="s">
        <v>5347</v>
      </c>
      <c r="D2818" s="141" t="s">
        <v>1998</v>
      </c>
      <c r="E2818" s="88">
        <v>44914</v>
      </c>
      <c r="F2818" s="37" t="str">
        <f>VLOOKUP($C2818,CARPETAS!$C$5:$L$2388,2,FALSE)</f>
        <v>BRB063</v>
      </c>
      <c r="G2818" s="27" t="str">
        <f>VLOOKUP($C2818,CARPETAS!$C$5:$L$2388,9,FALSE)</f>
        <v>144.73.31</v>
      </c>
      <c r="H2818" s="28" t="str">
        <f>VLOOKUP($C2818,CARPETAS!$C$5:$L$2388,5,FALSE)</f>
        <v>Zanini</v>
      </c>
      <c r="I2818" s="88">
        <f>E2818+2</f>
        <v>44916</v>
      </c>
      <c r="J2818" s="29" t="str">
        <f>VLOOKUP($C2818,CARPETAS!$C$5:$L$2388,4,FALSE)</f>
        <v>Rio Branco</v>
      </c>
      <c r="K2818" s="38"/>
      <c r="L2818" s="93">
        <f t="shared" si="178"/>
        <v>44917</v>
      </c>
      <c r="M2818" s="30">
        <f t="shared" si="179"/>
        <v>3</v>
      </c>
      <c r="N2818" s="31">
        <v>918</v>
      </c>
      <c r="O2818" s="31"/>
      <c r="P2818" s="31">
        <v>918</v>
      </c>
      <c r="Q2818" s="31">
        <v>3212</v>
      </c>
      <c r="R2818" s="31" t="s">
        <v>4429</v>
      </c>
      <c r="S2818" s="31" t="s">
        <v>4430</v>
      </c>
      <c r="T2818" s="40" t="s">
        <v>5436</v>
      </c>
      <c r="U2818" s="40"/>
      <c r="V2818" s="48"/>
      <c r="W2818" s="48"/>
    </row>
    <row r="2819" s="49" customFormat="1">
      <c r="A2819" s="39">
        <v>50</v>
      </c>
      <c r="B2819" s="54" t="s">
        <v>40</v>
      </c>
      <c r="C2819" s="55" t="s">
        <v>5437</v>
      </c>
      <c r="D2819" s="141" t="s">
        <v>5420</v>
      </c>
      <c r="E2819" s="88">
        <v>44907</v>
      </c>
      <c r="F2819" s="37" t="str">
        <f>VLOOKUP($C2819,CARPETAS!$C$5:$L$2388,2,FALSE)</f>
        <v>PYB032</v>
      </c>
      <c r="G2819" s="27" t="str">
        <f>VLOOKUP($C2819,CARPETAS!$C$5:$L$2388,9,FALSE)</f>
        <v>144.81.96</v>
      </c>
      <c r="H2819" s="28" t="str">
        <f>VLOOKUP($C2819,CARPETAS!$C$5:$L$2388,5,FALSE)</f>
        <v>Alto Paraguay</v>
      </c>
      <c r="I2819" s="88">
        <v>44916</v>
      </c>
      <c r="J2819" s="29" t="str">
        <f>VLOOKUP($C2819,CARPETAS!$C$5:$L$2388,4,FALSE)</f>
        <v>Salto</v>
      </c>
      <c r="K2819" s="38"/>
      <c r="L2819" s="93">
        <f t="shared" si="178"/>
        <v>44917</v>
      </c>
      <c r="M2819" s="30">
        <f t="shared" si="179"/>
        <v>10</v>
      </c>
      <c r="N2819" s="31">
        <v>990</v>
      </c>
      <c r="O2819" s="31"/>
      <c r="P2819" s="31">
        <v>994</v>
      </c>
      <c r="Q2819" s="31">
        <v>58229</v>
      </c>
      <c r="R2819" s="31" t="s">
        <v>5438</v>
      </c>
      <c r="S2819" s="31" t="s">
        <v>5439</v>
      </c>
      <c r="T2819" s="40" t="s">
        <v>5440</v>
      </c>
      <c r="U2819" s="40"/>
      <c r="V2819" s="48"/>
      <c r="W2819" s="48"/>
    </row>
    <row r="2820" s="49" customFormat="1">
      <c r="A2820" s="39">
        <v>49</v>
      </c>
      <c r="B2820" s="54" t="s">
        <v>40</v>
      </c>
      <c r="C2820" s="55" t="s">
        <v>5441</v>
      </c>
      <c r="D2820" s="141" t="s">
        <v>38</v>
      </c>
      <c r="E2820" s="88">
        <v>44902</v>
      </c>
      <c r="F2820" s="37" t="str">
        <f>VLOOKUP($C2820,CARPETAS!$C$5:$L$2388,2,FALSE)</f>
        <v>BRA049</v>
      </c>
      <c r="G2820" s="27" t="str">
        <f>VLOOKUP($C2820,CARPETAS!$C$5:$L$2388,9,FALSE)</f>
        <v>144,78,76</v>
      </c>
      <c r="H2820" s="28" t="str">
        <f>VLOOKUP($C2820,CARPETAS!$C$5:$L$2388,5,FALSE)</f>
        <v>Silvio</v>
      </c>
      <c r="I2820" s="88">
        <v>44916</v>
      </c>
      <c r="J2820" s="29" t="str">
        <f>VLOOKUP($C2820,CARPETAS!$C$5:$L$2388,4,FALSE)</f>
        <v>Rio Branco</v>
      </c>
      <c r="K2820" s="38"/>
      <c r="L2820" s="93">
        <f>I2820+1+1</f>
        <v>44918</v>
      </c>
      <c r="M2820" s="30">
        <f t="shared" si="179"/>
        <v>16</v>
      </c>
      <c r="N2820" s="31">
        <v>1104</v>
      </c>
      <c r="O2820" s="31"/>
      <c r="P2820" s="31"/>
      <c r="Q2820" s="31">
        <v>5980</v>
      </c>
      <c r="R2820" s="31" t="s">
        <v>134</v>
      </c>
      <c r="S2820" s="31" t="s">
        <v>1406</v>
      </c>
      <c r="T2820" s="40" t="s">
        <v>5442</v>
      </c>
      <c r="U2820" s="40"/>
      <c r="V2820" s="48"/>
      <c r="W2820" s="48"/>
    </row>
    <row r="2821" s="49" customFormat="1">
      <c r="A2821" s="39">
        <v>51</v>
      </c>
      <c r="B2821" s="54" t="s">
        <v>40</v>
      </c>
      <c r="C2821" s="55" t="s">
        <v>5407</v>
      </c>
      <c r="D2821" s="141" t="s">
        <v>32</v>
      </c>
      <c r="E2821" s="88">
        <v>44915</v>
      </c>
      <c r="F2821" s="37" t="str">
        <f>VLOOKUP($C2821,CARPETAS!$C$5:$L$2388,2,FALSE)</f>
        <v>BRB064</v>
      </c>
      <c r="G2821" s="27" t="str">
        <f>VLOOKUP($C2821,CARPETAS!$C$5:$L$2388,9,FALSE)</f>
        <v>144,83,36</v>
      </c>
      <c r="H2821" s="28" t="str">
        <f>VLOOKUP($C2821,CARPETAS!$C$5:$L$2388,5,FALSE)</f>
        <v>Silvio</v>
      </c>
      <c r="I2821" s="88">
        <f>E2821+2</f>
        <v>44917</v>
      </c>
      <c r="J2821" s="29" t="str">
        <f>VLOOKUP($C2821,CARPETAS!$C$5:$L$2388,4,FALSE)</f>
        <v>Rio Branco</v>
      </c>
      <c r="K2821" s="38"/>
      <c r="L2821" s="93">
        <f>I2821+1</f>
        <v>44918</v>
      </c>
      <c r="M2821" s="30">
        <f t="shared" si="179"/>
        <v>3</v>
      </c>
      <c r="N2821" s="31">
        <v>918</v>
      </c>
      <c r="O2821" s="31" t="s">
        <v>5443</v>
      </c>
      <c r="P2821" s="31">
        <v>918</v>
      </c>
      <c r="Q2821" s="31">
        <v>5997</v>
      </c>
      <c r="R2821" s="31" t="s">
        <v>5444</v>
      </c>
      <c r="S2821" s="31" t="s">
        <v>1778</v>
      </c>
      <c r="T2821" s="40" t="s">
        <v>5445</v>
      </c>
      <c r="U2821" s="40"/>
      <c r="V2821" s="48"/>
      <c r="W2821" s="48"/>
    </row>
    <row r="2822" s="49" customFormat="1">
      <c r="A2822" s="39">
        <v>51</v>
      </c>
      <c r="B2822" s="54" t="s">
        <v>40</v>
      </c>
      <c r="C2822" s="55" t="s">
        <v>5347</v>
      </c>
      <c r="D2822" s="141" t="s">
        <v>1998</v>
      </c>
      <c r="E2822" s="88">
        <v>44916</v>
      </c>
      <c r="F2822" s="37" t="str">
        <f>VLOOKUP($C2822,CARPETAS!$C$5:$L$2388,2,FALSE)</f>
        <v>BRB063</v>
      </c>
      <c r="G2822" s="27" t="str">
        <f>VLOOKUP($C2822,CARPETAS!$C$5:$L$2388,9,FALSE)</f>
        <v>144.73.31</v>
      </c>
      <c r="H2822" s="28" t="str">
        <f>VLOOKUP($C2822,CARPETAS!$C$5:$L$2388,5,FALSE)</f>
        <v>Zanini</v>
      </c>
      <c r="I2822" s="88">
        <v>44917</v>
      </c>
      <c r="J2822" s="29" t="str">
        <f>VLOOKUP($C2822,CARPETAS!$C$5:$L$2388,4,FALSE)</f>
        <v>Rio Branco</v>
      </c>
      <c r="K2822" s="38"/>
      <c r="L2822" s="93">
        <f>I2822+1</f>
        <v>44918</v>
      </c>
      <c r="M2822" s="30">
        <f t="shared" si="179"/>
        <v>2</v>
      </c>
      <c r="N2822" s="31">
        <v>918</v>
      </c>
      <c r="O2822" s="31" t="s">
        <v>5446</v>
      </c>
      <c r="P2822" s="31">
        <v>919</v>
      </c>
      <c r="Q2822" s="31">
        <v>3214</v>
      </c>
      <c r="R2822" s="31" t="s">
        <v>552</v>
      </c>
      <c r="S2822" s="31" t="s">
        <v>553</v>
      </c>
      <c r="T2822" s="40" t="s">
        <v>5447</v>
      </c>
      <c r="U2822" s="40"/>
      <c r="V2822" s="48"/>
      <c r="W2822" s="48"/>
    </row>
    <row r="2823" s="49" customFormat="1">
      <c r="A2823" s="39">
        <v>51</v>
      </c>
      <c r="B2823" s="54" t="s">
        <v>40</v>
      </c>
      <c r="C2823" s="55" t="s">
        <v>5448</v>
      </c>
      <c r="D2823" s="141" t="s">
        <v>5420</v>
      </c>
      <c r="E2823" s="88">
        <v>44915</v>
      </c>
      <c r="F2823" s="37" t="str">
        <f>VLOOKUP($C2823,CARPETAS!$C$5:$L$2388,2,FALSE)</f>
        <v>PYB033</v>
      </c>
      <c r="G2823" s="27" t="str">
        <f>VLOOKUP($C2823,CARPETAS!$C$5:$L$2388,9,FALSE)</f>
        <v>144.81.97</v>
      </c>
      <c r="H2823" s="28" t="str">
        <f>VLOOKUP($C2823,CARPETAS!$C$5:$L$2388,5,FALSE)</f>
        <v>Alto Paraguay</v>
      </c>
      <c r="I2823" s="88">
        <v>44917</v>
      </c>
      <c r="J2823" s="29" t="str">
        <f>VLOOKUP($C2823,CARPETAS!$C$5:$L$2388,4,FALSE)</f>
        <v>Salto</v>
      </c>
      <c r="K2823" s="38"/>
      <c r="L2823" s="93">
        <f>I2823+1</f>
        <v>44918</v>
      </c>
      <c r="M2823" s="30">
        <f t="shared" si="179"/>
        <v>3</v>
      </c>
      <c r="N2823" s="31">
        <v>990</v>
      </c>
      <c r="O2823" s="31" t="s">
        <v>5449</v>
      </c>
      <c r="P2823" s="31">
        <v>990</v>
      </c>
      <c r="Q2823" s="31"/>
      <c r="R2823" s="31"/>
      <c r="S2823" s="31"/>
      <c r="T2823" s="40" t="s">
        <v>5450</v>
      </c>
      <c r="U2823" s="40"/>
      <c r="V2823" s="48"/>
      <c r="W2823" s="48"/>
    </row>
    <row r="2824" ht="28.5" s="49" customFormat="1">
      <c r="A2824" s="39">
        <v>50</v>
      </c>
      <c r="B2824" s="54" t="s">
        <v>40</v>
      </c>
      <c r="C2824" s="55" t="s">
        <v>5451</v>
      </c>
      <c r="D2824" s="141" t="s">
        <v>2282</v>
      </c>
      <c r="E2824" s="88">
        <v>44907</v>
      </c>
      <c r="F2824" s="37" t="str">
        <f>VLOOKUP($C2824,CARPETAS!$C$5:$L$2388,2,FALSE)</f>
        <v>BRE052</v>
      </c>
      <c r="G2824" s="27" t="str">
        <f>VLOOKUP($C2824,CARPETAS!$C$5:$L$2388,9,FALSE)</f>
        <v>1445081-1445082-1445083</v>
      </c>
      <c r="H2824" s="28" t="str">
        <f>VLOOKUP($C2824,CARPETAS!$C$5:$L$2388,5,FALSE)</f>
        <v>Agrovianbirc</v>
      </c>
      <c r="I2824" s="88">
        <v>44917</v>
      </c>
      <c r="J2824" s="29" t="str">
        <f>VLOOKUP($C2824,CARPETAS!$C$5:$L$2388,4,FALSE)</f>
        <v>Rio Branco</v>
      </c>
      <c r="K2824" s="38"/>
      <c r="L2824" s="93">
        <f>I2824+1+1</f>
        <v>44919</v>
      </c>
      <c r="M2824" s="30">
        <f t="shared" si="179"/>
        <v>12</v>
      </c>
      <c r="N2824" s="31">
        <v>1094</v>
      </c>
      <c r="O2824" s="31"/>
      <c r="P2824" s="31">
        <v>1091</v>
      </c>
      <c r="Q2824" s="31"/>
      <c r="R2824" s="31" t="s">
        <v>5452</v>
      </c>
      <c r="S2824" s="31" t="s">
        <v>5453</v>
      </c>
      <c r="T2824" s="40" t="s">
        <v>5454</v>
      </c>
      <c r="U2824" s="40"/>
      <c r="V2824" s="48"/>
      <c r="W2824" s="48"/>
    </row>
    <row r="2825" s="49" customFormat="1">
      <c r="A2825" s="39">
        <v>51</v>
      </c>
      <c r="B2825" s="54" t="s">
        <v>40</v>
      </c>
      <c r="C2825" s="55" t="s">
        <v>5407</v>
      </c>
      <c r="D2825" s="141" t="s">
        <v>32</v>
      </c>
      <c r="E2825" s="88">
        <v>44918</v>
      </c>
      <c r="F2825" s="37" t="str">
        <f>VLOOKUP($C2825,CARPETAS!$C$5:$L$2388,2,FALSE)</f>
        <v>BRB064</v>
      </c>
      <c r="G2825" s="27" t="str">
        <f>VLOOKUP($C2825,CARPETAS!$C$5:$L$2388,9,FALSE)</f>
        <v>144,83,36</v>
      </c>
      <c r="H2825" s="28" t="str">
        <f>VLOOKUP($C2825,CARPETAS!$C$5:$L$2388,5,FALSE)</f>
        <v>Silvio</v>
      </c>
      <c r="I2825" s="88">
        <v>44921</v>
      </c>
      <c r="J2825" s="29" t="str">
        <f>VLOOKUP($C2825,CARPETAS!$C$5:$L$2388,4,FALSE)</f>
        <v>Rio Branco</v>
      </c>
      <c r="K2825" s="38"/>
      <c r="L2825" s="93">
        <f ref="L2825:L2846" t="shared" si="180">I2825+1</f>
        <v>44922</v>
      </c>
      <c r="M2825" s="30">
        <f t="shared" si="179"/>
        <v>4</v>
      </c>
      <c r="N2825" s="31">
        <v>918</v>
      </c>
      <c r="O2825" s="31" t="s">
        <v>740</v>
      </c>
      <c r="P2825" s="31">
        <v>919</v>
      </c>
      <c r="Q2825" s="31">
        <v>6002</v>
      </c>
      <c r="R2825" s="31" t="s">
        <v>5371</v>
      </c>
      <c r="S2825" s="31" t="s">
        <v>5372</v>
      </c>
      <c r="T2825" s="40" t="s">
        <v>5455</v>
      </c>
      <c r="U2825" s="40"/>
      <c r="V2825" s="48"/>
      <c r="W2825" s="48"/>
    </row>
    <row r="2826" s="49" customFormat="1">
      <c r="A2826" s="39">
        <v>50</v>
      </c>
      <c r="B2826" s="54" t="s">
        <v>40</v>
      </c>
      <c r="C2826" s="55" t="s">
        <v>5456</v>
      </c>
      <c r="D2826" s="141" t="s">
        <v>38</v>
      </c>
      <c r="E2826" s="88">
        <v>44910</v>
      </c>
      <c r="F2826" s="37" t="str">
        <f>VLOOKUP($C2826,CARPETAS!$C$5:$L$2388,2,FALSE)</f>
        <v>BRA050</v>
      </c>
      <c r="G2826" s="27" t="str">
        <f>VLOOKUP($C2826,CARPETAS!$C$5:$L$2388,9,FALSE)</f>
        <v>144.83.37</v>
      </c>
      <c r="H2826" s="28" t="str">
        <f>VLOOKUP($C2826,CARPETAS!$C$5:$L$2388,5,FALSE)</f>
        <v>Silvio</v>
      </c>
      <c r="I2826" s="88">
        <v>44921</v>
      </c>
      <c r="J2826" s="29" t="str">
        <f>VLOOKUP($C2826,CARPETAS!$C$5:$L$2388,4,FALSE)</f>
        <v>Rio Branco</v>
      </c>
      <c r="K2826" s="38"/>
      <c r="L2826" s="93">
        <f t="shared" si="180"/>
        <v>44922</v>
      </c>
      <c r="M2826" s="30">
        <f t="shared" si="179"/>
        <v>12</v>
      </c>
      <c r="N2826" s="31">
        <v>1104</v>
      </c>
      <c r="O2826" s="31">
        <v>59451</v>
      </c>
      <c r="P2826" s="31">
        <v>1104</v>
      </c>
      <c r="Q2826" s="31">
        <v>5985</v>
      </c>
      <c r="R2826" s="31" t="s">
        <v>5457</v>
      </c>
      <c r="S2826" s="31" t="s">
        <v>5458</v>
      </c>
      <c r="T2826" s="40" t="s">
        <v>5459</v>
      </c>
      <c r="U2826" s="40"/>
      <c r="V2826" s="48"/>
      <c r="W2826" s="48"/>
    </row>
    <row r="2827" s="49" customFormat="1">
      <c r="A2827" s="39">
        <v>50</v>
      </c>
      <c r="B2827" s="54" t="s">
        <v>40</v>
      </c>
      <c r="C2827" s="55" t="s">
        <v>5460</v>
      </c>
      <c r="D2827" s="141" t="s">
        <v>38</v>
      </c>
      <c r="E2827" s="88">
        <v>44911</v>
      </c>
      <c r="F2827" s="37" t="str">
        <f>VLOOKUP($C2827,CARPETAS!$C$5:$L$2388,2,FALSE)</f>
        <v>BRA050</v>
      </c>
      <c r="G2827" s="27" t="str">
        <f>VLOOKUP($C2827,CARPETAS!$C$5:$L$2388,9,FALSE)</f>
        <v>144.83.37</v>
      </c>
      <c r="H2827" s="28" t="str">
        <f>VLOOKUP($C2827,CARPETAS!$C$5:$L$2388,5,FALSE)</f>
        <v>Silvio</v>
      </c>
      <c r="I2827" s="88">
        <v>44921</v>
      </c>
      <c r="J2827" s="29" t="str">
        <f>VLOOKUP($C2827,CARPETAS!$C$5:$L$2388,4,FALSE)</f>
        <v>Rio Branco</v>
      </c>
      <c r="K2827" s="38"/>
      <c r="L2827" s="93">
        <f t="shared" si="180"/>
        <v>44922</v>
      </c>
      <c r="M2827" s="30">
        <f t="shared" si="179"/>
        <v>11</v>
      </c>
      <c r="N2827" s="31">
        <v>1104</v>
      </c>
      <c r="O2827" s="31">
        <v>59452</v>
      </c>
      <c r="P2827" s="31">
        <v>1104</v>
      </c>
      <c r="Q2827" s="31">
        <v>5987</v>
      </c>
      <c r="R2827" s="31" t="s">
        <v>3552</v>
      </c>
      <c r="S2827" s="31" t="s">
        <v>3553</v>
      </c>
      <c r="T2827" s="40" t="s">
        <v>5459</v>
      </c>
      <c r="U2827" s="40"/>
      <c r="V2827" s="48"/>
      <c r="W2827" s="48"/>
    </row>
    <row r="2828" s="49" customFormat="1">
      <c r="A2828" s="39">
        <v>51</v>
      </c>
      <c r="B2828" s="54" t="s">
        <v>5461</v>
      </c>
      <c r="C2828" s="55" t="s">
        <v>23</v>
      </c>
      <c r="D2828" s="141" t="s">
        <v>5420</v>
      </c>
      <c r="E2828" s="88">
        <v>44916</v>
      </c>
      <c r="F2828" s="37" t="str">
        <f>VLOOKUP($C2828,CARPETAS!$C$5:$L$2388,2,FALSE)</f>
        <v>BRB</v>
      </c>
      <c r="G2828" s="27" t="str">
        <f>VLOOKUP($C2828,CARPETAS!$C$5:$L$2388,9,FALSE)</f>
        <v>xx</v>
      </c>
      <c r="H2828" s="28" t="str">
        <f>VLOOKUP($C2828,CARPETAS!$C$5:$L$2388,5,FALSE)</f>
        <v>xx</v>
      </c>
      <c r="I2828" s="88">
        <f>E2828+5</f>
        <v>44921</v>
      </c>
      <c r="J2828" s="29" t="str">
        <f>VLOOKUP($C2828,CARPETAS!$C$5:$L$2388,4,FALSE)</f>
        <v>xx</v>
      </c>
      <c r="K2828" s="38"/>
      <c r="L2828" s="93">
        <f t="shared" si="180"/>
        <v>44922</v>
      </c>
      <c r="M2828" s="30">
        <f t="shared" si="179"/>
        <v>6</v>
      </c>
      <c r="N2828" s="31">
        <v>990</v>
      </c>
      <c r="O2828" s="31"/>
      <c r="P2828" s="31"/>
      <c r="Q2828" s="31"/>
      <c r="R2828" s="31"/>
      <c r="S2828" s="31"/>
      <c r="T2828" s="40"/>
      <c r="U2828" s="40"/>
      <c r="V2828" s="48"/>
      <c r="W2828" s="48"/>
    </row>
    <row r="2829" ht="28.5" s="49" customFormat="1">
      <c r="A2829" s="39">
        <v>50</v>
      </c>
      <c r="B2829" s="54" t="s">
        <v>40</v>
      </c>
      <c r="C2829" s="55" t="s">
        <v>5462</v>
      </c>
      <c r="D2829" s="141" t="s">
        <v>38</v>
      </c>
      <c r="E2829" s="88">
        <v>44913</v>
      </c>
      <c r="F2829" s="37" t="str">
        <f>VLOOKUP($C2829,CARPETAS!$C$5:$L$2388,2,FALSE)</f>
        <v>BRA050</v>
      </c>
      <c r="G2829" s="27" t="str">
        <f>VLOOKUP($C2829,CARPETAS!$C$5:$L$2388,9,FALSE)</f>
        <v>144.83.37</v>
      </c>
      <c r="H2829" s="28" t="str">
        <f>VLOOKUP($C2829,CARPETAS!$C$5:$L$2388,5,FALSE)</f>
        <v>Silvio</v>
      </c>
      <c r="I2829" s="88">
        <v>44922</v>
      </c>
      <c r="J2829" s="29" t="str">
        <f>VLOOKUP($C2829,CARPETAS!$C$5:$L$2388,4,FALSE)</f>
        <v>Rio Branco</v>
      </c>
      <c r="K2829" s="38"/>
      <c r="L2829" s="93">
        <f t="shared" si="180"/>
        <v>44923</v>
      </c>
      <c r="M2829" s="30">
        <f t="shared" si="179"/>
        <v>10</v>
      </c>
      <c r="N2829" s="31">
        <v>1104</v>
      </c>
      <c r="O2829" s="31"/>
      <c r="P2829" s="31"/>
      <c r="Q2829" s="31">
        <v>5992</v>
      </c>
      <c r="R2829" s="31" t="s">
        <v>5463</v>
      </c>
      <c r="S2829" s="31" t="s">
        <v>5464</v>
      </c>
      <c r="T2829" s="40" t="s">
        <v>5465</v>
      </c>
      <c r="U2829" s="40"/>
      <c r="V2829" s="48"/>
      <c r="W2829" s="48"/>
    </row>
    <row r="2830" s="49" customFormat="1">
      <c r="A2830" s="39">
        <v>51</v>
      </c>
      <c r="B2830" s="54" t="s">
        <v>40</v>
      </c>
      <c r="C2830" s="55" t="s">
        <v>5466</v>
      </c>
      <c r="D2830" s="141" t="s">
        <v>38</v>
      </c>
      <c r="E2830" s="88">
        <v>44916</v>
      </c>
      <c r="F2830" s="37" t="str">
        <f>VLOOKUP($C2830,CARPETAS!$C$5:$L$2388,2,FALSE)</f>
        <v>BRA051</v>
      </c>
      <c r="G2830" s="27" t="str">
        <f>VLOOKUP($C2830,CARPETAS!$C$5:$L$2388,9,FALSE)</f>
        <v>144.89.18</v>
      </c>
      <c r="H2830" s="28" t="str">
        <f>VLOOKUP($C2830,CARPETAS!$C$5:$L$2388,5,FALSE)</f>
        <v>Silvio</v>
      </c>
      <c r="I2830" s="88">
        <v>44922</v>
      </c>
      <c r="J2830" s="29" t="str">
        <f>VLOOKUP($C2830,CARPETAS!$C$5:$L$2388,4,FALSE)</f>
        <v>Rio Branco</v>
      </c>
      <c r="K2830" s="38"/>
      <c r="L2830" s="93">
        <f t="shared" si="180"/>
        <v>44923</v>
      </c>
      <c r="M2830" s="30">
        <f t="shared" si="179"/>
        <v>7</v>
      </c>
      <c r="N2830" s="31">
        <v>1104</v>
      </c>
      <c r="O2830" s="31">
        <v>59453</v>
      </c>
      <c r="P2830" s="31">
        <v>1104</v>
      </c>
      <c r="Q2830" s="31">
        <v>5998</v>
      </c>
      <c r="R2830" s="31" t="s">
        <v>4710</v>
      </c>
      <c r="S2830" s="31" t="s">
        <v>4711</v>
      </c>
      <c r="T2830" s="40" t="s">
        <v>5467</v>
      </c>
      <c r="U2830" s="40"/>
      <c r="V2830" s="48"/>
      <c r="W2830" s="48"/>
    </row>
    <row r="2831" s="49" customFormat="1">
      <c r="A2831" s="39">
        <v>51</v>
      </c>
      <c r="B2831" s="54" t="s">
        <v>22</v>
      </c>
      <c r="C2831" s="55" t="s">
        <v>23</v>
      </c>
      <c r="D2831" s="141" t="s">
        <v>5420</v>
      </c>
      <c r="E2831" s="88">
        <v>44917</v>
      </c>
      <c r="F2831" s="37" t="str">
        <f>VLOOKUP($C2831,CARPETAS!$C$5:$L$2388,2,FALSE)</f>
        <v>BRB</v>
      </c>
      <c r="G2831" s="27" t="str">
        <f>VLOOKUP($C2831,CARPETAS!$C$5:$L$2388,9,FALSE)</f>
        <v>xx</v>
      </c>
      <c r="H2831" s="28" t="str">
        <f>VLOOKUP($C2831,CARPETAS!$C$5:$L$2388,5,FALSE)</f>
        <v>xx</v>
      </c>
      <c r="I2831" s="88">
        <f>E2831+5</f>
        <v>44922</v>
      </c>
      <c r="J2831" s="29" t="str">
        <f>VLOOKUP($C2831,CARPETAS!$C$5:$L$2388,4,FALSE)</f>
        <v>xx</v>
      </c>
      <c r="K2831" s="38"/>
      <c r="L2831" s="93">
        <f t="shared" si="180"/>
        <v>44923</v>
      </c>
      <c r="M2831" s="30">
        <f t="shared" si="179"/>
        <v>6</v>
      </c>
      <c r="N2831" s="31">
        <v>990</v>
      </c>
      <c r="O2831" s="31"/>
      <c r="P2831" s="31"/>
      <c r="Q2831" s="31"/>
      <c r="R2831" s="31"/>
      <c r="S2831" s="31"/>
      <c r="T2831" s="40"/>
      <c r="U2831" s="40"/>
      <c r="V2831" s="48"/>
      <c r="W2831" s="48"/>
    </row>
    <row r="2832" ht="28.5" s="49" customFormat="1">
      <c r="A2832" s="39">
        <v>52</v>
      </c>
      <c r="B2832" s="54" t="s">
        <v>40</v>
      </c>
      <c r="C2832" s="55" t="s">
        <v>5468</v>
      </c>
      <c r="D2832" s="141" t="s">
        <v>1907</v>
      </c>
      <c r="E2832" s="88">
        <v>44919</v>
      </c>
      <c r="F2832" s="37" t="str">
        <f>VLOOKUP($C2832,CARPETAS!$C$5:$L$2388,2,FALSE)</f>
        <v>PYB034</v>
      </c>
      <c r="G2832" s="27" t="str">
        <f>VLOOKUP($C2832,CARPETAS!$C$5:$L$2388,9,FALSE)</f>
        <v>144.88.86</v>
      </c>
      <c r="H2832" s="28" t="str">
        <f>VLOOKUP($C2832,CARPETAS!$C$5:$L$2388,5,FALSE)</f>
        <v>Alto Paraguay</v>
      </c>
      <c r="I2832" s="88">
        <v>44922</v>
      </c>
      <c r="J2832" s="29" t="str">
        <f>VLOOKUP($C2832,CARPETAS!$C$5:$L$2388,4,FALSE)</f>
        <v>Salto</v>
      </c>
      <c r="K2832" s="38"/>
      <c r="L2832" s="93">
        <f t="shared" si="180"/>
        <v>44923</v>
      </c>
      <c r="M2832" s="30">
        <f t="shared" si="179"/>
        <v>4</v>
      </c>
      <c r="N2832" s="31">
        <v>990</v>
      </c>
      <c r="O2832" s="31">
        <v>58235</v>
      </c>
      <c r="P2832" s="31">
        <v>990</v>
      </c>
      <c r="Q2832" s="31" t="s">
        <v>1</v>
      </c>
      <c r="R2832" s="31" t="s">
        <v>2009</v>
      </c>
      <c r="S2832" s="31" t="s">
        <v>2010</v>
      </c>
      <c r="T2832" s="40" t="s">
        <v>5469</v>
      </c>
      <c r="U2832" s="40"/>
      <c r="V2832" s="48"/>
      <c r="W2832" s="48"/>
    </row>
    <row r="2833" s="49" customFormat="1">
      <c r="A2833" s="39">
        <v>52</v>
      </c>
      <c r="B2833" s="54" t="s">
        <v>40</v>
      </c>
      <c r="C2833" s="55" t="s">
        <v>5468</v>
      </c>
      <c r="D2833" s="141" t="s">
        <v>1907</v>
      </c>
      <c r="E2833" s="88">
        <v>44919</v>
      </c>
      <c r="F2833" s="37" t="str">
        <f>VLOOKUP($C2833,CARPETAS!$C$5:$L$2388,2,FALSE)</f>
        <v>PYB034</v>
      </c>
      <c r="G2833" s="27" t="str">
        <f>VLOOKUP($C2833,CARPETAS!$C$5:$L$2388,9,FALSE)</f>
        <v>144.88.86</v>
      </c>
      <c r="H2833" s="28" t="str">
        <f>VLOOKUP($C2833,CARPETAS!$C$5:$L$2388,5,FALSE)</f>
        <v>Alto Paraguay</v>
      </c>
      <c r="I2833" s="88">
        <v>44923</v>
      </c>
      <c r="J2833" s="29" t="str">
        <f>VLOOKUP($C2833,CARPETAS!$C$5:$L$2388,4,FALSE)</f>
        <v>Salto</v>
      </c>
      <c r="K2833" s="38"/>
      <c r="L2833" s="93">
        <f t="shared" si="180"/>
        <v>44924</v>
      </c>
      <c r="M2833" s="30">
        <f t="shared" si="179"/>
        <v>5</v>
      </c>
      <c r="N2833" s="31">
        <v>990</v>
      </c>
      <c r="O2833" s="31" t="s">
        <v>5470</v>
      </c>
      <c r="P2833" s="31">
        <v>990</v>
      </c>
      <c r="Q2833" s="31"/>
      <c r="R2833" s="31" t="s">
        <v>5471</v>
      </c>
      <c r="S2833" s="31" t="s">
        <v>5472</v>
      </c>
      <c r="T2833" s="40" t="s">
        <v>5473</v>
      </c>
      <c r="U2833" s="40"/>
      <c r="V2833" s="48"/>
      <c r="W2833" s="48"/>
    </row>
    <row r="2834" s="49" customFormat="1">
      <c r="A2834" s="39">
        <v>51</v>
      </c>
      <c r="B2834" s="54" t="s">
        <v>40</v>
      </c>
      <c r="C2834" s="55" t="s">
        <v>5474</v>
      </c>
      <c r="D2834" s="141" t="s">
        <v>4464</v>
      </c>
      <c r="E2834" s="88">
        <v>44916</v>
      </c>
      <c r="F2834" s="37" t="str">
        <f>VLOOKUP($C2834,CARPETAS!$C$5:$L$2388,2,FALSE)</f>
        <v>BRS026</v>
      </c>
      <c r="G2834" s="27" t="str">
        <f>VLOOKUP($C2834,CARPETAS!$C$5:$L$2388,9,FALSE)</f>
        <v>144.88.65</v>
      </c>
      <c r="H2834" s="28" t="str">
        <f>VLOOKUP($C2834,CARPETAS!$C$5:$L$2388,5,FALSE)</f>
        <v>Agrovianbirc</v>
      </c>
      <c r="I2834" s="88">
        <f>E2834+7</f>
        <v>44923</v>
      </c>
      <c r="J2834" s="29" t="str">
        <f>VLOOKUP($C2834,CARPETAS!$C$5:$L$2388,4,FALSE)</f>
        <v>Rio Branco</v>
      </c>
      <c r="K2834" s="38"/>
      <c r="L2834" s="93">
        <f t="shared" si="180"/>
        <v>44924</v>
      </c>
      <c r="M2834" s="30">
        <f t="shared" si="179"/>
        <v>8</v>
      </c>
      <c r="N2834" s="31">
        <v>900</v>
      </c>
      <c r="O2834" s="31" t="s">
        <v>5475</v>
      </c>
      <c r="P2834" s="31">
        <v>900</v>
      </c>
      <c r="Q2834" s="31"/>
      <c r="R2834" s="31"/>
      <c r="S2834" s="31"/>
      <c r="T2834" s="40" t="s">
        <v>5476</v>
      </c>
      <c r="U2834" s="40"/>
      <c r="V2834" s="48"/>
      <c r="W2834" s="48"/>
    </row>
    <row r="2835" s="49" customFormat="1">
      <c r="A2835" s="39">
        <v>52</v>
      </c>
      <c r="B2835" s="54" t="s">
        <v>40</v>
      </c>
      <c r="C2835" s="55" t="s">
        <v>5407</v>
      </c>
      <c r="D2835" s="141" t="s">
        <v>1998</v>
      </c>
      <c r="E2835" s="88">
        <v>44922</v>
      </c>
      <c r="F2835" s="37" t="str">
        <f>VLOOKUP($C2835,CARPETAS!$C$5:$L$2388,2,FALSE)</f>
        <v>BRB064</v>
      </c>
      <c r="G2835" s="27" t="str">
        <f>VLOOKUP($C2835,CARPETAS!$C$5:$L$2388,9,FALSE)</f>
        <v>144,83,36</v>
      </c>
      <c r="H2835" s="28" t="str">
        <f>VLOOKUP($C2835,CARPETAS!$C$5:$L$2388,5,FALSE)</f>
        <v>Silvio</v>
      </c>
      <c r="I2835" s="88">
        <f>E2835+2</f>
        <v>44924</v>
      </c>
      <c r="J2835" s="29" t="str">
        <f>VLOOKUP($C2835,CARPETAS!$C$5:$L$2388,4,FALSE)</f>
        <v>Rio Branco</v>
      </c>
      <c r="K2835" s="38"/>
      <c r="L2835" s="93">
        <f t="shared" si="180"/>
        <v>44925</v>
      </c>
      <c r="M2835" s="30">
        <f t="shared" si="179"/>
        <v>3</v>
      </c>
      <c r="N2835" s="31">
        <v>918</v>
      </c>
      <c r="O2835" s="31" t="s">
        <v>3826</v>
      </c>
      <c r="P2835" s="31">
        <v>918</v>
      </c>
      <c r="Q2835" s="31">
        <v>6010</v>
      </c>
      <c r="R2835" s="31" t="s">
        <v>2461</v>
      </c>
      <c r="S2835" s="31" t="s">
        <v>2462</v>
      </c>
      <c r="T2835" s="40" t="s">
        <v>5477</v>
      </c>
      <c r="U2835" s="40"/>
      <c r="V2835" s="48"/>
      <c r="W2835" s="48"/>
    </row>
    <row r="2836" s="49" customFormat="1">
      <c r="A2836" s="39">
        <v>52</v>
      </c>
      <c r="B2836" s="54" t="s">
        <v>40</v>
      </c>
      <c r="C2836" s="55" t="s">
        <v>5478</v>
      </c>
      <c r="D2836" s="141" t="s">
        <v>5420</v>
      </c>
      <c r="E2836" s="88">
        <v>44922</v>
      </c>
      <c r="F2836" s="37" t="str">
        <f>VLOOKUP($C2836,CARPETAS!$C$5:$L$2388,2,FALSE)</f>
        <v>PYB035</v>
      </c>
      <c r="G2836" s="27" t="str">
        <f>VLOOKUP($C2836,CARPETAS!$C$5:$L$2388,9,FALSE)</f>
        <v>144.87.52</v>
      </c>
      <c r="H2836" s="28" t="str">
        <f>VLOOKUP($C2836,CARPETAS!$C$5:$L$2388,5,FALSE)</f>
        <v>Alto Paraguay</v>
      </c>
      <c r="I2836" s="88">
        <v>44924</v>
      </c>
      <c r="J2836" s="29" t="str">
        <f>VLOOKUP($C2836,CARPETAS!$C$5:$L$2388,4,FALSE)</f>
        <v>Salto</v>
      </c>
      <c r="K2836" s="38"/>
      <c r="L2836" s="93">
        <f t="shared" si="180"/>
        <v>44925</v>
      </c>
      <c r="M2836" s="30">
        <f t="shared" si="179"/>
        <v>3</v>
      </c>
      <c r="N2836" s="31">
        <v>994</v>
      </c>
      <c r="O2836" s="31" t="s">
        <v>5479</v>
      </c>
      <c r="P2836" s="31">
        <v>994</v>
      </c>
      <c r="Q2836" s="31"/>
      <c r="R2836" s="31" t="s">
        <v>5480</v>
      </c>
      <c r="S2836" s="31" t="s">
        <v>5481</v>
      </c>
      <c r="T2836" s="40" t="s">
        <v>5482</v>
      </c>
      <c r="U2836" s="40"/>
      <c r="V2836" s="48"/>
      <c r="W2836" s="48"/>
    </row>
    <row r="2837" s="49" customFormat="1">
      <c r="A2837" s="39">
        <v>51</v>
      </c>
      <c r="B2837" s="54" t="s">
        <v>40</v>
      </c>
      <c r="C2837" s="55" t="s">
        <v>5483</v>
      </c>
      <c r="D2837" s="141" t="s">
        <v>38</v>
      </c>
      <c r="E2837" s="88">
        <v>44916</v>
      </c>
      <c r="F2837" s="37" t="str">
        <f>VLOOKUP($C2837,CARPETAS!$C$5:$L$2388,2,FALSE)</f>
        <v>BRA051</v>
      </c>
      <c r="G2837" s="27" t="str">
        <f>VLOOKUP($C2837,CARPETAS!$C$5:$L$2388,9,FALSE)</f>
        <v>144.89.18</v>
      </c>
      <c r="H2837" s="28" t="str">
        <f>VLOOKUP($C2837,CARPETAS!$C$5:$L$2388,5,FALSE)</f>
        <v>Silvio</v>
      </c>
      <c r="I2837" s="88">
        <v>44924</v>
      </c>
      <c r="J2837" s="29" t="str">
        <f>VLOOKUP($C2837,CARPETAS!$C$5:$L$2388,4,FALSE)</f>
        <v>Rio Branco</v>
      </c>
      <c r="K2837" s="38"/>
      <c r="L2837" s="93">
        <f t="shared" si="180"/>
        <v>44925</v>
      </c>
      <c r="M2837" s="30">
        <f t="shared" si="179"/>
        <v>9</v>
      </c>
      <c r="N2837" s="31">
        <v>1104</v>
      </c>
      <c r="O2837" s="31" t="s">
        <v>5470</v>
      </c>
      <c r="P2837" s="31">
        <v>1104</v>
      </c>
      <c r="Q2837" s="31">
        <v>6000</v>
      </c>
      <c r="R2837" s="31" t="s">
        <v>3217</v>
      </c>
      <c r="S2837" s="31" t="s">
        <v>3218</v>
      </c>
      <c r="T2837" s="40" t="s">
        <v>5484</v>
      </c>
      <c r="U2837" s="40"/>
      <c r="V2837" s="48"/>
      <c r="W2837" s="48"/>
    </row>
    <row r="2838" s="49" customFormat="1">
      <c r="A2838" s="39">
        <v>51</v>
      </c>
      <c r="B2838" s="54" t="s">
        <v>40</v>
      </c>
      <c r="C2838" s="55" t="s">
        <v>5485</v>
      </c>
      <c r="D2838" s="141" t="s">
        <v>38</v>
      </c>
      <c r="E2838" s="88">
        <v>44916</v>
      </c>
      <c r="F2838" s="37" t="str">
        <f>VLOOKUP($C2838,CARPETAS!$C$5:$L$2388,2,FALSE)</f>
        <v>BRA051</v>
      </c>
      <c r="G2838" s="27" t="str">
        <f>VLOOKUP($C2838,CARPETAS!$C$5:$L$2388,9,FALSE)</f>
        <v>144.89.18</v>
      </c>
      <c r="H2838" s="28" t="str">
        <f>VLOOKUP($C2838,CARPETAS!$C$5:$L$2388,5,FALSE)</f>
        <v>Silvio</v>
      </c>
      <c r="I2838" s="88">
        <v>44925</v>
      </c>
      <c r="J2838" s="29" t="str">
        <f>VLOOKUP($C2838,CARPETAS!$C$5:$L$2388,4,FALSE)</f>
        <v>Rio Branco</v>
      </c>
      <c r="K2838" s="38"/>
      <c r="L2838" s="93">
        <f t="shared" si="180"/>
        <v>44926</v>
      </c>
      <c r="M2838" s="30">
        <f t="shared" si="179"/>
        <v>10</v>
      </c>
      <c r="N2838" s="31">
        <v>1104</v>
      </c>
      <c r="O2838" s="31"/>
      <c r="P2838" s="31">
        <v>1104</v>
      </c>
      <c r="Q2838" s="31">
        <v>6001</v>
      </c>
      <c r="R2838" s="31" t="s">
        <v>5486</v>
      </c>
      <c r="S2838" s="31" t="s">
        <v>2169</v>
      </c>
      <c r="T2838" s="40" t="s">
        <v>5487</v>
      </c>
      <c r="U2838" s="40"/>
      <c r="V2838" s="48"/>
      <c r="W2838" s="48"/>
    </row>
    <row r="2839" s="49" customFormat="1">
      <c r="A2839" s="39">
        <v>52</v>
      </c>
      <c r="B2839" s="54" t="s">
        <v>40</v>
      </c>
      <c r="C2839" s="55" t="s">
        <v>5488</v>
      </c>
      <c r="D2839" s="141" t="s">
        <v>5420</v>
      </c>
      <c r="E2839" s="88">
        <v>44922</v>
      </c>
      <c r="F2839" s="37" t="str">
        <f>VLOOKUP($C2839,CARPETAS!$C$5:$L$2388,2,FALSE)</f>
        <v>PYB036</v>
      </c>
      <c r="G2839" s="27" t="str">
        <f>VLOOKUP($C2839,CARPETAS!$C$5:$L$2388,9,FALSE)</f>
        <v>144.88.87</v>
      </c>
      <c r="H2839" s="28" t="str">
        <f>VLOOKUP($C2839,CARPETAS!$C$5:$L$2388,5,FALSE)</f>
        <v>Alto Paraguay</v>
      </c>
      <c r="I2839" s="88">
        <f>E2839+3</f>
        <v>44925</v>
      </c>
      <c r="J2839" s="29" t="str">
        <f>VLOOKUP($C2839,CARPETAS!$C$5:$L$2388,4,FALSE)</f>
        <v>Salto</v>
      </c>
      <c r="K2839" s="38"/>
      <c r="L2839" s="93">
        <f t="shared" si="180"/>
        <v>44926</v>
      </c>
      <c r="M2839" s="30">
        <f t="shared" si="179"/>
        <v>4</v>
      </c>
      <c r="N2839" s="31">
        <v>994</v>
      </c>
      <c r="O2839" s="31" t="s">
        <v>5489</v>
      </c>
      <c r="P2839" s="31">
        <v>994</v>
      </c>
      <c r="Q2839" s="31"/>
      <c r="R2839" s="31" t="s">
        <v>5315</v>
      </c>
      <c r="S2839" s="31" t="s">
        <v>5316</v>
      </c>
      <c r="T2839" s="40" t="s">
        <v>5490</v>
      </c>
      <c r="U2839" s="40"/>
      <c r="V2839" s="48"/>
      <c r="W2839" s="48"/>
    </row>
    <row r="2840" s="49" customFormat="1">
      <c r="A2840" s="39">
        <v>52</v>
      </c>
      <c r="B2840" s="54" t="s">
        <v>40</v>
      </c>
      <c r="C2840" s="55" t="s">
        <v>5491</v>
      </c>
      <c r="D2840" s="141" t="s">
        <v>5420</v>
      </c>
      <c r="E2840" s="88">
        <v>44922</v>
      </c>
      <c r="F2840" s="37" t="str">
        <f>VLOOKUP($C2840,CARPETAS!$C$5:$L$2388,2,FALSE)</f>
        <v>PYB037</v>
      </c>
      <c r="G2840" s="27" t="str">
        <f>VLOOKUP($C2840,CARPETAS!$C$5:$L$2388,9,FALSE)</f>
        <v>144.88.88</v>
      </c>
      <c r="H2840" s="28" t="str">
        <f>VLOOKUP($C2840,CARPETAS!$C$5:$L$2388,5,FALSE)</f>
        <v>Alto Paraguay</v>
      </c>
      <c r="I2840" s="88">
        <f>E2840+3</f>
        <v>44925</v>
      </c>
      <c r="J2840" s="29" t="str">
        <f>VLOOKUP($C2840,CARPETAS!$C$5:$L$2388,4,FALSE)</f>
        <v>Salto</v>
      </c>
      <c r="K2840" s="38"/>
      <c r="L2840" s="93">
        <f t="shared" si="180"/>
        <v>44926</v>
      </c>
      <c r="M2840" s="30">
        <f t="shared" si="179"/>
        <v>4</v>
      </c>
      <c r="N2840" s="31">
        <v>994</v>
      </c>
      <c r="O2840" s="31" t="s">
        <v>5492</v>
      </c>
      <c r="P2840" s="31">
        <v>994</v>
      </c>
      <c r="Q2840" s="31"/>
      <c r="R2840" s="31" t="s">
        <v>5493</v>
      </c>
      <c r="S2840" s="31" t="s">
        <v>5494</v>
      </c>
      <c r="T2840" s="40" t="s">
        <v>5490</v>
      </c>
      <c r="U2840" s="40"/>
      <c r="V2840" s="48"/>
      <c r="W2840" s="48"/>
    </row>
    <row r="2841" ht="28.5" s="49" customFormat="1">
      <c r="A2841" s="39">
        <v>52</v>
      </c>
      <c r="B2841" s="54" t="s">
        <v>40</v>
      </c>
      <c r="C2841" s="55" t="s">
        <v>5495</v>
      </c>
      <c r="D2841" s="141" t="s">
        <v>4464</v>
      </c>
      <c r="E2841" s="88">
        <v>44922</v>
      </c>
      <c r="F2841" s="37" t="e">
        <f>VLOOKUP($C2841,CARPETAS!$C$5:$L$2388,2,FALSE)</f>
        <v>#N/A</v>
      </c>
      <c r="G2841" s="27" t="e">
        <f>VLOOKUP($C2841,CARPETAS!$C$5:$L$2388,9,FALSE)</f>
        <v>#N/A</v>
      </c>
      <c r="H2841" s="28" t="e">
        <f>VLOOKUP($C2841,CARPETAS!$C$5:$L$2388,5,FALSE)</f>
        <v>#N/A</v>
      </c>
      <c r="I2841" s="88">
        <v>44931</v>
      </c>
      <c r="J2841" s="29" t="e">
        <f>VLOOKUP($C2841,CARPETAS!$C$5:$L$2388,4,FALSE)</f>
        <v>#N/A</v>
      </c>
      <c r="K2841" s="38"/>
      <c r="L2841" s="93">
        <f t="shared" si="180"/>
        <v>44932</v>
      </c>
      <c r="M2841" s="30">
        <f t="shared" si="179"/>
        <v>10</v>
      </c>
      <c r="N2841" s="31">
        <v>960</v>
      </c>
      <c r="O2841" s="31" t="s">
        <v>4465</v>
      </c>
      <c r="P2841" s="31">
        <v>828</v>
      </c>
      <c r="Q2841" s="31"/>
      <c r="R2841" s="31"/>
      <c r="S2841" s="31"/>
      <c r="T2841" s="40" t="s">
        <v>5496</v>
      </c>
      <c r="U2841" s="40"/>
      <c r="V2841" s="48"/>
      <c r="W2841" s="48"/>
    </row>
    <row r="2842" s="49" customFormat="1">
      <c r="A2842" s="39">
        <v>52</v>
      </c>
      <c r="B2842" s="54" t="s">
        <v>40</v>
      </c>
      <c r="C2842" s="55" t="s">
        <v>5497</v>
      </c>
      <c r="D2842" s="141" t="s">
        <v>2282</v>
      </c>
      <c r="E2842" s="88">
        <v>44923</v>
      </c>
      <c r="F2842" s="37" t="str">
        <f>VLOOKUP($C2842,CARPETAS!$C$5:$L$2388,2,FALSE)</f>
        <v>BRE055</v>
      </c>
      <c r="G2842" s="27" t="str">
        <f>VLOOKUP($C2842,CARPETAS!$C$5:$L$2388,9,FALSE)</f>
        <v>144.86.74</v>
      </c>
      <c r="H2842" s="28" t="str">
        <f>VLOOKUP($C2842,CARPETAS!$C$5:$L$2388,5,FALSE)</f>
        <v>Silvio</v>
      </c>
      <c r="I2842" s="88">
        <v>44931</v>
      </c>
      <c r="J2842" s="29" t="str">
        <f>VLOOKUP($C2842,CARPETAS!$C$5:$L$2388,4,FALSE)</f>
        <v>Rio Branco</v>
      </c>
      <c r="K2842" s="38"/>
      <c r="L2842" s="93">
        <f t="shared" si="180"/>
        <v>44932</v>
      </c>
      <c r="M2842" s="30">
        <f t="shared" si="179"/>
        <v>9</v>
      </c>
      <c r="N2842" s="31">
        <v>1512</v>
      </c>
      <c r="O2842" s="31"/>
      <c r="P2842" s="31"/>
      <c r="Q2842" s="31">
        <v>6016</v>
      </c>
      <c r="R2842" s="31" t="s">
        <v>390</v>
      </c>
      <c r="S2842" s="31" t="s">
        <v>391</v>
      </c>
      <c r="T2842" s="40" t="s">
        <v>5498</v>
      </c>
      <c r="U2842" s="40"/>
      <c r="V2842" s="48"/>
      <c r="W2842" s="48"/>
    </row>
    <row r="2843" s="49" customFormat="1">
      <c r="A2843" s="39">
        <v>1</v>
      </c>
      <c r="B2843" s="54" t="s">
        <v>40</v>
      </c>
      <c r="C2843" s="55" t="s">
        <v>5499</v>
      </c>
      <c r="D2843" s="141" t="s">
        <v>1907</v>
      </c>
      <c r="E2843" s="88">
        <v>44928</v>
      </c>
      <c r="F2843" s="37" t="str">
        <f>VLOOKUP($C2843,CARPETAS!$C$5:$L$2388,2,FALSE)</f>
        <v>PYB001</v>
      </c>
      <c r="G2843" s="27" t="str">
        <f>VLOOKUP($C2843,CARPETAS!$C$5:$L$2388,9,FALSE)</f>
        <v>144.91.74</v>
      </c>
      <c r="H2843" s="28" t="str">
        <f>VLOOKUP($C2843,CARPETAS!$C$5:$L$2388,5,FALSE)</f>
        <v>Alto Paraguay</v>
      </c>
      <c r="I2843" s="88">
        <v>44931</v>
      </c>
      <c r="J2843" s="29" t="str">
        <f>VLOOKUP($C2843,CARPETAS!$C$5:$L$2388,4,FALSE)</f>
        <v>Salto</v>
      </c>
      <c r="K2843" s="38"/>
      <c r="L2843" s="93">
        <f t="shared" si="180"/>
        <v>44932</v>
      </c>
      <c r="M2843" s="30">
        <f t="shared" si="179"/>
        <v>4</v>
      </c>
      <c r="N2843" s="31">
        <v>990</v>
      </c>
      <c r="O2843" s="31" t="s">
        <v>1909</v>
      </c>
      <c r="P2843" s="31">
        <v>990</v>
      </c>
      <c r="Q2843" s="31"/>
      <c r="R2843" s="31" t="s">
        <v>5190</v>
      </c>
      <c r="S2843" s="31" t="s">
        <v>5500</v>
      </c>
      <c r="T2843" s="40" t="s">
        <v>5501</v>
      </c>
      <c r="U2843" s="40"/>
      <c r="V2843" s="48"/>
      <c r="W2843" s="48"/>
    </row>
    <row r="2844" s="49" customFormat="1">
      <c r="A2844" s="39">
        <v>1</v>
      </c>
      <c r="B2844" s="54" t="s">
        <v>40</v>
      </c>
      <c r="C2844" s="55" t="s">
        <v>5499</v>
      </c>
      <c r="D2844" s="141" t="s">
        <v>1907</v>
      </c>
      <c r="E2844" s="88">
        <v>44928</v>
      </c>
      <c r="F2844" s="37" t="str">
        <f>VLOOKUP($C2844,CARPETAS!$C$5:$L$2388,2,FALSE)</f>
        <v>PYB001</v>
      </c>
      <c r="G2844" s="27" t="str">
        <f>VLOOKUP($C2844,CARPETAS!$C$5:$L$2388,9,FALSE)</f>
        <v>144.91.74</v>
      </c>
      <c r="H2844" s="28" t="str">
        <f>VLOOKUP($C2844,CARPETAS!$C$5:$L$2388,5,FALSE)</f>
        <v>Alto Paraguay</v>
      </c>
      <c r="I2844" s="88">
        <v>44931</v>
      </c>
      <c r="J2844" s="29" t="str">
        <f>VLOOKUP($C2844,CARPETAS!$C$5:$L$2388,4,FALSE)</f>
        <v>Salto</v>
      </c>
      <c r="K2844" s="38"/>
      <c r="L2844" s="93">
        <f t="shared" si="180"/>
        <v>44932</v>
      </c>
      <c r="M2844" s="30">
        <f t="shared" si="179"/>
        <v>4</v>
      </c>
      <c r="N2844" s="31">
        <v>990</v>
      </c>
      <c r="O2844" s="31" t="s">
        <v>1936</v>
      </c>
      <c r="P2844" s="31">
        <v>990</v>
      </c>
      <c r="Q2844" s="31"/>
      <c r="R2844" s="31" t="s">
        <v>5502</v>
      </c>
      <c r="S2844" s="31" t="s">
        <v>2376</v>
      </c>
      <c r="T2844" s="40" t="s">
        <v>5501</v>
      </c>
      <c r="U2844" s="40"/>
      <c r="V2844" s="48"/>
      <c r="W2844" s="48"/>
    </row>
    <row r="2845" s="49" customFormat="1">
      <c r="A2845" s="39">
        <v>1</v>
      </c>
      <c r="B2845" s="54" t="s">
        <v>40</v>
      </c>
      <c r="C2845" s="55" t="s">
        <v>5503</v>
      </c>
      <c r="D2845" s="141" t="s">
        <v>32</v>
      </c>
      <c r="E2845" s="88">
        <v>44931</v>
      </c>
      <c r="F2845" s="37" t="str">
        <f>VLOOKUP($C2845,CARPETAS!$C$5:$L$2388,2,FALSE)</f>
        <v>BRB001</v>
      </c>
      <c r="G2845" s="27" t="str">
        <f>VLOOKUP($C2845,CARPETAS!$C$5:$L$2388,9,FALSE)</f>
        <v>144.96.42</v>
      </c>
      <c r="H2845" s="28" t="str">
        <f>VLOOKUP($C2845,CARPETAS!$C$5:$L$2388,5,FALSE)</f>
        <v>Zanini</v>
      </c>
      <c r="I2845" s="88">
        <v>44932</v>
      </c>
      <c r="J2845" s="29" t="str">
        <f>VLOOKUP($C2845,CARPETAS!$C$5:$L$2388,4,FALSE)</f>
        <v>Rio Branco</v>
      </c>
      <c r="K2845" s="38"/>
      <c r="L2845" s="93">
        <f t="shared" si="180"/>
        <v>44933</v>
      </c>
      <c r="M2845" s="30">
        <f t="shared" si="179"/>
        <v>2</v>
      </c>
      <c r="N2845" s="31">
        <v>918</v>
      </c>
      <c r="O2845" s="31" t="s">
        <v>1186</v>
      </c>
      <c r="P2845" s="31">
        <v>919</v>
      </c>
      <c r="Q2845" s="31">
        <v>3236</v>
      </c>
      <c r="R2845" s="31" t="s">
        <v>221</v>
      </c>
      <c r="S2845" s="31" t="s">
        <v>5240</v>
      </c>
      <c r="T2845" s="40" t="s">
        <v>5504</v>
      </c>
      <c r="U2845" s="40"/>
      <c r="V2845" s="48"/>
      <c r="W2845" s="48"/>
    </row>
    <row r="2846" s="49" customFormat="1">
      <c r="A2846" s="39">
        <v>52</v>
      </c>
      <c r="B2846" s="54" t="s">
        <v>40</v>
      </c>
      <c r="C2846" s="55" t="s">
        <v>5505</v>
      </c>
      <c r="D2846" s="141" t="s">
        <v>38</v>
      </c>
      <c r="E2846" s="88">
        <v>44924</v>
      </c>
      <c r="F2846" s="37" t="str">
        <f>VLOOKUP($C2846,CARPETAS!$C$5:$L$2388,2,FALSE)</f>
        <v>BRA052</v>
      </c>
      <c r="G2846" s="27" t="str">
        <f>VLOOKUP($C2846,CARPETAS!$C$5:$L$2388,9,FALSE)</f>
        <v>144.89.19</v>
      </c>
      <c r="H2846" s="28" t="str">
        <f>VLOOKUP($C2846,CARPETAS!$C$5:$L$2388,5,FALSE)</f>
        <v>Silvio</v>
      </c>
      <c r="I2846" s="88">
        <v>44932</v>
      </c>
      <c r="J2846" s="29" t="str">
        <f>VLOOKUP($C2846,CARPETAS!$C$5:$L$2388,4,FALSE)</f>
        <v>Rio Branco</v>
      </c>
      <c r="K2846" s="38"/>
      <c r="L2846" s="93">
        <f t="shared" si="180"/>
        <v>44933</v>
      </c>
      <c r="M2846" s="30">
        <f t="shared" si="179"/>
        <v>9</v>
      </c>
      <c r="N2846" s="31">
        <v>1104</v>
      </c>
      <c r="O2846" s="31">
        <v>58242</v>
      </c>
      <c r="P2846" s="31">
        <v>1104</v>
      </c>
      <c r="Q2846" s="31">
        <v>6011</v>
      </c>
      <c r="R2846" s="31" t="s">
        <v>2614</v>
      </c>
      <c r="S2846" s="31" t="s">
        <v>2615</v>
      </c>
      <c r="T2846" s="40" t="s">
        <v>5506</v>
      </c>
      <c r="U2846" s="40"/>
      <c r="V2846" s="48"/>
      <c r="W2846" s="48"/>
    </row>
    <row r="2847" s="49" customFormat="1">
      <c r="A2847" s="39">
        <v>1</v>
      </c>
      <c r="B2847" s="54" t="s">
        <v>40</v>
      </c>
      <c r="C2847" s="55" t="s">
        <v>5507</v>
      </c>
      <c r="D2847" s="141" t="s">
        <v>5420</v>
      </c>
      <c r="E2847" s="88">
        <v>44928</v>
      </c>
      <c r="F2847" s="37" t="str">
        <f>VLOOKUP($C2847,CARPETAS!$C$5:$L$2388,2,FALSE)</f>
        <v>PYB002</v>
      </c>
      <c r="G2847" s="27" t="str">
        <f>VLOOKUP($C2847,CARPETAS!$C$5:$L$2388,9,FALSE)</f>
        <v>144.91.74</v>
      </c>
      <c r="H2847" s="28" t="str">
        <f>VLOOKUP($C2847,CARPETAS!$C$5:$L$2388,5,FALSE)</f>
        <v>Alto Paraguay</v>
      </c>
      <c r="I2847" s="88">
        <v>44933</v>
      </c>
      <c r="J2847" s="29" t="str">
        <f>VLOOKUP($C2847,CARPETAS!$C$5:$L$2388,4,FALSE)</f>
        <v>Salto</v>
      </c>
      <c r="K2847" s="38"/>
      <c r="L2847" s="93">
        <f>I2847+1+1</f>
        <v>44935</v>
      </c>
      <c r="M2847" s="30">
        <f t="shared" si="179"/>
        <v>7</v>
      </c>
      <c r="N2847" s="31">
        <v>984</v>
      </c>
      <c r="O2847" s="31" t="s">
        <v>5391</v>
      </c>
      <c r="P2847" s="31">
        <v>984</v>
      </c>
      <c r="Q2847" s="31"/>
      <c r="R2847" s="31" t="s">
        <v>5508</v>
      </c>
      <c r="S2847" s="31" t="s">
        <v>5509</v>
      </c>
      <c r="T2847" s="40" t="s">
        <v>5510</v>
      </c>
      <c r="U2847" s="40"/>
      <c r="V2847" s="48"/>
      <c r="W2847" s="48"/>
    </row>
    <row r="2848" s="49" customFormat="1">
      <c r="A2848" s="39">
        <v>1</v>
      </c>
      <c r="B2848" s="54" t="s">
        <v>40</v>
      </c>
      <c r="C2848" s="55" t="s">
        <v>5511</v>
      </c>
      <c r="D2848" s="141" t="s">
        <v>5420</v>
      </c>
      <c r="E2848" s="88">
        <v>44928</v>
      </c>
      <c r="F2848" s="37" t="str">
        <f>VLOOKUP($C2848,CARPETAS!$C$5:$L$2388,2,FALSE)</f>
        <v>PYB003</v>
      </c>
      <c r="G2848" s="27" t="str">
        <f>VLOOKUP($C2848,CARPETAS!$C$5:$L$2388,9,FALSE)</f>
        <v>144.91.74</v>
      </c>
      <c r="H2848" s="28" t="str">
        <f>VLOOKUP($C2848,CARPETAS!$C$5:$L$2388,5,FALSE)</f>
        <v>Alto Paraguay</v>
      </c>
      <c r="I2848" s="88">
        <v>44933</v>
      </c>
      <c r="J2848" s="29" t="str">
        <f>VLOOKUP($C2848,CARPETAS!$C$5:$L$2388,4,FALSE)</f>
        <v>Salto</v>
      </c>
      <c r="K2848" s="38"/>
      <c r="L2848" s="93">
        <f>I2848+1+1</f>
        <v>44935</v>
      </c>
      <c r="M2848" s="30">
        <f t="shared" si="179"/>
        <v>7</v>
      </c>
      <c r="N2848" s="31">
        <v>984</v>
      </c>
      <c r="O2848" s="31" t="s">
        <v>5396</v>
      </c>
      <c r="P2848" s="31">
        <v>984</v>
      </c>
      <c r="Q2848" s="31"/>
      <c r="R2848" s="31" t="s">
        <v>5325</v>
      </c>
      <c r="S2848" s="31" t="s">
        <v>5326</v>
      </c>
      <c r="T2848" s="40" t="s">
        <v>5510</v>
      </c>
      <c r="U2848" s="40"/>
      <c r="V2848" s="48"/>
      <c r="W2848" s="48"/>
    </row>
    <row r="2849" ht="28.5" s="49" customFormat="1">
      <c r="A2849" s="39">
        <v>1</v>
      </c>
      <c r="B2849" s="54" t="s">
        <v>40</v>
      </c>
      <c r="C2849" s="55" t="s">
        <v>5512</v>
      </c>
      <c r="D2849" s="141" t="s">
        <v>2282</v>
      </c>
      <c r="E2849" s="88">
        <v>44929</v>
      </c>
      <c r="F2849" s="37" t="str">
        <f>VLOOKUP($C2849,CARPETAS!$C$5:$L$2388,2,FALSE)</f>
        <v>BRE001</v>
      </c>
      <c r="G2849" s="27" t="str">
        <f>VLOOKUP($C2849,CARPETAS!$C$5:$L$2388,9,FALSE)</f>
        <v>1449441/1449440/1449442</v>
      </c>
      <c r="H2849" s="28" t="str">
        <f>VLOOKUP($C2849,CARPETAS!$C$5:$L$2388,5,FALSE)</f>
        <v>Dallog</v>
      </c>
      <c r="I2849" s="88">
        <v>44935</v>
      </c>
      <c r="J2849" s="29" t="str">
        <f>VLOOKUP($C2849,CARPETAS!$C$5:$L$2388,4,FALSE)</f>
        <v>Rio Branco</v>
      </c>
      <c r="K2849" s="38"/>
      <c r="L2849" s="93">
        <f>I2849+1</f>
        <v>44936</v>
      </c>
      <c r="M2849" s="30">
        <f t="shared" si="179"/>
        <v>7</v>
      </c>
      <c r="N2849" s="31">
        <v>1180</v>
      </c>
      <c r="O2849" s="31" t="s">
        <v>4593</v>
      </c>
      <c r="P2849" s="31"/>
      <c r="Q2849" s="31">
        <v>228</v>
      </c>
      <c r="R2849" s="31" t="s">
        <v>4300</v>
      </c>
      <c r="S2849" s="31" t="s">
        <v>4301</v>
      </c>
      <c r="T2849" s="40" t="s">
        <v>5513</v>
      </c>
      <c r="U2849" s="40"/>
      <c r="V2849" s="48"/>
      <c r="W2849" s="48"/>
    </row>
    <row r="2850" s="49" customFormat="1">
      <c r="A2850" s="39">
        <v>2</v>
      </c>
      <c r="B2850" s="54" t="s">
        <v>40</v>
      </c>
      <c r="C2850" s="55" t="s">
        <v>5407</v>
      </c>
      <c r="D2850" s="141" t="s">
        <v>27</v>
      </c>
      <c r="E2850" s="88">
        <v>44933</v>
      </c>
      <c r="F2850" s="37" t="str">
        <f>VLOOKUP($C2850,CARPETAS!$C$5:$L$2388,2,FALSE)</f>
        <v>BRB064</v>
      </c>
      <c r="G2850" s="27" t="str">
        <f>VLOOKUP($C2850,CARPETAS!$C$5:$L$2388,9,FALSE)</f>
        <v>144,83,36</v>
      </c>
      <c r="H2850" s="28" t="str">
        <f>VLOOKUP($C2850,CARPETAS!$C$5:$L$2388,5,FALSE)</f>
        <v>Silvio</v>
      </c>
      <c r="I2850" s="88">
        <v>44935</v>
      </c>
      <c r="J2850" s="29" t="str">
        <f>VLOOKUP($C2850,CARPETAS!$C$5:$L$2388,4,FALSE)</f>
        <v>Rio Branco</v>
      </c>
      <c r="K2850" s="38"/>
      <c r="L2850" s="93">
        <f>I2850+1</f>
        <v>44936</v>
      </c>
      <c r="M2850" s="30">
        <f t="shared" si="179"/>
        <v>3</v>
      </c>
      <c r="N2850" s="31">
        <v>918</v>
      </c>
      <c r="O2850" s="31"/>
      <c r="P2850" s="31">
        <v>918</v>
      </c>
      <c r="Q2850" s="31">
        <v>6021</v>
      </c>
      <c r="R2850" s="31" t="s">
        <v>1815</v>
      </c>
      <c r="S2850" s="31" t="s">
        <v>1816</v>
      </c>
      <c r="T2850" s="40" t="s">
        <v>5514</v>
      </c>
      <c r="U2850" s="40"/>
      <c r="V2850" s="48"/>
      <c r="W2850" s="48"/>
    </row>
    <row r="2851" s="49" customFormat="1">
      <c r="A2851" s="39">
        <v>1</v>
      </c>
      <c r="B2851" s="54" t="s">
        <v>40</v>
      </c>
      <c r="C2851" s="55" t="s">
        <v>5515</v>
      </c>
      <c r="D2851" s="141" t="s">
        <v>4464</v>
      </c>
      <c r="E2851" s="88">
        <v>44931</v>
      </c>
      <c r="F2851" s="37" t="str">
        <f>VLOOKUP($C2851,CARPETAS!$C$5:$L$2388,2,FALSE)</f>
        <v>BRS001</v>
      </c>
      <c r="G2851" s="27" t="str">
        <f>VLOOKUP($C2851,CARPETAS!$C$5:$L$2388,9,FALSE)</f>
        <v>144.94.47</v>
      </c>
      <c r="H2851" s="28" t="str">
        <f>VLOOKUP($C2851,CARPETAS!$C$5:$L$2388,5,FALSE)</f>
        <v>Dallog</v>
      </c>
      <c r="I2851" s="88">
        <v>44935</v>
      </c>
      <c r="J2851" s="29" t="str">
        <f>VLOOKUP($C2851,CARPETAS!$C$5:$L$2388,4,FALSE)</f>
        <v>Rio Branco</v>
      </c>
      <c r="K2851" s="38"/>
      <c r="L2851" s="93">
        <f>I2851+1</f>
        <v>44936</v>
      </c>
      <c r="M2851" s="30">
        <f t="shared" si="179"/>
        <v>5</v>
      </c>
      <c r="N2851" s="31">
        <v>900</v>
      </c>
      <c r="O2851" s="31" t="s">
        <v>5516</v>
      </c>
      <c r="P2851" s="31">
        <v>900</v>
      </c>
      <c r="Q2851" s="31">
        <v>229</v>
      </c>
      <c r="R2851" s="31" t="s">
        <v>4784</v>
      </c>
      <c r="S2851" s="31" t="s">
        <v>4785</v>
      </c>
      <c r="T2851" s="40" t="s">
        <v>5517</v>
      </c>
      <c r="U2851" s="40"/>
      <c r="V2851" s="48"/>
      <c r="W2851" s="48"/>
    </row>
    <row r="2852" s="49" customFormat="1">
      <c r="A2852" s="39">
        <v>52</v>
      </c>
      <c r="B2852" s="54" t="s">
        <v>40</v>
      </c>
      <c r="C2852" s="55" t="s">
        <v>5518</v>
      </c>
      <c r="D2852" s="141" t="s">
        <v>38</v>
      </c>
      <c r="E2852" s="88">
        <v>44926</v>
      </c>
      <c r="F2852" s="37" t="str">
        <f>VLOOKUP($C2852,CARPETAS!$C$5:$L$2388,2,FALSE)</f>
        <v>BRA052</v>
      </c>
      <c r="G2852" s="27" t="str">
        <f>VLOOKUP($C2852,CARPETAS!$C$5:$L$2388,9,FALSE)</f>
        <v>144.89.19</v>
      </c>
      <c r="H2852" s="28" t="str">
        <f>VLOOKUP($C2852,CARPETAS!$C$5:$L$2388,5,FALSE)</f>
        <v>Silvio</v>
      </c>
      <c r="I2852" s="88">
        <v>44935</v>
      </c>
      <c r="J2852" s="29" t="str">
        <f>VLOOKUP($C2852,CARPETAS!$C$5:$L$2388,4,FALSE)</f>
        <v>Rio Branco</v>
      </c>
      <c r="K2852" s="38"/>
      <c r="L2852" s="93">
        <f>I2852+1+1</f>
        <v>44937</v>
      </c>
      <c r="M2852" s="30">
        <f t="shared" si="179"/>
        <v>11</v>
      </c>
      <c r="N2852" s="31">
        <v>1104</v>
      </c>
      <c r="O2852" s="31">
        <v>59513</v>
      </c>
      <c r="P2852" s="31">
        <v>1104</v>
      </c>
      <c r="Q2852" s="31">
        <v>6018</v>
      </c>
      <c r="R2852" s="31" t="s">
        <v>5519</v>
      </c>
      <c r="S2852" s="31" t="s">
        <v>2063</v>
      </c>
      <c r="T2852" s="40" t="s">
        <v>5520</v>
      </c>
      <c r="U2852" s="40"/>
      <c r="V2852" s="48"/>
      <c r="W2852" s="48"/>
    </row>
    <row r="2853" s="49" customFormat="1">
      <c r="A2853" s="39">
        <v>2</v>
      </c>
      <c r="B2853" s="54" t="s">
        <v>40</v>
      </c>
      <c r="C2853" s="55" t="s">
        <v>5521</v>
      </c>
      <c r="D2853" s="141" t="s">
        <v>2282</v>
      </c>
      <c r="E2853" s="88">
        <v>44935</v>
      </c>
      <c r="F2853" s="37" t="str">
        <f>VLOOKUP($C2853,CARPETAS!$C$5:$L$2388,2,FALSE)</f>
        <v>BRE002</v>
      </c>
      <c r="G2853" s="27" t="str">
        <f>VLOOKUP($C2853,CARPETAS!$C$5:$L$2388,9,FALSE)</f>
        <v>144.95.10</v>
      </c>
      <c r="H2853" s="28" t="str">
        <f>VLOOKUP($C2853,CARPETAS!$C$5:$L$2388,5,FALSE)</f>
        <v>Zanini</v>
      </c>
      <c r="I2853" s="88">
        <v>44937</v>
      </c>
      <c r="J2853" s="29" t="str">
        <f>VLOOKUP($C2853,CARPETAS!$C$5:$L$2388,4,FALSE)</f>
        <v>Rio Branco</v>
      </c>
      <c r="K2853" s="38"/>
      <c r="L2853" s="93">
        <f ref="L2853:L2879" t="shared" si="181">I2853+1</f>
        <v>44938</v>
      </c>
      <c r="M2853" s="30">
        <f t="shared" si="179"/>
        <v>3</v>
      </c>
      <c r="N2853" s="31">
        <v>1200</v>
      </c>
      <c r="O2853" s="31"/>
      <c r="P2853" s="31"/>
      <c r="Q2853" s="31">
        <v>3237</v>
      </c>
      <c r="R2853" s="31" t="s">
        <v>3828</v>
      </c>
      <c r="S2853" s="31" t="s">
        <v>3829</v>
      </c>
      <c r="T2853" s="40" t="s">
        <v>2278</v>
      </c>
      <c r="U2853" s="40"/>
      <c r="V2853" s="48"/>
      <c r="W2853" s="48"/>
    </row>
    <row r="2854" s="49" customFormat="1">
      <c r="A2854" s="39">
        <v>2</v>
      </c>
      <c r="B2854" s="54" t="s">
        <v>40</v>
      </c>
      <c r="C2854" s="55" t="s">
        <v>5407</v>
      </c>
      <c r="D2854" s="141" t="s">
        <v>32</v>
      </c>
      <c r="E2854" s="88">
        <v>44935</v>
      </c>
      <c r="F2854" s="37" t="str">
        <f>VLOOKUP($C2854,CARPETAS!$C$5:$L$2388,2,FALSE)</f>
        <v>BRB064</v>
      </c>
      <c r="G2854" s="27" t="str">
        <f>VLOOKUP($C2854,CARPETAS!$C$5:$L$2388,9,FALSE)</f>
        <v>144,83,36</v>
      </c>
      <c r="H2854" s="28" t="str">
        <f>VLOOKUP($C2854,CARPETAS!$C$5:$L$2388,5,FALSE)</f>
        <v>Silvio</v>
      </c>
      <c r="I2854" s="88">
        <v>44937</v>
      </c>
      <c r="J2854" s="29" t="str">
        <f>VLOOKUP($C2854,CARPETAS!$C$5:$L$2388,4,FALSE)</f>
        <v>Rio Branco</v>
      </c>
      <c r="K2854" s="38"/>
      <c r="L2854" s="93">
        <f t="shared" si="181"/>
        <v>44938</v>
      </c>
      <c r="M2854" s="30">
        <f t="shared" si="179"/>
        <v>3</v>
      </c>
      <c r="N2854" s="31">
        <v>918</v>
      </c>
      <c r="O2854" s="31" t="s">
        <v>1214</v>
      </c>
      <c r="P2854" s="31">
        <v>919</v>
      </c>
      <c r="Q2854" s="31">
        <v>6023</v>
      </c>
      <c r="R2854" s="31" t="s">
        <v>5371</v>
      </c>
      <c r="S2854" s="31" t="s">
        <v>5372</v>
      </c>
      <c r="T2854" s="40" t="s">
        <v>5522</v>
      </c>
      <c r="U2854" s="40"/>
      <c r="V2854" s="48"/>
      <c r="W2854" s="48"/>
    </row>
    <row r="2855" s="49" customFormat="1">
      <c r="A2855" s="39">
        <v>2</v>
      </c>
      <c r="B2855" s="54" t="s">
        <v>40</v>
      </c>
      <c r="C2855" s="55" t="s">
        <v>5503</v>
      </c>
      <c r="D2855" s="141" t="s">
        <v>26</v>
      </c>
      <c r="E2855" s="88">
        <v>44935</v>
      </c>
      <c r="F2855" s="37" t="str">
        <f>VLOOKUP($C2855,CARPETAS!$C$5:$L$2388,2,FALSE)</f>
        <v>BRB001</v>
      </c>
      <c r="G2855" s="27" t="str">
        <f>VLOOKUP($C2855,CARPETAS!$C$5:$L$2388,9,FALSE)</f>
        <v>144.96.42</v>
      </c>
      <c r="H2855" s="28" t="str">
        <f>VLOOKUP($C2855,CARPETAS!$C$5:$L$2388,5,FALSE)</f>
        <v>Zanini</v>
      </c>
      <c r="I2855" s="88">
        <v>44937</v>
      </c>
      <c r="J2855" s="29" t="str">
        <f>VLOOKUP($C2855,CARPETAS!$C$5:$L$2388,4,FALSE)</f>
        <v>Rio Branco</v>
      </c>
      <c r="K2855" s="38"/>
      <c r="L2855" s="93">
        <f t="shared" si="181"/>
        <v>44938</v>
      </c>
      <c r="M2855" s="30">
        <f t="shared" si="179"/>
        <v>3</v>
      </c>
      <c r="N2855" s="31">
        <v>918</v>
      </c>
      <c r="O2855" s="31" t="s">
        <v>1176</v>
      </c>
      <c r="P2855" s="31">
        <v>919</v>
      </c>
      <c r="Q2855" s="31">
        <v>3242</v>
      </c>
      <c r="R2855" s="31" t="s">
        <v>48</v>
      </c>
      <c r="S2855" s="31" t="s">
        <v>65</v>
      </c>
      <c r="T2855" s="40" t="s">
        <v>5523</v>
      </c>
      <c r="U2855" s="40"/>
      <c r="V2855" s="48"/>
      <c r="W2855" s="48"/>
    </row>
    <row r="2856" s="49" customFormat="1">
      <c r="A2856" s="39">
        <v>2</v>
      </c>
      <c r="B2856" s="54" t="s">
        <v>40</v>
      </c>
      <c r="C2856" s="55" t="s">
        <v>5503</v>
      </c>
      <c r="D2856" s="141" t="s">
        <v>1998</v>
      </c>
      <c r="E2856" s="88">
        <v>44935</v>
      </c>
      <c r="F2856" s="37" t="str">
        <f>VLOOKUP($C2856,CARPETAS!$C$5:$L$2388,2,FALSE)</f>
        <v>BRB001</v>
      </c>
      <c r="G2856" s="27" t="str">
        <f>VLOOKUP($C2856,CARPETAS!$C$5:$L$2388,9,FALSE)</f>
        <v>144.96.42</v>
      </c>
      <c r="H2856" s="28" t="str">
        <f>VLOOKUP($C2856,CARPETAS!$C$5:$L$2388,5,FALSE)</f>
        <v>Zanini</v>
      </c>
      <c r="I2856" s="88">
        <v>44937</v>
      </c>
      <c r="J2856" s="29" t="str">
        <f>VLOOKUP($C2856,CARPETAS!$C$5:$L$2388,4,FALSE)</f>
        <v>Rio Branco</v>
      </c>
      <c r="K2856" s="38"/>
      <c r="L2856" s="93">
        <f t="shared" si="181"/>
        <v>44938</v>
      </c>
      <c r="M2856" s="30">
        <f t="shared" si="179"/>
        <v>3</v>
      </c>
      <c r="N2856" s="31">
        <v>918</v>
      </c>
      <c r="O2856" s="31" t="s">
        <v>1999</v>
      </c>
      <c r="P2856" s="31">
        <v>919</v>
      </c>
      <c r="Q2856" s="31">
        <v>3243</v>
      </c>
      <c r="R2856" s="31" t="s">
        <v>43</v>
      </c>
      <c r="S2856" s="31" t="s">
        <v>1046</v>
      </c>
      <c r="T2856" s="40" t="s">
        <v>5523</v>
      </c>
      <c r="U2856" s="40"/>
      <c r="V2856" s="48"/>
      <c r="W2856" s="48"/>
    </row>
    <row r="2857" s="49" customFormat="1">
      <c r="A2857" s="39">
        <v>2</v>
      </c>
      <c r="B2857" s="54" t="s">
        <v>40</v>
      </c>
      <c r="C2857" s="55" t="s">
        <v>5503</v>
      </c>
      <c r="D2857" s="141" t="s">
        <v>1998</v>
      </c>
      <c r="E2857" s="88">
        <v>44936</v>
      </c>
      <c r="F2857" s="37" t="str">
        <f>VLOOKUP($C2857,CARPETAS!$C$5:$L$2388,2,FALSE)</f>
        <v>BRB001</v>
      </c>
      <c r="G2857" s="27" t="str">
        <f>VLOOKUP($C2857,CARPETAS!$C$5:$L$2388,9,FALSE)</f>
        <v>144.96.42</v>
      </c>
      <c r="H2857" s="28" t="str">
        <f>VLOOKUP($C2857,CARPETAS!$C$5:$L$2388,5,FALSE)</f>
        <v>Zanini</v>
      </c>
      <c r="I2857" s="88">
        <f ref="I2857:I2862" t="shared" si="182">E2857+3</f>
        <v>44939</v>
      </c>
      <c r="J2857" s="29" t="str">
        <f>VLOOKUP($C2857,CARPETAS!$C$5:$L$2388,4,FALSE)</f>
        <v>Rio Branco</v>
      </c>
      <c r="K2857" s="38"/>
      <c r="L2857" s="93">
        <f t="shared" si="181"/>
        <v>44940</v>
      </c>
      <c r="M2857" s="30">
        <f t="shared" si="179"/>
        <v>4</v>
      </c>
      <c r="N2857" s="31">
        <v>918</v>
      </c>
      <c r="O2857" s="31" t="s">
        <v>2027</v>
      </c>
      <c r="P2857" s="31">
        <v>919</v>
      </c>
      <c r="Q2857" s="31">
        <v>3253</v>
      </c>
      <c r="R2857" s="31" t="s">
        <v>4429</v>
      </c>
      <c r="S2857" s="31" t="s">
        <v>4430</v>
      </c>
      <c r="T2857" s="40" t="s">
        <v>5524</v>
      </c>
      <c r="U2857" s="40"/>
      <c r="V2857" s="48"/>
      <c r="W2857" s="48"/>
    </row>
    <row r="2858" s="49" customFormat="1">
      <c r="A2858" s="39">
        <v>2</v>
      </c>
      <c r="B2858" s="54" t="s">
        <v>40</v>
      </c>
      <c r="C2858" s="55" t="s">
        <v>5407</v>
      </c>
      <c r="D2858" s="141" t="s">
        <v>36</v>
      </c>
      <c r="E2858" s="88">
        <v>44937</v>
      </c>
      <c r="F2858" s="37" t="str">
        <f>VLOOKUP($C2858,CARPETAS!$C$5:$L$2388,2,FALSE)</f>
        <v>BRB064</v>
      </c>
      <c r="G2858" s="27" t="str">
        <f>VLOOKUP($C2858,CARPETAS!$C$5:$L$2388,9,FALSE)</f>
        <v>144,83,36</v>
      </c>
      <c r="H2858" s="28" t="str">
        <f>VLOOKUP($C2858,CARPETAS!$C$5:$L$2388,5,FALSE)</f>
        <v>Silvio</v>
      </c>
      <c r="I2858" s="88">
        <f t="shared" si="182"/>
        <v>44940</v>
      </c>
      <c r="J2858" s="29" t="str">
        <f>VLOOKUP($C2858,CARPETAS!$C$5:$L$2388,4,FALSE)</f>
        <v>Rio Branco</v>
      </c>
      <c r="K2858" s="38"/>
      <c r="L2858" s="93">
        <f t="shared" si="181"/>
        <v>44941</v>
      </c>
      <c r="M2858" s="30">
        <f t="shared" si="179"/>
        <v>4</v>
      </c>
      <c r="N2858" s="31">
        <v>918</v>
      </c>
      <c r="O2858" s="31" t="s">
        <v>1193</v>
      </c>
      <c r="P2858" s="31">
        <v>919</v>
      </c>
      <c r="Q2858" s="31">
        <v>6030</v>
      </c>
      <c r="R2858" s="31" t="s">
        <v>4819</v>
      </c>
      <c r="S2858" s="31" t="s">
        <v>1991</v>
      </c>
      <c r="T2858" s="40" t="s">
        <v>5525</v>
      </c>
      <c r="U2858" s="40"/>
      <c r="V2858" s="48"/>
      <c r="W2858" s="48"/>
    </row>
    <row r="2859" s="49" customFormat="1">
      <c r="A2859" s="39">
        <v>2</v>
      </c>
      <c r="B2859" s="54" t="s">
        <v>40</v>
      </c>
      <c r="C2859" s="55" t="s">
        <v>5503</v>
      </c>
      <c r="D2859" s="141" t="s">
        <v>4563</v>
      </c>
      <c r="E2859" s="88">
        <v>44938</v>
      </c>
      <c r="F2859" s="37" t="str">
        <f>VLOOKUP($C2859,CARPETAS!$C$5:$L$2388,2,FALSE)</f>
        <v>BRB001</v>
      </c>
      <c r="G2859" s="27" t="str">
        <f>VLOOKUP($C2859,CARPETAS!$C$5:$L$2388,9,FALSE)</f>
        <v>144.96.42</v>
      </c>
      <c r="H2859" s="28" t="str">
        <f>VLOOKUP($C2859,CARPETAS!$C$5:$L$2388,5,FALSE)</f>
        <v>Zanini</v>
      </c>
      <c r="I2859" s="88">
        <f t="shared" si="182"/>
        <v>44941</v>
      </c>
      <c r="J2859" s="29" t="str">
        <f>VLOOKUP($C2859,CARPETAS!$C$5:$L$2388,4,FALSE)</f>
        <v>Rio Branco</v>
      </c>
      <c r="K2859" s="38"/>
      <c r="L2859" s="93">
        <f t="shared" si="181"/>
        <v>44942</v>
      </c>
      <c r="M2859" s="30">
        <f t="shared" si="179"/>
        <v>4</v>
      </c>
      <c r="N2859" s="31">
        <v>918</v>
      </c>
      <c r="O2859" s="31" t="s">
        <v>4564</v>
      </c>
      <c r="P2859" s="31">
        <v>918</v>
      </c>
      <c r="Q2859" s="31">
        <v>3254</v>
      </c>
      <c r="R2859" s="31" t="s">
        <v>459</v>
      </c>
      <c r="S2859" s="31" t="s">
        <v>460</v>
      </c>
      <c r="T2859" s="40" t="s">
        <v>5526</v>
      </c>
      <c r="U2859" s="40"/>
      <c r="V2859" s="48"/>
      <c r="W2859" s="48"/>
    </row>
    <row r="2860" s="49" customFormat="1">
      <c r="A2860" s="39">
        <v>2</v>
      </c>
      <c r="B2860" s="54" t="s">
        <v>40</v>
      </c>
      <c r="C2860" s="55" t="s">
        <v>5407</v>
      </c>
      <c r="D2860" s="141" t="s">
        <v>32</v>
      </c>
      <c r="E2860" s="88">
        <v>44939</v>
      </c>
      <c r="F2860" s="37" t="str">
        <f>VLOOKUP($C2860,CARPETAS!$C$5:$L$2388,2,FALSE)</f>
        <v>BRB064</v>
      </c>
      <c r="G2860" s="27" t="str">
        <f>VLOOKUP($C2860,CARPETAS!$C$5:$L$2388,9,FALSE)</f>
        <v>144,83,36</v>
      </c>
      <c r="H2860" s="28" t="str">
        <f>VLOOKUP($C2860,CARPETAS!$C$5:$L$2388,5,FALSE)</f>
        <v>Silvio</v>
      </c>
      <c r="I2860" s="88">
        <f t="shared" si="182"/>
        <v>44942</v>
      </c>
      <c r="J2860" s="29" t="str">
        <f>VLOOKUP($C2860,CARPETAS!$C$5:$L$2388,4,FALSE)</f>
        <v>Rio Branco</v>
      </c>
      <c r="K2860" s="38"/>
      <c r="L2860" s="93">
        <f t="shared" si="181"/>
        <v>44943</v>
      </c>
      <c r="M2860" s="30">
        <f t="shared" si="179"/>
        <v>4</v>
      </c>
      <c r="N2860" s="31">
        <v>919</v>
      </c>
      <c r="O2860" s="31"/>
      <c r="P2860" s="31">
        <v>919</v>
      </c>
      <c r="Q2860" s="31">
        <v>6032</v>
      </c>
      <c r="R2860" s="31" t="s">
        <v>3039</v>
      </c>
      <c r="S2860" s="31" t="s">
        <v>2791</v>
      </c>
      <c r="T2860" s="40" t="s">
        <v>5527</v>
      </c>
      <c r="U2860" s="40"/>
      <c r="V2860" s="48"/>
      <c r="W2860" s="48"/>
    </row>
    <row r="2861" s="49" customFormat="1">
      <c r="A2861" s="39">
        <v>2</v>
      </c>
      <c r="B2861" s="54" t="s">
        <v>40</v>
      </c>
      <c r="C2861" s="55" t="s">
        <v>5407</v>
      </c>
      <c r="D2861" s="141" t="s">
        <v>28</v>
      </c>
      <c r="E2861" s="88">
        <v>44939</v>
      </c>
      <c r="F2861" s="37" t="str">
        <f>VLOOKUP($C2861,CARPETAS!$C$5:$L$2388,2,FALSE)</f>
        <v>BRB064</v>
      </c>
      <c r="G2861" s="27" t="str">
        <f>VLOOKUP($C2861,CARPETAS!$C$5:$L$2388,9,FALSE)</f>
        <v>144,83,36</v>
      </c>
      <c r="H2861" s="28" t="str">
        <f>VLOOKUP($C2861,CARPETAS!$C$5:$L$2388,5,FALSE)</f>
        <v>Silvio</v>
      </c>
      <c r="I2861" s="88">
        <f t="shared" si="182"/>
        <v>44942</v>
      </c>
      <c r="J2861" s="29" t="str">
        <f>VLOOKUP($C2861,CARPETAS!$C$5:$L$2388,4,FALSE)</f>
        <v>Rio Branco</v>
      </c>
      <c r="K2861" s="38"/>
      <c r="L2861" s="93">
        <f t="shared" si="181"/>
        <v>44943</v>
      </c>
      <c r="M2861" s="30">
        <f t="shared" si="179"/>
        <v>4</v>
      </c>
      <c r="N2861" s="31">
        <v>918</v>
      </c>
      <c r="O2861" s="31" t="s">
        <v>1185</v>
      </c>
      <c r="P2861" s="31">
        <v>920</v>
      </c>
      <c r="Q2861" s="31">
        <v>6033</v>
      </c>
      <c r="R2861" s="31" t="s">
        <v>4445</v>
      </c>
      <c r="S2861" s="31" t="s">
        <v>4446</v>
      </c>
      <c r="T2861" s="40" t="s">
        <v>5528</v>
      </c>
      <c r="U2861" s="40"/>
      <c r="V2861" s="48"/>
      <c r="W2861" s="48"/>
    </row>
    <row r="2862" s="49" customFormat="1">
      <c r="A2862" s="39">
        <v>2</v>
      </c>
      <c r="B2862" s="54" t="s">
        <v>40</v>
      </c>
      <c r="C2862" s="55" t="s">
        <v>5503</v>
      </c>
      <c r="D2862" s="141" t="s">
        <v>27</v>
      </c>
      <c r="E2862" s="88">
        <v>44939</v>
      </c>
      <c r="F2862" s="37" t="str">
        <f>VLOOKUP($C2862,CARPETAS!$C$5:$L$2388,2,FALSE)</f>
        <v>BRB001</v>
      </c>
      <c r="G2862" s="27" t="str">
        <f>VLOOKUP($C2862,CARPETAS!$C$5:$L$2388,9,FALSE)</f>
        <v>144.96.42</v>
      </c>
      <c r="H2862" s="28" t="str">
        <f>VLOOKUP($C2862,CARPETAS!$C$5:$L$2388,5,FALSE)</f>
        <v>Zanini</v>
      </c>
      <c r="I2862" s="88">
        <f t="shared" si="182"/>
        <v>44942</v>
      </c>
      <c r="J2862" s="29" t="str">
        <f>VLOOKUP($C2862,CARPETAS!$C$5:$L$2388,4,FALSE)</f>
        <v>Rio Branco</v>
      </c>
      <c r="K2862" s="38"/>
      <c r="L2862" s="93">
        <f t="shared" si="181"/>
        <v>44943</v>
      </c>
      <c r="M2862" s="30">
        <f t="shared" si="179"/>
        <v>4</v>
      </c>
      <c r="N2862" s="31">
        <v>918</v>
      </c>
      <c r="O2862" s="31"/>
      <c r="P2862" s="31">
        <v>918</v>
      </c>
      <c r="Q2862" s="31">
        <v>3256</v>
      </c>
      <c r="R2862" s="31" t="s">
        <v>3326</v>
      </c>
      <c r="S2862" s="31" t="s">
        <v>3670</v>
      </c>
      <c r="T2862" s="40" t="s">
        <v>5529</v>
      </c>
      <c r="U2862" s="40"/>
      <c r="V2862" s="48"/>
      <c r="W2862" s="48"/>
    </row>
    <row r="2863" ht="28.5" s="49" customFormat="1">
      <c r="A2863" s="39">
        <v>2</v>
      </c>
      <c r="B2863" s="54" t="s">
        <v>40</v>
      </c>
      <c r="C2863" s="55" t="s">
        <v>5530</v>
      </c>
      <c r="D2863" s="141" t="s">
        <v>2282</v>
      </c>
      <c r="E2863" s="88">
        <v>44936</v>
      </c>
      <c r="F2863" s="37" t="str">
        <f>VLOOKUP($C2863,CARPETAS!$C$5:$L$2388,2,FALSE)</f>
        <v>BRE003</v>
      </c>
      <c r="G2863" s="27" t="str">
        <f>VLOOKUP($C2863,CARPETAS!$C$5:$L$2388,9,FALSE)</f>
        <v>1449778/1449779/1449780</v>
      </c>
      <c r="H2863" s="28" t="str">
        <f>VLOOKUP($C2863,CARPETAS!$C$5:$L$2388,5,FALSE)</f>
        <v>Dallog</v>
      </c>
      <c r="I2863" s="88">
        <f>E2863+7</f>
        <v>44943</v>
      </c>
      <c r="J2863" s="29" t="str">
        <f>VLOOKUP($C2863,CARPETAS!$C$5:$L$2388,4,FALSE)</f>
        <v>Rio Branco</v>
      </c>
      <c r="K2863" s="38"/>
      <c r="L2863" s="93">
        <f t="shared" si="181"/>
        <v>44944</v>
      </c>
      <c r="M2863" s="30">
        <f t="shared" si="179"/>
        <v>8</v>
      </c>
      <c r="N2863" s="31">
        <v>1179</v>
      </c>
      <c r="O2863" s="31" t="s">
        <v>4643</v>
      </c>
      <c r="P2863" s="31">
        <v>654</v>
      </c>
      <c r="Q2863" s="31"/>
      <c r="R2863" s="31" t="s">
        <v>5531</v>
      </c>
      <c r="S2863" s="31" t="s">
        <v>5532</v>
      </c>
      <c r="T2863" s="40" t="s">
        <v>5533</v>
      </c>
      <c r="U2863" s="40"/>
      <c r="V2863" s="48"/>
      <c r="W2863" s="48"/>
    </row>
    <row r="2864" s="49" customFormat="1">
      <c r="A2864" s="39">
        <v>2</v>
      </c>
      <c r="B2864" s="54" t="s">
        <v>40</v>
      </c>
      <c r="C2864" s="55" t="s">
        <v>5534</v>
      </c>
      <c r="D2864" s="141" t="s">
        <v>38</v>
      </c>
      <c r="E2864" s="88">
        <v>44937</v>
      </c>
      <c r="F2864" s="37" t="str">
        <f>VLOOKUP($C2864,CARPETAS!$C$5:$L$2388,2,FALSE)</f>
        <v>BRA001</v>
      </c>
      <c r="G2864" s="27" t="str">
        <f>VLOOKUP($C2864,CARPETAS!$C$5:$L$2388,9,FALSE)</f>
        <v>144.99.50</v>
      </c>
      <c r="H2864" s="28" t="str">
        <f>VLOOKUP($C2864,CARPETAS!$C$5:$L$2388,5,FALSE)</f>
        <v>Silvio</v>
      </c>
      <c r="I2864" s="88">
        <v>44945</v>
      </c>
      <c r="J2864" s="29" t="str">
        <f>VLOOKUP($C2864,CARPETAS!$C$5:$L$2388,4,FALSE)</f>
        <v>Rio Branco</v>
      </c>
      <c r="K2864" s="38"/>
      <c r="L2864" s="93">
        <f t="shared" si="181"/>
        <v>44946</v>
      </c>
      <c r="M2864" s="30">
        <f t="shared" si="179"/>
        <v>9</v>
      </c>
      <c r="N2864" s="31">
        <v>1104</v>
      </c>
      <c r="O2864" s="31">
        <v>59518</v>
      </c>
      <c r="P2864" s="31">
        <v>1104</v>
      </c>
      <c r="Q2864" s="31">
        <v>6031</v>
      </c>
      <c r="R2864" s="31" t="s">
        <v>2977</v>
      </c>
      <c r="S2864" s="31" t="s">
        <v>123</v>
      </c>
      <c r="T2864" s="40" t="s">
        <v>5535</v>
      </c>
      <c r="U2864" s="40"/>
      <c r="V2864" s="48"/>
      <c r="W2864" s="48"/>
    </row>
    <row r="2865" s="49" customFormat="1">
      <c r="A2865" s="39">
        <v>3</v>
      </c>
      <c r="B2865" s="54" t="s">
        <v>40</v>
      </c>
      <c r="C2865" s="55" t="s">
        <v>5503</v>
      </c>
      <c r="D2865" s="141" t="s">
        <v>26</v>
      </c>
      <c r="E2865" s="88">
        <v>44942</v>
      </c>
      <c r="F2865" s="37" t="str">
        <f>VLOOKUP($C2865,CARPETAS!$C$5:$L$2388,2,FALSE)</f>
        <v>BRB001</v>
      </c>
      <c r="G2865" s="27" t="str">
        <f>VLOOKUP($C2865,CARPETAS!$C$5:$L$2388,9,FALSE)</f>
        <v>144.96.42</v>
      </c>
      <c r="H2865" s="28" t="str">
        <f>VLOOKUP($C2865,CARPETAS!$C$5:$L$2388,5,FALSE)</f>
        <v>Zanini</v>
      </c>
      <c r="I2865" s="88">
        <f>E2865+3</f>
        <v>44945</v>
      </c>
      <c r="J2865" s="29" t="str">
        <f>VLOOKUP($C2865,CARPETAS!$C$5:$L$2388,4,FALSE)</f>
        <v>Rio Branco</v>
      </c>
      <c r="K2865" s="38"/>
      <c r="L2865" s="93">
        <f t="shared" si="181"/>
        <v>44946</v>
      </c>
      <c r="M2865" s="30">
        <f t="shared" si="179"/>
        <v>4</v>
      </c>
      <c r="N2865" s="31">
        <v>918</v>
      </c>
      <c r="O2865" s="31" t="s">
        <v>1181</v>
      </c>
      <c r="P2865" s="31">
        <v>919</v>
      </c>
      <c r="Q2865" s="31">
        <v>3261</v>
      </c>
      <c r="R2865" s="31" t="s">
        <v>261</v>
      </c>
      <c r="S2865" s="31" t="s">
        <v>262</v>
      </c>
      <c r="T2865" s="40" t="s">
        <v>5536</v>
      </c>
      <c r="U2865" s="40"/>
      <c r="V2865" s="48"/>
      <c r="W2865" s="48"/>
    </row>
    <row r="2866" s="49" customFormat="1">
      <c r="A2866" s="39">
        <v>3</v>
      </c>
      <c r="B2866" s="54" t="s">
        <v>40</v>
      </c>
      <c r="C2866" s="55" t="s">
        <v>5503</v>
      </c>
      <c r="D2866" s="141" t="s">
        <v>5537</v>
      </c>
      <c r="E2866" s="88">
        <v>44944</v>
      </c>
      <c r="F2866" s="37" t="str">
        <f>VLOOKUP($C2866,CARPETAS!$C$5:$L$2388,2,FALSE)</f>
        <v>BRB001</v>
      </c>
      <c r="G2866" s="27" t="str">
        <f>VLOOKUP($C2866,CARPETAS!$C$5:$L$2388,9,FALSE)</f>
        <v>144.96.42</v>
      </c>
      <c r="H2866" s="28" t="str">
        <f>VLOOKUP($C2866,CARPETAS!$C$5:$L$2388,5,FALSE)</f>
        <v>Zanini</v>
      </c>
      <c r="I2866" s="88">
        <v>44945</v>
      </c>
      <c r="J2866" s="29" t="str">
        <f>VLOOKUP($C2866,CARPETAS!$C$5:$L$2388,4,FALSE)</f>
        <v>Rio Branco</v>
      </c>
      <c r="K2866" s="38"/>
      <c r="L2866" s="93">
        <f t="shared" si="181"/>
        <v>44946</v>
      </c>
      <c r="M2866" s="30">
        <f t="shared" si="179"/>
        <v>2</v>
      </c>
      <c r="N2866" s="31">
        <v>918</v>
      </c>
      <c r="O2866" s="31" t="s">
        <v>2013</v>
      </c>
      <c r="P2866" s="31">
        <v>918</v>
      </c>
      <c r="Q2866" s="31">
        <v>3267</v>
      </c>
      <c r="R2866" s="31" t="s">
        <v>552</v>
      </c>
      <c r="S2866" s="31" t="s">
        <v>553</v>
      </c>
      <c r="T2866" s="40" t="s">
        <v>5538</v>
      </c>
      <c r="U2866" s="40"/>
      <c r="V2866" s="48"/>
      <c r="W2866" s="48"/>
    </row>
    <row r="2867" s="49" customFormat="1">
      <c r="A2867" s="39">
        <v>2</v>
      </c>
      <c r="B2867" s="54" t="s">
        <v>40</v>
      </c>
      <c r="C2867" s="55" t="s">
        <v>5539</v>
      </c>
      <c r="D2867" s="141" t="s">
        <v>38</v>
      </c>
      <c r="E2867" s="88">
        <v>44937</v>
      </c>
      <c r="F2867" s="37" t="str">
        <f>VLOOKUP($C2867,CARPETAS!$C$5:$L$2388,2,FALSE)</f>
        <v>BRA001</v>
      </c>
      <c r="G2867" s="27" t="str">
        <f>VLOOKUP($C2867,CARPETAS!$C$5:$L$2388,9,FALSE)</f>
        <v>144.99.50</v>
      </c>
      <c r="H2867" s="28" t="str">
        <f>VLOOKUP($C2867,CARPETAS!$C$5:$L$2388,5,FALSE)</f>
        <v>Silvio</v>
      </c>
      <c r="I2867" s="88">
        <v>44946</v>
      </c>
      <c r="J2867" s="29" t="str">
        <f>VLOOKUP($C2867,CARPETAS!$C$5:$L$2388,4,FALSE)</f>
        <v>Rio Branco</v>
      </c>
      <c r="K2867" s="38"/>
      <c r="L2867" s="93">
        <f t="shared" si="181"/>
        <v>44947</v>
      </c>
      <c r="M2867" s="30">
        <f t="shared" si="179"/>
        <v>10</v>
      </c>
      <c r="N2867" s="31">
        <v>1104</v>
      </c>
      <c r="O2867" s="31"/>
      <c r="P2867" s="31">
        <v>1104</v>
      </c>
      <c r="Q2867" s="31">
        <v>6034</v>
      </c>
      <c r="R2867" s="31" t="s">
        <v>3552</v>
      </c>
      <c r="S2867" s="31" t="s">
        <v>3553</v>
      </c>
      <c r="T2867" s="40" t="s">
        <v>5540</v>
      </c>
      <c r="U2867" s="40"/>
      <c r="V2867" s="48"/>
      <c r="W2867" s="48"/>
    </row>
    <row r="2868" s="49" customFormat="1">
      <c r="A2868" s="39">
        <v>3</v>
      </c>
      <c r="B2868" s="54" t="s">
        <v>40</v>
      </c>
      <c r="C2868" s="233" t="s">
        <v>5541</v>
      </c>
      <c r="D2868" s="141" t="s">
        <v>32</v>
      </c>
      <c r="E2868" s="88">
        <v>44943</v>
      </c>
      <c r="F2868" s="37" t="str">
        <f>VLOOKUP($C2868,CARPETAS!$C$5:$L$2388,2,FALSE)</f>
        <v>BRB003</v>
      </c>
      <c r="G2868" s="27" t="str">
        <f>VLOOKUP($C2868,CARPETAS!$C$5:$L$2388,9,FALSE)</f>
        <v>145.01.45</v>
      </c>
      <c r="H2868" s="28" t="str">
        <f>VLOOKUP($C2868,CARPETAS!$C$5:$L$2388,5,FALSE)</f>
        <v>Silvio</v>
      </c>
      <c r="I2868" s="88">
        <f>E2868+3</f>
        <v>44946</v>
      </c>
      <c r="J2868" s="29" t="str">
        <f>VLOOKUP($C2868,CARPETAS!$C$5:$L$2388,4,FALSE)</f>
        <v>Rio Branco</v>
      </c>
      <c r="K2868" s="38"/>
      <c r="L2868" s="93">
        <f t="shared" si="181"/>
        <v>44947</v>
      </c>
      <c r="M2868" s="30">
        <f t="shared" si="179"/>
        <v>4</v>
      </c>
      <c r="N2868" s="31">
        <v>918</v>
      </c>
      <c r="O2868" s="31" t="s">
        <v>1247</v>
      </c>
      <c r="P2868" s="31">
        <v>919</v>
      </c>
      <c r="Q2868" s="31">
        <v>6035</v>
      </c>
      <c r="R2868" s="31" t="s">
        <v>2098</v>
      </c>
      <c r="S2868" s="31" t="s">
        <v>5542</v>
      </c>
      <c r="T2868" s="40" t="s">
        <v>5543</v>
      </c>
      <c r="U2868" s="40"/>
      <c r="V2868" s="48"/>
      <c r="W2868" s="48"/>
    </row>
    <row r="2869" s="49" customFormat="1">
      <c r="A2869" s="39">
        <v>3</v>
      </c>
      <c r="B2869" s="54" t="s">
        <v>40</v>
      </c>
      <c r="C2869" s="55" t="s">
        <v>5503</v>
      </c>
      <c r="D2869" s="141" t="s">
        <v>1998</v>
      </c>
      <c r="E2869" s="88">
        <v>44943</v>
      </c>
      <c r="F2869" s="37" t="str">
        <f>VLOOKUP($C2869,CARPETAS!$C$5:$L$2388,2,FALSE)</f>
        <v>BRB001</v>
      </c>
      <c r="G2869" s="27" t="str">
        <f>VLOOKUP($C2869,CARPETAS!$C$5:$L$2388,9,FALSE)</f>
        <v>144.96.42</v>
      </c>
      <c r="H2869" s="28" t="str">
        <f>VLOOKUP($C2869,CARPETAS!$C$5:$L$2388,5,FALSE)</f>
        <v>Zanini</v>
      </c>
      <c r="I2869" s="88">
        <f>E2869+3</f>
        <v>44946</v>
      </c>
      <c r="J2869" s="29" t="str">
        <f>VLOOKUP($C2869,CARPETAS!$C$5:$L$2388,4,FALSE)</f>
        <v>Rio Branco</v>
      </c>
      <c r="K2869" s="38"/>
      <c r="L2869" s="93">
        <f t="shared" si="181"/>
        <v>44947</v>
      </c>
      <c r="M2869" s="30">
        <f t="shared" si="179"/>
        <v>4</v>
      </c>
      <c r="N2869" s="31">
        <v>918</v>
      </c>
      <c r="O2869" s="31" t="s">
        <v>2041</v>
      </c>
      <c r="P2869" s="31">
        <v>919</v>
      </c>
      <c r="Q2869" s="31">
        <v>3264</v>
      </c>
      <c r="R2869" s="31" t="s">
        <v>1958</v>
      </c>
      <c r="S2869" s="31" t="s">
        <v>1959</v>
      </c>
      <c r="T2869" s="40" t="s">
        <v>5543</v>
      </c>
      <c r="U2869" s="40"/>
      <c r="V2869" s="48"/>
      <c r="W2869" s="48"/>
    </row>
    <row r="2870" s="49" customFormat="1">
      <c r="A2870" s="39">
        <v>3</v>
      </c>
      <c r="B2870" s="54" t="s">
        <v>40</v>
      </c>
      <c r="C2870" s="55" t="s">
        <v>5541</v>
      </c>
      <c r="D2870" s="141" t="s">
        <v>28</v>
      </c>
      <c r="E2870" s="88">
        <v>44944</v>
      </c>
      <c r="F2870" s="37" t="str">
        <f>VLOOKUP($C2870,CARPETAS!$C$5:$L$2388,2,FALSE)</f>
        <v>BRB003</v>
      </c>
      <c r="G2870" s="27" t="str">
        <f>VLOOKUP($C2870,CARPETAS!$C$5:$L$2388,9,FALSE)</f>
        <v>145.01.45</v>
      </c>
      <c r="H2870" s="28" t="str">
        <f>VLOOKUP($C2870,CARPETAS!$C$5:$L$2388,5,FALSE)</f>
        <v>Silvio</v>
      </c>
      <c r="I2870" s="88">
        <f>E2870+3</f>
        <v>44947</v>
      </c>
      <c r="J2870" s="29" t="str">
        <f>VLOOKUP($C2870,CARPETAS!$C$5:$L$2388,4,FALSE)</f>
        <v>Rio Branco</v>
      </c>
      <c r="K2870" s="38"/>
      <c r="L2870" s="93">
        <f t="shared" si="181"/>
        <v>44948</v>
      </c>
      <c r="M2870" s="30">
        <f ref="M2870:M2933" t="shared" si="183">IF(E2870&lt;&gt;"",L2870-E2870,"-")</f>
        <v>4</v>
      </c>
      <c r="N2870" s="31">
        <v>918</v>
      </c>
      <c r="O2870" s="31" t="s">
        <v>1199</v>
      </c>
      <c r="P2870" s="31">
        <v>920</v>
      </c>
      <c r="Q2870" s="31">
        <v>6036</v>
      </c>
      <c r="R2870" s="31" t="s">
        <v>2461</v>
      </c>
      <c r="S2870" s="31" t="s">
        <v>2462</v>
      </c>
      <c r="T2870" s="40" t="s">
        <v>5544</v>
      </c>
      <c r="U2870" s="40"/>
      <c r="V2870" s="48"/>
      <c r="W2870" s="48"/>
    </row>
    <row r="2871" s="49" customFormat="1">
      <c r="A2871" s="39">
        <v>3</v>
      </c>
      <c r="B2871" s="54" t="s">
        <v>40</v>
      </c>
      <c r="C2871" s="55" t="s">
        <v>5545</v>
      </c>
      <c r="D2871" s="141" t="s">
        <v>1907</v>
      </c>
      <c r="E2871" s="88">
        <v>44942</v>
      </c>
      <c r="F2871" s="37" t="str">
        <f>VLOOKUP($C2871,CARPETAS!$C$5:$L$2388,2,FALSE)</f>
        <v>PYB004</v>
      </c>
      <c r="G2871" s="27" t="str">
        <f>VLOOKUP($C2871,CARPETAS!$C$5:$L$2388,9,FALSE)</f>
        <v>145.04.89</v>
      </c>
      <c r="H2871" s="28" t="str">
        <f>VLOOKUP($C2871,CARPETAS!$C$5:$L$2388,5,FALSE)</f>
        <v>Alto Paraguay</v>
      </c>
      <c r="I2871" s="88">
        <f>E2871+5</f>
        <v>44947</v>
      </c>
      <c r="J2871" s="29" t="str">
        <f>VLOOKUP($C2871,CARPETAS!$C$5:$L$2388,4,FALSE)</f>
        <v>Salto</v>
      </c>
      <c r="K2871" s="38"/>
      <c r="L2871" s="93">
        <f t="shared" si="181"/>
        <v>44948</v>
      </c>
      <c r="M2871" s="30">
        <f t="shared" si="183"/>
        <v>6</v>
      </c>
      <c r="N2871" s="31">
        <v>990</v>
      </c>
      <c r="O2871" s="31" t="s">
        <v>1941</v>
      </c>
      <c r="P2871" s="31">
        <v>991</v>
      </c>
      <c r="Q2871" s="31"/>
      <c r="R2871" s="31" t="s">
        <v>5546</v>
      </c>
      <c r="S2871" s="31"/>
      <c r="T2871" s="40" t="s">
        <v>5547</v>
      </c>
      <c r="U2871" s="40"/>
      <c r="V2871" s="48"/>
      <c r="W2871" s="48"/>
    </row>
    <row r="2872" s="49" customFormat="1">
      <c r="A2872" s="39">
        <v>3</v>
      </c>
      <c r="B2872" s="54" t="s">
        <v>40</v>
      </c>
      <c r="C2872" s="55" t="s">
        <v>5503</v>
      </c>
      <c r="D2872" s="141" t="s">
        <v>4563</v>
      </c>
      <c r="E2872" s="88">
        <v>44945</v>
      </c>
      <c r="F2872" s="37" t="str">
        <f>VLOOKUP($C2872,CARPETAS!$C$5:$L$2388,2,FALSE)</f>
        <v>BRB001</v>
      </c>
      <c r="G2872" s="27" t="str">
        <f>VLOOKUP($C2872,CARPETAS!$C$5:$L$2388,9,FALSE)</f>
        <v>144.96.42</v>
      </c>
      <c r="H2872" s="28" t="str">
        <f>VLOOKUP($C2872,CARPETAS!$C$5:$L$2388,5,FALSE)</f>
        <v>Zanini</v>
      </c>
      <c r="I2872" s="88">
        <f>E2872+3</f>
        <v>44948</v>
      </c>
      <c r="J2872" s="29" t="str">
        <f>VLOOKUP($C2872,CARPETAS!$C$5:$L$2388,4,FALSE)</f>
        <v>Rio Branco</v>
      </c>
      <c r="K2872" s="38"/>
      <c r="L2872" s="93">
        <f t="shared" si="181"/>
        <v>44949</v>
      </c>
      <c r="M2872" s="30">
        <f t="shared" si="183"/>
        <v>4</v>
      </c>
      <c r="N2872" s="31">
        <v>918</v>
      </c>
      <c r="O2872" s="31" t="s">
        <v>5548</v>
      </c>
      <c r="P2872" s="31">
        <v>919</v>
      </c>
      <c r="Q2872" s="31">
        <v>3271</v>
      </c>
      <c r="R2872" s="31" t="s">
        <v>684</v>
      </c>
      <c r="S2872" s="31" t="s">
        <v>685</v>
      </c>
      <c r="T2872" s="40" t="s">
        <v>5549</v>
      </c>
      <c r="U2872" s="40"/>
      <c r="V2872" s="48"/>
      <c r="W2872" s="48"/>
    </row>
    <row r="2873" s="49" customFormat="1">
      <c r="A2873" s="39">
        <v>3</v>
      </c>
      <c r="B2873" s="54" t="s">
        <v>40</v>
      </c>
      <c r="C2873" s="55" t="s">
        <v>5550</v>
      </c>
      <c r="D2873" s="141" t="s">
        <v>1998</v>
      </c>
      <c r="E2873" s="88">
        <v>44946</v>
      </c>
      <c r="F2873" s="37" t="str">
        <f>VLOOKUP($C2873,CARPETAS!$C$5:$L$2388,2,FALSE)</f>
        <v>BRB002</v>
      </c>
      <c r="G2873" s="27" t="str">
        <f>VLOOKUP($C2873,CARPETAS!$C$5:$L$2388,9,FALSE)</f>
        <v>145.01.44</v>
      </c>
      <c r="H2873" s="28" t="str">
        <f>VLOOKUP($C2873,CARPETAS!$C$5:$L$2388,5,FALSE)</f>
        <v>Zanini</v>
      </c>
      <c r="I2873" s="88">
        <f>E2873+3</f>
        <v>44949</v>
      </c>
      <c r="J2873" s="29" t="str">
        <f>VLOOKUP($C2873,CARPETAS!$C$5:$L$2388,4,FALSE)</f>
        <v>Rio Branco</v>
      </c>
      <c r="K2873" s="38"/>
      <c r="L2873" s="93">
        <f t="shared" si="181"/>
        <v>44950</v>
      </c>
      <c r="M2873" s="30">
        <f t="shared" si="183"/>
        <v>4</v>
      </c>
      <c r="N2873" s="31">
        <v>918</v>
      </c>
      <c r="O2873" s="31" t="s">
        <v>2066</v>
      </c>
      <c r="P2873" s="31">
        <v>919</v>
      </c>
      <c r="Q2873" s="31">
        <v>3272</v>
      </c>
      <c r="R2873" s="31" t="s">
        <v>48</v>
      </c>
      <c r="S2873" s="31" t="s">
        <v>65</v>
      </c>
      <c r="T2873" s="40" t="s">
        <v>5549</v>
      </c>
      <c r="U2873" s="40"/>
      <c r="V2873" s="48"/>
      <c r="W2873" s="48"/>
    </row>
    <row r="2874" s="49" customFormat="1">
      <c r="A2874" s="39">
        <v>3</v>
      </c>
      <c r="B2874" s="54" t="s">
        <v>40</v>
      </c>
      <c r="C2874" s="55" t="s">
        <v>5541</v>
      </c>
      <c r="D2874" s="141" t="s">
        <v>27</v>
      </c>
      <c r="E2874" s="88">
        <v>44946</v>
      </c>
      <c r="F2874" s="37" t="str">
        <f>VLOOKUP($C2874,CARPETAS!$C$5:$L$2388,2,FALSE)</f>
        <v>BRB003</v>
      </c>
      <c r="G2874" s="27" t="str">
        <f>VLOOKUP($C2874,CARPETAS!$C$5:$L$2388,9,FALSE)</f>
        <v>145.01.45</v>
      </c>
      <c r="H2874" s="28" t="str">
        <f>VLOOKUP($C2874,CARPETAS!$C$5:$L$2388,5,FALSE)</f>
        <v>Silvio</v>
      </c>
      <c r="I2874" s="88">
        <f>E2874+3</f>
        <v>44949</v>
      </c>
      <c r="J2874" s="29" t="str">
        <f>VLOOKUP($C2874,CARPETAS!$C$5:$L$2388,4,FALSE)</f>
        <v>Rio Branco</v>
      </c>
      <c r="K2874" s="38"/>
      <c r="L2874" s="93">
        <f t="shared" si="181"/>
        <v>44950</v>
      </c>
      <c r="M2874" s="30">
        <f t="shared" si="183"/>
        <v>4</v>
      </c>
      <c r="N2874" s="31">
        <v>918</v>
      </c>
      <c r="O2874" s="31" t="s">
        <v>1302</v>
      </c>
      <c r="P2874" s="31">
        <v>919</v>
      </c>
      <c r="Q2874" s="31">
        <v>6042</v>
      </c>
      <c r="R2874" s="31" t="s">
        <v>5371</v>
      </c>
      <c r="S2874" s="31" t="s">
        <v>5372</v>
      </c>
      <c r="T2874" s="40" t="s">
        <v>5549</v>
      </c>
      <c r="U2874" s="40"/>
      <c r="V2874" s="48"/>
      <c r="W2874" s="48"/>
    </row>
    <row r="2875" s="49" customFormat="1">
      <c r="A2875" s="39">
        <v>4</v>
      </c>
      <c r="B2875" s="54" t="s">
        <v>40</v>
      </c>
      <c r="C2875" s="55" t="s">
        <v>5550</v>
      </c>
      <c r="D2875" s="141" t="s">
        <v>1998</v>
      </c>
      <c r="E2875" s="88">
        <v>44950</v>
      </c>
      <c r="F2875" s="37" t="str">
        <f>VLOOKUP($C2875,CARPETAS!$C$5:$L$2388,2,FALSE)</f>
        <v>BRB002</v>
      </c>
      <c r="G2875" s="27" t="str">
        <f>VLOOKUP($C2875,CARPETAS!$C$5:$L$2388,9,FALSE)</f>
        <v>145.01.44</v>
      </c>
      <c r="H2875" s="28" t="str">
        <f>VLOOKUP($C2875,CARPETAS!$C$5:$L$2388,5,FALSE)</f>
        <v>Zanini</v>
      </c>
      <c r="I2875" s="88">
        <f>E2875+1</f>
        <v>44951</v>
      </c>
      <c r="J2875" s="29" t="str">
        <f>VLOOKUP($C2875,CARPETAS!$C$5:$L$2388,4,FALSE)</f>
        <v>Rio Branco</v>
      </c>
      <c r="K2875" s="38"/>
      <c r="L2875" s="93">
        <f t="shared" si="181"/>
        <v>44952</v>
      </c>
      <c r="M2875" s="30">
        <f t="shared" si="183"/>
        <v>2</v>
      </c>
      <c r="N2875" s="31">
        <v>918</v>
      </c>
      <c r="O2875" s="31" t="s">
        <v>2066</v>
      </c>
      <c r="P2875" s="31">
        <v>918</v>
      </c>
      <c r="Q2875" s="31">
        <v>3277</v>
      </c>
      <c r="R2875" s="31" t="s">
        <v>2109</v>
      </c>
      <c r="S2875" s="31" t="s">
        <v>2110</v>
      </c>
      <c r="T2875" s="40" t="s">
        <v>5551</v>
      </c>
      <c r="U2875" s="40"/>
      <c r="V2875" s="48"/>
      <c r="W2875" s="48"/>
    </row>
    <row r="2876" s="49" customFormat="1">
      <c r="A2876" s="39">
        <v>4</v>
      </c>
      <c r="B2876" s="54" t="s">
        <v>40</v>
      </c>
      <c r="C2876" s="55" t="s">
        <v>5541</v>
      </c>
      <c r="D2876" s="141" t="s">
        <v>32</v>
      </c>
      <c r="E2876" s="88">
        <v>44950</v>
      </c>
      <c r="F2876" s="37" t="str">
        <f>VLOOKUP($C2876,CARPETAS!$C$5:$L$2388,2,FALSE)</f>
        <v>BRB003</v>
      </c>
      <c r="G2876" s="27" t="str">
        <f>VLOOKUP($C2876,CARPETAS!$C$5:$L$2388,9,FALSE)</f>
        <v>145.01.45</v>
      </c>
      <c r="H2876" s="28" t="str">
        <f>VLOOKUP($C2876,CARPETAS!$C$5:$L$2388,5,FALSE)</f>
        <v>Silvio</v>
      </c>
      <c r="I2876" s="88">
        <f>E2876+1</f>
        <v>44951</v>
      </c>
      <c r="J2876" s="29" t="str">
        <f>VLOOKUP($C2876,CARPETAS!$C$5:$L$2388,4,FALSE)</f>
        <v>Rio Branco</v>
      </c>
      <c r="K2876" s="38"/>
      <c r="L2876" s="93">
        <f t="shared" si="181"/>
        <v>44952</v>
      </c>
      <c r="M2876" s="30">
        <f t="shared" si="183"/>
        <v>2</v>
      </c>
      <c r="N2876" s="31">
        <v>918</v>
      </c>
      <c r="O2876" s="31" t="s">
        <v>1241</v>
      </c>
      <c r="P2876" s="31">
        <v>918</v>
      </c>
      <c r="Q2876" s="31">
        <v>6045</v>
      </c>
      <c r="R2876" s="31" t="s">
        <v>144</v>
      </c>
      <c r="S2876" s="31" t="s">
        <v>145</v>
      </c>
      <c r="T2876" s="40" t="s">
        <v>5552</v>
      </c>
      <c r="U2876" s="40"/>
      <c r="V2876" s="48"/>
      <c r="W2876" s="48"/>
    </row>
    <row r="2877" s="49" customFormat="1">
      <c r="A2877" s="39">
        <v>4</v>
      </c>
      <c r="B2877" s="54" t="s">
        <v>40</v>
      </c>
      <c r="C2877" s="55" t="s">
        <v>5541</v>
      </c>
      <c r="D2877" s="141" t="s">
        <v>36</v>
      </c>
      <c r="E2877" s="88">
        <v>44950</v>
      </c>
      <c r="F2877" s="37" t="str">
        <f>VLOOKUP($C2877,CARPETAS!$C$5:$L$2388,2,FALSE)</f>
        <v>BRB003</v>
      </c>
      <c r="G2877" s="27" t="str">
        <f>VLOOKUP($C2877,CARPETAS!$C$5:$L$2388,9,FALSE)</f>
        <v>145.01.45</v>
      </c>
      <c r="H2877" s="28" t="str">
        <f>VLOOKUP($C2877,CARPETAS!$C$5:$L$2388,5,FALSE)</f>
        <v>Silvio</v>
      </c>
      <c r="I2877" s="88">
        <f>E2877+1</f>
        <v>44951</v>
      </c>
      <c r="J2877" s="29" t="str">
        <f>VLOOKUP($C2877,CARPETAS!$C$5:$L$2388,4,FALSE)</f>
        <v>Rio Branco</v>
      </c>
      <c r="K2877" s="38"/>
      <c r="L2877" s="93">
        <f t="shared" si="181"/>
        <v>44952</v>
      </c>
      <c r="M2877" s="30">
        <f t="shared" si="183"/>
        <v>2</v>
      </c>
      <c r="N2877" s="31">
        <v>918</v>
      </c>
      <c r="O2877" s="31" t="s">
        <v>1206</v>
      </c>
      <c r="P2877" s="31">
        <v>918</v>
      </c>
      <c r="Q2877" s="31">
        <v>6046</v>
      </c>
      <c r="R2877" s="31" t="s">
        <v>3767</v>
      </c>
      <c r="S2877" s="31" t="s">
        <v>3768</v>
      </c>
      <c r="T2877" s="40" t="s">
        <v>5553</v>
      </c>
      <c r="U2877" s="40"/>
      <c r="V2877" s="48"/>
      <c r="W2877" s="48"/>
    </row>
    <row r="2878" ht="28.5" s="49" customFormat="1">
      <c r="A2878" s="39">
        <v>4</v>
      </c>
      <c r="B2878" s="54" t="s">
        <v>40</v>
      </c>
      <c r="C2878" s="55" t="s">
        <v>5554</v>
      </c>
      <c r="D2878" s="141" t="s">
        <v>2282</v>
      </c>
      <c r="E2878" s="88">
        <v>44948</v>
      </c>
      <c r="F2878" s="37" t="str">
        <f>VLOOKUP($C2878,CARPETAS!$C$5:$L$2388,2,FALSE)</f>
        <v>BRE005</v>
      </c>
      <c r="G2878" s="27" t="str">
        <f>VLOOKUP($C2878,CARPETAS!$C$5:$L$2388,9,FALSE)</f>
        <v>1450761/1450760/1450762</v>
      </c>
      <c r="H2878" s="28" t="str">
        <f>VLOOKUP($C2878,CARPETAS!$C$5:$L$2388,5,FALSE)</f>
        <v>Dallog</v>
      </c>
      <c r="I2878" s="88">
        <v>44951</v>
      </c>
      <c r="J2878" s="29" t="str">
        <f>VLOOKUP($C2878,CARPETAS!$C$5:$L$2388,4,FALSE)</f>
        <v>Rio Branco</v>
      </c>
      <c r="K2878" s="38"/>
      <c r="L2878" s="93">
        <f t="shared" si="181"/>
        <v>44952</v>
      </c>
      <c r="M2878" s="30">
        <f t="shared" si="183"/>
        <v>4</v>
      </c>
      <c r="N2878" s="31">
        <v>630</v>
      </c>
      <c r="O2878" s="31" t="s">
        <v>2092</v>
      </c>
      <c r="P2878" s="31"/>
      <c r="Q2878" s="31">
        <v>240</v>
      </c>
      <c r="R2878" s="31" t="s">
        <v>5555</v>
      </c>
      <c r="S2878" s="31" t="s">
        <v>5556</v>
      </c>
      <c r="T2878" s="40" t="s">
        <v>5557</v>
      </c>
      <c r="U2878" s="40"/>
      <c r="V2878" s="48"/>
      <c r="W2878" s="48"/>
    </row>
    <row r="2879" s="49" customFormat="1">
      <c r="A2879" s="39">
        <v>3</v>
      </c>
      <c r="B2879" s="54" t="s">
        <v>22</v>
      </c>
      <c r="C2879" s="55" t="s">
        <v>23</v>
      </c>
      <c r="D2879" s="141" t="s">
        <v>38</v>
      </c>
      <c r="E2879" s="88">
        <v>44944</v>
      </c>
      <c r="F2879" s="37" t="str">
        <f>VLOOKUP($C2879,CARPETAS!$C$5:$L$2388,2,FALSE)</f>
        <v>BRB</v>
      </c>
      <c r="G2879" s="27" t="str">
        <f>VLOOKUP($C2879,CARPETAS!$C$5:$L$2388,9,FALSE)</f>
        <v>xx</v>
      </c>
      <c r="H2879" s="28" t="str">
        <f>VLOOKUP($C2879,CARPETAS!$C$5:$L$2388,5,FALSE)</f>
        <v>xx</v>
      </c>
      <c r="I2879" s="88">
        <f>E2879+7</f>
        <v>44951</v>
      </c>
      <c r="J2879" s="29" t="str">
        <f>VLOOKUP($C2879,CARPETAS!$C$5:$L$2388,4,FALSE)</f>
        <v>xx</v>
      </c>
      <c r="K2879" s="38"/>
      <c r="L2879" s="93">
        <f t="shared" si="181"/>
        <v>44952</v>
      </c>
      <c r="M2879" s="30">
        <f t="shared" si="183"/>
        <v>8</v>
      </c>
      <c r="N2879" s="31">
        <v>1104</v>
      </c>
      <c r="O2879" s="31"/>
      <c r="P2879" s="31"/>
      <c r="Q2879" s="31"/>
      <c r="R2879" s="31"/>
      <c r="S2879" s="31"/>
      <c r="T2879" s="40"/>
      <c r="U2879" s="40"/>
      <c r="V2879" s="48"/>
      <c r="W2879" s="48"/>
    </row>
    <row r="2880" s="49" customFormat="1">
      <c r="A2880" s="39">
        <v>4</v>
      </c>
      <c r="B2880" s="54" t="s">
        <v>40</v>
      </c>
      <c r="C2880" s="55" t="s">
        <v>5550</v>
      </c>
      <c r="D2880" s="141" t="s">
        <v>26</v>
      </c>
      <c r="E2880" s="88">
        <v>44949</v>
      </c>
      <c r="F2880" s="37" t="str">
        <f>VLOOKUP($C2880,CARPETAS!$C$5:$L$2388,2,FALSE)</f>
        <v>BRB002</v>
      </c>
      <c r="G2880" s="27" t="str">
        <f>VLOOKUP($C2880,CARPETAS!$C$5:$L$2388,9,FALSE)</f>
        <v>145.01.44</v>
      </c>
      <c r="H2880" s="28" t="s">
        <v>373</v>
      </c>
      <c r="I2880" s="88">
        <f>E2880+3</f>
        <v>44952</v>
      </c>
      <c r="J2880" s="29" t="str">
        <f>VLOOKUP($C2880,CARPETAS!$C$5:$L$2388,4,FALSE)</f>
        <v>Rio Branco</v>
      </c>
      <c r="K2880" s="38"/>
      <c r="L2880" s="93">
        <v>44951</v>
      </c>
      <c r="M2880" s="30">
        <f t="shared" si="183"/>
        <v>2</v>
      </c>
      <c r="N2880" s="31">
        <v>918</v>
      </c>
      <c r="O2880" s="31" t="s">
        <v>1183</v>
      </c>
      <c r="P2880" s="31">
        <v>919</v>
      </c>
      <c r="Q2880" s="31">
        <v>3274</v>
      </c>
      <c r="R2880" s="31" t="s">
        <v>3132</v>
      </c>
      <c r="S2880" s="31" t="s">
        <v>2753</v>
      </c>
      <c r="T2880" s="40" t="s">
        <v>5558</v>
      </c>
      <c r="U2880" s="40"/>
      <c r="V2880" s="48"/>
      <c r="W2880" s="48"/>
    </row>
    <row r="2881" s="49" customFormat="1">
      <c r="A2881" s="39">
        <v>3</v>
      </c>
      <c r="B2881" s="54" t="s">
        <v>40</v>
      </c>
      <c r="C2881" s="55" t="s">
        <v>5559</v>
      </c>
      <c r="D2881" s="141" t="s">
        <v>5560</v>
      </c>
      <c r="E2881" s="88">
        <v>44949</v>
      </c>
      <c r="F2881" s="37" t="str">
        <f>VLOOKUP($C2881,CARPETAS!$C$5:$L$2388,2,FALSE)</f>
        <v>BRS003</v>
      </c>
      <c r="G2881" s="27" t="str">
        <f>VLOOKUP($C2881,CARPETAS!$C$5:$L$2388,9,FALSE)</f>
        <v>145.02.47</v>
      </c>
      <c r="H2881" s="28">
        <f>VLOOKUP($C2881,CARPETAS!$C$5:$L$2388,5,FALSE)</f>
        <v>0</v>
      </c>
      <c r="I2881" s="88">
        <f>E2881+4</f>
        <v>44953</v>
      </c>
      <c r="J2881" s="29" t="str">
        <f>VLOOKUP($C2881,CARPETAS!$C$5:$L$2388,4,FALSE)</f>
        <v>Rio Branco</v>
      </c>
      <c r="K2881" s="38"/>
      <c r="L2881" s="93">
        <f ref="L2881:L2891" t="shared" si="184">I2881+1</f>
        <v>44954</v>
      </c>
      <c r="M2881" s="30">
        <f t="shared" si="183"/>
        <v>5</v>
      </c>
      <c r="N2881" s="31">
        <v>900</v>
      </c>
      <c r="O2881" s="31" t="s">
        <v>5561</v>
      </c>
      <c r="P2881" s="31">
        <v>900</v>
      </c>
      <c r="Q2881" s="31"/>
      <c r="R2881" s="31" t="s">
        <v>5452</v>
      </c>
      <c r="S2881" s="31" t="s">
        <v>5453</v>
      </c>
      <c r="T2881" s="40" t="s">
        <v>5562</v>
      </c>
      <c r="U2881" s="40"/>
      <c r="V2881" s="48"/>
      <c r="W2881" s="48"/>
    </row>
    <row r="2882" s="49" customFormat="1">
      <c r="A2882" s="39">
        <v>3</v>
      </c>
      <c r="B2882" s="54" t="s">
        <v>40</v>
      </c>
      <c r="C2882" s="55" t="s">
        <v>5563</v>
      </c>
      <c r="D2882" s="141" t="s">
        <v>38</v>
      </c>
      <c r="E2882" s="88">
        <v>44944</v>
      </c>
      <c r="F2882" s="37" t="str">
        <f>VLOOKUP($C2882,CARPETAS!$C$5:$L$2388,2,FALSE)</f>
        <v>BRA002</v>
      </c>
      <c r="G2882" s="27" t="str">
        <f>VLOOKUP($C2882,CARPETAS!$C$5:$L$2388,9,FALSE)</f>
        <v>145.06.30</v>
      </c>
      <c r="H2882" s="28" t="str">
        <f>VLOOKUP($C2882,CARPETAS!$C$5:$L$2388,5,FALSE)</f>
        <v>Silvio</v>
      </c>
      <c r="I2882" s="88">
        <f>E2882+9</f>
        <v>44953</v>
      </c>
      <c r="J2882" s="29" t="str">
        <f>VLOOKUP($C2882,CARPETAS!$C$5:$L$2388,4,FALSE)</f>
        <v>Rio Branco</v>
      </c>
      <c r="K2882" s="38"/>
      <c r="L2882" s="93">
        <f t="shared" si="184"/>
        <v>44954</v>
      </c>
      <c r="M2882" s="30">
        <f t="shared" si="183"/>
        <v>10</v>
      </c>
      <c r="N2882" s="31">
        <v>1104</v>
      </c>
      <c r="O2882" s="31">
        <v>59541</v>
      </c>
      <c r="P2882" s="31">
        <v>1104</v>
      </c>
      <c r="Q2882" s="31">
        <v>6038</v>
      </c>
      <c r="R2882" s="31" t="s">
        <v>5463</v>
      </c>
      <c r="S2882" s="31" t="s">
        <v>5464</v>
      </c>
      <c r="T2882" s="40" t="s">
        <v>5564</v>
      </c>
      <c r="U2882" s="40"/>
      <c r="V2882" s="48"/>
      <c r="W2882" s="48"/>
    </row>
    <row r="2883" s="49" customFormat="1">
      <c r="A2883" s="39">
        <v>3</v>
      </c>
      <c r="B2883" s="54" t="s">
        <v>40</v>
      </c>
      <c r="C2883" s="55" t="s">
        <v>5565</v>
      </c>
      <c r="D2883" s="141" t="s">
        <v>2282</v>
      </c>
      <c r="E2883" s="88">
        <v>44944</v>
      </c>
      <c r="F2883" s="37" t="str">
        <f>VLOOKUP($C2883,CARPETAS!$C$5:$L$2388,2,FALSE)</f>
        <v>BRE004</v>
      </c>
      <c r="G2883" s="27" t="str">
        <f>VLOOKUP($C2883,CARPETAS!$C$5:$L$2388,9,FALSE)</f>
        <v>144.99.42</v>
      </c>
      <c r="H2883" s="28" t="str">
        <f>VLOOKUP($C2883,CARPETAS!$C$5:$L$2388,5,FALSE)</f>
        <v>Silvio</v>
      </c>
      <c r="I2883" s="88">
        <f>E2883+9</f>
        <v>44953</v>
      </c>
      <c r="J2883" s="29" t="str">
        <f>VLOOKUP($C2883,CARPETAS!$C$5:$L$2388,4,FALSE)</f>
        <v>Rio Branco</v>
      </c>
      <c r="K2883" s="38"/>
      <c r="L2883" s="93">
        <f t="shared" si="184"/>
        <v>44954</v>
      </c>
      <c r="M2883" s="30">
        <f t="shared" si="183"/>
        <v>10</v>
      </c>
      <c r="N2883" s="31"/>
      <c r="O2883" s="31"/>
      <c r="P2883" s="31"/>
      <c r="Q2883" s="31">
        <v>6037</v>
      </c>
      <c r="R2883" s="31" t="s">
        <v>1311</v>
      </c>
      <c r="S2883" s="31" t="s">
        <v>867</v>
      </c>
      <c r="T2883" s="40" t="s">
        <v>5566</v>
      </c>
      <c r="U2883" s="40"/>
      <c r="V2883" s="48"/>
      <c r="W2883" s="48"/>
    </row>
    <row r="2884" s="49" customFormat="1">
      <c r="A2884" s="39">
        <v>3</v>
      </c>
      <c r="B2884" s="54" t="s">
        <v>40</v>
      </c>
      <c r="C2884" s="55" t="s">
        <v>5567</v>
      </c>
      <c r="D2884" s="141" t="s">
        <v>4464</v>
      </c>
      <c r="E2884" s="88">
        <v>44949</v>
      </c>
      <c r="F2884" s="37" t="str">
        <f>VLOOKUP($C2884,CARPETAS!$C$5:$L$2388,2,FALSE)</f>
        <v>BRS002</v>
      </c>
      <c r="G2884" s="27" t="str">
        <f>VLOOKUP($C2884,CARPETAS!$C$5:$L$2388,9,FALSE)</f>
        <v>145.02.46</v>
      </c>
      <c r="H2884" s="28" t="s">
        <v>5568</v>
      </c>
      <c r="I2884" s="88">
        <f>E2884+5</f>
        <v>44954</v>
      </c>
      <c r="J2884" s="29" t="str">
        <f>VLOOKUP($C2884,CARPETAS!$C$5:$L$2388,4,FALSE)</f>
        <v>Rio Branco</v>
      </c>
      <c r="K2884" s="38"/>
      <c r="L2884" s="93">
        <f t="shared" si="184"/>
        <v>44955</v>
      </c>
      <c r="M2884" s="30">
        <f t="shared" si="183"/>
        <v>6</v>
      </c>
      <c r="N2884" s="31">
        <v>900</v>
      </c>
      <c r="O2884" s="31" t="s">
        <v>4689</v>
      </c>
      <c r="P2884" s="31">
        <v>900</v>
      </c>
      <c r="Q2884" s="31"/>
      <c r="R2884" s="31" t="s">
        <v>5569</v>
      </c>
      <c r="S2884" s="31" t="s">
        <v>5570</v>
      </c>
      <c r="T2884" s="40" t="s">
        <v>5571</v>
      </c>
      <c r="U2884" s="40"/>
      <c r="V2884" s="48"/>
      <c r="W2884" s="48"/>
    </row>
    <row r="2885" ht="22.5" customHeight="1" s="49" customFormat="1">
      <c r="A2885" s="39">
        <v>4</v>
      </c>
      <c r="B2885" s="54" t="s">
        <v>40</v>
      </c>
      <c r="C2885" s="55" t="s">
        <v>5550</v>
      </c>
      <c r="D2885" s="141" t="s">
        <v>26</v>
      </c>
      <c r="E2885" s="88">
        <v>44952</v>
      </c>
      <c r="F2885" s="37" t="str">
        <f>VLOOKUP($C2885,CARPETAS!$C$5:$L$2388,2,FALSE)</f>
        <v>BRB002</v>
      </c>
      <c r="G2885" s="27" t="str">
        <f>VLOOKUP($C2885,CARPETAS!$C$5:$L$2388,9,FALSE)</f>
        <v>145.01.44</v>
      </c>
      <c r="H2885" s="28" t="s">
        <v>1722</v>
      </c>
      <c r="I2885" s="88">
        <f>E2885+3</f>
        <v>44955</v>
      </c>
      <c r="J2885" s="29" t="str">
        <f>VLOOKUP($C2885,CARPETAS!$C$5:$L$2388,4,FALSE)</f>
        <v>Rio Branco</v>
      </c>
      <c r="K2885" s="38"/>
      <c r="L2885" s="93">
        <f t="shared" si="184"/>
        <v>44956</v>
      </c>
      <c r="M2885" s="30">
        <f t="shared" si="183"/>
        <v>4</v>
      </c>
      <c r="N2885" s="31">
        <v>918</v>
      </c>
      <c r="O2885" s="31" t="s">
        <v>1181</v>
      </c>
      <c r="P2885" s="31">
        <v>919</v>
      </c>
      <c r="Q2885" s="31"/>
      <c r="R2885" s="31" t="s">
        <v>5572</v>
      </c>
      <c r="S2885" s="31" t="s">
        <v>5573</v>
      </c>
      <c r="T2885" s="40" t="s">
        <v>5574</v>
      </c>
      <c r="U2885" s="40"/>
      <c r="V2885" s="48"/>
      <c r="W2885" s="48"/>
    </row>
    <row r="2886" s="49" customFormat="1">
      <c r="A2886" s="39">
        <v>3</v>
      </c>
      <c r="B2886" s="54" t="s">
        <v>40</v>
      </c>
      <c r="C2886" s="55" t="s">
        <v>5575</v>
      </c>
      <c r="D2886" s="141" t="s">
        <v>38</v>
      </c>
      <c r="E2886" s="88">
        <v>44944</v>
      </c>
      <c r="F2886" s="37" t="str">
        <f>VLOOKUP($C2886,CARPETAS!$C$5:$L$2388,2,FALSE)</f>
        <v>BRA002</v>
      </c>
      <c r="G2886" s="27" t="str">
        <f>VLOOKUP($C2886,CARPETAS!$C$5:$L$2388,9,FALSE)</f>
        <v>145.06.30</v>
      </c>
      <c r="H2886" s="28" t="str">
        <f>VLOOKUP($C2886,CARPETAS!$C$5:$L$2388,5,FALSE)</f>
        <v>Silvio</v>
      </c>
      <c r="I2886" s="88">
        <v>44956</v>
      </c>
      <c r="J2886" s="29" t="str">
        <f>VLOOKUP($C2886,CARPETAS!$C$5:$L$2388,4,FALSE)</f>
        <v>Rio Branco</v>
      </c>
      <c r="K2886" s="38"/>
      <c r="L2886" s="93">
        <f t="shared" si="184"/>
        <v>44957</v>
      </c>
      <c r="M2886" s="30">
        <f t="shared" si="183"/>
        <v>13</v>
      </c>
      <c r="N2886" s="31">
        <v>1104</v>
      </c>
      <c r="O2886" s="31">
        <v>59547</v>
      </c>
      <c r="P2886" s="31">
        <v>1104</v>
      </c>
      <c r="Q2886" s="31">
        <v>6043</v>
      </c>
      <c r="R2886" s="31" t="s">
        <v>5486</v>
      </c>
      <c r="S2886" s="31" t="s">
        <v>2685</v>
      </c>
      <c r="T2886" s="40" t="s">
        <v>5576</v>
      </c>
      <c r="U2886" s="40"/>
      <c r="V2886" s="48"/>
      <c r="W2886" s="48"/>
    </row>
    <row r="2887" s="49" customFormat="1">
      <c r="A2887" s="39">
        <v>4</v>
      </c>
      <c r="B2887" s="54" t="s">
        <v>40</v>
      </c>
      <c r="C2887" s="55" t="s">
        <v>5541</v>
      </c>
      <c r="D2887" s="141" t="s">
        <v>32</v>
      </c>
      <c r="E2887" s="88">
        <v>44953</v>
      </c>
      <c r="F2887" s="37" t="str">
        <f>VLOOKUP($C2887,CARPETAS!$C$5:$L$2388,2,FALSE)</f>
        <v>BRB003</v>
      </c>
      <c r="G2887" s="27" t="str">
        <f>VLOOKUP($C2887,CARPETAS!$C$5:$L$2388,9,FALSE)</f>
        <v>145.01.45</v>
      </c>
      <c r="H2887" s="28" t="s">
        <v>1369</v>
      </c>
      <c r="I2887" s="88">
        <f>E2887+3</f>
        <v>44956</v>
      </c>
      <c r="J2887" s="29" t="str">
        <f>VLOOKUP($C2887,CARPETAS!$C$5:$L$2388,4,FALSE)</f>
        <v>Rio Branco</v>
      </c>
      <c r="K2887" s="38"/>
      <c r="L2887" s="93">
        <f t="shared" si="184"/>
        <v>44957</v>
      </c>
      <c r="M2887" s="30">
        <f t="shared" si="183"/>
        <v>4</v>
      </c>
      <c r="N2887" s="31">
        <v>918</v>
      </c>
      <c r="O2887" s="31" t="s">
        <v>1251</v>
      </c>
      <c r="P2887" s="31">
        <v>919</v>
      </c>
      <c r="Q2887" s="31">
        <v>6053</v>
      </c>
      <c r="R2887" s="31" t="s">
        <v>2098</v>
      </c>
      <c r="S2887" s="31" t="s">
        <v>5542</v>
      </c>
      <c r="T2887" s="40" t="s">
        <v>5577</v>
      </c>
      <c r="U2887" s="40"/>
      <c r="V2887" s="48"/>
      <c r="W2887" s="48"/>
    </row>
    <row r="2888" s="49" customFormat="1">
      <c r="A2888" s="39">
        <v>4</v>
      </c>
      <c r="B2888" s="54" t="s">
        <v>40</v>
      </c>
      <c r="C2888" s="55" t="s">
        <v>5550</v>
      </c>
      <c r="D2888" s="141" t="s">
        <v>26</v>
      </c>
      <c r="E2888" s="88">
        <v>44953</v>
      </c>
      <c r="F2888" s="37" t="str">
        <f>VLOOKUP($C2888,CARPETAS!$C$5:$L$2388,2,FALSE)</f>
        <v>BRB002</v>
      </c>
      <c r="G2888" s="27" t="str">
        <f>VLOOKUP($C2888,CARPETAS!$C$5:$L$2388,9,FALSE)</f>
        <v>145.01.44</v>
      </c>
      <c r="H2888" s="28" t="str">
        <f>VLOOKUP($C2888,CARPETAS!$C$5:$L$2388,5,FALSE)</f>
        <v>Zanini</v>
      </c>
      <c r="I2888" s="88">
        <f>E2888+3</f>
        <v>44956</v>
      </c>
      <c r="J2888" s="29" t="str">
        <f>VLOOKUP($C2888,CARPETAS!$C$5:$L$2388,4,FALSE)</f>
        <v>Rio Branco</v>
      </c>
      <c r="K2888" s="38"/>
      <c r="L2888" s="93">
        <f t="shared" si="184"/>
        <v>44957</v>
      </c>
      <c r="M2888" s="30">
        <f t="shared" si="183"/>
        <v>4</v>
      </c>
      <c r="N2888" s="31">
        <v>918</v>
      </c>
      <c r="O2888" s="31" t="s">
        <v>1183</v>
      </c>
      <c r="P2888" s="31">
        <v>918</v>
      </c>
      <c r="Q2888" s="31">
        <v>3287</v>
      </c>
      <c r="R2888" s="31" t="s">
        <v>3326</v>
      </c>
      <c r="S2888" s="31" t="s">
        <v>3670</v>
      </c>
      <c r="T2888" s="40" t="s">
        <v>5578</v>
      </c>
      <c r="U2888" s="40"/>
      <c r="V2888" s="48"/>
      <c r="W2888" s="48"/>
    </row>
    <row r="2889" s="49" customFormat="1">
      <c r="A2889" s="39">
        <v>4</v>
      </c>
      <c r="B2889" s="54" t="s">
        <v>40</v>
      </c>
      <c r="C2889" s="55" t="s">
        <v>5550</v>
      </c>
      <c r="D2889" s="141" t="s">
        <v>1998</v>
      </c>
      <c r="E2889" s="88">
        <v>44951</v>
      </c>
      <c r="F2889" s="37" t="str">
        <f>VLOOKUP($C2889,CARPETAS!$C$5:$L$2388,2,FALSE)</f>
        <v>BRB002</v>
      </c>
      <c r="G2889" s="27" t="str">
        <f>VLOOKUP($C2889,CARPETAS!$C$5:$L$2388,9,FALSE)</f>
        <v>145.01.44</v>
      </c>
      <c r="H2889" s="28" t="str">
        <f>VLOOKUP($C2889,CARPETAS!$C$5:$L$2388,5,FALSE)</f>
        <v>Zanini</v>
      </c>
      <c r="I2889" s="88">
        <f>E2889+5</f>
        <v>44956</v>
      </c>
      <c r="J2889" s="29" t="str">
        <f>VLOOKUP($C2889,CARPETAS!$C$5:$L$2388,4,FALSE)</f>
        <v>Rio Branco</v>
      </c>
      <c r="K2889" s="38"/>
      <c r="L2889" s="93">
        <f t="shared" si="184"/>
        <v>44957</v>
      </c>
      <c r="M2889" s="30">
        <f t="shared" si="183"/>
        <v>6</v>
      </c>
      <c r="N2889" s="31">
        <v>901</v>
      </c>
      <c r="O2889" s="31" t="s">
        <v>2107</v>
      </c>
      <c r="P2889" s="31">
        <v>919</v>
      </c>
      <c r="Q2889" s="31"/>
      <c r="R2889" s="31" t="s">
        <v>5579</v>
      </c>
      <c r="S2889" s="31" t="s">
        <v>5580</v>
      </c>
      <c r="T2889" s="40" t="s">
        <v>5574</v>
      </c>
      <c r="U2889" s="40"/>
      <c r="V2889" s="48"/>
      <c r="W2889" s="48"/>
    </row>
    <row r="2890" s="49" customFormat="1">
      <c r="A2890" s="39">
        <v>4</v>
      </c>
      <c r="B2890" s="54" t="s">
        <v>40</v>
      </c>
      <c r="C2890" s="55" t="s">
        <v>5550</v>
      </c>
      <c r="D2890" s="141" t="s">
        <v>4563</v>
      </c>
      <c r="E2890" s="88">
        <v>44953</v>
      </c>
      <c r="F2890" s="37" t="str">
        <f>VLOOKUP($C2890,CARPETAS!$C$5:$L$2388,2,FALSE)</f>
        <v>BRB002</v>
      </c>
      <c r="G2890" s="27" t="str">
        <f>VLOOKUP($C2890,CARPETAS!$C$5:$L$2388,9,FALSE)</f>
        <v>145.01.44</v>
      </c>
      <c r="H2890" s="28" t="str">
        <f>VLOOKUP($C2890,CARPETAS!$C$5:$L$2388,5,FALSE)</f>
        <v>Zanini</v>
      </c>
      <c r="I2890" s="88">
        <f>E2890+3</f>
        <v>44956</v>
      </c>
      <c r="J2890" s="29" t="str">
        <f>VLOOKUP($C2890,CARPETAS!$C$5:$L$2388,4,FALSE)</f>
        <v>Rio Branco</v>
      </c>
      <c r="K2890" s="38"/>
      <c r="L2890" s="93">
        <f t="shared" si="184"/>
        <v>44957</v>
      </c>
      <c r="M2890" s="30">
        <f t="shared" si="183"/>
        <v>4</v>
      </c>
      <c r="N2890" s="31">
        <v>918</v>
      </c>
      <c r="O2890" s="31" t="s">
        <v>5581</v>
      </c>
      <c r="P2890" s="31">
        <v>918</v>
      </c>
      <c r="Q2890" s="31">
        <v>3284</v>
      </c>
      <c r="R2890" s="31" t="s">
        <v>4429</v>
      </c>
      <c r="S2890" s="31" t="s">
        <v>4430</v>
      </c>
      <c r="T2890" s="40" t="s">
        <v>5582</v>
      </c>
      <c r="U2890" s="40"/>
      <c r="V2890" s="48"/>
      <c r="W2890" s="48"/>
    </row>
    <row r="2891" s="49" customFormat="1">
      <c r="A2891" s="39">
        <v>4</v>
      </c>
      <c r="B2891" s="54" t="s">
        <v>40</v>
      </c>
      <c r="C2891" s="55" t="s">
        <v>5541</v>
      </c>
      <c r="D2891" s="141" t="s">
        <v>27</v>
      </c>
      <c r="E2891" s="88">
        <v>44953</v>
      </c>
      <c r="F2891" s="37" t="str">
        <f>VLOOKUP($C2891,CARPETAS!$C$5:$L$2388,2,FALSE)</f>
        <v>BRB003</v>
      </c>
      <c r="G2891" s="27" t="str">
        <f>VLOOKUP($C2891,CARPETAS!$C$5:$L$2388,9,FALSE)</f>
        <v>145.01.45</v>
      </c>
      <c r="H2891" s="28" t="str">
        <f>VLOOKUP($C2891,CARPETAS!$C$5:$L$2388,5,FALSE)</f>
        <v>Silvio</v>
      </c>
      <c r="I2891" s="88">
        <f>E2891+3</f>
        <v>44956</v>
      </c>
      <c r="J2891" s="29" t="str">
        <f>VLOOKUP($C2891,CARPETAS!$C$5:$L$2388,4,FALSE)</f>
        <v>Rio Branco</v>
      </c>
      <c r="K2891" s="38"/>
      <c r="L2891" s="93">
        <f t="shared" si="184"/>
        <v>44957</v>
      </c>
      <c r="M2891" s="30">
        <f t="shared" si="183"/>
        <v>4</v>
      </c>
      <c r="N2891" s="31">
        <v>918</v>
      </c>
      <c r="O2891" s="31" t="s">
        <v>1326</v>
      </c>
      <c r="P2891" s="31">
        <v>919</v>
      </c>
      <c r="Q2891" s="31">
        <v>6052</v>
      </c>
      <c r="R2891" s="31" t="s">
        <v>3039</v>
      </c>
      <c r="S2891" s="31" t="s">
        <v>5583</v>
      </c>
      <c r="T2891" s="40" t="s">
        <v>5577</v>
      </c>
      <c r="U2891" s="40"/>
      <c r="V2891" s="48"/>
      <c r="W2891" s="48"/>
    </row>
    <row r="2892" s="49" customFormat="1">
      <c r="A2892" s="39">
        <v>4</v>
      </c>
      <c r="B2892" s="54" t="s">
        <v>40</v>
      </c>
      <c r="C2892" s="55" t="s">
        <v>5584</v>
      </c>
      <c r="D2892" s="141" t="s">
        <v>5560</v>
      </c>
      <c r="E2892" s="88">
        <v>44949</v>
      </c>
      <c r="F2892" s="37" t="str">
        <f>VLOOKUP($C2892,CARPETAS!$C$5:$L$2388,2,FALSE)</f>
        <v>BRS004</v>
      </c>
      <c r="G2892" s="27" t="str">
        <f>VLOOKUP($C2892,CARPETAS!$C$5:$L$2388,9,FALSE)</f>
        <v>145.02.30</v>
      </c>
      <c r="H2892" s="28" t="str">
        <f>VLOOKUP($C2892,CARPETAS!$C$5:$L$2388,5,FALSE)</f>
        <v>Agrovianbirc</v>
      </c>
      <c r="I2892" s="88">
        <v>44956</v>
      </c>
      <c r="J2892" s="29" t="str">
        <f>VLOOKUP($C2892,CARPETAS!$C$5:$L$2388,4,FALSE)</f>
        <v>Rio Branco</v>
      </c>
      <c r="K2892" s="38"/>
      <c r="L2892" s="93">
        <f>I2892+1+1</f>
        <v>44958</v>
      </c>
      <c r="M2892" s="30">
        <f t="shared" si="183"/>
        <v>9</v>
      </c>
      <c r="N2892" s="31">
        <v>900</v>
      </c>
      <c r="O2892" s="31" t="s">
        <v>5585</v>
      </c>
      <c r="P2892" s="31">
        <v>900</v>
      </c>
      <c r="Q2892" s="31"/>
      <c r="R2892" s="31" t="s">
        <v>5586</v>
      </c>
      <c r="S2892" s="31" t="s">
        <v>5587</v>
      </c>
      <c r="T2892" s="40" t="s">
        <v>5588</v>
      </c>
      <c r="U2892" s="40"/>
      <c r="V2892" s="48"/>
      <c r="W2892" s="48"/>
    </row>
    <row r="2893" ht="28.5" s="49" customFormat="1">
      <c r="A2893" s="39">
        <v>4</v>
      </c>
      <c r="B2893" s="54" t="s">
        <v>40</v>
      </c>
      <c r="C2893" s="55" t="s">
        <v>5589</v>
      </c>
      <c r="D2893" s="141" t="s">
        <v>2282</v>
      </c>
      <c r="E2893" s="88">
        <v>44953</v>
      </c>
      <c r="F2893" s="37" t="str">
        <f>VLOOKUP($C2893,CARPETAS!$C$5:$L$2388,2,FALSE)</f>
        <v>BRE006</v>
      </c>
      <c r="G2893" s="27" t="str">
        <f>VLOOKUP($C2893,CARPETAS!$C$5:$L$2388,9,FALSE)</f>
        <v>1450197/1450199/1450200/1450208</v>
      </c>
      <c r="H2893" s="28" t="str">
        <f>VLOOKUP($C2893,CARPETAS!$C$5:$L$2388,5,FALSE)</f>
        <v>Agrovianbirc</v>
      </c>
      <c r="I2893" s="88">
        <v>44957</v>
      </c>
      <c r="J2893" s="29" t="str">
        <f>VLOOKUP($C2893,CARPETAS!$C$5:$L$2388,4,FALSE)</f>
        <v>Rio Branco</v>
      </c>
      <c r="K2893" s="38"/>
      <c r="L2893" s="93">
        <f>I2893+1+1</f>
        <v>44959</v>
      </c>
      <c r="M2893" s="30">
        <f t="shared" si="183"/>
        <v>6</v>
      </c>
      <c r="N2893" s="31">
        <v>1219</v>
      </c>
      <c r="O2893" s="31">
        <v>58252</v>
      </c>
      <c r="P2893" s="31">
        <v>588</v>
      </c>
      <c r="Q2893" s="31"/>
      <c r="R2893" s="31" t="s">
        <v>5590</v>
      </c>
      <c r="S2893" s="31" t="s">
        <v>5591</v>
      </c>
      <c r="T2893" s="40" t="s">
        <v>5592</v>
      </c>
      <c r="U2893" s="40"/>
      <c r="V2893" s="48"/>
      <c r="W2893" s="48"/>
    </row>
    <row r="2894" s="49" customFormat="1">
      <c r="A2894" s="39">
        <v>4</v>
      </c>
      <c r="B2894" s="54" t="s">
        <v>40</v>
      </c>
      <c r="C2894" s="55" t="s">
        <v>5593</v>
      </c>
      <c r="D2894" s="141" t="s">
        <v>38</v>
      </c>
      <c r="E2894" s="88">
        <v>44952</v>
      </c>
      <c r="F2894" s="37" t="str">
        <f>VLOOKUP($C2894,CARPETAS!$C$5:$L$2388,2,FALSE)</f>
        <v>BRA003</v>
      </c>
      <c r="G2894" s="27" t="str">
        <f>VLOOKUP($C2894,CARPETAS!$C$5:$L$2388,9,FALSE)</f>
        <v>145.06.32</v>
      </c>
      <c r="H2894" s="28" t="str">
        <f>VLOOKUP($C2894,CARPETAS!$C$5:$L$2388,5,FALSE)</f>
        <v>Silvio</v>
      </c>
      <c r="I2894" s="88">
        <f>E2894+6</f>
        <v>44958</v>
      </c>
      <c r="J2894" s="29" t="str">
        <f>VLOOKUP($C2894,CARPETAS!$C$5:$L$2388,4,FALSE)</f>
        <v>Rio Branco</v>
      </c>
      <c r="K2894" s="38"/>
      <c r="L2894" s="93">
        <f>I2894+1+2</f>
        <v>44961</v>
      </c>
      <c r="M2894" s="30">
        <f t="shared" si="183"/>
        <v>9</v>
      </c>
      <c r="N2894" s="31">
        <v>1104</v>
      </c>
      <c r="O2894" s="31"/>
      <c r="P2894" s="31"/>
      <c r="Q2894" s="31">
        <v>6047</v>
      </c>
      <c r="R2894" s="31" t="s">
        <v>5594</v>
      </c>
      <c r="S2894" s="31" t="s">
        <v>1208</v>
      </c>
      <c r="T2894" s="40" t="s">
        <v>5595</v>
      </c>
      <c r="U2894" s="40"/>
      <c r="V2894" s="48"/>
      <c r="W2894" s="48"/>
    </row>
    <row r="2895" s="49" customFormat="1">
      <c r="A2895" s="39">
        <v>5</v>
      </c>
      <c r="B2895" s="54" t="s">
        <v>40</v>
      </c>
      <c r="C2895" s="55" t="s">
        <v>5550</v>
      </c>
      <c r="D2895" s="141" t="s">
        <v>1998</v>
      </c>
      <c r="E2895" s="88">
        <v>44956</v>
      </c>
      <c r="F2895" s="37" t="str">
        <f>VLOOKUP($C2895,CARPETAS!$C$5:$L$2388,2,FALSE)</f>
        <v>BRB002</v>
      </c>
      <c r="G2895" s="27" t="str">
        <f>VLOOKUP($C2895,CARPETAS!$C$5:$L$2388,9,FALSE)</f>
        <v>145.01.44</v>
      </c>
      <c r="H2895" s="28" t="str">
        <f>VLOOKUP($C2895,CARPETAS!$C$5:$L$2388,5,FALSE)</f>
        <v>Zanini</v>
      </c>
      <c r="I2895" s="88">
        <v>44958</v>
      </c>
      <c r="J2895" s="29" t="str">
        <f>VLOOKUP($C2895,CARPETAS!$C$5:$L$2388,4,FALSE)</f>
        <v>Rio Branco</v>
      </c>
      <c r="K2895" s="38"/>
      <c r="L2895" s="93">
        <f>I2895+1+2</f>
        <v>44961</v>
      </c>
      <c r="M2895" s="30">
        <f t="shared" si="183"/>
        <v>5</v>
      </c>
      <c r="N2895" s="31">
        <v>918</v>
      </c>
      <c r="O2895" s="31" t="s">
        <v>2125</v>
      </c>
      <c r="P2895" s="31">
        <v>919</v>
      </c>
      <c r="Q2895" s="31">
        <v>3295</v>
      </c>
      <c r="R2895" s="31" t="s">
        <v>221</v>
      </c>
      <c r="S2895" s="31" t="s">
        <v>5240</v>
      </c>
      <c r="T2895" s="40" t="s">
        <v>5596</v>
      </c>
      <c r="U2895" s="40"/>
      <c r="V2895" s="48"/>
      <c r="W2895" s="48"/>
    </row>
    <row r="2896" s="49" customFormat="1">
      <c r="A2896" s="39">
        <v>5</v>
      </c>
      <c r="B2896" s="54" t="s">
        <v>40</v>
      </c>
      <c r="C2896" s="55" t="s">
        <v>5541</v>
      </c>
      <c r="D2896" s="141" t="s">
        <v>32</v>
      </c>
      <c r="E2896" s="88">
        <v>44957</v>
      </c>
      <c r="F2896" s="37" t="str">
        <f>VLOOKUP($C2896,CARPETAS!$C$5:$L$2388,2,FALSE)</f>
        <v>BRB003</v>
      </c>
      <c r="G2896" s="27" t="str">
        <f>VLOOKUP($C2896,CARPETAS!$C$5:$L$2388,9,FALSE)</f>
        <v>145.01.45</v>
      </c>
      <c r="H2896" s="28" t="str">
        <f>VLOOKUP($C2896,CARPETAS!$C$5:$L$2388,5,FALSE)</f>
        <v>Silvio</v>
      </c>
      <c r="I2896" s="88">
        <v>44958</v>
      </c>
      <c r="J2896" s="29" t="str">
        <f>VLOOKUP($C2896,CARPETAS!$C$5:$L$2388,4,FALSE)</f>
        <v>Rio Branco</v>
      </c>
      <c r="K2896" s="38"/>
      <c r="L2896" s="93">
        <f>I2896+1+2</f>
        <v>44961</v>
      </c>
      <c r="M2896" s="30">
        <f t="shared" si="183"/>
        <v>4</v>
      </c>
      <c r="N2896" s="31">
        <v>918</v>
      </c>
      <c r="O2896" s="31" t="s">
        <v>1269</v>
      </c>
      <c r="P2896" s="31">
        <v>919</v>
      </c>
      <c r="Q2896" s="31">
        <v>6057</v>
      </c>
      <c r="R2896" s="31" t="s">
        <v>2834</v>
      </c>
      <c r="S2896" s="31" t="s">
        <v>169</v>
      </c>
      <c r="T2896" s="40" t="s">
        <v>5597</v>
      </c>
      <c r="U2896" s="40"/>
      <c r="V2896" s="48"/>
      <c r="W2896" s="48"/>
    </row>
    <row r="2897" s="49" customFormat="1">
      <c r="A2897" s="39">
        <v>5</v>
      </c>
      <c r="B2897" s="54" t="s">
        <v>40</v>
      </c>
      <c r="C2897" s="55" t="s">
        <v>5550</v>
      </c>
      <c r="D2897" s="141" t="s">
        <v>4563</v>
      </c>
      <c r="E2897" s="88">
        <v>44957</v>
      </c>
      <c r="F2897" s="37" t="str">
        <f>VLOOKUP($C2897,CARPETAS!$C$5:$L$2388,2,FALSE)</f>
        <v>BRB002</v>
      </c>
      <c r="G2897" s="27" t="str">
        <f>VLOOKUP($C2897,CARPETAS!$C$5:$L$2388,9,FALSE)</f>
        <v>145.01.44</v>
      </c>
      <c r="H2897" s="28" t="str">
        <f>VLOOKUP($C2897,CARPETAS!$C$5:$L$2388,5,FALSE)</f>
        <v>Zanini</v>
      </c>
      <c r="I2897" s="88">
        <v>44958</v>
      </c>
      <c r="J2897" s="29" t="str">
        <f>VLOOKUP($C2897,CARPETAS!$C$5:$L$2388,4,FALSE)</f>
        <v>Rio Branco</v>
      </c>
      <c r="K2897" s="38"/>
      <c r="L2897" s="93">
        <f>I2897+1+2</f>
        <v>44961</v>
      </c>
      <c r="M2897" s="30">
        <f t="shared" si="183"/>
        <v>4</v>
      </c>
      <c r="N2897" s="31">
        <v>918</v>
      </c>
      <c r="O2897" s="31" t="s">
        <v>4610</v>
      </c>
      <c r="P2897" s="31">
        <v>918</v>
      </c>
      <c r="Q2897" s="31">
        <v>3296</v>
      </c>
      <c r="R2897" s="31" t="s">
        <v>364</v>
      </c>
      <c r="S2897" s="31" t="s">
        <v>703</v>
      </c>
      <c r="T2897" s="40" t="s">
        <v>5598</v>
      </c>
      <c r="U2897" s="40"/>
      <c r="V2897" s="48"/>
      <c r="W2897" s="48"/>
    </row>
    <row r="2898" s="49" customFormat="1">
      <c r="A2898" s="39">
        <v>5</v>
      </c>
      <c r="B2898" s="54" t="s">
        <v>40</v>
      </c>
      <c r="C2898" s="55" t="s">
        <v>5599</v>
      </c>
      <c r="D2898" s="141" t="s">
        <v>5420</v>
      </c>
      <c r="E2898" s="88">
        <v>44956</v>
      </c>
      <c r="F2898" s="37" t="str">
        <f>VLOOKUP($C2898,CARPETAS!$C$5:$L$2388,2,FALSE)</f>
        <v>PYB005</v>
      </c>
      <c r="G2898" s="27" t="s">
        <v>5600</v>
      </c>
      <c r="H2898" s="28" t="str">
        <f>VLOOKUP($C2898,CARPETAS!$C$5:$L$2388,5,FALSE)</f>
        <v>Alto Paraguay</v>
      </c>
      <c r="I2898" s="88">
        <f>E2898+3</f>
        <v>44959</v>
      </c>
      <c r="J2898" s="29" t="str">
        <f>VLOOKUP($C2898,CARPETAS!$C$5:$L$2388,4,FALSE)</f>
        <v>Salto</v>
      </c>
      <c r="K2898" s="38"/>
      <c r="L2898" s="93">
        <f>I2898+1+1</f>
        <v>44961</v>
      </c>
      <c r="M2898" s="30">
        <f t="shared" si="183"/>
        <v>5</v>
      </c>
      <c r="N2898" s="31">
        <v>984</v>
      </c>
      <c r="O2898" s="31" t="s">
        <v>5399</v>
      </c>
      <c r="P2898" s="31">
        <v>984</v>
      </c>
      <c r="Q2898" s="31" t="s">
        <v>5601</v>
      </c>
      <c r="R2898" s="31" t="s">
        <v>5602</v>
      </c>
      <c r="S2898" s="31" t="s">
        <v>5603</v>
      </c>
      <c r="T2898" s="40" t="s">
        <v>5604</v>
      </c>
      <c r="U2898" s="40"/>
      <c r="V2898" s="48"/>
      <c r="W2898" s="48"/>
    </row>
    <row r="2899" s="49" customFormat="1">
      <c r="A2899" s="39">
        <v>5</v>
      </c>
      <c r="B2899" s="54" t="s">
        <v>40</v>
      </c>
      <c r="C2899" s="55" t="s">
        <v>5550</v>
      </c>
      <c r="D2899" s="141" t="s">
        <v>5537</v>
      </c>
      <c r="E2899" s="88">
        <v>44957</v>
      </c>
      <c r="F2899" s="37" t="str">
        <f>VLOOKUP($C2899,CARPETAS!$C$5:$L$2388,2,FALSE)</f>
        <v>BRB002</v>
      </c>
      <c r="G2899" s="27" t="str">
        <f>VLOOKUP($C2899,CARPETAS!$C$5:$L$2388,9,FALSE)</f>
        <v>145.01.44</v>
      </c>
      <c r="H2899" s="28" t="str">
        <f>VLOOKUP($C2899,CARPETAS!$C$5:$L$2388,5,FALSE)</f>
        <v>Zanini</v>
      </c>
      <c r="I2899" s="88">
        <v>44960</v>
      </c>
      <c r="J2899" s="29" t="str">
        <f>VLOOKUP($C2899,CARPETAS!$C$5:$L$2388,4,FALSE)</f>
        <v>Rio Branco</v>
      </c>
      <c r="K2899" s="38"/>
      <c r="L2899" s="93">
        <f ref="L2899:L2904" t="shared" si="185">I2899+1</f>
        <v>44961</v>
      </c>
      <c r="M2899" s="30">
        <f t="shared" si="183"/>
        <v>4</v>
      </c>
      <c r="N2899" s="31">
        <v>918</v>
      </c>
      <c r="O2899" s="31" t="s">
        <v>2039</v>
      </c>
      <c r="P2899" s="31">
        <v>918</v>
      </c>
      <c r="Q2899" s="31">
        <v>3297</v>
      </c>
      <c r="R2899" s="31" t="s">
        <v>1710</v>
      </c>
      <c r="S2899" s="31" t="s">
        <v>2787</v>
      </c>
      <c r="T2899" s="40" t="s">
        <v>5598</v>
      </c>
      <c r="U2899" s="40"/>
      <c r="V2899" s="48"/>
      <c r="W2899" s="48"/>
    </row>
    <row r="2900" s="49" customFormat="1">
      <c r="A2900" s="39">
        <v>5</v>
      </c>
      <c r="B2900" s="54" t="s">
        <v>40</v>
      </c>
      <c r="C2900" s="55" t="s">
        <v>5541</v>
      </c>
      <c r="D2900" s="141" t="s">
        <v>36</v>
      </c>
      <c r="E2900" s="88">
        <v>44957</v>
      </c>
      <c r="F2900" s="37" t="str">
        <f>VLOOKUP($C2900,CARPETAS!$C$5:$L$2388,2,FALSE)</f>
        <v>BRB003</v>
      </c>
      <c r="G2900" s="27" t="str">
        <f>VLOOKUP($C2900,CARPETAS!$C$5:$L$2388,9,FALSE)</f>
        <v>145.01.45</v>
      </c>
      <c r="H2900" s="28" t="str">
        <f>VLOOKUP($C2900,CARPETAS!$C$5:$L$2388,5,FALSE)</f>
        <v>Silvio</v>
      </c>
      <c r="I2900" s="88">
        <v>44960</v>
      </c>
      <c r="J2900" s="29" t="str">
        <f>VLOOKUP($C2900,CARPETAS!$C$5:$L$2388,4,FALSE)</f>
        <v>Rio Branco</v>
      </c>
      <c r="K2900" s="38"/>
      <c r="L2900" s="93">
        <f t="shared" si="185"/>
        <v>44961</v>
      </c>
      <c r="M2900" s="30">
        <f t="shared" si="183"/>
        <v>4</v>
      </c>
      <c r="N2900" s="31">
        <v>918</v>
      </c>
      <c r="O2900" s="31" t="s">
        <v>1220</v>
      </c>
      <c r="P2900" s="31">
        <v>919</v>
      </c>
      <c r="Q2900" s="31">
        <v>6058</v>
      </c>
      <c r="R2900" s="31" t="s">
        <v>5605</v>
      </c>
      <c r="S2900" s="31" t="s">
        <v>5606</v>
      </c>
      <c r="T2900" s="40" t="s">
        <v>5607</v>
      </c>
      <c r="U2900" s="40"/>
      <c r="V2900" s="48"/>
      <c r="W2900" s="48"/>
    </row>
    <row r="2901" s="49" customFormat="1">
      <c r="A2901" s="39">
        <v>5</v>
      </c>
      <c r="B2901" s="54" t="s">
        <v>40</v>
      </c>
      <c r="C2901" s="55" t="s">
        <v>5608</v>
      </c>
      <c r="D2901" s="141" t="s">
        <v>1998</v>
      </c>
      <c r="E2901" s="88">
        <v>44958</v>
      </c>
      <c r="F2901" s="37" t="str">
        <f>VLOOKUP($C2901,CARPETAS!$C$5:$L$2388,2,FALSE)</f>
        <v>BRB004</v>
      </c>
      <c r="G2901" s="27" t="str">
        <f>VLOOKUP($C2901,CARPETAS!$C$5:$L$2388,9,FALSE)</f>
        <v>145,01,46</v>
      </c>
      <c r="H2901" s="28" t="str">
        <f>VLOOKUP($C2901,CARPETAS!$C$5:$L$2388,5,FALSE)</f>
        <v>Zanini</v>
      </c>
      <c r="I2901" s="88">
        <v>44960</v>
      </c>
      <c r="J2901" s="29" t="str">
        <f>VLOOKUP($C2901,CARPETAS!$C$5:$L$2388,4,FALSE)</f>
        <v>Rio Branco</v>
      </c>
      <c r="K2901" s="38"/>
      <c r="L2901" s="93">
        <f t="shared" si="185"/>
        <v>44961</v>
      </c>
      <c r="M2901" s="30">
        <f t="shared" si="183"/>
        <v>3</v>
      </c>
      <c r="N2901" s="31">
        <v>918</v>
      </c>
      <c r="O2901" s="31" t="s">
        <v>5609</v>
      </c>
      <c r="P2901" s="31">
        <v>918</v>
      </c>
      <c r="Q2901" s="31">
        <v>3301</v>
      </c>
      <c r="R2901" s="31" t="s">
        <v>552</v>
      </c>
      <c r="S2901" s="31" t="s">
        <v>553</v>
      </c>
      <c r="T2901" s="40" t="s">
        <v>5610</v>
      </c>
      <c r="U2901" s="40"/>
      <c r="V2901" s="48"/>
      <c r="W2901" s="48"/>
    </row>
    <row r="2902" s="49" customFormat="1">
      <c r="A2902" s="39">
        <v>5</v>
      </c>
      <c r="B2902" s="54" t="s">
        <v>40</v>
      </c>
      <c r="C2902" s="55" t="s">
        <v>5608</v>
      </c>
      <c r="D2902" s="141" t="s">
        <v>26</v>
      </c>
      <c r="E2902" s="88">
        <v>44958</v>
      </c>
      <c r="F2902" s="37" t="str">
        <f>VLOOKUP($C2902,CARPETAS!$C$5:$L$2388,2,FALSE)</f>
        <v>BRB004</v>
      </c>
      <c r="G2902" s="27" t="str">
        <f>VLOOKUP($C2902,CARPETAS!$C$5:$L$2388,9,FALSE)</f>
        <v>145,01,46</v>
      </c>
      <c r="H2902" s="28" t="str">
        <f>VLOOKUP($C2902,CARPETAS!$C$5:$L$2388,5,FALSE)</f>
        <v>Zanini</v>
      </c>
      <c r="I2902" s="88">
        <v>44960</v>
      </c>
      <c r="J2902" s="29" t="str">
        <f>VLOOKUP($C2902,CARPETAS!$C$5:$L$2388,4,FALSE)</f>
        <v>Rio Branco</v>
      </c>
      <c r="K2902" s="38"/>
      <c r="L2902" s="93">
        <f t="shared" si="185"/>
        <v>44961</v>
      </c>
      <c r="M2902" s="30">
        <f t="shared" si="183"/>
        <v>3</v>
      </c>
      <c r="N2902" s="31">
        <v>918</v>
      </c>
      <c r="O2902" s="27" t="s">
        <v>1200</v>
      </c>
      <c r="P2902" s="31">
        <v>918</v>
      </c>
      <c r="Q2902" s="31">
        <v>3300</v>
      </c>
      <c r="R2902" s="31" t="s">
        <v>491</v>
      </c>
      <c r="S2902" s="31" t="s">
        <v>492</v>
      </c>
      <c r="T2902" s="40" t="s">
        <v>5598</v>
      </c>
      <c r="U2902" s="40"/>
      <c r="V2902" s="48"/>
      <c r="W2902" s="48"/>
    </row>
    <row r="2903" s="49" customFormat="1">
      <c r="A2903" s="39">
        <v>5</v>
      </c>
      <c r="B2903" s="54" t="s">
        <v>40</v>
      </c>
      <c r="C2903" s="55" t="s">
        <v>5541</v>
      </c>
      <c r="D2903" s="141" t="s">
        <v>28</v>
      </c>
      <c r="E2903" s="88">
        <v>44958</v>
      </c>
      <c r="F2903" s="37" t="str">
        <f>VLOOKUP($C2903,CARPETAS!$C$5:$L$2388,2,FALSE)</f>
        <v>BRB003</v>
      </c>
      <c r="G2903" s="27" t="str">
        <f>VLOOKUP($C2903,CARPETAS!$C$5:$L$2388,9,FALSE)</f>
        <v>145.01.45</v>
      </c>
      <c r="H2903" s="28" t="str">
        <f>VLOOKUP($C2903,CARPETAS!$C$5:$L$2388,5,FALSE)</f>
        <v>Silvio</v>
      </c>
      <c r="I2903" s="88">
        <v>44960</v>
      </c>
      <c r="J2903" s="29" t="str">
        <f>VLOOKUP($C2903,CARPETAS!$C$5:$L$2388,4,FALSE)</f>
        <v>Rio Branco</v>
      </c>
      <c r="K2903" s="38"/>
      <c r="L2903" s="93">
        <f t="shared" si="185"/>
        <v>44961</v>
      </c>
      <c r="M2903" s="30">
        <f t="shared" si="183"/>
        <v>3</v>
      </c>
      <c r="N2903" s="31">
        <v>918</v>
      </c>
      <c r="O2903" s="37" t="s">
        <v>1225</v>
      </c>
      <c r="P2903" s="31">
        <v>919</v>
      </c>
      <c r="Q2903" s="31">
        <v>6063</v>
      </c>
      <c r="R2903" s="31" t="s">
        <v>77</v>
      </c>
      <c r="S2903" s="31" t="s">
        <v>3820</v>
      </c>
      <c r="T2903" s="40" t="s">
        <v>5607</v>
      </c>
      <c r="U2903" s="40"/>
      <c r="V2903" s="48"/>
      <c r="W2903" s="48"/>
    </row>
    <row r="2904" s="49" customFormat="1">
      <c r="A2904" s="39">
        <v>5</v>
      </c>
      <c r="B2904" s="54" t="s">
        <v>40</v>
      </c>
      <c r="C2904" s="55" t="s">
        <v>5611</v>
      </c>
      <c r="D2904" s="141" t="s">
        <v>32</v>
      </c>
      <c r="E2904" s="88">
        <v>44959</v>
      </c>
      <c r="F2904" s="37" t="str">
        <f>VLOOKUP($C2904,CARPETAS!$C$5:$L$2388,2,FALSE)</f>
        <v>BRB005</v>
      </c>
      <c r="G2904" s="27" t="str">
        <f>VLOOKUP($C2904,CARPETAS!$C$5:$L$2388,9,FALSE)</f>
        <v>145,01,47</v>
      </c>
      <c r="H2904" s="28" t="str">
        <f>VLOOKUP($C2904,CARPETAS!$C$5:$L$2388,5,FALSE)</f>
        <v>Silvio</v>
      </c>
      <c r="I2904" s="88">
        <v>44960</v>
      </c>
      <c r="J2904" s="29" t="str">
        <f>VLOOKUP($C2904,CARPETAS!$C$5:$L$2388,4,FALSE)</f>
        <v>Rio Branco</v>
      </c>
      <c r="K2904" s="38"/>
      <c r="L2904" s="93">
        <f t="shared" si="185"/>
        <v>44961</v>
      </c>
      <c r="M2904" s="30">
        <f t="shared" si="183"/>
        <v>2</v>
      </c>
      <c r="N2904" s="31">
        <v>918</v>
      </c>
      <c r="O2904" s="31" t="s">
        <v>1276</v>
      </c>
      <c r="P2904" s="31">
        <v>919</v>
      </c>
      <c r="Q2904" s="31">
        <v>6064</v>
      </c>
      <c r="R2904" s="31" t="s">
        <v>5612</v>
      </c>
      <c r="S2904" s="31" t="s">
        <v>4657</v>
      </c>
      <c r="T2904" s="40" t="s">
        <v>5597</v>
      </c>
      <c r="U2904" s="40"/>
      <c r="V2904" s="48"/>
      <c r="W2904" s="48"/>
    </row>
    <row r="2905" s="49" customFormat="1">
      <c r="A2905" s="39">
        <v>5</v>
      </c>
      <c r="B2905" s="54" t="s">
        <v>40</v>
      </c>
      <c r="C2905" s="55" t="s">
        <v>5613</v>
      </c>
      <c r="D2905" s="141" t="s">
        <v>1907</v>
      </c>
      <c r="E2905" s="88">
        <v>44958</v>
      </c>
      <c r="F2905" s="37" t="str">
        <f>VLOOKUP($C2905,CARPETAS!$C$5:$L$2388,2,FALSE)</f>
        <v>PYB006</v>
      </c>
      <c r="G2905" s="27" t="str">
        <f>VLOOKUP($C2905,CARPETAS!$C$5:$L$2388,9,FALSE)</f>
        <v>145,12,05</v>
      </c>
      <c r="H2905" s="28" t="str">
        <f>VLOOKUP($C2905,CARPETAS!$C$5:$L$2388,5,FALSE)</f>
        <v>Alto Paraguay</v>
      </c>
      <c r="I2905" s="88">
        <v>44961</v>
      </c>
      <c r="J2905" s="29" t="str">
        <f>VLOOKUP($C2905,CARPETAS!$C$5:$L$2388,4,FALSE)</f>
        <v>Salto</v>
      </c>
      <c r="K2905" s="38"/>
      <c r="L2905" s="93">
        <v>44963</v>
      </c>
      <c r="M2905" s="30">
        <f t="shared" si="183"/>
        <v>5</v>
      </c>
      <c r="N2905" s="31">
        <v>990</v>
      </c>
      <c r="O2905" s="31" t="s">
        <v>1952</v>
      </c>
      <c r="P2905" s="31">
        <v>990</v>
      </c>
      <c r="Q2905" s="31"/>
      <c r="R2905" s="31" t="s">
        <v>2406</v>
      </c>
      <c r="S2905" s="31" t="s">
        <v>5318</v>
      </c>
      <c r="T2905" s="40" t="s">
        <v>5614</v>
      </c>
      <c r="U2905" s="40"/>
      <c r="V2905" s="48"/>
      <c r="W2905" s="48"/>
    </row>
    <row r="2906" s="49" customFormat="1">
      <c r="A2906" s="39">
        <v>5</v>
      </c>
      <c r="B2906" s="54" t="s">
        <v>40</v>
      </c>
      <c r="C2906" s="55" t="s">
        <v>5608</v>
      </c>
      <c r="D2906" s="141" t="s">
        <v>5537</v>
      </c>
      <c r="E2906" s="88">
        <v>44959</v>
      </c>
      <c r="F2906" s="37" t="str">
        <f>VLOOKUP($C2906,CARPETAS!$C$5:$L$2388,2,FALSE)</f>
        <v>BRB004</v>
      </c>
      <c r="G2906" s="27" t="str">
        <f>VLOOKUP($C2906,CARPETAS!$C$5:$L$2388,9,FALSE)</f>
        <v>145,01,46</v>
      </c>
      <c r="H2906" s="28" t="str">
        <f>VLOOKUP($C2906,CARPETAS!$C$5:$L$2388,5,FALSE)</f>
        <v>Zanini</v>
      </c>
      <c r="I2906" s="88">
        <v>44963</v>
      </c>
      <c r="J2906" s="29" t="str">
        <f>VLOOKUP($C2906,CARPETAS!$C$5:$L$2388,4,FALSE)</f>
        <v>Rio Branco</v>
      </c>
      <c r="K2906" s="38"/>
      <c r="L2906" s="93">
        <f>I2906+1</f>
        <v>44964</v>
      </c>
      <c r="M2906" s="30">
        <f t="shared" si="183"/>
        <v>5</v>
      </c>
      <c r="N2906" s="31">
        <v>918</v>
      </c>
      <c r="O2906" s="31" t="s">
        <v>2067</v>
      </c>
      <c r="P2906" s="31">
        <v>918</v>
      </c>
      <c r="Q2906" s="31">
        <v>3308</v>
      </c>
      <c r="R2906" s="31" t="s">
        <v>4805</v>
      </c>
      <c r="S2906" s="31" t="s">
        <v>4806</v>
      </c>
      <c r="T2906" s="40" t="s">
        <v>5615</v>
      </c>
      <c r="U2906" s="40"/>
      <c r="V2906" s="48"/>
      <c r="W2906" s="48"/>
    </row>
    <row r="2907" s="49" customFormat="1">
      <c r="A2907" s="39">
        <v>5</v>
      </c>
      <c r="B2907" s="54" t="s">
        <v>40</v>
      </c>
      <c r="C2907" s="55" t="s">
        <v>5611</v>
      </c>
      <c r="D2907" s="141" t="s">
        <v>27</v>
      </c>
      <c r="E2907" s="88">
        <v>44961</v>
      </c>
      <c r="F2907" s="37" t="str">
        <f>VLOOKUP($C2907,CARPETAS!$C$5:$L$2388,2,FALSE)</f>
        <v>BRB005</v>
      </c>
      <c r="G2907" s="27" t="str">
        <f>VLOOKUP($C2907,CARPETAS!$C$5:$L$2388,9,FALSE)</f>
        <v>145,01,47</v>
      </c>
      <c r="H2907" s="28" t="str">
        <f>VLOOKUP($C2907,CARPETAS!$C$5:$L$2388,5,FALSE)</f>
        <v>Silvio</v>
      </c>
      <c r="I2907" s="88">
        <v>44963</v>
      </c>
      <c r="J2907" s="29" t="str">
        <f>VLOOKUP($C2907,CARPETAS!$C$5:$L$2388,4,FALSE)</f>
        <v>Rio Branco</v>
      </c>
      <c r="K2907" s="38"/>
      <c r="L2907" s="93">
        <f>I2907+1</f>
        <v>44964</v>
      </c>
      <c r="M2907" s="30">
        <f t="shared" si="183"/>
        <v>3</v>
      </c>
      <c r="N2907" s="31">
        <v>918</v>
      </c>
      <c r="O2907" s="31" t="s">
        <v>1343</v>
      </c>
      <c r="P2907" s="31">
        <v>919</v>
      </c>
      <c r="Q2907" s="31">
        <v>6065</v>
      </c>
      <c r="R2907" s="31" t="s">
        <v>5616</v>
      </c>
      <c r="S2907" s="31" t="s">
        <v>1113</v>
      </c>
      <c r="T2907" s="40" t="s">
        <v>5617</v>
      </c>
      <c r="U2907" s="40"/>
      <c r="V2907" s="48"/>
      <c r="W2907" s="48"/>
    </row>
    <row r="2908" s="49" customFormat="1">
      <c r="A2908" s="39">
        <v>5</v>
      </c>
      <c r="B2908" s="54" t="s">
        <v>40</v>
      </c>
      <c r="C2908" s="55" t="s">
        <v>5618</v>
      </c>
      <c r="D2908" s="141" t="s">
        <v>38</v>
      </c>
      <c r="E2908" s="88">
        <v>44958</v>
      </c>
      <c r="F2908" s="37" t="str">
        <f>VLOOKUP($C2908,CARPETAS!$C$5:$L$2388,2,FALSE)</f>
        <v>BRA004</v>
      </c>
      <c r="G2908" s="27" t="str">
        <f>VLOOKUP($C2908,CARPETAS!$C$5:$L$2388,9,FALSE)</f>
        <v>145.13.38</v>
      </c>
      <c r="H2908" s="28" t="str">
        <f>VLOOKUP($C2908,CARPETAS!$C$5:$L$2388,5,FALSE)</f>
        <v>Silvio</v>
      </c>
      <c r="I2908" s="88">
        <v>44964</v>
      </c>
      <c r="J2908" s="29" t="str">
        <f>VLOOKUP($C2908,CARPETAS!$C$5:$L$2388,4,FALSE)</f>
        <v>Rio Branco</v>
      </c>
      <c r="K2908" s="38"/>
      <c r="L2908" s="93">
        <f>I2908+1</f>
        <v>44965</v>
      </c>
      <c r="M2908" s="30">
        <f t="shared" si="183"/>
        <v>7</v>
      </c>
      <c r="N2908" s="31">
        <v>1104</v>
      </c>
      <c r="O2908" s="31">
        <v>58263</v>
      </c>
      <c r="P2908" s="31">
        <v>1104</v>
      </c>
      <c r="Q2908" s="31">
        <v>6061</v>
      </c>
      <c r="R2908" s="31" t="s">
        <v>2977</v>
      </c>
      <c r="S2908" s="31" t="s">
        <v>123</v>
      </c>
      <c r="T2908" s="40" t="s">
        <v>5619</v>
      </c>
      <c r="U2908" s="40"/>
      <c r="V2908" s="48"/>
      <c r="W2908" s="48"/>
    </row>
    <row r="2909" ht="28.5" s="49" customFormat="1">
      <c r="A2909" s="39">
        <v>5</v>
      </c>
      <c r="B2909" s="54" t="s">
        <v>40</v>
      </c>
      <c r="C2909" s="55" t="s">
        <v>5620</v>
      </c>
      <c r="D2909" s="141" t="s">
        <v>5560</v>
      </c>
      <c r="E2909" s="88">
        <v>44958</v>
      </c>
      <c r="F2909" s="37" t="str">
        <f>VLOOKUP($C2909,CARPETAS!$C$5:$L$2388,2,FALSE)</f>
        <v>BRS005</v>
      </c>
      <c r="G2909" s="27" t="str">
        <f>VLOOKUP($C2909,CARPETAS!$C$5:$L$2388,9,FALSE)</f>
        <v>145,10,52</v>
      </c>
      <c r="H2909" s="28" t="str">
        <f>VLOOKUP($C2909,CARPETAS!$C$5:$L$2388,5,FALSE)</f>
        <v>Agrovianbirc</v>
      </c>
      <c r="I2909" s="88">
        <v>44964</v>
      </c>
      <c r="J2909" s="29" t="str">
        <f>VLOOKUP($C2909,CARPETAS!$C$5:$L$2388,4,FALSE)</f>
        <v>Rio Branco</v>
      </c>
      <c r="K2909" s="38"/>
      <c r="L2909" s="93">
        <f>I2909+1+1</f>
        <v>44966</v>
      </c>
      <c r="M2909" s="30">
        <f t="shared" si="183"/>
        <v>8</v>
      </c>
      <c r="N2909" s="31">
        <v>900</v>
      </c>
      <c r="O2909" s="31" t="s">
        <v>5621</v>
      </c>
      <c r="P2909" s="31">
        <v>9000</v>
      </c>
      <c r="Q2909" s="31">
        <v>59480</v>
      </c>
      <c r="R2909" s="31" t="s">
        <v>5622</v>
      </c>
      <c r="S2909" s="31" t="s">
        <v>5532</v>
      </c>
      <c r="T2909" s="40" t="s">
        <v>5623</v>
      </c>
      <c r="U2909" s="40"/>
      <c r="V2909" s="48"/>
      <c r="W2909" s="48"/>
    </row>
    <row r="2910" s="49" customFormat="1">
      <c r="A2910" s="39">
        <v>5</v>
      </c>
      <c r="B2910" s="54" t="s">
        <v>40</v>
      </c>
      <c r="C2910" s="55" t="s">
        <v>5608</v>
      </c>
      <c r="D2910" s="141" t="s">
        <v>1998</v>
      </c>
      <c r="E2910" s="88">
        <v>44963</v>
      </c>
      <c r="F2910" s="37" t="str">
        <f>VLOOKUP($C2910,CARPETAS!$C$5:$L$2388,2,FALSE)</f>
        <v>BRB004</v>
      </c>
      <c r="G2910" s="27" t="str">
        <f>VLOOKUP($C2910,CARPETAS!$C$5:$L$2388,9,FALSE)</f>
        <v>145,01,46</v>
      </c>
      <c r="H2910" s="28" t="str">
        <f>VLOOKUP($C2910,CARPETAS!$C$5:$L$2388,5,FALSE)</f>
        <v>Zanini</v>
      </c>
      <c r="I2910" s="88">
        <f>E2910+2</f>
        <v>44965</v>
      </c>
      <c r="J2910" s="29" t="str">
        <f>VLOOKUP($C2910,CARPETAS!$C$5:$L$2388,4,FALSE)</f>
        <v>Rio Branco</v>
      </c>
      <c r="K2910" s="38"/>
      <c r="L2910" s="93">
        <f>I2910+1</f>
        <v>44966</v>
      </c>
      <c r="M2910" s="30">
        <f t="shared" si="183"/>
        <v>3</v>
      </c>
      <c r="N2910" s="31">
        <v>918</v>
      </c>
      <c r="O2910" s="31" t="s">
        <v>2125</v>
      </c>
      <c r="P2910" s="31">
        <v>919</v>
      </c>
      <c r="Q2910" s="31">
        <v>3311</v>
      </c>
      <c r="R2910" s="31" t="s">
        <v>5624</v>
      </c>
      <c r="S2910" s="31" t="s">
        <v>5625</v>
      </c>
      <c r="T2910" s="40" t="s">
        <v>5626</v>
      </c>
      <c r="U2910" s="40"/>
      <c r="V2910" s="48"/>
      <c r="W2910" s="48"/>
    </row>
    <row r="2911" ht="28.5" s="49" customFormat="1">
      <c r="A2911" s="39">
        <v>5</v>
      </c>
      <c r="B2911" s="54" t="s">
        <v>40</v>
      </c>
      <c r="C2911" s="55" t="s">
        <v>5627</v>
      </c>
      <c r="D2911" s="141" t="s">
        <v>2282</v>
      </c>
      <c r="E2911" s="88">
        <v>44959</v>
      </c>
      <c r="F2911" s="37" t="str">
        <f>VLOOKUP($C2911,CARPETAS!$C$5:$L$2388,2,FALSE)</f>
        <v>BRE007</v>
      </c>
      <c r="G2911" s="27" t="str">
        <f>VLOOKUP($C2911,CARPETAS!$C$5:$L$2388,9,FALSE)</f>
        <v>1451290/1451292/1451289/1451291/1448974</v>
      </c>
      <c r="H2911" s="28" t="str">
        <f>VLOOKUP($C2911,CARPETAS!$C$5:$L$2388,5,FALSE)</f>
        <v>Agrovianbirc</v>
      </c>
      <c r="I2911" s="88">
        <v>44965</v>
      </c>
      <c r="J2911" s="29" t="str">
        <f>VLOOKUP($C2911,CARPETAS!$C$5:$L$2388,4,FALSE)</f>
        <v>Rio Branco</v>
      </c>
      <c r="K2911" s="38"/>
      <c r="L2911" s="93">
        <f>I2911+1</f>
        <v>44966</v>
      </c>
      <c r="M2911" s="30">
        <f t="shared" si="183"/>
        <v>7</v>
      </c>
      <c r="N2911" s="31">
        <v>1219</v>
      </c>
      <c r="O2911" s="31" t="s">
        <v>5628</v>
      </c>
      <c r="P2911" s="31"/>
      <c r="Q2911" s="31">
        <v>58264</v>
      </c>
      <c r="R2911" s="31" t="s">
        <v>5629</v>
      </c>
      <c r="S2911" s="31" t="s">
        <v>5630</v>
      </c>
      <c r="T2911" s="40" t="s">
        <v>5631</v>
      </c>
      <c r="U2911" s="40"/>
      <c r="V2911" s="48"/>
      <c r="W2911" s="48"/>
    </row>
    <row r="2912" ht="28.5" s="49" customFormat="1">
      <c r="A2912" s="39">
        <v>6</v>
      </c>
      <c r="B2912" s="54" t="s">
        <v>40</v>
      </c>
      <c r="C2912" s="55" t="s">
        <v>5632</v>
      </c>
      <c r="D2912" s="141" t="s">
        <v>1907</v>
      </c>
      <c r="E2912" s="88">
        <v>44963</v>
      </c>
      <c r="F2912" s="37" t="str">
        <f>VLOOKUP($C2912,CARPETAS!$C$5:$L$2388,2,FALSE)</f>
        <v>PYB007</v>
      </c>
      <c r="G2912" s="27" t="str">
        <f>VLOOKUP($C2912,CARPETAS!$C$5:$L$2388,9,FALSE)</f>
        <v>145,15,01</v>
      </c>
      <c r="H2912" s="28" t="str">
        <f>VLOOKUP($C2912,CARPETAS!$C$5:$L$2388,5,FALSE)</f>
        <v>Alto Paraguay</v>
      </c>
      <c r="I2912" s="88">
        <v>44965</v>
      </c>
      <c r="J2912" s="29" t="str">
        <f>VLOOKUP($C2912,CARPETAS!$C$5:$L$2388,4,FALSE)</f>
        <v>Salto</v>
      </c>
      <c r="K2912" s="38"/>
      <c r="L2912" s="93">
        <f>I2912+1</f>
        <v>44966</v>
      </c>
      <c r="M2912" s="30">
        <f t="shared" si="183"/>
        <v>3</v>
      </c>
      <c r="N2912" s="31">
        <v>990</v>
      </c>
      <c r="O2912" s="31" t="s">
        <v>1973</v>
      </c>
      <c r="P2912" s="31">
        <v>990</v>
      </c>
      <c r="Q2912" s="31">
        <v>58266</v>
      </c>
      <c r="R2912" s="31" t="s">
        <v>5633</v>
      </c>
      <c r="S2912" s="31" t="s">
        <v>5634</v>
      </c>
      <c r="T2912" s="40" t="s">
        <v>5635</v>
      </c>
      <c r="U2912" s="40"/>
      <c r="V2912" s="48"/>
      <c r="W2912" s="48"/>
    </row>
    <row r="2913" s="49" customFormat="1">
      <c r="A2913" s="39">
        <v>5</v>
      </c>
      <c r="B2913" s="54" t="s">
        <v>40</v>
      </c>
      <c r="C2913" s="55" t="s">
        <v>5636</v>
      </c>
      <c r="D2913" s="141" t="s">
        <v>5560</v>
      </c>
      <c r="E2913" s="88">
        <v>44957</v>
      </c>
      <c r="F2913" s="37" t="str">
        <f>VLOOKUP($C2913,CARPETAS!$C$5:$L$2388,2,FALSE)</f>
        <v>BRS006</v>
      </c>
      <c r="G2913" s="27" t="str">
        <f>VLOOKUP($C2913,CARPETAS!$C$5:$L$2388,9,FALSE)</f>
        <v>145,02,33</v>
      </c>
      <c r="H2913" s="28" t="str">
        <f>VLOOKUP($C2913,CARPETAS!$C$5:$L$2388,5,FALSE)</f>
        <v>Agrovianbirc</v>
      </c>
      <c r="I2913" s="88">
        <v>44965</v>
      </c>
      <c r="J2913" s="29" t="str">
        <f>VLOOKUP($C2913,CARPETAS!$C$5:$L$2388,4,FALSE)</f>
        <v>Rio Branco</v>
      </c>
      <c r="K2913" s="38"/>
      <c r="L2913" s="93">
        <f>I2913+1+1</f>
        <v>44967</v>
      </c>
      <c r="M2913" s="30">
        <f t="shared" si="183"/>
        <v>10</v>
      </c>
      <c r="N2913" s="31">
        <v>900</v>
      </c>
      <c r="O2913" s="31" t="s">
        <v>5637</v>
      </c>
      <c r="P2913" s="31">
        <v>900</v>
      </c>
      <c r="Q2913" s="31"/>
      <c r="R2913" s="31" t="s">
        <v>5638</v>
      </c>
      <c r="S2913" s="31" t="s">
        <v>5639</v>
      </c>
      <c r="T2913" s="40" t="s">
        <v>5640</v>
      </c>
      <c r="U2913" s="40"/>
      <c r="V2913" s="48"/>
      <c r="W2913" s="48"/>
    </row>
    <row r="2914" ht="28.5" s="49" customFormat="1">
      <c r="A2914" s="39">
        <v>5</v>
      </c>
      <c r="B2914" s="54" t="s">
        <v>40</v>
      </c>
      <c r="C2914" s="55" t="s">
        <v>5641</v>
      </c>
      <c r="D2914" s="141" t="s">
        <v>38</v>
      </c>
      <c r="E2914" s="88">
        <v>44960</v>
      </c>
      <c r="F2914" s="37" t="str">
        <f>VLOOKUP($C2914,CARPETAS!$C$5:$L$2388,2,FALSE)</f>
        <v>BRA004</v>
      </c>
      <c r="G2914" s="27" t="str">
        <f>VLOOKUP($C2914,CARPETAS!$C$5:$L$2388,9,FALSE)</f>
        <v>145.13.38</v>
      </c>
      <c r="H2914" s="28" t="str">
        <f>VLOOKUP($C2914,CARPETAS!$C$5:$L$2388,5,FALSE)</f>
        <v>Silvio</v>
      </c>
      <c r="I2914" s="88">
        <v>44966</v>
      </c>
      <c r="J2914" s="29" t="str">
        <f>VLOOKUP($C2914,CARPETAS!$C$5:$L$2388,4,FALSE)</f>
        <v>Rio Branco</v>
      </c>
      <c r="K2914" s="38"/>
      <c r="L2914" s="93">
        <f ref="L2914:L2919" t="shared" si="186">I2914+1</f>
        <v>44967</v>
      </c>
      <c r="M2914" s="30">
        <f t="shared" si="183"/>
        <v>7</v>
      </c>
      <c r="N2914" s="31">
        <v>1104</v>
      </c>
      <c r="O2914" s="31" t="s">
        <v>5642</v>
      </c>
      <c r="P2914" s="31">
        <v>1104</v>
      </c>
      <c r="Q2914" s="31">
        <v>6066</v>
      </c>
      <c r="R2914" s="31" t="s">
        <v>4826</v>
      </c>
      <c r="S2914" s="31" t="s">
        <v>1985</v>
      </c>
      <c r="T2914" s="40" t="s">
        <v>5643</v>
      </c>
      <c r="U2914" s="40"/>
      <c r="V2914" s="48"/>
      <c r="W2914" s="48"/>
    </row>
    <row r="2915" s="49" customFormat="1">
      <c r="A2915" s="39">
        <v>5</v>
      </c>
      <c r="B2915" s="54" t="s">
        <v>40</v>
      </c>
      <c r="C2915" s="55" t="s">
        <v>5608</v>
      </c>
      <c r="D2915" s="141" t="s">
        <v>4563</v>
      </c>
      <c r="E2915" s="88">
        <v>44965</v>
      </c>
      <c r="F2915" s="37" t="str">
        <f>VLOOKUP($C2915,CARPETAS!$C$5:$L$2388,2,FALSE)</f>
        <v>BRB004</v>
      </c>
      <c r="G2915" s="27" t="str">
        <f>VLOOKUP($C2915,CARPETAS!$C$5:$L$2388,9,FALSE)</f>
        <v>145,01,46</v>
      </c>
      <c r="H2915" s="28" t="str">
        <f>VLOOKUP($C2915,CARPETAS!$C$5:$L$2388,5,FALSE)</f>
        <v>Zanini</v>
      </c>
      <c r="I2915" s="88">
        <f>E2915+1</f>
        <v>44966</v>
      </c>
      <c r="J2915" s="29" t="str">
        <f>VLOOKUP($C2915,CARPETAS!$C$5:$L$2388,4,FALSE)</f>
        <v>Rio Branco</v>
      </c>
      <c r="K2915" s="38"/>
      <c r="L2915" s="93">
        <f t="shared" si="186"/>
        <v>44967</v>
      </c>
      <c r="M2915" s="30">
        <f t="shared" si="183"/>
        <v>2</v>
      </c>
      <c r="N2915" s="31">
        <v>918</v>
      </c>
      <c r="O2915" s="31" t="s">
        <v>5644</v>
      </c>
      <c r="P2915" s="31">
        <v>918</v>
      </c>
      <c r="Q2915" s="31">
        <v>3323</v>
      </c>
      <c r="R2915" s="31" t="s">
        <v>161</v>
      </c>
      <c r="S2915" s="31" t="s">
        <v>162</v>
      </c>
      <c r="T2915" s="40" t="s">
        <v>5645</v>
      </c>
      <c r="U2915" s="40"/>
      <c r="V2915" s="48"/>
      <c r="W2915" s="48"/>
    </row>
    <row r="2916" s="49" customFormat="1">
      <c r="A2916" s="39">
        <v>5</v>
      </c>
      <c r="B2916" s="54" t="s">
        <v>22</v>
      </c>
      <c r="C2916" s="55" t="s">
        <v>23</v>
      </c>
      <c r="D2916" s="141" t="s">
        <v>36</v>
      </c>
      <c r="E2916" s="88">
        <v>44964</v>
      </c>
      <c r="F2916" s="37" t="str">
        <f>VLOOKUP($C2916,CARPETAS!$C$5:$L$2388,2,FALSE)</f>
        <v>BRB</v>
      </c>
      <c r="G2916" s="27" t="str">
        <f>VLOOKUP($C2916,CARPETAS!$C$5:$L$2388,9,FALSE)</f>
        <v>xx</v>
      </c>
      <c r="H2916" s="28" t="str">
        <f>VLOOKUP($C2916,CARPETAS!$C$5:$L$2388,5,FALSE)</f>
        <v>xx</v>
      </c>
      <c r="I2916" s="88">
        <f>E2916+3</f>
        <v>44967</v>
      </c>
      <c r="J2916" s="29" t="str">
        <f>VLOOKUP($C2916,CARPETAS!$C$5:$L$2388,4,FALSE)</f>
        <v>xx</v>
      </c>
      <c r="K2916" s="38"/>
      <c r="L2916" s="93">
        <f t="shared" si="186"/>
        <v>44968</v>
      </c>
      <c r="M2916" s="30">
        <f t="shared" si="183"/>
        <v>4</v>
      </c>
      <c r="N2916" s="31">
        <v>918</v>
      </c>
      <c r="O2916" s="31"/>
      <c r="P2916" s="31"/>
      <c r="Q2916" s="31"/>
      <c r="R2916" s="31"/>
      <c r="S2916" s="31"/>
      <c r="T2916" s="40"/>
      <c r="U2916" s="40"/>
      <c r="V2916" s="48"/>
      <c r="W2916" s="48"/>
    </row>
    <row r="2917" s="49" customFormat="1">
      <c r="A2917" s="39">
        <v>6</v>
      </c>
      <c r="B2917" s="54" t="s">
        <v>40</v>
      </c>
      <c r="C2917" s="55" t="s">
        <v>5646</v>
      </c>
      <c r="D2917" s="141" t="s">
        <v>2282</v>
      </c>
      <c r="E2917" s="88">
        <v>44965</v>
      </c>
      <c r="F2917" s="37" t="str">
        <f>VLOOKUP($C2917,CARPETAS!$C$5:$L$2388,2,FALSE)</f>
        <v>BRE008</v>
      </c>
      <c r="G2917" s="27">
        <f>VLOOKUP($C2917,CARPETAS!$C$5:$L$2388,9,FALSE)</f>
        <v>0</v>
      </c>
      <c r="H2917" s="28" t="str">
        <f>VLOOKUP($C2917,CARPETAS!$C$5:$L$2388,5,FALSE)</f>
        <v>Dallog</v>
      </c>
      <c r="I2917" s="88">
        <f>E2917+2</f>
        <v>44967</v>
      </c>
      <c r="J2917" s="29" t="str">
        <f>VLOOKUP($C2917,CARPETAS!$C$5:$L$2388,4,FALSE)</f>
        <v>Rio Branco</v>
      </c>
      <c r="K2917" s="38"/>
      <c r="L2917" s="93">
        <f t="shared" si="186"/>
        <v>44968</v>
      </c>
      <c r="M2917" s="30">
        <f t="shared" si="183"/>
        <v>3</v>
      </c>
      <c r="N2917" s="31">
        <v>1411</v>
      </c>
      <c r="O2917" s="31"/>
      <c r="P2917" s="31"/>
      <c r="Q2917" s="31">
        <v>247</v>
      </c>
      <c r="R2917" s="31" t="s">
        <v>4286</v>
      </c>
      <c r="S2917" s="31" t="s">
        <v>4287</v>
      </c>
      <c r="T2917" s="40" t="s">
        <v>5647</v>
      </c>
      <c r="U2917" s="40"/>
      <c r="V2917" s="48"/>
      <c r="W2917" s="48"/>
    </row>
    <row r="2918" s="49" customFormat="1">
      <c r="A2918" s="39">
        <v>6</v>
      </c>
      <c r="B2918" s="54" t="s">
        <v>40</v>
      </c>
      <c r="C2918" s="55" t="s">
        <v>5611</v>
      </c>
      <c r="D2918" s="141" t="s">
        <v>32</v>
      </c>
      <c r="E2918" s="88">
        <v>44966</v>
      </c>
      <c r="F2918" s="37" t="str">
        <f>VLOOKUP($C2918,CARPETAS!$C$5:$L$2388,2,FALSE)</f>
        <v>BRB005</v>
      </c>
      <c r="G2918" s="27" t="str">
        <f>VLOOKUP($C2918,CARPETAS!$C$5:$L$2388,9,FALSE)</f>
        <v>145,01,47</v>
      </c>
      <c r="H2918" s="28" t="str">
        <f>VLOOKUP($C2918,CARPETAS!$C$5:$L$2388,5,FALSE)</f>
        <v>Silvio</v>
      </c>
      <c r="I2918" s="88">
        <f>E2918+1</f>
        <v>44967</v>
      </c>
      <c r="J2918" s="29" t="str">
        <f>VLOOKUP($C2918,CARPETAS!$C$5:$L$2388,4,FALSE)</f>
        <v>Rio Branco</v>
      </c>
      <c r="K2918" s="38"/>
      <c r="L2918" s="93">
        <f t="shared" si="186"/>
        <v>44968</v>
      </c>
      <c r="M2918" s="30">
        <f t="shared" si="183"/>
        <v>2</v>
      </c>
      <c r="N2918" s="31">
        <v>918</v>
      </c>
      <c r="O2918" s="31" t="s">
        <v>1287</v>
      </c>
      <c r="P2918" s="31">
        <v>919</v>
      </c>
      <c r="Q2918" s="31">
        <v>6074</v>
      </c>
      <c r="R2918" s="31" t="s">
        <v>2098</v>
      </c>
      <c r="S2918" s="31" t="s">
        <v>5542</v>
      </c>
      <c r="T2918" s="40" t="s">
        <v>5648</v>
      </c>
      <c r="U2918" s="40"/>
      <c r="V2918" s="48"/>
      <c r="W2918" s="48"/>
    </row>
    <row r="2919" s="49" customFormat="1">
      <c r="A2919" s="39">
        <v>6</v>
      </c>
      <c r="B2919" s="54" t="s">
        <v>40</v>
      </c>
      <c r="C2919" s="55" t="s">
        <v>5608</v>
      </c>
      <c r="D2919" s="141" t="s">
        <v>26</v>
      </c>
      <c r="E2919" s="88">
        <v>44967</v>
      </c>
      <c r="F2919" s="37" t="str">
        <f>VLOOKUP($C2919,CARPETAS!$C$5:$L$2388,2,FALSE)</f>
        <v>BRB004</v>
      </c>
      <c r="G2919" s="27" t="str">
        <f>VLOOKUP($C2919,CARPETAS!$C$5:$L$2388,9,FALSE)</f>
        <v>145,01,46</v>
      </c>
      <c r="H2919" s="28" t="str">
        <f>VLOOKUP($C2919,CARPETAS!$C$5:$L$2388,5,FALSE)</f>
        <v>Zanini</v>
      </c>
      <c r="I2919" s="88">
        <f>E2919+3</f>
        <v>44970</v>
      </c>
      <c r="J2919" s="29" t="str">
        <f>VLOOKUP($C2919,CARPETAS!$C$5:$L$2388,4,FALSE)</f>
        <v>Rio Branco</v>
      </c>
      <c r="K2919" s="38"/>
      <c r="L2919" s="93">
        <f t="shared" si="186"/>
        <v>44971</v>
      </c>
      <c r="M2919" s="30">
        <f t="shared" si="183"/>
        <v>4</v>
      </c>
      <c r="N2919" s="31">
        <v>918</v>
      </c>
      <c r="O2919" s="31" t="s">
        <v>1212</v>
      </c>
      <c r="P2919" s="31">
        <v>919</v>
      </c>
      <c r="Q2919" s="31">
        <v>3326</v>
      </c>
      <c r="R2919" s="31" t="s">
        <v>339</v>
      </c>
      <c r="S2919" s="31" t="s">
        <v>232</v>
      </c>
      <c r="T2919" s="40" t="s">
        <v>5649</v>
      </c>
      <c r="U2919" s="40"/>
      <c r="V2919" s="48"/>
      <c r="W2919" s="48"/>
    </row>
    <row r="2920" s="49" customFormat="1">
      <c r="A2920" s="39">
        <v>6</v>
      </c>
      <c r="B2920" s="54" t="s">
        <v>40</v>
      </c>
      <c r="C2920" s="55" t="s">
        <v>5650</v>
      </c>
      <c r="D2920" s="141" t="s">
        <v>2282</v>
      </c>
      <c r="E2920" s="88">
        <v>44965</v>
      </c>
      <c r="F2920" s="37" t="str">
        <f>VLOOKUP($C2920,CARPETAS!$C$5:$L$2388,2,FALSE)</f>
        <v>BRE009</v>
      </c>
      <c r="G2920" s="27" t="str">
        <f>VLOOKUP($C2920,CARPETAS!$C$5:$L$2388,9,FALSE)</f>
        <v>145,13,76</v>
      </c>
      <c r="H2920" s="28" t="str">
        <f>VLOOKUP($C2920,CARPETAS!$C$5:$L$2388,5,FALSE)</f>
        <v>Zanini</v>
      </c>
      <c r="I2920" s="88">
        <f>E2920+5</f>
        <v>44970</v>
      </c>
      <c r="J2920" s="29" t="str">
        <f>VLOOKUP($C2920,CARPETAS!$C$5:$L$2388,4,FALSE)</f>
        <v>Rio Branco</v>
      </c>
      <c r="K2920" s="38"/>
      <c r="L2920" s="93">
        <f>I2920+1+1</f>
        <v>44972</v>
      </c>
      <c r="M2920" s="30">
        <f t="shared" si="183"/>
        <v>7</v>
      </c>
      <c r="N2920" s="31">
        <v>1044</v>
      </c>
      <c r="O2920" s="31">
        <v>1044</v>
      </c>
      <c r="P2920" s="31"/>
      <c r="Q2920" s="31">
        <v>3319</v>
      </c>
      <c r="R2920" s="31" t="s">
        <v>48</v>
      </c>
      <c r="S2920" s="31" t="s">
        <v>65</v>
      </c>
      <c r="T2920" s="40" t="s">
        <v>5651</v>
      </c>
      <c r="U2920" s="40"/>
      <c r="V2920" s="48"/>
      <c r="W2920" s="48"/>
    </row>
    <row r="2921" s="49" customFormat="1">
      <c r="A2921" s="39">
        <v>6</v>
      </c>
      <c r="B2921" s="54" t="s">
        <v>40</v>
      </c>
      <c r="C2921" s="55" t="s">
        <v>5652</v>
      </c>
      <c r="D2921" s="141" t="s">
        <v>5560</v>
      </c>
      <c r="E2921" s="88">
        <v>44965</v>
      </c>
      <c r="F2921" s="37" t="str">
        <f>VLOOKUP($C2921,CARPETAS!$C$5:$L$2388,2,FALSE)</f>
        <v>BRS007</v>
      </c>
      <c r="G2921" s="27" t="str">
        <f>VLOOKUP($C2921,CARPETAS!$C$5:$L$2388,9,FALSE)</f>
        <v>145,17,76</v>
      </c>
      <c r="H2921" s="28" t="str">
        <f>VLOOKUP($C2921,CARPETAS!$C$5:$L$2388,5,FALSE)</f>
        <v>Zanini</v>
      </c>
      <c r="I2921" s="88">
        <v>44971</v>
      </c>
      <c r="J2921" s="29" t="str">
        <f>VLOOKUP($C2921,CARPETAS!$C$5:$L$2388,4,FALSE)</f>
        <v>Rio Branco</v>
      </c>
      <c r="K2921" s="38"/>
      <c r="L2921" s="93">
        <f ref="L2921:L2926" t="shared" si="187">I2921+1</f>
        <v>44972</v>
      </c>
      <c r="M2921" s="30">
        <f t="shared" si="183"/>
        <v>7</v>
      </c>
      <c r="N2921" s="31">
        <v>900</v>
      </c>
      <c r="O2921" s="31" t="s">
        <v>5653</v>
      </c>
      <c r="P2921" s="31">
        <v>900</v>
      </c>
      <c r="Q2921" s="31">
        <v>3320</v>
      </c>
      <c r="R2921" s="31" t="s">
        <v>1187</v>
      </c>
      <c r="S2921" s="31" t="s">
        <v>1188</v>
      </c>
      <c r="T2921" s="40" t="s">
        <v>5654</v>
      </c>
      <c r="U2921" s="40"/>
      <c r="V2921" s="48"/>
      <c r="W2921" s="48"/>
    </row>
    <row r="2922" s="49" customFormat="1">
      <c r="A2922" s="39">
        <v>7</v>
      </c>
      <c r="B2922" s="54" t="s">
        <v>40</v>
      </c>
      <c r="C2922" s="55" t="s">
        <v>5608</v>
      </c>
      <c r="D2922" s="141" t="s">
        <v>26</v>
      </c>
      <c r="E2922" s="88">
        <v>44970</v>
      </c>
      <c r="F2922" s="37" t="str">
        <f>VLOOKUP($C2922,CARPETAS!$C$5:$L$2388,2,FALSE)</f>
        <v>BRB004</v>
      </c>
      <c r="G2922" s="27" t="str">
        <f>VLOOKUP($C2922,CARPETAS!$C$5:$L$2388,9,FALSE)</f>
        <v>145,01,46</v>
      </c>
      <c r="H2922" s="28" t="str">
        <f>VLOOKUP($C2922,CARPETAS!$C$5:$L$2388,5,FALSE)</f>
        <v>Zanini</v>
      </c>
      <c r="I2922" s="88">
        <f>E2922+2</f>
        <v>44972</v>
      </c>
      <c r="J2922" s="29" t="str">
        <f>VLOOKUP($C2922,CARPETAS!$C$5:$L$2388,4,FALSE)</f>
        <v>Rio Branco</v>
      </c>
      <c r="K2922" s="38"/>
      <c r="L2922" s="93">
        <f t="shared" si="187"/>
        <v>44973</v>
      </c>
      <c r="M2922" s="30">
        <f t="shared" si="183"/>
        <v>3</v>
      </c>
      <c r="N2922" s="31">
        <v>918</v>
      </c>
      <c r="O2922" s="31" t="s">
        <v>1236</v>
      </c>
      <c r="P2922" s="31">
        <v>919</v>
      </c>
      <c r="Q2922" s="31">
        <v>3334</v>
      </c>
      <c r="R2922" s="31" t="s">
        <v>221</v>
      </c>
      <c r="S2922" s="31" t="s">
        <v>5240</v>
      </c>
      <c r="T2922" s="40" t="s">
        <v>5655</v>
      </c>
      <c r="U2922" s="40"/>
      <c r="V2922" s="48"/>
      <c r="W2922" s="48"/>
    </row>
    <row r="2923" s="49" customFormat="1">
      <c r="A2923" s="39">
        <v>6</v>
      </c>
      <c r="B2923" s="54" t="s">
        <v>40</v>
      </c>
      <c r="C2923" s="55" t="s">
        <v>5608</v>
      </c>
      <c r="D2923" s="141" t="s">
        <v>1998</v>
      </c>
      <c r="E2923" s="88">
        <v>44971</v>
      </c>
      <c r="F2923" s="37" t="str">
        <f>VLOOKUP($C2923,CARPETAS!$C$5:$L$2388,2,FALSE)</f>
        <v>BRB004</v>
      </c>
      <c r="G2923" s="27" t="str">
        <f>VLOOKUP($C2923,CARPETAS!$C$5:$L$2388,9,FALSE)</f>
        <v>145,01,46</v>
      </c>
      <c r="H2923" s="28" t="str">
        <f>VLOOKUP($C2923,CARPETAS!$C$5:$L$2388,5,FALSE)</f>
        <v>Zanini</v>
      </c>
      <c r="I2923" s="88">
        <f>E2923+1</f>
        <v>44972</v>
      </c>
      <c r="J2923" s="29" t="str">
        <f>VLOOKUP($C2923,CARPETAS!$C$5:$L$2388,4,FALSE)</f>
        <v>Rio Branco</v>
      </c>
      <c r="K2923" s="38"/>
      <c r="L2923" s="93">
        <f t="shared" si="187"/>
        <v>44973</v>
      </c>
      <c r="M2923" s="30">
        <f t="shared" si="183"/>
        <v>2</v>
      </c>
      <c r="N2923" s="31">
        <v>918</v>
      </c>
      <c r="O2923" s="31" t="s">
        <v>2145</v>
      </c>
      <c r="P2923" s="31">
        <v>919</v>
      </c>
      <c r="Q2923" s="31">
        <v>3341</v>
      </c>
      <c r="R2923" s="31" t="s">
        <v>3162</v>
      </c>
      <c r="S2923" s="31" t="s">
        <v>362</v>
      </c>
      <c r="T2923" s="40" t="s">
        <v>5656</v>
      </c>
      <c r="U2923" s="40"/>
      <c r="V2923" s="48"/>
      <c r="W2923" s="48"/>
    </row>
    <row r="2924" s="49" customFormat="1">
      <c r="A2924" s="39">
        <v>7</v>
      </c>
      <c r="B2924" s="54" t="s">
        <v>40</v>
      </c>
      <c r="C2924" s="55" t="s">
        <v>5611</v>
      </c>
      <c r="D2924" s="141" t="s">
        <v>27</v>
      </c>
      <c r="E2924" s="88">
        <v>44972</v>
      </c>
      <c r="F2924" s="37" t="str">
        <f>VLOOKUP($C2924,CARPETAS!$C$5:$L$2388,2,FALSE)</f>
        <v>BRB005</v>
      </c>
      <c r="G2924" s="27" t="str">
        <f>VLOOKUP($C2924,CARPETAS!$C$5:$L$2388,9,FALSE)</f>
        <v>145,01,47</v>
      </c>
      <c r="H2924" s="28" t="str">
        <f>VLOOKUP($C2924,CARPETAS!$C$5:$L$2388,5,FALSE)</f>
        <v>Silvio</v>
      </c>
      <c r="I2924" s="88">
        <v>44973</v>
      </c>
      <c r="J2924" s="29" t="str">
        <f>VLOOKUP($C2924,CARPETAS!$C$5:$L$2388,4,FALSE)</f>
        <v>Rio Branco</v>
      </c>
      <c r="K2924" s="38"/>
      <c r="L2924" s="93">
        <f t="shared" si="187"/>
        <v>44974</v>
      </c>
      <c r="M2924" s="30">
        <f t="shared" si="183"/>
        <v>2</v>
      </c>
      <c r="N2924" s="31">
        <v>918</v>
      </c>
      <c r="O2924" s="31" t="s">
        <v>191</v>
      </c>
      <c r="P2924" s="31">
        <v>919</v>
      </c>
      <c r="Q2924" s="31">
        <v>6082</v>
      </c>
      <c r="R2924" s="31" t="s">
        <v>5519</v>
      </c>
      <c r="S2924" s="31" t="s">
        <v>2063</v>
      </c>
      <c r="T2924" s="40" t="s">
        <v>5657</v>
      </c>
      <c r="U2924" s="40"/>
      <c r="V2924" s="48"/>
      <c r="W2924" s="48"/>
    </row>
    <row r="2925" s="49" customFormat="1">
      <c r="A2925" s="39">
        <v>7</v>
      </c>
      <c r="B2925" s="54" t="s">
        <v>40</v>
      </c>
      <c r="C2925" s="55" t="s">
        <v>5611</v>
      </c>
      <c r="D2925" s="141" t="s">
        <v>32</v>
      </c>
      <c r="E2925" s="88">
        <v>44971</v>
      </c>
      <c r="F2925" s="37" t="str">
        <f>VLOOKUP($C2925,CARPETAS!$C$5:$L$2388,2,FALSE)</f>
        <v>BRB005</v>
      </c>
      <c r="G2925" s="27" t="str">
        <f>VLOOKUP($C2925,CARPETAS!$C$5:$L$2388,9,FALSE)</f>
        <v>145,01,47</v>
      </c>
      <c r="H2925" s="28" t="str">
        <f>VLOOKUP($C2925,CARPETAS!$C$5:$L$2388,5,FALSE)</f>
        <v>Silvio</v>
      </c>
      <c r="I2925" s="88">
        <f>E2925+2</f>
        <v>44973</v>
      </c>
      <c r="J2925" s="29" t="str">
        <f>VLOOKUP($C2925,CARPETAS!$C$5:$L$2388,4,FALSE)</f>
        <v>Rio Branco</v>
      </c>
      <c r="K2925" s="38"/>
      <c r="L2925" s="93">
        <f t="shared" si="187"/>
        <v>44974</v>
      </c>
      <c r="M2925" s="30">
        <f t="shared" si="183"/>
        <v>3</v>
      </c>
      <c r="N2925" s="31">
        <v>918</v>
      </c>
      <c r="O2925" s="31" t="s">
        <v>173</v>
      </c>
      <c r="P2925" s="31">
        <v>919</v>
      </c>
      <c r="Q2925" s="31">
        <v>6081</v>
      </c>
      <c r="R2925" s="31" t="s">
        <v>2578</v>
      </c>
      <c r="S2925" s="31" t="s">
        <v>2579</v>
      </c>
      <c r="T2925" s="40" t="s">
        <v>5658</v>
      </c>
      <c r="U2925" s="40"/>
      <c r="V2925" s="48"/>
      <c r="W2925" s="48"/>
    </row>
    <row r="2926" s="49" customFormat="1">
      <c r="A2926" s="39">
        <v>7</v>
      </c>
      <c r="B2926" s="54" t="s">
        <v>40</v>
      </c>
      <c r="C2926" s="55" t="s">
        <v>5659</v>
      </c>
      <c r="D2926" s="141" t="s">
        <v>1907</v>
      </c>
      <c r="E2926" s="88">
        <v>44971</v>
      </c>
      <c r="F2926" s="37" t="str">
        <f>VLOOKUP($C2926,CARPETAS!$C$5:$L$2388,2,FALSE)</f>
        <v>PYB008</v>
      </c>
      <c r="G2926" s="27" t="str">
        <f>VLOOKUP($C2926,CARPETAS!$C$5:$L$2388,9,FALSE)</f>
        <v>145.22.04</v>
      </c>
      <c r="H2926" s="28" t="str">
        <f>VLOOKUP($C2926,CARPETAS!$C$5:$L$2388,5,FALSE)</f>
        <v>Alto Paraguay</v>
      </c>
      <c r="I2926" s="88">
        <v>44973</v>
      </c>
      <c r="J2926" s="29" t="str">
        <f>VLOOKUP($C2926,CARPETAS!$C$5:$L$2388,4,FALSE)</f>
        <v>Salto</v>
      </c>
      <c r="K2926" s="38"/>
      <c r="L2926" s="93">
        <f t="shared" si="187"/>
        <v>44974</v>
      </c>
      <c r="M2926" s="30">
        <f t="shared" si="183"/>
        <v>3</v>
      </c>
      <c r="N2926" s="31">
        <v>990</v>
      </c>
      <c r="O2926" s="31" t="s">
        <v>1967</v>
      </c>
      <c r="P2926" s="31">
        <v>990</v>
      </c>
      <c r="Q2926" s="31"/>
      <c r="R2926" s="31" t="s">
        <v>5660</v>
      </c>
      <c r="S2926" s="31" t="s">
        <v>5661</v>
      </c>
      <c r="T2926" s="40" t="s">
        <v>5662</v>
      </c>
      <c r="U2926" s="40"/>
      <c r="V2926" s="48"/>
      <c r="W2926" s="48"/>
    </row>
    <row r="2927" s="49" customFormat="1">
      <c r="A2927" s="39">
        <v>7</v>
      </c>
      <c r="B2927" s="54" t="s">
        <v>40</v>
      </c>
      <c r="C2927" s="55" t="s">
        <v>5663</v>
      </c>
      <c r="D2927" s="141" t="s">
        <v>2282</v>
      </c>
      <c r="E2927" s="88">
        <v>44971</v>
      </c>
      <c r="F2927" s="37" t="str">
        <f>VLOOKUP($C2927,CARPETAS!$C$5:$L$2388,2,FALSE)</f>
        <v>BRE010</v>
      </c>
      <c r="G2927" s="27" t="str">
        <f>VLOOKUP($C2927,CARPETAS!$C$5:$L$2388,9,FALSE)</f>
        <v>145,18,87</v>
      </c>
      <c r="H2927" s="28" t="str">
        <f>VLOOKUP($C2927,CARPETAS!$C$5:$L$2388,5,FALSE)</f>
        <v>Zanini</v>
      </c>
      <c r="I2927" s="88">
        <v>44973</v>
      </c>
      <c r="J2927" s="29" t="str">
        <f>VLOOKUP($C2927,CARPETAS!$C$5:$L$2388,4,FALSE)</f>
        <v>Rio Branco</v>
      </c>
      <c r="K2927" s="38"/>
      <c r="L2927" s="93">
        <f>I2927+1+1</f>
        <v>44975</v>
      </c>
      <c r="M2927" s="30">
        <f t="shared" si="183"/>
        <v>4</v>
      </c>
      <c r="N2927" s="31">
        <v>1400</v>
      </c>
      <c r="O2927" s="31"/>
      <c r="P2927" s="31"/>
      <c r="Q2927" s="31">
        <v>3339</v>
      </c>
      <c r="R2927" s="31" t="s">
        <v>4147</v>
      </c>
      <c r="S2927" s="31" t="s">
        <v>187</v>
      </c>
      <c r="T2927" s="40" t="s">
        <v>5664</v>
      </c>
      <c r="U2927" s="40"/>
      <c r="V2927" s="48"/>
      <c r="W2927" s="48"/>
    </row>
    <row r="2928" s="49" customFormat="1">
      <c r="A2928" s="39">
        <v>7</v>
      </c>
      <c r="B2928" s="54" t="s">
        <v>40</v>
      </c>
      <c r="C2928" s="55" t="s">
        <v>5611</v>
      </c>
      <c r="D2928" s="141" t="s">
        <v>28</v>
      </c>
      <c r="E2928" s="88">
        <v>44972</v>
      </c>
      <c r="F2928" s="37" t="str">
        <f>VLOOKUP($C2928,CARPETAS!$C$5:$L$2388,2,FALSE)</f>
        <v>BRB005</v>
      </c>
      <c r="G2928" s="27" t="str">
        <f>VLOOKUP($C2928,CARPETAS!$C$5:$L$2388,9,FALSE)</f>
        <v>145,01,47</v>
      </c>
      <c r="H2928" s="28" t="str">
        <f>VLOOKUP($C2928,CARPETAS!$C$5:$L$2388,5,FALSE)</f>
        <v>Silvio</v>
      </c>
      <c r="I2928" s="88">
        <f>E2928+2</f>
        <v>44974</v>
      </c>
      <c r="J2928" s="29" t="str">
        <f>VLOOKUP($C2928,CARPETAS!$C$5:$L$2388,4,FALSE)</f>
        <v>Rio Branco</v>
      </c>
      <c r="K2928" s="38"/>
      <c r="L2928" s="93">
        <f ref="L2928:L2933" t="shared" si="188">I2928+1</f>
        <v>44975</v>
      </c>
      <c r="M2928" s="30">
        <f t="shared" si="183"/>
        <v>3</v>
      </c>
      <c r="N2928" s="31">
        <v>918</v>
      </c>
      <c r="O2928" s="31" t="s">
        <v>1225</v>
      </c>
      <c r="P2928" s="31">
        <v>918</v>
      </c>
      <c r="Q2928" s="31">
        <v>6085</v>
      </c>
      <c r="R2928" s="31" t="s">
        <v>1815</v>
      </c>
      <c r="S2928" s="31" t="s">
        <v>1816</v>
      </c>
      <c r="T2928" s="40" t="s">
        <v>5665</v>
      </c>
      <c r="U2928" s="40"/>
      <c r="V2928" s="48"/>
      <c r="W2928" s="48"/>
    </row>
    <row r="2929" s="49" customFormat="1">
      <c r="A2929" s="39">
        <v>7</v>
      </c>
      <c r="B2929" s="54" t="s">
        <v>40</v>
      </c>
      <c r="C2929" s="55" t="s">
        <v>5608</v>
      </c>
      <c r="D2929" s="141" t="s">
        <v>26</v>
      </c>
      <c r="E2929" s="88">
        <v>44972</v>
      </c>
      <c r="F2929" s="37" t="str">
        <f>VLOOKUP($C2929,CARPETAS!$C$5:$L$2388,2,FALSE)</f>
        <v>BRB004</v>
      </c>
      <c r="G2929" s="27" t="str">
        <f>VLOOKUP($C2929,CARPETAS!$C$5:$L$2388,9,FALSE)</f>
        <v>145,01,46</v>
      </c>
      <c r="H2929" s="28" t="str">
        <f>VLOOKUP($C2929,CARPETAS!$C$5:$L$2388,5,FALSE)</f>
        <v>Zanini</v>
      </c>
      <c r="I2929" s="88">
        <f>E2929+2</f>
        <v>44974</v>
      </c>
      <c r="J2929" s="29" t="str">
        <f>VLOOKUP($C2929,CARPETAS!$C$5:$L$2388,4,FALSE)</f>
        <v>Rio Branco</v>
      </c>
      <c r="K2929" s="38"/>
      <c r="L2929" s="93">
        <f t="shared" si="188"/>
        <v>44975</v>
      </c>
      <c r="M2929" s="30">
        <f t="shared" si="183"/>
        <v>3</v>
      </c>
      <c r="N2929" s="31">
        <v>918</v>
      </c>
      <c r="O2929" s="31" t="s">
        <v>1250</v>
      </c>
      <c r="P2929" s="31">
        <v>919</v>
      </c>
      <c r="Q2929" s="31">
        <v>3344</v>
      </c>
      <c r="R2929" s="31" t="s">
        <v>4905</v>
      </c>
      <c r="S2929" s="31" t="s">
        <v>340</v>
      </c>
      <c r="T2929" s="40" t="s">
        <v>5666</v>
      </c>
      <c r="U2929" s="40"/>
      <c r="V2929" s="48"/>
      <c r="W2929" s="48"/>
    </row>
    <row r="2930" s="49" customFormat="1">
      <c r="A2930" s="39">
        <v>7</v>
      </c>
      <c r="B2930" s="54" t="s">
        <v>40</v>
      </c>
      <c r="C2930" s="55" t="s">
        <v>5667</v>
      </c>
      <c r="D2930" s="141" t="s">
        <v>2282</v>
      </c>
      <c r="E2930" s="88">
        <v>44971</v>
      </c>
      <c r="F2930" s="37" t="str">
        <f>VLOOKUP($C2930,CARPETAS!$C$5:$L$2388,2,FALSE)</f>
        <v>BRE011</v>
      </c>
      <c r="G2930" s="27" t="str">
        <f>VLOOKUP($C2930,CARPETAS!$C$5:$L$2388,9,FALSE)</f>
        <v>145.23.15</v>
      </c>
      <c r="H2930" s="28" t="str">
        <f>VLOOKUP($C2930,CARPETAS!$C$5:$L$2388,5,FALSE)</f>
        <v>Franco</v>
      </c>
      <c r="I2930" s="88">
        <v>44974</v>
      </c>
      <c r="J2930" s="29" t="str">
        <f>VLOOKUP($C2930,CARPETAS!$C$5:$L$2388,4,FALSE)</f>
        <v>Rio Branco</v>
      </c>
      <c r="K2930" s="38"/>
      <c r="L2930" s="93">
        <f t="shared" si="188"/>
        <v>44975</v>
      </c>
      <c r="M2930" s="30">
        <f t="shared" si="183"/>
        <v>4</v>
      </c>
      <c r="N2930" s="31">
        <v>1200</v>
      </c>
      <c r="O2930" s="31"/>
      <c r="P2930" s="31"/>
      <c r="Q2930" s="31">
        <v>739</v>
      </c>
      <c r="R2930" s="31" t="s">
        <v>5668</v>
      </c>
      <c r="S2930" s="31" t="s">
        <v>5669</v>
      </c>
      <c r="T2930" s="40" t="s">
        <v>5670</v>
      </c>
      <c r="U2930" s="40"/>
      <c r="V2930" s="48"/>
      <c r="W2930" s="48"/>
    </row>
    <row r="2931" s="49" customFormat="1">
      <c r="A2931" s="39">
        <v>7</v>
      </c>
      <c r="B2931" s="54" t="s">
        <v>40</v>
      </c>
      <c r="C2931" s="55" t="s">
        <v>5611</v>
      </c>
      <c r="D2931" s="141" t="s">
        <v>32</v>
      </c>
      <c r="E2931" s="88">
        <v>44972</v>
      </c>
      <c r="F2931" s="37" t="str">
        <f>VLOOKUP($C2931,CARPETAS!$C$5:$L$2388,2,FALSE)</f>
        <v>BRB005</v>
      </c>
      <c r="G2931" s="27" t="str">
        <f>VLOOKUP($C2931,CARPETAS!$C$5:$L$2388,9,FALSE)</f>
        <v>145,01,47</v>
      </c>
      <c r="H2931" s="28" t="str">
        <f>VLOOKUP($C2931,CARPETAS!$C$5:$L$2388,5,FALSE)</f>
        <v>Silvio</v>
      </c>
      <c r="I2931" s="88">
        <f>E2931+2</f>
        <v>44974</v>
      </c>
      <c r="J2931" s="29" t="str">
        <f>VLOOKUP($C2931,CARPETAS!$C$5:$L$2388,4,FALSE)</f>
        <v>Rio Branco</v>
      </c>
      <c r="K2931" s="38"/>
      <c r="L2931" s="93">
        <f t="shared" si="188"/>
        <v>44975</v>
      </c>
      <c r="M2931" s="30">
        <f t="shared" si="183"/>
        <v>3</v>
      </c>
      <c r="N2931" s="31">
        <v>918</v>
      </c>
      <c r="O2931" s="31" t="s">
        <v>1298</v>
      </c>
      <c r="P2931" s="31">
        <v>918</v>
      </c>
      <c r="Q2931" s="31">
        <v>6086</v>
      </c>
      <c r="R2931" s="31" t="s">
        <v>4819</v>
      </c>
      <c r="S2931" s="31" t="s">
        <v>1991</v>
      </c>
      <c r="T2931" s="40" t="s">
        <v>5671</v>
      </c>
      <c r="U2931" s="40"/>
      <c r="V2931" s="48"/>
      <c r="W2931" s="48"/>
    </row>
    <row r="2932" s="49" customFormat="1">
      <c r="A2932" s="39">
        <v>7</v>
      </c>
      <c r="B2932" s="54" t="s">
        <v>40</v>
      </c>
      <c r="C2932" s="55" t="s">
        <v>5672</v>
      </c>
      <c r="D2932" s="141" t="s">
        <v>26</v>
      </c>
      <c r="E2932" s="88">
        <v>44973</v>
      </c>
      <c r="F2932" s="37" t="str">
        <f>VLOOKUP($C2932,CARPETAS!$C$5:$L$2388,2,FALSE)</f>
        <v>BRB006</v>
      </c>
      <c r="G2932" s="27" t="str">
        <f>VLOOKUP($C2932,CARPETAS!$C$5:$L$2388,9,FALSE)</f>
        <v>145,25,88</v>
      </c>
      <c r="H2932" s="28" t="str">
        <f>VLOOKUP($C2932,CARPETAS!$C$5:$L$2388,5,FALSE)</f>
        <v>Zanini</v>
      </c>
      <c r="I2932" s="88">
        <v>44974</v>
      </c>
      <c r="J2932" s="29" t="str">
        <f>VLOOKUP($C2932,CARPETAS!$C$5:$L$2388,4,FALSE)</f>
        <v>Rio Branco</v>
      </c>
      <c r="K2932" s="38"/>
      <c r="L2932" s="93">
        <f t="shared" si="188"/>
        <v>44975</v>
      </c>
      <c r="M2932" s="30">
        <f t="shared" si="183"/>
        <v>2</v>
      </c>
      <c r="N2932" s="31">
        <v>918</v>
      </c>
      <c r="O2932" s="31" t="s">
        <v>1239</v>
      </c>
      <c r="P2932" s="31">
        <v>918</v>
      </c>
      <c r="Q2932" s="31">
        <v>3345</v>
      </c>
      <c r="R2932" s="31" t="s">
        <v>3752</v>
      </c>
      <c r="S2932" s="31" t="s">
        <v>316</v>
      </c>
      <c r="T2932" s="40" t="s">
        <v>5673</v>
      </c>
      <c r="U2932" s="40"/>
      <c r="V2932" s="48"/>
      <c r="W2932" s="48"/>
    </row>
    <row r="2933" ht="28.5" s="49" customFormat="1">
      <c r="A2933" s="39">
        <v>6</v>
      </c>
      <c r="B2933" s="54" t="s">
        <v>40</v>
      </c>
      <c r="C2933" s="55" t="s">
        <v>5674</v>
      </c>
      <c r="D2933" s="141" t="s">
        <v>38</v>
      </c>
      <c r="E2933" s="88">
        <v>44965</v>
      </c>
      <c r="F2933" s="37" t="str">
        <f>VLOOKUP($C2933,CARPETAS!$C$5:$L$2388,2,FALSE)</f>
        <v>BRA005</v>
      </c>
      <c r="G2933" s="27" t="str">
        <f>VLOOKUP($C2933,CARPETAS!$C$5:$L$2388,9,FALSE)</f>
        <v>145,20,04</v>
      </c>
      <c r="H2933" s="28" t="str">
        <f>VLOOKUP($C2933,CARPETAS!$C$5:$L$2388,5,FALSE)</f>
        <v>Silvio</v>
      </c>
      <c r="I2933" s="88">
        <v>44974</v>
      </c>
      <c r="J2933" s="29" t="str">
        <f>VLOOKUP($C2933,CARPETAS!$C$5:$L$2388,4,FALSE)</f>
        <v>Rio Branco</v>
      </c>
      <c r="K2933" s="38"/>
      <c r="L2933" s="93">
        <f t="shared" si="188"/>
        <v>44975</v>
      </c>
      <c r="M2933" s="30">
        <f t="shared" si="183"/>
        <v>10</v>
      </c>
      <c r="N2933" s="31">
        <v>1104</v>
      </c>
      <c r="O2933" s="31"/>
      <c r="P2933" s="31">
        <v>1104</v>
      </c>
      <c r="Q2933" s="31">
        <v>6078</v>
      </c>
      <c r="R2933" s="31" t="s">
        <v>4111</v>
      </c>
      <c r="S2933" s="31" t="s">
        <v>4112</v>
      </c>
      <c r="T2933" s="40" t="s">
        <v>5675</v>
      </c>
      <c r="U2933" s="40"/>
      <c r="V2933" s="48"/>
      <c r="W2933" s="48"/>
    </row>
    <row r="2934" s="49" customFormat="1">
      <c r="A2934" s="39">
        <v>7</v>
      </c>
      <c r="B2934" s="54" t="s">
        <v>40</v>
      </c>
      <c r="C2934" s="55" t="s">
        <v>5608</v>
      </c>
      <c r="D2934" s="141" t="s">
        <v>5537</v>
      </c>
      <c r="E2934" s="88">
        <v>44973</v>
      </c>
      <c r="F2934" s="37" t="str">
        <f>VLOOKUP($C2934,CARPETAS!$C$5:$L$2388,2,FALSE)</f>
        <v>BRB004</v>
      </c>
      <c r="G2934" s="27" t="str">
        <f>VLOOKUP($C2934,CARPETAS!$C$5:$L$2388,9,FALSE)</f>
        <v>145,01,46</v>
      </c>
      <c r="H2934" s="28" t="str">
        <f>VLOOKUP($C2934,CARPETAS!$C$5:$L$2388,5,FALSE)</f>
        <v>Zanini</v>
      </c>
      <c r="I2934" s="88">
        <v>44974</v>
      </c>
      <c r="J2934" s="29" t="str">
        <f>VLOOKUP($C2934,CARPETAS!$C$5:$L$2388,4,FALSE)</f>
        <v>Rio Branco</v>
      </c>
      <c r="K2934" s="38"/>
      <c r="L2934" s="93">
        <f>I2934+1+1+4</f>
        <v>44980</v>
      </c>
      <c r="M2934" s="30">
        <f ref="M2934:M2997" t="shared" si="189">IF(E2934&lt;&gt;"",L2934-E2934,"-")</f>
        <v>7</v>
      </c>
      <c r="N2934" s="31">
        <v>918</v>
      </c>
      <c r="O2934" s="31" t="s">
        <v>5676</v>
      </c>
      <c r="P2934" s="31">
        <v>919</v>
      </c>
      <c r="Q2934" s="31">
        <v>3343</v>
      </c>
      <c r="R2934" s="31" t="s">
        <v>68</v>
      </c>
      <c r="S2934" s="31" t="s">
        <v>227</v>
      </c>
      <c r="T2934" s="40" t="s">
        <v>5677</v>
      </c>
      <c r="U2934" s="40"/>
      <c r="V2934" s="48"/>
      <c r="W2934" s="48"/>
    </row>
    <row r="2935" s="49" customFormat="1">
      <c r="A2935" s="39">
        <v>8</v>
      </c>
      <c r="B2935" s="54" t="s">
        <v>40</v>
      </c>
      <c r="C2935" s="55" t="s">
        <v>5672</v>
      </c>
      <c r="D2935" s="141" t="s">
        <v>26</v>
      </c>
      <c r="E2935" s="88">
        <v>44977</v>
      </c>
      <c r="F2935" s="37" t="str">
        <f>VLOOKUP($C2935,CARPETAS!$C$5:$L$2388,2,FALSE)</f>
        <v>BRB006</v>
      </c>
      <c r="G2935" s="27" t="str">
        <f>VLOOKUP($C2935,CARPETAS!$C$5:$L$2388,9,FALSE)</f>
        <v>145,25,88</v>
      </c>
      <c r="H2935" s="28" t="str">
        <f>VLOOKUP($C2935,CARPETAS!$C$5:$L$2388,5,FALSE)</f>
        <v>Zanini</v>
      </c>
      <c r="I2935" s="88">
        <f>E2935+2</f>
        <v>44979</v>
      </c>
      <c r="J2935" s="29" t="str">
        <f>VLOOKUP($C2935,CARPETAS!$C$5:$L$2388,4,FALSE)</f>
        <v>Rio Branco</v>
      </c>
      <c r="K2935" s="38"/>
      <c r="L2935" s="93">
        <f ref="L2935:L2951" t="shared" si="190">I2935+1</f>
        <v>44980</v>
      </c>
      <c r="M2935" s="30">
        <f t="shared" si="189"/>
        <v>3</v>
      </c>
      <c r="N2935" s="31">
        <v>918</v>
      </c>
      <c r="O2935" s="31" t="s">
        <v>1254</v>
      </c>
      <c r="P2935" s="31">
        <v>919</v>
      </c>
      <c r="Q2935" s="31">
        <v>3349</v>
      </c>
      <c r="R2935" s="31" t="s">
        <v>710</v>
      </c>
      <c r="S2935" s="31" t="s">
        <v>3413</v>
      </c>
      <c r="T2935" s="40" t="s">
        <v>5678</v>
      </c>
      <c r="U2935" s="40"/>
      <c r="V2935" s="48"/>
      <c r="W2935" s="48"/>
    </row>
    <row r="2936" ht="17.25" customHeight="1" s="49" customFormat="1">
      <c r="A2936" s="39">
        <v>8</v>
      </c>
      <c r="B2936" s="54" t="s">
        <v>40</v>
      </c>
      <c r="C2936" s="55" t="s">
        <v>5611</v>
      </c>
      <c r="D2936" s="141" t="s">
        <v>32</v>
      </c>
      <c r="E2936" s="88">
        <v>44979</v>
      </c>
      <c r="F2936" s="37" t="str">
        <f>VLOOKUP($C2936,CARPETAS!$C$5:$L$2388,2,FALSE)</f>
        <v>BRB005</v>
      </c>
      <c r="G2936" s="27" t="str">
        <f>VLOOKUP($C2936,CARPETAS!$C$5:$L$2388,9,FALSE)</f>
        <v>145,01,47</v>
      </c>
      <c r="H2936" s="28" t="str">
        <f>VLOOKUP($C2936,CARPETAS!$C$5:$L$2388,5,FALSE)</f>
        <v>Silvio</v>
      </c>
      <c r="I2936" s="88">
        <f>E2936+1</f>
        <v>44980</v>
      </c>
      <c r="J2936" s="29" t="str">
        <f>VLOOKUP($C2936,CARPETAS!$C$5:$L$2388,4,FALSE)</f>
        <v>Rio Branco</v>
      </c>
      <c r="K2936" s="38"/>
      <c r="L2936" s="93">
        <f t="shared" si="190"/>
        <v>44981</v>
      </c>
      <c r="M2936" s="30">
        <f t="shared" si="189"/>
        <v>2</v>
      </c>
      <c r="N2936" s="31">
        <v>918</v>
      </c>
      <c r="O2936" s="31" t="s">
        <v>1313</v>
      </c>
      <c r="P2936" s="31">
        <v>919</v>
      </c>
      <c r="Q2936" s="31">
        <v>6088</v>
      </c>
      <c r="R2936" s="31" t="s">
        <v>2098</v>
      </c>
      <c r="S2936" s="31" t="s">
        <v>5542</v>
      </c>
      <c r="T2936" s="40" t="s">
        <v>5679</v>
      </c>
      <c r="U2936" s="40"/>
      <c r="V2936" s="48"/>
      <c r="W2936" s="48"/>
    </row>
    <row r="2937" ht="17.25" customHeight="1" s="49" customFormat="1">
      <c r="A2937" s="39">
        <v>8</v>
      </c>
      <c r="B2937" s="54" t="s">
        <v>40</v>
      </c>
      <c r="C2937" s="55" t="s">
        <v>5672</v>
      </c>
      <c r="D2937" s="141" t="s">
        <v>26</v>
      </c>
      <c r="E2937" s="88">
        <v>44979</v>
      </c>
      <c r="F2937" s="37" t="str">
        <f>VLOOKUP($C2937,CARPETAS!$C$5:$L$2388,2,FALSE)</f>
        <v>BRB006</v>
      </c>
      <c r="G2937" s="27" t="str">
        <f>VLOOKUP($C2937,CARPETAS!$C$5:$L$2388,9,FALSE)</f>
        <v>145,25,88</v>
      </c>
      <c r="H2937" s="28" t="str">
        <f>VLOOKUP($C2937,CARPETAS!$C$5:$L$2388,5,FALSE)</f>
        <v>Zanini</v>
      </c>
      <c r="I2937" s="88">
        <f>E2937+1</f>
        <v>44980</v>
      </c>
      <c r="J2937" s="29" t="str">
        <f>VLOOKUP($C2937,CARPETAS!$C$5:$L$2388,4,FALSE)</f>
        <v>Rio Branco</v>
      </c>
      <c r="K2937" s="38"/>
      <c r="L2937" s="93">
        <f t="shared" si="190"/>
        <v>44981</v>
      </c>
      <c r="M2937" s="30">
        <f t="shared" si="189"/>
        <v>2</v>
      </c>
      <c r="N2937" s="31">
        <v>918</v>
      </c>
      <c r="O2937" s="31" t="s">
        <v>1266</v>
      </c>
      <c r="P2937" s="31">
        <v>919</v>
      </c>
      <c r="Q2937" s="31">
        <v>6089</v>
      </c>
      <c r="R2937" s="31" t="s">
        <v>5680</v>
      </c>
      <c r="S2937" s="31" t="s">
        <v>773</v>
      </c>
      <c r="T2937" s="40" t="s">
        <v>5681</v>
      </c>
      <c r="U2937" s="40"/>
      <c r="V2937" s="48"/>
      <c r="W2937" s="48"/>
    </row>
    <row r="2938" s="49" customFormat="1">
      <c r="A2938" s="39">
        <v>8</v>
      </c>
      <c r="B2938" s="54" t="s">
        <v>40</v>
      </c>
      <c r="C2938" s="55" t="s">
        <v>5611</v>
      </c>
      <c r="D2938" s="141" t="s">
        <v>27</v>
      </c>
      <c r="E2938" s="88">
        <v>44979</v>
      </c>
      <c r="F2938" s="37" t="str">
        <f>VLOOKUP($C2938,CARPETAS!$C$5:$L$2388,2,FALSE)</f>
        <v>BRB005</v>
      </c>
      <c r="G2938" s="27" t="str">
        <f>VLOOKUP($C2938,CARPETAS!$C$5:$L$2388,9,FALSE)</f>
        <v>145,01,47</v>
      </c>
      <c r="H2938" s="28" t="str">
        <f>VLOOKUP($C2938,CARPETAS!$C$5:$L$2388,5,FALSE)</f>
        <v>Silvio</v>
      </c>
      <c r="I2938" s="88">
        <f>E2938+1</f>
        <v>44980</v>
      </c>
      <c r="J2938" s="29" t="str">
        <f>VLOOKUP($C2938,CARPETAS!$C$5:$L$2388,4,FALSE)</f>
        <v>Rio Branco</v>
      </c>
      <c r="K2938" s="38"/>
      <c r="L2938" s="93">
        <f t="shared" si="190"/>
        <v>44981</v>
      </c>
      <c r="M2938" s="30">
        <f t="shared" si="189"/>
        <v>2</v>
      </c>
      <c r="N2938" s="31">
        <v>918</v>
      </c>
      <c r="O2938" s="31" t="s">
        <v>1512</v>
      </c>
      <c r="P2938" s="31">
        <v>918</v>
      </c>
      <c r="Q2938" s="31">
        <v>3356</v>
      </c>
      <c r="R2938" s="31" t="s">
        <v>5682</v>
      </c>
      <c r="S2938" s="31" t="s">
        <v>5683</v>
      </c>
      <c r="T2938" s="40" t="s">
        <v>5684</v>
      </c>
      <c r="U2938" s="40"/>
      <c r="V2938" s="48"/>
      <c r="W2938" s="48"/>
    </row>
    <row r="2939" s="49" customFormat="1">
      <c r="A2939" s="39">
        <v>8</v>
      </c>
      <c r="B2939" s="54" t="s">
        <v>40</v>
      </c>
      <c r="C2939" s="55" t="s">
        <v>5685</v>
      </c>
      <c r="D2939" s="141" t="s">
        <v>2282</v>
      </c>
      <c r="E2939" s="88">
        <v>44978</v>
      </c>
      <c r="F2939" s="37" t="str">
        <f>VLOOKUP($C2939,CARPETAS!$C$5:$L$2388,2,FALSE)</f>
        <v>BRE012</v>
      </c>
      <c r="G2939" s="27" t="str">
        <f>VLOOKUP($C2939,CARPETAS!$C$5:$L$2388,9,FALSE)</f>
        <v>145,26,26</v>
      </c>
      <c r="H2939" s="28" t="str">
        <f>VLOOKUP($C2939,CARPETAS!$C$5:$L$2388,5,FALSE)</f>
        <v>Dallog</v>
      </c>
      <c r="I2939" s="88">
        <v>44980</v>
      </c>
      <c r="J2939" s="29" t="str">
        <f>VLOOKUP($C2939,CARPETAS!$C$5:$L$2388,4,FALSE)</f>
        <v>Rio Branco</v>
      </c>
      <c r="K2939" s="38"/>
      <c r="L2939" s="93">
        <f t="shared" si="190"/>
        <v>44981</v>
      </c>
      <c r="M2939" s="30">
        <f t="shared" si="189"/>
        <v>3</v>
      </c>
      <c r="N2939" s="31">
        <v>1200</v>
      </c>
      <c r="O2939" s="31"/>
      <c r="P2939" s="31"/>
      <c r="Q2939" s="31">
        <v>256</v>
      </c>
      <c r="R2939" s="31" t="s">
        <v>5555</v>
      </c>
      <c r="S2939" s="31" t="s">
        <v>5556</v>
      </c>
      <c r="T2939" s="40" t="s">
        <v>5651</v>
      </c>
      <c r="U2939" s="40"/>
      <c r="V2939" s="48"/>
      <c r="W2939" s="48"/>
    </row>
    <row r="2940" s="49" customFormat="1">
      <c r="A2940" s="39">
        <v>7</v>
      </c>
      <c r="B2940" s="54" t="s">
        <v>40</v>
      </c>
      <c r="C2940" s="55" t="s">
        <v>5686</v>
      </c>
      <c r="D2940" s="141" t="s">
        <v>1907</v>
      </c>
      <c r="E2940" s="88">
        <v>44977</v>
      </c>
      <c r="F2940" s="37" t="str">
        <f>VLOOKUP($C2940,CARPETAS!$C$5:$L$2388,2,FALSE)</f>
        <v>PYB009</v>
      </c>
      <c r="G2940" s="27" t="str">
        <f>VLOOKUP($C2940,CARPETAS!$C$5:$L$2388,9,FALSE)</f>
        <v>145,22,03</v>
      </c>
      <c r="H2940" s="28" t="str">
        <f>VLOOKUP($C2940,CARPETAS!$C$5:$L$2388,5,FALSE)</f>
        <v>Alto Paraguay</v>
      </c>
      <c r="I2940" s="88">
        <v>44980</v>
      </c>
      <c r="J2940" s="29" t="str">
        <f>VLOOKUP($C2940,CARPETAS!$C$5:$L$2388,4,FALSE)</f>
        <v>Salto</v>
      </c>
      <c r="K2940" s="38"/>
      <c r="L2940" s="93">
        <f t="shared" si="190"/>
        <v>44981</v>
      </c>
      <c r="M2940" s="30">
        <f t="shared" si="189"/>
        <v>4</v>
      </c>
      <c r="N2940" s="31">
        <v>990</v>
      </c>
      <c r="O2940" s="31" t="s">
        <v>1977</v>
      </c>
      <c r="P2940" s="31">
        <v>994</v>
      </c>
      <c r="Q2940" s="31"/>
      <c r="R2940" s="31" t="s">
        <v>5687</v>
      </c>
      <c r="S2940" s="31" t="s">
        <v>5688</v>
      </c>
      <c r="T2940" s="40" t="s">
        <v>5689</v>
      </c>
      <c r="U2940" s="40"/>
      <c r="V2940" s="48"/>
      <c r="W2940" s="48"/>
    </row>
    <row r="2941" s="49" customFormat="1">
      <c r="A2941" s="39">
        <v>8</v>
      </c>
      <c r="B2941" s="54" t="s">
        <v>22</v>
      </c>
      <c r="C2941" s="55" t="s">
        <v>23</v>
      </c>
      <c r="D2941" s="141" t="s">
        <v>1907</v>
      </c>
      <c r="E2941" s="88">
        <v>44977</v>
      </c>
      <c r="F2941" s="37" t="str">
        <f>VLOOKUP($C2941,CARPETAS!$C$5:$L$2388,2,FALSE)</f>
        <v>BRB</v>
      </c>
      <c r="G2941" s="27" t="str">
        <f>VLOOKUP($C2941,CARPETAS!$C$5:$L$2388,9,FALSE)</f>
        <v>xx</v>
      </c>
      <c r="H2941" s="28" t="str">
        <f>VLOOKUP($C2941,CARPETAS!$C$5:$L$2388,5,FALSE)</f>
        <v>xx</v>
      </c>
      <c r="I2941" s="88">
        <f>E2941+5</f>
        <v>44982</v>
      </c>
      <c r="J2941" s="29" t="str">
        <f>VLOOKUP($C2941,CARPETAS!$C$5:$L$2388,4,FALSE)</f>
        <v>xx</v>
      </c>
      <c r="K2941" s="38"/>
      <c r="L2941" s="93">
        <f t="shared" si="190"/>
        <v>44983</v>
      </c>
      <c r="M2941" s="30">
        <f t="shared" si="189"/>
        <v>6</v>
      </c>
      <c r="N2941" s="31">
        <v>990</v>
      </c>
      <c r="O2941" s="31"/>
      <c r="P2941" s="31"/>
      <c r="Q2941" s="31"/>
      <c r="R2941" s="31"/>
      <c r="S2941" s="31"/>
      <c r="T2941" s="40"/>
      <c r="U2941" s="40"/>
      <c r="V2941" s="48"/>
      <c r="W2941" s="48"/>
    </row>
    <row r="2942" s="49" customFormat="1">
      <c r="A2942" s="39">
        <v>8</v>
      </c>
      <c r="B2942" s="54" t="s">
        <v>40</v>
      </c>
      <c r="C2942" s="55" t="s">
        <v>5690</v>
      </c>
      <c r="D2942" s="141" t="s">
        <v>1998</v>
      </c>
      <c r="E2942" s="88">
        <v>44980</v>
      </c>
      <c r="F2942" s="37" t="str">
        <f>VLOOKUP($C2942,CARPETAS!$C$5:$L$2388,2,FALSE)</f>
        <v>BRB008</v>
      </c>
      <c r="G2942" s="27" t="str">
        <f>VLOOKUP($C2942,CARPETAS!$C$5:$L$2388,9,FALSE)</f>
        <v>145,25,90</v>
      </c>
      <c r="H2942" s="28" t="str">
        <f>VLOOKUP($C2942,CARPETAS!$C$5:$L$2388,5,FALSE)</f>
        <v>Zanini</v>
      </c>
      <c r="I2942" s="88">
        <f>E2942+2</f>
        <v>44982</v>
      </c>
      <c r="J2942" s="29" t="str">
        <f>VLOOKUP($C2942,CARPETAS!$C$5:$L$2388,4,FALSE)</f>
        <v>Rio Branco</v>
      </c>
      <c r="K2942" s="38"/>
      <c r="L2942" s="93">
        <f t="shared" si="190"/>
        <v>44983</v>
      </c>
      <c r="M2942" s="30">
        <f t="shared" si="189"/>
        <v>3</v>
      </c>
      <c r="N2942" s="31">
        <v>918</v>
      </c>
      <c r="O2942" s="31" t="s">
        <v>2152</v>
      </c>
      <c r="P2942" s="31">
        <v>919</v>
      </c>
      <c r="Q2942" s="31">
        <v>3359</v>
      </c>
      <c r="R2942" s="31" t="s">
        <v>161</v>
      </c>
      <c r="S2942" s="31" t="s">
        <v>162</v>
      </c>
      <c r="T2942" s="40" t="s">
        <v>5691</v>
      </c>
      <c r="U2942" s="40"/>
      <c r="V2942" s="48"/>
      <c r="W2942" s="48"/>
    </row>
    <row r="2943" s="49" customFormat="1">
      <c r="A2943" s="39">
        <v>8</v>
      </c>
      <c r="B2943" s="54" t="s">
        <v>40</v>
      </c>
      <c r="C2943" s="55" t="s">
        <v>5611</v>
      </c>
      <c r="D2943" s="141" t="s">
        <v>32</v>
      </c>
      <c r="E2943" s="88">
        <v>44981</v>
      </c>
      <c r="F2943" s="37" t="str">
        <f>VLOOKUP($C2943,CARPETAS!$C$5:$L$2388,2,FALSE)</f>
        <v>BRB005</v>
      </c>
      <c r="G2943" s="27" t="str">
        <f>VLOOKUP($C2943,CARPETAS!$C$5:$L$2388,9,FALSE)</f>
        <v>145,01,47</v>
      </c>
      <c r="H2943" s="28" t="str">
        <f>VLOOKUP($C2943,CARPETAS!$C$5:$L$2388,5,FALSE)</f>
        <v>Silvio</v>
      </c>
      <c r="I2943" s="88">
        <f>E2943+2</f>
        <v>44983</v>
      </c>
      <c r="J2943" s="29" t="str">
        <f>VLOOKUP($C2943,CARPETAS!$C$5:$L$2388,4,FALSE)</f>
        <v>Rio Branco</v>
      </c>
      <c r="K2943" s="38"/>
      <c r="L2943" s="93">
        <f t="shared" si="190"/>
        <v>44984</v>
      </c>
      <c r="M2943" s="30">
        <f t="shared" si="189"/>
        <v>3</v>
      </c>
      <c r="N2943" s="31">
        <v>918</v>
      </c>
      <c r="O2943" s="31" t="s">
        <v>1315</v>
      </c>
      <c r="P2943" s="31">
        <v>919</v>
      </c>
      <c r="Q2943" s="31">
        <v>6091</v>
      </c>
      <c r="R2943" s="31" t="s">
        <v>5409</v>
      </c>
      <c r="S2943" s="31" t="s">
        <v>5410</v>
      </c>
      <c r="T2943" s="40" t="s">
        <v>5692</v>
      </c>
      <c r="U2943" s="40"/>
      <c r="V2943" s="48"/>
      <c r="W2943" s="48"/>
    </row>
    <row r="2944" s="49" customFormat="1">
      <c r="A2944" s="39">
        <v>8</v>
      </c>
      <c r="B2944" s="54" t="s">
        <v>40</v>
      </c>
      <c r="C2944" s="55" t="s">
        <v>5693</v>
      </c>
      <c r="D2944" s="141" t="s">
        <v>28</v>
      </c>
      <c r="E2944" s="88">
        <v>44981</v>
      </c>
      <c r="F2944" s="37" t="str">
        <f>VLOOKUP($C2944,CARPETAS!$C$5:$L$2388,2,FALSE)</f>
        <v>BRB007</v>
      </c>
      <c r="G2944" s="27" t="str">
        <f>VLOOKUP($C2944,CARPETAS!$C$5:$L$2388,9,FALSE)</f>
        <v>145,25,89</v>
      </c>
      <c r="H2944" s="28" t="str">
        <f>VLOOKUP($C2944,CARPETAS!$C$5:$L$2388,5,FALSE)</f>
        <v>Silvio</v>
      </c>
      <c r="I2944" s="88">
        <f>E2944+2</f>
        <v>44983</v>
      </c>
      <c r="J2944" s="29" t="str">
        <f>VLOOKUP($C2944,CARPETAS!$C$5:$L$2388,4,FALSE)</f>
        <v>Rio Branco</v>
      </c>
      <c r="K2944" s="38"/>
      <c r="L2944" s="93">
        <f t="shared" si="190"/>
        <v>44984</v>
      </c>
      <c r="M2944" s="30">
        <f t="shared" si="189"/>
        <v>3</v>
      </c>
      <c r="N2944" s="31">
        <v>918</v>
      </c>
      <c r="O2944" s="31" t="s">
        <v>1228</v>
      </c>
      <c r="P2944" s="31">
        <v>920</v>
      </c>
      <c r="Q2944" s="31">
        <v>6092</v>
      </c>
      <c r="R2944" s="31" t="s">
        <v>1627</v>
      </c>
      <c r="S2944" s="31" t="s">
        <v>5372</v>
      </c>
      <c r="T2944" s="40" t="s">
        <v>5694</v>
      </c>
      <c r="U2944" s="40"/>
      <c r="V2944" s="48"/>
      <c r="W2944" s="48"/>
    </row>
    <row r="2945" s="49" customFormat="1">
      <c r="A2945" s="39">
        <v>8</v>
      </c>
      <c r="B2945" s="54" t="s">
        <v>40</v>
      </c>
      <c r="C2945" s="55" t="s">
        <v>5672</v>
      </c>
      <c r="D2945" s="141" t="s">
        <v>26</v>
      </c>
      <c r="E2945" s="88">
        <v>44981</v>
      </c>
      <c r="F2945" s="37" t="str">
        <f>VLOOKUP($C2945,CARPETAS!$C$5:$L$2388,2,FALSE)</f>
        <v>BRB006</v>
      </c>
      <c r="G2945" s="27" t="str">
        <f>VLOOKUP($C2945,CARPETAS!$C$5:$L$2388,9,FALSE)</f>
        <v>145,25,88</v>
      </c>
      <c r="H2945" s="28" t="str">
        <f>VLOOKUP($C2945,CARPETAS!$C$5:$L$2388,5,FALSE)</f>
        <v>Zanini</v>
      </c>
      <c r="I2945" s="88">
        <f>E2945+2</f>
        <v>44983</v>
      </c>
      <c r="J2945" s="29" t="str">
        <f>VLOOKUP($C2945,CARPETAS!$C$5:$L$2388,4,FALSE)</f>
        <v>Rio Branco</v>
      </c>
      <c r="K2945" s="38"/>
      <c r="L2945" s="93">
        <f t="shared" si="190"/>
        <v>44984</v>
      </c>
      <c r="M2945" s="30">
        <f t="shared" si="189"/>
        <v>3</v>
      </c>
      <c r="N2945" s="31">
        <v>918</v>
      </c>
      <c r="O2945" s="31" t="s">
        <v>1271</v>
      </c>
      <c r="P2945" s="31">
        <v>919</v>
      </c>
      <c r="Q2945" s="31">
        <v>3365</v>
      </c>
      <c r="R2945" s="31" t="s">
        <v>4482</v>
      </c>
      <c r="S2945" s="31" t="s">
        <v>344</v>
      </c>
      <c r="T2945" s="40" t="s">
        <v>5692</v>
      </c>
      <c r="U2945" s="40"/>
      <c r="V2945" s="48"/>
      <c r="W2945" s="48"/>
    </row>
    <row r="2946" s="49" customFormat="1">
      <c r="A2946" s="39">
        <v>8</v>
      </c>
      <c r="B2946" s="54" t="s">
        <v>40</v>
      </c>
      <c r="C2946" s="55" t="s">
        <v>5695</v>
      </c>
      <c r="D2946" s="141" t="s">
        <v>2282</v>
      </c>
      <c r="E2946" s="88">
        <v>44982</v>
      </c>
      <c r="F2946" s="37" t="str">
        <f>VLOOKUP($C2946,CARPETAS!$C$5:$L$2388,2,FALSE)</f>
        <v>BRE013</v>
      </c>
      <c r="G2946" s="27" t="str">
        <f>VLOOKUP($C2946,CARPETAS!$C$5:$L$2388,9,FALSE)</f>
        <v>145,29,34</v>
      </c>
      <c r="H2946" s="28" t="str">
        <f>VLOOKUP($C2946,CARPETAS!$C$5:$L$2388,5,FALSE)</f>
        <v>Zanini</v>
      </c>
      <c r="I2946" s="88">
        <v>44986</v>
      </c>
      <c r="J2946" s="29" t="str">
        <f>VLOOKUP($C2946,CARPETAS!$C$5:$L$2388,4,FALSE)</f>
        <v>Rio Branco</v>
      </c>
      <c r="K2946" s="38"/>
      <c r="L2946" s="93">
        <f t="shared" si="190"/>
        <v>44987</v>
      </c>
      <c r="M2946" s="30">
        <f t="shared" si="189"/>
        <v>5</v>
      </c>
      <c r="N2946" s="31">
        <v>1200</v>
      </c>
      <c r="O2946" s="31"/>
      <c r="P2946" s="31"/>
      <c r="Q2946" s="31">
        <v>3364</v>
      </c>
      <c r="R2946" s="31" t="s">
        <v>339</v>
      </c>
      <c r="S2946" s="31" t="s">
        <v>232</v>
      </c>
      <c r="T2946" s="40" t="s">
        <v>5651</v>
      </c>
      <c r="U2946" s="40"/>
      <c r="V2946" s="48"/>
      <c r="W2946" s="48"/>
    </row>
    <row r="2947" s="49" customFormat="1">
      <c r="A2947" s="39">
        <v>9</v>
      </c>
      <c r="B2947" s="54" t="s">
        <v>40</v>
      </c>
      <c r="C2947" s="55" t="s">
        <v>5693</v>
      </c>
      <c r="D2947" s="141" t="s">
        <v>32</v>
      </c>
      <c r="E2947" s="88">
        <v>44985</v>
      </c>
      <c r="F2947" s="37" t="str">
        <f>VLOOKUP($C2947,CARPETAS!$C$5:$L$2388,2,FALSE)</f>
        <v>BRB007</v>
      </c>
      <c r="G2947" s="27" t="str">
        <f>VLOOKUP($C2947,CARPETAS!$C$5:$L$2388,9,FALSE)</f>
        <v>145,25,89</v>
      </c>
      <c r="H2947" s="28" t="str">
        <f>VLOOKUP($C2947,CARPETAS!$C$5:$L$2388,5,FALSE)</f>
        <v>Silvio</v>
      </c>
      <c r="I2947" s="88">
        <f>E2947+1</f>
        <v>44986</v>
      </c>
      <c r="J2947" s="29" t="str">
        <f>VLOOKUP($C2947,CARPETAS!$C$5:$L$2388,4,FALSE)</f>
        <v>Rio Branco</v>
      </c>
      <c r="K2947" s="38"/>
      <c r="L2947" s="93">
        <f t="shared" si="190"/>
        <v>44987</v>
      </c>
      <c r="M2947" s="30">
        <f t="shared" si="189"/>
        <v>2</v>
      </c>
      <c r="N2947" s="31">
        <v>918</v>
      </c>
      <c r="O2947" s="31" t="s">
        <v>1322</v>
      </c>
      <c r="P2947" s="31">
        <v>918</v>
      </c>
      <c r="Q2947" s="31">
        <v>6096</v>
      </c>
      <c r="R2947" s="31" t="s">
        <v>144</v>
      </c>
      <c r="S2947" s="31" t="s">
        <v>145</v>
      </c>
      <c r="T2947" s="40" t="s">
        <v>5696</v>
      </c>
      <c r="U2947" s="40"/>
      <c r="V2947" s="48"/>
      <c r="W2947" s="48"/>
    </row>
    <row r="2948" s="49" customFormat="1">
      <c r="A2948" s="39">
        <v>9</v>
      </c>
      <c r="B2948" s="54" t="s">
        <v>40</v>
      </c>
      <c r="C2948" s="55" t="s">
        <v>5672</v>
      </c>
      <c r="D2948" s="141" t="s">
        <v>26</v>
      </c>
      <c r="E2948" s="88">
        <v>44985</v>
      </c>
      <c r="F2948" s="37" t="str">
        <f>VLOOKUP($C2948,CARPETAS!$C$5:$L$2388,2,FALSE)</f>
        <v>BRB006</v>
      </c>
      <c r="G2948" s="27" t="str">
        <f>VLOOKUP($C2948,CARPETAS!$C$5:$L$2388,9,FALSE)</f>
        <v>145,25,88</v>
      </c>
      <c r="H2948" s="28" t="str">
        <f>VLOOKUP($C2948,CARPETAS!$C$5:$L$2388,5,FALSE)</f>
        <v>Zanini</v>
      </c>
      <c r="I2948" s="88">
        <f>E2948+2</f>
        <v>44987</v>
      </c>
      <c r="J2948" s="29" t="str">
        <f>VLOOKUP($C2948,CARPETAS!$C$5:$L$2388,4,FALSE)</f>
        <v>Rio Branco</v>
      </c>
      <c r="K2948" s="38"/>
      <c r="L2948" s="93">
        <f t="shared" si="190"/>
        <v>44988</v>
      </c>
      <c r="M2948" s="30">
        <f t="shared" si="189"/>
        <v>3</v>
      </c>
      <c r="N2948" s="31">
        <v>918</v>
      </c>
      <c r="O2948" s="31" t="s">
        <v>188</v>
      </c>
      <c r="P2948" s="31">
        <v>919</v>
      </c>
      <c r="Q2948" s="31">
        <v>3367</v>
      </c>
      <c r="R2948" s="31" t="s">
        <v>3828</v>
      </c>
      <c r="S2948" s="31" t="s">
        <v>3829</v>
      </c>
      <c r="T2948" s="40" t="s">
        <v>5697</v>
      </c>
      <c r="U2948" s="40"/>
      <c r="V2948" s="48"/>
      <c r="W2948" s="48"/>
    </row>
    <row r="2949" s="49" customFormat="1">
      <c r="A2949" s="39">
        <v>9</v>
      </c>
      <c r="B2949" s="54" t="s">
        <v>40</v>
      </c>
      <c r="C2949" s="55" t="s">
        <v>5690</v>
      </c>
      <c r="D2949" s="141" t="s">
        <v>1998</v>
      </c>
      <c r="E2949" s="88">
        <v>44986</v>
      </c>
      <c r="F2949" s="37" t="str">
        <f>VLOOKUP($C2949,CARPETAS!$C$5:$L$2388,2,FALSE)</f>
        <v>BRB008</v>
      </c>
      <c r="G2949" s="27" t="str">
        <f>VLOOKUP($C2949,CARPETAS!$C$5:$L$2388,9,FALSE)</f>
        <v>145,25,90</v>
      </c>
      <c r="H2949" s="28" t="str">
        <f>VLOOKUP($C2949,CARPETAS!$C$5:$L$2388,5,FALSE)</f>
        <v>Zanini</v>
      </c>
      <c r="I2949" s="88">
        <v>44987</v>
      </c>
      <c r="J2949" s="29" t="str">
        <f>VLOOKUP($C2949,CARPETAS!$C$5:$L$2388,4,FALSE)</f>
        <v>Rio Branco</v>
      </c>
      <c r="K2949" s="38"/>
      <c r="L2949" s="93">
        <f t="shared" si="190"/>
        <v>44988</v>
      </c>
      <c r="M2949" s="30">
        <f t="shared" si="189"/>
        <v>2</v>
      </c>
      <c r="N2949" s="31">
        <v>918</v>
      </c>
      <c r="O2949" s="31" t="s">
        <v>2164</v>
      </c>
      <c r="P2949" s="31">
        <v>919</v>
      </c>
      <c r="Q2949" s="31">
        <v>3372</v>
      </c>
      <c r="R2949" s="31" t="s">
        <v>3579</v>
      </c>
      <c r="S2949" s="31" t="s">
        <v>3580</v>
      </c>
      <c r="T2949" s="40" t="s">
        <v>5697</v>
      </c>
      <c r="U2949" s="40"/>
      <c r="V2949" s="48"/>
      <c r="W2949" s="48"/>
    </row>
    <row r="2950" s="49" customFormat="1">
      <c r="A2950" s="39">
        <v>9</v>
      </c>
      <c r="B2950" s="54" t="s">
        <v>40</v>
      </c>
      <c r="C2950" s="55" t="s">
        <v>5693</v>
      </c>
      <c r="D2950" s="141" t="s">
        <v>32</v>
      </c>
      <c r="E2950" s="88">
        <v>44986</v>
      </c>
      <c r="F2950" s="37" t="str">
        <f>VLOOKUP($C2950,CARPETAS!$C$5:$L$2388,2,FALSE)</f>
        <v>BRB007</v>
      </c>
      <c r="G2950" s="27" t="str">
        <f>VLOOKUP($C2950,CARPETAS!$C$5:$L$2388,9,FALSE)</f>
        <v>145,25,89</v>
      </c>
      <c r="H2950" s="28" t="str">
        <f>VLOOKUP($C2950,CARPETAS!$C$5:$L$2388,5,FALSE)</f>
        <v>Silvio</v>
      </c>
      <c r="I2950" s="88">
        <v>44987</v>
      </c>
      <c r="J2950" s="29" t="str">
        <f>VLOOKUP($C2950,CARPETAS!$C$5:$L$2388,4,FALSE)</f>
        <v>Rio Branco</v>
      </c>
      <c r="K2950" s="38"/>
      <c r="L2950" s="93">
        <f t="shared" si="190"/>
        <v>44988</v>
      </c>
      <c r="M2950" s="30">
        <f t="shared" si="189"/>
        <v>2</v>
      </c>
      <c r="N2950" s="31">
        <v>918</v>
      </c>
      <c r="O2950" s="31" t="s">
        <v>1329</v>
      </c>
      <c r="P2950" s="31">
        <v>919</v>
      </c>
      <c r="Q2950" s="31">
        <v>6098</v>
      </c>
      <c r="R2950" s="31" t="s">
        <v>2461</v>
      </c>
      <c r="S2950" s="31" t="s">
        <v>2462</v>
      </c>
      <c r="T2950" s="40" t="s">
        <v>5697</v>
      </c>
      <c r="U2950" s="40"/>
      <c r="V2950" s="48"/>
      <c r="W2950" s="48"/>
    </row>
    <row r="2951" s="49" customFormat="1">
      <c r="A2951" s="39">
        <v>9</v>
      </c>
      <c r="B2951" s="54" t="s">
        <v>40</v>
      </c>
      <c r="C2951" s="55" t="s">
        <v>5698</v>
      </c>
      <c r="D2951" s="141" t="s">
        <v>27</v>
      </c>
      <c r="E2951" s="88">
        <v>44986</v>
      </c>
      <c r="F2951" s="37" t="str">
        <f>VLOOKUP($C2951,CARPETAS!$C$5:$L$2388,2,FALSE)</f>
        <v>BRB009</v>
      </c>
      <c r="G2951" s="27" t="str">
        <f>VLOOKUP($C2951,CARPETAS!$C$5:$L$2388,9,FALSE)</f>
        <v>145,34,67</v>
      </c>
      <c r="H2951" s="28" t="str">
        <f>VLOOKUP($C2951,CARPETAS!$C$5:$L$2388,5,FALSE)</f>
        <v>Amaro</v>
      </c>
      <c r="I2951" s="88">
        <v>44987</v>
      </c>
      <c r="J2951" s="29" t="str">
        <f>VLOOKUP($C2951,CARPETAS!$C$5:$L$2388,4,FALSE)</f>
        <v>Rio Branco</v>
      </c>
      <c r="K2951" s="38"/>
      <c r="L2951" s="93">
        <f t="shared" si="190"/>
        <v>44988</v>
      </c>
      <c r="M2951" s="30">
        <f t="shared" si="189"/>
        <v>2</v>
      </c>
      <c r="N2951" s="31">
        <v>1008</v>
      </c>
      <c r="O2951" s="31" t="s">
        <v>1572</v>
      </c>
      <c r="P2951" s="31">
        <v>1008</v>
      </c>
      <c r="Q2951" s="31">
        <v>21158</v>
      </c>
      <c r="R2951" s="31" t="s">
        <v>4022</v>
      </c>
      <c r="S2951" s="31" t="s">
        <v>4023</v>
      </c>
      <c r="T2951" s="40" t="s">
        <v>5699</v>
      </c>
      <c r="U2951" s="40"/>
      <c r="V2951" s="48"/>
      <c r="W2951" s="48"/>
    </row>
    <row r="2952" s="49" customFormat="1">
      <c r="A2952" s="39">
        <v>8</v>
      </c>
      <c r="B2952" s="54" t="s">
        <v>40</v>
      </c>
      <c r="C2952" s="55" t="s">
        <v>5700</v>
      </c>
      <c r="D2952" s="141" t="s">
        <v>2282</v>
      </c>
      <c r="E2952" s="88">
        <v>44982</v>
      </c>
      <c r="F2952" s="37" t="str">
        <f>VLOOKUP($C2952,CARPETAS!$C$5:$L$2388,2,FALSE)</f>
        <v>BRE014</v>
      </c>
      <c r="G2952" s="27" t="str">
        <f>VLOOKUP($C2952,CARPETAS!$C$5:$L$2388,9,FALSE)</f>
        <v>1452624/1452628/1452623/1452301/1450203</v>
      </c>
      <c r="H2952" s="28" t="str">
        <f>VLOOKUP($C2952,CARPETAS!$C$5:$L$2388,5,FALSE)</f>
        <v>Zanini</v>
      </c>
      <c r="I2952" s="88">
        <v>44987</v>
      </c>
      <c r="J2952" s="29" t="str">
        <f>VLOOKUP($C2952,CARPETAS!$C$5:$L$2388,4,FALSE)</f>
        <v>Rio Branco</v>
      </c>
      <c r="K2952" s="38"/>
      <c r="L2952" s="93">
        <f>I2952+1+2</f>
        <v>44990</v>
      </c>
      <c r="M2952" s="30">
        <f t="shared" si="189"/>
        <v>8</v>
      </c>
      <c r="N2952" s="31">
        <v>1502</v>
      </c>
      <c r="O2952" s="31"/>
      <c r="P2952" s="31"/>
      <c r="Q2952" s="31">
        <v>3368</v>
      </c>
      <c r="R2952" s="31" t="s">
        <v>1599</v>
      </c>
      <c r="S2952" s="31" t="s">
        <v>1600</v>
      </c>
      <c r="T2952" s="40" t="s">
        <v>5647</v>
      </c>
      <c r="U2952" s="40"/>
      <c r="V2952" s="48"/>
      <c r="W2952" s="48"/>
    </row>
    <row r="2953" s="49" customFormat="1">
      <c r="A2953" s="39">
        <v>9</v>
      </c>
      <c r="B2953" s="54" t="s">
        <v>40</v>
      </c>
      <c r="C2953" s="55" t="s">
        <v>5701</v>
      </c>
      <c r="D2953" s="141" t="s">
        <v>1907</v>
      </c>
      <c r="E2953" s="88">
        <v>44985</v>
      </c>
      <c r="F2953" s="37" t="str">
        <f>VLOOKUP($C2953,CARPETAS!$C$5:$L$2388,2,FALSE)</f>
        <v>PYB010</v>
      </c>
      <c r="G2953" s="27" t="str">
        <f>VLOOKUP($C2953,CARPETAS!$C$5:$L$2388,9,FALSE)</f>
        <v>145.30.02</v>
      </c>
      <c r="H2953" s="28" t="str">
        <f>VLOOKUP($C2953,CARPETAS!$C$5:$L$2388,5,FALSE)</f>
        <v>Alto Paraguay</v>
      </c>
      <c r="I2953" s="88">
        <v>44988</v>
      </c>
      <c r="J2953" s="29" t="str">
        <f>VLOOKUP($C2953,CARPETAS!$C$5:$L$2388,4,FALSE)</f>
        <v>Salto</v>
      </c>
      <c r="K2953" s="38"/>
      <c r="L2953" s="93">
        <f ref="L2953:L2990" t="shared" si="191">I2953+1</f>
        <v>44989</v>
      </c>
      <c r="M2953" s="30">
        <f t="shared" si="189"/>
        <v>4</v>
      </c>
      <c r="N2953" s="31">
        <v>990</v>
      </c>
      <c r="O2953" s="31" t="s">
        <v>2003</v>
      </c>
      <c r="P2953" s="31">
        <v>991</v>
      </c>
      <c r="Q2953" s="31"/>
      <c r="R2953" s="31" t="s">
        <v>5190</v>
      </c>
      <c r="S2953" s="31" t="s">
        <v>2376</v>
      </c>
      <c r="T2953" s="40" t="s">
        <v>5702</v>
      </c>
      <c r="U2953" s="40"/>
      <c r="V2953" s="48"/>
      <c r="W2953" s="48"/>
    </row>
    <row r="2954" s="49" customFormat="1">
      <c r="A2954" s="39">
        <v>9</v>
      </c>
      <c r="B2954" s="54" t="s">
        <v>40</v>
      </c>
      <c r="C2954" s="55" t="s">
        <v>5672</v>
      </c>
      <c r="D2954" s="141" t="s">
        <v>26</v>
      </c>
      <c r="E2954" s="88">
        <v>44986</v>
      </c>
      <c r="F2954" s="37" t="str">
        <f>VLOOKUP($C2954,CARPETAS!$C$5:$L$2388,2,FALSE)</f>
        <v>BRB006</v>
      </c>
      <c r="G2954" s="27" t="str">
        <f>VLOOKUP($C2954,CARPETAS!$C$5:$L$2388,9,FALSE)</f>
        <v>145,25,88</v>
      </c>
      <c r="H2954" s="28" t="str">
        <f>VLOOKUP($C2954,CARPETAS!$C$5:$L$2388,5,FALSE)</f>
        <v>Zanini</v>
      </c>
      <c r="I2954" s="88">
        <f>E2954+2</f>
        <v>44988</v>
      </c>
      <c r="J2954" s="29" t="str">
        <f>VLOOKUP($C2954,CARPETAS!$C$5:$L$2388,4,FALSE)</f>
        <v>Rio Branco</v>
      </c>
      <c r="K2954" s="38"/>
      <c r="L2954" s="93">
        <f t="shared" si="191"/>
        <v>44989</v>
      </c>
      <c r="M2954" s="30">
        <f t="shared" si="189"/>
        <v>3</v>
      </c>
      <c r="N2954" s="31">
        <v>918</v>
      </c>
      <c r="O2954" s="31" t="s">
        <v>1278</v>
      </c>
      <c r="P2954" s="31">
        <v>919</v>
      </c>
      <c r="Q2954" s="31">
        <v>3373</v>
      </c>
      <c r="R2954" s="31" t="s">
        <v>153</v>
      </c>
      <c r="S2954" s="31" t="s">
        <v>49</v>
      </c>
      <c r="T2954" s="40" t="s">
        <v>5703</v>
      </c>
      <c r="U2954" s="40"/>
      <c r="V2954" s="48"/>
      <c r="W2954" s="48"/>
    </row>
    <row r="2955" s="49" customFormat="1">
      <c r="A2955" s="39">
        <v>9</v>
      </c>
      <c r="B2955" s="54" t="s">
        <v>40</v>
      </c>
      <c r="C2955" s="55" t="s">
        <v>5693</v>
      </c>
      <c r="D2955" s="141" t="s">
        <v>4563</v>
      </c>
      <c r="E2955" s="88">
        <v>44987</v>
      </c>
      <c r="F2955" s="37" t="str">
        <f>VLOOKUP($C2955,CARPETAS!$C$5:$L$2388,2,FALSE)</f>
        <v>BRB007</v>
      </c>
      <c r="G2955" s="27" t="str">
        <f>VLOOKUP($C2955,CARPETAS!$C$5:$L$2388,9,FALSE)</f>
        <v>145,25,89</v>
      </c>
      <c r="H2955" s="28" t="str">
        <f>VLOOKUP($C2955,CARPETAS!$C$5:$L$2388,5,FALSE)</f>
        <v>Silvio</v>
      </c>
      <c r="I2955" s="88">
        <f>E2955+4</f>
        <v>44991</v>
      </c>
      <c r="J2955" s="29" t="str">
        <f>VLOOKUP($C2955,CARPETAS!$C$5:$L$2388,4,FALSE)</f>
        <v>Rio Branco</v>
      </c>
      <c r="K2955" s="38"/>
      <c r="L2955" s="93">
        <f t="shared" si="191"/>
        <v>44992</v>
      </c>
      <c r="M2955" s="30">
        <f t="shared" si="189"/>
        <v>5</v>
      </c>
      <c r="N2955" s="31">
        <v>918</v>
      </c>
      <c r="O2955" s="31" t="s">
        <v>4610</v>
      </c>
      <c r="P2955" s="31">
        <v>918</v>
      </c>
      <c r="Q2955" s="31">
        <v>6101</v>
      </c>
      <c r="R2955" s="31" t="s">
        <v>4440</v>
      </c>
      <c r="S2955" s="31" t="s">
        <v>4441</v>
      </c>
      <c r="T2955" s="40" t="s">
        <v>5704</v>
      </c>
      <c r="U2955" s="40"/>
      <c r="V2955" s="48"/>
      <c r="W2955" s="48"/>
    </row>
    <row r="2956" s="49" customFormat="1">
      <c r="A2956" s="39">
        <v>9</v>
      </c>
      <c r="B2956" s="54" t="s">
        <v>40</v>
      </c>
      <c r="C2956" s="55" t="s">
        <v>5705</v>
      </c>
      <c r="D2956" s="141" t="s">
        <v>2282</v>
      </c>
      <c r="E2956" s="88">
        <v>44987</v>
      </c>
      <c r="F2956" s="37" t="str">
        <f>VLOOKUP($C2956,CARPETAS!$C$5:$L$2388,2,FALSE)</f>
        <v>BRE015</v>
      </c>
      <c r="G2956" s="27" t="str">
        <f>VLOOKUP($C2956,CARPETAS!$C$5:$L$2388,9,FALSE)</f>
        <v>145,34,87</v>
      </c>
      <c r="H2956" s="28" t="str">
        <f>VLOOKUP($C2956,CARPETAS!$C$5:$L$2388,5,FALSE)</f>
        <v>Zanini</v>
      </c>
      <c r="I2956" s="88">
        <f>E2956+4</f>
        <v>44991</v>
      </c>
      <c r="J2956" s="29" t="str">
        <f>VLOOKUP($C2956,CARPETAS!$C$5:$L$2388,4,FALSE)</f>
        <v>Rio Branco</v>
      </c>
      <c r="K2956" s="38"/>
      <c r="L2956" s="93">
        <f t="shared" si="191"/>
        <v>44992</v>
      </c>
      <c r="M2956" s="30">
        <f t="shared" si="189"/>
        <v>5</v>
      </c>
      <c r="N2956" s="31">
        <v>1440</v>
      </c>
      <c r="O2956" s="31"/>
      <c r="P2956" s="31"/>
      <c r="Q2956" s="31">
        <v>3379</v>
      </c>
      <c r="R2956" s="31" t="s">
        <v>48</v>
      </c>
      <c r="S2956" s="31" t="s">
        <v>65</v>
      </c>
      <c r="T2956" s="40" t="s">
        <v>5706</v>
      </c>
      <c r="U2956" s="40"/>
      <c r="V2956" s="48"/>
      <c r="W2956" s="48"/>
    </row>
    <row r="2957" s="49" customFormat="1">
      <c r="A2957" s="39">
        <v>9</v>
      </c>
      <c r="B2957" s="54" t="s">
        <v>40</v>
      </c>
      <c r="C2957" s="55" t="s">
        <v>5693</v>
      </c>
      <c r="D2957" s="141" t="s">
        <v>36</v>
      </c>
      <c r="E2957" s="88">
        <v>44988</v>
      </c>
      <c r="F2957" s="37" t="str">
        <f>VLOOKUP($C2957,CARPETAS!$C$5:$L$2388,2,FALSE)</f>
        <v>BRB007</v>
      </c>
      <c r="G2957" s="27" t="str">
        <f>VLOOKUP($C2957,CARPETAS!$C$5:$L$2388,9,FALSE)</f>
        <v>145,25,89</v>
      </c>
      <c r="H2957" s="28" t="str">
        <f>VLOOKUP($C2957,CARPETAS!$C$5:$L$2388,5,FALSE)</f>
        <v>Silvio</v>
      </c>
      <c r="I2957" s="88">
        <f>E2957+3</f>
        <v>44991</v>
      </c>
      <c r="J2957" s="29" t="str">
        <f>VLOOKUP($C2957,CARPETAS!$C$5:$L$2388,4,FALSE)</f>
        <v>Rio Branco</v>
      </c>
      <c r="K2957" s="38"/>
      <c r="L2957" s="93">
        <f t="shared" si="191"/>
        <v>44992</v>
      </c>
      <c r="M2957" s="30">
        <f t="shared" si="189"/>
        <v>4</v>
      </c>
      <c r="N2957" s="31">
        <v>918</v>
      </c>
      <c r="O2957" s="31" t="s">
        <v>1260</v>
      </c>
      <c r="P2957" s="31">
        <v>919</v>
      </c>
      <c r="Q2957" s="31">
        <v>6105</v>
      </c>
      <c r="R2957" s="31" t="s">
        <v>4902</v>
      </c>
      <c r="S2957" s="31" t="s">
        <v>4684</v>
      </c>
      <c r="T2957" s="40" t="s">
        <v>5707</v>
      </c>
      <c r="U2957" s="40"/>
      <c r="V2957" s="48"/>
      <c r="W2957" s="48"/>
    </row>
    <row r="2958" s="49" customFormat="1">
      <c r="A2958" s="39">
        <v>9</v>
      </c>
      <c r="B2958" s="54" t="s">
        <v>40</v>
      </c>
      <c r="C2958" s="55" t="s">
        <v>5693</v>
      </c>
      <c r="D2958" s="141" t="s">
        <v>5708</v>
      </c>
      <c r="E2958" s="88">
        <v>44988</v>
      </c>
      <c r="F2958" s="37" t="str">
        <f>VLOOKUP($C2958,CARPETAS!$C$5:$L$2388,2,FALSE)</f>
        <v>BRB007</v>
      </c>
      <c r="G2958" s="27" t="str">
        <f>VLOOKUP($C2958,CARPETAS!$C$5:$L$2388,9,FALSE)</f>
        <v>145,25,89</v>
      </c>
      <c r="H2958" s="28" t="str">
        <f>VLOOKUP($C2958,CARPETAS!$C$5:$L$2388,5,FALSE)</f>
        <v>Silvio</v>
      </c>
      <c r="I2958" s="88">
        <f>E2958+3</f>
        <v>44991</v>
      </c>
      <c r="J2958" s="29" t="str">
        <f>VLOOKUP($C2958,CARPETAS!$C$5:$L$2388,4,FALSE)</f>
        <v>Rio Branco</v>
      </c>
      <c r="K2958" s="38"/>
      <c r="L2958" s="93">
        <f t="shared" si="191"/>
        <v>44992</v>
      </c>
      <c r="M2958" s="30">
        <f t="shared" si="189"/>
        <v>4</v>
      </c>
      <c r="N2958" s="31">
        <v>918</v>
      </c>
      <c r="O2958" s="31" t="s">
        <v>5709</v>
      </c>
      <c r="P2958" s="31">
        <v>918</v>
      </c>
      <c r="Q2958" s="31">
        <v>6104</v>
      </c>
      <c r="R2958" s="31" t="s">
        <v>5710</v>
      </c>
      <c r="S2958" s="31" t="s">
        <v>5711</v>
      </c>
      <c r="T2958" s="40" t="s">
        <v>5704</v>
      </c>
      <c r="U2958" s="40"/>
      <c r="V2958" s="48"/>
      <c r="W2958" s="48"/>
    </row>
    <row r="2959" s="49" customFormat="1">
      <c r="A2959" s="39">
        <v>9</v>
      </c>
      <c r="B2959" s="54" t="s">
        <v>40</v>
      </c>
      <c r="C2959" s="55" t="s">
        <v>5672</v>
      </c>
      <c r="D2959" s="141" t="s">
        <v>26</v>
      </c>
      <c r="E2959" s="88">
        <v>44988</v>
      </c>
      <c r="F2959" s="37" t="str">
        <f>VLOOKUP($C2959,CARPETAS!$C$5:$L$2388,2,FALSE)</f>
        <v>BRB006</v>
      </c>
      <c r="G2959" s="27" t="str">
        <f>VLOOKUP($C2959,CARPETAS!$C$5:$L$2388,9,FALSE)</f>
        <v>145,25,88</v>
      </c>
      <c r="H2959" s="28" t="str">
        <f>VLOOKUP($C2959,CARPETAS!$C$5:$L$2388,5,FALSE)</f>
        <v>Zanini</v>
      </c>
      <c r="I2959" s="88">
        <f>E2959+3</f>
        <v>44991</v>
      </c>
      <c r="J2959" s="29" t="str">
        <f>VLOOKUP($C2959,CARPETAS!$C$5:$L$2388,4,FALSE)</f>
        <v>Rio Branco</v>
      </c>
      <c r="K2959" s="38"/>
      <c r="L2959" s="93">
        <f t="shared" si="191"/>
        <v>44992</v>
      </c>
      <c r="M2959" s="30">
        <f t="shared" si="189"/>
        <v>4</v>
      </c>
      <c r="N2959" s="31">
        <v>918</v>
      </c>
      <c r="O2959" s="31" t="s">
        <v>1293</v>
      </c>
      <c r="P2959" s="31">
        <v>919</v>
      </c>
      <c r="Q2959" s="31">
        <v>3381</v>
      </c>
      <c r="R2959" s="31" t="s">
        <v>710</v>
      </c>
      <c r="S2959" s="31" t="s">
        <v>3413</v>
      </c>
      <c r="T2959" s="40" t="s">
        <v>5707</v>
      </c>
      <c r="U2959" s="40"/>
      <c r="V2959" s="48"/>
      <c r="W2959" s="48"/>
    </row>
    <row r="2960" s="49" customFormat="1">
      <c r="A2960" s="39">
        <v>9</v>
      </c>
      <c r="B2960" s="54" t="s">
        <v>40</v>
      </c>
      <c r="C2960" s="55" t="s">
        <v>5712</v>
      </c>
      <c r="D2960" s="141" t="s">
        <v>2282</v>
      </c>
      <c r="E2960" s="88">
        <v>44989</v>
      </c>
      <c r="F2960" s="37" t="str">
        <f>VLOOKUP($C2960,CARPETAS!$C$5:$L$2388,2,FALSE)</f>
        <v>BRE016</v>
      </c>
      <c r="G2960" s="27" t="str">
        <f>VLOOKUP($C2960,CARPETAS!$C$5:$L$2388,9,FALSE)</f>
        <v>1452932/1452931/1452930/1452937/1453834</v>
      </c>
      <c r="H2960" s="28" t="str">
        <f>VLOOKUP($C2960,CARPETAS!$C$5:$L$2388,5,FALSE)</f>
        <v>Zanini</v>
      </c>
      <c r="I2960" s="88">
        <v>44992</v>
      </c>
      <c r="J2960" s="29" t="str">
        <f>VLOOKUP($C2960,CARPETAS!$C$5:$L$2388,4,FALSE)</f>
        <v>Rio Branco</v>
      </c>
      <c r="K2960" s="38"/>
      <c r="L2960" s="93">
        <f t="shared" si="191"/>
        <v>44993</v>
      </c>
      <c r="M2960" s="30">
        <f t="shared" si="189"/>
        <v>4</v>
      </c>
      <c r="N2960" s="31">
        <v>1356</v>
      </c>
      <c r="O2960" s="31"/>
      <c r="P2960" s="31"/>
      <c r="Q2960" s="31">
        <v>3383</v>
      </c>
      <c r="R2960" s="31" t="s">
        <v>4147</v>
      </c>
      <c r="S2960" s="31" t="s">
        <v>187</v>
      </c>
      <c r="T2960" s="40" t="s">
        <v>5713</v>
      </c>
      <c r="U2960" s="40"/>
      <c r="V2960" s="48"/>
      <c r="W2960" s="48"/>
    </row>
    <row r="2961" s="49" customFormat="1">
      <c r="A2961" s="39">
        <v>10</v>
      </c>
      <c r="B2961" s="54" t="s">
        <v>40</v>
      </c>
      <c r="C2961" s="55" t="s">
        <v>5714</v>
      </c>
      <c r="D2961" s="141" t="s">
        <v>26</v>
      </c>
      <c r="E2961" s="88">
        <v>44991</v>
      </c>
      <c r="F2961" s="37" t="str">
        <f>VLOOKUP($C2961,CARPETAS!$C$5:$L$2388,2,FALSE)</f>
        <v>BRB010</v>
      </c>
      <c r="G2961" s="27" t="str">
        <f>VLOOKUP($C2961,CARPETAS!$C$5:$L$2388,9,FALSE)</f>
        <v>145,38,85</v>
      </c>
      <c r="H2961" s="28" t="str">
        <f>VLOOKUP($C2961,CARPETAS!$C$5:$L$2388,5,FALSE)</f>
        <v>Zanini</v>
      </c>
      <c r="I2961" s="88">
        <v>44992</v>
      </c>
      <c r="J2961" s="29" t="str">
        <f>VLOOKUP($C2961,CARPETAS!$C$5:$L$2388,4,FALSE)</f>
        <v>Rio Branco</v>
      </c>
      <c r="K2961" s="38"/>
      <c r="L2961" s="93">
        <f t="shared" si="191"/>
        <v>44993</v>
      </c>
      <c r="M2961" s="30">
        <f t="shared" si="189"/>
        <v>2</v>
      </c>
      <c r="N2961" s="31">
        <v>918</v>
      </c>
      <c r="O2961" s="31" t="s">
        <v>1295</v>
      </c>
      <c r="P2961" s="31">
        <v>919</v>
      </c>
      <c r="Q2961" s="31">
        <v>3386</v>
      </c>
      <c r="R2961" s="31" t="s">
        <v>478</v>
      </c>
      <c r="S2961" s="31" t="s">
        <v>479</v>
      </c>
      <c r="T2961" s="40" t="s">
        <v>5715</v>
      </c>
      <c r="U2961" s="40"/>
      <c r="V2961" s="48"/>
      <c r="W2961" s="48"/>
    </row>
    <row r="2962" s="49" customFormat="1">
      <c r="A2962" s="39">
        <v>9</v>
      </c>
      <c r="B2962" s="54" t="s">
        <v>40</v>
      </c>
      <c r="C2962" s="55" t="s">
        <v>5716</v>
      </c>
      <c r="D2962" s="141" t="s">
        <v>2282</v>
      </c>
      <c r="E2962" s="88">
        <v>44989</v>
      </c>
      <c r="F2962" s="37" t="str">
        <f>VLOOKUP($C2962,CARPETAS!$C$5:$L$2388,2,FALSE)</f>
        <v>BRE017</v>
      </c>
      <c r="G2962" s="27" t="str">
        <f>VLOOKUP($C2962,CARPETAS!$C$5:$L$2388,9,FALSE)</f>
        <v>145,38,85</v>
      </c>
      <c r="H2962" s="28" t="str">
        <f>VLOOKUP($C2962,CARPETAS!$C$5:$L$2388,5,FALSE)</f>
        <v>Zanini</v>
      </c>
      <c r="I2962" s="88">
        <v>44993</v>
      </c>
      <c r="J2962" s="29" t="str">
        <f>VLOOKUP($C2962,CARPETAS!$C$5:$L$2388,4,FALSE)</f>
        <v>Rio Branco</v>
      </c>
      <c r="K2962" s="38"/>
      <c r="L2962" s="93">
        <f t="shared" si="191"/>
        <v>44994</v>
      </c>
      <c r="M2962" s="30">
        <f t="shared" si="189"/>
        <v>5</v>
      </c>
      <c r="N2962" s="31">
        <v>1200</v>
      </c>
      <c r="O2962" s="31"/>
      <c r="P2962" s="31"/>
      <c r="Q2962" s="31">
        <v>3384</v>
      </c>
      <c r="R2962" s="31" t="s">
        <v>43</v>
      </c>
      <c r="S2962" s="31" t="s">
        <v>1046</v>
      </c>
      <c r="T2962" s="40" t="s">
        <v>5651</v>
      </c>
      <c r="U2962" s="40"/>
      <c r="V2962" s="48"/>
      <c r="W2962" s="48"/>
    </row>
    <row r="2963" s="49" customFormat="1">
      <c r="A2963" s="39">
        <v>10</v>
      </c>
      <c r="B2963" s="54" t="s">
        <v>40</v>
      </c>
      <c r="C2963" s="55" t="s">
        <v>5690</v>
      </c>
      <c r="D2963" s="141" t="s">
        <v>1998</v>
      </c>
      <c r="E2963" s="88">
        <v>44992</v>
      </c>
      <c r="F2963" s="37" t="str">
        <f>VLOOKUP($C2963,CARPETAS!$C$5:$L$2388,2,FALSE)</f>
        <v>BRB008</v>
      </c>
      <c r="G2963" s="27" t="str">
        <f>VLOOKUP($C2963,CARPETAS!$C$5:$L$2388,9,FALSE)</f>
        <v>145,25,90</v>
      </c>
      <c r="H2963" s="28" t="str">
        <f>VLOOKUP($C2963,CARPETAS!$C$5:$L$2388,5,FALSE)</f>
        <v>Zanini</v>
      </c>
      <c r="I2963" s="88">
        <f>E2963+2</f>
        <v>44994</v>
      </c>
      <c r="J2963" s="29" t="str">
        <f>VLOOKUP($C2963,CARPETAS!$C$5:$L$2388,4,FALSE)</f>
        <v>Rio Branco</v>
      </c>
      <c r="K2963" s="38"/>
      <c r="L2963" s="93">
        <f t="shared" si="191"/>
        <v>44995</v>
      </c>
      <c r="M2963" s="30">
        <f t="shared" si="189"/>
        <v>3</v>
      </c>
      <c r="N2963" s="31">
        <v>918</v>
      </c>
      <c r="O2963" s="31" t="s">
        <v>2175</v>
      </c>
      <c r="P2963" s="31">
        <v>919</v>
      </c>
      <c r="Q2963" s="31">
        <v>3389</v>
      </c>
      <c r="R2963" s="31" t="s">
        <v>114</v>
      </c>
      <c r="S2963" s="31" t="s">
        <v>115</v>
      </c>
      <c r="T2963" s="40" t="s">
        <v>5717</v>
      </c>
      <c r="U2963" s="40"/>
      <c r="V2963" s="48"/>
      <c r="W2963" s="48"/>
    </row>
    <row r="2964" s="49" customFormat="1">
      <c r="A2964" s="39">
        <v>10</v>
      </c>
      <c r="B2964" s="54" t="s">
        <v>40</v>
      </c>
      <c r="C2964" s="55" t="s">
        <v>5693</v>
      </c>
      <c r="D2964" s="141" t="s">
        <v>28</v>
      </c>
      <c r="E2964" s="88">
        <v>44992</v>
      </c>
      <c r="F2964" s="37" t="str">
        <f>VLOOKUP($C2964,CARPETAS!$C$5:$L$2388,2,FALSE)</f>
        <v>BRB007</v>
      </c>
      <c r="G2964" s="27" t="str">
        <f>VLOOKUP($C2964,CARPETAS!$C$5:$L$2388,9,FALSE)</f>
        <v>145,25,89</v>
      </c>
      <c r="H2964" s="28" t="str">
        <f>VLOOKUP($C2964,CARPETAS!$C$5:$L$2388,5,FALSE)</f>
        <v>Silvio</v>
      </c>
      <c r="I2964" s="88">
        <f>E2964+2</f>
        <v>44994</v>
      </c>
      <c r="J2964" s="29" t="str">
        <f>VLOOKUP($C2964,CARPETAS!$C$5:$L$2388,4,FALSE)</f>
        <v>Rio Branco</v>
      </c>
      <c r="K2964" s="38"/>
      <c r="L2964" s="93">
        <f t="shared" si="191"/>
        <v>44995</v>
      </c>
      <c r="M2964" s="30">
        <f t="shared" si="189"/>
        <v>3</v>
      </c>
      <c r="N2964" s="31">
        <v>918</v>
      </c>
      <c r="O2964" s="31" t="s">
        <v>1263</v>
      </c>
      <c r="P2964" s="31">
        <v>920</v>
      </c>
      <c r="Q2964" s="31">
        <v>6109</v>
      </c>
      <c r="R2964" s="31" t="s">
        <v>3039</v>
      </c>
      <c r="S2964" s="31" t="s">
        <v>1628</v>
      </c>
      <c r="T2964" s="40" t="s">
        <v>5718</v>
      </c>
      <c r="U2964" s="40"/>
      <c r="V2964" s="48"/>
      <c r="W2964" s="48"/>
    </row>
    <row r="2965" s="49" customFormat="1">
      <c r="A2965" s="39">
        <v>9</v>
      </c>
      <c r="B2965" s="54" t="s">
        <v>40</v>
      </c>
      <c r="C2965" s="55" t="s">
        <v>5719</v>
      </c>
      <c r="D2965" s="141" t="s">
        <v>2282</v>
      </c>
      <c r="E2965" s="88">
        <v>44991</v>
      </c>
      <c r="F2965" s="37" t="str">
        <f>VLOOKUP($C2965,CARPETAS!$C$5:$L$2388,2,FALSE)</f>
        <v>BRE018</v>
      </c>
      <c r="G2965" s="27">
        <f>VLOOKUP($C2965,CARPETAS!$C$5:$L$2388,9,FALSE)</f>
        <v>0</v>
      </c>
      <c r="H2965" s="28" t="str">
        <f>VLOOKUP($C2965,CARPETAS!$C$5:$L$2388,5,FALSE)</f>
        <v>Dallog</v>
      </c>
      <c r="I2965" s="88">
        <v>44995</v>
      </c>
      <c r="J2965" s="29" t="str">
        <f>VLOOKUP($C2965,CARPETAS!$C$5:$L$2388,4,FALSE)</f>
        <v>Rio Branco</v>
      </c>
      <c r="K2965" s="38"/>
      <c r="L2965" s="93">
        <f t="shared" si="191"/>
        <v>44996</v>
      </c>
      <c r="M2965" s="30">
        <f t="shared" si="189"/>
        <v>5</v>
      </c>
      <c r="N2965" s="31">
        <v>1200</v>
      </c>
      <c r="O2965" s="31"/>
      <c r="P2965" s="31"/>
      <c r="Q2965" s="31">
        <v>261</v>
      </c>
      <c r="R2965" s="31" t="s">
        <v>4784</v>
      </c>
      <c r="S2965" s="31" t="s">
        <v>4785</v>
      </c>
      <c r="T2965" s="40" t="s">
        <v>5651</v>
      </c>
      <c r="U2965" s="40"/>
      <c r="V2965" s="48"/>
      <c r="W2965" s="48"/>
    </row>
    <row r="2966" s="49" customFormat="1">
      <c r="A2966" s="39">
        <v>10</v>
      </c>
      <c r="B2966" s="54" t="s">
        <v>40</v>
      </c>
      <c r="C2966" s="55" t="s">
        <v>5714</v>
      </c>
      <c r="D2966" s="141" t="s">
        <v>26</v>
      </c>
      <c r="E2966" s="88">
        <v>44993</v>
      </c>
      <c r="F2966" s="37" t="str">
        <f>VLOOKUP($C2966,CARPETAS!$C$5:$L$2388,2,FALSE)</f>
        <v>BRB010</v>
      </c>
      <c r="G2966" s="27" t="str">
        <f>VLOOKUP($C2966,CARPETAS!$C$5:$L$2388,9,FALSE)</f>
        <v>145,38,85</v>
      </c>
      <c r="H2966" s="28" t="str">
        <f>VLOOKUP($C2966,CARPETAS!$C$5:$L$2388,5,FALSE)</f>
        <v>Zanini</v>
      </c>
      <c r="I2966" s="88">
        <f>E2966+2</f>
        <v>44995</v>
      </c>
      <c r="J2966" s="29" t="str">
        <f>VLOOKUP($C2966,CARPETAS!$C$5:$L$2388,4,FALSE)</f>
        <v>Rio Branco</v>
      </c>
      <c r="K2966" s="38"/>
      <c r="L2966" s="93">
        <f t="shared" si="191"/>
        <v>44996</v>
      </c>
      <c r="M2966" s="30">
        <f t="shared" si="189"/>
        <v>3</v>
      </c>
      <c r="N2966" s="31">
        <v>918</v>
      </c>
      <c r="O2966" s="31" t="s">
        <v>1296</v>
      </c>
      <c r="P2966" s="31">
        <v>919</v>
      </c>
      <c r="Q2966" s="31">
        <v>3395</v>
      </c>
      <c r="R2966" s="31" t="s">
        <v>252</v>
      </c>
      <c r="S2966" s="31" t="s">
        <v>111</v>
      </c>
      <c r="T2966" s="40" t="s">
        <v>5720</v>
      </c>
      <c r="U2966" s="40"/>
      <c r="V2966" s="48"/>
      <c r="W2966" s="48"/>
    </row>
    <row r="2967" s="49" customFormat="1">
      <c r="A2967" s="39">
        <v>10</v>
      </c>
      <c r="B2967" s="54" t="s">
        <v>40</v>
      </c>
      <c r="C2967" s="55" t="s">
        <v>5721</v>
      </c>
      <c r="D2967" s="141" t="s">
        <v>1907</v>
      </c>
      <c r="E2967" s="88">
        <v>44994</v>
      </c>
      <c r="F2967" s="37" t="str">
        <f>VLOOKUP($C2967,CARPETAS!$C$5:$L$2388,2,FALSE)</f>
        <v>PYB011</v>
      </c>
      <c r="G2967" s="27" t="str">
        <f>VLOOKUP($C2967,CARPETAS!$C$5:$L$2388,9,FALSE)</f>
        <v>1453822/1454197</v>
      </c>
      <c r="H2967" s="28" t="str">
        <f>VLOOKUP($C2967,CARPETAS!$C$5:$L$2388,5,FALSE)</f>
        <v>Alto Paraguay</v>
      </c>
      <c r="I2967" s="88">
        <v>44998</v>
      </c>
      <c r="J2967" s="29" t="str">
        <f>VLOOKUP($C2967,CARPETAS!$C$5:$L$2388,4,FALSE)</f>
        <v>Salto</v>
      </c>
      <c r="K2967" s="38"/>
      <c r="L2967" s="93">
        <f t="shared" si="191"/>
        <v>44999</v>
      </c>
      <c r="M2967" s="30">
        <f t="shared" si="189"/>
        <v>5</v>
      </c>
      <c r="N2967" s="31">
        <v>990</v>
      </c>
      <c r="O2967" s="31" t="s">
        <v>2008</v>
      </c>
      <c r="P2967" s="31">
        <v>992</v>
      </c>
      <c r="Q2967" s="31"/>
      <c r="R2967" s="31" t="s">
        <v>5660</v>
      </c>
      <c r="S2967" s="31" t="s">
        <v>5661</v>
      </c>
      <c r="T2967" s="40" t="s">
        <v>5722</v>
      </c>
      <c r="U2967" s="40"/>
      <c r="V2967" s="48"/>
      <c r="W2967" s="48"/>
    </row>
    <row r="2968" s="49" customFormat="1">
      <c r="A2968" s="39">
        <v>10</v>
      </c>
      <c r="B2968" s="54" t="s">
        <v>40</v>
      </c>
      <c r="C2968" s="55" t="s">
        <v>5721</v>
      </c>
      <c r="D2968" s="141" t="s">
        <v>1907</v>
      </c>
      <c r="E2968" s="88">
        <v>44995</v>
      </c>
      <c r="F2968" s="37" t="str">
        <f>VLOOKUP($C2968,CARPETAS!$C$5:$L$2388,2,FALSE)</f>
        <v>PYB011</v>
      </c>
      <c r="G2968" s="27" t="str">
        <f>VLOOKUP($C2968,CARPETAS!$C$5:$L$2388,9,FALSE)</f>
        <v>1453822/1454197</v>
      </c>
      <c r="H2968" s="28" t="str">
        <f>VLOOKUP($C2968,CARPETAS!$C$5:$L$2388,5,FALSE)</f>
        <v>Alto Paraguay</v>
      </c>
      <c r="I2968" s="88">
        <v>44998</v>
      </c>
      <c r="J2968" s="29" t="str">
        <f>VLOOKUP($C2968,CARPETAS!$C$5:$L$2388,4,FALSE)</f>
        <v>Salto</v>
      </c>
      <c r="K2968" s="38"/>
      <c r="L2968" s="93">
        <f t="shared" si="191"/>
        <v>44999</v>
      </c>
      <c r="M2968" s="30">
        <f t="shared" si="189"/>
        <v>4</v>
      </c>
      <c r="N2968" s="31">
        <v>990</v>
      </c>
      <c r="O2968" s="31" t="s">
        <v>2031</v>
      </c>
      <c r="P2968" s="31">
        <v>990</v>
      </c>
      <c r="Q2968" s="31"/>
      <c r="R2968" s="31" t="s">
        <v>5633</v>
      </c>
      <c r="S2968" s="31" t="s">
        <v>5634</v>
      </c>
      <c r="T2968" s="40" t="s">
        <v>5723</v>
      </c>
      <c r="U2968" s="40"/>
      <c r="V2968" s="48"/>
      <c r="W2968" s="48"/>
    </row>
    <row r="2969" s="49" customFormat="1">
      <c r="A2969" s="39">
        <v>10</v>
      </c>
      <c r="B2969" s="54" t="s">
        <v>40</v>
      </c>
      <c r="C2969" s="55" t="s">
        <v>5724</v>
      </c>
      <c r="D2969" s="141" t="s">
        <v>2282</v>
      </c>
      <c r="E2969" s="88">
        <v>44995</v>
      </c>
      <c r="F2969" s="37" t="str">
        <f>VLOOKUP($C2969,CARPETAS!$C$5:$L$2388,2,FALSE)</f>
        <v>BRE019</v>
      </c>
      <c r="G2969" s="27" t="str">
        <f>VLOOKUP($C2969,CARPETAS!$C$5:$L$2388,9,FALSE)</f>
        <v>145,43,73</v>
      </c>
      <c r="H2969" s="28" t="str">
        <f>VLOOKUP($C2969,CARPETAS!$C$5:$L$2388,5,FALSE)</f>
        <v>Silvio</v>
      </c>
      <c r="I2969" s="88">
        <v>44998</v>
      </c>
      <c r="J2969" s="29" t="str">
        <f>VLOOKUP($C2969,CARPETAS!$C$5:$L$2388,4,FALSE)</f>
        <v>Rio Branco</v>
      </c>
      <c r="K2969" s="38"/>
      <c r="L2969" s="93">
        <f t="shared" si="191"/>
        <v>44999</v>
      </c>
      <c r="M2969" s="30">
        <f t="shared" si="189"/>
        <v>4</v>
      </c>
      <c r="N2969" s="31">
        <v>1200</v>
      </c>
      <c r="O2969" s="31"/>
      <c r="P2969" s="31"/>
      <c r="Q2969" s="31">
        <v>6119</v>
      </c>
      <c r="R2969" s="31" t="s">
        <v>5725</v>
      </c>
      <c r="S2969" s="31" t="s">
        <v>5726</v>
      </c>
      <c r="T2969" s="40" t="s">
        <v>5727</v>
      </c>
      <c r="U2969" s="40"/>
      <c r="V2969" s="48"/>
      <c r="W2969" s="48"/>
    </row>
    <row r="2970" s="49" customFormat="1">
      <c r="A2970" s="39">
        <v>10</v>
      </c>
      <c r="B2970" s="54" t="s">
        <v>40</v>
      </c>
      <c r="C2970" s="55" t="s">
        <v>5728</v>
      </c>
      <c r="D2970" s="141" t="s">
        <v>32</v>
      </c>
      <c r="E2970" s="88">
        <v>44995</v>
      </c>
      <c r="F2970" s="37" t="str">
        <f>VLOOKUP($C2970,CARPETAS!$C$5:$L$2388,2,FALSE)</f>
        <v>BRB011</v>
      </c>
      <c r="G2970" s="27" t="str">
        <f>VLOOKUP($C2970,CARPETAS!$C$5:$L$2388,9,FALSE)</f>
        <v>145.44.64</v>
      </c>
      <c r="H2970" s="28" t="str">
        <f>VLOOKUP($C2970,CARPETAS!$C$5:$L$2388,5,FALSE)</f>
        <v>Silvio</v>
      </c>
      <c r="I2970" s="88">
        <v>44998</v>
      </c>
      <c r="J2970" s="29" t="str">
        <f>VLOOKUP($C2970,CARPETAS!$C$5:$L$2388,4,FALSE)</f>
        <v>Rio Branco</v>
      </c>
      <c r="K2970" s="38"/>
      <c r="L2970" s="93">
        <f t="shared" si="191"/>
        <v>44999</v>
      </c>
      <c r="M2970" s="30">
        <f t="shared" si="189"/>
        <v>4</v>
      </c>
      <c r="N2970" s="31">
        <v>918</v>
      </c>
      <c r="O2970" s="31" t="s">
        <v>1335</v>
      </c>
      <c r="P2970" s="31">
        <v>919</v>
      </c>
      <c r="Q2970" s="31">
        <v>6116</v>
      </c>
      <c r="R2970" s="31" t="s">
        <v>2098</v>
      </c>
      <c r="S2970" s="31" t="s">
        <v>5542</v>
      </c>
      <c r="T2970" s="40" t="s">
        <v>5729</v>
      </c>
      <c r="U2970" s="40"/>
      <c r="V2970" s="48"/>
      <c r="W2970" s="48"/>
    </row>
    <row r="2971" s="49" customFormat="1">
      <c r="A2971" s="39">
        <v>10</v>
      </c>
      <c r="B2971" s="54" t="s">
        <v>40</v>
      </c>
      <c r="C2971" s="55" t="s">
        <v>5728</v>
      </c>
      <c r="D2971" s="141" t="s">
        <v>5708</v>
      </c>
      <c r="E2971" s="88">
        <v>44995</v>
      </c>
      <c r="F2971" s="37" t="str">
        <f>VLOOKUP($C2971,CARPETAS!$C$5:$L$2388,2,FALSE)</f>
        <v>BRB011</v>
      </c>
      <c r="G2971" s="27" t="str">
        <f>VLOOKUP($C2971,CARPETAS!$C$5:$L$2388,9,FALSE)</f>
        <v>145.44.64</v>
      </c>
      <c r="H2971" s="28" t="str">
        <f>VLOOKUP($C2971,CARPETAS!$C$5:$L$2388,5,FALSE)</f>
        <v>Silvio</v>
      </c>
      <c r="I2971" s="88">
        <v>44998</v>
      </c>
      <c r="J2971" s="29" t="str">
        <f>VLOOKUP($C2971,CARPETAS!$C$5:$L$2388,4,FALSE)</f>
        <v>Rio Branco</v>
      </c>
      <c r="K2971" s="38"/>
      <c r="L2971" s="93">
        <f t="shared" si="191"/>
        <v>44999</v>
      </c>
      <c r="M2971" s="30">
        <f t="shared" si="189"/>
        <v>4</v>
      </c>
      <c r="N2971" s="31">
        <v>918</v>
      </c>
      <c r="O2971" s="31" t="s">
        <v>5730</v>
      </c>
      <c r="P2971" s="31">
        <v>919</v>
      </c>
      <c r="Q2971" s="31">
        <v>6117</v>
      </c>
      <c r="R2971" s="31" t="s">
        <v>4625</v>
      </c>
      <c r="S2971" s="31" t="s">
        <v>4982</v>
      </c>
      <c r="T2971" s="40" t="s">
        <v>5729</v>
      </c>
      <c r="U2971" s="40"/>
      <c r="V2971" s="48"/>
      <c r="W2971" s="48"/>
    </row>
    <row r="2972" s="49" customFormat="1">
      <c r="A2972" s="39">
        <v>10</v>
      </c>
      <c r="B2972" s="54" t="s">
        <v>40</v>
      </c>
      <c r="C2972" s="55" t="s">
        <v>5714</v>
      </c>
      <c r="D2972" s="141" t="s">
        <v>26</v>
      </c>
      <c r="E2972" s="88">
        <v>44995</v>
      </c>
      <c r="F2972" s="37" t="str">
        <f>VLOOKUP($C2972,CARPETAS!$C$5:$L$2388,2,FALSE)</f>
        <v>BRB010</v>
      </c>
      <c r="G2972" s="27" t="str">
        <f>VLOOKUP($C2972,CARPETAS!$C$5:$L$2388,9,FALSE)</f>
        <v>145,38,85</v>
      </c>
      <c r="H2972" s="28" t="str">
        <f>VLOOKUP($C2972,CARPETAS!$C$5:$L$2388,5,FALSE)</f>
        <v>Zanini</v>
      </c>
      <c r="I2972" s="88">
        <v>44998</v>
      </c>
      <c r="J2972" s="29" t="str">
        <f>VLOOKUP($C2972,CARPETAS!$C$5:$L$2388,4,FALSE)</f>
        <v>Rio Branco</v>
      </c>
      <c r="K2972" s="38"/>
      <c r="L2972" s="93">
        <f t="shared" si="191"/>
        <v>44999</v>
      </c>
      <c r="M2972" s="30">
        <f t="shared" si="189"/>
        <v>4</v>
      </c>
      <c r="N2972" s="31">
        <v>918</v>
      </c>
      <c r="O2972" s="31" t="s">
        <v>1301</v>
      </c>
      <c r="P2972" s="31">
        <v>919</v>
      </c>
      <c r="Q2972" s="31">
        <v>3400</v>
      </c>
      <c r="R2972" s="31" t="s">
        <v>261</v>
      </c>
      <c r="S2972" s="31" t="s">
        <v>262</v>
      </c>
      <c r="T2972" s="40" t="s">
        <v>5729</v>
      </c>
      <c r="U2972" s="40"/>
      <c r="V2972" s="48"/>
      <c r="W2972" s="48"/>
    </row>
    <row r="2973" s="49" customFormat="1">
      <c r="A2973" s="39">
        <v>10</v>
      </c>
      <c r="B2973" s="54" t="s">
        <v>40</v>
      </c>
      <c r="C2973" s="55" t="s">
        <v>5698</v>
      </c>
      <c r="D2973" s="141" t="s">
        <v>27</v>
      </c>
      <c r="E2973" s="88">
        <v>44995</v>
      </c>
      <c r="F2973" s="37" t="str">
        <f>VLOOKUP($C2973,CARPETAS!$C$5:$L$2388,2,FALSE)</f>
        <v>BRB009</v>
      </c>
      <c r="G2973" s="27" t="str">
        <f>VLOOKUP($C2973,CARPETAS!$C$5:$L$2388,9,FALSE)</f>
        <v>145,34,67</v>
      </c>
      <c r="H2973" s="28" t="str">
        <f>VLOOKUP($C2973,CARPETAS!$C$5:$L$2388,5,FALSE)</f>
        <v>Amaro</v>
      </c>
      <c r="I2973" s="88">
        <v>44998</v>
      </c>
      <c r="J2973" s="29" t="str">
        <f>VLOOKUP($C2973,CARPETAS!$C$5:$L$2388,4,FALSE)</f>
        <v>Rio Branco</v>
      </c>
      <c r="K2973" s="38"/>
      <c r="L2973" s="93">
        <f t="shared" si="191"/>
        <v>44999</v>
      </c>
      <c r="M2973" s="30">
        <f t="shared" si="189"/>
        <v>4</v>
      </c>
      <c r="N2973" s="31">
        <v>1008</v>
      </c>
      <c r="O2973" s="31" t="s">
        <v>1616</v>
      </c>
      <c r="P2973" s="31">
        <v>1008</v>
      </c>
      <c r="Q2973" s="31">
        <v>21212</v>
      </c>
      <c r="R2973" s="31" t="s">
        <v>4976</v>
      </c>
      <c r="S2973" s="31" t="s">
        <v>4977</v>
      </c>
      <c r="T2973" s="40" t="s">
        <v>5731</v>
      </c>
      <c r="U2973" s="40"/>
      <c r="V2973" s="48"/>
      <c r="W2973" s="48"/>
    </row>
    <row r="2974" s="49" customFormat="1">
      <c r="A2974" s="39">
        <v>10</v>
      </c>
      <c r="B2974" s="54" t="s">
        <v>22</v>
      </c>
      <c r="C2974" s="55" t="s">
        <v>23</v>
      </c>
      <c r="D2974" s="141" t="s">
        <v>2282</v>
      </c>
      <c r="E2974" s="88">
        <v>44996</v>
      </c>
      <c r="F2974" s="37" t="str">
        <f>VLOOKUP($C2974,CARPETAS!$C$5:$L$2388,2,FALSE)</f>
        <v>BRB</v>
      </c>
      <c r="G2974" s="27" t="str">
        <f>VLOOKUP($C2974,CARPETAS!$C$5:$L$2388,9,FALSE)</f>
        <v>xx</v>
      </c>
      <c r="H2974" s="28" t="str">
        <f>VLOOKUP($C2974,CARPETAS!$C$5:$L$2388,5,FALSE)</f>
        <v>xx</v>
      </c>
      <c r="I2974" s="88">
        <f>E2974+2</f>
        <v>44998</v>
      </c>
      <c r="J2974" s="29" t="str">
        <f>VLOOKUP($C2974,CARPETAS!$C$5:$L$2388,4,FALSE)</f>
        <v>xx</v>
      </c>
      <c r="K2974" s="38"/>
      <c r="L2974" s="93">
        <f t="shared" si="191"/>
        <v>44999</v>
      </c>
      <c r="M2974" s="30">
        <f t="shared" si="189"/>
        <v>3</v>
      </c>
      <c r="N2974" s="31"/>
      <c r="O2974" s="31"/>
      <c r="P2974" s="31"/>
      <c r="Q2974" s="31"/>
      <c r="R2974" s="31"/>
      <c r="S2974" s="31"/>
      <c r="T2974" s="40" t="s">
        <v>5732</v>
      </c>
      <c r="U2974" s="40"/>
      <c r="V2974" s="48"/>
      <c r="W2974" s="48"/>
    </row>
    <row r="2975" s="49" customFormat="1">
      <c r="A2975" s="39">
        <v>11</v>
      </c>
      <c r="B2975" s="54" t="s">
        <v>40</v>
      </c>
      <c r="C2975" s="55" t="s">
        <v>5714</v>
      </c>
      <c r="D2975" s="141" t="s">
        <v>26</v>
      </c>
      <c r="E2975" s="88">
        <v>44998</v>
      </c>
      <c r="F2975" s="37" t="str">
        <f>VLOOKUP($C2975,CARPETAS!$C$5:$L$2388,2,FALSE)</f>
        <v>BRB010</v>
      </c>
      <c r="G2975" s="27" t="str">
        <f>VLOOKUP($C2975,CARPETAS!$C$5:$L$2388,9,FALSE)</f>
        <v>145,38,85</v>
      </c>
      <c r="H2975" s="28" t="str">
        <f>VLOOKUP($C2975,CARPETAS!$C$5:$L$2388,5,FALSE)</f>
        <v>Zanini</v>
      </c>
      <c r="I2975" s="88">
        <f>E2975+2</f>
        <v>45000</v>
      </c>
      <c r="J2975" s="29" t="str">
        <f>VLOOKUP($C2975,CARPETAS!$C$5:$L$2388,4,FALSE)</f>
        <v>Rio Branco</v>
      </c>
      <c r="K2975" s="38"/>
      <c r="L2975" s="93">
        <f t="shared" si="191"/>
        <v>45001</v>
      </c>
      <c r="M2975" s="30">
        <f t="shared" si="189"/>
        <v>3</v>
      </c>
      <c r="N2975" s="31">
        <v>918</v>
      </c>
      <c r="O2975" s="31" t="s">
        <v>1307</v>
      </c>
      <c r="P2975" s="31">
        <v>919</v>
      </c>
      <c r="Q2975" s="31">
        <v>3405</v>
      </c>
      <c r="R2975" s="31" t="s">
        <v>4429</v>
      </c>
      <c r="S2975" s="31" t="s">
        <v>4430</v>
      </c>
      <c r="T2975" s="40" t="s">
        <v>5733</v>
      </c>
      <c r="U2975" s="40"/>
      <c r="V2975" s="48"/>
      <c r="W2975" s="48"/>
    </row>
    <row r="2976" s="49" customFormat="1">
      <c r="A2976" s="39">
        <v>11</v>
      </c>
      <c r="B2976" s="54" t="s">
        <v>40</v>
      </c>
      <c r="C2976" s="55" t="s">
        <v>5690</v>
      </c>
      <c r="D2976" s="141" t="s">
        <v>1998</v>
      </c>
      <c r="E2976" s="88">
        <v>44999</v>
      </c>
      <c r="F2976" s="37" t="str">
        <f>VLOOKUP($C2976,CARPETAS!$C$5:$L$2388,2,FALSE)</f>
        <v>BRB008</v>
      </c>
      <c r="G2976" s="27" t="str">
        <f>VLOOKUP($C2976,CARPETAS!$C$5:$L$2388,9,FALSE)</f>
        <v>145,25,90</v>
      </c>
      <c r="H2976" s="28" t="str">
        <f>VLOOKUP($C2976,CARPETAS!$C$5:$L$2388,5,FALSE)</f>
        <v>Zanini</v>
      </c>
      <c r="I2976" s="88">
        <v>45000</v>
      </c>
      <c r="J2976" s="29" t="str">
        <f>VLOOKUP($C2976,CARPETAS!$C$5:$L$2388,4,FALSE)</f>
        <v>Rio Branco</v>
      </c>
      <c r="K2976" s="38"/>
      <c r="L2976" s="93">
        <f t="shared" si="191"/>
        <v>45001</v>
      </c>
      <c r="M2976" s="30">
        <f t="shared" si="189"/>
        <v>2</v>
      </c>
      <c r="N2976" s="31">
        <v>918</v>
      </c>
      <c r="O2976" s="31" t="s">
        <v>2196</v>
      </c>
      <c r="P2976" s="31">
        <v>919</v>
      </c>
      <c r="Q2976" s="31">
        <v>3406</v>
      </c>
      <c r="R2976" s="31" t="s">
        <v>339</v>
      </c>
      <c r="S2976" s="31" t="s">
        <v>232</v>
      </c>
      <c r="T2976" s="40" t="s">
        <v>5733</v>
      </c>
      <c r="U2976" s="40"/>
      <c r="V2976" s="48"/>
      <c r="W2976" s="48"/>
    </row>
    <row r="2977" s="49" customFormat="1">
      <c r="A2977" s="39">
        <v>11</v>
      </c>
      <c r="B2977" s="54" t="s">
        <v>40</v>
      </c>
      <c r="C2977" s="55" t="s">
        <v>5698</v>
      </c>
      <c r="D2977" s="141" t="s">
        <v>27</v>
      </c>
      <c r="E2977" s="88">
        <v>44999</v>
      </c>
      <c r="F2977" s="37" t="str">
        <f>VLOOKUP($C2977,CARPETAS!$C$5:$L$2388,2,FALSE)</f>
        <v>BRB009</v>
      </c>
      <c r="G2977" s="27" t="str">
        <f>VLOOKUP($C2977,CARPETAS!$C$5:$L$2388,9,FALSE)</f>
        <v>145,34,67</v>
      </c>
      <c r="H2977" s="28" t="str">
        <f>VLOOKUP($C2977,CARPETAS!$C$5:$L$2388,5,FALSE)</f>
        <v>Amaro</v>
      </c>
      <c r="I2977" s="88">
        <f>E2977+2</f>
        <v>45001</v>
      </c>
      <c r="J2977" s="29" t="str">
        <f>VLOOKUP($C2977,CARPETAS!$C$5:$L$2388,4,FALSE)</f>
        <v>Rio Branco</v>
      </c>
      <c r="K2977" s="38"/>
      <c r="L2977" s="93">
        <f t="shared" si="191"/>
        <v>45002</v>
      </c>
      <c r="M2977" s="30">
        <f t="shared" si="189"/>
        <v>3</v>
      </c>
      <c r="N2977" s="31">
        <v>1008</v>
      </c>
      <c r="O2977" s="31" t="s">
        <v>260</v>
      </c>
      <c r="P2977" s="31">
        <v>1008</v>
      </c>
      <c r="Q2977" s="31">
        <v>21232</v>
      </c>
      <c r="R2977" s="31" t="s">
        <v>4022</v>
      </c>
      <c r="S2977" s="31" t="s">
        <v>3537</v>
      </c>
      <c r="T2977" s="40" t="s">
        <v>5734</v>
      </c>
      <c r="U2977" s="40"/>
      <c r="V2977" s="48"/>
      <c r="W2977" s="48"/>
    </row>
    <row r="2978" s="49" customFormat="1">
      <c r="A2978" s="39">
        <v>11</v>
      </c>
      <c r="B2978" s="54" t="s">
        <v>40</v>
      </c>
      <c r="C2978" s="55" t="s">
        <v>5735</v>
      </c>
      <c r="D2978" s="141" t="s">
        <v>5420</v>
      </c>
      <c r="E2978" s="88">
        <v>44999</v>
      </c>
      <c r="F2978" s="37" t="str">
        <f>VLOOKUP($C2978,CARPETAS!$C$5:$L$2388,2,FALSE)</f>
        <v>PYB012</v>
      </c>
      <c r="G2978" s="27" t="str">
        <f>VLOOKUP($C2978,CARPETAS!$C$5:$L$2388,9,FALSE)</f>
        <v>1454512/1454799</v>
      </c>
      <c r="H2978" s="28" t="str">
        <f>VLOOKUP($C2978,CARPETAS!$C$5:$L$2388,5,FALSE)</f>
        <v>Alto Paraguay</v>
      </c>
      <c r="I2978" s="88">
        <v>45001</v>
      </c>
      <c r="J2978" s="29" t="str">
        <f>VLOOKUP($C2978,CARPETAS!$C$5:$L$2388,4,FALSE)</f>
        <v>Salto</v>
      </c>
      <c r="K2978" s="38"/>
      <c r="L2978" s="93">
        <f t="shared" si="191"/>
        <v>45002</v>
      </c>
      <c r="M2978" s="30">
        <f t="shared" si="189"/>
        <v>3</v>
      </c>
      <c r="N2978" s="31">
        <v>994</v>
      </c>
      <c r="O2978" s="31" t="s">
        <v>5426</v>
      </c>
      <c r="P2978" s="31">
        <v>994</v>
      </c>
      <c r="Q2978" s="31"/>
      <c r="R2978" s="31" t="s">
        <v>5736</v>
      </c>
      <c r="S2978" s="31"/>
      <c r="T2978" s="40" t="s">
        <v>5737</v>
      </c>
      <c r="U2978" s="40"/>
      <c r="V2978" s="48"/>
      <c r="W2978" s="48"/>
    </row>
    <row r="2979" s="49" customFormat="1">
      <c r="A2979" s="39">
        <v>11</v>
      </c>
      <c r="B2979" s="54" t="s">
        <v>40</v>
      </c>
      <c r="C2979" s="55" t="s">
        <v>5738</v>
      </c>
      <c r="D2979" s="141" t="s">
        <v>2282</v>
      </c>
      <c r="E2979" s="88">
        <v>45000</v>
      </c>
      <c r="F2979" s="37" t="str">
        <f>VLOOKUP($C2979,CARPETAS!$C$5:$L$2388,2,FALSE)</f>
        <v>BRE021</v>
      </c>
      <c r="G2979" s="27" t="str">
        <f>VLOOKUP($C2979,CARPETAS!$C$5:$L$2388,9,FALSE)</f>
        <v>1454258/1454261/1454259/1453960/1454260</v>
      </c>
      <c r="H2979" s="28" t="str">
        <f>VLOOKUP($C2979,CARPETAS!$C$5:$L$2388,5,FALSE)</f>
        <v>Dallog</v>
      </c>
      <c r="I2979" s="88">
        <v>45001</v>
      </c>
      <c r="J2979" s="29" t="str">
        <f>VLOOKUP($C2979,CARPETAS!$C$5:$L$2388,4,FALSE)</f>
        <v>Rio Branco</v>
      </c>
      <c r="K2979" s="38"/>
      <c r="L2979" s="93">
        <f t="shared" si="191"/>
        <v>45002</v>
      </c>
      <c r="M2979" s="30">
        <f t="shared" si="189"/>
        <v>2</v>
      </c>
      <c r="N2979" s="31">
        <v>1490</v>
      </c>
      <c r="O2979" s="31"/>
      <c r="P2979" s="31"/>
      <c r="Q2979" s="31">
        <v>263</v>
      </c>
      <c r="R2979" s="31" t="s">
        <v>5739</v>
      </c>
      <c r="S2979" s="31" t="s">
        <v>5740</v>
      </c>
      <c r="T2979" s="40" t="s">
        <v>5647</v>
      </c>
      <c r="U2979" s="40"/>
      <c r="V2979" s="48"/>
      <c r="W2979" s="48"/>
    </row>
    <row r="2980" s="49" customFormat="1">
      <c r="A2980" s="39">
        <v>11</v>
      </c>
      <c r="B2980" s="54" t="s">
        <v>40</v>
      </c>
      <c r="C2980" s="55" t="s">
        <v>5728</v>
      </c>
      <c r="D2980" s="141" t="s">
        <v>32</v>
      </c>
      <c r="E2980" s="88">
        <v>44999</v>
      </c>
      <c r="F2980" s="37" t="str">
        <f>VLOOKUP($C2980,CARPETAS!$C$5:$L$2388,2,FALSE)</f>
        <v>BRB011</v>
      </c>
      <c r="G2980" s="27" t="str">
        <f>VLOOKUP($C2980,CARPETAS!$C$5:$L$2388,9,FALSE)</f>
        <v>145.44.64</v>
      </c>
      <c r="H2980" s="28" t="str">
        <f>VLOOKUP($C2980,CARPETAS!$C$5:$L$2388,5,FALSE)</f>
        <v>Silvio</v>
      </c>
      <c r="I2980" s="88">
        <v>45002</v>
      </c>
      <c r="J2980" s="29" t="str">
        <f>VLOOKUP($C2980,CARPETAS!$C$5:$L$2388,4,FALSE)</f>
        <v>Rio Branco</v>
      </c>
      <c r="K2980" s="38"/>
      <c r="L2980" s="93">
        <f t="shared" si="191"/>
        <v>45003</v>
      </c>
      <c r="M2980" s="30">
        <f t="shared" si="189"/>
        <v>4</v>
      </c>
      <c r="N2980" s="31">
        <v>918</v>
      </c>
      <c r="O2980" s="31" t="s">
        <v>1361</v>
      </c>
      <c r="P2980" s="31">
        <v>919</v>
      </c>
      <c r="Q2980" s="31">
        <v>6124</v>
      </c>
      <c r="R2980" s="31" t="s">
        <v>5371</v>
      </c>
      <c r="S2980" s="31" t="s">
        <v>3040</v>
      </c>
      <c r="T2980" s="40" t="s">
        <v>5741</v>
      </c>
      <c r="U2980" s="40"/>
      <c r="V2980" s="48"/>
      <c r="W2980" s="48"/>
    </row>
    <row r="2981" s="49" customFormat="1">
      <c r="A2981" s="39">
        <v>11</v>
      </c>
      <c r="B2981" s="54" t="s">
        <v>40</v>
      </c>
      <c r="C2981" s="55" t="s">
        <v>5728</v>
      </c>
      <c r="D2981" s="141" t="s">
        <v>28</v>
      </c>
      <c r="E2981" s="88">
        <v>45000</v>
      </c>
      <c r="F2981" s="37" t="str">
        <f>VLOOKUP($C2981,CARPETAS!$C$5:$L$2388,2,FALSE)</f>
        <v>BRB011</v>
      </c>
      <c r="G2981" s="27" t="str">
        <f>VLOOKUP($C2981,CARPETAS!$C$5:$L$2388,9,FALSE)</f>
        <v>145.44.64</v>
      </c>
      <c r="H2981" s="28" t="str">
        <f>VLOOKUP($C2981,CARPETAS!$C$5:$L$2388,5,FALSE)</f>
        <v>Silvio</v>
      </c>
      <c r="I2981" s="88">
        <f>E2981+2</f>
        <v>45002</v>
      </c>
      <c r="J2981" s="29" t="str">
        <f>VLOOKUP($C2981,CARPETAS!$C$5:$L$2388,4,FALSE)</f>
        <v>Rio Branco</v>
      </c>
      <c r="K2981" s="38"/>
      <c r="L2981" s="93">
        <f t="shared" si="191"/>
        <v>45003</v>
      </c>
      <c r="M2981" s="30">
        <f t="shared" si="189"/>
        <v>3</v>
      </c>
      <c r="N2981" s="31">
        <v>918</v>
      </c>
      <c r="O2981" s="31" t="s">
        <v>1267</v>
      </c>
      <c r="P2981" s="31">
        <v>920</v>
      </c>
      <c r="Q2981" s="31">
        <v>6128</v>
      </c>
      <c r="R2981" s="31" t="s">
        <v>4445</v>
      </c>
      <c r="S2981" s="31" t="s">
        <v>4446</v>
      </c>
      <c r="T2981" s="40" t="s">
        <v>5742</v>
      </c>
      <c r="U2981" s="40"/>
      <c r="V2981" s="48"/>
      <c r="W2981" s="48"/>
    </row>
    <row r="2982" s="49" customFormat="1">
      <c r="A2982" s="39">
        <v>11</v>
      </c>
      <c r="B2982" s="54" t="s">
        <v>40</v>
      </c>
      <c r="C2982" s="55" t="s">
        <v>5690</v>
      </c>
      <c r="D2982" s="141" t="s">
        <v>1998</v>
      </c>
      <c r="E2982" s="88">
        <v>45000</v>
      </c>
      <c r="F2982" s="37" t="str">
        <f>VLOOKUP($C2982,CARPETAS!$C$5:$L$2388,2,FALSE)</f>
        <v>BRB008</v>
      </c>
      <c r="G2982" s="27" t="str">
        <f>VLOOKUP($C2982,CARPETAS!$C$5:$L$2388,9,FALSE)</f>
        <v>145,25,90</v>
      </c>
      <c r="H2982" s="28" t="str">
        <f>VLOOKUP($C2982,CARPETAS!$C$5:$L$2388,5,FALSE)</f>
        <v>Zanini</v>
      </c>
      <c r="I2982" s="88">
        <f>E2982+2</f>
        <v>45002</v>
      </c>
      <c r="J2982" s="29" t="str">
        <f>VLOOKUP($C2982,CARPETAS!$C$5:$L$2388,4,FALSE)</f>
        <v>Rio Branco</v>
      </c>
      <c r="K2982" s="38"/>
      <c r="L2982" s="93">
        <f t="shared" si="191"/>
        <v>45003</v>
      </c>
      <c r="M2982" s="30">
        <f t="shared" si="189"/>
        <v>3</v>
      </c>
      <c r="N2982" s="31">
        <v>918</v>
      </c>
      <c r="O2982" s="31" t="s">
        <v>2200</v>
      </c>
      <c r="P2982" s="31">
        <v>918</v>
      </c>
      <c r="Q2982" s="31">
        <v>3419</v>
      </c>
      <c r="R2982" s="31" t="s">
        <v>3579</v>
      </c>
      <c r="S2982" s="31" t="s">
        <v>3580</v>
      </c>
      <c r="T2982" s="40" t="s">
        <v>5743</v>
      </c>
      <c r="U2982" s="40"/>
      <c r="V2982" s="48"/>
      <c r="W2982" s="48"/>
    </row>
    <row r="2983" s="49" customFormat="1">
      <c r="A2983" s="39">
        <v>11</v>
      </c>
      <c r="B2983" s="54" t="s">
        <v>40</v>
      </c>
      <c r="C2983" s="55" t="s">
        <v>5735</v>
      </c>
      <c r="D2983" s="141" t="s">
        <v>5420</v>
      </c>
      <c r="E2983" s="88">
        <v>44999</v>
      </c>
      <c r="F2983" s="37" t="str">
        <f>VLOOKUP($C2983,CARPETAS!$C$5:$L$2388,2,FALSE)</f>
        <v>PYB012</v>
      </c>
      <c r="G2983" s="27" t="str">
        <f>VLOOKUP($C2983,CARPETAS!$C$5:$L$2388,9,FALSE)</f>
        <v>1454512/1454799</v>
      </c>
      <c r="H2983" s="28" t="str">
        <f>VLOOKUP($C2983,CARPETAS!$C$5:$L$2388,5,FALSE)</f>
        <v>Alto Paraguay</v>
      </c>
      <c r="I2983" s="88">
        <f>E2983+3</f>
        <v>45002</v>
      </c>
      <c r="J2983" s="29" t="str">
        <f>VLOOKUP($C2983,CARPETAS!$C$5:$L$2388,4,FALSE)</f>
        <v>Salto</v>
      </c>
      <c r="K2983" s="38"/>
      <c r="L2983" s="93">
        <f t="shared" si="191"/>
        <v>45003</v>
      </c>
      <c r="M2983" s="30">
        <f t="shared" si="189"/>
        <v>4</v>
      </c>
      <c r="N2983" s="31">
        <v>994</v>
      </c>
      <c r="O2983" s="31" t="s">
        <v>5426</v>
      </c>
      <c r="P2983" s="31">
        <v>996</v>
      </c>
      <c r="Q2983" s="31"/>
      <c r="R2983" s="31" t="s">
        <v>5687</v>
      </c>
      <c r="S2983" s="31" t="s">
        <v>5688</v>
      </c>
      <c r="T2983" s="40" t="s">
        <v>5744</v>
      </c>
      <c r="U2983" s="40"/>
      <c r="V2983" s="48"/>
      <c r="W2983" s="48"/>
    </row>
    <row r="2984" ht="28.5" s="49" customFormat="1">
      <c r="A2984" s="39">
        <v>11</v>
      </c>
      <c r="B2984" s="54" t="s">
        <v>40</v>
      </c>
      <c r="C2984" s="55" t="s">
        <v>5745</v>
      </c>
      <c r="D2984" s="141" t="s">
        <v>2282</v>
      </c>
      <c r="E2984" s="88">
        <v>45000</v>
      </c>
      <c r="F2984" s="37" t="str">
        <f>VLOOKUP($C2984,CARPETAS!$C$5:$L$2388,2,FALSE)</f>
        <v>BRE022</v>
      </c>
      <c r="G2984" s="27" t="str">
        <f>VLOOKUP($C2984,CARPETAS!$C$5:$L$2388,9,FALSE)</f>
        <v>1454375/1454371</v>
      </c>
      <c r="H2984" s="28" t="str">
        <f>VLOOKUP($C2984,CARPETAS!$C$5:$L$2388,5,FALSE)</f>
        <v>Silvio</v>
      </c>
      <c r="I2984" s="88">
        <f>E2984+2</f>
        <v>45002</v>
      </c>
      <c r="J2984" s="29" t="str">
        <f>VLOOKUP($C2984,CARPETAS!$C$5:$L$2388,4,FALSE)</f>
        <v>Rio Branco</v>
      </c>
      <c r="K2984" s="38"/>
      <c r="L2984" s="93">
        <f t="shared" si="191"/>
        <v>45003</v>
      </c>
      <c r="M2984" s="30">
        <f t="shared" si="189"/>
        <v>3</v>
      </c>
      <c r="N2984" s="31">
        <v>1304</v>
      </c>
      <c r="O2984" s="31">
        <v>59164</v>
      </c>
      <c r="P2984" s="31">
        <v>1304</v>
      </c>
      <c r="Q2984" s="31">
        <v>6123</v>
      </c>
      <c r="R2984" s="31" t="s">
        <v>53</v>
      </c>
      <c r="S2984" s="31" t="s">
        <v>5746</v>
      </c>
      <c r="T2984" s="40" t="s">
        <v>5747</v>
      </c>
      <c r="U2984" s="40"/>
      <c r="V2984" s="48"/>
      <c r="W2984" s="48"/>
    </row>
    <row r="2985" s="49" customFormat="1">
      <c r="A2985" s="39">
        <v>11</v>
      </c>
      <c r="B2985" s="54" t="s">
        <v>22</v>
      </c>
      <c r="C2985" s="55" t="s">
        <v>23</v>
      </c>
      <c r="D2985" s="141" t="s">
        <v>2282</v>
      </c>
      <c r="E2985" s="88">
        <v>45000</v>
      </c>
      <c r="F2985" s="37" t="str">
        <f>VLOOKUP($C2985,CARPETAS!$C$5:$L$2388,2,FALSE)</f>
        <v>BRB</v>
      </c>
      <c r="G2985" s="27" t="str">
        <f>VLOOKUP($C2985,CARPETAS!$C$5:$L$2388,9,FALSE)</f>
        <v>xx</v>
      </c>
      <c r="H2985" s="28" t="str">
        <f>VLOOKUP($C2985,CARPETAS!$C$5:$L$2388,5,FALSE)</f>
        <v>xx</v>
      </c>
      <c r="I2985" s="88">
        <f>E2985+2</f>
        <v>45002</v>
      </c>
      <c r="J2985" s="29" t="str">
        <f>VLOOKUP($C2985,CARPETAS!$C$5:$L$2388,4,FALSE)</f>
        <v>xx</v>
      </c>
      <c r="K2985" s="38"/>
      <c r="L2985" s="93">
        <f t="shared" si="191"/>
        <v>45003</v>
      </c>
      <c r="M2985" s="30">
        <f t="shared" si="189"/>
        <v>3</v>
      </c>
      <c r="N2985" s="31"/>
      <c r="O2985" s="31"/>
      <c r="P2985" s="31"/>
      <c r="Q2985" s="31"/>
      <c r="R2985" s="31"/>
      <c r="S2985" s="31"/>
      <c r="T2985" s="40" t="s">
        <v>5727</v>
      </c>
      <c r="U2985" s="40"/>
      <c r="V2985" s="48"/>
      <c r="W2985" s="48"/>
    </row>
    <row r="2986" s="49" customFormat="1">
      <c r="A2986" s="39">
        <v>11</v>
      </c>
      <c r="B2986" s="54" t="s">
        <v>22</v>
      </c>
      <c r="C2986" s="55" t="s">
        <v>23</v>
      </c>
      <c r="D2986" s="141" t="s">
        <v>4563</v>
      </c>
      <c r="E2986" s="88">
        <v>45001</v>
      </c>
      <c r="F2986" s="37" t="str">
        <f>VLOOKUP($C2986,CARPETAS!$C$5:$L$2388,2,FALSE)</f>
        <v>BRB</v>
      </c>
      <c r="G2986" s="27" t="str">
        <f>VLOOKUP($C2986,CARPETAS!$C$5:$L$2388,9,FALSE)</f>
        <v>xx</v>
      </c>
      <c r="H2986" s="28" t="str">
        <f>VLOOKUP($C2986,CARPETAS!$C$5:$L$2388,5,FALSE)</f>
        <v>xx</v>
      </c>
      <c r="I2986" s="88">
        <f>E2986+2</f>
        <v>45003</v>
      </c>
      <c r="J2986" s="29" t="str">
        <f>VLOOKUP($C2986,CARPETAS!$C$5:$L$2388,4,FALSE)</f>
        <v>xx</v>
      </c>
      <c r="K2986" s="38"/>
      <c r="L2986" s="93">
        <f t="shared" si="191"/>
        <v>45004</v>
      </c>
      <c r="M2986" s="30">
        <f t="shared" si="189"/>
        <v>3</v>
      </c>
      <c r="N2986" s="31">
        <v>918</v>
      </c>
      <c r="O2986" s="31"/>
      <c r="P2986" s="31"/>
      <c r="Q2986" s="31"/>
      <c r="R2986" s="31"/>
      <c r="S2986" s="31"/>
      <c r="T2986" s="40"/>
      <c r="U2986" s="40"/>
      <c r="V2986" s="48"/>
      <c r="W2986" s="48"/>
    </row>
    <row r="2987" s="49" customFormat="1">
      <c r="A2987" s="39">
        <v>11</v>
      </c>
      <c r="B2987" s="54" t="s">
        <v>40</v>
      </c>
      <c r="C2987" s="55" t="s">
        <v>5714</v>
      </c>
      <c r="D2987" s="141" t="s">
        <v>26</v>
      </c>
      <c r="E2987" s="88">
        <v>45000</v>
      </c>
      <c r="F2987" s="37" t="str">
        <f>VLOOKUP($C2987,CARPETAS!$C$5:$L$2388,2,FALSE)</f>
        <v>BRB010</v>
      </c>
      <c r="G2987" s="27" t="str">
        <f>VLOOKUP($C2987,CARPETAS!$C$5:$L$2388,9,FALSE)</f>
        <v>145,38,85</v>
      </c>
      <c r="H2987" s="28" t="str">
        <f>VLOOKUP($C2987,CARPETAS!$C$5:$L$2388,5,FALSE)</f>
        <v>Zanini</v>
      </c>
      <c r="I2987" s="88">
        <v>45005</v>
      </c>
      <c r="J2987" s="29" t="str">
        <f>VLOOKUP($C2987,CARPETAS!$C$5:$L$2388,4,FALSE)</f>
        <v>Rio Branco</v>
      </c>
      <c r="K2987" s="38"/>
      <c r="L2987" s="93">
        <f t="shared" si="191"/>
        <v>45006</v>
      </c>
      <c r="M2987" s="30">
        <f t="shared" si="189"/>
        <v>6</v>
      </c>
      <c r="N2987" s="31">
        <v>918</v>
      </c>
      <c r="O2987" s="31" t="s">
        <v>1320</v>
      </c>
      <c r="P2987" s="31">
        <v>918</v>
      </c>
      <c r="Q2987" s="31">
        <v>3418</v>
      </c>
      <c r="R2987" s="31" t="s">
        <v>48</v>
      </c>
      <c r="S2987" s="31" t="s">
        <v>65</v>
      </c>
      <c r="T2987" s="40" t="s">
        <v>5748</v>
      </c>
      <c r="U2987" s="40"/>
      <c r="V2987" s="48"/>
      <c r="W2987" s="48"/>
    </row>
    <row r="2988" s="49" customFormat="1">
      <c r="A2988" s="39">
        <v>11</v>
      </c>
      <c r="B2988" s="54" t="s">
        <v>40</v>
      </c>
      <c r="C2988" s="55" t="s">
        <v>5728</v>
      </c>
      <c r="D2988" s="141" t="s">
        <v>36</v>
      </c>
      <c r="E2988" s="88">
        <v>45002</v>
      </c>
      <c r="F2988" s="37" t="str">
        <f>VLOOKUP($C2988,CARPETAS!$C$5:$L$2388,2,FALSE)</f>
        <v>BRB011</v>
      </c>
      <c r="G2988" s="27" t="str">
        <f>VLOOKUP($C2988,CARPETAS!$C$5:$L$2388,9,FALSE)</f>
        <v>145.44.64</v>
      </c>
      <c r="H2988" s="28" t="str">
        <f>VLOOKUP($C2988,CARPETAS!$C$5:$L$2388,5,FALSE)</f>
        <v>Silvio</v>
      </c>
      <c r="I2988" s="88">
        <v>45005</v>
      </c>
      <c r="J2988" s="29" t="str">
        <f>VLOOKUP($C2988,CARPETAS!$C$5:$L$2388,4,FALSE)</f>
        <v>Rio Branco</v>
      </c>
      <c r="K2988" s="38"/>
      <c r="L2988" s="93">
        <f t="shared" si="191"/>
        <v>45006</v>
      </c>
      <c r="M2988" s="30">
        <f t="shared" si="189"/>
        <v>4</v>
      </c>
      <c r="N2988" s="31">
        <v>918</v>
      </c>
      <c r="O2988" s="31" t="s">
        <v>1282</v>
      </c>
      <c r="P2988" s="31">
        <v>919</v>
      </c>
      <c r="Q2988" s="31">
        <v>6136</v>
      </c>
      <c r="R2988" s="31" t="s">
        <v>3039</v>
      </c>
      <c r="S2988" s="31" t="s">
        <v>1628</v>
      </c>
      <c r="T2988" s="40" t="s">
        <v>5749</v>
      </c>
      <c r="U2988" s="40"/>
      <c r="V2988" s="48"/>
      <c r="W2988" s="48"/>
    </row>
    <row r="2989" s="49" customFormat="1">
      <c r="A2989" s="39">
        <v>11</v>
      </c>
      <c r="B2989" s="54" t="s">
        <v>40</v>
      </c>
      <c r="C2989" s="55" t="s">
        <v>5728</v>
      </c>
      <c r="D2989" s="141" t="s">
        <v>5708</v>
      </c>
      <c r="E2989" s="88">
        <v>45002</v>
      </c>
      <c r="F2989" s="37" t="str">
        <f>VLOOKUP($C2989,CARPETAS!$C$5:$L$2388,2,FALSE)</f>
        <v>BRB011</v>
      </c>
      <c r="G2989" s="27" t="str">
        <f>VLOOKUP($C2989,CARPETAS!$C$5:$L$2388,9,FALSE)</f>
        <v>145.44.64</v>
      </c>
      <c r="H2989" s="28" t="str">
        <f>VLOOKUP($C2989,CARPETAS!$C$5:$L$2388,5,FALSE)</f>
        <v>Silvio</v>
      </c>
      <c r="I2989" s="88">
        <v>45005</v>
      </c>
      <c r="J2989" s="29" t="str">
        <f>VLOOKUP($C2989,CARPETAS!$C$5:$L$2388,4,FALSE)</f>
        <v>Rio Branco</v>
      </c>
      <c r="K2989" s="38"/>
      <c r="L2989" s="93">
        <f t="shared" si="191"/>
        <v>45006</v>
      </c>
      <c r="M2989" s="30">
        <f t="shared" si="189"/>
        <v>4</v>
      </c>
      <c r="N2989" s="31">
        <v>918</v>
      </c>
      <c r="O2989" s="31" t="s">
        <v>5750</v>
      </c>
      <c r="P2989" s="31">
        <v>919</v>
      </c>
      <c r="Q2989" s="31">
        <v>6137</v>
      </c>
      <c r="R2989" s="31" t="s">
        <v>4440</v>
      </c>
      <c r="S2989" s="31" t="s">
        <v>4441</v>
      </c>
      <c r="T2989" s="40" t="s">
        <v>5749</v>
      </c>
      <c r="U2989" s="40"/>
      <c r="V2989" s="48"/>
      <c r="W2989" s="48"/>
    </row>
    <row r="2990" s="49" customFormat="1">
      <c r="A2990" s="39">
        <v>11</v>
      </c>
      <c r="B2990" s="54" t="s">
        <v>40</v>
      </c>
      <c r="C2990" s="55" t="s">
        <v>5714</v>
      </c>
      <c r="D2990" s="141" t="s">
        <v>26</v>
      </c>
      <c r="E2990" s="88">
        <v>45002</v>
      </c>
      <c r="F2990" s="37" t="str">
        <f>VLOOKUP($C2990,CARPETAS!$C$5:$L$2388,2,FALSE)</f>
        <v>BRB010</v>
      </c>
      <c r="G2990" s="27" t="str">
        <f>VLOOKUP($C2990,CARPETAS!$C$5:$L$2388,9,FALSE)</f>
        <v>145,38,85</v>
      </c>
      <c r="H2990" s="28" t="str">
        <f>VLOOKUP($C2990,CARPETAS!$C$5:$L$2388,5,FALSE)</f>
        <v>Zanini</v>
      </c>
      <c r="I2990" s="88">
        <v>45005</v>
      </c>
      <c r="J2990" s="29" t="str">
        <f>VLOOKUP($C2990,CARPETAS!$C$5:$L$2388,4,FALSE)</f>
        <v>Rio Branco</v>
      </c>
      <c r="K2990" s="38"/>
      <c r="L2990" s="93">
        <f t="shared" si="191"/>
        <v>45006</v>
      </c>
      <c r="M2990" s="30">
        <f t="shared" si="189"/>
        <v>4</v>
      </c>
      <c r="N2990" s="31">
        <v>918</v>
      </c>
      <c r="O2990" s="31" t="s">
        <v>1318</v>
      </c>
      <c r="P2990" s="31">
        <v>918</v>
      </c>
      <c r="Q2990" s="31">
        <v>3421</v>
      </c>
      <c r="R2990" s="31" t="s">
        <v>200</v>
      </c>
      <c r="S2990" s="31" t="s">
        <v>201</v>
      </c>
      <c r="T2990" s="40" t="s">
        <v>5748</v>
      </c>
      <c r="U2990" s="40"/>
      <c r="V2990" s="48"/>
      <c r="W2990" s="48"/>
    </row>
    <row r="2991" s="49" customFormat="1">
      <c r="A2991" s="39">
        <v>10</v>
      </c>
      <c r="B2991" s="54" t="s">
        <v>40</v>
      </c>
      <c r="C2991" s="55" t="s">
        <v>5751</v>
      </c>
      <c r="D2991" s="141" t="s">
        <v>38</v>
      </c>
      <c r="E2991" s="88">
        <v>44996</v>
      </c>
      <c r="F2991" s="37" t="str">
        <f>VLOOKUP($C2991,CARPETAS!$C$5:$L$2388,2,FALSE)</f>
        <v>BRA006</v>
      </c>
      <c r="G2991" s="27" t="str">
        <f>VLOOKUP($C2991,CARPETAS!$C$5:$L$2388,9,FALSE)</f>
        <v>145.43.31</v>
      </c>
      <c r="H2991" s="28" t="str">
        <f>VLOOKUP($C2991,CARPETAS!$C$5:$L$2388,5,FALSE)</f>
        <v>Silvio</v>
      </c>
      <c r="I2991" s="88">
        <v>45005</v>
      </c>
      <c r="J2991" s="29" t="str">
        <f>VLOOKUP($C2991,CARPETAS!$C$5:$L$2388,4,FALSE)</f>
        <v>Rio Branco</v>
      </c>
      <c r="K2991" s="38"/>
      <c r="L2991" s="93">
        <f>I2991+1+1</f>
        <v>45007</v>
      </c>
      <c r="M2991" s="30">
        <f t="shared" si="189"/>
        <v>11</v>
      </c>
      <c r="N2991" s="31">
        <v>1104</v>
      </c>
      <c r="O2991" s="31"/>
      <c r="P2991" s="31">
        <v>1104</v>
      </c>
      <c r="Q2991" s="31">
        <v>6118</v>
      </c>
      <c r="R2991" s="31" t="s">
        <v>2831</v>
      </c>
      <c r="S2991" s="31" t="s">
        <v>269</v>
      </c>
      <c r="T2991" s="40" t="s">
        <v>5752</v>
      </c>
      <c r="U2991" s="40"/>
      <c r="V2991" s="48"/>
      <c r="W2991" s="48"/>
    </row>
    <row r="2992" ht="28.5" s="49" customFormat="1">
      <c r="A2992" s="39">
        <v>10</v>
      </c>
      <c r="B2992" s="54" t="s">
        <v>40</v>
      </c>
      <c r="C2992" s="55" t="s">
        <v>5753</v>
      </c>
      <c r="D2992" s="141" t="s">
        <v>2282</v>
      </c>
      <c r="E2992" s="88">
        <v>44995</v>
      </c>
      <c r="F2992" s="37" t="str">
        <f>VLOOKUP($C2992,CARPETAS!$C$5:$L$2388,2,FALSE)</f>
        <v>BRE020</v>
      </c>
      <c r="G2992" s="27" t="str">
        <f>VLOOKUP($C2992,CARPETAS!$C$5:$L$2388,9,FALSE)</f>
        <v>145.33.11</v>
      </c>
      <c r="H2992" s="28" t="str">
        <f>VLOOKUP($C2992,CARPETAS!$C$5:$L$2388,5,FALSE)</f>
        <v>Silvio</v>
      </c>
      <c r="I2992" s="88">
        <v>45005</v>
      </c>
      <c r="J2992" s="29" t="str">
        <f>VLOOKUP($C2992,CARPETAS!$C$5:$L$2388,4,FALSE)</f>
        <v>Rio Branco</v>
      </c>
      <c r="K2992" s="38"/>
      <c r="L2992" s="93">
        <f>I2992+1+1</f>
        <v>45007</v>
      </c>
      <c r="M2992" s="30">
        <f t="shared" si="189"/>
        <v>12</v>
      </c>
      <c r="N2992" s="31">
        <v>1512</v>
      </c>
      <c r="O2992" s="31"/>
      <c r="P2992" s="31">
        <v>1512</v>
      </c>
      <c r="Q2992" s="31">
        <v>6112</v>
      </c>
      <c r="R2992" s="31" t="s">
        <v>4826</v>
      </c>
      <c r="S2992" s="31" t="s">
        <v>1985</v>
      </c>
      <c r="T2992" s="40" t="s">
        <v>5754</v>
      </c>
      <c r="U2992" s="40"/>
      <c r="V2992" s="48"/>
      <c r="W2992" s="48"/>
    </row>
    <row r="2993" s="49" customFormat="1">
      <c r="A2993" s="39">
        <v>11</v>
      </c>
      <c r="B2993" s="54" t="s">
        <v>22</v>
      </c>
      <c r="C2993" s="55" t="s">
        <v>23</v>
      </c>
      <c r="D2993" s="141" t="s">
        <v>5537</v>
      </c>
      <c r="E2993" s="88">
        <v>45003</v>
      </c>
      <c r="F2993" s="37" t="str">
        <f>VLOOKUP($C2993,CARPETAS!$C$5:$L$2388,2,FALSE)</f>
        <v>BRB</v>
      </c>
      <c r="G2993" s="27" t="str">
        <f>VLOOKUP($C2993,CARPETAS!$C$5:$L$2388,9,FALSE)</f>
        <v>xx</v>
      </c>
      <c r="H2993" s="28" t="str">
        <f>VLOOKUP($C2993,CARPETAS!$C$5:$L$2388,5,FALSE)</f>
        <v>xx</v>
      </c>
      <c r="I2993" s="88">
        <f>E2993+2</f>
        <v>45005</v>
      </c>
      <c r="J2993" s="29" t="str">
        <f>VLOOKUP($C2993,CARPETAS!$C$5:$L$2388,4,FALSE)</f>
        <v>xx</v>
      </c>
      <c r="K2993" s="38"/>
      <c r="L2993" s="93">
        <f ref="L2993:L3021" t="shared" si="192">I2993+1</f>
        <v>45006</v>
      </c>
      <c r="M2993" s="30">
        <f t="shared" si="189"/>
        <v>3</v>
      </c>
      <c r="N2993" s="31">
        <v>918</v>
      </c>
      <c r="O2993" s="31"/>
      <c r="P2993" s="31"/>
      <c r="Q2993" s="31"/>
      <c r="R2993" s="31"/>
      <c r="S2993" s="31"/>
      <c r="T2993" s="40"/>
      <c r="U2993" s="40"/>
      <c r="V2993" s="48"/>
      <c r="W2993" s="48"/>
    </row>
    <row r="2994" s="49" customFormat="1">
      <c r="A2994" s="39">
        <v>12</v>
      </c>
      <c r="B2994" s="54" t="s">
        <v>40</v>
      </c>
      <c r="C2994" s="55" t="s">
        <v>5714</v>
      </c>
      <c r="D2994" s="141" t="s">
        <v>26</v>
      </c>
      <c r="E2994" s="88">
        <v>45006</v>
      </c>
      <c r="F2994" s="37" t="str">
        <f>VLOOKUP($C2994,CARPETAS!$C$5:$L$2388,2,FALSE)</f>
        <v>BRB010</v>
      </c>
      <c r="G2994" s="27" t="str">
        <f>VLOOKUP($C2994,CARPETAS!$C$5:$L$2388,9,FALSE)</f>
        <v>145,38,85</v>
      </c>
      <c r="H2994" s="28" t="str">
        <f>VLOOKUP($C2994,CARPETAS!$C$5:$L$2388,5,FALSE)</f>
        <v>Zanini</v>
      </c>
      <c r="I2994" s="88">
        <v>45007</v>
      </c>
      <c r="J2994" s="29" t="str">
        <f>VLOOKUP($C2994,CARPETAS!$C$5:$L$2388,4,FALSE)</f>
        <v>Rio Branco</v>
      </c>
      <c r="K2994" s="38"/>
      <c r="L2994" s="93">
        <f t="shared" si="192"/>
        <v>45008</v>
      </c>
      <c r="M2994" s="30">
        <f t="shared" si="189"/>
        <v>2</v>
      </c>
      <c r="N2994" s="31">
        <v>918</v>
      </c>
      <c r="O2994" s="31" t="s">
        <v>1331</v>
      </c>
      <c r="P2994" s="31">
        <v>918</v>
      </c>
      <c r="Q2994" s="31">
        <v>3429</v>
      </c>
      <c r="R2994" s="31" t="s">
        <v>582</v>
      </c>
      <c r="S2994" s="31" t="s">
        <v>583</v>
      </c>
      <c r="T2994" s="40" t="s">
        <v>5755</v>
      </c>
      <c r="U2994" s="40"/>
      <c r="V2994" s="48"/>
      <c r="W2994" s="48"/>
    </row>
    <row r="2995" s="49" customFormat="1">
      <c r="A2995" s="39">
        <v>12</v>
      </c>
      <c r="B2995" s="54" t="s">
        <v>40</v>
      </c>
      <c r="C2995" s="55" t="s">
        <v>5690</v>
      </c>
      <c r="D2995" s="141" t="s">
        <v>1998</v>
      </c>
      <c r="E2995" s="88">
        <v>45006</v>
      </c>
      <c r="F2995" s="37" t="str">
        <f>VLOOKUP($C2995,CARPETAS!$C$5:$L$2388,2,FALSE)</f>
        <v>BRB008</v>
      </c>
      <c r="G2995" s="27" t="str">
        <f>VLOOKUP($C2995,CARPETAS!$C$5:$L$2388,9,FALSE)</f>
        <v>145,25,90</v>
      </c>
      <c r="H2995" s="28" t="str">
        <f>VLOOKUP($C2995,CARPETAS!$C$5:$L$2388,5,FALSE)</f>
        <v>Zanini</v>
      </c>
      <c r="I2995" s="88">
        <v>45007</v>
      </c>
      <c r="J2995" s="29" t="str">
        <f>VLOOKUP($C2995,CARPETAS!$C$5:$L$2388,4,FALSE)</f>
        <v>Rio Branco</v>
      </c>
      <c r="K2995" s="38"/>
      <c r="L2995" s="93">
        <f t="shared" si="192"/>
        <v>45008</v>
      </c>
      <c r="M2995" s="30">
        <f t="shared" si="189"/>
        <v>2</v>
      </c>
      <c r="N2995" s="31">
        <v>918</v>
      </c>
      <c r="O2995" s="31" t="s">
        <v>2211</v>
      </c>
      <c r="P2995" s="31">
        <v>918</v>
      </c>
      <c r="Q2995" s="31">
        <v>3433</v>
      </c>
      <c r="R2995" s="31" t="s">
        <v>4831</v>
      </c>
      <c r="S2995" s="31" t="s">
        <v>4832</v>
      </c>
      <c r="T2995" s="40" t="s">
        <v>5755</v>
      </c>
      <c r="U2995" s="40"/>
      <c r="V2995" s="48"/>
      <c r="W2995" s="48"/>
    </row>
    <row r="2996" s="49" customFormat="1">
      <c r="A2996" s="39">
        <v>12</v>
      </c>
      <c r="B2996" s="54" t="s">
        <v>40</v>
      </c>
      <c r="C2996" s="55" t="s">
        <v>5698</v>
      </c>
      <c r="D2996" s="141" t="s">
        <v>27</v>
      </c>
      <c r="E2996" s="88">
        <v>45006</v>
      </c>
      <c r="F2996" s="37" t="str">
        <f>VLOOKUP($C2996,CARPETAS!$C$5:$L$2388,2,FALSE)</f>
        <v>BRB009</v>
      </c>
      <c r="G2996" s="27" t="str">
        <f>VLOOKUP($C2996,CARPETAS!$C$5:$L$2388,9,FALSE)</f>
        <v>145,34,67</v>
      </c>
      <c r="H2996" s="28" t="str">
        <f>VLOOKUP($C2996,CARPETAS!$C$5:$L$2388,5,FALSE)</f>
        <v>Amaro</v>
      </c>
      <c r="I2996" s="88">
        <v>45007</v>
      </c>
      <c r="J2996" s="29" t="str">
        <f>VLOOKUP($C2996,CARPETAS!$C$5:$L$2388,4,FALSE)</f>
        <v>Rio Branco</v>
      </c>
      <c r="K2996" s="38"/>
      <c r="L2996" s="93">
        <f t="shared" si="192"/>
        <v>45008</v>
      </c>
      <c r="M2996" s="30">
        <f t="shared" si="189"/>
        <v>2</v>
      </c>
      <c r="N2996" s="31">
        <v>1008</v>
      </c>
      <c r="O2996" s="31" t="s">
        <v>1675</v>
      </c>
      <c r="P2996" s="31"/>
      <c r="Q2996" s="31">
        <v>21273</v>
      </c>
      <c r="R2996" s="31" t="s">
        <v>4277</v>
      </c>
      <c r="S2996" s="31" t="s">
        <v>4278</v>
      </c>
      <c r="T2996" s="40" t="s">
        <v>5756</v>
      </c>
      <c r="U2996" s="40"/>
      <c r="V2996" s="48"/>
      <c r="W2996" s="48"/>
    </row>
    <row r="2997" s="49" customFormat="1">
      <c r="A2997" s="39">
        <v>12</v>
      </c>
      <c r="B2997" s="54" t="s">
        <v>40</v>
      </c>
      <c r="C2997" s="55" t="s">
        <v>5757</v>
      </c>
      <c r="D2997" s="141" t="s">
        <v>5420</v>
      </c>
      <c r="E2997" s="88">
        <v>45006</v>
      </c>
      <c r="F2997" s="37" t="str">
        <f>VLOOKUP($C2997,CARPETAS!$C$5:$L$2388,2,FALSE)</f>
        <v>PYB014</v>
      </c>
      <c r="G2997" s="27" t="str">
        <f>VLOOKUP($C2997,CARPETAS!$C$5:$L$2388,9,FALSE)</f>
        <v>145.54.33</v>
      </c>
      <c r="H2997" s="28" t="str">
        <f>VLOOKUP($C2997,CARPETAS!$C$5:$L$2388,5,FALSE)</f>
        <v>Alto Paraguay</v>
      </c>
      <c r="I2997" s="88">
        <f>E2997+2</f>
        <v>45008</v>
      </c>
      <c r="J2997" s="29" t="str">
        <f>VLOOKUP($C2997,CARPETAS!$C$5:$L$2388,4,FALSE)</f>
        <v>Salto</v>
      </c>
      <c r="K2997" s="38"/>
      <c r="L2997" s="93">
        <f t="shared" si="192"/>
        <v>45009</v>
      </c>
      <c r="M2997" s="30">
        <f t="shared" si="189"/>
        <v>3</v>
      </c>
      <c r="N2997" s="31">
        <v>994</v>
      </c>
      <c r="O2997" s="31" t="s">
        <v>5399</v>
      </c>
      <c r="P2997" s="31"/>
      <c r="Q2997" s="31"/>
      <c r="R2997" s="31" t="s">
        <v>5758</v>
      </c>
      <c r="S2997" s="31" t="s">
        <v>5759</v>
      </c>
      <c r="T2997" s="40" t="s">
        <v>5760</v>
      </c>
      <c r="U2997" s="40"/>
      <c r="V2997" s="48"/>
      <c r="W2997" s="48"/>
    </row>
    <row r="2998" s="49" customFormat="1">
      <c r="A2998" s="39">
        <v>12</v>
      </c>
      <c r="B2998" s="54" t="s">
        <v>40</v>
      </c>
      <c r="C2998" s="55" t="s">
        <v>5757</v>
      </c>
      <c r="D2998" s="141" t="s">
        <v>5420</v>
      </c>
      <c r="E2998" s="88">
        <v>45006</v>
      </c>
      <c r="F2998" s="37" t="str">
        <f>VLOOKUP($C2998,CARPETAS!$C$5:$L$2388,2,FALSE)</f>
        <v>PYB014</v>
      </c>
      <c r="G2998" s="27" t="str">
        <f>VLOOKUP($C2998,CARPETAS!$C$5:$L$2388,9,FALSE)</f>
        <v>145.54.33</v>
      </c>
      <c r="H2998" s="28" t="str">
        <f>VLOOKUP($C2998,CARPETAS!$C$5:$L$2388,5,FALSE)</f>
        <v>Alto Paraguay</v>
      </c>
      <c r="I2998" s="88">
        <f>E2998+2</f>
        <v>45008</v>
      </c>
      <c r="J2998" s="29" t="str">
        <f>VLOOKUP($C2998,CARPETAS!$C$5:$L$2388,4,FALSE)</f>
        <v>Salto</v>
      </c>
      <c r="K2998" s="38"/>
      <c r="L2998" s="93">
        <f t="shared" si="192"/>
        <v>45009</v>
      </c>
      <c r="M2998" s="30">
        <f ref="M2998:M3061" t="shared" si="193">IF(E2998&lt;&gt;"",L2998-E2998,"-")</f>
        <v>3</v>
      </c>
      <c r="N2998" s="31">
        <v>994</v>
      </c>
      <c r="O2998" s="31" t="s">
        <v>5421</v>
      </c>
      <c r="P2998" s="31"/>
      <c r="Q2998" s="31"/>
      <c r="R2998" s="31" t="s">
        <v>5761</v>
      </c>
      <c r="S2998" s="31" t="s">
        <v>5435</v>
      </c>
      <c r="T2998" s="40" t="s">
        <v>5760</v>
      </c>
      <c r="U2998" s="40"/>
      <c r="V2998" s="48"/>
      <c r="W2998" s="48"/>
    </row>
    <row r="2999" ht="28.5" s="49" customFormat="1">
      <c r="A2999" s="39">
        <v>12</v>
      </c>
      <c r="B2999" s="54" t="s">
        <v>40</v>
      </c>
      <c r="C2999" s="55" t="s">
        <v>5762</v>
      </c>
      <c r="D2999" s="141" t="s">
        <v>1907</v>
      </c>
      <c r="E2999" s="88">
        <v>45005</v>
      </c>
      <c r="F2999" s="37" t="str">
        <f>VLOOKUP($C2999,CARPETAS!$C$5:$L$2388,2,FALSE)</f>
        <v>PYB013</v>
      </c>
      <c r="G2999" s="27" t="str">
        <f>VLOOKUP($C2999,CARPETAS!$C$5:$L$2388,9,FALSE)</f>
        <v>145.54.34</v>
      </c>
      <c r="H2999" s="28" t="str">
        <f>VLOOKUP($C2999,CARPETAS!$C$5:$L$2388,5,FALSE)</f>
        <v>Alto Paraguay</v>
      </c>
      <c r="I2999" s="88">
        <v>45009</v>
      </c>
      <c r="J2999" s="29" t="str">
        <f>VLOOKUP($C2999,CARPETAS!$C$5:$L$2388,4,FALSE)</f>
        <v>Salto</v>
      </c>
      <c r="K2999" s="38"/>
      <c r="L2999" s="93">
        <f t="shared" si="192"/>
        <v>45010</v>
      </c>
      <c r="M2999" s="30">
        <f t="shared" si="193"/>
        <v>5</v>
      </c>
      <c r="N2999" s="31">
        <v>990</v>
      </c>
      <c r="O2999" s="31" t="s">
        <v>5763</v>
      </c>
      <c r="P2999" s="31"/>
      <c r="Q2999" s="31"/>
      <c r="R2999" s="31" t="s">
        <v>2009</v>
      </c>
      <c r="S2999" s="31" t="s">
        <v>2010</v>
      </c>
      <c r="T2999" s="40" t="s">
        <v>5764</v>
      </c>
      <c r="U2999" s="40"/>
      <c r="V2999" s="48"/>
      <c r="W2999" s="48"/>
    </row>
    <row r="3000" s="49" customFormat="1">
      <c r="A3000" s="39">
        <v>12</v>
      </c>
      <c r="B3000" s="54" t="s">
        <v>40</v>
      </c>
      <c r="C3000" s="55" t="s">
        <v>5728</v>
      </c>
      <c r="D3000" s="141" t="s">
        <v>32</v>
      </c>
      <c r="E3000" s="88">
        <v>45007</v>
      </c>
      <c r="F3000" s="37" t="str">
        <f>VLOOKUP($C3000,CARPETAS!$C$5:$L$2388,2,FALSE)</f>
        <v>BRB011</v>
      </c>
      <c r="G3000" s="27" t="str">
        <f>VLOOKUP($C3000,CARPETAS!$C$5:$L$2388,9,FALSE)</f>
        <v>145.44.64</v>
      </c>
      <c r="H3000" s="28" t="str">
        <f>VLOOKUP($C3000,CARPETAS!$C$5:$L$2388,5,FALSE)</f>
        <v>Silvio</v>
      </c>
      <c r="I3000" s="88">
        <f>E3000+2</f>
        <v>45009</v>
      </c>
      <c r="J3000" s="29" t="str">
        <f>VLOOKUP($C3000,CARPETAS!$C$5:$L$2388,4,FALSE)</f>
        <v>Rio Branco</v>
      </c>
      <c r="K3000" s="38"/>
      <c r="L3000" s="93">
        <f t="shared" si="192"/>
        <v>45010</v>
      </c>
      <c r="M3000" s="30">
        <f t="shared" si="193"/>
        <v>3</v>
      </c>
      <c r="N3000" s="31">
        <v>918</v>
      </c>
      <c r="O3000" s="31" t="s">
        <v>1375</v>
      </c>
      <c r="P3000" s="31">
        <v>919</v>
      </c>
      <c r="Q3000" s="31">
        <v>6141</v>
      </c>
      <c r="R3000" s="31" t="s">
        <v>4819</v>
      </c>
      <c r="S3000" s="31" t="s">
        <v>1991</v>
      </c>
      <c r="T3000" s="40" t="s">
        <v>5765</v>
      </c>
      <c r="U3000" s="40"/>
      <c r="V3000" s="48"/>
      <c r="W3000" s="48"/>
    </row>
    <row r="3001" s="49" customFormat="1">
      <c r="A3001" s="39">
        <v>12</v>
      </c>
      <c r="B3001" s="54" t="s">
        <v>40</v>
      </c>
      <c r="C3001" s="55" t="s">
        <v>5766</v>
      </c>
      <c r="D3001" s="141" t="s">
        <v>26</v>
      </c>
      <c r="E3001" s="88">
        <v>45007</v>
      </c>
      <c r="F3001" s="37" t="str">
        <f>VLOOKUP($C3001,CARPETAS!$C$5:$L$2388,2,FALSE)</f>
        <v>BRB013</v>
      </c>
      <c r="G3001" s="27" t="str">
        <f>VLOOKUP($C3001,CARPETAS!$C$5:$L$2388,9,FALSE)</f>
        <v>145,56,53</v>
      </c>
      <c r="H3001" s="28" t="str">
        <f>VLOOKUP($C3001,CARPETAS!$C$5:$L$2388,5,FALSE)</f>
        <v>Zanini</v>
      </c>
      <c r="I3001" s="88">
        <f>E3001+2</f>
        <v>45009</v>
      </c>
      <c r="J3001" s="29" t="str">
        <f>VLOOKUP($C3001,CARPETAS!$C$5:$L$2388,4,FALSE)</f>
        <v>Rio Branco</v>
      </c>
      <c r="K3001" s="38"/>
      <c r="L3001" s="93">
        <f t="shared" si="192"/>
        <v>45010</v>
      </c>
      <c r="M3001" s="30">
        <f t="shared" si="193"/>
        <v>3</v>
      </c>
      <c r="N3001" s="31">
        <v>918</v>
      </c>
      <c r="O3001" s="31" t="s">
        <v>1333</v>
      </c>
      <c r="P3001" s="31">
        <v>918</v>
      </c>
      <c r="Q3001" s="31">
        <v>3442</v>
      </c>
      <c r="R3001" s="31" t="s">
        <v>171</v>
      </c>
      <c r="S3001" s="31" t="s">
        <v>172</v>
      </c>
      <c r="T3001" s="40" t="s">
        <v>5767</v>
      </c>
      <c r="U3001" s="40"/>
      <c r="V3001" s="48"/>
      <c r="W3001" s="48"/>
    </row>
    <row r="3002" s="49" customFormat="1">
      <c r="A3002" s="39">
        <v>12</v>
      </c>
      <c r="B3002" s="54" t="s">
        <v>22</v>
      </c>
      <c r="C3002" s="55" t="s">
        <v>23</v>
      </c>
      <c r="D3002" s="141" t="s">
        <v>28</v>
      </c>
      <c r="E3002" s="88">
        <v>45007</v>
      </c>
      <c r="F3002" s="37" t="str">
        <f>VLOOKUP($C3002,CARPETAS!$C$5:$L$2388,2,FALSE)</f>
        <v>BRB</v>
      </c>
      <c r="G3002" s="27" t="str">
        <f>VLOOKUP($C3002,CARPETAS!$C$5:$L$2388,9,FALSE)</f>
        <v>xx</v>
      </c>
      <c r="H3002" s="28" t="str">
        <f>VLOOKUP($C3002,CARPETAS!$C$5:$L$2388,5,FALSE)</f>
        <v>xx</v>
      </c>
      <c r="I3002" s="88">
        <f>E3002+2</f>
        <v>45009</v>
      </c>
      <c r="J3002" s="29" t="str">
        <f>VLOOKUP($C3002,CARPETAS!$C$5:$L$2388,4,FALSE)</f>
        <v>xx</v>
      </c>
      <c r="K3002" s="38"/>
      <c r="L3002" s="93">
        <f t="shared" si="192"/>
        <v>45010</v>
      </c>
      <c r="M3002" s="30">
        <f t="shared" si="193"/>
        <v>3</v>
      </c>
      <c r="N3002" s="31">
        <v>918</v>
      </c>
      <c r="O3002" s="31"/>
      <c r="P3002" s="31"/>
      <c r="Q3002" s="31"/>
      <c r="R3002" s="31"/>
      <c r="S3002" s="31"/>
      <c r="T3002" s="40"/>
      <c r="U3002" s="40"/>
      <c r="V3002" s="48"/>
      <c r="W3002" s="48"/>
    </row>
    <row r="3003" s="49" customFormat="1">
      <c r="A3003" s="39">
        <v>12</v>
      </c>
      <c r="B3003" s="54" t="s">
        <v>40</v>
      </c>
      <c r="C3003" s="55" t="s">
        <v>5690</v>
      </c>
      <c r="D3003" s="141" t="s">
        <v>1998</v>
      </c>
      <c r="E3003" s="88">
        <v>45008</v>
      </c>
      <c r="F3003" s="37" t="str">
        <f>VLOOKUP($C3003,CARPETAS!$C$5:$L$2388,2,FALSE)</f>
        <v>BRB008</v>
      </c>
      <c r="G3003" s="27" t="str">
        <f>VLOOKUP($C3003,CARPETAS!$C$5:$L$2388,9,FALSE)</f>
        <v>145,25,90</v>
      </c>
      <c r="H3003" s="28" t="str">
        <f>VLOOKUP($C3003,CARPETAS!$C$5:$L$2388,5,FALSE)</f>
        <v>Zanini</v>
      </c>
      <c r="I3003" s="88">
        <f>E3003+2</f>
        <v>45010</v>
      </c>
      <c r="J3003" s="29" t="str">
        <f>VLOOKUP($C3003,CARPETAS!$C$5:$L$2388,4,FALSE)</f>
        <v>Rio Branco</v>
      </c>
      <c r="K3003" s="38"/>
      <c r="L3003" s="93">
        <f t="shared" si="192"/>
        <v>45011</v>
      </c>
      <c r="M3003" s="30">
        <f t="shared" si="193"/>
        <v>3</v>
      </c>
      <c r="N3003" s="31">
        <v>918</v>
      </c>
      <c r="O3003" s="31" t="s">
        <v>5768</v>
      </c>
      <c r="P3003" s="31">
        <v>918</v>
      </c>
      <c r="Q3003" s="31">
        <v>3443</v>
      </c>
      <c r="R3003" s="31" t="s">
        <v>3399</v>
      </c>
      <c r="S3003" s="31" t="s">
        <v>3400</v>
      </c>
      <c r="T3003" s="40" t="s">
        <v>5767</v>
      </c>
      <c r="U3003" s="40"/>
      <c r="V3003" s="48"/>
      <c r="W3003" s="48"/>
    </row>
    <row r="3004" s="49" customFormat="1">
      <c r="A3004" s="39">
        <v>11</v>
      </c>
      <c r="B3004" s="54" t="s">
        <v>40</v>
      </c>
      <c r="C3004" s="55" t="s">
        <v>5769</v>
      </c>
      <c r="D3004" s="141" t="s">
        <v>38</v>
      </c>
      <c r="E3004" s="88">
        <v>45002</v>
      </c>
      <c r="F3004" s="37" t="str">
        <f>VLOOKUP($C3004,CARPETAS!$C$5:$L$2388,2,FALSE)</f>
        <v>BRA007</v>
      </c>
      <c r="G3004" s="27" t="str">
        <f>VLOOKUP($C3004,CARPETAS!$C$5:$L$2388,9,FALSE)</f>
        <v>145,49,35</v>
      </c>
      <c r="H3004" s="28" t="str">
        <f>VLOOKUP($C3004,CARPETAS!$C$5:$L$2388,5,FALSE)</f>
        <v>Silvio</v>
      </c>
      <c r="I3004" s="88">
        <f>E3004+10</f>
        <v>45012</v>
      </c>
      <c r="J3004" s="29" t="str">
        <f>VLOOKUP($C3004,CARPETAS!$C$5:$L$2388,4,FALSE)</f>
        <v>Rio Branco</v>
      </c>
      <c r="K3004" s="38"/>
      <c r="L3004" s="93">
        <f t="shared" si="192"/>
        <v>45013</v>
      </c>
      <c r="M3004" s="30">
        <f t="shared" si="193"/>
        <v>11</v>
      </c>
      <c r="N3004" s="31">
        <v>1104</v>
      </c>
      <c r="O3004" s="31"/>
      <c r="P3004" s="31">
        <v>1104</v>
      </c>
      <c r="Q3004" s="31">
        <v>6134</v>
      </c>
      <c r="R3004" s="31" t="s">
        <v>4902</v>
      </c>
      <c r="S3004" s="31" t="s">
        <v>4684</v>
      </c>
      <c r="T3004" s="40" t="s">
        <v>5770</v>
      </c>
      <c r="U3004" s="40"/>
      <c r="V3004" s="48"/>
      <c r="W3004" s="48"/>
    </row>
    <row r="3005" s="49" customFormat="1">
      <c r="A3005" s="39">
        <v>12</v>
      </c>
      <c r="B3005" s="54" t="s">
        <v>40</v>
      </c>
      <c r="C3005" s="55" t="s">
        <v>5771</v>
      </c>
      <c r="D3005" s="141" t="s">
        <v>36</v>
      </c>
      <c r="E3005" s="88">
        <v>45008</v>
      </c>
      <c r="F3005" s="37" t="str">
        <f>VLOOKUP($C3005,CARPETAS!$C$5:$L$2388,2,FALSE)</f>
        <v>BRB012</v>
      </c>
      <c r="G3005" s="27" t="str">
        <f>VLOOKUP($C3005,CARPETAS!$C$5:$L$2388,9,FALSE)</f>
        <v>145,56,51</v>
      </c>
      <c r="H3005" s="28" t="str">
        <f>VLOOKUP($C3005,CARPETAS!$C$5:$L$2388,5,FALSE)</f>
        <v>Silvio</v>
      </c>
      <c r="I3005" s="88">
        <v>45012</v>
      </c>
      <c r="J3005" s="29" t="str">
        <f>VLOOKUP($C3005,CARPETAS!$C$5:$L$2388,4,FALSE)</f>
        <v>Rio Branco</v>
      </c>
      <c r="K3005" s="38"/>
      <c r="L3005" s="93">
        <f t="shared" si="192"/>
        <v>45013</v>
      </c>
      <c r="M3005" s="30">
        <f t="shared" si="193"/>
        <v>5</v>
      </c>
      <c r="N3005" s="31">
        <v>918</v>
      </c>
      <c r="O3005" s="31" t="s">
        <v>1327</v>
      </c>
      <c r="P3005" s="31">
        <v>919</v>
      </c>
      <c r="Q3005" s="31">
        <v>6147</v>
      </c>
      <c r="R3005" s="31" t="s">
        <v>1627</v>
      </c>
      <c r="S3005" s="31" t="s">
        <v>5372</v>
      </c>
      <c r="T3005" s="40" t="s">
        <v>5772</v>
      </c>
      <c r="U3005" s="40"/>
      <c r="V3005" s="48"/>
      <c r="W3005" s="48"/>
    </row>
    <row r="3006" s="49" customFormat="1">
      <c r="A3006" s="39">
        <v>12</v>
      </c>
      <c r="B3006" s="54" t="s">
        <v>40</v>
      </c>
      <c r="C3006" s="55" t="s">
        <v>5771</v>
      </c>
      <c r="D3006" s="141" t="s">
        <v>5708</v>
      </c>
      <c r="E3006" s="88">
        <v>45009</v>
      </c>
      <c r="F3006" s="37" t="str">
        <f>VLOOKUP($C3006,CARPETAS!$C$5:$L$2388,2,FALSE)</f>
        <v>BRB012</v>
      </c>
      <c r="G3006" s="27" t="str">
        <f>VLOOKUP($C3006,CARPETAS!$C$5:$L$2388,9,FALSE)</f>
        <v>145,56,51</v>
      </c>
      <c r="H3006" s="28" t="str">
        <f>VLOOKUP($C3006,CARPETAS!$C$5:$L$2388,5,FALSE)</f>
        <v>Silvio</v>
      </c>
      <c r="I3006" s="88">
        <v>45012</v>
      </c>
      <c r="J3006" s="29" t="str">
        <f>VLOOKUP($C3006,CARPETAS!$C$5:$L$2388,4,FALSE)</f>
        <v>Rio Branco</v>
      </c>
      <c r="K3006" s="38"/>
      <c r="L3006" s="93">
        <f t="shared" si="192"/>
        <v>45013</v>
      </c>
      <c r="M3006" s="30">
        <f t="shared" si="193"/>
        <v>4</v>
      </c>
      <c r="N3006" s="31">
        <v>918</v>
      </c>
      <c r="O3006" s="31" t="s">
        <v>5773</v>
      </c>
      <c r="P3006" s="31">
        <v>918</v>
      </c>
      <c r="Q3006" s="31">
        <v>6148</v>
      </c>
      <c r="R3006" s="31" t="s">
        <v>2611</v>
      </c>
      <c r="S3006" s="31" t="s">
        <v>2612</v>
      </c>
      <c r="T3006" s="40" t="s">
        <v>5774</v>
      </c>
      <c r="U3006" s="40"/>
      <c r="V3006" s="48"/>
      <c r="W3006" s="48"/>
    </row>
    <row r="3007" s="49" customFormat="1">
      <c r="A3007" s="39">
        <v>12</v>
      </c>
      <c r="B3007" s="54" t="s">
        <v>40</v>
      </c>
      <c r="C3007" s="55" t="s">
        <v>5766</v>
      </c>
      <c r="D3007" s="141" t="s">
        <v>26</v>
      </c>
      <c r="E3007" s="88">
        <v>45009</v>
      </c>
      <c r="F3007" s="37" t="str">
        <f>VLOOKUP($C3007,CARPETAS!$C$5:$L$2388,2,FALSE)</f>
        <v>BRB013</v>
      </c>
      <c r="G3007" s="27" t="str">
        <f>VLOOKUP($C3007,CARPETAS!$C$5:$L$2388,9,FALSE)</f>
        <v>145,56,53</v>
      </c>
      <c r="H3007" s="28" t="str">
        <f>VLOOKUP($C3007,CARPETAS!$C$5:$L$2388,5,FALSE)</f>
        <v>Zanini</v>
      </c>
      <c r="I3007" s="88">
        <v>45012</v>
      </c>
      <c r="J3007" s="29" t="str">
        <f>VLOOKUP($C3007,CARPETAS!$C$5:$L$2388,4,FALSE)</f>
        <v>Rio Branco</v>
      </c>
      <c r="K3007" s="38"/>
      <c r="L3007" s="93">
        <f t="shared" si="192"/>
        <v>45013</v>
      </c>
      <c r="M3007" s="30">
        <f t="shared" si="193"/>
        <v>4</v>
      </c>
      <c r="N3007" s="31">
        <v>918</v>
      </c>
      <c r="O3007" s="31" t="s">
        <v>1340</v>
      </c>
      <c r="P3007" s="31">
        <v>918</v>
      </c>
      <c r="Q3007" s="31">
        <v>3448</v>
      </c>
      <c r="R3007" s="31" t="s">
        <v>1554</v>
      </c>
      <c r="S3007" s="31" t="s">
        <v>2086</v>
      </c>
      <c r="T3007" s="40" t="s">
        <v>5774</v>
      </c>
      <c r="U3007" s="40"/>
      <c r="V3007" s="48"/>
      <c r="W3007" s="48"/>
    </row>
    <row r="3008" s="49" customFormat="1">
      <c r="A3008" s="39">
        <v>11</v>
      </c>
      <c r="B3008" s="54" t="s">
        <v>40</v>
      </c>
      <c r="C3008" s="55" t="s">
        <v>5775</v>
      </c>
      <c r="D3008" s="141" t="s">
        <v>38</v>
      </c>
      <c r="E3008" s="88">
        <v>45002</v>
      </c>
      <c r="F3008" s="37" t="str">
        <f>VLOOKUP($C3008,CARPETAS!$C$5:$L$2388,2,FALSE)</f>
        <v>BRA007</v>
      </c>
      <c r="G3008" s="27" t="str">
        <f>VLOOKUP($C3008,CARPETAS!$C$5:$L$2388,9,FALSE)</f>
        <v>145,49,35</v>
      </c>
      <c r="H3008" s="28" t="str">
        <f>VLOOKUP($C3008,CARPETAS!$C$5:$L$2388,5,FALSE)</f>
        <v>Silvio</v>
      </c>
      <c r="I3008" s="88">
        <v>45012</v>
      </c>
      <c r="J3008" s="29" t="str">
        <f>VLOOKUP($C3008,CARPETAS!$C$5:$L$2388,4,FALSE)</f>
        <v>Rio Branco</v>
      </c>
      <c r="K3008" s="38"/>
      <c r="L3008" s="93">
        <f t="shared" si="192"/>
        <v>45013</v>
      </c>
      <c r="M3008" s="30">
        <f t="shared" si="193"/>
        <v>11</v>
      </c>
      <c r="N3008" s="31">
        <v>1104</v>
      </c>
      <c r="O3008" s="31"/>
      <c r="P3008" s="31">
        <v>1103</v>
      </c>
      <c r="Q3008" s="31">
        <v>6133</v>
      </c>
      <c r="R3008" s="31" t="s">
        <v>3746</v>
      </c>
      <c r="S3008" s="31" t="s">
        <v>3747</v>
      </c>
      <c r="T3008" s="40" t="s">
        <v>5776</v>
      </c>
      <c r="U3008" s="40"/>
      <c r="V3008" s="48"/>
      <c r="W3008" s="48"/>
    </row>
    <row r="3009" s="49" customFormat="1">
      <c r="A3009" s="39">
        <v>12</v>
      </c>
      <c r="B3009" s="54" t="s">
        <v>40</v>
      </c>
      <c r="C3009" s="55" t="s">
        <v>5777</v>
      </c>
      <c r="D3009" s="141" t="s">
        <v>2282</v>
      </c>
      <c r="E3009" s="88">
        <v>45009</v>
      </c>
      <c r="F3009" s="37" t="str">
        <f>VLOOKUP($C3009,CARPETAS!$C$5:$L$2388,2,FALSE)</f>
        <v>BRE023</v>
      </c>
      <c r="G3009" s="27" t="str">
        <f>VLOOKUP($C3009,CARPETAS!$C$5:$L$2388,9,FALSE)</f>
        <v>1455558/1455560/1455556/1455356</v>
      </c>
      <c r="H3009" s="28" t="str">
        <f>VLOOKUP($C3009,CARPETAS!$C$5:$L$2388,5,FALSE)</f>
        <v>Zanini</v>
      </c>
      <c r="I3009" s="88">
        <f>E3009+3</f>
        <v>45012</v>
      </c>
      <c r="J3009" s="29" t="str">
        <f>VLOOKUP($C3009,CARPETAS!$C$5:$L$2388,4,FALSE)</f>
        <v>Rio Branco</v>
      </c>
      <c r="K3009" s="38"/>
      <c r="L3009" s="93">
        <f t="shared" si="192"/>
        <v>45013</v>
      </c>
      <c r="M3009" s="30">
        <f t="shared" si="193"/>
        <v>4</v>
      </c>
      <c r="N3009" s="31">
        <v>1443</v>
      </c>
      <c r="O3009" s="31"/>
      <c r="P3009" s="31"/>
      <c r="Q3009" s="31">
        <v>3452</v>
      </c>
      <c r="R3009" s="31" t="s">
        <v>753</v>
      </c>
      <c r="S3009" s="31" t="s">
        <v>754</v>
      </c>
      <c r="T3009" s="40"/>
      <c r="U3009" s="40"/>
      <c r="V3009" s="48"/>
      <c r="W3009" s="48"/>
    </row>
    <row r="3010" ht="28.5" s="49" customFormat="1">
      <c r="A3010" s="39">
        <v>13</v>
      </c>
      <c r="B3010" s="54" t="s">
        <v>40</v>
      </c>
      <c r="C3010" s="55" t="s">
        <v>5778</v>
      </c>
      <c r="D3010" s="141" t="s">
        <v>1998</v>
      </c>
      <c r="E3010" s="88">
        <v>45012</v>
      </c>
      <c r="F3010" s="37" t="str">
        <f>VLOOKUP($C3010,CARPETAS!$C$5:$L$2388,2,FALSE)</f>
        <v>BRB014</v>
      </c>
      <c r="G3010" s="27" t="str">
        <f>VLOOKUP($C3010,CARPETAS!$C$5:$L$2388,9,FALSE)</f>
        <v>145,62,82</v>
      </c>
      <c r="H3010" s="28" t="str">
        <f>VLOOKUP($C3010,CARPETAS!$C$5:$L$2388,5,FALSE)</f>
        <v>Zanini</v>
      </c>
      <c r="I3010" s="88">
        <f>E3010+2</f>
        <v>45014</v>
      </c>
      <c r="J3010" s="29" t="str">
        <f>VLOOKUP($C3010,CARPETAS!$C$5:$L$2388,4,FALSE)</f>
        <v>Rio Branco</v>
      </c>
      <c r="K3010" s="38"/>
      <c r="L3010" s="93">
        <f t="shared" si="192"/>
        <v>45015</v>
      </c>
      <c r="M3010" s="30">
        <f t="shared" si="193"/>
        <v>3</v>
      </c>
      <c r="N3010" s="31">
        <v>918</v>
      </c>
      <c r="O3010" s="31" t="s">
        <v>2241</v>
      </c>
      <c r="P3010" s="31">
        <v>919</v>
      </c>
      <c r="Q3010" s="31">
        <v>3456</v>
      </c>
      <c r="R3010" s="31" t="s">
        <v>519</v>
      </c>
      <c r="S3010" s="31" t="s">
        <v>520</v>
      </c>
      <c r="T3010" s="40" t="s">
        <v>5779</v>
      </c>
      <c r="U3010" s="40"/>
      <c r="V3010" s="48"/>
      <c r="W3010" s="48"/>
    </row>
    <row r="3011" ht="28.5" s="49" customFormat="1">
      <c r="A3011" s="39">
        <v>13</v>
      </c>
      <c r="B3011" s="54" t="s">
        <v>40</v>
      </c>
      <c r="C3011" s="55" t="s">
        <v>5698</v>
      </c>
      <c r="D3011" s="141" t="s">
        <v>27</v>
      </c>
      <c r="E3011" s="88">
        <v>45012</v>
      </c>
      <c r="F3011" s="37" t="str">
        <f>VLOOKUP($C3011,CARPETAS!$C$5:$L$2388,2,FALSE)</f>
        <v>BRB009</v>
      </c>
      <c r="G3011" s="27" t="str">
        <f>VLOOKUP($C3011,CARPETAS!$C$5:$L$2388,9,FALSE)</f>
        <v>145,34,67</v>
      </c>
      <c r="H3011" s="28" t="str">
        <f>VLOOKUP($C3011,CARPETAS!$C$5:$L$2388,5,FALSE)</f>
        <v>Amaro</v>
      </c>
      <c r="I3011" s="88">
        <f>E3011+2</f>
        <v>45014</v>
      </c>
      <c r="J3011" s="29" t="str">
        <f>VLOOKUP($C3011,CARPETAS!$C$5:$L$2388,4,FALSE)</f>
        <v>Rio Branco</v>
      </c>
      <c r="K3011" s="38"/>
      <c r="L3011" s="93">
        <f t="shared" si="192"/>
        <v>45015</v>
      </c>
      <c r="M3011" s="30">
        <f t="shared" si="193"/>
        <v>3</v>
      </c>
      <c r="N3011" s="31">
        <v>1008</v>
      </c>
      <c r="O3011" s="31" t="s">
        <v>1692</v>
      </c>
      <c r="P3011" s="31">
        <v>1008</v>
      </c>
      <c r="Q3011" s="31">
        <v>21307</v>
      </c>
      <c r="R3011" s="31" t="s">
        <v>5780</v>
      </c>
      <c r="S3011" s="31" t="s">
        <v>5781</v>
      </c>
      <c r="T3011" s="40" t="s">
        <v>5782</v>
      </c>
      <c r="U3011" s="40"/>
      <c r="V3011" s="48"/>
      <c r="W3011" s="48"/>
    </row>
    <row r="3012" s="49" customFormat="1">
      <c r="A3012" s="39">
        <v>13</v>
      </c>
      <c r="B3012" s="54" t="s">
        <v>40</v>
      </c>
      <c r="C3012" s="55" t="s">
        <v>5766</v>
      </c>
      <c r="D3012" s="141" t="s">
        <v>26</v>
      </c>
      <c r="E3012" s="88">
        <v>45013</v>
      </c>
      <c r="F3012" s="37" t="str">
        <f>VLOOKUP($C3012,CARPETAS!$C$5:$L$2388,2,FALSE)</f>
        <v>BRB013</v>
      </c>
      <c r="G3012" s="27" t="str">
        <f>VLOOKUP($C3012,CARPETAS!$C$5:$L$2388,9,FALSE)</f>
        <v>145,56,53</v>
      </c>
      <c r="H3012" s="28" t="str">
        <f>VLOOKUP($C3012,CARPETAS!$C$5:$L$2388,5,FALSE)</f>
        <v>Zanini</v>
      </c>
      <c r="I3012" s="88">
        <f>E3012+2</f>
        <v>45015</v>
      </c>
      <c r="J3012" s="29" t="str">
        <f>VLOOKUP($C3012,CARPETAS!$C$5:$L$2388,4,FALSE)</f>
        <v>Rio Branco</v>
      </c>
      <c r="K3012" s="38"/>
      <c r="L3012" s="93">
        <f t="shared" si="192"/>
        <v>45016</v>
      </c>
      <c r="M3012" s="30">
        <f t="shared" si="193"/>
        <v>3</v>
      </c>
      <c r="N3012" s="31">
        <v>918</v>
      </c>
      <c r="O3012" s="31" t="s">
        <v>1347</v>
      </c>
      <c r="P3012" s="31">
        <v>918</v>
      </c>
      <c r="Q3012" s="31">
        <v>3460</v>
      </c>
      <c r="R3012" s="31" t="s">
        <v>183</v>
      </c>
      <c r="S3012" s="31" t="s">
        <v>184</v>
      </c>
      <c r="T3012" s="40" t="s">
        <v>5783</v>
      </c>
      <c r="U3012" s="40"/>
      <c r="V3012" s="48"/>
      <c r="W3012" s="48"/>
    </row>
    <row r="3013" ht="28.5" s="49" customFormat="1">
      <c r="A3013" s="39">
        <v>13</v>
      </c>
      <c r="B3013" s="54" t="s">
        <v>40</v>
      </c>
      <c r="C3013" s="55" t="s">
        <v>5784</v>
      </c>
      <c r="D3013" s="141" t="s">
        <v>5420</v>
      </c>
      <c r="E3013" s="88">
        <v>45012</v>
      </c>
      <c r="F3013" s="37" t="str">
        <f>VLOOKUP($C3013,CARPETAS!$C$5:$L$2388,2,FALSE)</f>
        <v>PYB015</v>
      </c>
      <c r="G3013" s="27" t="str">
        <f>VLOOKUP($C3013,CARPETAS!$C$5:$L$2388,9,FALSE)</f>
        <v>145,58,12</v>
      </c>
      <c r="H3013" s="28" t="str">
        <f>VLOOKUP($C3013,CARPETAS!$C$5:$L$2388,5,FALSE)</f>
        <v>Alto Paraguay</v>
      </c>
      <c r="I3013" s="88">
        <f>E3013+3</f>
        <v>45015</v>
      </c>
      <c r="J3013" s="29" t="str">
        <f>VLOOKUP($C3013,CARPETAS!$C$5:$L$2388,4,FALSE)</f>
        <v>Salto</v>
      </c>
      <c r="K3013" s="38"/>
      <c r="L3013" s="93">
        <f t="shared" si="192"/>
        <v>45016</v>
      </c>
      <c r="M3013" s="30">
        <f t="shared" si="193"/>
        <v>4</v>
      </c>
      <c r="N3013" s="31">
        <v>994</v>
      </c>
      <c r="O3013" s="31" t="s">
        <v>5426</v>
      </c>
      <c r="P3013" s="31">
        <v>995</v>
      </c>
      <c r="Q3013" s="31"/>
      <c r="R3013" s="31" t="s">
        <v>5212</v>
      </c>
      <c r="S3013" s="31" t="s">
        <v>5785</v>
      </c>
      <c r="T3013" s="40" t="s">
        <v>5786</v>
      </c>
      <c r="U3013" s="40"/>
      <c r="V3013" s="48"/>
      <c r="W3013" s="48"/>
    </row>
    <row r="3014" ht="28.5" s="49" customFormat="1">
      <c r="A3014" s="39">
        <v>13</v>
      </c>
      <c r="B3014" s="54" t="s">
        <v>40</v>
      </c>
      <c r="C3014" s="55" t="s">
        <v>5784</v>
      </c>
      <c r="D3014" s="141" t="s">
        <v>5420</v>
      </c>
      <c r="E3014" s="88">
        <v>45012</v>
      </c>
      <c r="F3014" s="37" t="str">
        <f>VLOOKUP($C3014,CARPETAS!$C$5:$L$2388,2,FALSE)</f>
        <v>PYB015</v>
      </c>
      <c r="G3014" s="27" t="str">
        <f>VLOOKUP($C3014,CARPETAS!$C$5:$L$2388,9,FALSE)</f>
        <v>145,58,12</v>
      </c>
      <c r="H3014" s="28" t="str">
        <f>VLOOKUP($C3014,CARPETAS!$C$5:$L$2388,5,FALSE)</f>
        <v>Alto Paraguay</v>
      </c>
      <c r="I3014" s="88">
        <f>E3014+3</f>
        <v>45015</v>
      </c>
      <c r="J3014" s="29" t="str">
        <f>VLOOKUP($C3014,CARPETAS!$C$5:$L$2388,4,FALSE)</f>
        <v>Salto</v>
      </c>
      <c r="K3014" s="38"/>
      <c r="L3014" s="93">
        <f t="shared" si="192"/>
        <v>45016</v>
      </c>
      <c r="M3014" s="30">
        <f t="shared" si="193"/>
        <v>4</v>
      </c>
      <c r="N3014" s="31">
        <v>994</v>
      </c>
      <c r="O3014" s="31" t="s">
        <v>5787</v>
      </c>
      <c r="P3014" s="31">
        <v>994</v>
      </c>
      <c r="Q3014" s="31"/>
      <c r="R3014" s="31" t="s">
        <v>5788</v>
      </c>
      <c r="S3014" s="31" t="s">
        <v>5789</v>
      </c>
      <c r="T3014" s="40" t="s">
        <v>5790</v>
      </c>
      <c r="U3014" s="40"/>
      <c r="V3014" s="48"/>
      <c r="W3014" s="48"/>
    </row>
    <row r="3015" s="49" customFormat="1">
      <c r="A3015" s="39">
        <v>12</v>
      </c>
      <c r="B3015" s="54" t="s">
        <v>40</v>
      </c>
      <c r="C3015" s="55" t="s">
        <v>5791</v>
      </c>
      <c r="D3015" s="141" t="s">
        <v>38</v>
      </c>
      <c r="E3015" s="88">
        <v>45009</v>
      </c>
      <c r="F3015" s="37" t="str">
        <f>VLOOKUP($C3015,CARPETAS!$C$5:$L$2388,2,FALSE)</f>
        <v>BRA008</v>
      </c>
      <c r="G3015" s="27" t="str">
        <f>VLOOKUP($C3015,CARPETAS!$C$5:$L$2388,9,FALSE)</f>
        <v>145,57,05</v>
      </c>
      <c r="H3015" s="28" t="str">
        <f>VLOOKUP($C3015,CARPETAS!$C$5:$L$2388,5,FALSE)</f>
        <v>Silvio</v>
      </c>
      <c r="I3015" s="88">
        <v>45015</v>
      </c>
      <c r="J3015" s="29" t="str">
        <f>VLOOKUP($C3015,CARPETAS!$C$5:$L$2388,4,FALSE)</f>
        <v>Rio Branco</v>
      </c>
      <c r="K3015" s="38"/>
      <c r="L3015" s="93">
        <f t="shared" si="192"/>
        <v>45016</v>
      </c>
      <c r="M3015" s="30">
        <f t="shared" si="193"/>
        <v>7</v>
      </c>
      <c r="N3015" s="31">
        <v>1104</v>
      </c>
      <c r="O3015" s="31"/>
      <c r="P3015" s="31">
        <v>1104</v>
      </c>
      <c r="Q3015" s="31">
        <v>6145</v>
      </c>
      <c r="R3015" s="31" t="s">
        <v>3767</v>
      </c>
      <c r="S3015" s="31" t="s">
        <v>3768</v>
      </c>
      <c r="T3015" s="40" t="s">
        <v>5792</v>
      </c>
      <c r="U3015" s="40"/>
      <c r="V3015" s="48"/>
      <c r="W3015" s="48"/>
    </row>
    <row r="3016" ht="28.5" s="49" customFormat="1">
      <c r="A3016" s="39">
        <v>13</v>
      </c>
      <c r="B3016" s="54" t="s">
        <v>40</v>
      </c>
      <c r="C3016" s="55" t="s">
        <v>5793</v>
      </c>
      <c r="D3016" s="141" t="s">
        <v>1907</v>
      </c>
      <c r="E3016" s="88">
        <v>45012</v>
      </c>
      <c r="F3016" s="37" t="str">
        <f>VLOOKUP($C3016,CARPETAS!$C$5:$L$2388,2,FALSE)</f>
        <v>PYB016</v>
      </c>
      <c r="G3016" s="27" t="str">
        <f>VLOOKUP($C3016,CARPETAS!$C$5:$L$2388,9,FALSE)</f>
        <v>145.63.15</v>
      </c>
      <c r="H3016" s="28" t="str">
        <f>VLOOKUP($C3016,CARPETAS!$C$5:$L$2388,5,FALSE)</f>
        <v>Alto Paraguay</v>
      </c>
      <c r="I3016" s="88">
        <v>45016</v>
      </c>
      <c r="J3016" s="29" t="str">
        <f>VLOOKUP($C3016,CARPETAS!$C$5:$L$2388,4,FALSE)</f>
        <v>Salto</v>
      </c>
      <c r="K3016" s="38"/>
      <c r="L3016" s="93">
        <f t="shared" si="192"/>
        <v>45017</v>
      </c>
      <c r="M3016" s="30">
        <f t="shared" si="193"/>
        <v>5</v>
      </c>
      <c r="N3016" s="31">
        <v>990</v>
      </c>
      <c r="O3016" s="31">
        <v>990</v>
      </c>
      <c r="P3016" s="31"/>
      <c r="Q3016" s="31"/>
      <c r="R3016" s="31" t="s">
        <v>5794</v>
      </c>
      <c r="S3016" s="31"/>
      <c r="T3016" s="40" t="s">
        <v>5795</v>
      </c>
      <c r="U3016" s="40"/>
      <c r="V3016" s="48"/>
      <c r="W3016" s="48"/>
    </row>
    <row r="3017" s="49" customFormat="1">
      <c r="A3017" s="39">
        <v>13</v>
      </c>
      <c r="B3017" s="54" t="s">
        <v>40</v>
      </c>
      <c r="C3017" s="55" t="s">
        <v>5771</v>
      </c>
      <c r="D3017" s="141" t="s">
        <v>28</v>
      </c>
      <c r="E3017" s="88">
        <v>45014</v>
      </c>
      <c r="F3017" s="37" t="str">
        <f>VLOOKUP($C3017,CARPETAS!$C$5:$L$2388,2,FALSE)</f>
        <v>BRB012</v>
      </c>
      <c r="G3017" s="27" t="str">
        <f>VLOOKUP($C3017,CARPETAS!$C$5:$L$2388,9,FALSE)</f>
        <v>145,56,51</v>
      </c>
      <c r="H3017" s="28" t="str">
        <f>VLOOKUP($C3017,CARPETAS!$C$5:$L$2388,5,FALSE)</f>
        <v>Silvio</v>
      </c>
      <c r="I3017" s="88">
        <f>E3017+2</f>
        <v>45016</v>
      </c>
      <c r="J3017" s="29" t="str">
        <f>VLOOKUP($C3017,CARPETAS!$C$5:$L$2388,4,FALSE)</f>
        <v>Rio Branco</v>
      </c>
      <c r="K3017" s="38"/>
      <c r="L3017" s="93">
        <f t="shared" si="192"/>
        <v>45017</v>
      </c>
      <c r="M3017" s="30">
        <f t="shared" si="193"/>
        <v>3</v>
      </c>
      <c r="N3017" s="31">
        <v>918</v>
      </c>
      <c r="O3017" s="31" t="s">
        <v>1285</v>
      </c>
      <c r="P3017" s="31">
        <v>918</v>
      </c>
      <c r="Q3017" s="31">
        <v>6155</v>
      </c>
      <c r="R3017" s="31" t="s">
        <v>5796</v>
      </c>
      <c r="S3017" s="31" t="s">
        <v>5542</v>
      </c>
      <c r="T3017" s="40" t="s">
        <v>5797</v>
      </c>
      <c r="U3017" s="40"/>
      <c r="V3017" s="48"/>
      <c r="W3017" s="48"/>
    </row>
    <row r="3018" s="49" customFormat="1">
      <c r="A3018" s="39">
        <v>13</v>
      </c>
      <c r="B3018" s="54" t="s">
        <v>40</v>
      </c>
      <c r="C3018" s="55" t="s">
        <v>5778</v>
      </c>
      <c r="D3018" s="141" t="s">
        <v>1998</v>
      </c>
      <c r="E3018" s="88">
        <v>45014</v>
      </c>
      <c r="F3018" s="37" t="str">
        <f>VLOOKUP($C3018,CARPETAS!$C$5:$L$2388,2,FALSE)</f>
        <v>BRB014</v>
      </c>
      <c r="G3018" s="27" t="str">
        <f>VLOOKUP($C3018,CARPETAS!$C$5:$L$2388,9,FALSE)</f>
        <v>145,62,82</v>
      </c>
      <c r="H3018" s="28" t="str">
        <f>VLOOKUP($C3018,CARPETAS!$C$5:$L$2388,5,FALSE)</f>
        <v>Zanini</v>
      </c>
      <c r="I3018" s="88">
        <f>E3018+2</f>
        <v>45016</v>
      </c>
      <c r="J3018" s="29" t="str">
        <f>VLOOKUP($C3018,CARPETAS!$C$5:$L$2388,4,FALSE)</f>
        <v>Rio Branco</v>
      </c>
      <c r="K3018" s="38"/>
      <c r="L3018" s="93">
        <f t="shared" si="192"/>
        <v>45017</v>
      </c>
      <c r="M3018" s="30">
        <f t="shared" si="193"/>
        <v>3</v>
      </c>
      <c r="N3018" s="31">
        <v>918</v>
      </c>
      <c r="O3018" s="31" t="s">
        <v>2257</v>
      </c>
      <c r="P3018" s="31"/>
      <c r="Q3018" s="31">
        <v>3469</v>
      </c>
      <c r="R3018" s="31" t="s">
        <v>3370</v>
      </c>
      <c r="S3018" s="31" t="s">
        <v>3371</v>
      </c>
      <c r="T3018" s="40" t="s">
        <v>5797</v>
      </c>
      <c r="U3018" s="40"/>
      <c r="V3018" s="48"/>
      <c r="W3018" s="48"/>
    </row>
    <row r="3019" s="49" customFormat="1">
      <c r="A3019" s="39">
        <v>13</v>
      </c>
      <c r="B3019" s="54" t="s">
        <v>40</v>
      </c>
      <c r="C3019" s="55" t="s">
        <v>5766</v>
      </c>
      <c r="D3019" s="141" t="s">
        <v>26</v>
      </c>
      <c r="E3019" s="88">
        <v>45014</v>
      </c>
      <c r="F3019" s="37" t="str">
        <f>VLOOKUP($C3019,CARPETAS!$C$5:$L$2388,2,FALSE)</f>
        <v>BRB013</v>
      </c>
      <c r="G3019" s="27" t="str">
        <f>VLOOKUP($C3019,CARPETAS!$C$5:$L$2388,9,FALSE)</f>
        <v>145,56,53</v>
      </c>
      <c r="H3019" s="28" t="str">
        <f>VLOOKUP($C3019,CARPETAS!$C$5:$L$2388,5,FALSE)</f>
        <v>Zanini</v>
      </c>
      <c r="I3019" s="88">
        <f>E3019+2</f>
        <v>45016</v>
      </c>
      <c r="J3019" s="29" t="str">
        <f>VLOOKUP($C3019,CARPETAS!$C$5:$L$2388,4,FALSE)</f>
        <v>Rio Branco</v>
      </c>
      <c r="K3019" s="38"/>
      <c r="L3019" s="93">
        <f t="shared" si="192"/>
        <v>45017</v>
      </c>
      <c r="M3019" s="30">
        <f t="shared" si="193"/>
        <v>3</v>
      </c>
      <c r="N3019" s="31">
        <v>918</v>
      </c>
      <c r="O3019" s="31" t="s">
        <v>1349</v>
      </c>
      <c r="P3019" s="31">
        <v>918</v>
      </c>
      <c r="Q3019" s="31">
        <v>3468</v>
      </c>
      <c r="R3019" s="31" t="s">
        <v>552</v>
      </c>
      <c r="S3019" s="31" t="s">
        <v>553</v>
      </c>
      <c r="T3019" s="40" t="s">
        <v>5798</v>
      </c>
      <c r="U3019" s="40"/>
      <c r="V3019" s="48"/>
      <c r="W3019" s="48"/>
    </row>
    <row r="3020" s="49" customFormat="1">
      <c r="A3020" s="39">
        <v>13</v>
      </c>
      <c r="B3020" s="54" t="s">
        <v>40</v>
      </c>
      <c r="C3020" s="55" t="s">
        <v>5771</v>
      </c>
      <c r="D3020" s="141" t="s">
        <v>32</v>
      </c>
      <c r="E3020" s="88">
        <v>45015</v>
      </c>
      <c r="F3020" s="37" t="str">
        <f>VLOOKUP($C3020,CARPETAS!$C$5:$L$2388,2,FALSE)</f>
        <v>BRB012</v>
      </c>
      <c r="G3020" s="27" t="str">
        <f>VLOOKUP($C3020,CARPETAS!$C$5:$L$2388,9,FALSE)</f>
        <v>145,56,51</v>
      </c>
      <c r="H3020" s="28" t="str">
        <f>VLOOKUP($C3020,CARPETAS!$C$5:$L$2388,5,FALSE)</f>
        <v>Silvio</v>
      </c>
      <c r="I3020" s="88">
        <v>45016</v>
      </c>
      <c r="J3020" s="29" t="str">
        <f>VLOOKUP($C3020,CARPETAS!$C$5:$L$2388,4,FALSE)</f>
        <v>Rio Branco</v>
      </c>
      <c r="K3020" s="38"/>
      <c r="L3020" s="93">
        <f t="shared" si="192"/>
        <v>45017</v>
      </c>
      <c r="M3020" s="30">
        <f t="shared" si="193"/>
        <v>2</v>
      </c>
      <c r="N3020" s="31">
        <v>918</v>
      </c>
      <c r="O3020" s="31" t="s">
        <v>1379</v>
      </c>
      <c r="P3020" s="31">
        <v>918</v>
      </c>
      <c r="Q3020" s="31">
        <v>6156</v>
      </c>
      <c r="R3020" s="31" t="s">
        <v>4793</v>
      </c>
      <c r="S3020" s="31" t="s">
        <v>2791</v>
      </c>
      <c r="T3020" s="40" t="s">
        <v>5797</v>
      </c>
      <c r="U3020" s="40"/>
      <c r="V3020" s="48"/>
      <c r="W3020" s="48"/>
    </row>
    <row r="3021" ht="28.5" s="49" customFormat="1">
      <c r="A3021" s="39">
        <v>13</v>
      </c>
      <c r="B3021" s="54" t="s">
        <v>40</v>
      </c>
      <c r="C3021" s="55" t="s">
        <v>5799</v>
      </c>
      <c r="D3021" s="141" t="s">
        <v>5420</v>
      </c>
      <c r="E3021" s="88">
        <v>45017</v>
      </c>
      <c r="F3021" s="37" t="str">
        <f>VLOOKUP($C3021,CARPETAS!$C$5:$L$2388,2,FALSE)</f>
        <v>PYB017</v>
      </c>
      <c r="G3021" s="27" t="str">
        <f>VLOOKUP($C3021,CARPETAS!$C$5:$L$2388,9,FALSE)</f>
        <v>145,58,13</v>
      </c>
      <c r="H3021" s="28" t="str">
        <f>VLOOKUP($C3021,CARPETAS!$C$5:$L$2388,5,FALSE)</f>
        <v>Alto Paraguay</v>
      </c>
      <c r="I3021" s="88">
        <v>45016</v>
      </c>
      <c r="J3021" s="29" t="str">
        <f>VLOOKUP($C3021,CARPETAS!$C$5:$L$2388,4,FALSE)</f>
        <v>Salto</v>
      </c>
      <c r="K3021" s="38"/>
      <c r="L3021" s="93">
        <f t="shared" si="192"/>
        <v>45017</v>
      </c>
      <c r="M3021" s="30">
        <f t="shared" si="193"/>
        <v>0</v>
      </c>
      <c r="N3021" s="31">
        <v>994</v>
      </c>
      <c r="O3021" s="31"/>
      <c r="P3021" s="31">
        <v>995</v>
      </c>
      <c r="Q3021" s="31"/>
      <c r="R3021" s="31" t="s">
        <v>5208</v>
      </c>
      <c r="S3021" s="31" t="s">
        <v>5209</v>
      </c>
      <c r="T3021" s="40" t="s">
        <v>5800</v>
      </c>
      <c r="U3021" s="40"/>
      <c r="V3021" s="48"/>
      <c r="W3021" s="48"/>
    </row>
    <row r="3022" s="49" customFormat="1">
      <c r="A3022" s="39">
        <v>13</v>
      </c>
      <c r="B3022" s="54" t="s">
        <v>40</v>
      </c>
      <c r="C3022" s="55" t="s">
        <v>5793</v>
      </c>
      <c r="D3022" s="141" t="s">
        <v>1907</v>
      </c>
      <c r="E3022" s="88">
        <v>45012</v>
      </c>
      <c r="F3022" s="37" t="str">
        <f>VLOOKUP($C3022,CARPETAS!$C$5:$L$2388,2,FALSE)</f>
        <v>PYB016</v>
      </c>
      <c r="G3022" s="27" t="str">
        <f>VLOOKUP($C3022,CARPETAS!$C$5:$L$2388,9,FALSE)</f>
        <v>145.63.15</v>
      </c>
      <c r="H3022" s="28" t="str">
        <f>VLOOKUP($C3022,CARPETAS!$C$5:$L$2388,5,FALSE)</f>
        <v>Alto Paraguay</v>
      </c>
      <c r="I3022" s="88">
        <v>45017</v>
      </c>
      <c r="J3022" s="29" t="str">
        <f>VLOOKUP($C3022,CARPETAS!$C$5:$L$2388,4,FALSE)</f>
        <v>Salto</v>
      </c>
      <c r="K3022" s="38"/>
      <c r="L3022" s="93">
        <v>45019</v>
      </c>
      <c r="M3022" s="30">
        <f t="shared" si="193"/>
        <v>7</v>
      </c>
      <c r="N3022" s="31">
        <v>990</v>
      </c>
      <c r="O3022" s="31" t="s">
        <v>2053</v>
      </c>
      <c r="P3022" s="31">
        <v>990</v>
      </c>
      <c r="Q3022" s="31"/>
      <c r="R3022" s="31" t="s">
        <v>2054</v>
      </c>
      <c r="S3022" s="31" t="s">
        <v>5801</v>
      </c>
      <c r="T3022" s="40" t="s">
        <v>5802</v>
      </c>
      <c r="U3022" s="40"/>
      <c r="V3022" s="48"/>
      <c r="W3022" s="48"/>
    </row>
    <row r="3023" s="49" customFormat="1">
      <c r="A3023" s="39">
        <v>13</v>
      </c>
      <c r="B3023" s="54" t="s">
        <v>40</v>
      </c>
      <c r="C3023" s="55" t="s">
        <v>5771</v>
      </c>
      <c r="D3023" s="141" t="s">
        <v>5708</v>
      </c>
      <c r="E3023" s="88">
        <v>45016</v>
      </c>
      <c r="F3023" s="37" t="str">
        <f>VLOOKUP($C3023,CARPETAS!$C$5:$L$2388,2,FALSE)</f>
        <v>BRB012</v>
      </c>
      <c r="G3023" s="27" t="str">
        <f>VLOOKUP($C3023,CARPETAS!$C$5:$L$2388,9,FALSE)</f>
        <v>145,56,51</v>
      </c>
      <c r="H3023" s="28" t="str">
        <f>VLOOKUP($C3023,CARPETAS!$C$5:$L$2388,5,FALSE)</f>
        <v>Silvio</v>
      </c>
      <c r="I3023" s="88">
        <v>45019</v>
      </c>
      <c r="J3023" s="29" t="str">
        <f>VLOOKUP($C3023,CARPETAS!$C$5:$L$2388,4,FALSE)</f>
        <v>Rio Branco</v>
      </c>
      <c r="K3023" s="38"/>
      <c r="L3023" s="93">
        <f ref="L3023:L3038" t="shared" si="194">I3023+1</f>
        <v>45020</v>
      </c>
      <c r="M3023" s="30">
        <f t="shared" si="193"/>
        <v>4</v>
      </c>
      <c r="N3023" s="31">
        <v>918</v>
      </c>
      <c r="O3023" s="31" t="s">
        <v>5803</v>
      </c>
      <c r="P3023" s="31">
        <v>918</v>
      </c>
      <c r="Q3023" s="31">
        <v>6165</v>
      </c>
      <c r="R3023" s="31" t="s">
        <v>4625</v>
      </c>
      <c r="S3023" s="31" t="s">
        <v>4945</v>
      </c>
      <c r="T3023" s="40" t="s">
        <v>5804</v>
      </c>
      <c r="U3023" s="40"/>
      <c r="V3023" s="48"/>
      <c r="W3023" s="48"/>
    </row>
    <row r="3024" s="49" customFormat="1">
      <c r="A3024" s="39">
        <v>13</v>
      </c>
      <c r="B3024" s="54" t="s">
        <v>40</v>
      </c>
      <c r="C3024" s="55" t="s">
        <v>5771</v>
      </c>
      <c r="D3024" s="141" t="s">
        <v>36</v>
      </c>
      <c r="E3024" s="88">
        <v>45016</v>
      </c>
      <c r="F3024" s="37" t="str">
        <f>VLOOKUP($C3024,CARPETAS!$C$5:$L$2388,2,FALSE)</f>
        <v>BRB012</v>
      </c>
      <c r="G3024" s="27" t="str">
        <f>VLOOKUP($C3024,CARPETAS!$C$5:$L$2388,9,FALSE)</f>
        <v>145,56,51</v>
      </c>
      <c r="H3024" s="28" t="str">
        <f>VLOOKUP($C3024,CARPETAS!$C$5:$L$2388,5,FALSE)</f>
        <v>Silvio</v>
      </c>
      <c r="I3024" s="88">
        <v>45019</v>
      </c>
      <c r="J3024" s="29" t="str">
        <f>VLOOKUP($C3024,CARPETAS!$C$5:$L$2388,4,FALSE)</f>
        <v>Rio Branco</v>
      </c>
      <c r="K3024" s="38"/>
      <c r="L3024" s="93">
        <f t="shared" si="194"/>
        <v>45020</v>
      </c>
      <c r="M3024" s="30">
        <f t="shared" si="193"/>
        <v>4</v>
      </c>
      <c r="N3024" s="31">
        <v>918</v>
      </c>
      <c r="O3024" s="31" t="s">
        <v>1327</v>
      </c>
      <c r="P3024" s="31">
        <v>918</v>
      </c>
      <c r="Q3024" s="31">
        <v>6164</v>
      </c>
      <c r="R3024" s="31" t="s">
        <v>3039</v>
      </c>
      <c r="S3024" s="31" t="s">
        <v>1628</v>
      </c>
      <c r="T3024" s="40" t="s">
        <v>5804</v>
      </c>
      <c r="U3024" s="40"/>
      <c r="V3024" s="48"/>
      <c r="W3024" s="48"/>
    </row>
    <row r="3025" s="49" customFormat="1">
      <c r="A3025" s="39">
        <v>13</v>
      </c>
      <c r="B3025" s="54" t="s">
        <v>40</v>
      </c>
      <c r="C3025" s="55" t="s">
        <v>5766</v>
      </c>
      <c r="D3025" s="141" t="s">
        <v>26</v>
      </c>
      <c r="E3025" s="88">
        <v>45016</v>
      </c>
      <c r="F3025" s="37" t="str">
        <f>VLOOKUP($C3025,CARPETAS!$C$5:$L$2388,2,FALSE)</f>
        <v>BRB013</v>
      </c>
      <c r="G3025" s="27" t="str">
        <f>VLOOKUP($C3025,CARPETAS!$C$5:$L$2388,9,FALSE)</f>
        <v>145,56,53</v>
      </c>
      <c r="H3025" s="28" t="str">
        <f>VLOOKUP($C3025,CARPETAS!$C$5:$L$2388,5,FALSE)</f>
        <v>Zanini</v>
      </c>
      <c r="I3025" s="88">
        <v>45019</v>
      </c>
      <c r="J3025" s="29" t="str">
        <f>VLOOKUP($C3025,CARPETAS!$C$5:$L$2388,4,FALSE)</f>
        <v>Rio Branco</v>
      </c>
      <c r="K3025" s="38"/>
      <c r="L3025" s="93">
        <f t="shared" si="194"/>
        <v>45020</v>
      </c>
      <c r="M3025" s="30">
        <f t="shared" si="193"/>
        <v>4</v>
      </c>
      <c r="N3025" s="31">
        <v>918</v>
      </c>
      <c r="O3025" s="31" t="s">
        <v>1357</v>
      </c>
      <c r="P3025" s="31">
        <v>919</v>
      </c>
      <c r="Q3025" s="31">
        <v>3478</v>
      </c>
      <c r="R3025" s="31" t="s">
        <v>64</v>
      </c>
      <c r="S3025" s="31" t="s">
        <v>1729</v>
      </c>
      <c r="T3025" s="40" t="s">
        <v>5805</v>
      </c>
      <c r="U3025" s="40"/>
      <c r="V3025" s="48"/>
      <c r="W3025" s="48"/>
    </row>
    <row r="3026" s="49" customFormat="1">
      <c r="A3026" s="39">
        <v>13</v>
      </c>
      <c r="B3026" s="54" t="s">
        <v>22</v>
      </c>
      <c r="C3026" s="55" t="s">
        <v>23</v>
      </c>
      <c r="D3026" s="141" t="s">
        <v>36</v>
      </c>
      <c r="E3026" s="88">
        <v>45019</v>
      </c>
      <c r="F3026" s="37" t="str">
        <f>VLOOKUP($C3026,CARPETAS!$C$5:$L$2388,2,FALSE)</f>
        <v>BRB</v>
      </c>
      <c r="G3026" s="27" t="str">
        <f>VLOOKUP($C3026,CARPETAS!$C$5:$L$2388,9,FALSE)</f>
        <v>xx</v>
      </c>
      <c r="H3026" s="28" t="str">
        <f>VLOOKUP($C3026,CARPETAS!$C$5:$L$2388,5,FALSE)</f>
        <v>xx</v>
      </c>
      <c r="I3026" s="88">
        <f>E3026+2</f>
        <v>45021</v>
      </c>
      <c r="J3026" s="29" t="str">
        <f>VLOOKUP($C3026,CARPETAS!$C$5:$L$2388,4,FALSE)</f>
        <v>xx</v>
      </c>
      <c r="K3026" s="38"/>
      <c r="L3026" s="93">
        <f t="shared" si="194"/>
        <v>45022</v>
      </c>
      <c r="M3026" s="30">
        <f t="shared" si="193"/>
        <v>3</v>
      </c>
      <c r="N3026" s="31">
        <v>918</v>
      </c>
      <c r="O3026" s="31"/>
      <c r="P3026" s="31"/>
      <c r="Q3026" s="31"/>
      <c r="R3026" s="31"/>
      <c r="S3026" s="31"/>
      <c r="T3026" s="40"/>
      <c r="U3026" s="40"/>
      <c r="V3026" s="48"/>
      <c r="W3026" s="48"/>
    </row>
    <row r="3027" s="49" customFormat="1">
      <c r="A3027" s="39">
        <v>13</v>
      </c>
      <c r="B3027" s="54" t="s">
        <v>40</v>
      </c>
      <c r="C3027" s="55" t="s">
        <v>5806</v>
      </c>
      <c r="D3027" s="141" t="s">
        <v>5708</v>
      </c>
      <c r="E3027" s="88">
        <v>45019</v>
      </c>
      <c r="F3027" s="37" t="str">
        <f>VLOOKUP($C3027,CARPETAS!$C$5:$L$2388,2,FALSE)</f>
        <v>BRB015</v>
      </c>
      <c r="G3027" s="27" t="str">
        <f>VLOOKUP($C3027,CARPETAS!$C$5:$L$2388,9,FALSE)</f>
        <v>145,69,54</v>
      </c>
      <c r="H3027" s="28" t="str">
        <f>VLOOKUP($C3027,CARPETAS!$C$5:$L$2388,5,FALSE)</f>
        <v>Silvio</v>
      </c>
      <c r="I3027" s="88">
        <f>E3027+2</f>
        <v>45021</v>
      </c>
      <c r="J3027" s="29" t="str">
        <f>VLOOKUP($C3027,CARPETAS!$C$5:$L$2388,4,FALSE)</f>
        <v>Rio Branco</v>
      </c>
      <c r="K3027" s="38"/>
      <c r="L3027" s="93">
        <f t="shared" si="194"/>
        <v>45022</v>
      </c>
      <c r="M3027" s="30">
        <f t="shared" si="193"/>
        <v>3</v>
      </c>
      <c r="N3027" s="31">
        <v>918</v>
      </c>
      <c r="O3027" s="31" t="s">
        <v>5807</v>
      </c>
      <c r="P3027" s="31">
        <v>918</v>
      </c>
      <c r="Q3027" s="31">
        <v>6171</v>
      </c>
      <c r="R3027" s="31" t="s">
        <v>5808</v>
      </c>
      <c r="S3027" s="31" t="s">
        <v>5809</v>
      </c>
      <c r="T3027" s="40" t="s">
        <v>5810</v>
      </c>
      <c r="U3027" s="40"/>
      <c r="V3027" s="48"/>
      <c r="W3027" s="48"/>
    </row>
    <row r="3028" s="49" customFormat="1">
      <c r="A3028" s="39">
        <v>13</v>
      </c>
      <c r="B3028" s="54" t="s">
        <v>40</v>
      </c>
      <c r="C3028" s="55" t="s">
        <v>5778</v>
      </c>
      <c r="D3028" s="141" t="s">
        <v>1998</v>
      </c>
      <c r="E3028" s="88">
        <v>45019</v>
      </c>
      <c r="F3028" s="37" t="str">
        <f>VLOOKUP($C3028,CARPETAS!$C$5:$L$2388,2,FALSE)</f>
        <v>BRB014</v>
      </c>
      <c r="G3028" s="27" t="str">
        <f>VLOOKUP($C3028,CARPETAS!$C$5:$L$2388,9,FALSE)</f>
        <v>145,62,82</v>
      </c>
      <c r="H3028" s="28" t="str">
        <f>VLOOKUP($C3028,CARPETAS!$C$5:$L$2388,5,FALSE)</f>
        <v>Zanini</v>
      </c>
      <c r="I3028" s="88">
        <f>E3028+2</f>
        <v>45021</v>
      </c>
      <c r="J3028" s="29" t="str">
        <f>VLOOKUP($C3028,CARPETAS!$C$5:$L$2388,4,FALSE)</f>
        <v>Rio Branco</v>
      </c>
      <c r="K3028" s="38"/>
      <c r="L3028" s="93">
        <f t="shared" si="194"/>
        <v>45022</v>
      </c>
      <c r="M3028" s="30">
        <f t="shared" si="193"/>
        <v>3</v>
      </c>
      <c r="N3028" s="31">
        <v>918</v>
      </c>
      <c r="O3028" s="31" t="s">
        <v>2275</v>
      </c>
      <c r="P3028" s="31">
        <v>919</v>
      </c>
      <c r="Q3028" s="31">
        <v>3485</v>
      </c>
      <c r="R3028" s="31" t="s">
        <v>1554</v>
      </c>
      <c r="S3028" s="31" t="s">
        <v>2086</v>
      </c>
      <c r="T3028" s="40" t="s">
        <v>5811</v>
      </c>
      <c r="U3028" s="40"/>
      <c r="V3028" s="48"/>
      <c r="W3028" s="48"/>
    </row>
    <row r="3029" s="49" customFormat="1">
      <c r="A3029" s="39">
        <v>13</v>
      </c>
      <c r="B3029" s="54" t="s">
        <v>40</v>
      </c>
      <c r="C3029" s="55" t="s">
        <v>5766</v>
      </c>
      <c r="D3029" s="141" t="s">
        <v>26</v>
      </c>
      <c r="E3029" s="88">
        <v>45019</v>
      </c>
      <c r="F3029" s="37" t="str">
        <f>VLOOKUP($C3029,CARPETAS!$C$5:$L$2388,2,FALSE)</f>
        <v>BRB013</v>
      </c>
      <c r="G3029" s="27" t="str">
        <f>VLOOKUP($C3029,CARPETAS!$C$5:$L$2388,9,FALSE)</f>
        <v>145,56,53</v>
      </c>
      <c r="H3029" s="28" t="str">
        <f>VLOOKUP($C3029,CARPETAS!$C$5:$L$2388,5,FALSE)</f>
        <v>Zanini</v>
      </c>
      <c r="I3029" s="88">
        <f>E3029+2</f>
        <v>45021</v>
      </c>
      <c r="J3029" s="29" t="str">
        <f>VLOOKUP($C3029,CARPETAS!$C$5:$L$2388,4,FALSE)</f>
        <v>Rio Branco</v>
      </c>
      <c r="K3029" s="38"/>
      <c r="L3029" s="93">
        <f t="shared" si="194"/>
        <v>45022</v>
      </c>
      <c r="M3029" s="30">
        <f t="shared" si="193"/>
        <v>3</v>
      </c>
      <c r="N3029" s="31">
        <v>918</v>
      </c>
      <c r="O3029" s="31" t="s">
        <v>1383</v>
      </c>
      <c r="P3029" s="31">
        <v>918</v>
      </c>
      <c r="Q3029" s="31">
        <v>3484</v>
      </c>
      <c r="R3029" s="31" t="s">
        <v>4831</v>
      </c>
      <c r="S3029" s="31" t="s">
        <v>4832</v>
      </c>
      <c r="T3029" s="40" t="s">
        <v>5810</v>
      </c>
      <c r="U3029" s="40"/>
      <c r="V3029" s="48"/>
      <c r="W3029" s="48"/>
    </row>
    <row r="3030" s="49" customFormat="1">
      <c r="A3030" s="39">
        <v>13</v>
      </c>
      <c r="B3030" s="54" t="s">
        <v>40</v>
      </c>
      <c r="C3030" s="55" t="s">
        <v>5812</v>
      </c>
      <c r="D3030" s="141" t="s">
        <v>38</v>
      </c>
      <c r="E3030" s="88">
        <v>45015</v>
      </c>
      <c r="F3030" s="37" t="str">
        <f>VLOOKUP($C3030,CARPETAS!$C$5:$L$2388,2,FALSE)</f>
        <v>BRA009</v>
      </c>
      <c r="G3030" s="27" t="str">
        <f>VLOOKUP($C3030,CARPETAS!$C$5:$L$2388,9,FALSE)</f>
        <v>145.62.83</v>
      </c>
      <c r="H3030" s="28" t="str">
        <f>VLOOKUP($C3030,CARPETAS!$C$5:$L$2388,5,FALSE)</f>
        <v>Silvio</v>
      </c>
      <c r="I3030" s="88">
        <v>45027</v>
      </c>
      <c r="J3030" s="29" t="str">
        <f>VLOOKUP($C3030,CARPETAS!$C$5:$L$2388,4,FALSE)</f>
        <v>Rio Branco</v>
      </c>
      <c r="K3030" s="38"/>
      <c r="L3030" s="93">
        <f t="shared" si="194"/>
        <v>45028</v>
      </c>
      <c r="M3030" s="30">
        <f t="shared" si="193"/>
        <v>13</v>
      </c>
      <c r="N3030" s="31">
        <v>1104</v>
      </c>
      <c r="O3030" s="31"/>
      <c r="P3030" s="31"/>
      <c r="Q3030" s="31">
        <v>6169</v>
      </c>
      <c r="R3030" s="31" t="s">
        <v>4111</v>
      </c>
      <c r="S3030" s="31" t="s">
        <v>4112</v>
      </c>
      <c r="T3030" s="40" t="s">
        <v>5813</v>
      </c>
      <c r="U3030" s="40"/>
      <c r="V3030" s="48"/>
      <c r="W3030" s="48"/>
    </row>
    <row r="3031" s="49" customFormat="1">
      <c r="A3031" s="39">
        <v>15</v>
      </c>
      <c r="B3031" s="54" t="s">
        <v>40</v>
      </c>
      <c r="C3031" s="55" t="s">
        <v>5814</v>
      </c>
      <c r="D3031" s="141" t="s">
        <v>27</v>
      </c>
      <c r="E3031" s="88">
        <v>45026</v>
      </c>
      <c r="F3031" s="37" t="str">
        <f>VLOOKUP($C3031,CARPETAS!$C$5:$L$2388,2,FALSE)</f>
        <v>BRB017</v>
      </c>
      <c r="G3031" s="27" t="str">
        <f>VLOOKUP($C3031,CARPETAS!$C$5:$L$2388,9,FALSE)</f>
        <v>145,69,56</v>
      </c>
      <c r="H3031" s="28" t="str">
        <f>VLOOKUP($C3031,CARPETAS!$C$5:$L$2388,5,FALSE)</f>
        <v>Amaro</v>
      </c>
      <c r="I3031" s="88">
        <v>45027</v>
      </c>
      <c r="J3031" s="29" t="str">
        <f>VLOOKUP($C3031,CARPETAS!$C$5:$L$2388,4,FALSE)</f>
        <v>Rio Branco</v>
      </c>
      <c r="K3031" s="38"/>
      <c r="L3031" s="93">
        <f t="shared" si="194"/>
        <v>45028</v>
      </c>
      <c r="M3031" s="30">
        <f t="shared" si="193"/>
        <v>2</v>
      </c>
      <c r="N3031" s="31">
        <v>1008</v>
      </c>
      <c r="O3031" s="31" t="s">
        <v>1719</v>
      </c>
      <c r="P3031" s="31"/>
      <c r="Q3031" s="31">
        <v>21469</v>
      </c>
      <c r="R3031" s="31" t="s">
        <v>5815</v>
      </c>
      <c r="S3031" s="31" t="s">
        <v>3715</v>
      </c>
      <c r="T3031" s="40" t="s">
        <v>5816</v>
      </c>
      <c r="U3031" s="40"/>
      <c r="V3031" s="48"/>
      <c r="W3031" s="48"/>
    </row>
    <row r="3032" s="49" customFormat="1">
      <c r="A3032" s="39">
        <v>15</v>
      </c>
      <c r="B3032" s="54" t="s">
        <v>40</v>
      </c>
      <c r="C3032" s="55" t="s">
        <v>5817</v>
      </c>
      <c r="D3032" s="141" t="s">
        <v>26</v>
      </c>
      <c r="E3032" s="88">
        <v>45026</v>
      </c>
      <c r="F3032" s="37" t="str">
        <f>VLOOKUP($C3032,CARPETAS!$C$5:$L$2388,2,FALSE)</f>
        <v>BRB016</v>
      </c>
      <c r="G3032" s="27" t="str">
        <f>VLOOKUP($C3032,CARPETAS!$C$5:$L$2388,9,FALSE)</f>
        <v>145,69,57</v>
      </c>
      <c r="H3032" s="28" t="str">
        <f>VLOOKUP($C3032,CARPETAS!$C$5:$L$2388,5,FALSE)</f>
        <v>Zanini</v>
      </c>
      <c r="I3032" s="88">
        <f>E3032+2</f>
        <v>45028</v>
      </c>
      <c r="J3032" s="29" t="str">
        <f>VLOOKUP($C3032,CARPETAS!$C$5:$L$2388,4,FALSE)</f>
        <v>Rio Branco</v>
      </c>
      <c r="K3032" s="38"/>
      <c r="L3032" s="93">
        <f t="shared" si="194"/>
        <v>45029</v>
      </c>
      <c r="M3032" s="30">
        <f t="shared" si="193"/>
        <v>3</v>
      </c>
      <c r="N3032" s="31">
        <v>918</v>
      </c>
      <c r="O3032" s="31" t="s">
        <v>1390</v>
      </c>
      <c r="P3032" s="31">
        <v>918</v>
      </c>
      <c r="Q3032" s="31">
        <v>3498</v>
      </c>
      <c r="R3032" s="31" t="s">
        <v>696</v>
      </c>
      <c r="S3032" s="31" t="s">
        <v>697</v>
      </c>
      <c r="T3032" s="40" t="s">
        <v>5818</v>
      </c>
      <c r="U3032" s="40"/>
      <c r="V3032" s="48"/>
      <c r="W3032" s="48"/>
    </row>
    <row r="3033" s="49" customFormat="1">
      <c r="A3033" s="39">
        <v>15</v>
      </c>
      <c r="B3033" s="54" t="s">
        <v>40</v>
      </c>
      <c r="C3033" s="55" t="s">
        <v>5806</v>
      </c>
      <c r="D3033" s="141" t="s">
        <v>4563</v>
      </c>
      <c r="E3033" s="88">
        <v>45026</v>
      </c>
      <c r="F3033" s="37" t="str">
        <f>VLOOKUP($C3033,CARPETAS!$C$5:$L$2388,2,FALSE)</f>
        <v>BRB015</v>
      </c>
      <c r="G3033" s="27" t="str">
        <f>VLOOKUP($C3033,CARPETAS!$C$5:$L$2388,9,FALSE)</f>
        <v>145,69,54</v>
      </c>
      <c r="H3033" s="28" t="str">
        <f>VLOOKUP($C3033,CARPETAS!$C$5:$L$2388,5,FALSE)</f>
        <v>Silvio</v>
      </c>
      <c r="I3033" s="88">
        <f>E3033+2</f>
        <v>45028</v>
      </c>
      <c r="J3033" s="29" t="str">
        <f>VLOOKUP($C3033,CARPETAS!$C$5:$L$2388,4,FALSE)</f>
        <v>Rio Branco</v>
      </c>
      <c r="K3033" s="38"/>
      <c r="L3033" s="93">
        <f t="shared" si="194"/>
        <v>45029</v>
      </c>
      <c r="M3033" s="30">
        <f t="shared" si="193"/>
        <v>3</v>
      </c>
      <c r="N3033" s="31">
        <v>918</v>
      </c>
      <c r="O3033" s="31" t="s">
        <v>5819</v>
      </c>
      <c r="P3033" s="31"/>
      <c r="Q3033" s="31">
        <v>6174</v>
      </c>
      <c r="R3033" s="31" t="s">
        <v>144</v>
      </c>
      <c r="S3033" s="31" t="s">
        <v>145</v>
      </c>
      <c r="T3033" s="40" t="s">
        <v>5820</v>
      </c>
      <c r="U3033" s="40"/>
      <c r="V3033" s="48"/>
      <c r="W3033" s="48"/>
    </row>
    <row r="3034" s="49" customFormat="1">
      <c r="A3034" s="39">
        <v>15</v>
      </c>
      <c r="B3034" s="54" t="s">
        <v>40</v>
      </c>
      <c r="C3034" s="55" t="s">
        <v>5806</v>
      </c>
      <c r="D3034" s="141" t="s">
        <v>32</v>
      </c>
      <c r="E3034" s="88">
        <v>45028</v>
      </c>
      <c r="F3034" s="37" t="str">
        <f>VLOOKUP($C3034,CARPETAS!$C$5:$L$2388,2,FALSE)</f>
        <v>BRB015</v>
      </c>
      <c r="G3034" s="27" t="str">
        <f>VLOOKUP($C3034,CARPETAS!$C$5:$L$2388,9,FALSE)</f>
        <v>145,69,54</v>
      </c>
      <c r="H3034" s="28" t="str">
        <f>VLOOKUP($C3034,CARPETAS!$C$5:$L$2388,5,FALSE)</f>
        <v>Silvio</v>
      </c>
      <c r="I3034" s="88">
        <f>E3034+2</f>
        <v>45030</v>
      </c>
      <c r="J3034" s="29" t="str">
        <f>VLOOKUP($C3034,CARPETAS!$C$5:$L$2388,4,FALSE)</f>
        <v>Rio Branco</v>
      </c>
      <c r="K3034" s="38"/>
      <c r="L3034" s="93">
        <f t="shared" si="194"/>
        <v>45031</v>
      </c>
      <c r="M3034" s="30">
        <f t="shared" si="193"/>
        <v>3</v>
      </c>
      <c r="N3034" s="31">
        <v>918</v>
      </c>
      <c r="O3034" s="31" t="s">
        <v>1394</v>
      </c>
      <c r="P3034" s="31">
        <v>919</v>
      </c>
      <c r="Q3034" s="31">
        <v>6178</v>
      </c>
      <c r="R3034" s="31" t="s">
        <v>4625</v>
      </c>
      <c r="S3034" s="31" t="s">
        <v>4945</v>
      </c>
      <c r="T3034" s="40" t="s">
        <v>5821</v>
      </c>
      <c r="U3034" s="40"/>
      <c r="V3034" s="48"/>
      <c r="W3034" s="48"/>
    </row>
    <row r="3035" s="49" customFormat="1">
      <c r="A3035" s="39">
        <v>14</v>
      </c>
      <c r="B3035" s="54" t="s">
        <v>40</v>
      </c>
      <c r="C3035" s="55" t="s">
        <v>5822</v>
      </c>
      <c r="D3035" s="141" t="s">
        <v>38</v>
      </c>
      <c r="E3035" s="88">
        <v>45022</v>
      </c>
      <c r="F3035" s="37" t="str">
        <f>VLOOKUP($C3035,CARPETAS!$C$5:$L$2388,2,FALSE)</f>
        <v>BRA010</v>
      </c>
      <c r="G3035" s="27" t="str">
        <f>VLOOKUP($C3035,CARPETAS!$C$5:$L$2388,9,FALSE)</f>
        <v>145.71.24</v>
      </c>
      <c r="H3035" s="28" t="str">
        <f>VLOOKUP($C3035,CARPETAS!$C$5:$L$2388,5,FALSE)</f>
        <v>Silvio</v>
      </c>
      <c r="I3035" s="88">
        <v>45030</v>
      </c>
      <c r="J3035" s="29" t="str">
        <f>VLOOKUP($C3035,CARPETAS!$C$5:$L$2388,4,FALSE)</f>
        <v>Rio Branco</v>
      </c>
      <c r="K3035" s="38"/>
      <c r="L3035" s="93">
        <f t="shared" si="194"/>
        <v>45031</v>
      </c>
      <c r="M3035" s="30">
        <f t="shared" si="193"/>
        <v>9</v>
      </c>
      <c r="N3035" s="31">
        <v>1104</v>
      </c>
      <c r="O3035" s="31"/>
      <c r="P3035" s="31">
        <v>1104</v>
      </c>
      <c r="Q3035" s="31">
        <v>6172</v>
      </c>
      <c r="R3035" s="31" t="s">
        <v>2578</v>
      </c>
      <c r="S3035" s="31" t="s">
        <v>2579</v>
      </c>
      <c r="T3035" s="40" t="s">
        <v>5823</v>
      </c>
      <c r="U3035" s="40"/>
      <c r="V3035" s="48"/>
      <c r="W3035" s="48"/>
    </row>
    <row r="3036" s="49" customFormat="1">
      <c r="A3036" s="39">
        <v>15</v>
      </c>
      <c r="B3036" s="54" t="s">
        <v>40</v>
      </c>
      <c r="C3036" s="55" t="s">
        <v>5817</v>
      </c>
      <c r="D3036" s="141" t="s">
        <v>26</v>
      </c>
      <c r="E3036" s="88">
        <v>45030</v>
      </c>
      <c r="F3036" s="37" t="str">
        <f>VLOOKUP($C3036,CARPETAS!$C$5:$L$2388,2,FALSE)</f>
        <v>BRB016</v>
      </c>
      <c r="G3036" s="27" t="str">
        <f>VLOOKUP($C3036,CARPETAS!$C$5:$L$2388,9,FALSE)</f>
        <v>145,69,57</v>
      </c>
      <c r="H3036" s="28" t="str">
        <f>VLOOKUP($C3036,CARPETAS!$C$5:$L$2388,5,FALSE)</f>
        <v>Zanini</v>
      </c>
      <c r="I3036" s="88">
        <v>45030</v>
      </c>
      <c r="J3036" s="29" t="str">
        <f>VLOOKUP($C3036,CARPETAS!$C$5:$L$2388,4,FALSE)</f>
        <v>Rio Branco</v>
      </c>
      <c r="K3036" s="38"/>
      <c r="L3036" s="93">
        <f t="shared" si="194"/>
        <v>45031</v>
      </c>
      <c r="M3036" s="30">
        <f t="shared" si="193"/>
        <v>1</v>
      </c>
      <c r="N3036" s="31">
        <v>918</v>
      </c>
      <c r="O3036" s="31" t="s">
        <v>1392</v>
      </c>
      <c r="P3036" s="31">
        <v>918</v>
      </c>
      <c r="Q3036" s="31">
        <v>3522</v>
      </c>
      <c r="R3036" s="31" t="s">
        <v>582</v>
      </c>
      <c r="S3036" s="31" t="s">
        <v>583</v>
      </c>
      <c r="T3036" s="40" t="s">
        <v>5824</v>
      </c>
      <c r="U3036" s="40"/>
      <c r="V3036" s="48"/>
      <c r="W3036" s="48"/>
    </row>
    <row r="3037" s="49" customFormat="1">
      <c r="A3037" s="39">
        <v>15</v>
      </c>
      <c r="B3037" s="54" t="s">
        <v>40</v>
      </c>
      <c r="C3037" s="55" t="s">
        <v>5817</v>
      </c>
      <c r="D3037" s="141" t="s">
        <v>26</v>
      </c>
      <c r="E3037" s="88">
        <v>45031</v>
      </c>
      <c r="F3037" s="37" t="str">
        <f>VLOOKUP($C3037,CARPETAS!$C$5:$L$2388,2,FALSE)</f>
        <v>BRB016</v>
      </c>
      <c r="G3037" s="27" t="str">
        <f>VLOOKUP($C3037,CARPETAS!$C$5:$L$2388,9,FALSE)</f>
        <v>145,69,57</v>
      </c>
      <c r="H3037" s="28" t="str">
        <f>VLOOKUP($C3037,CARPETAS!$C$5:$L$2388,5,FALSE)</f>
        <v>Zanini</v>
      </c>
      <c r="I3037" s="88">
        <f>E3037+2</f>
        <v>45033</v>
      </c>
      <c r="J3037" s="29" t="str">
        <f>VLOOKUP($C3037,CARPETAS!$C$5:$L$2388,4,FALSE)</f>
        <v>Rio Branco</v>
      </c>
      <c r="K3037" s="38"/>
      <c r="L3037" s="93">
        <f t="shared" si="194"/>
        <v>45034</v>
      </c>
      <c r="M3037" s="30">
        <f t="shared" si="193"/>
        <v>3</v>
      </c>
      <c r="N3037" s="31">
        <v>918</v>
      </c>
      <c r="O3037" s="31" t="s">
        <v>1397</v>
      </c>
      <c r="P3037" s="31">
        <v>919</v>
      </c>
      <c r="Q3037" s="31">
        <v>3524</v>
      </c>
      <c r="R3037" s="31" t="s">
        <v>5825</v>
      </c>
      <c r="S3037" s="31" t="s">
        <v>5826</v>
      </c>
      <c r="T3037" s="40" t="s">
        <v>5827</v>
      </c>
      <c r="U3037" s="40"/>
      <c r="V3037" s="48"/>
      <c r="W3037" s="48"/>
    </row>
    <row r="3038" s="49" customFormat="1">
      <c r="A3038" s="39">
        <v>16</v>
      </c>
      <c r="B3038" s="54" t="s">
        <v>40</v>
      </c>
      <c r="C3038" s="55" t="s">
        <v>5806</v>
      </c>
      <c r="D3038" s="141" t="s">
        <v>5708</v>
      </c>
      <c r="E3038" s="88">
        <v>45033</v>
      </c>
      <c r="F3038" s="37" t="str">
        <f>VLOOKUP($C3038,CARPETAS!$C$5:$L$2388,2,FALSE)</f>
        <v>BRB015</v>
      </c>
      <c r="G3038" s="27" t="str">
        <f>VLOOKUP($C3038,CARPETAS!$C$5:$L$2388,9,FALSE)</f>
        <v>145,69,54</v>
      </c>
      <c r="H3038" s="28" t="str">
        <f>VLOOKUP($C3038,CARPETAS!$C$5:$L$2388,5,FALSE)</f>
        <v>Silvio</v>
      </c>
      <c r="I3038" s="88">
        <v>45034</v>
      </c>
      <c r="J3038" s="29" t="str">
        <f>VLOOKUP($C3038,CARPETAS!$C$5:$L$2388,4,FALSE)</f>
        <v>Rio Branco</v>
      </c>
      <c r="K3038" s="38"/>
      <c r="L3038" s="93">
        <f t="shared" si="194"/>
        <v>45035</v>
      </c>
      <c r="M3038" s="30">
        <f t="shared" si="193"/>
        <v>2</v>
      </c>
      <c r="N3038" s="31">
        <v>918</v>
      </c>
      <c r="O3038" s="31" t="s">
        <v>5828</v>
      </c>
      <c r="P3038" s="31">
        <v>919</v>
      </c>
      <c r="Q3038" s="31">
        <v>6189</v>
      </c>
      <c r="R3038" s="31" t="s">
        <v>5796</v>
      </c>
      <c r="S3038" s="31" t="s">
        <v>5542</v>
      </c>
      <c r="T3038" s="40" t="s">
        <v>5829</v>
      </c>
      <c r="U3038" s="40"/>
      <c r="V3038" s="48"/>
      <c r="W3038" s="48"/>
    </row>
    <row r="3039" s="49" customFormat="1">
      <c r="A3039" s="39">
        <v>15</v>
      </c>
      <c r="B3039" s="54" t="s">
        <v>40</v>
      </c>
      <c r="C3039" s="55" t="s">
        <v>5830</v>
      </c>
      <c r="D3039" s="141" t="s">
        <v>1907</v>
      </c>
      <c r="E3039" s="88">
        <v>45030</v>
      </c>
      <c r="F3039" s="37" t="str">
        <f>VLOOKUP($C3039,CARPETAS!$C$5:$L$2388,2,FALSE)</f>
        <v>PYB018</v>
      </c>
      <c r="G3039" s="27" t="str">
        <f>VLOOKUP($C3039,CARPETAS!$C$5:$L$2388,9,FALSE)</f>
        <v>145.78.73</v>
      </c>
      <c r="H3039" s="28" t="str">
        <f>VLOOKUP($C3039,CARPETAS!$C$5:$L$2388,5,FALSE)</f>
        <v>Alto Paraguay</v>
      </c>
      <c r="I3039" s="88">
        <v>45034</v>
      </c>
      <c r="J3039" s="29" t="str">
        <f>VLOOKUP($C3039,CARPETAS!$C$5:$L$2388,4,FALSE)</f>
        <v>Salto</v>
      </c>
      <c r="K3039" s="38"/>
      <c r="L3039" s="93">
        <f>I3039+1+1</f>
        <v>45036</v>
      </c>
      <c r="M3039" s="30">
        <f t="shared" si="193"/>
        <v>6</v>
      </c>
      <c r="N3039" s="31">
        <v>990</v>
      </c>
      <c r="O3039" s="31" t="s">
        <v>2051</v>
      </c>
      <c r="P3039" s="31">
        <v>990</v>
      </c>
      <c r="Q3039" s="31"/>
      <c r="R3039" s="31" t="s">
        <v>5794</v>
      </c>
      <c r="S3039" s="31" t="s">
        <v>5831</v>
      </c>
      <c r="T3039" s="40" t="s">
        <v>5832</v>
      </c>
      <c r="U3039" s="40"/>
      <c r="V3039" s="48"/>
      <c r="W3039" s="48"/>
    </row>
    <row r="3040" s="49" customFormat="1">
      <c r="A3040" s="39">
        <v>15</v>
      </c>
      <c r="B3040" s="54" t="s">
        <v>40</v>
      </c>
      <c r="C3040" s="55" t="s">
        <v>5833</v>
      </c>
      <c r="D3040" s="141" t="s">
        <v>5420</v>
      </c>
      <c r="E3040" s="88">
        <v>45030</v>
      </c>
      <c r="F3040" s="37" t="str">
        <f>VLOOKUP($C3040,CARPETAS!$C$5:$L$2388,2,FALSE)</f>
        <v>PYB019</v>
      </c>
      <c r="G3040" s="27" t="str">
        <f>VLOOKUP($C3040,CARPETAS!$C$5:$L$2388,9,FALSE)</f>
        <v>145,80,36</v>
      </c>
      <c r="H3040" s="28" t="str">
        <f>VLOOKUP($C3040,CARPETAS!$C$5:$L$2388,5,FALSE)</f>
        <v>Alto Paraguay</v>
      </c>
      <c r="I3040" s="88">
        <v>45035</v>
      </c>
      <c r="J3040" s="29" t="str">
        <f>VLOOKUP($C3040,CARPETAS!$C$5:$L$2388,4,FALSE)</f>
        <v>Salto</v>
      </c>
      <c r="K3040" s="38"/>
      <c r="L3040" s="93">
        <f ref="L3040:L3049" t="shared" si="195">I3040+1</f>
        <v>45036</v>
      </c>
      <c r="M3040" s="30">
        <f t="shared" si="193"/>
        <v>6</v>
      </c>
      <c r="N3040" s="31">
        <v>994</v>
      </c>
      <c r="O3040" s="31" t="s">
        <v>5492</v>
      </c>
      <c r="P3040" s="31">
        <v>994</v>
      </c>
      <c r="Q3040" s="31"/>
      <c r="R3040" s="31" t="s">
        <v>5422</v>
      </c>
      <c r="S3040" s="31" t="s">
        <v>5423</v>
      </c>
      <c r="T3040" s="40" t="s">
        <v>5834</v>
      </c>
      <c r="U3040" s="40"/>
      <c r="V3040" s="48"/>
      <c r="W3040" s="48"/>
    </row>
    <row r="3041" s="49" customFormat="1">
      <c r="A3041" s="39">
        <v>15</v>
      </c>
      <c r="B3041" s="54" t="s">
        <v>40</v>
      </c>
      <c r="C3041" s="55" t="s">
        <v>5835</v>
      </c>
      <c r="D3041" s="141" t="s">
        <v>5420</v>
      </c>
      <c r="E3041" s="88">
        <v>45030</v>
      </c>
      <c r="F3041" s="37" t="str">
        <f>VLOOKUP($C3041,CARPETAS!$C$5:$L$2388,2,FALSE)</f>
        <v>PYB020</v>
      </c>
      <c r="G3041" s="27" t="str">
        <f>VLOOKUP($C3041,CARPETAS!$C$5:$L$2388,9,FALSE)</f>
        <v>145,80,46</v>
      </c>
      <c r="H3041" s="28" t="str">
        <f>VLOOKUP($C3041,CARPETAS!$C$5:$L$2388,5,FALSE)</f>
        <v>Alto Paraguay</v>
      </c>
      <c r="I3041" s="88">
        <v>45035</v>
      </c>
      <c r="J3041" s="29" t="str">
        <f>VLOOKUP($C3041,CARPETAS!$C$5:$L$2388,4,FALSE)</f>
        <v>Salto</v>
      </c>
      <c r="K3041" s="38"/>
      <c r="L3041" s="93">
        <f t="shared" si="195"/>
        <v>45036</v>
      </c>
      <c r="M3041" s="30">
        <f t="shared" si="193"/>
        <v>6</v>
      </c>
      <c r="N3041" s="31">
        <v>994</v>
      </c>
      <c r="O3041" s="31" t="s">
        <v>5479</v>
      </c>
      <c r="P3041" s="31">
        <v>994</v>
      </c>
      <c r="Q3041" s="31"/>
      <c r="R3041" s="31" t="s">
        <v>5836</v>
      </c>
      <c r="S3041" s="31" t="s">
        <v>5837</v>
      </c>
      <c r="T3041" s="40" t="s">
        <v>5834</v>
      </c>
      <c r="U3041" s="40"/>
      <c r="V3041" s="48"/>
      <c r="W3041" s="48"/>
    </row>
    <row r="3042" s="49" customFormat="1">
      <c r="A3042" s="39">
        <v>16</v>
      </c>
      <c r="B3042" s="54" t="s">
        <v>40</v>
      </c>
      <c r="C3042" s="55" t="s">
        <v>5817</v>
      </c>
      <c r="D3042" s="141" t="s">
        <v>26</v>
      </c>
      <c r="E3042" s="88">
        <v>45033</v>
      </c>
      <c r="F3042" s="37" t="str">
        <f>VLOOKUP($C3042,CARPETAS!$C$5:$L$2388,2,FALSE)</f>
        <v>BRB016</v>
      </c>
      <c r="G3042" s="27" t="str">
        <f>VLOOKUP($C3042,CARPETAS!$C$5:$L$2388,9,FALSE)</f>
        <v>145,69,57</v>
      </c>
      <c r="H3042" s="28" t="str">
        <f>VLOOKUP($C3042,CARPETAS!$C$5:$L$2388,5,FALSE)</f>
        <v>Zanini</v>
      </c>
      <c r="I3042" s="88">
        <f>E3042+2</f>
        <v>45035</v>
      </c>
      <c r="J3042" s="29" t="str">
        <f>VLOOKUP($C3042,CARPETAS!$C$5:$L$2388,4,FALSE)</f>
        <v>Rio Branco</v>
      </c>
      <c r="K3042" s="38"/>
      <c r="L3042" s="93">
        <f t="shared" si="195"/>
        <v>45036</v>
      </c>
      <c r="M3042" s="30">
        <f t="shared" si="193"/>
        <v>3</v>
      </c>
      <c r="N3042" s="31">
        <v>918</v>
      </c>
      <c r="O3042" s="31" t="s">
        <v>1418</v>
      </c>
      <c r="P3042" s="31">
        <v>919</v>
      </c>
      <c r="Q3042" s="31">
        <v>3535</v>
      </c>
      <c r="R3042" s="31" t="s">
        <v>3828</v>
      </c>
      <c r="S3042" s="31" t="s">
        <v>3829</v>
      </c>
      <c r="T3042" s="40" t="s">
        <v>5838</v>
      </c>
      <c r="U3042" s="40"/>
      <c r="V3042" s="48"/>
      <c r="W3042" s="48"/>
    </row>
    <row r="3043" s="49" customFormat="1">
      <c r="A3043" s="39">
        <v>16</v>
      </c>
      <c r="B3043" s="54" t="s">
        <v>40</v>
      </c>
      <c r="C3043" s="55" t="s">
        <v>5778</v>
      </c>
      <c r="D3043" s="141" t="s">
        <v>1998</v>
      </c>
      <c r="E3043" s="88">
        <v>45034</v>
      </c>
      <c r="F3043" s="37" t="str">
        <f>VLOOKUP($C3043,CARPETAS!$C$5:$L$2388,2,FALSE)</f>
        <v>BRB014</v>
      </c>
      <c r="G3043" s="27" t="str">
        <f>VLOOKUP($C3043,CARPETAS!$C$5:$L$2388,9,FALSE)</f>
        <v>145,62,82</v>
      </c>
      <c r="H3043" s="28" t="str">
        <f>VLOOKUP($C3043,CARPETAS!$C$5:$L$2388,5,FALSE)</f>
        <v>Zanini</v>
      </c>
      <c r="I3043" s="88">
        <f>E3043+2</f>
        <v>45036</v>
      </c>
      <c r="J3043" s="29" t="str">
        <f>VLOOKUP($C3043,CARPETAS!$C$5:$L$2388,4,FALSE)</f>
        <v>Rio Branco</v>
      </c>
      <c r="K3043" s="38"/>
      <c r="L3043" s="93">
        <f t="shared" si="195"/>
        <v>45037</v>
      </c>
      <c r="M3043" s="30">
        <f t="shared" si="193"/>
        <v>3</v>
      </c>
      <c r="N3043" s="31">
        <v>918</v>
      </c>
      <c r="O3043" s="31"/>
      <c r="P3043" s="31"/>
      <c r="Q3043" s="31">
        <v>3537</v>
      </c>
      <c r="R3043" s="31" t="s">
        <v>1554</v>
      </c>
      <c r="S3043" s="31" t="s">
        <v>2086</v>
      </c>
      <c r="T3043" s="40" t="s">
        <v>5839</v>
      </c>
      <c r="U3043" s="40"/>
      <c r="V3043" s="48"/>
      <c r="W3043" s="48"/>
    </row>
    <row r="3044" s="49" customFormat="1">
      <c r="A3044" s="39">
        <v>16</v>
      </c>
      <c r="B3044" s="54" t="s">
        <v>40</v>
      </c>
      <c r="C3044" s="55" t="s">
        <v>5840</v>
      </c>
      <c r="D3044" s="141" t="s">
        <v>2282</v>
      </c>
      <c r="E3044" s="88">
        <v>45034</v>
      </c>
      <c r="F3044" s="37" t="str">
        <f>VLOOKUP($C3044,CARPETAS!$C$5:$L$2388,2,FALSE)</f>
        <v>BRE024</v>
      </c>
      <c r="G3044" s="27" t="str">
        <f>VLOOKUP($C3044,CARPETAS!$C$5:$L$2388,9,FALSE)</f>
        <v>1458071/1458072/1458073/1458074/1457317</v>
      </c>
      <c r="H3044" s="28" t="str">
        <f>VLOOKUP($C3044,CARPETAS!$C$5:$L$2388,5,FALSE)</f>
        <v>Dallog</v>
      </c>
      <c r="I3044" s="88">
        <f>E3044+2</f>
        <v>45036</v>
      </c>
      <c r="J3044" s="29" t="str">
        <f>VLOOKUP($C3044,CARPETAS!$C$5:$L$2388,4,FALSE)</f>
        <v>Rio Branco</v>
      </c>
      <c r="K3044" s="38"/>
      <c r="L3044" s="93">
        <f t="shared" si="195"/>
        <v>45037</v>
      </c>
      <c r="M3044" s="30">
        <f t="shared" si="193"/>
        <v>3</v>
      </c>
      <c r="N3044" s="31">
        <v>1332</v>
      </c>
      <c r="O3044" s="31"/>
      <c r="P3044" s="31"/>
      <c r="Q3044" s="31">
        <v>289</v>
      </c>
      <c r="R3044" s="31" t="s">
        <v>5739</v>
      </c>
      <c r="S3044" s="31" t="s">
        <v>5740</v>
      </c>
      <c r="T3044" s="40"/>
      <c r="U3044" s="40"/>
      <c r="V3044" s="48"/>
      <c r="W3044" s="48"/>
    </row>
    <row r="3045" s="49" customFormat="1">
      <c r="A3045" s="39">
        <v>16</v>
      </c>
      <c r="B3045" s="54" t="s">
        <v>40</v>
      </c>
      <c r="C3045" s="55" t="s">
        <v>5817</v>
      </c>
      <c r="D3045" s="141" t="s">
        <v>26</v>
      </c>
      <c r="E3045" s="88">
        <v>45035</v>
      </c>
      <c r="F3045" s="37" t="str">
        <f>VLOOKUP($C3045,CARPETAS!$C$5:$L$2388,2,FALSE)</f>
        <v>BRB016</v>
      </c>
      <c r="G3045" s="27" t="str">
        <f>VLOOKUP($C3045,CARPETAS!$C$5:$L$2388,9,FALSE)</f>
        <v>145,69,57</v>
      </c>
      <c r="H3045" s="28" t="str">
        <f>VLOOKUP($C3045,CARPETAS!$C$5:$L$2388,5,FALSE)</f>
        <v>Zanini</v>
      </c>
      <c r="I3045" s="88">
        <v>45036</v>
      </c>
      <c r="J3045" s="29" t="str">
        <f>VLOOKUP($C3045,CARPETAS!$C$5:$L$2388,4,FALSE)</f>
        <v>Rio Branco</v>
      </c>
      <c r="K3045" s="38"/>
      <c r="L3045" s="93">
        <f t="shared" si="195"/>
        <v>45037</v>
      </c>
      <c r="M3045" s="30">
        <f t="shared" si="193"/>
        <v>2</v>
      </c>
      <c r="N3045" s="31">
        <v>918</v>
      </c>
      <c r="O3045" s="31" t="s">
        <v>1444</v>
      </c>
      <c r="P3045" s="31">
        <v>919</v>
      </c>
      <c r="Q3045" s="31">
        <v>3545</v>
      </c>
      <c r="R3045" s="31" t="s">
        <v>114</v>
      </c>
      <c r="S3045" s="31" t="s">
        <v>115</v>
      </c>
      <c r="T3045" s="40" t="s">
        <v>5841</v>
      </c>
      <c r="U3045" s="40"/>
      <c r="V3045" s="48"/>
      <c r="W3045" s="48"/>
    </row>
    <row r="3046" s="49" customFormat="1">
      <c r="A3046" s="39">
        <v>16</v>
      </c>
      <c r="B3046" s="54" t="s">
        <v>40</v>
      </c>
      <c r="C3046" s="55" t="s">
        <v>5830</v>
      </c>
      <c r="D3046" s="141" t="s">
        <v>1907</v>
      </c>
      <c r="E3046" s="88">
        <v>45033</v>
      </c>
      <c r="F3046" s="37" t="str">
        <f>VLOOKUP($C3046,CARPETAS!$C$5:$L$2388,2,FALSE)</f>
        <v>PYB018</v>
      </c>
      <c r="G3046" s="27" t="str">
        <f>VLOOKUP($C3046,CARPETAS!$C$5:$L$2388,9,FALSE)</f>
        <v>145.78.73</v>
      </c>
      <c r="H3046" s="28" t="str">
        <f>VLOOKUP($C3046,CARPETAS!$C$5:$L$2388,5,FALSE)</f>
        <v>Alto Paraguay</v>
      </c>
      <c r="I3046" s="88">
        <v>45037</v>
      </c>
      <c r="J3046" s="29" t="str">
        <f>VLOOKUP($C3046,CARPETAS!$C$5:$L$2388,4,FALSE)</f>
        <v>Salto</v>
      </c>
      <c r="K3046" s="38"/>
      <c r="L3046" s="93">
        <f t="shared" si="195"/>
        <v>45038</v>
      </c>
      <c r="M3046" s="30">
        <f t="shared" si="193"/>
        <v>5</v>
      </c>
      <c r="N3046" s="31">
        <v>990</v>
      </c>
      <c r="O3046" s="31" t="s">
        <v>2075</v>
      </c>
      <c r="P3046" s="31"/>
      <c r="Q3046" s="31"/>
      <c r="R3046" s="31" t="s">
        <v>2054</v>
      </c>
      <c r="S3046" s="31" t="s">
        <v>5801</v>
      </c>
      <c r="T3046" s="40" t="s">
        <v>5842</v>
      </c>
      <c r="U3046" s="40"/>
      <c r="V3046" s="48"/>
      <c r="W3046" s="48"/>
    </row>
    <row r="3047" s="49" customFormat="1">
      <c r="A3047" s="39">
        <v>16</v>
      </c>
      <c r="B3047" s="54" t="s">
        <v>40</v>
      </c>
      <c r="C3047" s="55" t="s">
        <v>5806</v>
      </c>
      <c r="D3047" s="141" t="s">
        <v>1998</v>
      </c>
      <c r="E3047" s="88">
        <v>45037</v>
      </c>
      <c r="F3047" s="37" t="str">
        <f>VLOOKUP($C3047,CARPETAS!$C$5:$L$2388,2,FALSE)</f>
        <v>BRB015</v>
      </c>
      <c r="G3047" s="27" t="str">
        <f>VLOOKUP($C3047,CARPETAS!$C$5:$L$2388,9,FALSE)</f>
        <v>145,69,54</v>
      </c>
      <c r="H3047" s="28" t="str">
        <f>VLOOKUP($C3047,CARPETAS!$C$5:$L$2388,5,FALSE)</f>
        <v>Silvio</v>
      </c>
      <c r="I3047" s="88">
        <f>E3047+2</f>
        <v>45039</v>
      </c>
      <c r="J3047" s="29" t="str">
        <f>VLOOKUP($C3047,CARPETAS!$C$5:$L$2388,4,FALSE)</f>
        <v>Rio Branco</v>
      </c>
      <c r="K3047" s="38"/>
      <c r="L3047" s="93">
        <f t="shared" si="195"/>
        <v>45040</v>
      </c>
      <c r="M3047" s="30">
        <f t="shared" si="193"/>
        <v>3</v>
      </c>
      <c r="N3047" s="31">
        <v>918</v>
      </c>
      <c r="O3047" s="31" t="s">
        <v>2789</v>
      </c>
      <c r="P3047" s="31">
        <v>918</v>
      </c>
      <c r="Q3047" s="31">
        <v>6199</v>
      </c>
      <c r="R3047" s="31" t="s">
        <v>5444</v>
      </c>
      <c r="S3047" s="31" t="s">
        <v>1778</v>
      </c>
      <c r="T3047" s="40" t="s">
        <v>5843</v>
      </c>
      <c r="U3047" s="40"/>
      <c r="V3047" s="48"/>
      <c r="W3047" s="48"/>
    </row>
    <row r="3048" s="49" customFormat="1">
      <c r="A3048" s="39">
        <v>16</v>
      </c>
      <c r="B3048" s="54" t="s">
        <v>40</v>
      </c>
      <c r="C3048" s="55" t="s">
        <v>5817</v>
      </c>
      <c r="D3048" s="141" t="s">
        <v>26</v>
      </c>
      <c r="E3048" s="88">
        <v>45037</v>
      </c>
      <c r="F3048" s="37" t="str">
        <f>VLOOKUP($C3048,CARPETAS!$C$5:$L$2388,2,FALSE)</f>
        <v>BRB016</v>
      </c>
      <c r="G3048" s="27" t="str">
        <f>VLOOKUP($C3048,CARPETAS!$C$5:$L$2388,9,FALSE)</f>
        <v>145,69,57</v>
      </c>
      <c r="H3048" s="28" t="str">
        <f>VLOOKUP($C3048,CARPETAS!$C$5:$L$2388,5,FALSE)</f>
        <v>Zanini</v>
      </c>
      <c r="I3048" s="88">
        <f>E3048+2</f>
        <v>45039</v>
      </c>
      <c r="J3048" s="29" t="str">
        <f>VLOOKUP($C3048,CARPETAS!$C$5:$L$2388,4,FALSE)</f>
        <v>Rio Branco</v>
      </c>
      <c r="K3048" s="38"/>
      <c r="L3048" s="93">
        <f t="shared" si="195"/>
        <v>45040</v>
      </c>
      <c r="M3048" s="30">
        <f t="shared" si="193"/>
        <v>3</v>
      </c>
      <c r="N3048" s="31">
        <v>918</v>
      </c>
      <c r="O3048" s="31" t="s">
        <v>1450</v>
      </c>
      <c r="P3048" s="31">
        <v>918</v>
      </c>
      <c r="Q3048" s="31">
        <v>3550</v>
      </c>
      <c r="R3048" s="31" t="s">
        <v>335</v>
      </c>
      <c r="S3048" s="31" t="s">
        <v>336</v>
      </c>
      <c r="T3048" s="40" t="s">
        <v>5843</v>
      </c>
      <c r="U3048" s="40"/>
      <c r="V3048" s="48"/>
      <c r="W3048" s="48"/>
    </row>
    <row r="3049" s="49" customFormat="1">
      <c r="A3049" s="39">
        <v>16</v>
      </c>
      <c r="B3049" s="54" t="s">
        <v>40</v>
      </c>
      <c r="C3049" s="55" t="s">
        <v>5814</v>
      </c>
      <c r="D3049" s="141" t="s">
        <v>27</v>
      </c>
      <c r="E3049" s="88">
        <v>45037</v>
      </c>
      <c r="F3049" s="37" t="str">
        <f>VLOOKUP($C3049,CARPETAS!$C$5:$L$2388,2,FALSE)</f>
        <v>BRB017</v>
      </c>
      <c r="G3049" s="27" t="str">
        <f>VLOOKUP($C3049,CARPETAS!$C$5:$L$2388,9,FALSE)</f>
        <v>145,69,56</v>
      </c>
      <c r="H3049" s="28" t="str">
        <f>VLOOKUP($C3049,CARPETAS!$C$5:$L$2388,5,FALSE)</f>
        <v>Amaro</v>
      </c>
      <c r="I3049" s="88">
        <f>E3049+2</f>
        <v>45039</v>
      </c>
      <c r="J3049" s="29" t="str">
        <f>VLOOKUP($C3049,CARPETAS!$C$5:$L$2388,4,FALSE)</f>
        <v>Rio Branco</v>
      </c>
      <c r="K3049" s="38"/>
      <c r="L3049" s="93">
        <f t="shared" si="195"/>
        <v>45040</v>
      </c>
      <c r="M3049" s="30">
        <f t="shared" si="193"/>
        <v>3</v>
      </c>
      <c r="N3049" s="31">
        <v>1008</v>
      </c>
      <c r="O3049" s="31" t="s">
        <v>1719</v>
      </c>
      <c r="P3049" s="31"/>
      <c r="Q3049" s="31">
        <v>21534</v>
      </c>
      <c r="R3049" s="31" t="s">
        <v>5844</v>
      </c>
      <c r="S3049" s="31" t="s">
        <v>5845</v>
      </c>
      <c r="T3049" s="40" t="s">
        <v>5846</v>
      </c>
      <c r="U3049" s="40"/>
      <c r="V3049" s="48"/>
      <c r="W3049" s="48"/>
    </row>
    <row r="3050" s="49" customFormat="1">
      <c r="A3050" s="39">
        <v>29</v>
      </c>
      <c r="B3050" s="54" t="s">
        <v>40</v>
      </c>
      <c r="C3050" s="55" t="s">
        <v>5847</v>
      </c>
      <c r="D3050" s="141" t="s">
        <v>26</v>
      </c>
      <c r="E3050" s="88">
        <v>45128</v>
      </c>
      <c r="F3050" s="37" t="str">
        <f>VLOOKUP($C3050,CARPETAS!$C$5:$L$2388,2,FALSE)</f>
        <v>BRB038</v>
      </c>
      <c r="G3050" s="27" t="str">
        <f>VLOOKUP($C3050,CARPETAS!$C$5:$L$2388,9,FALSE)</f>
        <v>146,53,40</v>
      </c>
      <c r="H3050" s="28" t="str">
        <f>VLOOKUP($C3050,CARPETAS!$C$5:$L$2388,5,FALSE)</f>
        <v>Zanini</v>
      </c>
      <c r="I3050" s="88">
        <v>45040</v>
      </c>
      <c r="J3050" s="29" t="str">
        <f>VLOOKUP($C3050,CARPETAS!$C$5:$L$2388,4,FALSE)</f>
        <v>Rio Branco</v>
      </c>
      <c r="K3050" s="38"/>
      <c r="L3050" s="93">
        <v>45133</v>
      </c>
      <c r="M3050" s="30">
        <f t="shared" si="193"/>
        <v>5</v>
      </c>
      <c r="N3050" s="31">
        <v>900</v>
      </c>
      <c r="O3050" s="31" t="s">
        <v>850</v>
      </c>
      <c r="P3050" s="31">
        <v>901</v>
      </c>
      <c r="Q3050" s="31">
        <v>3770</v>
      </c>
      <c r="R3050" s="31" t="s">
        <v>114</v>
      </c>
      <c r="S3050" s="31" t="s">
        <v>115</v>
      </c>
      <c r="T3050" s="40" t="s">
        <v>5848</v>
      </c>
      <c r="U3050" s="40"/>
      <c r="V3050" s="48"/>
      <c r="W3050" s="48"/>
    </row>
    <row r="3051" s="49" customFormat="1">
      <c r="A3051" s="39">
        <v>16</v>
      </c>
      <c r="B3051" s="54" t="s">
        <v>40</v>
      </c>
      <c r="C3051" s="55" t="s">
        <v>5849</v>
      </c>
      <c r="D3051" s="141" t="s">
        <v>38</v>
      </c>
      <c r="E3051" s="88">
        <v>45036</v>
      </c>
      <c r="F3051" s="37" t="str">
        <f>VLOOKUP($C3051,CARPETAS!$C$5:$L$2388,2,FALSE)</f>
        <v>BRA011</v>
      </c>
      <c r="G3051" s="27" t="s">
        <v>5850</v>
      </c>
      <c r="H3051" s="28" t="str">
        <f>VLOOKUP($C3051,CARPETAS!$C$5:$L$2388,5,FALSE)</f>
        <v>Silvio</v>
      </c>
      <c r="I3051" s="88">
        <v>45042</v>
      </c>
      <c r="J3051" s="29" t="str">
        <f>VLOOKUP($C3051,CARPETAS!$C$5:$L$2388,4,FALSE)</f>
        <v>Rio Branco</v>
      </c>
      <c r="K3051" s="38"/>
      <c r="L3051" s="93">
        <f>I3051+1</f>
        <v>45043</v>
      </c>
      <c r="M3051" s="30">
        <f t="shared" si="193"/>
        <v>7</v>
      </c>
      <c r="N3051" s="31">
        <v>1104</v>
      </c>
      <c r="O3051" s="31"/>
      <c r="P3051" s="31">
        <v>1104</v>
      </c>
      <c r="Q3051" s="31">
        <v>6196</v>
      </c>
      <c r="R3051" s="31" t="s">
        <v>4440</v>
      </c>
      <c r="S3051" s="31" t="s">
        <v>4441</v>
      </c>
      <c r="T3051" s="40" t="s">
        <v>5851</v>
      </c>
      <c r="U3051" s="40"/>
      <c r="V3051" s="48"/>
      <c r="W3051" s="48"/>
    </row>
    <row r="3052" s="49" customFormat="1">
      <c r="A3052" s="39">
        <v>17</v>
      </c>
      <c r="B3052" s="54" t="s">
        <v>40</v>
      </c>
      <c r="C3052" s="55" t="s">
        <v>5852</v>
      </c>
      <c r="D3052" s="141" t="s">
        <v>26</v>
      </c>
      <c r="E3052" s="88">
        <v>45040</v>
      </c>
      <c r="F3052" s="37" t="str">
        <f>VLOOKUP($C3052,CARPETAS!$C$5:$L$2388,2,FALSE)</f>
        <v>BRB019</v>
      </c>
      <c r="G3052" s="27" t="str">
        <f>VLOOKUP($C3052,CARPETAS!$C$5:$L$2388,9,FALSE)</f>
        <v>145,86,04</v>
      </c>
      <c r="H3052" s="28" t="str">
        <f>VLOOKUP($C3052,CARPETAS!$C$5:$L$2388,5,FALSE)</f>
        <v>Zanini</v>
      </c>
      <c r="I3052" s="88">
        <f>E3052+2</f>
        <v>45042</v>
      </c>
      <c r="J3052" s="29" t="str">
        <f>VLOOKUP($C3052,CARPETAS!$C$5:$L$2388,4,FALSE)</f>
        <v>Rio Branco</v>
      </c>
      <c r="K3052" s="38"/>
      <c r="L3052" s="93">
        <f>I3052+1</f>
        <v>45043</v>
      </c>
      <c r="M3052" s="30">
        <f t="shared" si="193"/>
        <v>3</v>
      </c>
      <c r="N3052" s="31">
        <v>918</v>
      </c>
      <c r="O3052" s="31" t="s">
        <v>1454</v>
      </c>
      <c r="P3052" s="31">
        <v>919</v>
      </c>
      <c r="Q3052" s="31">
        <v>3559</v>
      </c>
      <c r="R3052" s="31" t="s">
        <v>171</v>
      </c>
      <c r="S3052" s="31" t="s">
        <v>172</v>
      </c>
      <c r="T3052" s="40" t="s">
        <v>5853</v>
      </c>
      <c r="U3052" s="40"/>
      <c r="V3052" s="48"/>
      <c r="W3052" s="48"/>
    </row>
    <row r="3053" s="49" customFormat="1">
      <c r="A3053" s="39">
        <v>16</v>
      </c>
      <c r="B3053" s="54" t="s">
        <v>40</v>
      </c>
      <c r="C3053" s="55" t="s">
        <v>5854</v>
      </c>
      <c r="D3053" s="141" t="s">
        <v>2282</v>
      </c>
      <c r="E3053" s="88">
        <v>45036</v>
      </c>
      <c r="F3053" s="37" t="str">
        <f>VLOOKUP($C3053,CARPETAS!$C$5:$L$2388,2,FALSE)</f>
        <v>BRE025</v>
      </c>
      <c r="G3053" s="27" t="str">
        <f>VLOOKUP($C3053,CARPETAS!$C$5:$L$2388,9,FALSE)</f>
        <v>145,79,84</v>
      </c>
      <c r="H3053" s="28" t="str">
        <f>VLOOKUP($C3053,CARPETAS!$C$5:$L$2388,5,FALSE)</f>
        <v>Silvio</v>
      </c>
      <c r="I3053" s="88">
        <v>45042</v>
      </c>
      <c r="J3053" s="29" t="str">
        <f>VLOOKUP($C3053,CARPETAS!$C$5:$L$2388,4,FALSE)</f>
        <v>Rio Branco</v>
      </c>
      <c r="K3053" s="38"/>
      <c r="L3053" s="93">
        <f>I3053+1</f>
        <v>45043</v>
      </c>
      <c r="M3053" s="30">
        <f t="shared" si="193"/>
        <v>7</v>
      </c>
      <c r="N3053" s="31">
        <v>2520</v>
      </c>
      <c r="O3053" s="31"/>
      <c r="P3053" s="31"/>
      <c r="Q3053" s="31">
        <v>6197</v>
      </c>
      <c r="R3053" s="31" t="s">
        <v>1405</v>
      </c>
      <c r="S3053" s="31" t="s">
        <v>3363</v>
      </c>
      <c r="T3053" s="40"/>
      <c r="U3053" s="40"/>
      <c r="V3053" s="48"/>
      <c r="W3053" s="48"/>
    </row>
    <row r="3054" s="49" customFormat="1">
      <c r="A3054" s="39">
        <v>17</v>
      </c>
      <c r="B3054" s="54" t="s">
        <v>40</v>
      </c>
      <c r="C3054" s="55" t="s">
        <v>5855</v>
      </c>
      <c r="D3054" s="141" t="s">
        <v>1998</v>
      </c>
      <c r="E3054" s="88">
        <v>45041</v>
      </c>
      <c r="F3054" s="37" t="str">
        <f>VLOOKUP($C3054,CARPETAS!$C$5:$L$2388,2,FALSE)</f>
        <v>BRB018</v>
      </c>
      <c r="G3054" s="27" t="str">
        <f>VLOOKUP($C3054,CARPETAS!$C$5:$L$2388,9,FALSE)</f>
        <v>145,86,07</v>
      </c>
      <c r="H3054" s="28" t="str">
        <f>VLOOKUP($C3054,CARPETAS!$C$5:$L$2388,5,FALSE)</f>
        <v>Silvio</v>
      </c>
      <c r="I3054" s="88">
        <f>E3054+2</f>
        <v>45043</v>
      </c>
      <c r="J3054" s="29" t="str">
        <f>VLOOKUP($C3054,CARPETAS!$C$5:$L$2388,4,FALSE)</f>
        <v>Rio Branco</v>
      </c>
      <c r="K3054" s="38"/>
      <c r="L3054" s="93">
        <f>I3054+1</f>
        <v>45044</v>
      </c>
      <c r="M3054" s="30">
        <f t="shared" si="193"/>
        <v>3</v>
      </c>
      <c r="N3054" s="31">
        <v>918</v>
      </c>
      <c r="O3054" s="31"/>
      <c r="P3054" s="31"/>
      <c r="Q3054" s="31">
        <v>6202</v>
      </c>
      <c r="R3054" s="31" t="s">
        <v>4819</v>
      </c>
      <c r="S3054" s="31" t="s">
        <v>1991</v>
      </c>
      <c r="T3054" s="40" t="s">
        <v>5856</v>
      </c>
      <c r="U3054" s="40"/>
      <c r="V3054" s="48"/>
      <c r="W3054" s="48"/>
    </row>
    <row r="3055" s="49" customFormat="1">
      <c r="A3055" s="39">
        <v>17</v>
      </c>
      <c r="B3055" s="54" t="s">
        <v>40</v>
      </c>
      <c r="C3055" s="55" t="s">
        <v>5852</v>
      </c>
      <c r="D3055" s="141" t="s">
        <v>26</v>
      </c>
      <c r="E3055" s="88">
        <v>45042</v>
      </c>
      <c r="F3055" s="37" t="str">
        <f>VLOOKUP($C3055,CARPETAS!$C$5:$L$2388,2,FALSE)</f>
        <v>BRB019</v>
      </c>
      <c r="G3055" s="27" t="str">
        <f>VLOOKUP($C3055,CARPETAS!$C$5:$L$2388,9,FALSE)</f>
        <v>145,86,04</v>
      </c>
      <c r="H3055" s="28" t="str">
        <f>VLOOKUP($C3055,CARPETAS!$C$5:$L$2388,5,FALSE)</f>
        <v>Zanini</v>
      </c>
      <c r="I3055" s="88">
        <v>45043</v>
      </c>
      <c r="J3055" s="29" t="str">
        <f>VLOOKUP($C3055,CARPETAS!$C$5:$L$2388,4,FALSE)</f>
        <v>Rio Branco</v>
      </c>
      <c r="K3055" s="38"/>
      <c r="L3055" s="93">
        <f>I3055+1</f>
        <v>45044</v>
      </c>
      <c r="M3055" s="30">
        <f t="shared" si="193"/>
        <v>2</v>
      </c>
      <c r="N3055" s="31">
        <v>918</v>
      </c>
      <c r="O3055" s="31" t="s">
        <v>1468</v>
      </c>
      <c r="P3055" s="31">
        <v>918</v>
      </c>
      <c r="Q3055" s="31">
        <v>3560</v>
      </c>
      <c r="R3055" s="31" t="s">
        <v>491</v>
      </c>
      <c r="S3055" s="31" t="s">
        <v>492</v>
      </c>
      <c r="T3055" s="40" t="s">
        <v>5857</v>
      </c>
      <c r="U3055" s="40"/>
      <c r="V3055" s="48"/>
      <c r="W3055" s="48"/>
    </row>
    <row r="3056" s="49" customFormat="1">
      <c r="A3056" s="39">
        <v>17</v>
      </c>
      <c r="B3056" s="54" t="s">
        <v>40</v>
      </c>
      <c r="C3056" s="55" t="s">
        <v>5858</v>
      </c>
      <c r="D3056" s="141" t="s">
        <v>5420</v>
      </c>
      <c r="E3056" s="88">
        <v>45040</v>
      </c>
      <c r="F3056" s="37" t="str">
        <f>VLOOKUP($C3056,CARPETAS!$C$5:$L$2388,2,FALSE)</f>
        <v>PYB021</v>
      </c>
      <c r="G3056" s="27" t="str">
        <f>VLOOKUP($C3056,CARPETAS!$C$5:$L$2388,9,FALSE)</f>
        <v>145.86.02</v>
      </c>
      <c r="H3056" s="28" t="str">
        <f>VLOOKUP($C3056,CARPETAS!$C$5:$L$2388,5,FALSE)</f>
        <v>Alto Paraguay</v>
      </c>
      <c r="I3056" s="88">
        <f>E3056+3</f>
        <v>45043</v>
      </c>
      <c r="J3056" s="29" t="str">
        <f>VLOOKUP($C3056,CARPETAS!$C$5:$L$2388,4,FALSE)</f>
        <v>Salto</v>
      </c>
      <c r="K3056" s="38"/>
      <c r="L3056" s="93">
        <f>I3056+1+1</f>
        <v>45045</v>
      </c>
      <c r="M3056" s="30">
        <f t="shared" si="193"/>
        <v>5</v>
      </c>
      <c r="N3056" s="31">
        <v>996</v>
      </c>
      <c r="O3056" s="31" t="s">
        <v>5489</v>
      </c>
      <c r="P3056" s="31">
        <v>996</v>
      </c>
      <c r="Q3056" s="31"/>
      <c r="R3056" s="31" t="s">
        <v>5758</v>
      </c>
      <c r="S3056" s="31" t="s">
        <v>5759</v>
      </c>
      <c r="T3056" s="40" t="s">
        <v>5859</v>
      </c>
      <c r="U3056" s="40"/>
      <c r="V3056" s="48"/>
      <c r="W3056" s="48"/>
    </row>
    <row r="3057" s="49" customFormat="1">
      <c r="A3057" s="39">
        <v>16</v>
      </c>
      <c r="B3057" s="54" t="s">
        <v>40</v>
      </c>
      <c r="C3057" s="55" t="s">
        <v>5830</v>
      </c>
      <c r="D3057" s="141" t="s">
        <v>1907</v>
      </c>
      <c r="E3057" s="88">
        <v>45033</v>
      </c>
      <c r="F3057" s="37" t="str">
        <f>VLOOKUP($C3057,CARPETAS!$C$5:$L$2388,2,FALSE)</f>
        <v>PYB018</v>
      </c>
      <c r="G3057" s="27" t="str">
        <f>VLOOKUP($C3057,CARPETAS!$C$5:$L$2388,9,FALSE)</f>
        <v>145.78.73</v>
      </c>
      <c r="H3057" s="28" t="str">
        <f>VLOOKUP($C3057,CARPETAS!$C$5:$L$2388,5,FALSE)</f>
        <v>Alto Paraguay</v>
      </c>
      <c r="I3057" s="88">
        <v>45044</v>
      </c>
      <c r="J3057" s="29" t="str">
        <f>VLOOKUP($C3057,CARPETAS!$C$5:$L$2388,4,FALSE)</f>
        <v>Salto</v>
      </c>
      <c r="K3057" s="38"/>
      <c r="L3057" s="93">
        <f>I3057+1</f>
        <v>45045</v>
      </c>
      <c r="M3057" s="30">
        <f t="shared" si="193"/>
        <v>12</v>
      </c>
      <c r="N3057" s="31">
        <v>990</v>
      </c>
      <c r="O3057" s="31" t="s">
        <v>2071</v>
      </c>
      <c r="P3057" s="31">
        <v>992</v>
      </c>
      <c r="Q3057" s="31">
        <v>59319</v>
      </c>
      <c r="R3057" s="31" t="s">
        <v>5860</v>
      </c>
      <c r="S3057" s="31" t="s">
        <v>2055</v>
      </c>
      <c r="T3057" s="40" t="s">
        <v>5861</v>
      </c>
      <c r="U3057" s="40"/>
      <c r="V3057" s="48"/>
      <c r="W3057" s="48"/>
    </row>
    <row r="3058" s="49" customFormat="1">
      <c r="A3058" s="39">
        <v>17</v>
      </c>
      <c r="B3058" s="54" t="s">
        <v>40</v>
      </c>
      <c r="C3058" s="55" t="s">
        <v>5862</v>
      </c>
      <c r="D3058" s="141" t="s">
        <v>1998</v>
      </c>
      <c r="E3058" s="88">
        <v>45043</v>
      </c>
      <c r="F3058" s="37" t="str">
        <f>VLOOKUP($C3058,CARPETAS!$C$5:$L$2388,2,FALSE)</f>
        <v>BRB020</v>
      </c>
      <c r="G3058" s="27" t="str">
        <f>VLOOKUP($C3058,CARPETAS!$C$5:$L$2388,9,FALSE)</f>
        <v>145,86,08</v>
      </c>
      <c r="H3058" s="28" t="str">
        <f>VLOOKUP($C3058,CARPETAS!$C$5:$L$2388,5,FALSE)</f>
        <v>Zanini</v>
      </c>
      <c r="I3058" s="88">
        <f>E3058+2</f>
        <v>45045</v>
      </c>
      <c r="J3058" s="29" t="str">
        <f>VLOOKUP($C3058,CARPETAS!$C$5:$L$2388,4,FALSE)</f>
        <v>Rio Branco</v>
      </c>
      <c r="K3058" s="38"/>
      <c r="L3058" s="93">
        <f>I3058+1</f>
        <v>45046</v>
      </c>
      <c r="M3058" s="30">
        <f t="shared" si="193"/>
        <v>3</v>
      </c>
      <c r="N3058" s="31">
        <v>918</v>
      </c>
      <c r="O3058" s="31" t="s">
        <v>2339</v>
      </c>
      <c r="P3058" s="31">
        <v>918</v>
      </c>
      <c r="Q3058" s="31">
        <v>3566</v>
      </c>
      <c r="R3058" s="31" t="s">
        <v>5624</v>
      </c>
      <c r="S3058" s="31" t="s">
        <v>5625</v>
      </c>
      <c r="T3058" s="40" t="s">
        <v>5863</v>
      </c>
      <c r="U3058" s="40"/>
      <c r="V3058" s="48"/>
      <c r="W3058" s="48"/>
    </row>
    <row r="3059" s="49" customFormat="1">
      <c r="A3059" s="39">
        <v>17</v>
      </c>
      <c r="B3059" s="54" t="s">
        <v>40</v>
      </c>
      <c r="C3059" s="55" t="s">
        <v>5852</v>
      </c>
      <c r="D3059" s="141" t="s">
        <v>26</v>
      </c>
      <c r="E3059" s="88">
        <v>45044</v>
      </c>
      <c r="F3059" s="37" t="str">
        <f>VLOOKUP($C3059,CARPETAS!$C$5:$L$2388,2,FALSE)</f>
        <v>BRB019</v>
      </c>
      <c r="G3059" s="27" t="str">
        <f>VLOOKUP($C3059,CARPETAS!$C$5:$L$2388,9,FALSE)</f>
        <v>145,86,04</v>
      </c>
      <c r="H3059" s="28" t="str">
        <f>VLOOKUP($C3059,CARPETAS!$C$5:$L$2388,5,FALSE)</f>
        <v>Zanini</v>
      </c>
      <c r="I3059" s="88">
        <f>E3059+2</f>
        <v>45046</v>
      </c>
      <c r="J3059" s="29" t="str">
        <f>VLOOKUP($C3059,CARPETAS!$C$5:$L$2388,4,FALSE)</f>
        <v>Rio Branco</v>
      </c>
      <c r="K3059" s="38"/>
      <c r="L3059" s="93">
        <v>45049</v>
      </c>
      <c r="M3059" s="30">
        <f t="shared" si="193"/>
        <v>5</v>
      </c>
      <c r="N3059" s="31">
        <v>918</v>
      </c>
      <c r="O3059" s="31" t="s">
        <v>1479</v>
      </c>
      <c r="P3059" s="31">
        <v>918</v>
      </c>
      <c r="Q3059" s="31">
        <v>3571</v>
      </c>
      <c r="R3059" s="31" t="s">
        <v>3043</v>
      </c>
      <c r="S3059" s="31" t="s">
        <v>3044</v>
      </c>
      <c r="T3059" s="40" t="s">
        <v>5864</v>
      </c>
      <c r="U3059" s="40"/>
      <c r="V3059" s="48"/>
      <c r="W3059" s="48"/>
    </row>
    <row r="3060" s="49" customFormat="1">
      <c r="A3060" s="39">
        <v>17</v>
      </c>
      <c r="B3060" s="54" t="s">
        <v>40</v>
      </c>
      <c r="C3060" s="55" t="s">
        <v>5814</v>
      </c>
      <c r="D3060" s="141" t="s">
        <v>27</v>
      </c>
      <c r="E3060" s="88">
        <v>45044</v>
      </c>
      <c r="F3060" s="37" t="str">
        <f>VLOOKUP($C3060,CARPETAS!$C$5:$L$2388,2,FALSE)</f>
        <v>BRB017</v>
      </c>
      <c r="G3060" s="27" t="str">
        <f>VLOOKUP($C3060,CARPETAS!$C$5:$L$2388,9,FALSE)</f>
        <v>145,69,56</v>
      </c>
      <c r="H3060" s="28" t="str">
        <f>VLOOKUP($C3060,CARPETAS!$C$5:$L$2388,5,FALSE)</f>
        <v>Amaro</v>
      </c>
      <c r="I3060" s="88">
        <f>E3060+2</f>
        <v>45046</v>
      </c>
      <c r="J3060" s="29" t="str">
        <f>VLOOKUP($C3060,CARPETAS!$C$5:$L$2388,4,FALSE)</f>
        <v>Rio Branco</v>
      </c>
      <c r="K3060" s="38"/>
      <c r="L3060" s="93">
        <v>45050</v>
      </c>
      <c r="M3060" s="30">
        <f t="shared" si="193"/>
        <v>6</v>
      </c>
      <c r="N3060" s="31">
        <v>1008</v>
      </c>
      <c r="O3060" s="31" t="s">
        <v>1749</v>
      </c>
      <c r="P3060" s="31">
        <v>1009</v>
      </c>
      <c r="Q3060" s="31">
        <v>21580</v>
      </c>
      <c r="R3060" s="31" t="s">
        <v>5865</v>
      </c>
      <c r="S3060" s="31" t="s">
        <v>5866</v>
      </c>
      <c r="T3060" s="40" t="s">
        <v>5867</v>
      </c>
      <c r="U3060" s="40"/>
      <c r="V3060" s="48"/>
      <c r="W3060" s="48"/>
    </row>
    <row r="3061" s="49" customFormat="1">
      <c r="A3061" s="39">
        <v>17</v>
      </c>
      <c r="B3061" s="54" t="s">
        <v>40</v>
      </c>
      <c r="C3061" s="55" t="s">
        <v>5852</v>
      </c>
      <c r="D3061" s="141" t="s">
        <v>26</v>
      </c>
      <c r="E3061" s="88">
        <v>45048</v>
      </c>
      <c r="F3061" s="37" t="str">
        <f>VLOOKUP($C3061,CARPETAS!$C$5:$L$2388,2,FALSE)</f>
        <v>BRB019</v>
      </c>
      <c r="G3061" s="27" t="str">
        <f>VLOOKUP($C3061,CARPETAS!$C$5:$L$2388,9,FALSE)</f>
        <v>145,86,04</v>
      </c>
      <c r="H3061" s="28" t="str">
        <f>VLOOKUP($C3061,CARPETAS!$C$5:$L$2388,5,FALSE)</f>
        <v>Zanini</v>
      </c>
      <c r="I3061" s="88">
        <v>45049</v>
      </c>
      <c r="J3061" s="29" t="str">
        <f>VLOOKUP($C3061,CARPETAS!$C$5:$L$2388,4,FALSE)</f>
        <v>Rio Branco</v>
      </c>
      <c r="K3061" s="38"/>
      <c r="L3061" s="93">
        <f ref="L3061:L3067" t="shared" si="196">I3061+1</f>
        <v>45050</v>
      </c>
      <c r="M3061" s="30">
        <f t="shared" si="193"/>
        <v>2</v>
      </c>
      <c r="N3061" s="31">
        <v>918</v>
      </c>
      <c r="O3061" s="31" t="s">
        <v>1485</v>
      </c>
      <c r="P3061" s="31">
        <v>919</v>
      </c>
      <c r="Q3061" s="31">
        <v>3576</v>
      </c>
      <c r="R3061" s="31" t="s">
        <v>339</v>
      </c>
      <c r="S3061" s="31" t="s">
        <v>232</v>
      </c>
      <c r="T3061" s="40" t="s">
        <v>5868</v>
      </c>
      <c r="U3061" s="40"/>
      <c r="V3061" s="48"/>
      <c r="W3061" s="48"/>
    </row>
    <row r="3062" s="49" customFormat="1">
      <c r="A3062" s="39">
        <v>17</v>
      </c>
      <c r="B3062" s="54" t="s">
        <v>40</v>
      </c>
      <c r="C3062" s="55" t="s">
        <v>5869</v>
      </c>
      <c r="D3062" s="141" t="s">
        <v>2282</v>
      </c>
      <c r="E3062" s="88">
        <v>45047</v>
      </c>
      <c r="F3062" s="37" t="str">
        <f>VLOOKUP($C3062,CARPETAS!$C$5:$L$2388,2,FALSE)</f>
        <v>BRE026</v>
      </c>
      <c r="G3062" s="27" t="str">
        <f>VLOOKUP($C3062,CARPETAS!$C$5:$L$2388,9,FALSE)</f>
        <v>1459089/1459086/1459088/1459087</v>
      </c>
      <c r="H3062" s="28" t="str">
        <f>VLOOKUP($C3062,CARPETAS!$C$5:$L$2388,5,FALSE)</f>
        <v>Benini</v>
      </c>
      <c r="I3062" s="88">
        <v>45050</v>
      </c>
      <c r="J3062" s="29" t="str">
        <f>VLOOKUP($C3062,CARPETAS!$C$5:$L$2388,4,FALSE)</f>
        <v>Rio Branco</v>
      </c>
      <c r="K3062" s="38"/>
      <c r="L3062" s="93">
        <f t="shared" si="196"/>
        <v>45051</v>
      </c>
      <c r="M3062" s="30">
        <f ref="M3062:M3125" t="shared" si="197">IF(E3062&lt;&gt;"",L3062-E3062,"-")</f>
        <v>4</v>
      </c>
      <c r="N3062" s="31">
        <v>1210</v>
      </c>
      <c r="O3062" s="31"/>
      <c r="P3062" s="31"/>
      <c r="Q3062" s="31">
        <v>26</v>
      </c>
      <c r="R3062" s="31" t="s">
        <v>5870</v>
      </c>
      <c r="S3062" s="31" t="s">
        <v>5871</v>
      </c>
      <c r="T3062" s="40"/>
      <c r="U3062" s="40"/>
      <c r="V3062" s="48"/>
      <c r="W3062" s="48"/>
    </row>
    <row r="3063" s="49" customFormat="1">
      <c r="A3063" s="39">
        <v>17</v>
      </c>
      <c r="B3063" s="54" t="s">
        <v>40</v>
      </c>
      <c r="C3063" s="55" t="s">
        <v>5855</v>
      </c>
      <c r="D3063" s="141" t="s">
        <v>5708</v>
      </c>
      <c r="E3063" s="88">
        <v>45049</v>
      </c>
      <c r="F3063" s="37" t="str">
        <f>VLOOKUP($C3063,CARPETAS!$C$5:$L$2388,2,FALSE)</f>
        <v>BRB018</v>
      </c>
      <c r="G3063" s="27" t="str">
        <f>VLOOKUP($C3063,CARPETAS!$C$5:$L$2388,9,FALSE)</f>
        <v>145,86,07</v>
      </c>
      <c r="H3063" s="28" t="str">
        <f>VLOOKUP($C3063,CARPETAS!$C$5:$L$2388,5,FALSE)</f>
        <v>Silvio</v>
      </c>
      <c r="I3063" s="88">
        <v>45050</v>
      </c>
      <c r="J3063" s="29" t="str">
        <f>VLOOKUP($C3063,CARPETAS!$C$5:$L$2388,4,FALSE)</f>
        <v>Rio Branco</v>
      </c>
      <c r="K3063" s="38"/>
      <c r="L3063" s="93">
        <f t="shared" si="196"/>
        <v>45051</v>
      </c>
      <c r="M3063" s="30">
        <f t="shared" si="197"/>
        <v>2</v>
      </c>
      <c r="N3063" s="31">
        <v>918</v>
      </c>
      <c r="O3063" s="31" t="s">
        <v>5872</v>
      </c>
      <c r="P3063" s="31">
        <v>919</v>
      </c>
      <c r="Q3063" s="31">
        <v>6219</v>
      </c>
      <c r="R3063" s="31" t="s">
        <v>4793</v>
      </c>
      <c r="S3063" s="31" t="s">
        <v>2791</v>
      </c>
      <c r="T3063" s="40" t="s">
        <v>5873</v>
      </c>
      <c r="U3063" s="40"/>
      <c r="V3063" s="48"/>
      <c r="W3063" s="48"/>
    </row>
    <row r="3064" s="49" customFormat="1">
      <c r="A3064" s="39">
        <v>17</v>
      </c>
      <c r="B3064" s="54" t="s">
        <v>40</v>
      </c>
      <c r="C3064" s="55" t="s">
        <v>5855</v>
      </c>
      <c r="D3064" s="141" t="s">
        <v>28</v>
      </c>
      <c r="E3064" s="88">
        <v>45049</v>
      </c>
      <c r="F3064" s="37" t="str">
        <f>VLOOKUP($C3064,CARPETAS!$C$5:$L$2388,2,FALSE)</f>
        <v>BRB018</v>
      </c>
      <c r="G3064" s="27" t="str">
        <f>VLOOKUP($C3064,CARPETAS!$C$5:$L$2388,9,FALSE)</f>
        <v>145,86,07</v>
      </c>
      <c r="H3064" s="28" t="str">
        <f>VLOOKUP($C3064,CARPETAS!$C$5:$L$2388,5,FALSE)</f>
        <v>Silvio</v>
      </c>
      <c r="I3064" s="88">
        <v>45050</v>
      </c>
      <c r="J3064" s="29" t="str">
        <f>VLOOKUP($C3064,CARPETAS!$C$5:$L$2388,4,FALSE)</f>
        <v>Rio Branco</v>
      </c>
      <c r="K3064" s="38"/>
      <c r="L3064" s="93">
        <f t="shared" si="196"/>
        <v>45051</v>
      </c>
      <c r="M3064" s="30">
        <f t="shared" si="197"/>
        <v>2</v>
      </c>
      <c r="N3064" s="31">
        <v>918</v>
      </c>
      <c r="O3064" s="31" t="s">
        <v>1304</v>
      </c>
      <c r="P3064" s="31">
        <v>919</v>
      </c>
      <c r="Q3064" s="31">
        <v>6220</v>
      </c>
      <c r="R3064" s="31" t="s">
        <v>5796</v>
      </c>
      <c r="S3064" s="31" t="s">
        <v>5542</v>
      </c>
      <c r="T3064" s="40" t="s">
        <v>5873</v>
      </c>
      <c r="U3064" s="40"/>
      <c r="V3064" s="48"/>
      <c r="W3064" s="48"/>
    </row>
    <row r="3065" s="49" customFormat="1">
      <c r="A3065" s="39">
        <v>17</v>
      </c>
      <c r="B3065" s="54" t="s">
        <v>40</v>
      </c>
      <c r="C3065" s="55" t="s">
        <v>5814</v>
      </c>
      <c r="D3065" s="141" t="s">
        <v>27</v>
      </c>
      <c r="E3065" s="88">
        <v>45049</v>
      </c>
      <c r="F3065" s="37" t="str">
        <f>VLOOKUP($C3065,CARPETAS!$C$5:$L$2388,2,FALSE)</f>
        <v>BRB017</v>
      </c>
      <c r="G3065" s="27" t="str">
        <f>VLOOKUP($C3065,CARPETAS!$C$5:$L$2388,9,FALSE)</f>
        <v>145,69,56</v>
      </c>
      <c r="H3065" s="28" t="str">
        <f>VLOOKUP($C3065,CARPETAS!$C$5:$L$2388,5,FALSE)</f>
        <v>Amaro</v>
      </c>
      <c r="I3065" s="88">
        <v>45050</v>
      </c>
      <c r="J3065" s="29" t="str">
        <f>VLOOKUP($C3065,CARPETAS!$C$5:$L$2388,4,FALSE)</f>
        <v>Rio Branco</v>
      </c>
      <c r="K3065" s="38"/>
      <c r="L3065" s="93">
        <f t="shared" si="196"/>
        <v>45051</v>
      </c>
      <c r="M3065" s="30">
        <f t="shared" si="197"/>
        <v>2</v>
      </c>
      <c r="N3065" s="31">
        <v>1009</v>
      </c>
      <c r="O3065" s="31" t="s">
        <v>1775</v>
      </c>
      <c r="P3065" s="31">
        <v>1009</v>
      </c>
      <c r="Q3065" s="31">
        <v>21603</v>
      </c>
      <c r="R3065" s="31" t="s">
        <v>5874</v>
      </c>
      <c r="S3065" s="31" t="s">
        <v>5875</v>
      </c>
      <c r="T3065" s="40" t="s">
        <v>5876</v>
      </c>
      <c r="U3065" s="40"/>
      <c r="V3065" s="48"/>
      <c r="W3065" s="48"/>
    </row>
    <row r="3066" s="49" customFormat="1">
      <c r="A3066" s="39">
        <v>17</v>
      </c>
      <c r="B3066" s="54" t="s">
        <v>40</v>
      </c>
      <c r="C3066" s="55" t="s">
        <v>5877</v>
      </c>
      <c r="D3066" s="141" t="s">
        <v>5420</v>
      </c>
      <c r="E3066" s="88">
        <v>45048</v>
      </c>
      <c r="F3066" s="37" t="str">
        <f>VLOOKUP($C3066,CARPETAS!$C$5:$L$2388,2,FALSE)</f>
        <v>PYB023</v>
      </c>
      <c r="G3066" s="27" t="str">
        <f>VLOOKUP($C3066,CARPETAS!$C$5:$L$2388,9,FALSE)</f>
        <v>145.95.86</v>
      </c>
      <c r="H3066" s="28" t="str">
        <f>VLOOKUP($C3066,CARPETAS!$C$5:$L$2388,5,FALSE)</f>
        <v>Alto Paraguay</v>
      </c>
      <c r="I3066" s="88">
        <v>45051</v>
      </c>
      <c r="J3066" s="29" t="str">
        <f>VLOOKUP($C3066,CARPETAS!$C$5:$L$2388,4,FALSE)</f>
        <v>Salto</v>
      </c>
      <c r="K3066" s="38"/>
      <c r="L3066" s="93">
        <f t="shared" si="196"/>
        <v>45052</v>
      </c>
      <c r="M3066" s="30">
        <f t="shared" si="197"/>
        <v>4</v>
      </c>
      <c r="N3066" s="31">
        <v>996</v>
      </c>
      <c r="O3066" s="31" t="s">
        <v>5878</v>
      </c>
      <c r="P3066" s="31">
        <v>996</v>
      </c>
      <c r="Q3066" s="31">
        <v>59329</v>
      </c>
      <c r="R3066" s="31" t="s">
        <v>5687</v>
      </c>
      <c r="S3066" s="31" t="s">
        <v>5688</v>
      </c>
      <c r="T3066" s="40" t="s">
        <v>5879</v>
      </c>
      <c r="U3066" s="40"/>
      <c r="V3066" s="48"/>
      <c r="W3066" s="48"/>
    </row>
    <row r="3067" s="49" customFormat="1">
      <c r="A3067" s="39">
        <v>17</v>
      </c>
      <c r="B3067" s="54" t="s">
        <v>40</v>
      </c>
      <c r="C3067" s="55" t="s">
        <v>5852</v>
      </c>
      <c r="D3067" s="141" t="s">
        <v>26</v>
      </c>
      <c r="E3067" s="88">
        <v>45049</v>
      </c>
      <c r="F3067" s="37" t="str">
        <f>VLOOKUP($C3067,CARPETAS!$C$5:$L$2388,2,FALSE)</f>
        <v>BRB019</v>
      </c>
      <c r="G3067" s="27" t="str">
        <f>VLOOKUP($C3067,CARPETAS!$C$5:$L$2388,9,FALSE)</f>
        <v>145,86,04</v>
      </c>
      <c r="H3067" s="28" t="str">
        <f>VLOOKUP($C3067,CARPETAS!$C$5:$L$2388,5,FALSE)</f>
        <v>Zanini</v>
      </c>
      <c r="I3067" s="88">
        <f>E3067+2</f>
        <v>45051</v>
      </c>
      <c r="J3067" s="29" t="str">
        <f>VLOOKUP($C3067,CARPETAS!$C$5:$L$2388,4,FALSE)</f>
        <v>Rio Branco</v>
      </c>
      <c r="K3067" s="38"/>
      <c r="L3067" s="93">
        <f t="shared" si="196"/>
        <v>45052</v>
      </c>
      <c r="M3067" s="30">
        <f t="shared" si="197"/>
        <v>3</v>
      </c>
      <c r="N3067" s="31">
        <v>918</v>
      </c>
      <c r="O3067" s="31">
        <v>919</v>
      </c>
      <c r="P3067" s="31" t="s">
        <v>1499</v>
      </c>
      <c r="Q3067" s="31">
        <v>3579</v>
      </c>
      <c r="R3067" s="31" t="s">
        <v>183</v>
      </c>
      <c r="S3067" s="31" t="s">
        <v>184</v>
      </c>
      <c r="T3067" s="40" t="s">
        <v>5880</v>
      </c>
      <c r="U3067" s="40"/>
      <c r="V3067" s="48"/>
      <c r="W3067" s="48"/>
    </row>
    <row r="3068" s="49" customFormat="1">
      <c r="A3068" s="39">
        <v>17</v>
      </c>
      <c r="B3068" s="54" t="s">
        <v>40</v>
      </c>
      <c r="C3068" s="55" t="s">
        <v>5881</v>
      </c>
      <c r="D3068" s="141" t="s">
        <v>1907</v>
      </c>
      <c r="E3068" s="88">
        <v>45048</v>
      </c>
      <c r="F3068" s="37" t="str">
        <f>VLOOKUP($C3068,CARPETAS!$C$5:$L$2388,2,FALSE)</f>
        <v>PYB022</v>
      </c>
      <c r="G3068" s="27" t="str">
        <f>VLOOKUP($C3068,CARPETAS!$C$5:$L$2388,9,FALSE)</f>
        <v>145.78.73</v>
      </c>
      <c r="H3068" s="28" t="str">
        <f>VLOOKUP($C3068,CARPETAS!$C$5:$L$2388,5,FALSE)</f>
        <v>Alto Paraguay</v>
      </c>
      <c r="I3068" s="88">
        <v>45052</v>
      </c>
      <c r="J3068" s="29" t="str">
        <f>VLOOKUP($C3068,CARPETAS!$C$5:$L$2388,4,FALSE)</f>
        <v>Salto</v>
      </c>
      <c r="K3068" s="38"/>
      <c r="L3068" s="93">
        <v>45054</v>
      </c>
      <c r="M3068" s="30">
        <f t="shared" si="197"/>
        <v>6</v>
      </c>
      <c r="N3068" s="31">
        <v>990</v>
      </c>
      <c r="O3068" s="31" t="s">
        <v>2094</v>
      </c>
      <c r="P3068" s="31">
        <v>991</v>
      </c>
      <c r="Q3068" s="31">
        <v>59334</v>
      </c>
      <c r="R3068" s="31" t="s">
        <v>5794</v>
      </c>
      <c r="S3068" s="31" t="s">
        <v>5831</v>
      </c>
      <c r="T3068" s="40" t="s">
        <v>5882</v>
      </c>
      <c r="U3068" s="40"/>
      <c r="V3068" s="48"/>
      <c r="W3068" s="48"/>
    </row>
    <row r="3069" s="49" customFormat="1">
      <c r="A3069" s="39">
        <v>17</v>
      </c>
      <c r="B3069" s="54" t="s">
        <v>40</v>
      </c>
      <c r="C3069" s="55" t="s">
        <v>5881</v>
      </c>
      <c r="D3069" s="141" t="s">
        <v>1907</v>
      </c>
      <c r="E3069" s="88">
        <v>45048</v>
      </c>
      <c r="F3069" s="37" t="str">
        <f>VLOOKUP($C3069,CARPETAS!$C$5:$L$2388,2,FALSE)</f>
        <v>PYB022</v>
      </c>
      <c r="G3069" s="27" t="str">
        <f>VLOOKUP($C3069,CARPETAS!$C$5:$L$2388,9,FALSE)</f>
        <v>145.78.73</v>
      </c>
      <c r="H3069" s="28" t="str">
        <f>VLOOKUP($C3069,CARPETAS!$C$5:$L$2388,5,FALSE)</f>
        <v>Alto Paraguay</v>
      </c>
      <c r="I3069" s="88">
        <v>45052</v>
      </c>
      <c r="J3069" s="29" t="str">
        <f>VLOOKUP($C3069,CARPETAS!$C$5:$L$2388,4,FALSE)</f>
        <v>Salto</v>
      </c>
      <c r="K3069" s="38"/>
      <c r="L3069" s="93">
        <v>45054</v>
      </c>
      <c r="M3069" s="30">
        <f t="shared" si="197"/>
        <v>6</v>
      </c>
      <c r="N3069" s="31">
        <v>990</v>
      </c>
      <c r="O3069" s="31" t="s">
        <v>2112</v>
      </c>
      <c r="P3069" s="31">
        <v>991</v>
      </c>
      <c r="Q3069" s="31">
        <v>59335</v>
      </c>
      <c r="R3069" s="31" t="s">
        <v>5546</v>
      </c>
      <c r="S3069" s="31" t="s">
        <v>5883</v>
      </c>
      <c r="T3069" s="40" t="s">
        <v>5882</v>
      </c>
      <c r="U3069" s="40"/>
      <c r="V3069" s="48"/>
      <c r="W3069" s="48"/>
    </row>
    <row r="3070" s="49" customFormat="1">
      <c r="A3070" s="39">
        <v>17</v>
      </c>
      <c r="B3070" s="54" t="s">
        <v>40</v>
      </c>
      <c r="C3070" s="55" t="s">
        <v>5852</v>
      </c>
      <c r="D3070" s="141" t="s">
        <v>26</v>
      </c>
      <c r="E3070" s="88">
        <v>45051</v>
      </c>
      <c r="F3070" s="37" t="str">
        <f>VLOOKUP($C3070,CARPETAS!$C$5:$L$2388,2,FALSE)</f>
        <v>BRB019</v>
      </c>
      <c r="G3070" s="27" t="str">
        <f>VLOOKUP($C3070,CARPETAS!$C$5:$L$2388,9,FALSE)</f>
        <v>145,86,04</v>
      </c>
      <c r="H3070" s="28" t="str">
        <f>VLOOKUP($C3070,CARPETAS!$C$5:$L$2388,5,FALSE)</f>
        <v>Zanini</v>
      </c>
      <c r="I3070" s="88">
        <f>E3070+2</f>
        <v>45053</v>
      </c>
      <c r="J3070" s="29" t="str">
        <f>VLOOKUP($C3070,CARPETAS!$C$5:$L$2388,4,FALSE)</f>
        <v>Rio Branco</v>
      </c>
      <c r="K3070" s="38"/>
      <c r="L3070" s="93">
        <f ref="L3070:L3076" t="shared" si="198">I3070+1</f>
        <v>45054</v>
      </c>
      <c r="M3070" s="30">
        <f t="shared" si="197"/>
        <v>3</v>
      </c>
      <c r="N3070" s="31">
        <v>918</v>
      </c>
      <c r="O3070" s="31">
        <v>918</v>
      </c>
      <c r="P3070" s="31" t="s">
        <v>1500</v>
      </c>
      <c r="Q3070" s="31">
        <v>3588</v>
      </c>
      <c r="R3070" s="31" t="s">
        <v>200</v>
      </c>
      <c r="S3070" s="31" t="s">
        <v>201</v>
      </c>
      <c r="T3070" s="40" t="s">
        <v>5884</v>
      </c>
      <c r="U3070" s="40"/>
      <c r="V3070" s="48"/>
      <c r="W3070" s="48"/>
    </row>
    <row r="3071" s="49" customFormat="1">
      <c r="A3071" s="39">
        <v>17</v>
      </c>
      <c r="B3071" s="54" t="s">
        <v>40</v>
      </c>
      <c r="C3071" s="55" t="s">
        <v>5855</v>
      </c>
      <c r="D3071" s="141" t="s">
        <v>5708</v>
      </c>
      <c r="E3071" s="88">
        <v>45051</v>
      </c>
      <c r="F3071" s="37" t="str">
        <f>VLOOKUP($C3071,CARPETAS!$C$5:$L$2388,2,FALSE)</f>
        <v>BRB018</v>
      </c>
      <c r="G3071" s="27" t="str">
        <f>VLOOKUP($C3071,CARPETAS!$C$5:$L$2388,9,FALSE)</f>
        <v>145,86,07</v>
      </c>
      <c r="H3071" s="28" t="str">
        <f>VLOOKUP($C3071,CARPETAS!$C$5:$L$2388,5,FALSE)</f>
        <v>Silvio</v>
      </c>
      <c r="I3071" s="88">
        <f>E3071+2</f>
        <v>45053</v>
      </c>
      <c r="J3071" s="29" t="str">
        <f>VLOOKUP($C3071,CARPETAS!$C$5:$L$2388,4,FALSE)</f>
        <v>Rio Branco</v>
      </c>
      <c r="K3071" s="38"/>
      <c r="L3071" s="93">
        <f t="shared" si="198"/>
        <v>45054</v>
      </c>
      <c r="M3071" s="30">
        <f t="shared" si="197"/>
        <v>3</v>
      </c>
      <c r="N3071" s="31">
        <v>918</v>
      </c>
      <c r="O3071" s="31" t="s">
        <v>5885</v>
      </c>
      <c r="P3071" s="31">
        <v>918</v>
      </c>
      <c r="Q3071" s="31">
        <v>6224</v>
      </c>
      <c r="R3071" s="31" t="s">
        <v>5886</v>
      </c>
      <c r="S3071" s="31" t="s">
        <v>4652</v>
      </c>
      <c r="T3071" s="40" t="s">
        <v>5884</v>
      </c>
      <c r="U3071" s="40"/>
      <c r="V3071" s="48"/>
      <c r="W3071" s="48"/>
    </row>
    <row r="3072" s="49" customFormat="1">
      <c r="A3072" s="39">
        <v>17</v>
      </c>
      <c r="B3072" s="54" t="s">
        <v>40</v>
      </c>
      <c r="C3072" s="55" t="s">
        <v>5887</v>
      </c>
      <c r="D3072" s="141" t="s">
        <v>27</v>
      </c>
      <c r="E3072" s="88">
        <v>45051</v>
      </c>
      <c r="F3072" s="37" t="str">
        <f>VLOOKUP($C3072,CARPETAS!$C$5:$L$2388,2,FALSE)</f>
        <v>BRB021</v>
      </c>
      <c r="G3072" s="27" t="str">
        <f>VLOOKUP($C3072,CARPETAS!$C$5:$L$2388,9,FALSE)</f>
        <v>145,69,56</v>
      </c>
      <c r="H3072" s="28" t="str">
        <f>VLOOKUP($C3072,CARPETAS!$C$5:$L$2388,5,FALSE)</f>
        <v>Amaro</v>
      </c>
      <c r="I3072" s="88">
        <f>E3072+2</f>
        <v>45053</v>
      </c>
      <c r="J3072" s="29" t="str">
        <f>VLOOKUP($C3072,CARPETAS!$C$5:$L$2388,4,FALSE)</f>
        <v>Rio Branco</v>
      </c>
      <c r="K3072" s="38"/>
      <c r="L3072" s="93">
        <f t="shared" si="198"/>
        <v>45054</v>
      </c>
      <c r="M3072" s="30">
        <f t="shared" si="197"/>
        <v>3</v>
      </c>
      <c r="N3072" s="31">
        <v>1008</v>
      </c>
      <c r="O3072" s="31" t="s">
        <v>5888</v>
      </c>
      <c r="P3072" s="31">
        <v>1009</v>
      </c>
      <c r="Q3072" s="31">
        <v>21616</v>
      </c>
      <c r="R3072" s="31" t="s">
        <v>4976</v>
      </c>
      <c r="S3072" s="31" t="s">
        <v>4977</v>
      </c>
      <c r="T3072" s="40" t="s">
        <v>5889</v>
      </c>
      <c r="U3072" s="40"/>
      <c r="V3072" s="48"/>
      <c r="W3072" s="48"/>
    </row>
    <row r="3073" s="49" customFormat="1">
      <c r="A3073" s="39">
        <v>19</v>
      </c>
      <c r="B3073" s="54" t="s">
        <v>40</v>
      </c>
      <c r="C3073" s="55" t="s">
        <v>5890</v>
      </c>
      <c r="D3073" s="141" t="s">
        <v>26</v>
      </c>
      <c r="E3073" s="88">
        <v>45054</v>
      </c>
      <c r="F3073" s="37" t="str">
        <f>VLOOKUP($C3073,CARPETAS!$C$5:$L$2388,2,FALSE)</f>
        <v>BRB022</v>
      </c>
      <c r="G3073" s="27" t="str">
        <f>VLOOKUP($C3073,CARPETAS!$C$5:$L$2388,9,FALSE)</f>
        <v>146,00,45</v>
      </c>
      <c r="H3073" s="28" t="str">
        <f>VLOOKUP($C3073,CARPETAS!$C$5:$L$2388,5,FALSE)</f>
        <v>Zanini</v>
      </c>
      <c r="I3073" s="88">
        <f>E3073+2</f>
        <v>45056</v>
      </c>
      <c r="J3073" s="29" t="str">
        <f>VLOOKUP($C3073,CARPETAS!$C$5:$L$2388,4,FALSE)</f>
        <v>Rio Branco</v>
      </c>
      <c r="K3073" s="38"/>
      <c r="L3073" s="93">
        <f t="shared" si="198"/>
        <v>45057</v>
      </c>
      <c r="M3073" s="30">
        <f t="shared" si="197"/>
        <v>3</v>
      </c>
      <c r="N3073" s="31">
        <v>900</v>
      </c>
      <c r="O3073" s="31" t="s">
        <v>1553</v>
      </c>
      <c r="P3073" s="31"/>
      <c r="Q3073" s="31">
        <v>3589</v>
      </c>
      <c r="R3073" s="31" t="s">
        <v>161</v>
      </c>
      <c r="S3073" s="31" t="s">
        <v>162</v>
      </c>
      <c r="T3073" s="40" t="s">
        <v>5891</v>
      </c>
      <c r="U3073" s="40"/>
      <c r="V3073" s="48"/>
      <c r="W3073" s="48"/>
    </row>
    <row r="3074" s="49" customFormat="1">
      <c r="A3074" s="39">
        <v>19</v>
      </c>
      <c r="B3074" s="54" t="s">
        <v>40</v>
      </c>
      <c r="C3074" s="55" t="s">
        <v>5890</v>
      </c>
      <c r="D3074" s="141" t="s">
        <v>26</v>
      </c>
      <c r="E3074" s="88">
        <v>45055</v>
      </c>
      <c r="F3074" s="37" t="str">
        <f>VLOOKUP($C3074,CARPETAS!$C$5:$L$2388,2,FALSE)</f>
        <v>BRB022</v>
      </c>
      <c r="G3074" s="27" t="str">
        <f>VLOOKUP($C3074,CARPETAS!$C$5:$L$2388,9,FALSE)</f>
        <v>146,00,45</v>
      </c>
      <c r="H3074" s="28" t="str">
        <f>VLOOKUP($C3074,CARPETAS!$C$5:$L$2388,5,FALSE)</f>
        <v>Zanini</v>
      </c>
      <c r="I3074" s="88">
        <v>45056</v>
      </c>
      <c r="J3074" s="29" t="str">
        <f>VLOOKUP($C3074,CARPETAS!$C$5:$L$2388,4,FALSE)</f>
        <v>Rio Branco</v>
      </c>
      <c r="K3074" s="38"/>
      <c r="L3074" s="93">
        <f t="shared" si="198"/>
        <v>45057</v>
      </c>
      <c r="M3074" s="30">
        <f t="shared" si="197"/>
        <v>2</v>
      </c>
      <c r="N3074" s="31">
        <v>901</v>
      </c>
      <c r="O3074" s="31" t="s">
        <v>1527</v>
      </c>
      <c r="P3074" s="31">
        <v>900</v>
      </c>
      <c r="Q3074" s="31">
        <v>3596</v>
      </c>
      <c r="R3074" s="31" t="s">
        <v>157</v>
      </c>
      <c r="S3074" s="31" t="s">
        <v>158</v>
      </c>
      <c r="T3074" s="40" t="s">
        <v>5892</v>
      </c>
      <c r="U3074" s="40"/>
      <c r="V3074" s="48"/>
      <c r="W3074" s="48"/>
    </row>
    <row r="3075" s="49" customFormat="1">
      <c r="A3075" s="39">
        <v>19</v>
      </c>
      <c r="B3075" s="54" t="s">
        <v>40</v>
      </c>
      <c r="C3075" s="55" t="s">
        <v>5855</v>
      </c>
      <c r="D3075" s="141" t="s">
        <v>32</v>
      </c>
      <c r="E3075" s="88">
        <v>45055</v>
      </c>
      <c r="F3075" s="37" t="str">
        <f>VLOOKUP($C3075,CARPETAS!$C$5:$L$2388,2,FALSE)</f>
        <v>BRB018</v>
      </c>
      <c r="G3075" s="27" t="str">
        <f>VLOOKUP($C3075,CARPETAS!$C$5:$L$2388,9,FALSE)</f>
        <v>145,86,07</v>
      </c>
      <c r="H3075" s="28" t="str">
        <f>VLOOKUP($C3075,CARPETAS!$C$5:$L$2388,5,FALSE)</f>
        <v>Silvio</v>
      </c>
      <c r="I3075" s="88">
        <f>E3075+1</f>
        <v>45056</v>
      </c>
      <c r="J3075" s="29" t="str">
        <f>VLOOKUP($C3075,CARPETAS!$C$5:$L$2388,4,FALSE)</f>
        <v>Rio Branco</v>
      </c>
      <c r="K3075" s="38"/>
      <c r="L3075" s="93">
        <f t="shared" si="198"/>
        <v>45057</v>
      </c>
      <c r="M3075" s="30">
        <f t="shared" si="197"/>
        <v>2</v>
      </c>
      <c r="N3075" s="31">
        <v>918</v>
      </c>
      <c r="O3075" s="31" t="s">
        <v>1399</v>
      </c>
      <c r="P3075" s="31">
        <v>919</v>
      </c>
      <c r="Q3075" s="31">
        <v>6230</v>
      </c>
      <c r="R3075" s="31" t="s">
        <v>4819</v>
      </c>
      <c r="S3075" s="31" t="s">
        <v>1991</v>
      </c>
      <c r="T3075" s="40" t="s">
        <v>5893</v>
      </c>
      <c r="U3075" s="40"/>
      <c r="V3075" s="48"/>
      <c r="W3075" s="48"/>
    </row>
    <row r="3076" s="49" customFormat="1">
      <c r="A3076" s="39">
        <v>19</v>
      </c>
      <c r="B3076" s="54" t="s">
        <v>40</v>
      </c>
      <c r="C3076" s="55" t="s">
        <v>5862</v>
      </c>
      <c r="D3076" s="141" t="s">
        <v>1998</v>
      </c>
      <c r="E3076" s="88">
        <v>45055</v>
      </c>
      <c r="F3076" s="37" t="str">
        <f>VLOOKUP($C3076,CARPETAS!$C$5:$L$2388,2,FALSE)</f>
        <v>BRB020</v>
      </c>
      <c r="G3076" s="27" t="str">
        <f>VLOOKUP($C3076,CARPETAS!$C$5:$L$2388,9,FALSE)</f>
        <v>145,86,08</v>
      </c>
      <c r="H3076" s="28" t="str">
        <f>VLOOKUP($C3076,CARPETAS!$C$5:$L$2388,5,FALSE)</f>
        <v>Zanini</v>
      </c>
      <c r="I3076" s="88">
        <v>45056</v>
      </c>
      <c r="J3076" s="29" t="str">
        <f>VLOOKUP($C3076,CARPETAS!$C$5:$L$2388,4,FALSE)</f>
        <v>Rio Branco</v>
      </c>
      <c r="K3076" s="38"/>
      <c r="L3076" s="93">
        <f t="shared" si="198"/>
        <v>45057</v>
      </c>
      <c r="M3076" s="30">
        <f t="shared" si="197"/>
        <v>2</v>
      </c>
      <c r="N3076" s="31">
        <v>918</v>
      </c>
      <c r="O3076" s="31" t="s">
        <v>2342</v>
      </c>
      <c r="P3076" s="31">
        <v>918</v>
      </c>
      <c r="Q3076" s="31">
        <v>3595</v>
      </c>
      <c r="R3076" s="31" t="s">
        <v>343</v>
      </c>
      <c r="S3076" s="31" t="s">
        <v>1336</v>
      </c>
      <c r="T3076" s="40" t="s">
        <v>5893</v>
      </c>
      <c r="U3076" s="40"/>
      <c r="V3076" s="48"/>
      <c r="W3076" s="48"/>
    </row>
    <row r="3077" s="49" customFormat="1">
      <c r="A3077" s="39">
        <v>19</v>
      </c>
      <c r="B3077" s="54" t="s">
        <v>40</v>
      </c>
      <c r="C3077" s="55" t="s">
        <v>5894</v>
      </c>
      <c r="D3077" s="141" t="s">
        <v>1907</v>
      </c>
      <c r="E3077" s="88">
        <v>45054</v>
      </c>
      <c r="F3077" s="37" t="str">
        <f>VLOOKUP($C3077,CARPETAS!$C$5:$L$2388,2,FALSE)</f>
        <v>PYB024</v>
      </c>
      <c r="G3077" s="27" t="str">
        <f>VLOOKUP($C3077,CARPETAS!$C$5:$L$2388,9,FALSE)</f>
        <v>145.95.86</v>
      </c>
      <c r="H3077" s="28" t="str">
        <f>VLOOKUP($C3077,CARPETAS!$C$5:$L$2388,5,FALSE)</f>
        <v>Alto Paraguay</v>
      </c>
      <c r="I3077" s="88">
        <v>45056</v>
      </c>
      <c r="J3077" s="29" t="str">
        <f>VLOOKUP($C3077,CARPETAS!$C$5:$L$2388,4,FALSE)</f>
        <v>Salto</v>
      </c>
      <c r="K3077" s="38"/>
      <c r="L3077" s="93">
        <f>I3077+1+1</f>
        <v>45058</v>
      </c>
      <c r="M3077" s="30">
        <f t="shared" si="197"/>
        <v>4</v>
      </c>
      <c r="N3077" s="31">
        <v>996</v>
      </c>
      <c r="O3077" s="31" t="s">
        <v>2122</v>
      </c>
      <c r="P3077" s="31">
        <v>992</v>
      </c>
      <c r="Q3077" s="31"/>
      <c r="R3077" s="31" t="s">
        <v>5895</v>
      </c>
      <c r="S3077" s="31" t="s">
        <v>5896</v>
      </c>
      <c r="T3077" s="40" t="s">
        <v>5897</v>
      </c>
      <c r="U3077" s="40"/>
      <c r="V3077" s="48"/>
      <c r="W3077" s="48"/>
    </row>
    <row r="3078" s="49" customFormat="1">
      <c r="A3078" s="39">
        <v>19</v>
      </c>
      <c r="B3078" s="54" t="s">
        <v>40</v>
      </c>
      <c r="C3078" s="55" t="s">
        <v>5898</v>
      </c>
      <c r="D3078" s="141" t="s">
        <v>5420</v>
      </c>
      <c r="E3078" s="88">
        <v>45054</v>
      </c>
      <c r="F3078" s="37" t="str">
        <f>VLOOKUP($C3078,CARPETAS!$C$5:$L$2388,2,FALSE)</f>
        <v>PYB025</v>
      </c>
      <c r="G3078" s="27" t="str">
        <f>VLOOKUP($C3078,CARPETAS!$C$5:$L$2388,9,FALSE)</f>
        <v>145.98.51</v>
      </c>
      <c r="H3078" s="28" t="str">
        <f>VLOOKUP($C3078,CARPETAS!$C$5:$L$2388,5,FALSE)</f>
        <v>Alto Paraguay</v>
      </c>
      <c r="I3078" s="88">
        <v>45057</v>
      </c>
      <c r="J3078" s="29" t="str">
        <f>VLOOKUP($C3078,CARPETAS!$C$5:$L$2388,4,FALSE)</f>
        <v>Salto</v>
      </c>
      <c r="K3078" s="38"/>
      <c r="L3078" s="93">
        <f ref="L3078:L3089" t="shared" si="199">I3078+1</f>
        <v>45058</v>
      </c>
      <c r="M3078" s="30">
        <f t="shared" si="197"/>
        <v>4</v>
      </c>
      <c r="N3078" s="31">
        <v>990</v>
      </c>
      <c r="O3078" s="31" t="s">
        <v>5899</v>
      </c>
      <c r="P3078" s="31">
        <v>996</v>
      </c>
      <c r="Q3078" s="31"/>
      <c r="R3078" s="31"/>
      <c r="S3078" s="31" t="s">
        <v>5212</v>
      </c>
      <c r="T3078" s="40" t="s">
        <v>5900</v>
      </c>
      <c r="U3078" s="40"/>
      <c r="V3078" s="48"/>
      <c r="W3078" s="48"/>
    </row>
    <row r="3079" s="49" customFormat="1">
      <c r="A3079" s="39">
        <v>19</v>
      </c>
      <c r="B3079" s="54" t="s">
        <v>40</v>
      </c>
      <c r="C3079" s="55" t="s">
        <v>5901</v>
      </c>
      <c r="D3079" s="141" t="s">
        <v>5708</v>
      </c>
      <c r="E3079" s="88">
        <v>45056</v>
      </c>
      <c r="F3079" s="37" t="str">
        <f>VLOOKUP($C3079,CARPETAS!$C$5:$L$2388,2,FALSE)</f>
        <v>BRB023</v>
      </c>
      <c r="G3079" s="27" t="str">
        <f>VLOOKUP($C3079,CARPETAS!$C$5:$L$2388,9,FALSE)</f>
        <v>146.01.98</v>
      </c>
      <c r="H3079" s="28" t="str">
        <f>VLOOKUP($C3079,CARPETAS!$C$5:$L$2388,5,FALSE)</f>
        <v>Silvio</v>
      </c>
      <c r="I3079" s="88">
        <f>E3079+2</f>
        <v>45058</v>
      </c>
      <c r="J3079" s="29" t="str">
        <f>VLOOKUP($C3079,CARPETAS!$C$5:$L$2388,4,FALSE)</f>
        <v>Rio Branco</v>
      </c>
      <c r="K3079" s="38"/>
      <c r="L3079" s="93">
        <f t="shared" si="199"/>
        <v>45059</v>
      </c>
      <c r="M3079" s="30">
        <f t="shared" si="197"/>
        <v>3</v>
      </c>
      <c r="N3079" s="31">
        <v>918</v>
      </c>
      <c r="O3079" s="31" t="s">
        <v>5902</v>
      </c>
      <c r="P3079" s="31">
        <v>919</v>
      </c>
      <c r="Q3079" s="31">
        <v>6243</v>
      </c>
      <c r="R3079" s="31" t="s">
        <v>5371</v>
      </c>
      <c r="S3079" s="31" t="s">
        <v>3040</v>
      </c>
      <c r="T3079" s="40" t="s">
        <v>5903</v>
      </c>
      <c r="U3079" s="40"/>
      <c r="V3079" s="48"/>
      <c r="W3079" s="48"/>
    </row>
    <row r="3080" s="49" customFormat="1">
      <c r="A3080" s="39">
        <v>19</v>
      </c>
      <c r="B3080" s="54" t="s">
        <v>40</v>
      </c>
      <c r="C3080" s="55" t="s">
        <v>5901</v>
      </c>
      <c r="D3080" s="141" t="s">
        <v>28</v>
      </c>
      <c r="E3080" s="88">
        <v>45056</v>
      </c>
      <c r="F3080" s="37" t="str">
        <f>VLOOKUP($C3080,CARPETAS!$C$5:$L$2388,2,FALSE)</f>
        <v>BRB023</v>
      </c>
      <c r="G3080" s="27" t="str">
        <f>VLOOKUP($C3080,CARPETAS!$C$5:$L$2388,9,FALSE)</f>
        <v>146.01.98</v>
      </c>
      <c r="H3080" s="28" t="str">
        <f>VLOOKUP($C3080,CARPETAS!$C$5:$L$2388,5,FALSE)</f>
        <v>Silvio</v>
      </c>
      <c r="I3080" s="88">
        <f>E3080+2</f>
        <v>45058</v>
      </c>
      <c r="J3080" s="29" t="str">
        <f>VLOOKUP($C3080,CARPETAS!$C$5:$L$2388,4,FALSE)</f>
        <v>Rio Branco</v>
      </c>
      <c r="K3080" s="38"/>
      <c r="L3080" s="93">
        <f t="shared" si="199"/>
        <v>45059</v>
      </c>
      <c r="M3080" s="30">
        <f t="shared" si="197"/>
        <v>3</v>
      </c>
      <c r="N3080" s="31">
        <v>918</v>
      </c>
      <c r="O3080" s="31" t="s">
        <v>1324</v>
      </c>
      <c r="P3080" s="31">
        <v>920</v>
      </c>
      <c r="Q3080" s="31">
        <v>6244</v>
      </c>
      <c r="R3080" s="31" t="s">
        <v>2098</v>
      </c>
      <c r="S3080" s="31" t="s">
        <v>5904</v>
      </c>
      <c r="T3080" s="40" t="s">
        <v>5905</v>
      </c>
      <c r="U3080" s="40"/>
      <c r="V3080" s="48"/>
      <c r="W3080" s="48"/>
    </row>
    <row r="3081" s="49" customFormat="1">
      <c r="A3081" s="39">
        <v>19</v>
      </c>
      <c r="B3081" s="54" t="s">
        <v>40</v>
      </c>
      <c r="C3081" s="55" t="s">
        <v>5862</v>
      </c>
      <c r="D3081" s="141" t="s">
        <v>27</v>
      </c>
      <c r="E3081" s="88">
        <v>45056</v>
      </c>
      <c r="F3081" s="37" t="str">
        <f>VLOOKUP($C3081,CARPETAS!$C$5:$L$2388,2,FALSE)</f>
        <v>BRB020</v>
      </c>
      <c r="G3081" s="27" t="str">
        <f>VLOOKUP($C3081,CARPETAS!$C$5:$L$2388,9,FALSE)</f>
        <v>145,86,08</v>
      </c>
      <c r="H3081" s="28" t="str">
        <f>VLOOKUP($C3081,CARPETAS!$C$5:$L$2388,5,FALSE)</f>
        <v>Zanini</v>
      </c>
      <c r="I3081" s="88">
        <f>E3081+2</f>
        <v>45058</v>
      </c>
      <c r="J3081" s="29" t="str">
        <f>VLOOKUP($C3081,CARPETAS!$C$5:$L$2388,4,FALSE)</f>
        <v>Rio Branco</v>
      </c>
      <c r="K3081" s="38"/>
      <c r="L3081" s="93">
        <f t="shared" si="199"/>
        <v>45059</v>
      </c>
      <c r="M3081" s="30">
        <f t="shared" si="197"/>
        <v>3</v>
      </c>
      <c r="N3081" s="31">
        <v>918</v>
      </c>
      <c r="O3081" s="31" t="s">
        <v>1833</v>
      </c>
      <c r="P3081" s="31">
        <v>918</v>
      </c>
      <c r="Q3081" s="31">
        <v>3598</v>
      </c>
      <c r="R3081" s="31" t="s">
        <v>1554</v>
      </c>
      <c r="S3081" s="31" t="s">
        <v>2086</v>
      </c>
      <c r="T3081" s="40" t="s">
        <v>5903</v>
      </c>
      <c r="U3081" s="40"/>
      <c r="V3081" s="48"/>
      <c r="W3081" s="48"/>
    </row>
    <row r="3082" s="49" customFormat="1">
      <c r="A3082" s="39">
        <v>19</v>
      </c>
      <c r="B3082" s="54" t="s">
        <v>40</v>
      </c>
      <c r="C3082" s="55" t="s">
        <v>5890</v>
      </c>
      <c r="D3082" s="141" t="s">
        <v>26</v>
      </c>
      <c r="E3082" s="88">
        <v>45057</v>
      </c>
      <c r="F3082" s="37" t="str">
        <f>VLOOKUP($C3082,CARPETAS!$C$5:$L$2388,2,FALSE)</f>
        <v>BRB022</v>
      </c>
      <c r="G3082" s="27" t="str">
        <f>VLOOKUP($C3082,CARPETAS!$C$5:$L$2388,9,FALSE)</f>
        <v>146,00,45</v>
      </c>
      <c r="H3082" s="28" t="str">
        <f>VLOOKUP($C3082,CARPETAS!$C$5:$L$2388,5,FALSE)</f>
        <v>Zanini</v>
      </c>
      <c r="I3082" s="88">
        <v>45058</v>
      </c>
      <c r="J3082" s="29" t="str">
        <f>VLOOKUP($C3082,CARPETAS!$C$5:$L$2388,4,FALSE)</f>
        <v>Rio Branco</v>
      </c>
      <c r="K3082" s="38"/>
      <c r="L3082" s="93">
        <f t="shared" si="199"/>
        <v>45059</v>
      </c>
      <c r="M3082" s="30">
        <f t="shared" si="197"/>
        <v>2</v>
      </c>
      <c r="N3082" s="31">
        <v>900</v>
      </c>
      <c r="O3082" s="31" t="s">
        <v>1543</v>
      </c>
      <c r="P3082" s="31">
        <v>901</v>
      </c>
      <c r="Q3082" s="31">
        <v>3602</v>
      </c>
      <c r="R3082" s="31" t="s">
        <v>4846</v>
      </c>
      <c r="S3082" s="31" t="s">
        <v>4847</v>
      </c>
      <c r="T3082" s="40" t="s">
        <v>5906</v>
      </c>
      <c r="U3082" s="40"/>
      <c r="V3082" s="48"/>
      <c r="W3082" s="48"/>
    </row>
    <row r="3083" s="49" customFormat="1">
      <c r="A3083" s="39">
        <v>19</v>
      </c>
      <c r="B3083" s="54" t="s">
        <v>40</v>
      </c>
      <c r="C3083" s="55" t="s">
        <v>5901</v>
      </c>
      <c r="D3083" s="141" t="s">
        <v>5708</v>
      </c>
      <c r="E3083" s="88">
        <v>45058</v>
      </c>
      <c r="F3083" s="37" t="str">
        <f>VLOOKUP($C3083,CARPETAS!$C$5:$L$2388,2,FALSE)</f>
        <v>BRB023</v>
      </c>
      <c r="G3083" s="27" t="str">
        <f>VLOOKUP($C3083,CARPETAS!$C$5:$L$2388,9,FALSE)</f>
        <v>146.01.98</v>
      </c>
      <c r="H3083" s="28" t="str">
        <f>VLOOKUP($C3083,CARPETAS!$C$5:$L$2388,5,FALSE)</f>
        <v>Silvio</v>
      </c>
      <c r="I3083" s="88">
        <v>45061</v>
      </c>
      <c r="J3083" s="29" t="str">
        <f>VLOOKUP($C3083,CARPETAS!$C$5:$L$2388,4,FALSE)</f>
        <v>Rio Branco</v>
      </c>
      <c r="K3083" s="38"/>
      <c r="L3083" s="93">
        <f t="shared" si="199"/>
        <v>45062</v>
      </c>
      <c r="M3083" s="30">
        <f t="shared" si="197"/>
        <v>4</v>
      </c>
      <c r="N3083" s="31">
        <v>918</v>
      </c>
      <c r="O3083" s="31" t="s">
        <v>5907</v>
      </c>
      <c r="P3083" s="31">
        <v>919</v>
      </c>
      <c r="Q3083" s="31">
        <v>6246</v>
      </c>
      <c r="R3083" s="31" t="s">
        <v>4414</v>
      </c>
      <c r="S3083" s="31" t="s">
        <v>3109</v>
      </c>
      <c r="T3083" s="40" t="s">
        <v>5908</v>
      </c>
      <c r="U3083" s="40"/>
      <c r="V3083" s="48"/>
      <c r="W3083" s="48"/>
    </row>
    <row r="3084" s="49" customFormat="1">
      <c r="A3084" s="39">
        <v>19</v>
      </c>
      <c r="B3084" s="54" t="s">
        <v>40</v>
      </c>
      <c r="C3084" s="55" t="s">
        <v>5887</v>
      </c>
      <c r="D3084" s="141" t="s">
        <v>27</v>
      </c>
      <c r="E3084" s="88">
        <v>45059</v>
      </c>
      <c r="F3084" s="37" t="str">
        <f>VLOOKUP($C3084,CARPETAS!$C$5:$L$2388,2,FALSE)</f>
        <v>BRB021</v>
      </c>
      <c r="G3084" s="27" t="str">
        <f>VLOOKUP($C3084,CARPETAS!$C$5:$L$2388,9,FALSE)</f>
        <v>145,69,56</v>
      </c>
      <c r="H3084" s="28" t="str">
        <f>VLOOKUP($C3084,CARPETAS!$C$5:$L$2388,5,FALSE)</f>
        <v>Amaro</v>
      </c>
      <c r="I3084" s="88">
        <f>E3084+2</f>
        <v>45061</v>
      </c>
      <c r="J3084" s="29" t="str">
        <f>VLOOKUP($C3084,CARPETAS!$C$5:$L$2388,4,FALSE)</f>
        <v>Rio Branco</v>
      </c>
      <c r="K3084" s="38"/>
      <c r="L3084" s="93">
        <f t="shared" si="199"/>
        <v>45062</v>
      </c>
      <c r="M3084" s="30">
        <f t="shared" si="197"/>
        <v>3</v>
      </c>
      <c r="N3084" s="31">
        <v>1008</v>
      </c>
      <c r="O3084" s="31" t="s">
        <v>1859</v>
      </c>
      <c r="P3084" s="31">
        <v>1009</v>
      </c>
      <c r="Q3084" s="31">
        <v>21659</v>
      </c>
      <c r="R3084" s="31" t="s">
        <v>3841</v>
      </c>
      <c r="S3084" s="31" t="s">
        <v>5909</v>
      </c>
      <c r="T3084" s="40" t="s">
        <v>5910</v>
      </c>
      <c r="U3084" s="40"/>
      <c r="V3084" s="48"/>
      <c r="W3084" s="48"/>
    </row>
    <row r="3085" s="49" customFormat="1">
      <c r="A3085" s="39">
        <v>19</v>
      </c>
      <c r="B3085" s="54" t="s">
        <v>40</v>
      </c>
      <c r="C3085" s="55" t="s">
        <v>5862</v>
      </c>
      <c r="D3085" s="141" t="s">
        <v>26</v>
      </c>
      <c r="E3085" s="88">
        <v>45059</v>
      </c>
      <c r="F3085" s="37" t="str">
        <f>VLOOKUP($C3085,CARPETAS!$C$5:$L$2388,2,FALSE)</f>
        <v>BRB020</v>
      </c>
      <c r="G3085" s="27" t="str">
        <f>VLOOKUP($C3085,CARPETAS!$C$5:$L$2388,9,FALSE)</f>
        <v>145,86,08</v>
      </c>
      <c r="H3085" s="28" t="str">
        <f>VLOOKUP($C3085,CARPETAS!$C$5:$L$2388,5,FALSE)</f>
        <v>Zanini</v>
      </c>
      <c r="I3085" s="88">
        <f>E3085+2</f>
        <v>45061</v>
      </c>
      <c r="J3085" s="29" t="str">
        <f>VLOOKUP($C3085,CARPETAS!$C$5:$L$2388,4,FALSE)</f>
        <v>Rio Branco</v>
      </c>
      <c r="K3085" s="38"/>
      <c r="L3085" s="93">
        <f t="shared" si="199"/>
        <v>45062</v>
      </c>
      <c r="M3085" s="30">
        <f t="shared" si="197"/>
        <v>3</v>
      </c>
      <c r="N3085" s="31">
        <v>918</v>
      </c>
      <c r="O3085" s="31" t="s">
        <v>1579</v>
      </c>
      <c r="P3085" s="31">
        <v>918</v>
      </c>
      <c r="Q3085" s="31">
        <v>3603</v>
      </c>
      <c r="R3085" s="31" t="s">
        <v>221</v>
      </c>
      <c r="S3085" s="31" t="s">
        <v>5240</v>
      </c>
      <c r="T3085" s="40" t="s">
        <v>5908</v>
      </c>
      <c r="U3085" s="40"/>
      <c r="V3085" s="48"/>
      <c r="W3085" s="48"/>
    </row>
    <row r="3086" ht="15" customHeight="1" s="49" customFormat="1">
      <c r="A3086" s="39">
        <v>20</v>
      </c>
      <c r="B3086" s="54" t="s">
        <v>40</v>
      </c>
      <c r="C3086" s="55" t="s">
        <v>5890</v>
      </c>
      <c r="D3086" s="141" t="s">
        <v>26</v>
      </c>
      <c r="E3086" s="88">
        <v>45061</v>
      </c>
      <c r="F3086" s="37" t="str">
        <f>VLOOKUP($C3086,CARPETAS!$C$5:$L$2388,2,FALSE)</f>
        <v>BRB022</v>
      </c>
      <c r="G3086" s="27" t="str">
        <f>VLOOKUP($C3086,CARPETAS!$C$5:$L$2388,9,FALSE)</f>
        <v>146,00,45</v>
      </c>
      <c r="H3086" s="28" t="str">
        <f>VLOOKUP($C3086,CARPETAS!$C$5:$L$2388,5,FALSE)</f>
        <v>Zanini</v>
      </c>
      <c r="I3086" s="88">
        <f>E3086+2</f>
        <v>45063</v>
      </c>
      <c r="J3086" s="29" t="str">
        <f>VLOOKUP($C3086,CARPETAS!$C$5:$L$2388,4,FALSE)</f>
        <v>Rio Branco</v>
      </c>
      <c r="K3086" s="38"/>
      <c r="L3086" s="93">
        <f t="shared" si="199"/>
        <v>45064</v>
      </c>
      <c r="M3086" s="30">
        <f t="shared" si="197"/>
        <v>3</v>
      </c>
      <c r="N3086" s="31">
        <v>900</v>
      </c>
      <c r="O3086" s="31" t="s">
        <v>1583</v>
      </c>
      <c r="P3086" s="31">
        <v>900</v>
      </c>
      <c r="Q3086" s="31">
        <v>3618</v>
      </c>
      <c r="R3086" s="31" t="s">
        <v>552</v>
      </c>
      <c r="S3086" s="31" t="s">
        <v>553</v>
      </c>
      <c r="T3086" s="40" t="s">
        <v>5911</v>
      </c>
      <c r="U3086" s="40"/>
      <c r="V3086" s="48"/>
      <c r="W3086" s="48"/>
    </row>
    <row r="3087" s="49" customFormat="1">
      <c r="A3087" s="39">
        <v>20</v>
      </c>
      <c r="B3087" s="54" t="s">
        <v>40</v>
      </c>
      <c r="C3087" s="55" t="s">
        <v>5912</v>
      </c>
      <c r="D3087" s="141" t="s">
        <v>24</v>
      </c>
      <c r="E3087" s="88">
        <v>45063</v>
      </c>
      <c r="F3087" s="37" t="str">
        <f>VLOOKUP($C3087,CARPETAS!$C$5:$L$2388,2,FALSE)</f>
        <v>BRP001</v>
      </c>
      <c r="G3087" s="27" t="str">
        <f>VLOOKUP($C3087,CARPETAS!$C$5:$L$2388,9,FALSE)</f>
        <v>145,98,82</v>
      </c>
      <c r="H3087" s="28" t="str">
        <f>VLOOKUP($C3087,CARPETAS!$C$5:$L$2388,5,FALSE)</f>
        <v>Zanini</v>
      </c>
      <c r="I3087" s="88">
        <v>45064</v>
      </c>
      <c r="J3087" s="29" t="str">
        <f>VLOOKUP($C3087,CARPETAS!$C$5:$L$2388,4,FALSE)</f>
        <v>Rio Branco</v>
      </c>
      <c r="K3087" s="38"/>
      <c r="L3087" s="93">
        <f t="shared" si="199"/>
        <v>45065</v>
      </c>
      <c r="M3087" s="30">
        <f t="shared" si="197"/>
        <v>2</v>
      </c>
      <c r="N3087" s="31">
        <v>1000</v>
      </c>
      <c r="O3087" s="31"/>
      <c r="P3087" s="31"/>
      <c r="Q3087" s="31">
        <v>3619</v>
      </c>
      <c r="R3087" s="31" t="s">
        <v>962</v>
      </c>
      <c r="S3087" s="31" t="s">
        <v>963</v>
      </c>
      <c r="T3087" s="40"/>
      <c r="U3087" s="40"/>
      <c r="V3087" s="48"/>
      <c r="W3087" s="48"/>
    </row>
    <row r="3088" s="49" customFormat="1">
      <c r="A3088" s="39">
        <v>19</v>
      </c>
      <c r="B3088" s="54" t="s">
        <v>40</v>
      </c>
      <c r="C3088" s="55" t="s">
        <v>5913</v>
      </c>
      <c r="D3088" s="141" t="s">
        <v>2282</v>
      </c>
      <c r="E3088" s="88">
        <v>45057</v>
      </c>
      <c r="F3088" s="37" t="str">
        <f>VLOOKUP($C3088,CARPETAS!$C$5:$L$2388,2,FALSE)</f>
        <v>BRE028</v>
      </c>
      <c r="G3088" s="27" t="str">
        <f>VLOOKUP($C3088,CARPETAS!$C$5:$L$2388,9,FALSE)</f>
        <v>145.97.94</v>
      </c>
      <c r="H3088" s="28" t="str">
        <f>VLOOKUP($C3088,CARPETAS!$C$5:$L$2388,5,FALSE)</f>
        <v>Silvio</v>
      </c>
      <c r="I3088" s="88">
        <v>45064</v>
      </c>
      <c r="J3088" s="29" t="str">
        <f>VLOOKUP($C3088,CARPETAS!$C$5:$L$2388,4,FALSE)</f>
        <v>Rio Branco</v>
      </c>
      <c r="K3088" s="38"/>
      <c r="L3088" s="93">
        <f t="shared" si="199"/>
        <v>45065</v>
      </c>
      <c r="M3088" s="30">
        <f t="shared" si="197"/>
        <v>8</v>
      </c>
      <c r="N3088" s="31">
        <v>2520</v>
      </c>
      <c r="O3088" s="31"/>
      <c r="P3088" s="31"/>
      <c r="Q3088" s="31">
        <v>6247</v>
      </c>
      <c r="R3088" s="31" t="s">
        <v>1311</v>
      </c>
      <c r="S3088" s="31" t="s">
        <v>867</v>
      </c>
      <c r="T3088" s="40" t="s">
        <v>5914</v>
      </c>
      <c r="U3088" s="40"/>
      <c r="V3088" s="48"/>
      <c r="W3088" s="48"/>
    </row>
    <row r="3089" ht="28.5" s="49" customFormat="1">
      <c r="A3089" s="39">
        <v>20</v>
      </c>
      <c r="B3089" s="54" t="s">
        <v>40</v>
      </c>
      <c r="C3089" s="55" t="s">
        <v>5915</v>
      </c>
      <c r="D3089" s="141" t="s">
        <v>5420</v>
      </c>
      <c r="E3089" s="88">
        <v>45061</v>
      </c>
      <c r="F3089" s="37" t="str">
        <f>VLOOKUP($C3089,CARPETAS!$C$5:$L$2388,2,FALSE)</f>
        <v>PYB027</v>
      </c>
      <c r="G3089" s="27" t="str">
        <f>VLOOKUP($C3089,CARPETAS!$C$5:$L$2388,9,FALSE)</f>
        <v>146.05.48</v>
      </c>
      <c r="H3089" s="28" t="str">
        <f>VLOOKUP($C3089,CARPETAS!$C$5:$L$2388,5,FALSE)</f>
        <v>Alto Paraguay</v>
      </c>
      <c r="I3089" s="88">
        <v>45064</v>
      </c>
      <c r="J3089" s="29" t="str">
        <f>VLOOKUP($C3089,CARPETAS!$C$5:$L$2388,4,FALSE)</f>
        <v>Salto</v>
      </c>
      <c r="K3089" s="38"/>
      <c r="L3089" s="93">
        <f t="shared" si="199"/>
        <v>45065</v>
      </c>
      <c r="M3089" s="30">
        <f t="shared" si="197"/>
        <v>4</v>
      </c>
      <c r="N3089" s="31">
        <v>996</v>
      </c>
      <c r="O3089" s="31"/>
      <c r="P3089" s="31">
        <v>996</v>
      </c>
      <c r="Q3089" s="31"/>
      <c r="R3089" s="31"/>
      <c r="S3089" s="31"/>
      <c r="T3089" s="40" t="s">
        <v>5916</v>
      </c>
      <c r="U3089" s="40"/>
      <c r="V3089" s="48"/>
      <c r="W3089" s="48"/>
    </row>
    <row r="3090" s="49" customFormat="1">
      <c r="A3090" s="39">
        <v>20</v>
      </c>
      <c r="B3090" s="54" t="s">
        <v>40</v>
      </c>
      <c r="C3090" s="55" t="s">
        <v>5862</v>
      </c>
      <c r="D3090" s="141" t="s">
        <v>1998</v>
      </c>
      <c r="E3090" s="88">
        <v>45063</v>
      </c>
      <c r="F3090" s="37" t="str">
        <f>VLOOKUP($C3090,CARPETAS!$C$5:$L$2388,2,FALSE)</f>
        <v>BRB020</v>
      </c>
      <c r="G3090" s="27" t="str">
        <f>VLOOKUP($C3090,CARPETAS!$C$5:$L$2388,9,FALSE)</f>
        <v>145,86,08</v>
      </c>
      <c r="H3090" s="28" t="str">
        <f>VLOOKUP($C3090,CARPETAS!$C$5:$L$2388,5,FALSE)</f>
        <v>Zanini</v>
      </c>
      <c r="I3090" s="88">
        <v>45064</v>
      </c>
      <c r="J3090" s="29" t="str">
        <f>VLOOKUP($C3090,CARPETAS!$C$5:$L$2388,4,FALSE)</f>
        <v>Rio Branco</v>
      </c>
      <c r="K3090" s="38"/>
      <c r="L3090" s="93">
        <f>I3090+1+1</f>
        <v>45066</v>
      </c>
      <c r="M3090" s="30">
        <f t="shared" si="197"/>
        <v>3</v>
      </c>
      <c r="N3090" s="31">
        <v>918</v>
      </c>
      <c r="O3090" s="31" t="s">
        <v>2367</v>
      </c>
      <c r="P3090" s="31">
        <v>918</v>
      </c>
      <c r="Q3090" s="31">
        <v>3620</v>
      </c>
      <c r="R3090" s="31" t="s">
        <v>3579</v>
      </c>
      <c r="S3090" s="31" t="s">
        <v>3580</v>
      </c>
      <c r="T3090" s="40" t="s">
        <v>5917</v>
      </c>
      <c r="U3090" s="40"/>
      <c r="V3090" s="48"/>
      <c r="W3090" s="48"/>
    </row>
    <row r="3091" s="49" customFormat="1">
      <c r="A3091" s="39">
        <v>20</v>
      </c>
      <c r="B3091" s="54" t="s">
        <v>40</v>
      </c>
      <c r="C3091" s="55" t="s">
        <v>5890</v>
      </c>
      <c r="D3091" s="141" t="s">
        <v>26</v>
      </c>
      <c r="E3091" s="88">
        <v>45063</v>
      </c>
      <c r="F3091" s="37" t="str">
        <f>VLOOKUP($C3091,CARPETAS!$C$5:$L$2388,2,FALSE)</f>
        <v>BRB022</v>
      </c>
      <c r="G3091" s="27" t="str">
        <f>VLOOKUP($C3091,CARPETAS!$C$5:$L$2388,9,FALSE)</f>
        <v>146,00,45</v>
      </c>
      <c r="H3091" s="28" t="str">
        <f>VLOOKUP($C3091,CARPETAS!$C$5:$L$2388,5,FALSE)</f>
        <v>Zanini</v>
      </c>
      <c r="I3091" s="88">
        <v>45064</v>
      </c>
      <c r="J3091" s="29" t="str">
        <f>VLOOKUP($C3091,CARPETAS!$C$5:$L$2388,4,FALSE)</f>
        <v>Rio Branco</v>
      </c>
      <c r="K3091" s="38"/>
      <c r="L3091" s="93">
        <f>I3091+1+1</f>
        <v>45066</v>
      </c>
      <c r="M3091" s="30">
        <f t="shared" si="197"/>
        <v>3</v>
      </c>
      <c r="N3091" s="31">
        <v>900</v>
      </c>
      <c r="O3091" s="31" t="s">
        <v>1593</v>
      </c>
      <c r="P3091" s="31">
        <v>900</v>
      </c>
      <c r="Q3091" s="31">
        <v>3621</v>
      </c>
      <c r="R3091" s="31" t="s">
        <v>3828</v>
      </c>
      <c r="S3091" s="31" t="s">
        <v>3829</v>
      </c>
      <c r="T3091" s="40" t="s">
        <v>5918</v>
      </c>
      <c r="U3091" s="40"/>
      <c r="V3091" s="48"/>
      <c r="W3091" s="48"/>
    </row>
    <row r="3092" s="49" customFormat="1">
      <c r="A3092" s="39">
        <v>20</v>
      </c>
      <c r="B3092" s="54" t="s">
        <v>40</v>
      </c>
      <c r="C3092" s="55" t="s">
        <v>5901</v>
      </c>
      <c r="D3092" s="141" t="s">
        <v>5708</v>
      </c>
      <c r="E3092" s="88">
        <v>45063</v>
      </c>
      <c r="F3092" s="37" t="str">
        <f>VLOOKUP($C3092,CARPETAS!$C$5:$L$2388,2,FALSE)</f>
        <v>BRB023</v>
      </c>
      <c r="G3092" s="27" t="str">
        <f>VLOOKUP($C3092,CARPETAS!$C$5:$L$2388,9,FALSE)</f>
        <v>146.01.98</v>
      </c>
      <c r="H3092" s="28" t="str">
        <f>VLOOKUP($C3092,CARPETAS!$C$5:$L$2388,5,FALSE)</f>
        <v>Silvio</v>
      </c>
      <c r="I3092" s="88">
        <f>E3092+2</f>
        <v>45065</v>
      </c>
      <c r="J3092" s="29" t="str">
        <f>VLOOKUP($C3092,CARPETAS!$C$5:$L$2388,4,FALSE)</f>
        <v>Rio Branco</v>
      </c>
      <c r="K3092" s="38"/>
      <c r="L3092" s="93">
        <f>I3092+1</f>
        <v>45066</v>
      </c>
      <c r="M3092" s="30">
        <f t="shared" si="197"/>
        <v>3</v>
      </c>
      <c r="N3092" s="31">
        <v>918</v>
      </c>
      <c r="O3092" s="31" t="s">
        <v>5919</v>
      </c>
      <c r="P3092" s="31">
        <v>918</v>
      </c>
      <c r="Q3092" s="31">
        <v>6253</v>
      </c>
      <c r="R3092" s="31" t="s">
        <v>5825</v>
      </c>
      <c r="S3092" s="31" t="s">
        <v>5826</v>
      </c>
      <c r="T3092" s="40" t="s">
        <v>5917</v>
      </c>
      <c r="U3092" s="40"/>
      <c r="V3092" s="48"/>
      <c r="W3092" s="48"/>
    </row>
    <row r="3093" s="49" customFormat="1">
      <c r="A3093" s="39">
        <v>20</v>
      </c>
      <c r="B3093" s="54" t="s">
        <v>40</v>
      </c>
      <c r="C3093" s="55" t="s">
        <v>5901</v>
      </c>
      <c r="D3093" s="141" t="s">
        <v>28</v>
      </c>
      <c r="E3093" s="88">
        <v>45063</v>
      </c>
      <c r="F3093" s="37" t="str">
        <f>VLOOKUP($C3093,CARPETAS!$C$5:$L$2388,2,FALSE)</f>
        <v>BRB023</v>
      </c>
      <c r="G3093" s="27" t="str">
        <f>VLOOKUP($C3093,CARPETAS!$C$5:$L$2388,9,FALSE)</f>
        <v>146.01.98</v>
      </c>
      <c r="H3093" s="28" t="str">
        <f>VLOOKUP($C3093,CARPETAS!$C$5:$L$2388,5,FALSE)</f>
        <v>Silvio</v>
      </c>
      <c r="I3093" s="88">
        <f>E3093+2</f>
        <v>45065</v>
      </c>
      <c r="J3093" s="29" t="str">
        <f>VLOOKUP($C3093,CARPETAS!$C$5:$L$2388,4,FALSE)</f>
        <v>Rio Branco</v>
      </c>
      <c r="K3093" s="38"/>
      <c r="L3093" s="93">
        <f>I3093+1</f>
        <v>45066</v>
      </c>
      <c r="M3093" s="30">
        <f t="shared" si="197"/>
        <v>3</v>
      </c>
      <c r="N3093" s="31">
        <v>918</v>
      </c>
      <c r="O3093" s="31" t="s">
        <v>5920</v>
      </c>
      <c r="P3093" s="31">
        <v>920</v>
      </c>
      <c r="Q3093" s="31">
        <v>6254</v>
      </c>
      <c r="R3093" s="31" t="s">
        <v>2578</v>
      </c>
      <c r="S3093" s="31" t="s">
        <v>2579</v>
      </c>
      <c r="T3093" s="40" t="s">
        <v>5921</v>
      </c>
      <c r="U3093" s="40"/>
      <c r="V3093" s="48"/>
      <c r="W3093" s="48"/>
    </row>
    <row r="3094" s="49" customFormat="1">
      <c r="A3094" s="39">
        <v>20</v>
      </c>
      <c r="B3094" s="54" t="s">
        <v>40</v>
      </c>
      <c r="C3094" s="55" t="s">
        <v>5922</v>
      </c>
      <c r="D3094" s="141" t="s">
        <v>1907</v>
      </c>
      <c r="E3094" s="88">
        <v>45061</v>
      </c>
      <c r="F3094" s="37" t="str">
        <f>VLOOKUP($C3094,CARPETAS!$C$5:$L$2388,2,FALSE)</f>
        <v>PYB026</v>
      </c>
      <c r="G3094" s="27" t="str">
        <f>VLOOKUP($C3094,CARPETAS!$C$5:$L$2388,9,FALSE)</f>
        <v>145.98.51</v>
      </c>
      <c r="H3094" s="28" t="str">
        <f>VLOOKUP($C3094,CARPETAS!$C$5:$L$2388,5,FALSE)</f>
        <v>Alto Paraguay</v>
      </c>
      <c r="I3094" s="88">
        <v>45065</v>
      </c>
      <c r="J3094" s="29" t="str">
        <f>VLOOKUP($C3094,CARPETAS!$C$5:$L$2388,4,FALSE)</f>
        <v>Salto</v>
      </c>
      <c r="K3094" s="38"/>
      <c r="L3094" s="93">
        <f>I3094+1+2</f>
        <v>45068</v>
      </c>
      <c r="M3094" s="30">
        <f t="shared" si="197"/>
        <v>7</v>
      </c>
      <c r="N3094" s="31">
        <v>990</v>
      </c>
      <c r="O3094" s="31" t="s">
        <v>2134</v>
      </c>
      <c r="P3094" s="31">
        <v>991</v>
      </c>
      <c r="Q3094" s="31"/>
      <c r="R3094" s="31" t="s">
        <v>5923</v>
      </c>
      <c r="S3094" s="31"/>
      <c r="T3094" s="40" t="s">
        <v>5924</v>
      </c>
      <c r="U3094" s="40"/>
      <c r="V3094" s="48"/>
      <c r="W3094" s="48"/>
    </row>
    <row r="3095" s="49" customFormat="1">
      <c r="A3095" s="39">
        <v>19</v>
      </c>
      <c r="B3095" s="54" t="s">
        <v>40</v>
      </c>
      <c r="C3095" s="55" t="s">
        <v>5925</v>
      </c>
      <c r="D3095" s="141" t="s">
        <v>2282</v>
      </c>
      <c r="E3095" s="88">
        <v>45057</v>
      </c>
      <c r="F3095" s="37" t="str">
        <f>VLOOKUP($C3095,CARPETAS!$C$5:$L$2388,2,FALSE)</f>
        <v>BRE027</v>
      </c>
      <c r="G3095" s="27" t="str">
        <f>VLOOKUP($C3095,CARPETAS!$C$5:$L$2388,9,FALSE)</f>
        <v>145,97,92</v>
      </c>
      <c r="H3095" s="28" t="str">
        <f>VLOOKUP($C3095,CARPETAS!$C$5:$L$2388,5,FALSE)</f>
        <v>Silvio</v>
      </c>
      <c r="I3095" s="88">
        <v>45065</v>
      </c>
      <c r="J3095" s="29" t="str">
        <f>VLOOKUP($C3095,CARPETAS!$C$5:$L$2388,4,FALSE)</f>
        <v>Rio Branco</v>
      </c>
      <c r="K3095" s="38"/>
      <c r="L3095" s="93">
        <f>I3095+1+3</f>
        <v>45069</v>
      </c>
      <c r="M3095" s="30">
        <f t="shared" si="197"/>
        <v>12</v>
      </c>
      <c r="N3095" s="31">
        <v>1864</v>
      </c>
      <c r="O3095" s="31"/>
      <c r="P3095" s="31"/>
      <c r="Q3095" s="31">
        <v>6245</v>
      </c>
      <c r="R3095" s="31" t="s">
        <v>3336</v>
      </c>
      <c r="S3095" s="31" t="s">
        <v>561</v>
      </c>
      <c r="T3095" s="40" t="s">
        <v>5180</v>
      </c>
      <c r="U3095" s="40"/>
      <c r="V3095" s="48"/>
      <c r="W3095" s="48"/>
    </row>
    <row r="3096" s="49" customFormat="1">
      <c r="A3096" s="39">
        <v>20</v>
      </c>
      <c r="B3096" s="54" t="s">
        <v>40</v>
      </c>
      <c r="C3096" s="55" t="s">
        <v>5887</v>
      </c>
      <c r="D3096" s="141" t="s">
        <v>27</v>
      </c>
      <c r="E3096" s="88">
        <v>45065</v>
      </c>
      <c r="F3096" s="37" t="str">
        <f>VLOOKUP($C3096,CARPETAS!$C$5:$L$2388,2,FALSE)</f>
        <v>BRB021</v>
      </c>
      <c r="G3096" s="27" t="str">
        <f>VLOOKUP($C3096,CARPETAS!$C$5:$L$2388,9,FALSE)</f>
        <v>145,69,56</v>
      </c>
      <c r="H3096" s="28" t="str">
        <f>VLOOKUP($C3096,CARPETAS!$C$5:$L$2388,5,FALSE)</f>
        <v>Amaro</v>
      </c>
      <c r="I3096" s="88">
        <f>E3096+2</f>
        <v>45067</v>
      </c>
      <c r="J3096" s="29" t="str">
        <f>VLOOKUP($C3096,CARPETAS!$C$5:$L$2388,4,FALSE)</f>
        <v>Rio Branco</v>
      </c>
      <c r="K3096" s="38"/>
      <c r="L3096" s="93">
        <f>I3096+1+1</f>
        <v>45069</v>
      </c>
      <c r="M3096" s="30">
        <f t="shared" si="197"/>
        <v>4</v>
      </c>
      <c r="N3096" s="31">
        <v>1008</v>
      </c>
      <c r="O3096" s="31" t="s">
        <v>1872</v>
      </c>
      <c r="P3096" s="31">
        <v>1008</v>
      </c>
      <c r="Q3096" s="31">
        <v>21798</v>
      </c>
      <c r="R3096" s="31" t="s">
        <v>5926</v>
      </c>
      <c r="S3096" s="31" t="s">
        <v>5927</v>
      </c>
      <c r="T3096" s="40" t="s">
        <v>5928</v>
      </c>
      <c r="U3096" s="40"/>
      <c r="V3096" s="48"/>
      <c r="W3096" s="48"/>
    </row>
    <row r="3097" s="49" customFormat="1">
      <c r="A3097" s="39">
        <v>20</v>
      </c>
      <c r="B3097" s="54" t="s">
        <v>40</v>
      </c>
      <c r="C3097" s="55" t="s">
        <v>5929</v>
      </c>
      <c r="D3097" s="141" t="s">
        <v>26</v>
      </c>
      <c r="E3097" s="88">
        <v>45065</v>
      </c>
      <c r="F3097" s="37" t="str">
        <f>VLOOKUP($C3097,CARPETAS!$C$5:$L$2388,2,FALSE)</f>
        <v>BRB024</v>
      </c>
      <c r="G3097" s="27" t="str">
        <f>VLOOKUP($C3097,CARPETAS!$C$5:$L$2388,9,FALSE)</f>
        <v>146,10,00</v>
      </c>
      <c r="H3097" s="28" t="str">
        <f>VLOOKUP($C3097,CARPETAS!$C$5:$L$2388,5,FALSE)</f>
        <v>Zanini</v>
      </c>
      <c r="I3097" s="88">
        <v>45068</v>
      </c>
      <c r="J3097" s="29" t="str">
        <f>VLOOKUP($C3097,CARPETAS!$C$5:$L$2388,4,FALSE)</f>
        <v>Rio Branco</v>
      </c>
      <c r="K3097" s="38"/>
      <c r="L3097" s="93">
        <f>I3097+1+1</f>
        <v>45070</v>
      </c>
      <c r="M3097" s="30">
        <f t="shared" si="197"/>
        <v>5</v>
      </c>
      <c r="N3097" s="31">
        <v>900</v>
      </c>
      <c r="O3097" s="31" t="s">
        <v>1598</v>
      </c>
      <c r="P3097" s="31"/>
      <c r="Q3097" s="31">
        <v>3622</v>
      </c>
      <c r="R3097" s="31" t="s">
        <v>252</v>
      </c>
      <c r="S3097" s="31" t="s">
        <v>111</v>
      </c>
      <c r="T3097" s="40" t="s">
        <v>5930</v>
      </c>
      <c r="U3097" s="40"/>
      <c r="V3097" s="48"/>
      <c r="W3097" s="48"/>
    </row>
    <row r="3098" s="49" customFormat="1">
      <c r="A3098" s="39">
        <v>21</v>
      </c>
      <c r="B3098" s="54" t="s">
        <v>40</v>
      </c>
      <c r="C3098" s="55" t="s">
        <v>5929</v>
      </c>
      <c r="D3098" s="141" t="s">
        <v>26</v>
      </c>
      <c r="E3098" s="88">
        <v>45068</v>
      </c>
      <c r="F3098" s="37" t="str">
        <f>VLOOKUP($C3098,CARPETAS!$C$5:$L$2388,2,FALSE)</f>
        <v>BRB024</v>
      </c>
      <c r="G3098" s="27" t="str">
        <f>VLOOKUP($C3098,CARPETAS!$C$5:$L$2388,9,FALSE)</f>
        <v>146,10,00</v>
      </c>
      <c r="H3098" s="28" t="str">
        <f>VLOOKUP($C3098,CARPETAS!$C$5:$L$2388,5,FALSE)</f>
        <v>Zanini</v>
      </c>
      <c r="I3098" s="88">
        <v>45069</v>
      </c>
      <c r="J3098" s="29" t="str">
        <f>VLOOKUP($C3098,CARPETAS!$C$5:$L$2388,4,FALSE)</f>
        <v>Rio Branco</v>
      </c>
      <c r="K3098" s="38"/>
      <c r="L3098" s="93">
        <f ref="L3098:L3104" t="shared" si="200">I3098+1</f>
        <v>45070</v>
      </c>
      <c r="M3098" s="30">
        <f t="shared" si="197"/>
        <v>2</v>
      </c>
      <c r="N3098" s="31">
        <v>900</v>
      </c>
      <c r="O3098" s="31" t="s">
        <v>563</v>
      </c>
      <c r="P3098" s="31">
        <v>900</v>
      </c>
      <c r="Q3098" s="31">
        <v>3634</v>
      </c>
      <c r="R3098" s="31" t="s">
        <v>582</v>
      </c>
      <c r="S3098" s="31" t="s">
        <v>583</v>
      </c>
      <c r="T3098" s="40" t="s">
        <v>5931</v>
      </c>
      <c r="U3098" s="40"/>
      <c r="V3098" s="48"/>
      <c r="W3098" s="48"/>
    </row>
    <row r="3099" s="49" customFormat="1">
      <c r="A3099" s="39">
        <v>21</v>
      </c>
      <c r="B3099" s="54" t="s">
        <v>40</v>
      </c>
      <c r="C3099" s="55" t="s">
        <v>5932</v>
      </c>
      <c r="D3099" s="141" t="s">
        <v>1998</v>
      </c>
      <c r="E3099" s="88">
        <v>45069</v>
      </c>
      <c r="F3099" s="37" t="str">
        <f>VLOOKUP($C3099,CARPETAS!$C$5:$L$2388,2,FALSE)</f>
        <v>BRB025</v>
      </c>
      <c r="G3099" s="27" t="str">
        <f>VLOOKUP($C3099,CARPETAS!$C$5:$L$2388,9,FALSE)</f>
        <v>146,10,04</v>
      </c>
      <c r="H3099" s="28" t="str">
        <f>VLOOKUP($C3099,CARPETAS!$C$5:$L$2388,5,FALSE)</f>
        <v>Zanini</v>
      </c>
      <c r="I3099" s="88">
        <v>45070</v>
      </c>
      <c r="J3099" s="29" t="str">
        <f>VLOOKUP($C3099,CARPETAS!$C$5:$L$2388,4,FALSE)</f>
        <v>Rio Branco</v>
      </c>
      <c r="K3099" s="38"/>
      <c r="L3099" s="93">
        <f t="shared" si="200"/>
        <v>45071</v>
      </c>
      <c r="M3099" s="30">
        <f t="shared" si="197"/>
        <v>2</v>
      </c>
      <c r="N3099" s="31">
        <v>918</v>
      </c>
      <c r="O3099" s="31" t="s">
        <v>2384</v>
      </c>
      <c r="P3099" s="31">
        <v>918</v>
      </c>
      <c r="Q3099" s="31">
        <v>3636</v>
      </c>
      <c r="R3099" s="31" t="s">
        <v>3326</v>
      </c>
      <c r="S3099" s="31" t="s">
        <v>3670</v>
      </c>
      <c r="T3099" s="40" t="s">
        <v>5933</v>
      </c>
      <c r="U3099" s="40"/>
      <c r="V3099" s="48"/>
      <c r="W3099" s="48"/>
    </row>
    <row r="3100" s="49" customFormat="1">
      <c r="A3100" s="39">
        <v>21</v>
      </c>
      <c r="B3100" s="54" t="s">
        <v>40</v>
      </c>
      <c r="C3100" s="55" t="s">
        <v>5887</v>
      </c>
      <c r="D3100" s="141" t="s">
        <v>27</v>
      </c>
      <c r="E3100" s="88">
        <v>45069</v>
      </c>
      <c r="F3100" s="37" t="str">
        <f>VLOOKUP($C3100,CARPETAS!$C$5:$L$2388,2,FALSE)</f>
        <v>BRB021</v>
      </c>
      <c r="G3100" s="27" t="str">
        <f>VLOOKUP($C3100,CARPETAS!$C$5:$L$2388,9,FALSE)</f>
        <v>145,69,56</v>
      </c>
      <c r="H3100" s="28" t="str">
        <f>VLOOKUP($C3100,CARPETAS!$C$5:$L$2388,5,FALSE)</f>
        <v>Amaro</v>
      </c>
      <c r="I3100" s="88">
        <f>E3100+2</f>
        <v>45071</v>
      </c>
      <c r="J3100" s="29" t="str">
        <f>VLOOKUP($C3100,CARPETAS!$C$5:$L$2388,4,FALSE)</f>
        <v>Rio Branco</v>
      </c>
      <c r="K3100" s="38"/>
      <c r="L3100" s="93">
        <f t="shared" si="200"/>
        <v>45072</v>
      </c>
      <c r="M3100" s="30">
        <f t="shared" si="197"/>
        <v>3</v>
      </c>
      <c r="N3100" s="31">
        <v>1008</v>
      </c>
      <c r="O3100" s="31" t="s">
        <v>2989</v>
      </c>
      <c r="P3100" s="31">
        <v>1008</v>
      </c>
      <c r="Q3100" s="31">
        <v>21830</v>
      </c>
      <c r="R3100" s="31" t="s">
        <v>5934</v>
      </c>
      <c r="S3100" s="31" t="s">
        <v>4237</v>
      </c>
      <c r="T3100" s="40" t="s">
        <v>5935</v>
      </c>
      <c r="U3100" s="40"/>
      <c r="V3100" s="48"/>
      <c r="W3100" s="48"/>
    </row>
    <row r="3101" s="49" customFormat="1">
      <c r="A3101" s="39">
        <v>21</v>
      </c>
      <c r="B3101" s="54" t="s">
        <v>40</v>
      </c>
      <c r="C3101" s="55" t="s">
        <v>5936</v>
      </c>
      <c r="D3101" s="141" t="s">
        <v>2282</v>
      </c>
      <c r="E3101" s="88">
        <v>45068</v>
      </c>
      <c r="F3101" s="37" t="str">
        <f>VLOOKUP($C3101,CARPETAS!$C$5:$L$2388,2,FALSE)</f>
        <v>BRE029</v>
      </c>
      <c r="G3101" s="27" t="str">
        <f>VLOOKUP($C3101,CARPETAS!$C$5:$L$2388,9,FALSE)</f>
        <v>1460805/1460803/1460802</v>
      </c>
      <c r="H3101" s="28" t="str">
        <f>VLOOKUP($C3101,CARPETAS!$C$5:$L$2388,5,FALSE)</f>
        <v>Benini</v>
      </c>
      <c r="I3101" s="88">
        <v>45071</v>
      </c>
      <c r="J3101" s="29" t="str">
        <f>VLOOKUP($C3101,CARPETAS!$C$5:$L$2388,4,FALSE)</f>
        <v>Rio Branco</v>
      </c>
      <c r="K3101" s="38"/>
      <c r="L3101" s="93">
        <f t="shared" si="200"/>
        <v>45072</v>
      </c>
      <c r="M3101" s="30">
        <f t="shared" si="197"/>
        <v>4</v>
      </c>
      <c r="N3101" s="31">
        <v>1554</v>
      </c>
      <c r="O3101" s="31"/>
      <c r="P3101" s="31"/>
      <c r="Q3101" s="31">
        <v>28</v>
      </c>
      <c r="R3101" s="31" t="s">
        <v>5937</v>
      </c>
      <c r="S3101" s="31" t="s">
        <v>5938</v>
      </c>
      <c r="T3101" s="40"/>
      <c r="U3101" s="40"/>
      <c r="V3101" s="48"/>
      <c r="W3101" s="48"/>
    </row>
    <row r="3102" s="49" customFormat="1">
      <c r="A3102" s="39">
        <v>21</v>
      </c>
      <c r="B3102" s="54" t="s">
        <v>40</v>
      </c>
      <c r="C3102" s="55" t="s">
        <v>5939</v>
      </c>
      <c r="D3102" s="141" t="s">
        <v>28</v>
      </c>
      <c r="E3102" s="88">
        <v>45069</v>
      </c>
      <c r="F3102" s="37" t="str">
        <f>VLOOKUP($C3102,CARPETAS!$C$5:$L$2388,2,FALSE)</f>
        <v>BRB026</v>
      </c>
      <c r="G3102" s="27" t="str">
        <f>VLOOKUP($C3102,CARPETAS!$C$5:$L$2388,9,FALSE)</f>
        <v>146,10,05</v>
      </c>
      <c r="H3102" s="28" t="str">
        <f>VLOOKUP($C3102,CARPETAS!$C$5:$L$2388,5,FALSE)</f>
        <v>Silvio</v>
      </c>
      <c r="I3102" s="88">
        <f>E3102+2</f>
        <v>45071</v>
      </c>
      <c r="J3102" s="29" t="str">
        <f>VLOOKUP($C3102,CARPETAS!$C$5:$L$2388,4,FALSE)</f>
        <v>Rio Branco</v>
      </c>
      <c r="K3102" s="38"/>
      <c r="L3102" s="93">
        <f t="shared" si="200"/>
        <v>45072</v>
      </c>
      <c r="M3102" s="30">
        <f t="shared" si="197"/>
        <v>3</v>
      </c>
      <c r="N3102" s="31">
        <v>918</v>
      </c>
      <c r="O3102" s="31" t="s">
        <v>1352</v>
      </c>
      <c r="P3102" s="31">
        <v>920</v>
      </c>
      <c r="Q3102" s="31">
        <v>6257</v>
      </c>
      <c r="R3102" s="31" t="s">
        <v>2098</v>
      </c>
      <c r="S3102" s="31" t="s">
        <v>5904</v>
      </c>
      <c r="T3102" s="40" t="s">
        <v>5940</v>
      </c>
      <c r="U3102" s="40"/>
      <c r="V3102" s="48"/>
      <c r="W3102" s="48"/>
    </row>
    <row r="3103" s="49" customFormat="1">
      <c r="A3103" s="39">
        <v>21</v>
      </c>
      <c r="B3103" s="54" t="s">
        <v>40</v>
      </c>
      <c r="C3103" s="55" t="s">
        <v>5929</v>
      </c>
      <c r="D3103" s="141" t="s">
        <v>26</v>
      </c>
      <c r="E3103" s="88">
        <v>45070</v>
      </c>
      <c r="F3103" s="37" t="str">
        <f>VLOOKUP($C3103,CARPETAS!$C$5:$L$2388,2,FALSE)</f>
        <v>BRB024</v>
      </c>
      <c r="G3103" s="27" t="str">
        <f>VLOOKUP($C3103,CARPETAS!$C$5:$L$2388,9,FALSE)</f>
        <v>146,10,00</v>
      </c>
      <c r="H3103" s="28" t="str">
        <f>VLOOKUP($C3103,CARPETAS!$C$5:$L$2388,5,FALSE)</f>
        <v>Zanini</v>
      </c>
      <c r="I3103" s="88">
        <v>45071</v>
      </c>
      <c r="J3103" s="29" t="str">
        <f>VLOOKUP($C3103,CARPETAS!$C$5:$L$2388,4,FALSE)</f>
        <v>Rio Branco</v>
      </c>
      <c r="K3103" s="38"/>
      <c r="L3103" s="93">
        <f t="shared" si="200"/>
        <v>45072</v>
      </c>
      <c r="M3103" s="30">
        <f t="shared" si="197"/>
        <v>2</v>
      </c>
      <c r="N3103" s="31">
        <v>900</v>
      </c>
      <c r="O3103" s="31" t="s">
        <v>567</v>
      </c>
      <c r="P3103" s="31">
        <v>901</v>
      </c>
      <c r="Q3103" s="31">
        <v>3643</v>
      </c>
      <c r="R3103" s="31" t="s">
        <v>1554</v>
      </c>
      <c r="S3103" s="31" t="s">
        <v>2086</v>
      </c>
      <c r="T3103" s="40" t="s">
        <v>5941</v>
      </c>
      <c r="U3103" s="40"/>
      <c r="V3103" s="48"/>
      <c r="W3103" s="48"/>
    </row>
    <row r="3104" s="49" customFormat="1">
      <c r="A3104" s="39">
        <v>21</v>
      </c>
      <c r="B3104" s="54" t="s">
        <v>40</v>
      </c>
      <c r="C3104" s="55" t="s">
        <v>5929</v>
      </c>
      <c r="D3104" s="141" t="s">
        <v>26</v>
      </c>
      <c r="E3104" s="88">
        <v>45072</v>
      </c>
      <c r="F3104" s="37" t="str">
        <f>VLOOKUP($C3104,CARPETAS!$C$5:$L$2388,2,FALSE)</f>
        <v>BRB024</v>
      </c>
      <c r="G3104" s="27" t="str">
        <f>VLOOKUP($C3104,CARPETAS!$C$5:$L$2388,9,FALSE)</f>
        <v>146,10,00</v>
      </c>
      <c r="H3104" s="28" t="str">
        <f>VLOOKUP($C3104,CARPETAS!$C$5:$L$2388,5,FALSE)</f>
        <v>Zanini</v>
      </c>
      <c r="I3104" s="88">
        <f>E3104+2</f>
        <v>45074</v>
      </c>
      <c r="J3104" s="29" t="str">
        <f>VLOOKUP($C3104,CARPETAS!$C$5:$L$2388,4,FALSE)</f>
        <v>Rio Branco</v>
      </c>
      <c r="K3104" s="38"/>
      <c r="L3104" s="93">
        <f t="shared" si="200"/>
        <v>45075</v>
      </c>
      <c r="M3104" s="30">
        <f t="shared" si="197"/>
        <v>3</v>
      </c>
      <c r="N3104" s="31">
        <v>900</v>
      </c>
      <c r="O3104" s="31" t="s">
        <v>577</v>
      </c>
      <c r="P3104" s="31">
        <v>901</v>
      </c>
      <c r="Q3104" s="31">
        <v>3645</v>
      </c>
      <c r="R3104" s="31" t="s">
        <v>4147</v>
      </c>
      <c r="S3104" s="31" t="s">
        <v>187</v>
      </c>
      <c r="T3104" s="40" t="s">
        <v>5942</v>
      </c>
      <c r="U3104" s="40"/>
      <c r="V3104" s="48"/>
      <c r="W3104" s="48"/>
    </row>
    <row r="3105" s="49" customFormat="1">
      <c r="A3105" s="39">
        <v>21</v>
      </c>
      <c r="B3105" s="54" t="s">
        <v>40</v>
      </c>
      <c r="C3105" s="55" t="s">
        <v>5939</v>
      </c>
      <c r="D3105" s="141" t="s">
        <v>5708</v>
      </c>
      <c r="E3105" s="88">
        <v>45072</v>
      </c>
      <c r="F3105" s="37" t="str">
        <f>VLOOKUP($C3105,CARPETAS!$C$5:$L$2388,2,FALSE)</f>
        <v>BRB026</v>
      </c>
      <c r="G3105" s="27" t="str">
        <f>VLOOKUP($C3105,CARPETAS!$C$5:$L$2388,9,FALSE)</f>
        <v>146,10,05</v>
      </c>
      <c r="H3105" s="28" t="str">
        <f>VLOOKUP($C3105,CARPETAS!$C$5:$L$2388,5,FALSE)</f>
        <v>Silvio</v>
      </c>
      <c r="I3105" s="88">
        <f>E3105+2</f>
        <v>45074</v>
      </c>
      <c r="J3105" s="29" t="str">
        <f>VLOOKUP($C3105,CARPETAS!$C$5:$L$2388,4,FALSE)</f>
        <v>Rio Branco</v>
      </c>
      <c r="K3105" s="38"/>
      <c r="L3105" s="93">
        <f>I3105+1+1</f>
        <v>45076</v>
      </c>
      <c r="M3105" s="30">
        <f t="shared" si="197"/>
        <v>4</v>
      </c>
      <c r="N3105" s="31">
        <v>918</v>
      </c>
      <c r="O3105" s="31" t="s">
        <v>5943</v>
      </c>
      <c r="P3105" s="31">
        <v>919</v>
      </c>
      <c r="Q3105" s="31">
        <v>6264</v>
      </c>
      <c r="R3105" s="31" t="s">
        <v>5796</v>
      </c>
      <c r="S3105" s="31" t="s">
        <v>5542</v>
      </c>
      <c r="T3105" s="40" t="s">
        <v>5944</v>
      </c>
      <c r="U3105" s="40"/>
      <c r="V3105" s="48"/>
      <c r="W3105" s="48"/>
    </row>
    <row r="3106" s="49" customFormat="1">
      <c r="A3106" s="39">
        <v>22</v>
      </c>
      <c r="B3106" s="54" t="s">
        <v>40</v>
      </c>
      <c r="C3106" s="55" t="s">
        <v>5929</v>
      </c>
      <c r="D3106" s="141" t="s">
        <v>26</v>
      </c>
      <c r="E3106" s="88">
        <v>45075</v>
      </c>
      <c r="F3106" s="37" t="str">
        <f>VLOOKUP($C3106,CARPETAS!$C$5:$L$2388,2,FALSE)</f>
        <v>BRB024</v>
      </c>
      <c r="G3106" s="27" t="str">
        <f>VLOOKUP($C3106,CARPETAS!$C$5:$L$2388,9,FALSE)</f>
        <v>146,10,00</v>
      </c>
      <c r="H3106" s="28" t="str">
        <f>VLOOKUP($C3106,CARPETAS!$C$5:$L$2388,5,FALSE)</f>
        <v>Zanini</v>
      </c>
      <c r="I3106" s="88">
        <v>45076</v>
      </c>
      <c r="J3106" s="29" t="str">
        <f>VLOOKUP($C3106,CARPETAS!$C$5:$L$2388,4,FALSE)</f>
        <v>Rio Branco</v>
      </c>
      <c r="K3106" s="38"/>
      <c r="L3106" s="93">
        <f>I3106+1</f>
        <v>45077</v>
      </c>
      <c r="M3106" s="30">
        <f t="shared" si="197"/>
        <v>2</v>
      </c>
      <c r="N3106" s="31">
        <v>901</v>
      </c>
      <c r="O3106" s="31" t="s">
        <v>581</v>
      </c>
      <c r="P3106" s="31">
        <v>901</v>
      </c>
      <c r="Q3106" s="31">
        <v>3649</v>
      </c>
      <c r="R3106" s="31" t="s">
        <v>753</v>
      </c>
      <c r="S3106" s="31" t="s">
        <v>754</v>
      </c>
      <c r="T3106" s="40" t="s">
        <v>5945</v>
      </c>
      <c r="U3106" s="40"/>
      <c r="V3106" s="48"/>
      <c r="W3106" s="48"/>
    </row>
    <row r="3107" s="49" customFormat="1">
      <c r="A3107" s="39">
        <v>22</v>
      </c>
      <c r="B3107" s="54" t="s">
        <v>40</v>
      </c>
      <c r="C3107" s="55" t="s">
        <v>5887</v>
      </c>
      <c r="D3107" s="141" t="s">
        <v>27</v>
      </c>
      <c r="E3107" s="88">
        <v>45075</v>
      </c>
      <c r="F3107" s="37" t="str">
        <f>VLOOKUP($C3107,CARPETAS!$C$5:$L$2388,2,FALSE)</f>
        <v>BRB021</v>
      </c>
      <c r="G3107" s="27" t="str">
        <f>VLOOKUP($C3107,CARPETAS!$C$5:$L$2388,9,FALSE)</f>
        <v>145,69,56</v>
      </c>
      <c r="H3107" s="28" t="str">
        <f>VLOOKUP($C3107,CARPETAS!$C$5:$L$2388,5,FALSE)</f>
        <v>Amaro</v>
      </c>
      <c r="I3107" s="88">
        <f>E3107+2</f>
        <v>45077</v>
      </c>
      <c r="J3107" s="29" t="str">
        <f>VLOOKUP($C3107,CARPETAS!$C$5:$L$2388,4,FALSE)</f>
        <v>Rio Branco</v>
      </c>
      <c r="K3107" s="38"/>
      <c r="L3107" s="93">
        <f>I3107+1</f>
        <v>45078</v>
      </c>
      <c r="M3107" s="30">
        <f t="shared" si="197"/>
        <v>3</v>
      </c>
      <c r="N3107" s="31">
        <v>1008</v>
      </c>
      <c r="O3107" s="31" t="s">
        <v>3050</v>
      </c>
      <c r="P3107" s="31">
        <v>1009</v>
      </c>
      <c r="Q3107" s="31">
        <v>21866</v>
      </c>
      <c r="R3107" s="31" t="s">
        <v>4332</v>
      </c>
      <c r="S3107" s="31" t="s">
        <v>4491</v>
      </c>
      <c r="T3107" s="40" t="s">
        <v>5946</v>
      </c>
      <c r="U3107" s="40"/>
      <c r="V3107" s="48"/>
      <c r="W3107" s="48"/>
    </row>
    <row r="3108" s="49" customFormat="1">
      <c r="A3108" s="39">
        <v>22</v>
      </c>
      <c r="B3108" s="54" t="s">
        <v>40</v>
      </c>
      <c r="C3108" s="55" t="s">
        <v>5932</v>
      </c>
      <c r="D3108" s="141" t="s">
        <v>1998</v>
      </c>
      <c r="E3108" s="88">
        <v>45076</v>
      </c>
      <c r="F3108" s="37" t="str">
        <f>VLOOKUP($C3108,CARPETAS!$C$5:$L$2388,2,FALSE)</f>
        <v>BRB025</v>
      </c>
      <c r="G3108" s="27" t="str">
        <f>VLOOKUP($C3108,CARPETAS!$C$5:$L$2388,9,FALSE)</f>
        <v>146,10,04</v>
      </c>
      <c r="H3108" s="28" t="str">
        <f>VLOOKUP($C3108,CARPETAS!$C$5:$L$2388,5,FALSE)</f>
        <v>Zanini</v>
      </c>
      <c r="I3108" s="88">
        <f>E3108+2</f>
        <v>45078</v>
      </c>
      <c r="J3108" s="29" t="str">
        <f>VLOOKUP($C3108,CARPETAS!$C$5:$L$2388,4,FALSE)</f>
        <v>Rio Branco</v>
      </c>
      <c r="K3108" s="38"/>
      <c r="L3108" s="93">
        <f>I3108+1</f>
        <v>45079</v>
      </c>
      <c r="M3108" s="30">
        <f t="shared" si="197"/>
        <v>3</v>
      </c>
      <c r="N3108" s="31">
        <v>918</v>
      </c>
      <c r="O3108" s="31" t="s">
        <v>2402</v>
      </c>
      <c r="P3108" s="31">
        <v>919</v>
      </c>
      <c r="Q3108" s="31">
        <v>3652</v>
      </c>
      <c r="R3108" s="31" t="s">
        <v>761</v>
      </c>
      <c r="S3108" s="31" t="s">
        <v>882</v>
      </c>
      <c r="T3108" s="40" t="s">
        <v>5947</v>
      </c>
      <c r="U3108" s="40"/>
      <c r="V3108" s="48"/>
      <c r="W3108" s="48"/>
    </row>
    <row r="3109" s="49" customFormat="1">
      <c r="A3109" s="39">
        <v>22</v>
      </c>
      <c r="B3109" s="54" t="s">
        <v>40</v>
      </c>
      <c r="C3109" s="55" t="s">
        <v>5929</v>
      </c>
      <c r="D3109" s="141" t="s">
        <v>26</v>
      </c>
      <c r="E3109" s="88">
        <v>45077</v>
      </c>
      <c r="F3109" s="37" t="str">
        <f>VLOOKUP($C3109,CARPETAS!$C$5:$L$2388,2,FALSE)</f>
        <v>BRB024</v>
      </c>
      <c r="G3109" s="27" t="str">
        <f>VLOOKUP($C3109,CARPETAS!$C$5:$L$2388,9,FALSE)</f>
        <v>146,10,00</v>
      </c>
      <c r="H3109" s="28" t="str">
        <f>VLOOKUP($C3109,CARPETAS!$C$5:$L$2388,5,FALSE)</f>
        <v>Zanini</v>
      </c>
      <c r="I3109" s="88">
        <f>E3109+1</f>
        <v>45078</v>
      </c>
      <c r="J3109" s="29" t="str">
        <f>VLOOKUP($C3109,CARPETAS!$C$5:$L$2388,4,FALSE)</f>
        <v>Rio Branco</v>
      </c>
      <c r="K3109" s="38"/>
      <c r="L3109" s="93">
        <f>I3109+1</f>
        <v>45079</v>
      </c>
      <c r="M3109" s="30">
        <f t="shared" si="197"/>
        <v>2</v>
      </c>
      <c r="N3109" s="31">
        <v>900</v>
      </c>
      <c r="O3109" s="31" t="s">
        <v>586</v>
      </c>
      <c r="P3109" s="31">
        <v>900</v>
      </c>
      <c r="Q3109" s="31">
        <v>3654</v>
      </c>
      <c r="R3109" s="31" t="s">
        <v>962</v>
      </c>
      <c r="S3109" s="31" t="s">
        <v>963</v>
      </c>
      <c r="T3109" s="40" t="s">
        <v>5948</v>
      </c>
      <c r="U3109" s="40"/>
      <c r="V3109" s="48"/>
      <c r="W3109" s="48"/>
    </row>
    <row r="3110" ht="28.5" s="49" customFormat="1">
      <c r="A3110" s="39">
        <v>22</v>
      </c>
      <c r="B3110" s="54" t="s">
        <v>40</v>
      </c>
      <c r="C3110" s="55" t="s">
        <v>5949</v>
      </c>
      <c r="D3110" s="141" t="s">
        <v>1907</v>
      </c>
      <c r="E3110" s="88">
        <v>45076</v>
      </c>
      <c r="F3110" s="37" t="str">
        <f>VLOOKUP($C3110,CARPETAS!$C$5:$L$2388,2,FALSE)</f>
        <v>PYB028</v>
      </c>
      <c r="G3110" s="27" t="str">
        <f>VLOOKUP($C3110,CARPETAS!$C$5:$L$2388,9,FALSE)</f>
        <v>146.15.65</v>
      </c>
      <c r="H3110" s="28" t="str">
        <f>VLOOKUP($C3110,CARPETAS!$C$5:$L$2388,5,FALSE)</f>
        <v>Alto Paraguay</v>
      </c>
      <c r="I3110" s="88">
        <v>45078</v>
      </c>
      <c r="J3110" s="29" t="str">
        <f>VLOOKUP($C3110,CARPETAS!$C$5:$L$2388,4,FALSE)</f>
        <v>Salto</v>
      </c>
      <c r="K3110" s="38"/>
      <c r="L3110" s="93">
        <f>I3110+1+1</f>
        <v>45080</v>
      </c>
      <c r="M3110" s="30">
        <f t="shared" si="197"/>
        <v>4</v>
      </c>
      <c r="N3110" s="31">
        <v>990</v>
      </c>
      <c r="O3110" s="31" t="s">
        <v>2138</v>
      </c>
      <c r="P3110" s="31">
        <v>991</v>
      </c>
      <c r="Q3110" s="31"/>
      <c r="R3110" s="31" t="s">
        <v>5950</v>
      </c>
      <c r="S3110" s="31"/>
      <c r="T3110" s="40" t="s">
        <v>5951</v>
      </c>
      <c r="U3110" s="40"/>
      <c r="V3110" s="48"/>
      <c r="W3110" s="48"/>
    </row>
    <row r="3111" s="49" customFormat="1">
      <c r="A3111" s="39">
        <v>22</v>
      </c>
      <c r="B3111" s="54" t="s">
        <v>40</v>
      </c>
      <c r="C3111" s="55" t="s">
        <v>5939</v>
      </c>
      <c r="D3111" s="141" t="s">
        <v>32</v>
      </c>
      <c r="E3111" s="88">
        <v>45077</v>
      </c>
      <c r="F3111" s="37" t="str">
        <f>VLOOKUP($C3111,CARPETAS!$C$5:$L$2388,2,FALSE)</f>
        <v>BRB026</v>
      </c>
      <c r="G3111" s="27" t="str">
        <f>VLOOKUP($C3111,CARPETAS!$C$5:$L$2388,9,FALSE)</f>
        <v>146,10,05</v>
      </c>
      <c r="H3111" s="28" t="str">
        <f>VLOOKUP($C3111,CARPETAS!$C$5:$L$2388,5,FALSE)</f>
        <v>Silvio</v>
      </c>
      <c r="I3111" s="88">
        <f ref="I3111:I3116" t="shared" si="201">E3111+2</f>
        <v>45079</v>
      </c>
      <c r="J3111" s="29" t="str">
        <f>VLOOKUP($C3111,CARPETAS!$C$5:$L$2388,4,FALSE)</f>
        <v>Rio Branco</v>
      </c>
      <c r="K3111" s="38"/>
      <c r="L3111" s="93">
        <f ref="L3111:L3129" t="shared" si="202">I3111+1</f>
        <v>45080</v>
      </c>
      <c r="M3111" s="30">
        <f t="shared" si="197"/>
        <v>3</v>
      </c>
      <c r="N3111" s="31">
        <v>919</v>
      </c>
      <c r="O3111" s="31" t="s">
        <v>1408</v>
      </c>
      <c r="P3111" s="31">
        <v>919</v>
      </c>
      <c r="Q3111" s="31">
        <v>6274</v>
      </c>
      <c r="R3111" s="31" t="s">
        <v>5808</v>
      </c>
      <c r="S3111" s="31" t="s">
        <v>5809</v>
      </c>
      <c r="T3111" s="40" t="s">
        <v>5952</v>
      </c>
      <c r="U3111" s="40"/>
      <c r="V3111" s="48"/>
      <c r="W3111" s="48"/>
    </row>
    <row r="3112" s="49" customFormat="1">
      <c r="A3112" s="39">
        <v>22</v>
      </c>
      <c r="B3112" s="54" t="s">
        <v>40</v>
      </c>
      <c r="C3112" s="55" t="s">
        <v>5932</v>
      </c>
      <c r="D3112" s="141" t="s">
        <v>28</v>
      </c>
      <c r="E3112" s="88">
        <v>45077</v>
      </c>
      <c r="F3112" s="37" t="str">
        <f>VLOOKUP($C3112,CARPETAS!$C$5:$L$2388,2,FALSE)</f>
        <v>BRB025</v>
      </c>
      <c r="G3112" s="27" t="str">
        <f>VLOOKUP($C3112,CARPETAS!$C$5:$L$2388,9,FALSE)</f>
        <v>146,10,04</v>
      </c>
      <c r="H3112" s="28" t="str">
        <f>VLOOKUP($C3112,CARPETAS!$C$5:$L$2388,5,FALSE)</f>
        <v>Zanini</v>
      </c>
      <c r="I3112" s="88">
        <f t="shared" si="201"/>
        <v>45079</v>
      </c>
      <c r="J3112" s="29" t="str">
        <f>VLOOKUP($C3112,CARPETAS!$C$5:$L$2388,4,FALSE)</f>
        <v>Rio Branco</v>
      </c>
      <c r="K3112" s="38"/>
      <c r="L3112" s="93">
        <f t="shared" si="202"/>
        <v>45080</v>
      </c>
      <c r="M3112" s="30">
        <f t="shared" si="197"/>
        <v>3</v>
      </c>
      <c r="N3112" s="31">
        <v>918</v>
      </c>
      <c r="O3112" s="31" t="s">
        <v>1395</v>
      </c>
      <c r="P3112" s="31">
        <v>918</v>
      </c>
      <c r="Q3112" s="31">
        <v>3635</v>
      </c>
      <c r="R3112" s="31" t="s">
        <v>5048</v>
      </c>
      <c r="S3112" s="31" t="s">
        <v>5049</v>
      </c>
      <c r="T3112" s="40" t="s">
        <v>5953</v>
      </c>
      <c r="U3112" s="40"/>
      <c r="V3112" s="48"/>
      <c r="W3112" s="48"/>
    </row>
    <row r="3113" s="49" customFormat="1">
      <c r="A3113" s="39">
        <v>22</v>
      </c>
      <c r="B3113" s="54" t="s">
        <v>40</v>
      </c>
      <c r="C3113" s="55" t="s">
        <v>5939</v>
      </c>
      <c r="D3113" s="141" t="s">
        <v>27</v>
      </c>
      <c r="E3113" s="88">
        <v>45079</v>
      </c>
      <c r="F3113" s="37" t="str">
        <f>VLOOKUP($C3113,CARPETAS!$C$5:$L$2388,2,FALSE)</f>
        <v>BRB026</v>
      </c>
      <c r="G3113" s="27" t="str">
        <f>VLOOKUP($C3113,CARPETAS!$C$5:$L$2388,9,FALSE)</f>
        <v>146,10,05</v>
      </c>
      <c r="H3113" s="28" t="str">
        <f>VLOOKUP($C3113,CARPETAS!$C$5:$L$2388,5,FALSE)</f>
        <v>Silvio</v>
      </c>
      <c r="I3113" s="88">
        <f t="shared" si="201"/>
        <v>45081</v>
      </c>
      <c r="J3113" s="29" t="str">
        <f>VLOOKUP($C3113,CARPETAS!$C$5:$L$2388,4,FALSE)</f>
        <v>Rio Branco</v>
      </c>
      <c r="K3113" s="38"/>
      <c r="L3113" s="93">
        <f t="shared" si="202"/>
        <v>45082</v>
      </c>
      <c r="M3113" s="30">
        <f t="shared" si="197"/>
        <v>3</v>
      </c>
      <c r="N3113" s="31">
        <v>918</v>
      </c>
      <c r="O3113" s="31" t="s">
        <v>3090</v>
      </c>
      <c r="P3113" s="31">
        <v>918</v>
      </c>
      <c r="Q3113" s="31">
        <v>6277</v>
      </c>
      <c r="R3113" s="31" t="s">
        <v>3212</v>
      </c>
      <c r="S3113" s="31" t="s">
        <v>546</v>
      </c>
      <c r="T3113" s="40" t="s">
        <v>5954</v>
      </c>
      <c r="U3113" s="40"/>
      <c r="V3113" s="48"/>
      <c r="W3113" s="48"/>
    </row>
    <row r="3114" s="49" customFormat="1">
      <c r="A3114" s="39">
        <v>22</v>
      </c>
      <c r="B3114" s="54" t="s">
        <v>40</v>
      </c>
      <c r="C3114" s="55" t="s">
        <v>5955</v>
      </c>
      <c r="D3114" s="141" t="s">
        <v>26</v>
      </c>
      <c r="E3114" s="88">
        <v>45079</v>
      </c>
      <c r="F3114" s="37" t="str">
        <f>VLOOKUP($C3114,CARPETAS!$C$5:$L$2388,2,FALSE)</f>
        <v>BRB027</v>
      </c>
      <c r="G3114" s="27" t="str">
        <f>VLOOKUP($C3114,CARPETAS!$C$5:$L$2388,9,FALSE)</f>
        <v>146,19,80</v>
      </c>
      <c r="H3114" s="28" t="str">
        <f>VLOOKUP($C3114,CARPETAS!$C$5:$L$2388,5,FALSE)</f>
        <v>Zanini</v>
      </c>
      <c r="I3114" s="88">
        <f t="shared" si="201"/>
        <v>45081</v>
      </c>
      <c r="J3114" s="29" t="str">
        <f>VLOOKUP($C3114,CARPETAS!$C$5:$L$2388,4,FALSE)</f>
        <v>Rio Branco</v>
      </c>
      <c r="K3114" s="38"/>
      <c r="L3114" s="93">
        <f t="shared" si="202"/>
        <v>45082</v>
      </c>
      <c r="M3114" s="30">
        <f t="shared" si="197"/>
        <v>3</v>
      </c>
      <c r="N3114" s="31">
        <v>900</v>
      </c>
      <c r="O3114" s="31" t="s">
        <v>609</v>
      </c>
      <c r="P3114" s="31">
        <v>900</v>
      </c>
      <c r="Q3114" s="31">
        <v>3660</v>
      </c>
      <c r="R3114" s="31" t="s">
        <v>174</v>
      </c>
      <c r="S3114" s="31" t="s">
        <v>253</v>
      </c>
      <c r="T3114" s="40" t="s">
        <v>5956</v>
      </c>
      <c r="U3114" s="40"/>
      <c r="V3114" s="48"/>
      <c r="W3114" s="48"/>
    </row>
    <row r="3115" s="49" customFormat="1">
      <c r="A3115" s="39">
        <v>22</v>
      </c>
      <c r="B3115" s="54" t="s">
        <v>40</v>
      </c>
      <c r="C3115" s="55" t="s">
        <v>5932</v>
      </c>
      <c r="D3115" s="141" t="s">
        <v>5708</v>
      </c>
      <c r="E3115" s="88">
        <v>45080</v>
      </c>
      <c r="F3115" s="37" t="str">
        <f>VLOOKUP($C3115,CARPETAS!$C$5:$L$2388,2,FALSE)</f>
        <v>BRB025</v>
      </c>
      <c r="G3115" s="27" t="str">
        <f>VLOOKUP($C3115,CARPETAS!$C$5:$L$2388,9,FALSE)</f>
        <v>146,10,04</v>
      </c>
      <c r="H3115" s="28" t="str">
        <f>VLOOKUP($C3115,CARPETAS!$C$5:$L$2388,5,FALSE)</f>
        <v>Zanini</v>
      </c>
      <c r="I3115" s="88">
        <f t="shared" si="201"/>
        <v>45082</v>
      </c>
      <c r="J3115" s="29" t="str">
        <f>VLOOKUP($C3115,CARPETAS!$C$5:$L$2388,4,FALSE)</f>
        <v>Rio Branco</v>
      </c>
      <c r="K3115" s="38"/>
      <c r="L3115" s="93">
        <f t="shared" si="202"/>
        <v>45083</v>
      </c>
      <c r="M3115" s="30">
        <f t="shared" si="197"/>
        <v>3</v>
      </c>
      <c r="N3115" s="31">
        <v>918</v>
      </c>
      <c r="O3115" s="31" t="s">
        <v>5957</v>
      </c>
      <c r="P3115" s="31">
        <v>919</v>
      </c>
      <c r="Q3115" s="31">
        <v>3665</v>
      </c>
      <c r="R3115" s="31" t="s">
        <v>1083</v>
      </c>
      <c r="S3115" s="31" t="s">
        <v>1084</v>
      </c>
      <c r="T3115" s="40" t="s">
        <v>5958</v>
      </c>
      <c r="U3115" s="40"/>
      <c r="V3115" s="48"/>
      <c r="W3115" s="48"/>
    </row>
    <row r="3116" s="49" customFormat="1">
      <c r="A3116" s="39">
        <v>23</v>
      </c>
      <c r="B3116" s="54" t="s">
        <v>40</v>
      </c>
      <c r="C3116" s="55" t="s">
        <v>5955</v>
      </c>
      <c r="D3116" s="141" t="s">
        <v>26</v>
      </c>
      <c r="E3116" s="88">
        <v>45080</v>
      </c>
      <c r="F3116" s="37" t="str">
        <f>VLOOKUP($C3116,CARPETAS!$C$5:$L$2388,2,FALSE)</f>
        <v>BRB027</v>
      </c>
      <c r="G3116" s="27" t="str">
        <f>VLOOKUP($C3116,CARPETAS!$C$5:$L$2388,9,FALSE)</f>
        <v>146,19,80</v>
      </c>
      <c r="H3116" s="28" t="str">
        <f>VLOOKUP($C3116,CARPETAS!$C$5:$L$2388,5,FALSE)</f>
        <v>Zanini</v>
      </c>
      <c r="I3116" s="88">
        <f t="shared" si="201"/>
        <v>45082</v>
      </c>
      <c r="J3116" s="29" t="str">
        <f>VLOOKUP($C3116,CARPETAS!$C$5:$L$2388,4,FALSE)</f>
        <v>Rio Branco</v>
      </c>
      <c r="K3116" s="38"/>
      <c r="L3116" s="93">
        <f t="shared" si="202"/>
        <v>45083</v>
      </c>
      <c r="M3116" s="30">
        <f t="shared" si="197"/>
        <v>3</v>
      </c>
      <c r="N3116" s="31">
        <v>900</v>
      </c>
      <c r="O3116" s="31" t="s">
        <v>595</v>
      </c>
      <c r="P3116" s="31">
        <v>900</v>
      </c>
      <c r="Q3116" s="31">
        <v>3661</v>
      </c>
      <c r="R3116" s="31" t="s">
        <v>696</v>
      </c>
      <c r="S3116" s="31" t="s">
        <v>697</v>
      </c>
      <c r="T3116" s="40" t="s">
        <v>5956</v>
      </c>
      <c r="U3116" s="40"/>
      <c r="V3116" s="48"/>
      <c r="W3116" s="48"/>
    </row>
    <row r="3117" s="49" customFormat="1">
      <c r="A3117" s="39">
        <v>23</v>
      </c>
      <c r="B3117" s="54" t="s">
        <v>40</v>
      </c>
      <c r="C3117" s="55" t="s">
        <v>5959</v>
      </c>
      <c r="D3117" s="141" t="s">
        <v>27</v>
      </c>
      <c r="E3117" s="88">
        <v>45082</v>
      </c>
      <c r="F3117" s="37" t="str">
        <f>VLOOKUP($C3117,CARPETAS!$C$5:$L$2388,2,FALSE)</f>
        <v>BRB030</v>
      </c>
      <c r="G3117" s="27" t="str">
        <f>VLOOKUP($C3117,CARPETAS!$C$5:$L$2388,9,FALSE)</f>
        <v>146.19.86</v>
      </c>
      <c r="H3117" s="28" t="str">
        <f>VLOOKUP($C3117,CARPETAS!$C$5:$L$2388,5,FALSE)</f>
        <v>Amaro</v>
      </c>
      <c r="I3117" s="88">
        <v>45082</v>
      </c>
      <c r="J3117" s="29" t="str">
        <f>VLOOKUP($C3117,CARPETAS!$C$5:$L$2388,4,FALSE)</f>
        <v>Rio Branco</v>
      </c>
      <c r="K3117" s="38"/>
      <c r="L3117" s="93">
        <f t="shared" si="202"/>
        <v>45083</v>
      </c>
      <c r="M3117" s="30">
        <f t="shared" si="197"/>
        <v>1</v>
      </c>
      <c r="N3117" s="31">
        <v>1008</v>
      </c>
      <c r="O3117" s="31" t="s">
        <v>3126</v>
      </c>
      <c r="P3117" s="31">
        <v>1009</v>
      </c>
      <c r="Q3117" s="31">
        <v>21887</v>
      </c>
      <c r="R3117" s="31" t="s">
        <v>5844</v>
      </c>
      <c r="S3117" s="31" t="s">
        <v>5960</v>
      </c>
      <c r="T3117" s="40" t="s">
        <v>5961</v>
      </c>
      <c r="U3117" s="40"/>
      <c r="V3117" s="48"/>
      <c r="W3117" s="48"/>
    </row>
    <row r="3118" s="49" customFormat="1">
      <c r="A3118" s="39">
        <v>23</v>
      </c>
      <c r="B3118" s="54" t="s">
        <v>40</v>
      </c>
      <c r="C3118" s="55" t="s">
        <v>5939</v>
      </c>
      <c r="D3118" s="141" t="s">
        <v>28</v>
      </c>
      <c r="E3118" s="88">
        <v>45082</v>
      </c>
      <c r="F3118" s="37" t="str">
        <f>VLOOKUP($C3118,CARPETAS!$C$5:$L$2388,2,FALSE)</f>
        <v>BRB026</v>
      </c>
      <c r="G3118" s="27" t="str">
        <f>VLOOKUP($C3118,CARPETAS!$C$5:$L$2388,9,FALSE)</f>
        <v>146,10,05</v>
      </c>
      <c r="H3118" s="28" t="str">
        <f>VLOOKUP($C3118,CARPETAS!$C$5:$L$2388,5,FALSE)</f>
        <v>Silvio</v>
      </c>
      <c r="I3118" s="88">
        <f>E3118+2</f>
        <v>45084</v>
      </c>
      <c r="J3118" s="29" t="str">
        <f>VLOOKUP($C3118,CARPETAS!$C$5:$L$2388,4,FALSE)</f>
        <v>Rio Branco</v>
      </c>
      <c r="K3118" s="38"/>
      <c r="L3118" s="93">
        <f t="shared" si="202"/>
        <v>45085</v>
      </c>
      <c r="M3118" s="30">
        <f t="shared" si="197"/>
        <v>3</v>
      </c>
      <c r="N3118" s="31">
        <v>918</v>
      </c>
      <c r="O3118" s="31" t="s">
        <v>1423</v>
      </c>
      <c r="P3118" s="31">
        <v>920</v>
      </c>
      <c r="Q3118" s="31">
        <v>6280</v>
      </c>
      <c r="R3118" s="31" t="s">
        <v>2461</v>
      </c>
      <c r="S3118" s="31" t="s">
        <v>2462</v>
      </c>
      <c r="T3118" s="40" t="s">
        <v>5962</v>
      </c>
      <c r="U3118" s="40"/>
      <c r="V3118" s="48"/>
      <c r="W3118" s="48"/>
    </row>
    <row r="3119" s="49" customFormat="1">
      <c r="A3119" s="39">
        <v>23</v>
      </c>
      <c r="B3119" s="54" t="s">
        <v>40</v>
      </c>
      <c r="C3119" s="55" t="s">
        <v>5963</v>
      </c>
      <c r="D3119" s="141" t="s">
        <v>5708</v>
      </c>
      <c r="E3119" s="88">
        <v>45082</v>
      </c>
      <c r="F3119" s="37" t="str">
        <f>VLOOKUP($C3119,CARPETAS!$C$5:$L$2388,2,FALSE)</f>
        <v>BRB029</v>
      </c>
      <c r="G3119" s="27" t="str">
        <f>VLOOKUP($C3119,CARPETAS!$C$5:$L$2388,9,FALSE)</f>
        <v>146.19.85</v>
      </c>
      <c r="H3119" s="28" t="str">
        <f>VLOOKUP($C3119,CARPETAS!$C$5:$L$2388,5,FALSE)</f>
        <v>Silvio</v>
      </c>
      <c r="I3119" s="88">
        <f>E3119+2</f>
        <v>45084</v>
      </c>
      <c r="J3119" s="29" t="str">
        <f>VLOOKUP($C3119,CARPETAS!$C$5:$L$2388,4,FALSE)</f>
        <v>Rio Branco</v>
      </c>
      <c r="K3119" s="38"/>
      <c r="L3119" s="93">
        <f t="shared" si="202"/>
        <v>45085</v>
      </c>
      <c r="M3119" s="30">
        <f t="shared" si="197"/>
        <v>3</v>
      </c>
      <c r="N3119" s="31">
        <v>918</v>
      </c>
      <c r="O3119" s="31" t="s">
        <v>5964</v>
      </c>
      <c r="P3119" s="31">
        <v>919</v>
      </c>
      <c r="Q3119" s="31">
        <v>6281</v>
      </c>
      <c r="R3119" s="31" t="s">
        <v>2578</v>
      </c>
      <c r="S3119" s="31" t="s">
        <v>2579</v>
      </c>
      <c r="T3119" s="40" t="s">
        <v>5965</v>
      </c>
      <c r="U3119" s="40"/>
      <c r="V3119" s="48"/>
      <c r="W3119" s="48"/>
    </row>
    <row r="3120" s="49" customFormat="1">
      <c r="A3120" s="39">
        <v>23</v>
      </c>
      <c r="B3120" s="54" t="s">
        <v>40</v>
      </c>
      <c r="C3120" s="55" t="s">
        <v>5963</v>
      </c>
      <c r="D3120" s="141" t="s">
        <v>32</v>
      </c>
      <c r="E3120" s="88">
        <v>45083</v>
      </c>
      <c r="F3120" s="37" t="str">
        <f>VLOOKUP($C3120,CARPETAS!$C$5:$L$2388,2,FALSE)</f>
        <v>BRB029</v>
      </c>
      <c r="G3120" s="27" t="str">
        <f>VLOOKUP($C3120,CARPETAS!$C$5:$L$2388,9,FALSE)</f>
        <v>146.19.85</v>
      </c>
      <c r="H3120" s="28" t="str">
        <f>VLOOKUP($C3120,CARPETAS!$C$5:$L$2388,5,FALSE)</f>
        <v>Silvio</v>
      </c>
      <c r="I3120" s="88">
        <f>E3120+2</f>
        <v>45085</v>
      </c>
      <c r="J3120" s="29" t="str">
        <f>VLOOKUP($C3120,CARPETAS!$C$5:$L$2388,4,FALSE)</f>
        <v>Rio Branco</v>
      </c>
      <c r="K3120" s="38"/>
      <c r="L3120" s="93">
        <f t="shared" si="202"/>
        <v>45086</v>
      </c>
      <c r="M3120" s="30">
        <f t="shared" si="197"/>
        <v>3</v>
      </c>
      <c r="N3120" s="31">
        <v>918</v>
      </c>
      <c r="O3120" s="31" t="s">
        <v>1412</v>
      </c>
      <c r="P3120" s="31">
        <v>919</v>
      </c>
      <c r="Q3120" s="31">
        <v>6283</v>
      </c>
      <c r="R3120" s="31" t="s">
        <v>5371</v>
      </c>
      <c r="S3120" s="31" t="s">
        <v>3040</v>
      </c>
      <c r="T3120" s="40" t="s">
        <v>5965</v>
      </c>
      <c r="U3120" s="40"/>
      <c r="V3120" s="48"/>
      <c r="W3120" s="48"/>
    </row>
    <row r="3121" s="49" customFormat="1">
      <c r="A3121" s="39">
        <v>23</v>
      </c>
      <c r="B3121" s="54" t="s">
        <v>40</v>
      </c>
      <c r="C3121" s="55" t="s">
        <v>5955</v>
      </c>
      <c r="D3121" s="141" t="s">
        <v>26</v>
      </c>
      <c r="E3121" s="88">
        <v>45083</v>
      </c>
      <c r="F3121" s="37" t="str">
        <f>VLOOKUP($C3121,CARPETAS!$C$5:$L$2388,2,FALSE)</f>
        <v>BRB027</v>
      </c>
      <c r="G3121" s="27" t="str">
        <f>VLOOKUP($C3121,CARPETAS!$C$5:$L$2388,9,FALSE)</f>
        <v>146,19,80</v>
      </c>
      <c r="H3121" s="28" t="str">
        <f>VLOOKUP($C3121,CARPETAS!$C$5:$L$2388,5,FALSE)</f>
        <v>Zanini</v>
      </c>
      <c r="I3121" s="88">
        <f>E3121+2</f>
        <v>45085</v>
      </c>
      <c r="J3121" s="29" t="str">
        <f>VLOOKUP($C3121,CARPETAS!$C$5:$L$2388,4,FALSE)</f>
        <v>Rio Branco</v>
      </c>
      <c r="K3121" s="38"/>
      <c r="L3121" s="93">
        <f t="shared" si="202"/>
        <v>45086</v>
      </c>
      <c r="M3121" s="30">
        <f t="shared" si="197"/>
        <v>3</v>
      </c>
      <c r="N3121" s="31">
        <v>900</v>
      </c>
      <c r="O3121" s="31" t="s">
        <v>610</v>
      </c>
      <c r="P3121" s="31">
        <v>900</v>
      </c>
      <c r="Q3121" s="31">
        <v>3668</v>
      </c>
      <c r="R3121" s="31" t="s">
        <v>3370</v>
      </c>
      <c r="S3121" s="31" t="s">
        <v>3371</v>
      </c>
      <c r="T3121" s="40" t="s">
        <v>5966</v>
      </c>
      <c r="U3121" s="40"/>
      <c r="V3121" s="48"/>
      <c r="W3121" s="48"/>
    </row>
    <row r="3122" s="49" customFormat="1">
      <c r="A3122" s="39">
        <v>23</v>
      </c>
      <c r="B3122" s="54" t="s">
        <v>40</v>
      </c>
      <c r="C3122" s="55" t="s">
        <v>5967</v>
      </c>
      <c r="D3122" s="141" t="s">
        <v>1907</v>
      </c>
      <c r="E3122" s="88">
        <v>45083</v>
      </c>
      <c r="F3122" s="37" t="str">
        <f>VLOOKUP($C3122,CARPETAS!$C$5:$L$2388,2,FALSE)</f>
        <v>PYB029</v>
      </c>
      <c r="G3122" s="27" t="str">
        <f>VLOOKUP($C3122,CARPETAS!$C$5:$L$2388,9,FALSE)</f>
        <v>146.24.59</v>
      </c>
      <c r="H3122" s="28" t="str">
        <f>VLOOKUP($C3122,CARPETAS!$C$5:$L$2388,5,FALSE)</f>
        <v>Alto Paraguay</v>
      </c>
      <c r="I3122" s="88">
        <f>E3122+2</f>
        <v>45085</v>
      </c>
      <c r="J3122" s="29" t="str">
        <f>VLOOKUP($C3122,CARPETAS!$C$5:$L$2388,4,FALSE)</f>
        <v>Salto</v>
      </c>
      <c r="K3122" s="38"/>
      <c r="L3122" s="93">
        <f t="shared" si="202"/>
        <v>45086</v>
      </c>
      <c r="M3122" s="30">
        <f t="shared" si="197"/>
        <v>3</v>
      </c>
      <c r="N3122" s="31">
        <v>990</v>
      </c>
      <c r="O3122" s="31" t="s">
        <v>2148</v>
      </c>
      <c r="P3122" s="31">
        <v>990</v>
      </c>
      <c r="Q3122" s="31"/>
      <c r="R3122" s="31"/>
      <c r="S3122" s="31"/>
      <c r="T3122" s="40" t="s">
        <v>5968</v>
      </c>
      <c r="U3122" s="40"/>
      <c r="V3122" s="48"/>
      <c r="W3122" s="48"/>
    </row>
    <row r="3123" s="49" customFormat="1">
      <c r="A3123" s="39">
        <v>23</v>
      </c>
      <c r="B3123" s="54" t="s">
        <v>40</v>
      </c>
      <c r="C3123" s="55" t="s">
        <v>5955</v>
      </c>
      <c r="D3123" s="141" t="s">
        <v>26</v>
      </c>
      <c r="E3123" s="88">
        <v>45086</v>
      </c>
      <c r="F3123" s="37" t="str">
        <f>VLOOKUP($C3123,CARPETAS!$C$5:$L$2388,2,FALSE)</f>
        <v>BRB027</v>
      </c>
      <c r="G3123" s="27" t="str">
        <f>VLOOKUP($C3123,CARPETAS!$C$5:$L$2388,9,FALSE)</f>
        <v>146,19,80</v>
      </c>
      <c r="H3123" s="28" t="str">
        <f>VLOOKUP($C3123,CARPETAS!$C$5:$L$2388,5,FALSE)</f>
        <v>Zanini</v>
      </c>
      <c r="I3123" s="88">
        <v>45089</v>
      </c>
      <c r="J3123" s="29" t="str">
        <f>VLOOKUP($C3123,CARPETAS!$C$5:$L$2388,4,FALSE)</f>
        <v>Rio Branco</v>
      </c>
      <c r="K3123" s="38"/>
      <c r="L3123" s="93">
        <f t="shared" si="202"/>
        <v>45090</v>
      </c>
      <c r="M3123" s="30">
        <f t="shared" si="197"/>
        <v>4</v>
      </c>
      <c r="N3123" s="31">
        <v>900</v>
      </c>
      <c r="O3123" s="31" t="s">
        <v>630</v>
      </c>
      <c r="P3123" s="31">
        <v>901</v>
      </c>
      <c r="Q3123" s="31">
        <v>3672</v>
      </c>
      <c r="R3123" s="31" t="s">
        <v>3132</v>
      </c>
      <c r="S3123" s="31" t="s">
        <v>2753</v>
      </c>
      <c r="T3123" s="40" t="s">
        <v>5969</v>
      </c>
      <c r="U3123" s="40"/>
      <c r="V3123" s="48"/>
      <c r="W3123" s="48"/>
    </row>
    <row r="3124" s="49" customFormat="1">
      <c r="A3124" s="39">
        <v>23</v>
      </c>
      <c r="B3124" s="54" t="s">
        <v>40</v>
      </c>
      <c r="C3124" s="55" t="s">
        <v>5932</v>
      </c>
      <c r="D3124" s="141" t="s">
        <v>5708</v>
      </c>
      <c r="E3124" s="88">
        <v>45087</v>
      </c>
      <c r="F3124" s="37" t="str">
        <f>VLOOKUP($C3124,CARPETAS!$C$5:$L$2388,2,FALSE)</f>
        <v>BRB025</v>
      </c>
      <c r="G3124" s="27" t="str">
        <f>VLOOKUP($C3124,CARPETAS!$C$5:$L$2388,9,FALSE)</f>
        <v>146,10,04</v>
      </c>
      <c r="H3124" s="28" t="str">
        <f>VLOOKUP($C3124,CARPETAS!$C$5:$L$2388,5,FALSE)</f>
        <v>Zanini</v>
      </c>
      <c r="I3124" s="88">
        <f>E3124+2</f>
        <v>45089</v>
      </c>
      <c r="J3124" s="29" t="str">
        <f>VLOOKUP($C3124,CARPETAS!$C$5:$L$2388,4,FALSE)</f>
        <v>Rio Branco</v>
      </c>
      <c r="K3124" s="38"/>
      <c r="L3124" s="93">
        <f t="shared" si="202"/>
        <v>45090</v>
      </c>
      <c r="M3124" s="30">
        <f t="shared" si="197"/>
        <v>3</v>
      </c>
      <c r="N3124" s="31">
        <v>918</v>
      </c>
      <c r="O3124" s="31" t="s">
        <v>5970</v>
      </c>
      <c r="P3124" s="31">
        <v>919</v>
      </c>
      <c r="Q3124" s="31">
        <v>3677</v>
      </c>
      <c r="R3124" s="31" t="s">
        <v>290</v>
      </c>
      <c r="S3124" s="31" t="s">
        <v>291</v>
      </c>
      <c r="T3124" s="40" t="s">
        <v>5971</v>
      </c>
      <c r="U3124" s="40"/>
      <c r="V3124" s="48"/>
      <c r="W3124" s="48"/>
    </row>
    <row r="3125" s="49" customFormat="1">
      <c r="A3125" s="39">
        <v>23</v>
      </c>
      <c r="B3125" s="54" t="s">
        <v>40</v>
      </c>
      <c r="C3125" s="55" t="s">
        <v>5959</v>
      </c>
      <c r="D3125" s="141" t="s">
        <v>27</v>
      </c>
      <c r="E3125" s="88">
        <v>45087</v>
      </c>
      <c r="F3125" s="37" t="str">
        <f>VLOOKUP($C3125,CARPETAS!$C$5:$L$2388,2,FALSE)</f>
        <v>BRB030</v>
      </c>
      <c r="G3125" s="27" t="str">
        <f>VLOOKUP($C3125,CARPETAS!$C$5:$L$2388,9,FALSE)</f>
        <v>146.19.86</v>
      </c>
      <c r="H3125" s="28" t="str">
        <f>VLOOKUP($C3125,CARPETAS!$C$5:$L$2388,5,FALSE)</f>
        <v>Amaro</v>
      </c>
      <c r="I3125" s="88">
        <f>E3125+2</f>
        <v>45089</v>
      </c>
      <c r="J3125" s="29" t="str">
        <f>VLOOKUP($C3125,CARPETAS!$C$5:$L$2388,4,FALSE)</f>
        <v>Rio Branco</v>
      </c>
      <c r="K3125" s="38"/>
      <c r="L3125" s="93">
        <f t="shared" si="202"/>
        <v>45090</v>
      </c>
      <c r="M3125" s="30">
        <f t="shared" si="197"/>
        <v>3</v>
      </c>
      <c r="N3125" s="31">
        <v>1008</v>
      </c>
      <c r="O3125" s="31" t="s">
        <v>3137</v>
      </c>
      <c r="P3125" s="31">
        <v>1009</v>
      </c>
      <c r="Q3125" s="31">
        <v>21912</v>
      </c>
      <c r="R3125" s="31" t="s">
        <v>291</v>
      </c>
      <c r="S3125" s="31" t="s">
        <v>3459</v>
      </c>
      <c r="T3125" s="40" t="s">
        <v>5972</v>
      </c>
      <c r="U3125" s="40"/>
      <c r="V3125" s="48"/>
      <c r="W3125" s="48"/>
    </row>
    <row r="3126" s="49" customFormat="1">
      <c r="A3126" s="39">
        <v>23</v>
      </c>
      <c r="B3126" s="54" t="s">
        <v>40</v>
      </c>
      <c r="C3126" s="55" t="s">
        <v>5955</v>
      </c>
      <c r="D3126" s="141" t="s">
        <v>26</v>
      </c>
      <c r="E3126" s="88">
        <v>45087</v>
      </c>
      <c r="F3126" s="37" t="str">
        <f>VLOOKUP($C3126,CARPETAS!$C$5:$L$2388,2,FALSE)</f>
        <v>BRB027</v>
      </c>
      <c r="G3126" s="27" t="str">
        <f>VLOOKUP($C3126,CARPETAS!$C$5:$L$2388,9,FALSE)</f>
        <v>146,19,80</v>
      </c>
      <c r="H3126" s="28" t="str">
        <f>VLOOKUP($C3126,CARPETAS!$C$5:$L$2388,5,FALSE)</f>
        <v>Zanini</v>
      </c>
      <c r="I3126" s="88">
        <v>45090</v>
      </c>
      <c r="J3126" s="29" t="str">
        <f>VLOOKUP($C3126,CARPETAS!$C$5:$L$2388,4,FALSE)</f>
        <v>Rio Branco</v>
      </c>
      <c r="K3126" s="38"/>
      <c r="L3126" s="93">
        <f t="shared" si="202"/>
        <v>45091</v>
      </c>
      <c r="M3126" s="30">
        <f ref="M3126:M3189" t="shared" si="203">IF(E3126&lt;&gt;"",L3126-E3126,"-")</f>
        <v>4</v>
      </c>
      <c r="N3126" s="31">
        <v>901</v>
      </c>
      <c r="O3126" s="31" t="s">
        <v>638</v>
      </c>
      <c r="P3126" s="31">
        <v>901</v>
      </c>
      <c r="Q3126" s="31">
        <v>3673</v>
      </c>
      <c r="R3126" s="31" t="s">
        <v>221</v>
      </c>
      <c r="S3126" s="31" t="s">
        <v>5240</v>
      </c>
      <c r="T3126" s="40" t="s">
        <v>5973</v>
      </c>
      <c r="U3126" s="40"/>
      <c r="V3126" s="48"/>
      <c r="W3126" s="48"/>
    </row>
    <row r="3127" s="49" customFormat="1">
      <c r="A3127" s="39">
        <v>24</v>
      </c>
      <c r="B3127" s="54" t="s">
        <v>40</v>
      </c>
      <c r="C3127" s="55" t="s">
        <v>5955</v>
      </c>
      <c r="D3127" s="141" t="s">
        <v>26</v>
      </c>
      <c r="E3127" s="88">
        <v>45089</v>
      </c>
      <c r="F3127" s="37" t="str">
        <f>VLOOKUP($C3127,CARPETAS!$C$5:$L$2388,2,FALSE)</f>
        <v>BRB027</v>
      </c>
      <c r="G3127" s="27" t="str">
        <f>VLOOKUP($C3127,CARPETAS!$C$5:$L$2388,9,FALSE)</f>
        <v>146,19,80</v>
      </c>
      <c r="H3127" s="28" t="str">
        <f>VLOOKUP($C3127,CARPETAS!$C$5:$L$2388,5,FALSE)</f>
        <v>Zanini</v>
      </c>
      <c r="I3127" s="88">
        <v>45090</v>
      </c>
      <c r="J3127" s="29" t="str">
        <f>VLOOKUP($C3127,CARPETAS!$C$5:$L$2388,4,FALSE)</f>
        <v>Rio Branco</v>
      </c>
      <c r="K3127" s="38"/>
      <c r="L3127" s="93">
        <f t="shared" si="202"/>
        <v>45091</v>
      </c>
      <c r="M3127" s="30">
        <f t="shared" si="203"/>
        <v>2</v>
      </c>
      <c r="N3127" s="31">
        <v>900</v>
      </c>
      <c r="O3127" s="31" t="s">
        <v>644</v>
      </c>
      <c r="P3127" s="31">
        <v>901</v>
      </c>
      <c r="Q3127" s="31">
        <v>3680</v>
      </c>
      <c r="R3127" s="31" t="s">
        <v>335</v>
      </c>
      <c r="S3127" s="31" t="s">
        <v>336</v>
      </c>
      <c r="T3127" s="40" t="s">
        <v>5973</v>
      </c>
      <c r="U3127" s="40"/>
      <c r="V3127" s="48"/>
      <c r="W3127" s="48"/>
    </row>
    <row r="3128" s="49" customFormat="1">
      <c r="A3128" s="39">
        <v>24</v>
      </c>
      <c r="B3128" s="54" t="s">
        <v>40</v>
      </c>
      <c r="C3128" s="55" t="s">
        <v>5963</v>
      </c>
      <c r="D3128" s="141" t="s">
        <v>28</v>
      </c>
      <c r="E3128" s="88">
        <v>45089</v>
      </c>
      <c r="F3128" s="37" t="str">
        <f>VLOOKUP($C3128,CARPETAS!$C$5:$L$2388,2,FALSE)</f>
        <v>BRB029</v>
      </c>
      <c r="G3128" s="27" t="str">
        <f>VLOOKUP($C3128,CARPETAS!$C$5:$L$2388,9,FALSE)</f>
        <v>146.19.85</v>
      </c>
      <c r="H3128" s="28" t="str">
        <f>VLOOKUP($C3128,CARPETAS!$C$5:$L$2388,5,FALSE)</f>
        <v>Silvio</v>
      </c>
      <c r="I3128" s="88">
        <f>E3128+2</f>
        <v>45091</v>
      </c>
      <c r="J3128" s="29" t="str">
        <f>VLOOKUP($C3128,CARPETAS!$C$5:$L$2388,4,FALSE)</f>
        <v>Rio Branco</v>
      </c>
      <c r="K3128" s="38"/>
      <c r="L3128" s="93">
        <f t="shared" si="202"/>
        <v>45092</v>
      </c>
      <c r="M3128" s="30">
        <f t="shared" si="203"/>
        <v>3</v>
      </c>
      <c r="N3128" s="31">
        <v>918</v>
      </c>
      <c r="O3128" s="31" t="s">
        <v>1425</v>
      </c>
      <c r="P3128" s="31">
        <v>918</v>
      </c>
      <c r="Q3128" s="31">
        <v>6294</v>
      </c>
      <c r="R3128" s="31" t="s">
        <v>5974</v>
      </c>
      <c r="S3128" s="31" t="s">
        <v>852</v>
      </c>
      <c r="T3128" s="40"/>
      <c r="U3128" s="40"/>
      <c r="V3128" s="48"/>
      <c r="W3128" s="48"/>
    </row>
    <row r="3129" s="49" customFormat="1">
      <c r="A3129" s="39">
        <v>24</v>
      </c>
      <c r="B3129" s="54" t="s">
        <v>40</v>
      </c>
      <c r="C3129" s="55" t="s">
        <v>5975</v>
      </c>
      <c r="D3129" s="141" t="s">
        <v>26</v>
      </c>
      <c r="E3129" s="88">
        <v>45090</v>
      </c>
      <c r="F3129" s="37" t="str">
        <f>VLOOKUP($C3129,CARPETAS!$C$5:$L$2388,2,FALSE)</f>
        <v>BRB031</v>
      </c>
      <c r="G3129" s="27" t="str">
        <f>VLOOKUP($C3129,CARPETAS!$C$5:$L$2388,9,FALSE)</f>
        <v>146.28.03</v>
      </c>
      <c r="H3129" s="28" t="str">
        <f>VLOOKUP($C3129,CARPETAS!$C$5:$L$2388,5,FALSE)</f>
        <v>Zanini</v>
      </c>
      <c r="I3129" s="88">
        <v>45091</v>
      </c>
      <c r="J3129" s="29" t="str">
        <f>VLOOKUP($C3129,CARPETAS!$C$5:$L$2388,4,FALSE)</f>
        <v>Rio Branco</v>
      </c>
      <c r="K3129" s="38"/>
      <c r="L3129" s="93">
        <f t="shared" si="202"/>
        <v>45092</v>
      </c>
      <c r="M3129" s="30">
        <f t="shared" si="203"/>
        <v>2</v>
      </c>
      <c r="N3129" s="31">
        <v>900</v>
      </c>
      <c r="O3129" s="31" t="s">
        <v>651</v>
      </c>
      <c r="P3129" s="31">
        <v>900</v>
      </c>
      <c r="Q3129" s="31">
        <v>3681</v>
      </c>
      <c r="R3129" s="31" t="s">
        <v>114</v>
      </c>
      <c r="S3129" s="31" t="s">
        <v>115</v>
      </c>
      <c r="T3129" s="40" t="s">
        <v>5976</v>
      </c>
      <c r="U3129" s="40"/>
      <c r="V3129" s="48"/>
      <c r="W3129" s="48"/>
    </row>
    <row r="3130" s="49" customFormat="1">
      <c r="A3130" s="39">
        <v>24</v>
      </c>
      <c r="B3130" s="54" t="s">
        <v>40</v>
      </c>
      <c r="C3130" s="55" t="s">
        <v>5977</v>
      </c>
      <c r="D3130" s="141" t="s">
        <v>1907</v>
      </c>
      <c r="E3130" s="88">
        <v>45086</v>
      </c>
      <c r="F3130" s="37" t="str">
        <f>VLOOKUP($C3130,CARPETAS!$C$5:$L$2388,2,FALSE)</f>
        <v>PYB030</v>
      </c>
      <c r="G3130" s="27" t="str">
        <f>VLOOKUP($C3130,CARPETAS!$C$5:$L$2388,9,FALSE)</f>
        <v>146.24.89</v>
      </c>
      <c r="H3130" s="28" t="str">
        <f>VLOOKUP($C3130,CARPETAS!$C$5:$L$2388,5,FALSE)</f>
        <v>Alto Paraguay</v>
      </c>
      <c r="I3130" s="88">
        <v>45091</v>
      </c>
      <c r="J3130" s="29" t="str">
        <f>VLOOKUP($C3130,CARPETAS!$C$5:$L$2388,4,FALSE)</f>
        <v>Salto</v>
      </c>
      <c r="K3130" s="38"/>
      <c r="L3130" s="93">
        <f>I3130+1+1</f>
        <v>45093</v>
      </c>
      <c r="M3130" s="30">
        <f t="shared" si="203"/>
        <v>7</v>
      </c>
      <c r="N3130" s="31">
        <v>990</v>
      </c>
      <c r="O3130" s="31" t="s">
        <v>2158</v>
      </c>
      <c r="P3130" s="31">
        <v>971</v>
      </c>
      <c r="Q3130" s="31"/>
      <c r="R3130" s="31"/>
      <c r="S3130" s="31"/>
      <c r="T3130" s="40" t="s">
        <v>5978</v>
      </c>
      <c r="U3130" s="40"/>
      <c r="V3130" s="48"/>
      <c r="W3130" s="48"/>
    </row>
    <row r="3131" s="49" customFormat="1">
      <c r="A3131" s="39">
        <v>23</v>
      </c>
      <c r="B3131" s="54" t="s">
        <v>40</v>
      </c>
      <c r="C3131" s="55" t="s">
        <v>5979</v>
      </c>
      <c r="D3131" s="141" t="s">
        <v>2282</v>
      </c>
      <c r="E3131" s="88">
        <v>45084</v>
      </c>
      <c r="F3131" s="37" t="str">
        <f>VLOOKUP($C3131,CARPETAS!$C$5:$L$2388,2,FALSE)</f>
        <v>BRE030</v>
      </c>
      <c r="G3131" s="27" t="str">
        <f>VLOOKUP($C3131,CARPETAS!$C$5:$L$2388,9,FALSE)</f>
        <v>146.16.28</v>
      </c>
      <c r="H3131" s="28" t="str">
        <f>VLOOKUP($C3131,CARPETAS!$C$5:$L$2388,5,FALSE)</f>
        <v>Silvio</v>
      </c>
      <c r="I3131" s="88">
        <v>45091</v>
      </c>
      <c r="J3131" s="29" t="str">
        <f>VLOOKUP($C3131,CARPETAS!$C$5:$L$2388,4,FALSE)</f>
        <v>Rio Branco</v>
      </c>
      <c r="K3131" s="38"/>
      <c r="L3131" s="93">
        <f>I3131+1+1</f>
        <v>45093</v>
      </c>
      <c r="M3131" s="30">
        <f t="shared" si="203"/>
        <v>9</v>
      </c>
      <c r="N3131" s="31">
        <v>2070</v>
      </c>
      <c r="O3131" s="31"/>
      <c r="P3131" s="31"/>
      <c r="Q3131" s="31">
        <v>6286</v>
      </c>
      <c r="R3131" s="31" t="s">
        <v>2831</v>
      </c>
      <c r="S3131" s="31" t="s">
        <v>269</v>
      </c>
      <c r="T3131" s="40" t="s">
        <v>5308</v>
      </c>
      <c r="U3131" s="40"/>
      <c r="V3131" s="48"/>
      <c r="W3131" s="48"/>
    </row>
    <row r="3132" s="49" customFormat="1">
      <c r="A3132" s="39">
        <v>23</v>
      </c>
      <c r="B3132" s="54" t="s">
        <v>40</v>
      </c>
      <c r="C3132" s="55" t="s">
        <v>5980</v>
      </c>
      <c r="D3132" s="141" t="s">
        <v>2282</v>
      </c>
      <c r="E3132" s="88">
        <v>45084</v>
      </c>
      <c r="F3132" s="37" t="str">
        <f>VLOOKUP($C3132,CARPETAS!$C$5:$L$2388,2,FALSE)</f>
        <v>BRE031</v>
      </c>
      <c r="G3132" s="27">
        <f>VLOOKUP($C3132,CARPETAS!$C$5:$L$2388,9,FALSE)</f>
        <v>0</v>
      </c>
      <c r="H3132" s="28" t="str">
        <f>VLOOKUP($C3132,CARPETAS!$C$5:$L$2388,5,FALSE)</f>
        <v>Benini</v>
      </c>
      <c r="I3132" s="88">
        <f>E3132+8</f>
        <v>45092</v>
      </c>
      <c r="J3132" s="29" t="str">
        <f>VLOOKUP($C3132,CARPETAS!$C$5:$L$2388,4,FALSE)</f>
        <v>Rio Branco</v>
      </c>
      <c r="K3132" s="38"/>
      <c r="L3132" s="93">
        <f>I3132+1</f>
        <v>45093</v>
      </c>
      <c r="M3132" s="30">
        <f t="shared" si="203"/>
        <v>9</v>
      </c>
      <c r="N3132" s="31">
        <v>1622</v>
      </c>
      <c r="O3132" s="31"/>
      <c r="P3132" s="31"/>
      <c r="Q3132" s="31">
        <v>32</v>
      </c>
      <c r="R3132" s="31" t="s">
        <v>319</v>
      </c>
      <c r="S3132" s="31" t="s">
        <v>411</v>
      </c>
      <c r="T3132" s="40" t="s">
        <v>5981</v>
      </c>
      <c r="U3132" s="40"/>
      <c r="V3132" s="48"/>
      <c r="W3132" s="48"/>
    </row>
    <row r="3133" s="49" customFormat="1">
      <c r="A3133" s="39">
        <v>24</v>
      </c>
      <c r="B3133" s="54" t="s">
        <v>40</v>
      </c>
      <c r="C3133" s="55" t="s">
        <v>5963</v>
      </c>
      <c r="D3133" s="141" t="s">
        <v>5708</v>
      </c>
      <c r="E3133" s="88">
        <v>45090</v>
      </c>
      <c r="F3133" s="37" t="str">
        <f>VLOOKUP($C3133,CARPETAS!$C$5:$L$2388,2,FALSE)</f>
        <v>BRB029</v>
      </c>
      <c r="G3133" s="27" t="str">
        <f>VLOOKUP($C3133,CARPETAS!$C$5:$L$2388,9,FALSE)</f>
        <v>146.19.85</v>
      </c>
      <c r="H3133" s="28" t="str">
        <f>VLOOKUP($C3133,CARPETAS!$C$5:$L$2388,5,FALSE)</f>
        <v>Silvio</v>
      </c>
      <c r="I3133" s="88">
        <f>E3133+2</f>
        <v>45092</v>
      </c>
      <c r="J3133" s="29" t="str">
        <f>VLOOKUP($C3133,CARPETAS!$C$5:$L$2388,4,FALSE)</f>
        <v>Rio Branco</v>
      </c>
      <c r="K3133" s="38"/>
      <c r="L3133" s="93">
        <f>I3133+1</f>
        <v>45093</v>
      </c>
      <c r="M3133" s="30">
        <f t="shared" si="203"/>
        <v>3</v>
      </c>
      <c r="N3133" s="31">
        <v>918</v>
      </c>
      <c r="O3133" s="31" t="s">
        <v>5982</v>
      </c>
      <c r="P3133" s="31">
        <v>919</v>
      </c>
      <c r="Q3133" s="31">
        <v>6290</v>
      </c>
      <c r="R3133" s="31" t="s">
        <v>1990</v>
      </c>
      <c r="S3133" s="31" t="s">
        <v>5983</v>
      </c>
      <c r="T3133" s="40" t="s">
        <v>5984</v>
      </c>
      <c r="U3133" s="40"/>
      <c r="V3133" s="48"/>
      <c r="W3133" s="48"/>
    </row>
    <row r="3134" s="49" customFormat="1">
      <c r="A3134" s="39">
        <v>24</v>
      </c>
      <c r="B3134" s="54" t="s">
        <v>40</v>
      </c>
      <c r="C3134" s="55" t="s">
        <v>5985</v>
      </c>
      <c r="D3134" s="141" t="s">
        <v>1998</v>
      </c>
      <c r="E3134" s="88">
        <v>45090</v>
      </c>
      <c r="F3134" s="37" t="str">
        <f>VLOOKUP($C3134,CARPETAS!$C$5:$L$2388,2,FALSE)</f>
        <v>BRB028</v>
      </c>
      <c r="G3134" s="27" t="str">
        <f>VLOOKUP($C3134,CARPETAS!$C$5:$L$2388,9,FALSE)</f>
        <v>146,19,82</v>
      </c>
      <c r="H3134" s="28" t="str">
        <f>VLOOKUP($C3134,CARPETAS!$C$5:$L$2388,5,FALSE)</f>
        <v>Zanini</v>
      </c>
      <c r="I3134" s="88">
        <f>E3134+2</f>
        <v>45092</v>
      </c>
      <c r="J3134" s="29" t="str">
        <f>VLOOKUP($C3134,CARPETAS!$C$5:$L$2388,4,FALSE)</f>
        <v>Rio Branco</v>
      </c>
      <c r="K3134" s="38"/>
      <c r="L3134" s="93">
        <f>I3134+1</f>
        <v>45093</v>
      </c>
      <c r="M3134" s="30">
        <f t="shared" si="203"/>
        <v>3</v>
      </c>
      <c r="N3134" s="31">
        <v>918</v>
      </c>
      <c r="O3134" s="31" t="s">
        <v>2421</v>
      </c>
      <c r="P3134" s="31">
        <v>919</v>
      </c>
      <c r="Q3134" s="31">
        <v>3682</v>
      </c>
      <c r="R3134" s="31" t="s">
        <v>5986</v>
      </c>
      <c r="S3134" s="31" t="s">
        <v>5987</v>
      </c>
      <c r="T3134" s="40" t="s">
        <v>5988</v>
      </c>
      <c r="U3134" s="40"/>
      <c r="V3134" s="48"/>
      <c r="W3134" s="48"/>
    </row>
    <row r="3135" s="49" customFormat="1">
      <c r="A3135" s="39">
        <v>24</v>
      </c>
      <c r="B3135" s="54" t="s">
        <v>40</v>
      </c>
      <c r="C3135" s="55" t="s">
        <v>5963</v>
      </c>
      <c r="D3135" s="141" t="s">
        <v>32</v>
      </c>
      <c r="E3135" s="88">
        <v>45091</v>
      </c>
      <c r="F3135" s="37" t="str">
        <f>VLOOKUP($C3135,CARPETAS!$C$5:$L$2388,2,FALSE)</f>
        <v>BRB029</v>
      </c>
      <c r="G3135" s="27" t="str">
        <f>VLOOKUP($C3135,CARPETAS!$C$5:$L$2388,9,FALSE)</f>
        <v>146.19.85</v>
      </c>
      <c r="H3135" s="28" t="str">
        <f>VLOOKUP($C3135,CARPETAS!$C$5:$L$2388,5,FALSE)</f>
        <v>Silvio</v>
      </c>
      <c r="I3135" s="88">
        <f>E3135+1</f>
        <v>45092</v>
      </c>
      <c r="J3135" s="29" t="str">
        <f>VLOOKUP($C3135,CARPETAS!$C$5:$L$2388,4,FALSE)</f>
        <v>Rio Branco</v>
      </c>
      <c r="K3135" s="38"/>
      <c r="L3135" s="93">
        <f>I3135+1</f>
        <v>45093</v>
      </c>
      <c r="M3135" s="30">
        <f t="shared" si="203"/>
        <v>2</v>
      </c>
      <c r="N3135" s="31">
        <v>918</v>
      </c>
      <c r="O3135" s="31" t="s">
        <v>1414</v>
      </c>
      <c r="P3135" s="31">
        <v>919</v>
      </c>
      <c r="Q3135" s="31">
        <v>6296</v>
      </c>
      <c r="R3135" s="31" t="s">
        <v>5796</v>
      </c>
      <c r="S3135" s="31" t="s">
        <v>5542</v>
      </c>
      <c r="T3135" s="40" t="s">
        <v>5988</v>
      </c>
      <c r="U3135" s="40"/>
      <c r="V3135" s="48"/>
      <c r="W3135" s="48"/>
    </row>
    <row r="3136" s="49" customFormat="1">
      <c r="A3136" s="39">
        <v>24</v>
      </c>
      <c r="B3136" s="54" t="s">
        <v>40</v>
      </c>
      <c r="C3136" s="55" t="s">
        <v>5975</v>
      </c>
      <c r="D3136" s="141" t="s">
        <v>26</v>
      </c>
      <c r="E3136" s="88">
        <v>45091</v>
      </c>
      <c r="F3136" s="37" t="str">
        <f>VLOOKUP($C3136,CARPETAS!$C$5:$L$2388,2,FALSE)</f>
        <v>BRB031</v>
      </c>
      <c r="G3136" s="27" t="str">
        <f>VLOOKUP($C3136,CARPETAS!$C$5:$L$2388,9,FALSE)</f>
        <v>146.28.03</v>
      </c>
      <c r="H3136" s="28" t="str">
        <f>VLOOKUP($C3136,CARPETAS!$C$5:$L$2388,5,FALSE)</f>
        <v>Zanini</v>
      </c>
      <c r="I3136" s="88">
        <f>E3136+1</f>
        <v>45092</v>
      </c>
      <c r="J3136" s="29" t="str">
        <f>VLOOKUP($C3136,CARPETAS!$C$5:$L$2388,4,FALSE)</f>
        <v>Rio Branco</v>
      </c>
      <c r="K3136" s="38"/>
      <c r="L3136" s="93">
        <f>I3136+1</f>
        <v>45093</v>
      </c>
      <c r="M3136" s="30">
        <f t="shared" si="203"/>
        <v>2</v>
      </c>
      <c r="N3136" s="31">
        <v>900</v>
      </c>
      <c r="O3136" s="31" t="s">
        <v>654</v>
      </c>
      <c r="P3136" s="31">
        <v>900</v>
      </c>
      <c r="Q3136" s="31">
        <v>3685</v>
      </c>
      <c r="R3136" s="31" t="s">
        <v>68</v>
      </c>
      <c r="S3136" s="31" t="s">
        <v>227</v>
      </c>
      <c r="T3136" s="40" t="s">
        <v>5989</v>
      </c>
      <c r="U3136" s="40"/>
      <c r="V3136" s="48"/>
      <c r="W3136" s="48"/>
    </row>
    <row r="3137" ht="28.5" s="49" customFormat="1">
      <c r="A3137" s="39">
        <v>24</v>
      </c>
      <c r="B3137" s="54" t="s">
        <v>40</v>
      </c>
      <c r="C3137" s="55" t="s">
        <v>5990</v>
      </c>
      <c r="D3137" s="141" t="s">
        <v>1907</v>
      </c>
      <c r="E3137" s="88">
        <v>45087</v>
      </c>
      <c r="F3137" s="37" t="str">
        <f>VLOOKUP($C3137,CARPETAS!$C$5:$L$2388,2,FALSE)</f>
        <v>PYB031</v>
      </c>
      <c r="G3137" s="27">
        <v>1462489</v>
      </c>
      <c r="H3137" s="28" t="str">
        <f>VLOOKUP($C3137,CARPETAS!$C$5:$L$2388,5,FALSE)</f>
        <v>Alto Paraguay</v>
      </c>
      <c r="I3137" s="88">
        <v>45092</v>
      </c>
      <c r="J3137" s="29" t="str">
        <f>VLOOKUP($C3137,CARPETAS!$C$5:$L$2388,4,FALSE)</f>
        <v>Salto</v>
      </c>
      <c r="K3137" s="38"/>
      <c r="L3137" s="93">
        <f>I3137+1+1</f>
        <v>45094</v>
      </c>
      <c r="M3137" s="30">
        <f t="shared" si="203"/>
        <v>7</v>
      </c>
      <c r="N3137" s="31">
        <v>990</v>
      </c>
      <c r="O3137" s="31" t="s">
        <v>2187</v>
      </c>
      <c r="P3137" s="31">
        <v>1052</v>
      </c>
      <c r="Q3137" s="31"/>
      <c r="R3137" s="31" t="s">
        <v>5895</v>
      </c>
      <c r="S3137" s="31"/>
      <c r="T3137" s="40" t="s">
        <v>5991</v>
      </c>
      <c r="U3137" s="40"/>
      <c r="V3137" s="48"/>
      <c r="W3137" s="48"/>
    </row>
    <row r="3138" s="49" customFormat="1">
      <c r="A3138" s="39">
        <v>24</v>
      </c>
      <c r="B3138" s="54" t="s">
        <v>40</v>
      </c>
      <c r="C3138" s="55" t="s">
        <v>5992</v>
      </c>
      <c r="D3138" s="141" t="s">
        <v>1907</v>
      </c>
      <c r="E3138" s="88">
        <v>45089</v>
      </c>
      <c r="F3138" s="37" t="str">
        <f>VLOOKUP($C3138,CARPETAS!$C$5:$L$2388,2,FALSE)</f>
        <v>PYB032</v>
      </c>
      <c r="G3138" s="27">
        <v>1462490</v>
      </c>
      <c r="H3138" s="28" t="str">
        <f>VLOOKUP($C3138,CARPETAS!$C$5:$L$2388,5,FALSE)</f>
        <v>Alto Paraguay</v>
      </c>
      <c r="I3138" s="88">
        <f>E3138+3</f>
        <v>45092</v>
      </c>
      <c r="J3138" s="29" t="str">
        <f>VLOOKUP($C3138,CARPETAS!$C$5:$L$2388,4,FALSE)</f>
        <v>Salto</v>
      </c>
      <c r="K3138" s="38"/>
      <c r="L3138" s="93">
        <f>I3138+1+1</f>
        <v>45094</v>
      </c>
      <c r="M3138" s="30">
        <f t="shared" si="203"/>
        <v>5</v>
      </c>
      <c r="N3138" s="31">
        <v>990</v>
      </c>
      <c r="O3138" s="31" t="s">
        <v>2190</v>
      </c>
      <c r="P3138" s="31"/>
      <c r="Q3138" s="31"/>
      <c r="R3138" s="31" t="s">
        <v>5993</v>
      </c>
      <c r="S3138" s="31"/>
      <c r="T3138" s="40"/>
      <c r="U3138" s="40"/>
      <c r="V3138" s="48"/>
      <c r="W3138" s="48"/>
    </row>
    <row r="3139" s="49" customFormat="1">
      <c r="A3139" s="39">
        <v>23</v>
      </c>
      <c r="B3139" s="54" t="s">
        <v>40</v>
      </c>
      <c r="C3139" s="55" t="s">
        <v>5994</v>
      </c>
      <c r="D3139" s="141" t="s">
        <v>2282</v>
      </c>
      <c r="E3139" s="88">
        <v>45085</v>
      </c>
      <c r="F3139" s="37" t="str">
        <f>VLOOKUP($C3139,CARPETAS!$C$5:$L$2388,2,FALSE)</f>
        <v>BRE032</v>
      </c>
      <c r="G3139" s="27">
        <f>VLOOKUP($C3139,CARPETAS!$C$5:$L$2388,9,FALSE)</f>
        <v>0</v>
      </c>
      <c r="H3139" s="28" t="str">
        <f>VLOOKUP($C3139,CARPETAS!$C$5:$L$2388,5,FALSE)</f>
        <v>Silvio</v>
      </c>
      <c r="I3139" s="88">
        <v>45093</v>
      </c>
      <c r="J3139" s="29" t="str">
        <f>VLOOKUP($C3139,CARPETAS!$C$5:$L$2388,4,FALSE)</f>
        <v>Rio Branco</v>
      </c>
      <c r="K3139" s="38"/>
      <c r="L3139" s="93">
        <f>I3139+1+3</f>
        <v>45097</v>
      </c>
      <c r="M3139" s="30">
        <f t="shared" si="203"/>
        <v>12</v>
      </c>
      <c r="N3139" s="31">
        <v>1576</v>
      </c>
      <c r="O3139" s="31"/>
      <c r="P3139" s="31"/>
      <c r="Q3139" s="31">
        <v>6288</v>
      </c>
      <c r="R3139" s="31" t="s">
        <v>5118</v>
      </c>
      <c r="S3139" s="31" t="s">
        <v>5119</v>
      </c>
      <c r="T3139" s="40" t="s">
        <v>5995</v>
      </c>
      <c r="U3139" s="40"/>
      <c r="V3139" s="48"/>
      <c r="W3139" s="48"/>
    </row>
    <row r="3140" s="49" customFormat="1">
      <c r="A3140" s="39">
        <v>24</v>
      </c>
      <c r="B3140" s="54" t="s">
        <v>40</v>
      </c>
      <c r="C3140" s="55" t="s">
        <v>5975</v>
      </c>
      <c r="D3140" s="141" t="s">
        <v>26</v>
      </c>
      <c r="E3140" s="88">
        <v>45094</v>
      </c>
      <c r="F3140" s="37" t="str">
        <f>VLOOKUP($C3140,CARPETAS!$C$5:$L$2388,2,FALSE)</f>
        <v>BRB031</v>
      </c>
      <c r="G3140" s="27" t="str">
        <f>VLOOKUP($C3140,CARPETAS!$C$5:$L$2388,9,FALSE)</f>
        <v>146.28.03</v>
      </c>
      <c r="H3140" s="28" t="str">
        <f>VLOOKUP($C3140,CARPETAS!$C$5:$L$2388,5,FALSE)</f>
        <v>Zanini</v>
      </c>
      <c r="I3140" s="88">
        <f>E3140+2</f>
        <v>45096</v>
      </c>
      <c r="J3140" s="29" t="str">
        <f>VLOOKUP($C3140,CARPETAS!$C$5:$L$2388,4,FALSE)</f>
        <v>Rio Branco</v>
      </c>
      <c r="K3140" s="38"/>
      <c r="L3140" s="93">
        <f>I3140+1</f>
        <v>45097</v>
      </c>
      <c r="M3140" s="30">
        <f t="shared" si="203"/>
        <v>3</v>
      </c>
      <c r="N3140" s="31">
        <v>900</v>
      </c>
      <c r="O3140" s="31" t="s">
        <v>658</v>
      </c>
      <c r="P3140" s="31"/>
      <c r="Q3140" s="31">
        <v>3687</v>
      </c>
      <c r="R3140" s="31" t="s">
        <v>753</v>
      </c>
      <c r="S3140" s="31" t="s">
        <v>754</v>
      </c>
      <c r="T3140" s="40" t="s">
        <v>5996</v>
      </c>
      <c r="U3140" s="40"/>
      <c r="V3140" s="48"/>
      <c r="W3140" s="48"/>
    </row>
    <row r="3141" s="49" customFormat="1">
      <c r="A3141" s="39">
        <v>24</v>
      </c>
      <c r="B3141" s="54" t="s">
        <v>40</v>
      </c>
      <c r="C3141" s="55" t="s">
        <v>5997</v>
      </c>
      <c r="D3141" s="141" t="s">
        <v>5708</v>
      </c>
      <c r="E3141" s="88">
        <v>45094</v>
      </c>
      <c r="F3141" s="37" t="str">
        <f>VLOOKUP($C3141,CARPETAS!$C$5:$L$2388,2,FALSE)</f>
        <v>BRB032</v>
      </c>
      <c r="G3141" s="27" t="str">
        <f>VLOOKUP($C3141,CARPETAS!$C$5:$L$2388,9,FALSE)</f>
        <v>146.32.71</v>
      </c>
      <c r="H3141" s="28" t="str">
        <f>VLOOKUP($C3141,CARPETAS!$C$5:$L$2388,5,FALSE)</f>
        <v>Silvio</v>
      </c>
      <c r="I3141" s="88">
        <f>E3141+2</f>
        <v>45096</v>
      </c>
      <c r="J3141" s="29" t="str">
        <f>VLOOKUP($C3141,CARPETAS!$C$5:$L$2388,4,FALSE)</f>
        <v>Rio Branco</v>
      </c>
      <c r="K3141" s="38"/>
      <c r="L3141" s="93">
        <f>I3141+1+1</f>
        <v>45098</v>
      </c>
      <c r="M3141" s="30">
        <f t="shared" si="203"/>
        <v>4</v>
      </c>
      <c r="N3141" s="31">
        <v>918</v>
      </c>
      <c r="O3141" s="31" t="s">
        <v>5998</v>
      </c>
      <c r="P3141" s="31">
        <v>918</v>
      </c>
      <c r="Q3141" s="31">
        <v>6301</v>
      </c>
      <c r="R3141" s="31" t="s">
        <v>144</v>
      </c>
      <c r="S3141" s="31" t="s">
        <v>145</v>
      </c>
      <c r="T3141" s="40" t="s">
        <v>5999</v>
      </c>
      <c r="U3141" s="40"/>
      <c r="V3141" s="48"/>
      <c r="W3141" s="48"/>
    </row>
    <row r="3142" s="49" customFormat="1">
      <c r="A3142" s="39">
        <v>24</v>
      </c>
      <c r="B3142" s="54" t="s">
        <v>40</v>
      </c>
      <c r="C3142" s="55" t="s">
        <v>6000</v>
      </c>
      <c r="D3142" s="141" t="s">
        <v>6001</v>
      </c>
      <c r="E3142" s="88">
        <v>45090</v>
      </c>
      <c r="F3142" s="37" t="str">
        <f>VLOOKUP($C3142,CARPETAS!$C$5:$L$2388,2,FALSE)</f>
        <v>BRN001</v>
      </c>
      <c r="G3142" s="27" t="str">
        <f>VLOOKUP($C3142,CARPETAS!$C$5:$L$2388,9,FALSE)</f>
        <v>146.27.29</v>
      </c>
      <c r="H3142" s="28" t="str">
        <f>VLOOKUP($C3142,CARPETAS!$C$5:$L$2388,5,FALSE)</f>
        <v>Benini</v>
      </c>
      <c r="I3142" s="88">
        <v>45096</v>
      </c>
      <c r="J3142" s="29" t="str">
        <f>VLOOKUP($C3142,CARPETAS!$C$5:$L$2388,4,FALSE)</f>
        <v>Rio Branco</v>
      </c>
      <c r="K3142" s="38"/>
      <c r="L3142" s="93">
        <f>I3142+1+1+1</f>
        <v>45099</v>
      </c>
      <c r="M3142" s="30">
        <f t="shared" si="203"/>
        <v>9</v>
      </c>
      <c r="N3142" s="31">
        <v>900</v>
      </c>
      <c r="O3142" s="31" t="s">
        <v>6002</v>
      </c>
      <c r="P3142" s="31">
        <v>900</v>
      </c>
      <c r="Q3142" s="31">
        <v>8971</v>
      </c>
      <c r="R3142" s="31" t="s">
        <v>6003</v>
      </c>
      <c r="S3142" s="31" t="s">
        <v>6004</v>
      </c>
      <c r="T3142" s="40" t="s">
        <v>6005</v>
      </c>
      <c r="U3142" s="40"/>
      <c r="V3142" s="48"/>
      <c r="W3142" s="48"/>
    </row>
    <row r="3143" s="49" customFormat="1">
      <c r="A3143" s="39">
        <v>25</v>
      </c>
      <c r="B3143" s="54" t="s">
        <v>40</v>
      </c>
      <c r="C3143" s="55" t="s">
        <v>5975</v>
      </c>
      <c r="D3143" s="141" t="s">
        <v>26</v>
      </c>
      <c r="E3143" s="88">
        <v>45096</v>
      </c>
      <c r="F3143" s="37" t="str">
        <f>VLOOKUP($C3143,CARPETAS!$C$5:$L$2388,2,FALSE)</f>
        <v>BRB031</v>
      </c>
      <c r="G3143" s="27" t="str">
        <f>VLOOKUP($C3143,CARPETAS!$C$5:$L$2388,9,FALSE)</f>
        <v>146.28.03</v>
      </c>
      <c r="H3143" s="28" t="str">
        <f>VLOOKUP($C3143,CARPETAS!$C$5:$L$2388,5,FALSE)</f>
        <v>Zanini</v>
      </c>
      <c r="I3143" s="88">
        <f>E3143+2</f>
        <v>45098</v>
      </c>
      <c r="J3143" s="29" t="str">
        <f>VLOOKUP($C3143,CARPETAS!$C$5:$L$2388,4,FALSE)</f>
        <v>Rio Branco</v>
      </c>
      <c r="K3143" s="38"/>
      <c r="L3143" s="93">
        <f>I3143+1</f>
        <v>45099</v>
      </c>
      <c r="M3143" s="30">
        <f t="shared" si="203"/>
        <v>3</v>
      </c>
      <c r="N3143" s="31">
        <v>900</v>
      </c>
      <c r="O3143" s="31" t="s">
        <v>661</v>
      </c>
      <c r="P3143" s="31">
        <v>901</v>
      </c>
      <c r="Q3143" s="31">
        <v>3691</v>
      </c>
      <c r="R3143" s="31" t="s">
        <v>519</v>
      </c>
      <c r="S3143" s="31" t="s">
        <v>520</v>
      </c>
      <c r="T3143" s="40" t="s">
        <v>6006</v>
      </c>
      <c r="U3143" s="40"/>
      <c r="V3143" s="48"/>
      <c r="W3143" s="48"/>
    </row>
    <row r="3144" s="49" customFormat="1">
      <c r="A3144" s="39">
        <v>25</v>
      </c>
      <c r="B3144" s="54" t="s">
        <v>40</v>
      </c>
      <c r="C3144" s="55" t="s">
        <v>5997</v>
      </c>
      <c r="D3144" s="141" t="s">
        <v>5708</v>
      </c>
      <c r="E3144" s="88">
        <v>45097</v>
      </c>
      <c r="F3144" s="37" t="str">
        <f>VLOOKUP($C3144,CARPETAS!$C$5:$L$2388,2,FALSE)</f>
        <v>BRB032</v>
      </c>
      <c r="G3144" s="27" t="str">
        <f>VLOOKUP($C3144,CARPETAS!$C$5:$L$2388,9,FALSE)</f>
        <v>146.32.71</v>
      </c>
      <c r="H3144" s="28" t="str">
        <f>VLOOKUP($C3144,CARPETAS!$C$5:$L$2388,5,FALSE)</f>
        <v>Silvio</v>
      </c>
      <c r="I3144" s="88">
        <f>E3144+2</f>
        <v>45099</v>
      </c>
      <c r="J3144" s="29" t="str">
        <f>VLOOKUP($C3144,CARPETAS!$C$5:$L$2388,4,FALSE)</f>
        <v>Rio Branco</v>
      </c>
      <c r="K3144" s="38"/>
      <c r="L3144" s="93">
        <f>I3144+1</f>
        <v>45100</v>
      </c>
      <c r="M3144" s="30">
        <f t="shared" si="203"/>
        <v>3</v>
      </c>
      <c r="N3144" s="31">
        <v>918</v>
      </c>
      <c r="O3144" s="31" t="s">
        <v>6007</v>
      </c>
      <c r="P3144" s="31">
        <v>919</v>
      </c>
      <c r="Q3144" s="31">
        <v>6311</v>
      </c>
      <c r="R3144" s="31" t="s">
        <v>6008</v>
      </c>
      <c r="S3144" s="31" t="s">
        <v>6009</v>
      </c>
      <c r="T3144" s="40" t="s">
        <v>6010</v>
      </c>
      <c r="U3144" s="40"/>
      <c r="V3144" s="48"/>
      <c r="W3144" s="48"/>
    </row>
    <row r="3145" s="49" customFormat="1">
      <c r="A3145" s="39">
        <v>25</v>
      </c>
      <c r="B3145" s="54" t="s">
        <v>40</v>
      </c>
      <c r="C3145" s="55" t="s">
        <v>6011</v>
      </c>
      <c r="D3145" s="141" t="s">
        <v>26</v>
      </c>
      <c r="E3145" s="88">
        <v>45097</v>
      </c>
      <c r="F3145" s="37" t="str">
        <f>VLOOKUP($C3145,CARPETAS!$C$5:$L$2388,2,FALSE)</f>
        <v>BRB033</v>
      </c>
      <c r="G3145" s="27" t="str">
        <f>VLOOKUP($C3145,CARPETAS!$C$5:$L$2388,9,FALSE)</f>
        <v>146,33,05</v>
      </c>
      <c r="H3145" s="28" t="str">
        <f>VLOOKUP($C3145,CARPETAS!$C$5:$L$2388,5,FALSE)</f>
        <v>Zanini</v>
      </c>
      <c r="I3145" s="88">
        <f>E3145+2</f>
        <v>45099</v>
      </c>
      <c r="J3145" s="29" t="str">
        <f>VLOOKUP($C3145,CARPETAS!$C$5:$L$2388,4,FALSE)</f>
        <v>Rio Branco</v>
      </c>
      <c r="K3145" s="38"/>
      <c r="L3145" s="93">
        <f>I3145+1</f>
        <v>45100</v>
      </c>
      <c r="M3145" s="30">
        <f t="shared" si="203"/>
        <v>3</v>
      </c>
      <c r="N3145" s="31">
        <v>900</v>
      </c>
      <c r="O3145" s="31" t="s">
        <v>683</v>
      </c>
      <c r="P3145" s="31">
        <v>900</v>
      </c>
      <c r="Q3145" s="31">
        <v>3697</v>
      </c>
      <c r="R3145" s="31" t="s">
        <v>962</v>
      </c>
      <c r="S3145" s="31" t="s">
        <v>963</v>
      </c>
      <c r="T3145" s="40" t="s">
        <v>6012</v>
      </c>
      <c r="U3145" s="40"/>
      <c r="V3145" s="48"/>
      <c r="W3145" s="48"/>
    </row>
    <row r="3146" s="49" customFormat="1">
      <c r="A3146" s="39">
        <v>25</v>
      </c>
      <c r="B3146" s="54" t="s">
        <v>40</v>
      </c>
      <c r="C3146" s="55" t="s">
        <v>6011</v>
      </c>
      <c r="D3146" s="141" t="s">
        <v>26</v>
      </c>
      <c r="E3146" s="88">
        <v>45098</v>
      </c>
      <c r="F3146" s="37" t="str">
        <f>VLOOKUP($C3146,CARPETAS!$C$5:$L$2388,2,FALSE)</f>
        <v>BRB033</v>
      </c>
      <c r="G3146" s="27" t="str">
        <f>VLOOKUP($C3146,CARPETAS!$C$5:$L$2388,9,FALSE)</f>
        <v>146,33,05</v>
      </c>
      <c r="H3146" s="28" t="str">
        <f>VLOOKUP($C3146,CARPETAS!$C$5:$L$2388,5,FALSE)</f>
        <v>Zanini</v>
      </c>
      <c r="I3146" s="88">
        <v>45099</v>
      </c>
      <c r="J3146" s="29" t="str">
        <f>VLOOKUP($C3146,CARPETAS!$C$5:$L$2388,4,FALSE)</f>
        <v>Rio Branco</v>
      </c>
      <c r="K3146" s="38"/>
      <c r="L3146" s="93">
        <v>45100</v>
      </c>
      <c r="M3146" s="30">
        <f t="shared" si="203"/>
        <v>2</v>
      </c>
      <c r="N3146" s="31">
        <v>900</v>
      </c>
      <c r="O3146" s="31" t="s">
        <v>679</v>
      </c>
      <c r="P3146" s="31">
        <v>901</v>
      </c>
      <c r="Q3146" s="31">
        <v>3699</v>
      </c>
      <c r="R3146" s="31" t="s">
        <v>261</v>
      </c>
      <c r="S3146" s="31" t="s">
        <v>262</v>
      </c>
      <c r="T3146" s="40" t="s">
        <v>6013</v>
      </c>
      <c r="U3146" s="40"/>
      <c r="V3146" s="48"/>
      <c r="W3146" s="48"/>
    </row>
    <row r="3147" s="49" customFormat="1">
      <c r="A3147" s="39">
        <v>25</v>
      </c>
      <c r="B3147" s="54" t="s">
        <v>40</v>
      </c>
      <c r="C3147" s="55" t="s">
        <v>5997</v>
      </c>
      <c r="D3147" s="141" t="s">
        <v>32</v>
      </c>
      <c r="E3147" s="88">
        <v>45098</v>
      </c>
      <c r="F3147" s="37" t="str">
        <f>VLOOKUP($C3147,CARPETAS!$C$5:$L$2388,2,FALSE)</f>
        <v>BRB032</v>
      </c>
      <c r="G3147" s="27" t="str">
        <f>VLOOKUP($C3147,CARPETAS!$C$5:$L$2388,9,FALSE)</f>
        <v>146.32.71</v>
      </c>
      <c r="H3147" s="28" t="str">
        <f>VLOOKUP($C3147,CARPETAS!$C$5:$L$2388,5,FALSE)</f>
        <v>Silvio</v>
      </c>
      <c r="I3147" s="88">
        <v>45099</v>
      </c>
      <c r="J3147" s="29" t="str">
        <f>VLOOKUP($C3147,CARPETAS!$C$5:$L$2388,4,FALSE)</f>
        <v>Rio Branco</v>
      </c>
      <c r="K3147" s="38"/>
      <c r="L3147" s="93">
        <f>I3147+1</f>
        <v>45100</v>
      </c>
      <c r="M3147" s="30">
        <f t="shared" si="203"/>
        <v>2</v>
      </c>
      <c r="N3147" s="31">
        <v>918</v>
      </c>
      <c r="O3147" s="31" t="s">
        <v>1434</v>
      </c>
      <c r="P3147" s="31">
        <v>919</v>
      </c>
      <c r="Q3147" s="31">
        <v>6312</v>
      </c>
      <c r="R3147" s="31" t="s">
        <v>4445</v>
      </c>
      <c r="S3147" s="31" t="s">
        <v>4446</v>
      </c>
      <c r="T3147" s="40" t="s">
        <v>6010</v>
      </c>
      <c r="U3147" s="40"/>
      <c r="V3147" s="48"/>
      <c r="W3147" s="48"/>
    </row>
    <row r="3148" s="49" customFormat="1">
      <c r="A3148" s="39">
        <v>25</v>
      </c>
      <c r="B3148" s="54" t="s">
        <v>22</v>
      </c>
      <c r="C3148" s="55" t="s">
        <v>23</v>
      </c>
      <c r="D3148" s="141" t="s">
        <v>6001</v>
      </c>
      <c r="E3148" s="88">
        <v>45097</v>
      </c>
      <c r="F3148" s="37" t="str">
        <f>VLOOKUP($C3148,CARPETAS!$C$5:$L$2388,2,FALSE)</f>
        <v>BRB</v>
      </c>
      <c r="G3148" s="27" t="str">
        <f>VLOOKUP($C3148,CARPETAS!$C$5:$L$2388,9,FALSE)</f>
        <v>xx</v>
      </c>
      <c r="H3148" s="28" t="str">
        <f>VLOOKUP($C3148,CARPETAS!$C$5:$L$2388,5,FALSE)</f>
        <v>xx</v>
      </c>
      <c r="I3148" s="88">
        <f>E3148+2</f>
        <v>45099</v>
      </c>
      <c r="J3148" s="29" t="str">
        <f>VLOOKUP($C3148,CARPETAS!$C$5:$L$2388,4,FALSE)</f>
        <v>xx</v>
      </c>
      <c r="K3148" s="38"/>
      <c r="L3148" s="93">
        <f>I3148+1</f>
        <v>45100</v>
      </c>
      <c r="M3148" s="30">
        <f t="shared" si="203"/>
        <v>3</v>
      </c>
      <c r="N3148" s="31">
        <v>918</v>
      </c>
      <c r="O3148" s="31"/>
      <c r="P3148" s="31"/>
      <c r="Q3148" s="31"/>
      <c r="R3148" s="31"/>
      <c r="S3148" s="31"/>
      <c r="T3148" s="40"/>
      <c r="U3148" s="40"/>
      <c r="V3148" s="48"/>
      <c r="W3148" s="48"/>
    </row>
    <row r="3149" s="49" customFormat="1">
      <c r="A3149" s="39">
        <v>25</v>
      </c>
      <c r="B3149" s="54" t="s">
        <v>40</v>
      </c>
      <c r="C3149" s="55" t="s">
        <v>5985</v>
      </c>
      <c r="D3149" s="141" t="s">
        <v>1998</v>
      </c>
      <c r="E3149" s="88">
        <v>45098</v>
      </c>
      <c r="F3149" s="37" t="str">
        <f>VLOOKUP($C3149,CARPETAS!$C$5:$L$2388,2,FALSE)</f>
        <v>BRB028</v>
      </c>
      <c r="G3149" s="27" t="str">
        <f>VLOOKUP($C3149,CARPETAS!$C$5:$L$2388,9,FALSE)</f>
        <v>146,19,82</v>
      </c>
      <c r="H3149" s="28" t="str">
        <f>VLOOKUP($C3149,CARPETAS!$C$5:$L$2388,5,FALSE)</f>
        <v>Zanini</v>
      </c>
      <c r="I3149" s="88">
        <v>45099</v>
      </c>
      <c r="J3149" s="29" t="str">
        <f>VLOOKUP($C3149,CARPETAS!$C$5:$L$2388,4,FALSE)</f>
        <v>Rio Branco</v>
      </c>
      <c r="K3149" s="38"/>
      <c r="L3149" s="93">
        <f>I3149+1</f>
        <v>45100</v>
      </c>
      <c r="M3149" s="30">
        <f t="shared" si="203"/>
        <v>2</v>
      </c>
      <c r="N3149" s="31">
        <v>918</v>
      </c>
      <c r="O3149" s="31" t="s">
        <v>2459</v>
      </c>
      <c r="P3149" s="31">
        <v>919</v>
      </c>
      <c r="Q3149" s="31">
        <v>3698</v>
      </c>
      <c r="R3149" s="31" t="s">
        <v>3162</v>
      </c>
      <c r="S3149" s="31" t="s">
        <v>362</v>
      </c>
      <c r="T3149" s="40" t="s">
        <v>6010</v>
      </c>
      <c r="U3149" s="40"/>
      <c r="V3149" s="48"/>
      <c r="W3149" s="48"/>
    </row>
    <row r="3150" s="49" customFormat="1">
      <c r="A3150" s="39">
        <v>25</v>
      </c>
      <c r="B3150" s="54" t="s">
        <v>40</v>
      </c>
      <c r="C3150" s="55" t="s">
        <v>6014</v>
      </c>
      <c r="D3150" s="141" t="s">
        <v>1907</v>
      </c>
      <c r="E3150" s="88">
        <v>45096</v>
      </c>
      <c r="F3150" s="37" t="str">
        <f>VLOOKUP($C3150,CARPETAS!$C$5:$L$2388,2,FALSE)</f>
        <v>PYB033</v>
      </c>
      <c r="G3150" s="27" t="str">
        <f>VLOOKUP($C3150,CARPETAS!$C$5:$L$2388,9,FALSE)</f>
        <v>146,32,87</v>
      </c>
      <c r="H3150" s="28" t="str">
        <f>VLOOKUP($C3150,CARPETAS!$C$5:$L$2388,5,FALSE)</f>
        <v>Alto Paraguay</v>
      </c>
      <c r="I3150" s="88">
        <v>45099</v>
      </c>
      <c r="J3150" s="29" t="str">
        <f>VLOOKUP($C3150,CARPETAS!$C$5:$L$2388,4,FALSE)</f>
        <v>Salto</v>
      </c>
      <c r="K3150" s="38"/>
      <c r="L3150" s="93">
        <v>45103</v>
      </c>
      <c r="M3150" s="30">
        <f t="shared" si="203"/>
        <v>7</v>
      </c>
      <c r="N3150" s="31">
        <v>990</v>
      </c>
      <c r="O3150" s="31" t="s">
        <v>2192</v>
      </c>
      <c r="P3150" s="31">
        <v>992</v>
      </c>
      <c r="Q3150" s="31"/>
      <c r="R3150" s="31" t="s">
        <v>6015</v>
      </c>
      <c r="S3150" s="31" t="s">
        <v>6016</v>
      </c>
      <c r="T3150" s="40" t="s">
        <v>6017</v>
      </c>
      <c r="U3150" s="40"/>
      <c r="V3150" s="48"/>
      <c r="W3150" s="48"/>
    </row>
    <row r="3151" s="49" customFormat="1">
      <c r="A3151" s="39">
        <v>25</v>
      </c>
      <c r="B3151" s="54" t="s">
        <v>40</v>
      </c>
      <c r="C3151" s="55" t="s">
        <v>6018</v>
      </c>
      <c r="D3151" s="141" t="s">
        <v>1907</v>
      </c>
      <c r="E3151" s="88">
        <v>45096</v>
      </c>
      <c r="F3151" s="37" t="str">
        <f>VLOOKUP($C3151,CARPETAS!$C$5:$L$2388,2,FALSE)</f>
        <v>PYB034</v>
      </c>
      <c r="G3151" s="27" t="str">
        <f>VLOOKUP($C3151,CARPETAS!$C$5:$L$2388,9,FALSE)</f>
        <v>146,32,88</v>
      </c>
      <c r="H3151" s="28" t="str">
        <f>VLOOKUP($C3151,CARPETAS!$C$5:$L$2388,5,FALSE)</f>
        <v>Alto Paraguay</v>
      </c>
      <c r="I3151" s="88">
        <v>45099</v>
      </c>
      <c r="J3151" s="29" t="str">
        <f>VLOOKUP($C3151,CARPETAS!$C$5:$L$2388,4,FALSE)</f>
        <v>Salto</v>
      </c>
      <c r="K3151" s="38"/>
      <c r="L3151" s="93">
        <v>45104</v>
      </c>
      <c r="M3151" s="30">
        <f t="shared" si="203"/>
        <v>8</v>
      </c>
      <c r="N3151" s="31">
        <v>990</v>
      </c>
      <c r="O3151" s="31" t="s">
        <v>2221</v>
      </c>
      <c r="P3151" s="31">
        <v>992</v>
      </c>
      <c r="Q3151" s="31"/>
      <c r="R3151" s="31" t="s">
        <v>6019</v>
      </c>
      <c r="S3151" s="31" t="s">
        <v>6020</v>
      </c>
      <c r="T3151" s="40" t="s">
        <v>6021</v>
      </c>
      <c r="U3151" s="40"/>
      <c r="V3151" s="48"/>
      <c r="W3151" s="48"/>
    </row>
    <row r="3152" s="49" customFormat="1">
      <c r="A3152" s="39">
        <v>25</v>
      </c>
      <c r="B3152" s="54" t="s">
        <v>40</v>
      </c>
      <c r="C3152" s="55" t="s">
        <v>5997</v>
      </c>
      <c r="D3152" s="141" t="s">
        <v>5708</v>
      </c>
      <c r="E3152" s="88">
        <v>45099</v>
      </c>
      <c r="F3152" s="37" t="str">
        <f>VLOOKUP($C3152,CARPETAS!$C$5:$L$2388,2,FALSE)</f>
        <v>BRB032</v>
      </c>
      <c r="G3152" s="27" t="str">
        <f>VLOOKUP($C3152,CARPETAS!$C$5:$L$2388,9,FALSE)</f>
        <v>146.32.71</v>
      </c>
      <c r="H3152" s="28" t="str">
        <f>VLOOKUP($C3152,CARPETAS!$C$5:$L$2388,5,FALSE)</f>
        <v>Silvio</v>
      </c>
      <c r="I3152" s="88">
        <v>45100</v>
      </c>
      <c r="J3152" s="29" t="str">
        <f>VLOOKUP($C3152,CARPETAS!$C$5:$L$2388,4,FALSE)</f>
        <v>Rio Branco</v>
      </c>
      <c r="K3152" s="38"/>
      <c r="L3152" s="93">
        <f ref="L3152:L3161" t="shared" si="204">I3152+1</f>
        <v>45101</v>
      </c>
      <c r="M3152" s="30">
        <f t="shared" si="203"/>
        <v>2</v>
      </c>
      <c r="N3152" s="31">
        <v>918</v>
      </c>
      <c r="O3152" s="31" t="s">
        <v>6022</v>
      </c>
      <c r="P3152" s="31">
        <v>920</v>
      </c>
      <c r="Q3152" s="31">
        <v>6317</v>
      </c>
      <c r="R3152" s="31" t="s">
        <v>5371</v>
      </c>
      <c r="S3152" s="31" t="s">
        <v>3040</v>
      </c>
      <c r="T3152" s="40" t="s">
        <v>6023</v>
      </c>
      <c r="U3152" s="40"/>
      <c r="V3152" s="48"/>
      <c r="W3152" s="48"/>
    </row>
    <row r="3153" s="49" customFormat="1">
      <c r="A3153" s="39">
        <v>25</v>
      </c>
      <c r="B3153" s="54" t="s">
        <v>40</v>
      </c>
      <c r="C3153" s="55" t="s">
        <v>6011</v>
      </c>
      <c r="D3153" s="141" t="s">
        <v>26</v>
      </c>
      <c r="E3153" s="88">
        <v>45100</v>
      </c>
      <c r="F3153" s="37" t="str">
        <f>VLOOKUP($C3153,CARPETAS!$C$5:$L$2388,2,FALSE)</f>
        <v>BRB033</v>
      </c>
      <c r="G3153" s="27" t="str">
        <f>VLOOKUP($C3153,CARPETAS!$C$5:$L$2388,9,FALSE)</f>
        <v>146,33,05</v>
      </c>
      <c r="H3153" s="28" t="str">
        <f>VLOOKUP($C3153,CARPETAS!$C$5:$L$2388,5,FALSE)</f>
        <v>Zanini</v>
      </c>
      <c r="I3153" s="88">
        <v>45103</v>
      </c>
      <c r="J3153" s="29" t="str">
        <f>VLOOKUP($C3153,CARPETAS!$C$5:$L$2388,4,FALSE)</f>
        <v>Rio Branco</v>
      </c>
      <c r="K3153" s="38"/>
      <c r="L3153" s="93">
        <f t="shared" si="204"/>
        <v>45104</v>
      </c>
      <c r="M3153" s="30">
        <f t="shared" si="203"/>
        <v>4</v>
      </c>
      <c r="N3153" s="31">
        <v>900</v>
      </c>
      <c r="O3153" s="31" t="s">
        <v>691</v>
      </c>
      <c r="P3153" s="31">
        <v>900</v>
      </c>
      <c r="Q3153" s="31">
        <v>3704</v>
      </c>
      <c r="R3153" s="31" t="s">
        <v>3752</v>
      </c>
      <c r="S3153" s="31" t="s">
        <v>316</v>
      </c>
      <c r="T3153" s="40" t="s">
        <v>6024</v>
      </c>
      <c r="U3153" s="40"/>
      <c r="V3153" s="48"/>
      <c r="W3153" s="48"/>
    </row>
    <row r="3154" s="49" customFormat="1">
      <c r="A3154" s="39">
        <v>25</v>
      </c>
      <c r="B3154" s="54" t="s">
        <v>40</v>
      </c>
      <c r="C3154" s="55" t="s">
        <v>5985</v>
      </c>
      <c r="D3154" s="141" t="s">
        <v>28</v>
      </c>
      <c r="E3154" s="88">
        <v>45100</v>
      </c>
      <c r="F3154" s="37" t="str">
        <f>VLOOKUP($C3154,CARPETAS!$C$5:$L$2388,2,FALSE)</f>
        <v>BRB028</v>
      </c>
      <c r="G3154" s="27" t="str">
        <f>VLOOKUP($C3154,CARPETAS!$C$5:$L$2388,9,FALSE)</f>
        <v>146,19,82</v>
      </c>
      <c r="H3154" s="28" t="str">
        <f>VLOOKUP($C3154,CARPETAS!$C$5:$L$2388,5,FALSE)</f>
        <v>Zanini</v>
      </c>
      <c r="I3154" s="88">
        <v>45103</v>
      </c>
      <c r="J3154" s="29" t="str">
        <f>VLOOKUP($C3154,CARPETAS!$C$5:$L$2388,4,FALSE)</f>
        <v>Rio Branco</v>
      </c>
      <c r="K3154" s="38"/>
      <c r="L3154" s="93">
        <f t="shared" si="204"/>
        <v>45104</v>
      </c>
      <c r="M3154" s="30">
        <f t="shared" si="203"/>
        <v>4</v>
      </c>
      <c r="N3154" s="31">
        <v>918</v>
      </c>
      <c r="O3154" s="31" t="s">
        <v>1436</v>
      </c>
      <c r="P3154" s="31"/>
      <c r="Q3154" s="31">
        <v>3705</v>
      </c>
      <c r="R3154" s="31" t="s">
        <v>252</v>
      </c>
      <c r="S3154" s="31" t="s">
        <v>111</v>
      </c>
      <c r="T3154" s="40" t="s">
        <v>6025</v>
      </c>
      <c r="U3154" s="40"/>
      <c r="V3154" s="48"/>
      <c r="W3154" s="48"/>
    </row>
    <row r="3155" s="49" customFormat="1">
      <c r="A3155" s="39">
        <v>26</v>
      </c>
      <c r="B3155" s="54" t="s">
        <v>40</v>
      </c>
      <c r="C3155" s="55" t="s">
        <v>6011</v>
      </c>
      <c r="D3155" s="141" t="s">
        <v>26</v>
      </c>
      <c r="E3155" s="88">
        <v>45103</v>
      </c>
      <c r="F3155" s="37" t="str">
        <f>VLOOKUP($C3155,CARPETAS!$C$5:$L$2388,2,FALSE)</f>
        <v>BRB033</v>
      </c>
      <c r="G3155" s="27" t="str">
        <f>VLOOKUP($C3155,CARPETAS!$C$5:$L$2388,9,FALSE)</f>
        <v>146,33,05</v>
      </c>
      <c r="H3155" s="28" t="str">
        <f>VLOOKUP($C3155,CARPETAS!$C$5:$L$2388,5,FALSE)</f>
        <v>Zanini</v>
      </c>
      <c r="I3155" s="88">
        <f>E3155+2</f>
        <v>45105</v>
      </c>
      <c r="J3155" s="29" t="str">
        <f>VLOOKUP($C3155,CARPETAS!$C$5:$L$2388,4,FALSE)</f>
        <v>Rio Branco</v>
      </c>
      <c r="K3155" s="38"/>
      <c r="L3155" s="93">
        <f t="shared" si="204"/>
        <v>45106</v>
      </c>
      <c r="M3155" s="30">
        <f t="shared" si="203"/>
        <v>3</v>
      </c>
      <c r="N3155" s="31">
        <v>918</v>
      </c>
      <c r="O3155" s="31" t="s">
        <v>713</v>
      </c>
      <c r="P3155" s="31">
        <v>901</v>
      </c>
      <c r="Q3155" s="31">
        <v>3709</v>
      </c>
      <c r="R3155" s="31" t="s">
        <v>710</v>
      </c>
      <c r="S3155" s="31" t="s">
        <v>3413</v>
      </c>
      <c r="T3155" s="40" t="s">
        <v>6026</v>
      </c>
      <c r="U3155" s="40"/>
      <c r="V3155" s="48"/>
      <c r="W3155" s="48"/>
    </row>
    <row r="3156" s="49" customFormat="1">
      <c r="A3156" s="39">
        <v>26</v>
      </c>
      <c r="B3156" s="54" t="s">
        <v>40</v>
      </c>
      <c r="C3156" s="55" t="s">
        <v>6027</v>
      </c>
      <c r="D3156" s="141" t="s">
        <v>2282</v>
      </c>
      <c r="E3156" s="88">
        <v>45103</v>
      </c>
      <c r="F3156" s="37" t="str">
        <f>VLOOKUP($C3156,CARPETAS!$C$5:$L$2388,2,FALSE)</f>
        <v>BRE033</v>
      </c>
      <c r="G3156" s="27" t="str">
        <f>VLOOKUP($C3156,CARPETAS!$C$5:$L$2388,9,FALSE)</f>
        <v>1463357/1463354/1463355</v>
      </c>
      <c r="H3156" s="28" t="str">
        <f>VLOOKUP($C3156,CARPETAS!$C$5:$L$2388,5,FALSE)</f>
        <v>Benini</v>
      </c>
      <c r="I3156" s="88">
        <f>E3156+2</f>
        <v>45105</v>
      </c>
      <c r="J3156" s="29" t="str">
        <f>VLOOKUP($C3156,CARPETAS!$C$5:$L$2388,4,FALSE)</f>
        <v>Rio Branco</v>
      </c>
      <c r="K3156" s="38"/>
      <c r="L3156" s="93">
        <f t="shared" si="204"/>
        <v>45106</v>
      </c>
      <c r="M3156" s="30">
        <f t="shared" si="203"/>
        <v>3</v>
      </c>
      <c r="N3156" s="31">
        <v>1388</v>
      </c>
      <c r="O3156" s="31"/>
      <c r="P3156" s="31"/>
      <c r="Q3156" s="31">
        <v>34</v>
      </c>
      <c r="R3156" s="31" t="s">
        <v>6028</v>
      </c>
      <c r="S3156" s="31" t="s">
        <v>6029</v>
      </c>
      <c r="T3156" s="40"/>
      <c r="U3156" s="40"/>
      <c r="V3156" s="48"/>
      <c r="W3156" s="48"/>
    </row>
    <row r="3157" s="49" customFormat="1">
      <c r="A3157" s="39">
        <v>26</v>
      </c>
      <c r="B3157" s="54" t="s">
        <v>40</v>
      </c>
      <c r="C3157" s="55" t="s">
        <v>6011</v>
      </c>
      <c r="D3157" s="141" t="s">
        <v>26</v>
      </c>
      <c r="E3157" s="88">
        <v>45105</v>
      </c>
      <c r="F3157" s="37" t="str">
        <f>VLOOKUP($C3157,CARPETAS!$C$5:$L$2388,2,FALSE)</f>
        <v>BRB033</v>
      </c>
      <c r="G3157" s="27" t="str">
        <f>VLOOKUP($C3157,CARPETAS!$C$5:$L$2388,9,FALSE)</f>
        <v>146,33,05</v>
      </c>
      <c r="H3157" s="28" t="str">
        <f>VLOOKUP($C3157,CARPETAS!$C$5:$L$2388,5,FALSE)</f>
        <v>Zanini</v>
      </c>
      <c r="I3157" s="88">
        <f>E3157+2</f>
        <v>45107</v>
      </c>
      <c r="J3157" s="29" t="str">
        <f>VLOOKUP($C3157,CARPETAS!$C$5:$L$2388,4,FALSE)</f>
        <v>Rio Branco</v>
      </c>
      <c r="K3157" s="38"/>
      <c r="L3157" s="93">
        <f t="shared" si="204"/>
        <v>45108</v>
      </c>
      <c r="M3157" s="30">
        <f t="shared" si="203"/>
        <v>3</v>
      </c>
      <c r="N3157" s="31">
        <v>900</v>
      </c>
      <c r="O3157" s="31" t="s">
        <v>727</v>
      </c>
      <c r="P3157" s="31">
        <v>901</v>
      </c>
      <c r="Q3157" s="31">
        <v>3714</v>
      </c>
      <c r="R3157" s="31" t="s">
        <v>221</v>
      </c>
      <c r="S3157" s="31" t="s">
        <v>5240</v>
      </c>
      <c r="T3157" s="40" t="s">
        <v>6030</v>
      </c>
      <c r="U3157" s="40"/>
      <c r="V3157" s="48"/>
      <c r="W3157" s="48"/>
    </row>
    <row r="3158" s="49" customFormat="1">
      <c r="A3158" s="39">
        <v>26</v>
      </c>
      <c r="B3158" s="54" t="s">
        <v>40</v>
      </c>
      <c r="C3158" s="55" t="s">
        <v>6031</v>
      </c>
      <c r="D3158" s="141" t="s">
        <v>28</v>
      </c>
      <c r="E3158" s="88">
        <v>45106</v>
      </c>
      <c r="F3158" s="37" t="str">
        <f>VLOOKUP($C3158,CARPETAS!$C$5:$L$2388,2,FALSE)</f>
        <v>BRB034</v>
      </c>
      <c r="G3158" s="27" t="str">
        <f>VLOOKUP($C3158,CARPETAS!$C$5:$L$2388,9,FALSE)</f>
        <v>146,43,29</v>
      </c>
      <c r="H3158" s="28" t="str">
        <f>VLOOKUP($C3158,CARPETAS!$C$5:$L$2388,5,FALSE)</f>
        <v>Silvio</v>
      </c>
      <c r="I3158" s="88">
        <v>45107</v>
      </c>
      <c r="J3158" s="29" t="str">
        <f>VLOOKUP($C3158,CARPETAS!$C$5:$L$2388,4,FALSE)</f>
        <v>Rio Branco</v>
      </c>
      <c r="K3158" s="38"/>
      <c r="L3158" s="93">
        <f t="shared" si="204"/>
        <v>45108</v>
      </c>
      <c r="M3158" s="30">
        <f t="shared" si="203"/>
        <v>2</v>
      </c>
      <c r="N3158" s="31">
        <v>918</v>
      </c>
      <c r="O3158" s="31" t="s">
        <v>570</v>
      </c>
      <c r="P3158" s="31">
        <v>920</v>
      </c>
      <c r="Q3158" s="31">
        <v>6331</v>
      </c>
      <c r="R3158" s="31" t="s">
        <v>5796</v>
      </c>
      <c r="S3158" s="31" t="s">
        <v>5542</v>
      </c>
      <c r="T3158" s="40" t="s">
        <v>6032</v>
      </c>
      <c r="U3158" s="40"/>
      <c r="V3158" s="48"/>
      <c r="W3158" s="48"/>
    </row>
    <row r="3159" s="49" customFormat="1">
      <c r="A3159" s="39">
        <v>26</v>
      </c>
      <c r="B3159" s="54" t="s">
        <v>40</v>
      </c>
      <c r="C3159" s="250" t="s">
        <v>5985</v>
      </c>
      <c r="D3159" s="141" t="s">
        <v>26</v>
      </c>
      <c r="E3159" s="88">
        <v>45106</v>
      </c>
      <c r="F3159" s="37" t="str">
        <f>VLOOKUP($C3159,CARPETAS!$C$5:$L$2388,2,FALSE)</f>
        <v>BRB028</v>
      </c>
      <c r="G3159" s="27" t="str">
        <f>VLOOKUP($C3159,CARPETAS!$C$5:$L$2388,9,FALSE)</f>
        <v>146,19,82</v>
      </c>
      <c r="H3159" s="28" t="str">
        <f>VLOOKUP($C3159,CARPETAS!$C$5:$L$2388,5,FALSE)</f>
        <v>Zanini</v>
      </c>
      <c r="I3159" s="88">
        <v>45107</v>
      </c>
      <c r="J3159" s="29" t="str">
        <f>VLOOKUP($C3159,CARPETAS!$C$5:$L$2388,4,FALSE)</f>
        <v>Rio Branco</v>
      </c>
      <c r="K3159" s="38"/>
      <c r="L3159" s="93">
        <f t="shared" si="204"/>
        <v>45108</v>
      </c>
      <c r="M3159" s="30">
        <f t="shared" si="203"/>
        <v>2</v>
      </c>
      <c r="N3159" s="31">
        <v>918</v>
      </c>
      <c r="O3159" s="31" t="s">
        <v>731</v>
      </c>
      <c r="P3159" s="31">
        <v>919</v>
      </c>
      <c r="Q3159" s="31">
        <v>3715</v>
      </c>
      <c r="R3159" s="31" t="s">
        <v>3132</v>
      </c>
      <c r="S3159" s="31" t="s">
        <v>2753</v>
      </c>
      <c r="T3159" s="40" t="s">
        <v>6033</v>
      </c>
      <c r="U3159" s="40"/>
      <c r="V3159" s="48"/>
      <c r="W3159" s="48"/>
    </row>
    <row r="3160" s="49" customFormat="1">
      <c r="A3160" s="39">
        <v>26</v>
      </c>
      <c r="B3160" s="54" t="s">
        <v>40</v>
      </c>
      <c r="C3160" s="55" t="s">
        <v>5985</v>
      </c>
      <c r="D3160" s="141" t="s">
        <v>26</v>
      </c>
      <c r="E3160" s="88">
        <v>45108</v>
      </c>
      <c r="F3160" s="37" t="str">
        <f>VLOOKUP($C3160,CARPETAS!$C$5:$L$2388,2,FALSE)</f>
        <v>BRB028</v>
      </c>
      <c r="G3160" s="27" t="str">
        <f>VLOOKUP($C3160,CARPETAS!$C$5:$L$2388,9,FALSE)</f>
        <v>146,19,82</v>
      </c>
      <c r="H3160" s="28" t="str">
        <f>VLOOKUP($C3160,CARPETAS!$C$5:$L$2388,5,FALSE)</f>
        <v>Zanini</v>
      </c>
      <c r="I3160" s="88">
        <v>45110</v>
      </c>
      <c r="J3160" s="29" t="str">
        <f>VLOOKUP($C3160,CARPETAS!$C$5:$L$2388,4,FALSE)</f>
        <v>Rio Branco</v>
      </c>
      <c r="K3160" s="38"/>
      <c r="L3160" s="93">
        <f t="shared" si="204"/>
        <v>45111</v>
      </c>
      <c r="M3160" s="30">
        <f t="shared" si="203"/>
        <v>3</v>
      </c>
      <c r="N3160" s="31">
        <v>918</v>
      </c>
      <c r="O3160" s="31" t="s">
        <v>749</v>
      </c>
      <c r="P3160" s="31">
        <v>918</v>
      </c>
      <c r="Q3160" s="31">
        <v>3721</v>
      </c>
      <c r="R3160" s="31" t="s">
        <v>552</v>
      </c>
      <c r="S3160" s="31" t="s">
        <v>553</v>
      </c>
      <c r="T3160" s="40" t="s">
        <v>6034</v>
      </c>
      <c r="U3160" s="40"/>
      <c r="V3160" s="48"/>
      <c r="W3160" s="48"/>
    </row>
    <row r="3161" s="49" customFormat="1">
      <c r="A3161" s="39">
        <v>26</v>
      </c>
      <c r="B3161" s="54" t="s">
        <v>40</v>
      </c>
      <c r="C3161" s="55" t="s">
        <v>6031</v>
      </c>
      <c r="D3161" s="141" t="s">
        <v>5708</v>
      </c>
      <c r="E3161" s="88">
        <v>45108</v>
      </c>
      <c r="F3161" s="37" t="str">
        <f>VLOOKUP($C3161,CARPETAS!$C$5:$L$2388,2,FALSE)</f>
        <v>BRB034</v>
      </c>
      <c r="G3161" s="27" t="str">
        <f>VLOOKUP($C3161,CARPETAS!$C$5:$L$2388,9,FALSE)</f>
        <v>146,43,29</v>
      </c>
      <c r="H3161" s="28" t="str">
        <f>VLOOKUP($C3161,CARPETAS!$C$5:$L$2388,5,FALSE)</f>
        <v>Silvio</v>
      </c>
      <c r="I3161" s="88">
        <f>E3161+2</f>
        <v>45110</v>
      </c>
      <c r="J3161" s="29" t="str">
        <f>VLOOKUP($C3161,CARPETAS!$C$5:$L$2388,4,FALSE)</f>
        <v>Rio Branco</v>
      </c>
      <c r="K3161" s="38"/>
      <c r="L3161" s="93">
        <f t="shared" si="204"/>
        <v>45111</v>
      </c>
      <c r="M3161" s="30">
        <f t="shared" si="203"/>
        <v>3</v>
      </c>
      <c r="N3161" s="31">
        <v>918</v>
      </c>
      <c r="O3161" s="31" t="s">
        <v>6035</v>
      </c>
      <c r="P3161" s="31">
        <v>919</v>
      </c>
      <c r="Q3161" s="31">
        <v>6332</v>
      </c>
      <c r="R3161" s="31" t="s">
        <v>5808</v>
      </c>
      <c r="S3161" s="31" t="s">
        <v>5809</v>
      </c>
      <c r="T3161" s="40" t="s">
        <v>6033</v>
      </c>
      <c r="U3161" s="40"/>
      <c r="V3161" s="48"/>
      <c r="W3161" s="48"/>
    </row>
    <row r="3162" s="49" customFormat="1">
      <c r="A3162" s="39">
        <v>26</v>
      </c>
      <c r="B3162" s="54" t="s">
        <v>40</v>
      </c>
      <c r="C3162" s="55" t="s">
        <v>6036</v>
      </c>
      <c r="D3162" s="141" t="s">
        <v>6037</v>
      </c>
      <c r="E3162" s="88">
        <v>45105</v>
      </c>
      <c r="F3162" s="37" t="str">
        <f>VLOOKUP($C3162,CARPETAS!$C$5:$L$2388,2,FALSE)</f>
        <v>BRS008</v>
      </c>
      <c r="G3162" s="27">
        <f>VLOOKUP($C3162,CARPETAS!$C$5:$L$2388,9,FALSE)</f>
        <v>0</v>
      </c>
      <c r="H3162" s="28" t="str">
        <f>VLOOKUP($C3162,CARPETAS!$C$5:$L$2388,5,FALSE)</f>
        <v>Agrobianvirc</v>
      </c>
      <c r="I3162" s="88">
        <f>E3162+5</f>
        <v>45110</v>
      </c>
      <c r="J3162" s="29" t="str">
        <f>VLOOKUP($C3162,CARPETAS!$C$5:$L$2388,4,FALSE)</f>
        <v>Rio Branco</v>
      </c>
      <c r="K3162" s="38"/>
      <c r="L3162" s="93">
        <f>I3162+1+1</f>
        <v>45112</v>
      </c>
      <c r="M3162" s="30">
        <f t="shared" si="203"/>
        <v>7</v>
      </c>
      <c r="N3162" s="31">
        <v>900</v>
      </c>
      <c r="O3162" s="31" t="s">
        <v>6038</v>
      </c>
      <c r="P3162" s="31">
        <v>899</v>
      </c>
      <c r="Q3162" s="31"/>
      <c r="R3162" s="31" t="s">
        <v>5586</v>
      </c>
      <c r="S3162" s="31" t="s">
        <v>5587</v>
      </c>
      <c r="T3162" s="40" t="s">
        <v>6039</v>
      </c>
      <c r="U3162" s="40"/>
      <c r="V3162" s="48"/>
      <c r="W3162" s="48"/>
    </row>
    <row r="3163" s="49" customFormat="1">
      <c r="A3163" s="39">
        <v>27</v>
      </c>
      <c r="B3163" s="54" t="s">
        <v>40</v>
      </c>
      <c r="C3163" s="55" t="s">
        <v>6040</v>
      </c>
      <c r="D3163" s="141" t="s">
        <v>1998</v>
      </c>
      <c r="E3163" s="88">
        <v>45111</v>
      </c>
      <c r="F3163" s="37" t="str">
        <f>VLOOKUP($C3163,CARPETAS!$C$5:$L$2388,2,FALSE)</f>
        <v>BRB036</v>
      </c>
      <c r="G3163" s="27" t="str">
        <f>VLOOKUP($C3163,CARPETAS!$C$5:$L$2388,9,FALSE)</f>
        <v>146,46,11</v>
      </c>
      <c r="H3163" s="28" t="str">
        <f>VLOOKUP($C3163,CARPETAS!$C$5:$L$2388,5,FALSE)</f>
        <v>Zanini</v>
      </c>
      <c r="I3163" s="88">
        <v>45111</v>
      </c>
      <c r="J3163" s="29" t="str">
        <f>VLOOKUP($C3163,CARPETAS!$C$5:$L$2388,4,FALSE)</f>
        <v>Rio Branco</v>
      </c>
      <c r="K3163" s="38"/>
      <c r="L3163" s="93">
        <f ref="L3163:L3177" t="shared" si="205">I3163+1</f>
        <v>45112</v>
      </c>
      <c r="M3163" s="30">
        <f t="shared" si="203"/>
        <v>1</v>
      </c>
      <c r="N3163" s="31">
        <v>918</v>
      </c>
      <c r="O3163" s="31" t="s">
        <v>2474</v>
      </c>
      <c r="P3163" s="31">
        <v>918</v>
      </c>
      <c r="Q3163" s="31">
        <v>3724</v>
      </c>
      <c r="R3163" s="31" t="s">
        <v>962</v>
      </c>
      <c r="S3163" s="31" t="s">
        <v>963</v>
      </c>
      <c r="T3163" s="40" t="s">
        <v>6041</v>
      </c>
      <c r="U3163" s="40"/>
      <c r="V3163" s="48"/>
      <c r="W3163" s="48"/>
    </row>
    <row r="3164" s="49" customFormat="1">
      <c r="A3164" s="39">
        <v>26</v>
      </c>
      <c r="B3164" s="54" t="s">
        <v>40</v>
      </c>
      <c r="C3164" s="55" t="s">
        <v>6042</v>
      </c>
      <c r="D3164" s="141" t="s">
        <v>1907</v>
      </c>
      <c r="E3164" s="88">
        <v>45107</v>
      </c>
      <c r="F3164" s="37" t="str">
        <f>VLOOKUP($C3164,CARPETAS!$C$5:$L$2388,2,FALSE)</f>
        <v>PYB035</v>
      </c>
      <c r="G3164" s="27" t="str">
        <f>VLOOKUP($C3164,CARPETAS!$C$5:$L$2388,9,FALSE)</f>
        <v>146,42,77</v>
      </c>
      <c r="H3164" s="28" t="str">
        <f>VLOOKUP($C3164,CARPETAS!$C$5:$L$2388,5,FALSE)</f>
        <v>Alto Paraguay</v>
      </c>
      <c r="I3164" s="88">
        <f>E3164+5</f>
        <v>45112</v>
      </c>
      <c r="J3164" s="29" t="str">
        <f>VLOOKUP($C3164,CARPETAS!$C$5:$L$2388,4,FALSE)</f>
        <v>Salto</v>
      </c>
      <c r="K3164" s="38"/>
      <c r="L3164" s="93">
        <f t="shared" si="205"/>
        <v>45113</v>
      </c>
      <c r="M3164" s="30">
        <f t="shared" si="203"/>
        <v>6</v>
      </c>
      <c r="N3164" s="31">
        <v>990</v>
      </c>
      <c r="O3164" s="31" t="s">
        <v>2224</v>
      </c>
      <c r="P3164" s="31">
        <v>992</v>
      </c>
      <c r="Q3164" s="31"/>
      <c r="R3164" s="31" t="s">
        <v>6043</v>
      </c>
      <c r="S3164" s="31" t="s">
        <v>6044</v>
      </c>
      <c r="T3164" s="40" t="s">
        <v>6045</v>
      </c>
      <c r="U3164" s="40"/>
      <c r="V3164" s="48"/>
      <c r="W3164" s="48"/>
    </row>
    <row r="3165" s="49" customFormat="1">
      <c r="A3165" s="39">
        <v>27</v>
      </c>
      <c r="B3165" s="54" t="s">
        <v>40</v>
      </c>
      <c r="C3165" s="55" t="s">
        <v>6046</v>
      </c>
      <c r="D3165" s="141" t="s">
        <v>26</v>
      </c>
      <c r="E3165" s="88">
        <v>45110</v>
      </c>
      <c r="F3165" s="37" t="str">
        <f>VLOOKUP($C3165,CARPETAS!$C$5:$L$2388,2,FALSE)</f>
        <v>BRB035</v>
      </c>
      <c r="G3165" s="27" t="str">
        <f>VLOOKUP($C3165,CARPETAS!$C$5:$L$2388,9,FALSE)</f>
        <v>146,46,09</v>
      </c>
      <c r="H3165" s="28" t="str">
        <f>VLOOKUP($C3165,CARPETAS!$C$5:$L$2388,5,FALSE)</f>
        <v>Zanini</v>
      </c>
      <c r="I3165" s="88">
        <f>E3165+2</f>
        <v>45112</v>
      </c>
      <c r="J3165" s="29" t="str">
        <f>VLOOKUP($C3165,CARPETAS!$C$5:$L$2388,4,FALSE)</f>
        <v>Rio Branco</v>
      </c>
      <c r="K3165" s="38"/>
      <c r="L3165" s="93">
        <f t="shared" si="205"/>
        <v>45113</v>
      </c>
      <c r="M3165" s="30">
        <f t="shared" si="203"/>
        <v>3</v>
      </c>
      <c r="N3165" s="31">
        <v>900</v>
      </c>
      <c r="O3165" s="31" t="s">
        <v>752</v>
      </c>
      <c r="P3165" s="31">
        <v>900</v>
      </c>
      <c r="Q3165" s="31">
        <v>3723</v>
      </c>
      <c r="R3165" s="31" t="s">
        <v>3326</v>
      </c>
      <c r="S3165" s="31" t="s">
        <v>3670</v>
      </c>
      <c r="T3165" s="40" t="s">
        <v>6047</v>
      </c>
      <c r="U3165" s="40"/>
      <c r="V3165" s="48"/>
      <c r="W3165" s="48"/>
    </row>
    <row r="3166" s="49" customFormat="1">
      <c r="A3166" s="39">
        <v>27</v>
      </c>
      <c r="B3166" s="54" t="s">
        <v>40</v>
      </c>
      <c r="C3166" s="55" t="s">
        <v>5959</v>
      </c>
      <c r="D3166" s="141" t="s">
        <v>27</v>
      </c>
      <c r="E3166" s="88">
        <v>45110</v>
      </c>
      <c r="F3166" s="37" t="str">
        <f>VLOOKUP($C3166,CARPETAS!$C$5:$L$2388,2,FALSE)</f>
        <v>BRB030</v>
      </c>
      <c r="G3166" s="27" t="str">
        <f>VLOOKUP($C3166,CARPETAS!$C$5:$L$2388,9,FALSE)</f>
        <v>146.19.86</v>
      </c>
      <c r="H3166" s="28" t="str">
        <f>VLOOKUP($C3166,CARPETAS!$C$5:$L$2388,5,FALSE)</f>
        <v>Amaro</v>
      </c>
      <c r="I3166" s="88">
        <f>E3166+2</f>
        <v>45112</v>
      </c>
      <c r="J3166" s="29" t="str">
        <f>VLOOKUP($C3166,CARPETAS!$C$5:$L$2388,4,FALSE)</f>
        <v>Rio Branco</v>
      </c>
      <c r="K3166" s="38"/>
      <c r="L3166" s="93">
        <f t="shared" si="205"/>
        <v>45113</v>
      </c>
      <c r="M3166" s="30">
        <f t="shared" si="203"/>
        <v>3</v>
      </c>
      <c r="N3166" s="31">
        <v>1008</v>
      </c>
      <c r="O3166" s="31" t="s">
        <v>3157</v>
      </c>
      <c r="P3166" s="31">
        <v>1009</v>
      </c>
      <c r="Q3166" s="31">
        <v>22234</v>
      </c>
      <c r="R3166" s="31" t="s">
        <v>3564</v>
      </c>
      <c r="S3166" s="31" t="s">
        <v>3760</v>
      </c>
      <c r="T3166" s="40" t="s">
        <v>6048</v>
      </c>
      <c r="U3166" s="40"/>
      <c r="V3166" s="48"/>
      <c r="W3166" s="48"/>
    </row>
    <row r="3167" s="49" customFormat="1">
      <c r="A3167" s="39">
        <v>27</v>
      </c>
      <c r="B3167" s="54" t="s">
        <v>40</v>
      </c>
      <c r="C3167" s="55" t="s">
        <v>6031</v>
      </c>
      <c r="D3167" s="141" t="s">
        <v>28</v>
      </c>
      <c r="E3167" s="88">
        <v>45111</v>
      </c>
      <c r="F3167" s="37" t="str">
        <f>VLOOKUP($C3167,CARPETAS!$C$5:$L$2388,2,FALSE)</f>
        <v>BRB034</v>
      </c>
      <c r="G3167" s="27" t="str">
        <f>VLOOKUP($C3167,CARPETAS!$C$5:$L$2388,9,FALSE)</f>
        <v>146,43,29</v>
      </c>
      <c r="H3167" s="28" t="str">
        <f>VLOOKUP($C3167,CARPETAS!$C$5:$L$2388,5,FALSE)</f>
        <v>Silvio</v>
      </c>
      <c r="I3167" s="88">
        <v>45112</v>
      </c>
      <c r="J3167" s="29" t="str">
        <f>VLOOKUP($C3167,CARPETAS!$C$5:$L$2388,4,FALSE)</f>
        <v>Rio Branco</v>
      </c>
      <c r="K3167" s="38"/>
      <c r="L3167" s="93">
        <f t="shared" si="205"/>
        <v>45113</v>
      </c>
      <c r="M3167" s="30">
        <f t="shared" si="203"/>
        <v>2</v>
      </c>
      <c r="N3167" s="31">
        <v>918</v>
      </c>
      <c r="O3167" s="31" t="s">
        <v>1464</v>
      </c>
      <c r="P3167" s="31">
        <v>920</v>
      </c>
      <c r="Q3167" s="31">
        <v>6333</v>
      </c>
      <c r="R3167" s="31" t="s">
        <v>6049</v>
      </c>
      <c r="S3167" s="31" t="s">
        <v>6050</v>
      </c>
      <c r="T3167" s="40" t="s">
        <v>6051</v>
      </c>
      <c r="U3167" s="40"/>
      <c r="V3167" s="48"/>
      <c r="W3167" s="48"/>
    </row>
    <row r="3168" s="49" customFormat="1">
      <c r="A3168" s="39">
        <v>27</v>
      </c>
      <c r="B3168" s="54" t="s">
        <v>40</v>
      </c>
      <c r="C3168" s="55" t="s">
        <v>6046</v>
      </c>
      <c r="D3168" s="141" t="s">
        <v>26</v>
      </c>
      <c r="E3168" s="88">
        <v>45111</v>
      </c>
      <c r="F3168" s="37" t="str">
        <f>VLOOKUP($C3168,CARPETAS!$C$5:$L$2388,2,FALSE)</f>
        <v>BRB035</v>
      </c>
      <c r="G3168" s="27" t="str">
        <f>VLOOKUP($C3168,CARPETAS!$C$5:$L$2388,9,FALSE)</f>
        <v>146,46,09</v>
      </c>
      <c r="H3168" s="28" t="str">
        <f>VLOOKUP($C3168,CARPETAS!$C$5:$L$2388,5,FALSE)</f>
        <v>Zanini</v>
      </c>
      <c r="I3168" s="88">
        <v>45112</v>
      </c>
      <c r="J3168" s="29" t="str">
        <f>VLOOKUP($C3168,CARPETAS!$C$5:$L$2388,4,FALSE)</f>
        <v>Rio Branco</v>
      </c>
      <c r="K3168" s="38"/>
      <c r="L3168" s="93">
        <f t="shared" si="205"/>
        <v>45113</v>
      </c>
      <c r="M3168" s="30">
        <f t="shared" si="203"/>
        <v>2</v>
      </c>
      <c r="N3168" s="31">
        <v>900</v>
      </c>
      <c r="O3168" s="31" t="s">
        <v>1747</v>
      </c>
      <c r="P3168" s="31">
        <v>900</v>
      </c>
      <c r="Q3168" s="31">
        <v>3728</v>
      </c>
      <c r="R3168" s="31" t="s">
        <v>361</v>
      </c>
      <c r="S3168" s="31" t="s">
        <v>4455</v>
      </c>
      <c r="T3168" s="40" t="s">
        <v>6052</v>
      </c>
      <c r="U3168" s="40"/>
      <c r="V3168" s="48"/>
      <c r="W3168" s="48"/>
    </row>
    <row r="3169" s="49" customFormat="1">
      <c r="A3169" s="39">
        <v>27</v>
      </c>
      <c r="B3169" s="54" t="s">
        <v>40</v>
      </c>
      <c r="C3169" s="55" t="s">
        <v>6031</v>
      </c>
      <c r="D3169" s="141" t="s">
        <v>5708</v>
      </c>
      <c r="E3169" s="88">
        <v>45111</v>
      </c>
      <c r="F3169" s="37" t="str">
        <f>VLOOKUP($C3169,CARPETAS!$C$5:$L$2388,2,FALSE)</f>
        <v>BRB034</v>
      </c>
      <c r="G3169" s="27" t="str">
        <f>VLOOKUP($C3169,CARPETAS!$C$5:$L$2388,9,FALSE)</f>
        <v>146,43,29</v>
      </c>
      <c r="H3169" s="28" t="str">
        <f>VLOOKUP($C3169,CARPETAS!$C$5:$L$2388,5,FALSE)</f>
        <v>Silvio</v>
      </c>
      <c r="I3169" s="88">
        <f>E3169+2</f>
        <v>45113</v>
      </c>
      <c r="J3169" s="29" t="str">
        <f>VLOOKUP($C3169,CARPETAS!$C$5:$L$2388,4,FALSE)</f>
        <v>Rio Branco</v>
      </c>
      <c r="K3169" s="38"/>
      <c r="L3169" s="93">
        <f t="shared" si="205"/>
        <v>45114</v>
      </c>
      <c r="M3169" s="30">
        <f t="shared" si="203"/>
        <v>3</v>
      </c>
      <c r="N3169" s="31">
        <v>918</v>
      </c>
      <c r="O3169" s="31" t="s">
        <v>6053</v>
      </c>
      <c r="P3169" s="31">
        <v>919</v>
      </c>
      <c r="Q3169" s="31">
        <v>6334</v>
      </c>
      <c r="R3169" s="31" t="s">
        <v>4819</v>
      </c>
      <c r="S3169" s="31" t="s">
        <v>1991</v>
      </c>
      <c r="T3169" s="40" t="s">
        <v>6054</v>
      </c>
      <c r="U3169" s="40"/>
      <c r="V3169" s="48"/>
      <c r="W3169" s="48"/>
    </row>
    <row r="3170" s="49" customFormat="1">
      <c r="A3170" s="39">
        <v>27</v>
      </c>
      <c r="B3170" s="54" t="s">
        <v>40</v>
      </c>
      <c r="C3170" s="55" t="s">
        <v>6055</v>
      </c>
      <c r="D3170" s="141" t="s">
        <v>32</v>
      </c>
      <c r="E3170" s="88">
        <v>45111</v>
      </c>
      <c r="F3170" s="37" t="str">
        <f>VLOOKUP($C3170,CARPETAS!$C$5:$L$2388,2,FALSE)</f>
        <v>BRB037</v>
      </c>
      <c r="G3170" s="27" t="str">
        <f>VLOOKUP($C3170,CARPETAS!$C$5:$L$2388,9,FALSE)</f>
        <v>146,46,12</v>
      </c>
      <c r="H3170" s="28" t="str">
        <f>VLOOKUP($C3170,CARPETAS!$C$5:$L$2388,5,FALSE)</f>
        <v>Silvio</v>
      </c>
      <c r="I3170" s="88">
        <f>E3170+2</f>
        <v>45113</v>
      </c>
      <c r="J3170" s="29" t="str">
        <f>VLOOKUP($C3170,CARPETAS!$C$5:$L$2388,4,FALSE)</f>
        <v>Rio Branco</v>
      </c>
      <c r="K3170" s="38"/>
      <c r="L3170" s="93">
        <f t="shared" si="205"/>
        <v>45114</v>
      </c>
      <c r="M3170" s="30">
        <f t="shared" si="203"/>
        <v>3</v>
      </c>
      <c r="N3170" s="31">
        <v>918</v>
      </c>
      <c r="O3170" s="31" t="s">
        <v>1442</v>
      </c>
      <c r="P3170" s="31">
        <v>919</v>
      </c>
      <c r="Q3170" s="31">
        <v>6335</v>
      </c>
      <c r="R3170" s="31" t="s">
        <v>4902</v>
      </c>
      <c r="S3170" s="31" t="s">
        <v>4684</v>
      </c>
      <c r="T3170" s="40" t="s">
        <v>6056</v>
      </c>
      <c r="U3170" s="40"/>
      <c r="V3170" s="48"/>
      <c r="W3170" s="48"/>
    </row>
    <row r="3171" s="49" customFormat="1">
      <c r="A3171" s="39">
        <v>27</v>
      </c>
      <c r="B3171" s="54" t="s">
        <v>40</v>
      </c>
      <c r="C3171" s="55" t="s">
        <v>6057</v>
      </c>
      <c r="D3171" s="141" t="s">
        <v>1907</v>
      </c>
      <c r="E3171" s="88">
        <v>45110</v>
      </c>
      <c r="F3171" s="37" t="str">
        <f>VLOOKUP($C3171,CARPETAS!$C$5:$L$2388,2,FALSE)</f>
        <v>PYB037</v>
      </c>
      <c r="G3171" s="27" t="str">
        <f>VLOOKUP($C3171,CARPETAS!$C$5:$L$2388,9,FALSE)</f>
        <v>146,44,99</v>
      </c>
      <c r="H3171" s="28" t="str">
        <f>VLOOKUP($C3171,CARPETAS!$C$5:$L$2388,5,FALSE)</f>
        <v>Alto Paraguay</v>
      </c>
      <c r="I3171" s="88">
        <v>45113</v>
      </c>
      <c r="J3171" s="29" t="str">
        <f>VLOOKUP($C3171,CARPETAS!$C$5:$L$2388,4,FALSE)</f>
        <v>Salto</v>
      </c>
      <c r="K3171" s="38"/>
      <c r="L3171" s="93">
        <f t="shared" si="205"/>
        <v>45114</v>
      </c>
      <c r="M3171" s="30">
        <f t="shared" si="203"/>
        <v>4</v>
      </c>
      <c r="N3171" s="31">
        <v>990</v>
      </c>
      <c r="O3171" s="31" t="s">
        <v>2250</v>
      </c>
      <c r="P3171" s="31">
        <v>991</v>
      </c>
      <c r="Q3171" s="31"/>
      <c r="R3171" s="31" t="s">
        <v>6058</v>
      </c>
      <c r="S3171" s="31" t="s">
        <v>6059</v>
      </c>
      <c r="T3171" s="40" t="s">
        <v>6060</v>
      </c>
      <c r="U3171" s="40"/>
      <c r="V3171" s="48"/>
      <c r="W3171" s="48"/>
    </row>
    <row r="3172" s="49" customFormat="1">
      <c r="A3172" s="39">
        <v>27</v>
      </c>
      <c r="B3172" s="54" t="s">
        <v>40</v>
      </c>
      <c r="C3172" s="55" t="s">
        <v>6061</v>
      </c>
      <c r="D3172" s="141" t="s">
        <v>1907</v>
      </c>
      <c r="E3172" s="88">
        <v>45114</v>
      </c>
      <c r="F3172" s="37" t="str">
        <f>VLOOKUP($C3172,CARPETAS!$C$5:$L$2388,2,FALSE)</f>
        <v>PYB036</v>
      </c>
      <c r="G3172" s="27" t="str">
        <f>VLOOKUP($C3172,CARPETAS!$C$5:$L$2388,9,FALSE)</f>
        <v>146,42,78</v>
      </c>
      <c r="H3172" s="28" t="str">
        <f>VLOOKUP($C3172,CARPETAS!$C$5:$L$2388,5,FALSE)</f>
        <v>Alto Paraguay</v>
      </c>
      <c r="I3172" s="88">
        <v>45114</v>
      </c>
      <c r="J3172" s="29" t="str">
        <f>VLOOKUP($C3172,CARPETAS!$C$5:$L$2388,4,FALSE)</f>
        <v>Salto</v>
      </c>
      <c r="K3172" s="38"/>
      <c r="L3172" s="93">
        <f t="shared" si="205"/>
        <v>45115</v>
      </c>
      <c r="M3172" s="30">
        <f t="shared" si="203"/>
        <v>1</v>
      </c>
      <c r="N3172" s="31">
        <v>990</v>
      </c>
      <c r="O3172" s="31" t="s">
        <v>2254</v>
      </c>
      <c r="P3172" s="31">
        <v>992</v>
      </c>
      <c r="Q3172" s="31"/>
      <c r="R3172" s="31" t="s">
        <v>6015</v>
      </c>
      <c r="S3172" s="31" t="s">
        <v>6016</v>
      </c>
      <c r="T3172" s="40" t="s">
        <v>6062</v>
      </c>
      <c r="U3172" s="40"/>
      <c r="V3172" s="48"/>
      <c r="W3172" s="48"/>
    </row>
    <row r="3173" s="49" customFormat="1">
      <c r="A3173" s="39">
        <v>27</v>
      </c>
      <c r="B3173" s="54" t="s">
        <v>40</v>
      </c>
      <c r="C3173" s="55" t="s">
        <v>6055</v>
      </c>
      <c r="D3173" s="141" t="s">
        <v>28</v>
      </c>
      <c r="E3173" s="88">
        <v>45113</v>
      </c>
      <c r="F3173" s="37" t="str">
        <f>VLOOKUP($C3173,CARPETAS!$C$5:$L$2388,2,FALSE)</f>
        <v>BRB037</v>
      </c>
      <c r="G3173" s="27" t="str">
        <f>VLOOKUP($C3173,CARPETAS!$C$5:$L$2388,9,FALSE)</f>
        <v>146,46,12</v>
      </c>
      <c r="H3173" s="28" t="str">
        <f>VLOOKUP($C3173,CARPETAS!$C$5:$L$2388,5,FALSE)</f>
        <v>Silvio</v>
      </c>
      <c r="I3173" s="88">
        <f>E3173+2</f>
        <v>45115</v>
      </c>
      <c r="J3173" s="29" t="str">
        <f>VLOOKUP($C3173,CARPETAS!$C$5:$L$2388,4,FALSE)</f>
        <v>Rio Branco</v>
      </c>
      <c r="K3173" s="38"/>
      <c r="L3173" s="93">
        <f t="shared" si="205"/>
        <v>45116</v>
      </c>
      <c r="M3173" s="30">
        <f t="shared" si="203"/>
        <v>3</v>
      </c>
      <c r="N3173" s="31">
        <v>918</v>
      </c>
      <c r="O3173" s="31" t="s">
        <v>618</v>
      </c>
      <c r="P3173" s="31"/>
      <c r="Q3173" s="31">
        <v>6337</v>
      </c>
      <c r="R3173" s="31" t="s">
        <v>6063</v>
      </c>
      <c r="S3173" s="31" t="s">
        <v>6064</v>
      </c>
      <c r="T3173" s="40" t="s">
        <v>6065</v>
      </c>
      <c r="U3173" s="40"/>
      <c r="V3173" s="48"/>
      <c r="W3173" s="48"/>
    </row>
    <row r="3174" s="49" customFormat="1">
      <c r="A3174" s="39">
        <v>27</v>
      </c>
      <c r="B3174" s="54" t="s">
        <v>40</v>
      </c>
      <c r="C3174" s="55" t="s">
        <v>6046</v>
      </c>
      <c r="D3174" s="141" t="s">
        <v>26</v>
      </c>
      <c r="E3174" s="88">
        <v>45113</v>
      </c>
      <c r="F3174" s="37" t="str">
        <f>VLOOKUP($C3174,CARPETAS!$C$5:$L$2388,2,FALSE)</f>
        <v>BRB035</v>
      </c>
      <c r="G3174" s="27" t="str">
        <f>VLOOKUP($C3174,CARPETAS!$C$5:$L$2388,9,FALSE)</f>
        <v>146,46,09</v>
      </c>
      <c r="H3174" s="28" t="str">
        <f>VLOOKUP($C3174,CARPETAS!$C$5:$L$2388,5,FALSE)</f>
        <v>Zanini</v>
      </c>
      <c r="I3174" s="88">
        <f>E3174+2</f>
        <v>45115</v>
      </c>
      <c r="J3174" s="29" t="str">
        <f>VLOOKUP($C3174,CARPETAS!$C$5:$L$2388,4,FALSE)</f>
        <v>Rio Branco</v>
      </c>
      <c r="K3174" s="38"/>
      <c r="L3174" s="93">
        <f t="shared" si="205"/>
        <v>45116</v>
      </c>
      <c r="M3174" s="30">
        <f t="shared" si="203"/>
        <v>3</v>
      </c>
      <c r="N3174" s="31">
        <v>900</v>
      </c>
      <c r="O3174" s="31" t="s">
        <v>783</v>
      </c>
      <c r="P3174" s="31">
        <v>9001</v>
      </c>
      <c r="Q3174" s="31">
        <v>3733</v>
      </c>
      <c r="R3174" s="31" t="s">
        <v>252</v>
      </c>
      <c r="S3174" s="31" t="s">
        <v>111</v>
      </c>
      <c r="T3174" s="40" t="s">
        <v>6066</v>
      </c>
      <c r="U3174" s="40"/>
      <c r="V3174" s="48"/>
      <c r="W3174" s="48"/>
    </row>
    <row r="3175" s="49" customFormat="1">
      <c r="A3175" s="39">
        <v>27</v>
      </c>
      <c r="B3175" s="54" t="s">
        <v>40</v>
      </c>
      <c r="C3175" s="55" t="s">
        <v>6055</v>
      </c>
      <c r="D3175" s="141" t="s">
        <v>5708</v>
      </c>
      <c r="E3175" s="88">
        <v>45114</v>
      </c>
      <c r="F3175" s="37" t="str">
        <f>VLOOKUP($C3175,CARPETAS!$C$5:$L$2388,2,FALSE)</f>
        <v>BRB037</v>
      </c>
      <c r="G3175" s="27" t="str">
        <f>VLOOKUP($C3175,CARPETAS!$C$5:$L$2388,9,FALSE)</f>
        <v>146,46,12</v>
      </c>
      <c r="H3175" s="28" t="str">
        <f>VLOOKUP($C3175,CARPETAS!$C$5:$L$2388,5,FALSE)</f>
        <v>Silvio</v>
      </c>
      <c r="I3175" s="88">
        <v>45117</v>
      </c>
      <c r="J3175" s="29" t="str">
        <f>VLOOKUP($C3175,CARPETAS!$C$5:$L$2388,4,FALSE)</f>
        <v>Rio Branco</v>
      </c>
      <c r="K3175" s="38"/>
      <c r="L3175" s="93">
        <f t="shared" si="205"/>
        <v>45118</v>
      </c>
      <c r="M3175" s="30">
        <f t="shared" si="203"/>
        <v>4</v>
      </c>
      <c r="N3175" s="31">
        <v>918</v>
      </c>
      <c r="O3175" s="31" t="s">
        <v>6067</v>
      </c>
      <c r="P3175" s="31">
        <v>919</v>
      </c>
      <c r="Q3175" s="31">
        <v>6340</v>
      </c>
      <c r="R3175" s="31" t="s">
        <v>144</v>
      </c>
      <c r="S3175" s="31" t="s">
        <v>145</v>
      </c>
      <c r="T3175" s="40" t="s">
        <v>6068</v>
      </c>
      <c r="U3175" s="40"/>
      <c r="V3175" s="48"/>
      <c r="W3175" s="48"/>
    </row>
    <row r="3176" s="49" customFormat="1">
      <c r="A3176" s="39">
        <v>27</v>
      </c>
      <c r="B3176" s="54" t="s">
        <v>40</v>
      </c>
      <c r="C3176" s="55" t="s">
        <v>6055</v>
      </c>
      <c r="D3176" s="141" t="s">
        <v>32</v>
      </c>
      <c r="E3176" s="88">
        <v>45114</v>
      </c>
      <c r="F3176" s="37" t="str">
        <f>VLOOKUP($C3176,CARPETAS!$C$5:$L$2388,2,FALSE)</f>
        <v>BRB037</v>
      </c>
      <c r="G3176" s="27" t="str">
        <f>VLOOKUP($C3176,CARPETAS!$C$5:$L$2388,9,FALSE)</f>
        <v>146,46,12</v>
      </c>
      <c r="H3176" s="28" t="str">
        <f>VLOOKUP($C3176,CARPETAS!$C$5:$L$2388,5,FALSE)</f>
        <v>Silvio</v>
      </c>
      <c r="I3176" s="88">
        <v>45117</v>
      </c>
      <c r="J3176" s="29" t="str">
        <f>VLOOKUP($C3176,CARPETAS!$C$5:$L$2388,4,FALSE)</f>
        <v>Rio Branco</v>
      </c>
      <c r="K3176" s="38"/>
      <c r="L3176" s="93">
        <f t="shared" si="205"/>
        <v>45118</v>
      </c>
      <c r="M3176" s="30">
        <f t="shared" si="203"/>
        <v>4</v>
      </c>
      <c r="N3176" s="31">
        <v>918</v>
      </c>
      <c r="O3176" s="31" t="s">
        <v>1474</v>
      </c>
      <c r="P3176" s="31">
        <v>919</v>
      </c>
      <c r="Q3176" s="31">
        <v>6339</v>
      </c>
      <c r="R3176" s="31" t="s">
        <v>6069</v>
      </c>
      <c r="S3176" s="31" t="s">
        <v>6070</v>
      </c>
      <c r="T3176" s="40" t="s">
        <v>6071</v>
      </c>
      <c r="U3176" s="40"/>
      <c r="V3176" s="48"/>
      <c r="W3176" s="48"/>
    </row>
    <row r="3177" s="49" customFormat="1">
      <c r="A3177" s="39">
        <v>27</v>
      </c>
      <c r="B3177" s="54" t="s">
        <v>40</v>
      </c>
      <c r="C3177" s="55" t="s">
        <v>5959</v>
      </c>
      <c r="D3177" s="141" t="s">
        <v>27</v>
      </c>
      <c r="E3177" s="88">
        <v>45114</v>
      </c>
      <c r="F3177" s="37" t="str">
        <f>VLOOKUP($C3177,CARPETAS!$C$5:$L$2388,2,FALSE)</f>
        <v>BRB030</v>
      </c>
      <c r="G3177" s="27" t="str">
        <f>VLOOKUP($C3177,CARPETAS!$C$5:$L$2388,9,FALSE)</f>
        <v>146.19.86</v>
      </c>
      <c r="H3177" s="28" t="str">
        <f>VLOOKUP($C3177,CARPETAS!$C$5:$L$2388,5,FALSE)</f>
        <v>Amaro</v>
      </c>
      <c r="I3177" s="88">
        <v>45117</v>
      </c>
      <c r="J3177" s="29" t="str">
        <f>VLOOKUP($C3177,CARPETAS!$C$5:$L$2388,4,FALSE)</f>
        <v>Rio Branco</v>
      </c>
      <c r="K3177" s="38"/>
      <c r="L3177" s="93">
        <f t="shared" si="205"/>
        <v>45118</v>
      </c>
      <c r="M3177" s="30">
        <f t="shared" si="203"/>
        <v>4</v>
      </c>
      <c r="N3177" s="31">
        <v>1008</v>
      </c>
      <c r="O3177" s="31" t="s">
        <v>578</v>
      </c>
      <c r="P3177" s="31">
        <v>1009</v>
      </c>
      <c r="Q3177" s="31">
        <v>22249</v>
      </c>
      <c r="R3177" s="31" t="s">
        <v>6072</v>
      </c>
      <c r="S3177" s="31" t="s">
        <v>4851</v>
      </c>
      <c r="T3177" s="40" t="s">
        <v>6073</v>
      </c>
      <c r="U3177" s="40"/>
      <c r="V3177" s="48"/>
      <c r="W3177" s="48"/>
    </row>
    <row r="3178" s="49" customFormat="1">
      <c r="A3178" s="39">
        <v>27</v>
      </c>
      <c r="B3178" s="54" t="s">
        <v>40</v>
      </c>
      <c r="C3178" s="55" t="s">
        <v>6046</v>
      </c>
      <c r="D3178" s="141" t="s">
        <v>26</v>
      </c>
      <c r="E3178" s="88">
        <v>45115</v>
      </c>
      <c r="F3178" s="37" t="str">
        <f>VLOOKUP($C3178,CARPETAS!$C$5:$L$2388,2,FALSE)</f>
        <v>BRB035</v>
      </c>
      <c r="G3178" s="27" t="str">
        <f>VLOOKUP($C3178,CARPETAS!$C$5:$L$2388,9,FALSE)</f>
        <v>146,46,09</v>
      </c>
      <c r="H3178" s="28" t="str">
        <f>VLOOKUP($C3178,CARPETAS!$C$5:$L$2388,5,FALSE)</f>
        <v>Zanini</v>
      </c>
      <c r="I3178" s="88">
        <v>45117</v>
      </c>
      <c r="J3178" s="29" t="str">
        <f>VLOOKUP($C3178,CARPETAS!$C$5:$L$2388,4,FALSE)</f>
        <v>Rio Branco</v>
      </c>
      <c r="K3178" s="38"/>
      <c r="L3178" s="93">
        <v>45118</v>
      </c>
      <c r="M3178" s="30">
        <f t="shared" si="203"/>
        <v>3</v>
      </c>
      <c r="N3178" s="31">
        <v>900</v>
      </c>
      <c r="O3178" s="31" t="s">
        <v>785</v>
      </c>
      <c r="P3178" s="31">
        <v>901</v>
      </c>
      <c r="Q3178" s="31">
        <v>3737</v>
      </c>
      <c r="R3178" s="31" t="s">
        <v>3752</v>
      </c>
      <c r="S3178" s="31" t="s">
        <v>316</v>
      </c>
      <c r="T3178" s="40" t="s">
        <v>6074</v>
      </c>
      <c r="U3178" s="40"/>
      <c r="V3178" s="48"/>
      <c r="W3178" s="48"/>
    </row>
    <row r="3179" s="49" customFormat="1">
      <c r="A3179" s="39">
        <v>28</v>
      </c>
      <c r="B3179" s="54" t="s">
        <v>40</v>
      </c>
      <c r="C3179" s="55" t="s">
        <v>6046</v>
      </c>
      <c r="D3179" s="141" t="s">
        <v>26</v>
      </c>
      <c r="E3179" s="88">
        <v>45117</v>
      </c>
      <c r="F3179" s="37" t="str">
        <f>VLOOKUP($C3179,CARPETAS!$C$5:$L$2388,2,FALSE)</f>
        <v>BRB035</v>
      </c>
      <c r="G3179" s="27" t="str">
        <f>VLOOKUP($C3179,CARPETAS!$C$5:$L$2388,9,FALSE)</f>
        <v>146,46,09</v>
      </c>
      <c r="H3179" s="28" t="str">
        <f>VLOOKUP($C3179,CARPETAS!$C$5:$L$2388,5,FALSE)</f>
        <v>Zanini</v>
      </c>
      <c r="I3179" s="88">
        <f>E3179+2</f>
        <v>45119</v>
      </c>
      <c r="J3179" s="29" t="str">
        <f>VLOOKUP($C3179,CARPETAS!$C$5:$L$2388,4,FALSE)</f>
        <v>Rio Branco</v>
      </c>
      <c r="K3179" s="38"/>
      <c r="L3179" s="93">
        <f ref="L3179:L3185" t="shared" si="206">I3179+1</f>
        <v>45120</v>
      </c>
      <c r="M3179" s="30">
        <f t="shared" si="203"/>
        <v>3</v>
      </c>
      <c r="N3179" s="31">
        <v>900</v>
      </c>
      <c r="O3179" s="31" t="s">
        <v>790</v>
      </c>
      <c r="P3179" s="31">
        <v>901</v>
      </c>
      <c r="Q3179" s="31">
        <v>3739</v>
      </c>
      <c r="R3179" s="31" t="s">
        <v>43</v>
      </c>
      <c r="S3179" s="31" t="s">
        <v>1046</v>
      </c>
      <c r="T3179" s="40" t="s">
        <v>6075</v>
      </c>
      <c r="U3179" s="40"/>
      <c r="V3179" s="48"/>
      <c r="W3179" s="48"/>
    </row>
    <row r="3180" s="49" customFormat="1">
      <c r="A3180" s="39">
        <v>28</v>
      </c>
      <c r="B3180" s="54" t="s">
        <v>40</v>
      </c>
      <c r="C3180" s="55" t="s">
        <v>6040</v>
      </c>
      <c r="D3180" s="141" t="s">
        <v>27</v>
      </c>
      <c r="E3180" s="88">
        <v>45117</v>
      </c>
      <c r="F3180" s="37" t="str">
        <f>VLOOKUP($C3180,CARPETAS!$C$5:$L$2388,2,FALSE)</f>
        <v>BRB036</v>
      </c>
      <c r="G3180" s="27" t="str">
        <f>VLOOKUP($C3180,CARPETAS!$C$5:$L$2388,9,FALSE)</f>
        <v>146,46,11</v>
      </c>
      <c r="H3180" s="28" t="str">
        <f>VLOOKUP($C3180,CARPETAS!$C$5:$L$2388,5,FALSE)</f>
        <v>Zanini</v>
      </c>
      <c r="I3180" s="88">
        <f>E3180+2</f>
        <v>45119</v>
      </c>
      <c r="J3180" s="29" t="str">
        <f>VLOOKUP($C3180,CARPETAS!$C$5:$L$2388,4,FALSE)</f>
        <v>Rio Branco</v>
      </c>
      <c r="K3180" s="38"/>
      <c r="L3180" s="93">
        <f t="shared" si="206"/>
        <v>45120</v>
      </c>
      <c r="M3180" s="30">
        <f t="shared" si="203"/>
        <v>3</v>
      </c>
      <c r="N3180" s="31">
        <v>918</v>
      </c>
      <c r="O3180" s="31" t="s">
        <v>652</v>
      </c>
      <c r="P3180" s="31">
        <v>919</v>
      </c>
      <c r="Q3180" s="31">
        <v>3740</v>
      </c>
      <c r="R3180" s="31" t="s">
        <v>582</v>
      </c>
      <c r="S3180" s="31" t="s">
        <v>583</v>
      </c>
      <c r="T3180" s="40" t="s">
        <v>6076</v>
      </c>
      <c r="U3180" s="40"/>
      <c r="V3180" s="48"/>
      <c r="W3180" s="48"/>
    </row>
    <row r="3181" s="49" customFormat="1">
      <c r="A3181" s="39">
        <v>28</v>
      </c>
      <c r="B3181" s="54" t="s">
        <v>40</v>
      </c>
      <c r="C3181" s="55" t="s">
        <v>6055</v>
      </c>
      <c r="D3181" s="141" t="s">
        <v>28</v>
      </c>
      <c r="E3181" s="88">
        <v>45118</v>
      </c>
      <c r="F3181" s="37" t="str">
        <f>VLOOKUP($C3181,CARPETAS!$C$5:$L$2388,2,FALSE)</f>
        <v>BRB037</v>
      </c>
      <c r="G3181" s="27" t="str">
        <f>VLOOKUP($C3181,CARPETAS!$C$5:$L$2388,9,FALSE)</f>
        <v>146,46,12</v>
      </c>
      <c r="H3181" s="28" t="str">
        <f>VLOOKUP($C3181,CARPETAS!$C$5:$L$2388,5,FALSE)</f>
        <v>Silvio</v>
      </c>
      <c r="I3181" s="88">
        <v>45119</v>
      </c>
      <c r="J3181" s="29" t="str">
        <f>VLOOKUP($C3181,CARPETAS!$C$5:$L$2388,4,FALSE)</f>
        <v>Rio Branco</v>
      </c>
      <c r="K3181" s="38"/>
      <c r="L3181" s="93">
        <f t="shared" si="206"/>
        <v>45120</v>
      </c>
      <c r="M3181" s="30">
        <f t="shared" si="203"/>
        <v>2</v>
      </c>
      <c r="N3181" s="31">
        <v>918</v>
      </c>
      <c r="O3181" s="31" t="s">
        <v>1147</v>
      </c>
      <c r="P3181" s="31">
        <v>919</v>
      </c>
      <c r="Q3181" s="31">
        <v>6343</v>
      </c>
      <c r="R3181" s="31" t="s">
        <v>6077</v>
      </c>
      <c r="S3181" s="31" t="s">
        <v>6078</v>
      </c>
      <c r="T3181" s="40" t="s">
        <v>6076</v>
      </c>
      <c r="U3181" s="40"/>
      <c r="V3181" s="48"/>
      <c r="W3181" s="48"/>
    </row>
    <row r="3182" s="49" customFormat="1">
      <c r="A3182" s="39">
        <v>28</v>
      </c>
      <c r="B3182" s="54" t="s">
        <v>40</v>
      </c>
      <c r="C3182" s="55" t="s">
        <v>6046</v>
      </c>
      <c r="D3182" s="141" t="s">
        <v>26</v>
      </c>
      <c r="E3182" s="88">
        <v>45118</v>
      </c>
      <c r="F3182" s="37" t="str">
        <f>VLOOKUP($C3182,CARPETAS!$C$5:$L$2388,2,FALSE)</f>
        <v>BRB035</v>
      </c>
      <c r="G3182" s="27" t="str">
        <f>VLOOKUP($C3182,CARPETAS!$C$5:$L$2388,9,FALSE)</f>
        <v>146,46,09</v>
      </c>
      <c r="H3182" s="28" t="str">
        <f>VLOOKUP($C3182,CARPETAS!$C$5:$L$2388,5,FALSE)</f>
        <v>Zanini</v>
      </c>
      <c r="I3182" s="88">
        <v>45119</v>
      </c>
      <c r="J3182" s="29" t="str">
        <f>VLOOKUP($C3182,CARPETAS!$C$5:$L$2388,4,FALSE)</f>
        <v>Rio Branco</v>
      </c>
      <c r="K3182" s="38"/>
      <c r="L3182" s="93">
        <f t="shared" si="206"/>
        <v>45120</v>
      </c>
      <c r="M3182" s="30">
        <f t="shared" si="203"/>
        <v>2</v>
      </c>
      <c r="N3182" s="31">
        <v>900</v>
      </c>
      <c r="O3182" s="31" t="s">
        <v>799</v>
      </c>
      <c r="P3182" s="31">
        <v>901</v>
      </c>
      <c r="Q3182" s="31">
        <v>3742</v>
      </c>
      <c r="R3182" s="31" t="s">
        <v>114</v>
      </c>
      <c r="S3182" s="31" t="s">
        <v>115</v>
      </c>
      <c r="T3182" s="40" t="s">
        <v>6079</v>
      </c>
      <c r="U3182" s="40"/>
      <c r="V3182" s="48"/>
      <c r="W3182" s="48"/>
    </row>
    <row r="3183" s="49" customFormat="1">
      <c r="A3183" s="39">
        <v>28</v>
      </c>
      <c r="B3183" s="54" t="s">
        <v>40</v>
      </c>
      <c r="C3183" s="55" t="s">
        <v>6080</v>
      </c>
      <c r="D3183" s="141" t="s">
        <v>5708</v>
      </c>
      <c r="E3183" s="88">
        <v>45118</v>
      </c>
      <c r="F3183" s="37" t="str">
        <f>VLOOKUP($C3183,CARPETAS!$C$5:$L$2388,2,FALSE)</f>
        <v>BRB039</v>
      </c>
      <c r="G3183" s="27" t="str">
        <f>VLOOKUP($C3183,CARPETAS!$C$5:$L$2388,9,FALSE)</f>
        <v>146,53,41</v>
      </c>
      <c r="H3183" s="28" t="str">
        <f>VLOOKUP($C3183,CARPETAS!$C$5:$L$2388,5,FALSE)</f>
        <v>Silvio</v>
      </c>
      <c r="I3183" s="88">
        <v>45119</v>
      </c>
      <c r="J3183" s="29" t="str">
        <f>VLOOKUP($C3183,CARPETAS!$C$5:$L$2388,4,FALSE)</f>
        <v>Rio Branco</v>
      </c>
      <c r="K3183" s="38"/>
      <c r="L3183" s="93">
        <f t="shared" si="206"/>
        <v>45120</v>
      </c>
      <c r="M3183" s="30">
        <f t="shared" si="203"/>
        <v>2</v>
      </c>
      <c r="N3183" s="31">
        <v>918</v>
      </c>
      <c r="O3183" s="31" t="s">
        <v>6081</v>
      </c>
      <c r="P3183" s="31">
        <v>919</v>
      </c>
      <c r="Q3183" s="31">
        <v>6345</v>
      </c>
      <c r="R3183" s="31" t="s">
        <v>4445</v>
      </c>
      <c r="S3183" s="31" t="s">
        <v>4446</v>
      </c>
      <c r="T3183" s="40" t="s">
        <v>6076</v>
      </c>
      <c r="U3183" s="40"/>
      <c r="V3183" s="48"/>
      <c r="W3183" s="48"/>
    </row>
    <row r="3184" s="49" customFormat="1">
      <c r="A3184" s="39">
        <v>28</v>
      </c>
      <c r="B3184" s="54" t="s">
        <v>40</v>
      </c>
      <c r="C3184" s="55" t="s">
        <v>6080</v>
      </c>
      <c r="D3184" s="141" t="s">
        <v>32</v>
      </c>
      <c r="E3184" s="88">
        <v>45119</v>
      </c>
      <c r="F3184" s="37" t="str">
        <f>VLOOKUP($C3184,CARPETAS!$C$5:$L$2388,2,FALSE)</f>
        <v>BRB039</v>
      </c>
      <c r="G3184" s="27" t="str">
        <f>VLOOKUP($C3184,CARPETAS!$C$5:$L$2388,9,FALSE)</f>
        <v>146,53,41</v>
      </c>
      <c r="H3184" s="28" t="str">
        <f>VLOOKUP($C3184,CARPETAS!$C$5:$L$2388,5,FALSE)</f>
        <v>Silvio</v>
      </c>
      <c r="I3184" s="88">
        <f>E3184+2</f>
        <v>45121</v>
      </c>
      <c r="J3184" s="29" t="str">
        <f>VLOOKUP($C3184,CARPETAS!$C$5:$L$2388,4,FALSE)</f>
        <v>Rio Branco</v>
      </c>
      <c r="K3184" s="38"/>
      <c r="L3184" s="93">
        <f t="shared" si="206"/>
        <v>45122</v>
      </c>
      <c r="M3184" s="30">
        <f t="shared" si="203"/>
        <v>3</v>
      </c>
      <c r="N3184" s="31">
        <v>918</v>
      </c>
      <c r="O3184" s="31" t="s">
        <v>1489</v>
      </c>
      <c r="P3184" s="31">
        <v>919</v>
      </c>
      <c r="Q3184" s="31">
        <v>6346</v>
      </c>
      <c r="R3184" s="31" t="s">
        <v>5371</v>
      </c>
      <c r="S3184" s="31" t="s">
        <v>3040</v>
      </c>
      <c r="T3184" s="40" t="s">
        <v>6082</v>
      </c>
      <c r="U3184" s="40"/>
      <c r="V3184" s="48"/>
      <c r="W3184" s="48"/>
    </row>
    <row r="3185" s="49" customFormat="1">
      <c r="A3185" s="39">
        <v>28</v>
      </c>
      <c r="B3185" s="54" t="s">
        <v>40</v>
      </c>
      <c r="C3185" s="55" t="s">
        <v>5847</v>
      </c>
      <c r="D3185" s="141" t="s">
        <v>26</v>
      </c>
      <c r="E3185" s="88">
        <v>45119</v>
      </c>
      <c r="F3185" s="37" t="str">
        <f>VLOOKUP($C3185,CARPETAS!$C$5:$L$2388,2,FALSE)</f>
        <v>BRB038</v>
      </c>
      <c r="G3185" s="27" t="str">
        <f>VLOOKUP($C3185,CARPETAS!$C$5:$L$2388,9,FALSE)</f>
        <v>146,53,40</v>
      </c>
      <c r="H3185" s="28" t="str">
        <f>VLOOKUP($C3185,CARPETAS!$C$5:$L$2388,5,FALSE)</f>
        <v>Zanini</v>
      </c>
      <c r="I3185" s="88">
        <f>E3185+2</f>
        <v>45121</v>
      </c>
      <c r="J3185" s="29" t="str">
        <f>VLOOKUP($C3185,CARPETAS!$C$5:$L$2388,4,FALSE)</f>
        <v>Rio Branco</v>
      </c>
      <c r="K3185" s="38"/>
      <c r="L3185" s="93">
        <f t="shared" si="206"/>
        <v>45122</v>
      </c>
      <c r="M3185" s="30">
        <f t="shared" si="203"/>
        <v>3</v>
      </c>
      <c r="N3185" s="31">
        <v>900</v>
      </c>
      <c r="O3185" s="31" t="s">
        <v>801</v>
      </c>
      <c r="P3185" s="31">
        <v>901</v>
      </c>
      <c r="Q3185" s="31">
        <v>3748</v>
      </c>
      <c r="R3185" s="31" t="s">
        <v>290</v>
      </c>
      <c r="S3185" s="31" t="s">
        <v>291</v>
      </c>
      <c r="T3185" s="40" t="s">
        <v>6083</v>
      </c>
      <c r="U3185" s="40"/>
      <c r="V3185" s="48"/>
      <c r="W3185" s="48"/>
    </row>
    <row r="3186" ht="28.5" s="49" customFormat="1">
      <c r="A3186" s="39">
        <v>28</v>
      </c>
      <c r="B3186" s="54" t="s">
        <v>40</v>
      </c>
      <c r="C3186" s="55" t="s">
        <v>6084</v>
      </c>
      <c r="D3186" s="141" t="s">
        <v>1907</v>
      </c>
      <c r="E3186" s="88">
        <v>45119</v>
      </c>
      <c r="F3186" s="37" t="str">
        <f>VLOOKUP($C3186,CARPETAS!$C$5:$L$2388,2,FALSE)</f>
        <v>PYB038</v>
      </c>
      <c r="G3186" s="27" t="str">
        <f>VLOOKUP($C3186,CARPETAS!$C$5:$L$2388,9,FALSE)</f>
        <v>146,51,13</v>
      </c>
      <c r="H3186" s="28" t="str">
        <f>VLOOKUP($C3186,CARPETAS!$C$5:$L$2388,5,FALSE)</f>
        <v>Alto Paraguay</v>
      </c>
      <c r="I3186" s="88">
        <v>45124</v>
      </c>
      <c r="J3186" s="29" t="str">
        <f>VLOOKUP($C3186,CARPETAS!$C$5:$L$2388,4,FALSE)</f>
        <v>Salto</v>
      </c>
      <c r="K3186" s="38"/>
      <c r="L3186" s="93">
        <v>45124</v>
      </c>
      <c r="M3186" s="30">
        <f t="shared" si="203"/>
        <v>5</v>
      </c>
      <c r="N3186" s="31">
        <v>990</v>
      </c>
      <c r="O3186" s="31" t="s">
        <v>2313</v>
      </c>
      <c r="P3186" s="31" t="s">
        <v>6085</v>
      </c>
      <c r="Q3186" s="31"/>
      <c r="R3186" s="31" t="s">
        <v>6086</v>
      </c>
      <c r="S3186" s="31" t="s">
        <v>6087</v>
      </c>
      <c r="T3186" s="40" t="s">
        <v>6088</v>
      </c>
      <c r="U3186" s="40"/>
      <c r="V3186" s="48"/>
      <c r="W3186" s="48"/>
    </row>
    <row r="3187" s="49" customFormat="1">
      <c r="A3187" s="39">
        <v>28</v>
      </c>
      <c r="B3187" s="54" t="s">
        <v>40</v>
      </c>
      <c r="C3187" s="55" t="s">
        <v>6089</v>
      </c>
      <c r="D3187" s="141" t="s">
        <v>1907</v>
      </c>
      <c r="E3187" s="88">
        <v>45120</v>
      </c>
      <c r="F3187" s="37" t="str">
        <f>VLOOKUP($C3187,CARPETAS!$C$5:$L$2388,2,FALSE)</f>
        <v>PYB039</v>
      </c>
      <c r="G3187" s="27" t="str">
        <f>VLOOKUP($C3187,CARPETAS!$C$5:$L$2388,9,FALSE)</f>
        <v>146,51,14</v>
      </c>
      <c r="H3187" s="28" t="str">
        <f>VLOOKUP($C3187,CARPETAS!$C$5:$L$2388,5,FALSE)</f>
        <v>Alto Paraguay</v>
      </c>
      <c r="I3187" s="88">
        <v>45124</v>
      </c>
      <c r="J3187" s="29" t="str">
        <f>VLOOKUP($C3187,CARPETAS!$C$5:$L$2388,4,FALSE)</f>
        <v>Salto</v>
      </c>
      <c r="K3187" s="38"/>
      <c r="L3187" s="93">
        <v>45124</v>
      </c>
      <c r="M3187" s="30">
        <f t="shared" si="203"/>
        <v>4</v>
      </c>
      <c r="N3187" s="31">
        <v>990</v>
      </c>
      <c r="O3187" s="31" t="s">
        <v>2288</v>
      </c>
      <c r="P3187" s="31">
        <v>991</v>
      </c>
      <c r="Q3187" s="31"/>
      <c r="R3187" s="31" t="s">
        <v>6090</v>
      </c>
      <c r="S3187" s="31"/>
      <c r="T3187" s="40" t="s">
        <v>6091</v>
      </c>
      <c r="U3187" s="40"/>
      <c r="V3187" s="48"/>
      <c r="W3187" s="48"/>
    </row>
    <row r="3188" s="49" customFormat="1">
      <c r="A3188" s="39">
        <v>28</v>
      </c>
      <c r="B3188" s="54" t="s">
        <v>40</v>
      </c>
      <c r="C3188" s="55" t="s">
        <v>6080</v>
      </c>
      <c r="D3188" s="141" t="s">
        <v>5708</v>
      </c>
      <c r="E3188" s="88">
        <v>45121</v>
      </c>
      <c r="F3188" s="37" t="str">
        <f>VLOOKUP($C3188,CARPETAS!$C$5:$L$2388,2,FALSE)</f>
        <v>BRB039</v>
      </c>
      <c r="G3188" s="27" t="str">
        <f>VLOOKUP($C3188,CARPETAS!$C$5:$L$2388,9,FALSE)</f>
        <v>146,53,41</v>
      </c>
      <c r="H3188" s="28" t="str">
        <f>VLOOKUP($C3188,CARPETAS!$C$5:$L$2388,5,FALSE)</f>
        <v>Silvio</v>
      </c>
      <c r="I3188" s="88">
        <v>45124</v>
      </c>
      <c r="J3188" s="29" t="str">
        <f>VLOOKUP($C3188,CARPETAS!$C$5:$L$2388,4,FALSE)</f>
        <v>Rio Branco</v>
      </c>
      <c r="K3188" s="38"/>
      <c r="L3188" s="93">
        <v>45126</v>
      </c>
      <c r="M3188" s="30">
        <f t="shared" si="203"/>
        <v>5</v>
      </c>
      <c r="N3188" s="31">
        <v>918</v>
      </c>
      <c r="O3188" s="31" t="s">
        <v>6092</v>
      </c>
      <c r="P3188" s="31">
        <v>918</v>
      </c>
      <c r="Q3188" s="31">
        <v>6350</v>
      </c>
      <c r="R3188" s="31" t="s">
        <v>4902</v>
      </c>
      <c r="S3188" s="31" t="s">
        <v>4684</v>
      </c>
      <c r="T3188" s="40" t="s">
        <v>6093</v>
      </c>
      <c r="U3188" s="40"/>
      <c r="V3188" s="48"/>
      <c r="W3188" s="48"/>
    </row>
    <row r="3189" s="49" customFormat="1">
      <c r="A3189" s="39">
        <v>28</v>
      </c>
      <c r="B3189" s="54" t="s">
        <v>40</v>
      </c>
      <c r="C3189" s="55" t="s">
        <v>5847</v>
      </c>
      <c r="D3189" s="141" t="s">
        <v>26</v>
      </c>
      <c r="E3189" s="88">
        <v>45121</v>
      </c>
      <c r="F3189" s="37" t="str">
        <f>VLOOKUP($C3189,CARPETAS!$C$5:$L$2388,2,FALSE)</f>
        <v>BRB038</v>
      </c>
      <c r="G3189" s="27" t="str">
        <f>VLOOKUP($C3189,CARPETAS!$C$5:$L$2388,9,FALSE)</f>
        <v>146,53,40</v>
      </c>
      <c r="H3189" s="28" t="str">
        <f>VLOOKUP($C3189,CARPETAS!$C$5:$L$2388,5,FALSE)</f>
        <v>Zanini</v>
      </c>
      <c r="I3189" s="88">
        <v>45124</v>
      </c>
      <c r="J3189" s="29" t="str">
        <f>VLOOKUP($C3189,CARPETAS!$C$5:$L$2388,4,FALSE)</f>
        <v>Rio Branco</v>
      </c>
      <c r="K3189" s="38"/>
      <c r="L3189" s="93">
        <v>45126</v>
      </c>
      <c r="M3189" s="30">
        <f t="shared" si="203"/>
        <v>5</v>
      </c>
      <c r="N3189" s="31">
        <v>900</v>
      </c>
      <c r="O3189" s="31" t="s">
        <v>806</v>
      </c>
      <c r="P3189" s="31">
        <v>900</v>
      </c>
      <c r="Q3189" s="31">
        <v>3756</v>
      </c>
      <c r="R3189" s="31" t="s">
        <v>252</v>
      </c>
      <c r="S3189" s="31" t="s">
        <v>111</v>
      </c>
      <c r="T3189" s="40" t="s">
        <v>6094</v>
      </c>
      <c r="U3189" s="40"/>
      <c r="V3189" s="48"/>
      <c r="W3189" s="48"/>
    </row>
    <row r="3190" s="49" customFormat="1">
      <c r="A3190" s="39">
        <v>28</v>
      </c>
      <c r="B3190" s="54" t="s">
        <v>40</v>
      </c>
      <c r="C3190" s="55" t="s">
        <v>6040</v>
      </c>
      <c r="D3190" s="141" t="s">
        <v>1998</v>
      </c>
      <c r="E3190" s="88">
        <v>45121</v>
      </c>
      <c r="F3190" s="37" t="str">
        <f>VLOOKUP($C3190,CARPETAS!$C$5:$L$2388,2,FALSE)</f>
        <v>BRB036</v>
      </c>
      <c r="G3190" s="27" t="str">
        <f>VLOOKUP($C3190,CARPETAS!$C$5:$L$2388,9,FALSE)</f>
        <v>146,46,11</v>
      </c>
      <c r="H3190" s="28" t="str">
        <f>VLOOKUP($C3190,CARPETAS!$C$5:$L$2388,5,FALSE)</f>
        <v>Zanini</v>
      </c>
      <c r="I3190" s="88">
        <v>45124</v>
      </c>
      <c r="J3190" s="29" t="str">
        <f>VLOOKUP($C3190,CARPETAS!$C$5:$L$2388,4,FALSE)</f>
        <v>Rio Branco</v>
      </c>
      <c r="K3190" s="38"/>
      <c r="L3190" s="93">
        <v>45126</v>
      </c>
      <c r="M3190" s="30">
        <f ref="M3190:M3253" t="shared" si="207">IF(E3190&lt;&gt;"",L3190-E3190,"-")</f>
        <v>5</v>
      </c>
      <c r="N3190" s="31">
        <v>918</v>
      </c>
      <c r="O3190" s="31" t="s">
        <v>2498</v>
      </c>
      <c r="P3190" s="31">
        <v>917</v>
      </c>
      <c r="Q3190" s="31">
        <v>3755</v>
      </c>
      <c r="R3190" s="31" t="s">
        <v>1710</v>
      </c>
      <c r="S3190" s="31" t="s">
        <v>2787</v>
      </c>
      <c r="T3190" s="40" t="s">
        <v>6095</v>
      </c>
      <c r="U3190" s="40"/>
      <c r="V3190" s="48"/>
      <c r="W3190" s="48"/>
    </row>
    <row r="3191" s="49" customFormat="1">
      <c r="A3191" s="39">
        <v>28</v>
      </c>
      <c r="B3191" s="54" t="s">
        <v>40</v>
      </c>
      <c r="C3191" s="55" t="s">
        <v>6096</v>
      </c>
      <c r="D3191" s="141" t="s">
        <v>27</v>
      </c>
      <c r="E3191" s="88">
        <v>45122</v>
      </c>
      <c r="F3191" s="37" t="str">
        <f>VLOOKUP($C3191,CARPETAS!$C$5:$L$2388,2,FALSE)</f>
        <v>BRB040</v>
      </c>
      <c r="G3191" s="27" t="str">
        <f>VLOOKUP($C3191,CARPETAS!$C$5:$L$2388,9,FALSE)</f>
        <v>146,53,42</v>
      </c>
      <c r="H3191" s="28" t="str">
        <f>VLOOKUP($C3191,CARPETAS!$C$5:$L$2388,5,FALSE)</f>
        <v>Amaro</v>
      </c>
      <c r="I3191" s="88">
        <f>E3191+2</f>
        <v>45124</v>
      </c>
      <c r="J3191" s="29" t="str">
        <f>VLOOKUP($C3191,CARPETAS!$C$5:$L$2388,4,FALSE)</f>
        <v>Rio Branco</v>
      </c>
      <c r="K3191" s="38"/>
      <c r="L3191" s="93">
        <f ref="L3191:L3209" t="shared" si="208">I3191+2</f>
        <v>45126</v>
      </c>
      <c r="M3191" s="30">
        <f t="shared" si="207"/>
        <v>4</v>
      </c>
      <c r="N3191" s="31">
        <v>1008</v>
      </c>
      <c r="O3191" s="31" t="s">
        <v>611</v>
      </c>
      <c r="P3191" s="31">
        <v>1009</v>
      </c>
      <c r="Q3191" s="31">
        <v>22295</v>
      </c>
      <c r="R3191" s="31" t="s">
        <v>3564</v>
      </c>
      <c r="S3191" s="31" t="s">
        <v>3760</v>
      </c>
      <c r="T3191" s="40" t="s">
        <v>6097</v>
      </c>
      <c r="U3191" s="40"/>
      <c r="V3191" s="48"/>
      <c r="W3191" s="48"/>
    </row>
    <row r="3192" s="49" customFormat="1">
      <c r="A3192" s="39">
        <v>29</v>
      </c>
      <c r="B3192" s="54" t="s">
        <v>40</v>
      </c>
      <c r="C3192" s="55" t="s">
        <v>6080</v>
      </c>
      <c r="D3192" s="141" t="s">
        <v>28</v>
      </c>
      <c r="E3192" s="88">
        <v>45125</v>
      </c>
      <c r="F3192" s="37" t="str">
        <f>VLOOKUP($C3192,CARPETAS!$C$5:$L$2388,2,FALSE)</f>
        <v>BRB039</v>
      </c>
      <c r="G3192" s="27" t="str">
        <f>VLOOKUP($C3192,CARPETAS!$C$5:$L$2388,9,FALSE)</f>
        <v>146,53,41</v>
      </c>
      <c r="H3192" s="28" t="str">
        <f>VLOOKUP($C3192,CARPETAS!$C$5:$L$2388,5,FALSE)</f>
        <v>Silvio</v>
      </c>
      <c r="I3192" s="88">
        <v>45126</v>
      </c>
      <c r="J3192" s="29" t="str">
        <f>VLOOKUP($C3192,CARPETAS!$C$5:$L$2388,4,FALSE)</f>
        <v>Rio Branco</v>
      </c>
      <c r="K3192" s="38"/>
      <c r="L3192" s="93">
        <f t="shared" si="208"/>
        <v>45128</v>
      </c>
      <c r="M3192" s="30">
        <f t="shared" si="207"/>
        <v>3</v>
      </c>
      <c r="N3192" s="31">
        <v>918</v>
      </c>
      <c r="O3192" s="31" t="s">
        <v>1159</v>
      </c>
      <c r="P3192" s="31">
        <v>919</v>
      </c>
      <c r="Q3192" s="31">
        <v>6355</v>
      </c>
      <c r="R3192" s="31" t="s">
        <v>5796</v>
      </c>
      <c r="S3192" s="31" t="s">
        <v>5542</v>
      </c>
      <c r="T3192" s="40" t="s">
        <v>6098</v>
      </c>
      <c r="U3192" s="40"/>
      <c r="V3192" s="48"/>
      <c r="W3192" s="48"/>
    </row>
    <row r="3193" s="49" customFormat="1">
      <c r="A3193" s="39">
        <v>29</v>
      </c>
      <c r="B3193" s="54" t="s">
        <v>40</v>
      </c>
      <c r="C3193" s="55" t="s">
        <v>5847</v>
      </c>
      <c r="D3193" s="141" t="s">
        <v>26</v>
      </c>
      <c r="E3193" s="88">
        <v>45125</v>
      </c>
      <c r="F3193" s="37" t="str">
        <f>VLOOKUP($C3193,CARPETAS!$C$5:$L$2388,2,FALSE)</f>
        <v>BRB038</v>
      </c>
      <c r="G3193" s="27" t="str">
        <f>VLOOKUP($C3193,CARPETAS!$C$5:$L$2388,9,FALSE)</f>
        <v>146,53,40</v>
      </c>
      <c r="H3193" s="28" t="str">
        <f>VLOOKUP($C3193,CARPETAS!$C$5:$L$2388,5,FALSE)</f>
        <v>Zanini</v>
      </c>
      <c r="I3193" s="88">
        <v>45126</v>
      </c>
      <c r="J3193" s="29" t="str">
        <f>VLOOKUP($C3193,CARPETAS!$C$5:$L$2388,4,FALSE)</f>
        <v>Rio Branco</v>
      </c>
      <c r="K3193" s="38"/>
      <c r="L3193" s="93">
        <f t="shared" si="208"/>
        <v>45128</v>
      </c>
      <c r="M3193" s="30">
        <f t="shared" si="207"/>
        <v>3</v>
      </c>
      <c r="N3193" s="31">
        <v>900</v>
      </c>
      <c r="O3193" s="31" t="s">
        <v>812</v>
      </c>
      <c r="P3193" s="31"/>
      <c r="Q3193" s="31">
        <v>3762</v>
      </c>
      <c r="R3193" s="31" t="s">
        <v>3752</v>
      </c>
      <c r="S3193" s="31" t="s">
        <v>316</v>
      </c>
      <c r="T3193" s="40" t="s">
        <v>6099</v>
      </c>
      <c r="U3193" s="40"/>
      <c r="V3193" s="48"/>
      <c r="W3193" s="48"/>
    </row>
    <row r="3194" s="49" customFormat="1">
      <c r="A3194" s="39">
        <v>29</v>
      </c>
      <c r="B3194" s="54" t="s">
        <v>40</v>
      </c>
      <c r="C3194" s="55" t="s">
        <v>6100</v>
      </c>
      <c r="D3194" s="141" t="s">
        <v>1998</v>
      </c>
      <c r="E3194" s="88">
        <v>45125</v>
      </c>
      <c r="F3194" s="37" t="str">
        <f>VLOOKUP($C3194,CARPETAS!$C$5:$L$2388,2,FALSE)</f>
        <v>BRB041</v>
      </c>
      <c r="G3194" s="27" t="str">
        <f>VLOOKUP($C3194,CARPETAS!$C$5:$L$2388,9,FALSE)</f>
        <v>146,57,88</v>
      </c>
      <c r="H3194" s="28" t="str">
        <f>VLOOKUP($C3194,CARPETAS!$C$5:$L$2388,5,FALSE)</f>
        <v>Zanini</v>
      </c>
      <c r="I3194" s="88">
        <v>45126</v>
      </c>
      <c r="J3194" s="29" t="str">
        <f>VLOOKUP($C3194,CARPETAS!$C$5:$L$2388,4,FALSE)</f>
        <v>Rio Branco</v>
      </c>
      <c r="K3194" s="38"/>
      <c r="L3194" s="93">
        <f t="shared" si="208"/>
        <v>45128</v>
      </c>
      <c r="M3194" s="30">
        <f t="shared" si="207"/>
        <v>3</v>
      </c>
      <c r="N3194" s="31">
        <v>918</v>
      </c>
      <c r="O3194" s="31" t="s">
        <v>2514</v>
      </c>
      <c r="P3194" s="31">
        <v>919</v>
      </c>
      <c r="Q3194" s="31">
        <v>3763</v>
      </c>
      <c r="R3194" s="31" t="s">
        <v>696</v>
      </c>
      <c r="S3194" s="31" t="s">
        <v>697</v>
      </c>
      <c r="T3194" s="40" t="s">
        <v>6101</v>
      </c>
      <c r="U3194" s="40"/>
      <c r="V3194" s="48"/>
      <c r="W3194" s="48"/>
    </row>
    <row r="3195" s="49" customFormat="1">
      <c r="A3195" s="39">
        <v>29</v>
      </c>
      <c r="B3195" s="54" t="s">
        <v>40</v>
      </c>
      <c r="C3195" s="55" t="s">
        <v>6096</v>
      </c>
      <c r="D3195" s="141" t="s">
        <v>27</v>
      </c>
      <c r="E3195" s="88">
        <v>45125</v>
      </c>
      <c r="F3195" s="37" t="str">
        <f>VLOOKUP($C3195,CARPETAS!$C$5:$L$2388,2,FALSE)</f>
        <v>BRB040</v>
      </c>
      <c r="G3195" s="27" t="str">
        <f>VLOOKUP($C3195,CARPETAS!$C$5:$L$2388,9,FALSE)</f>
        <v>146,53,42</v>
      </c>
      <c r="H3195" s="28" t="str">
        <f>VLOOKUP($C3195,CARPETAS!$C$5:$L$2388,5,FALSE)</f>
        <v>Amaro</v>
      </c>
      <c r="I3195" s="88">
        <f>E3195+1</f>
        <v>45126</v>
      </c>
      <c r="J3195" s="29" t="str">
        <f>VLOOKUP($C3195,CARPETAS!$C$5:$L$2388,4,FALSE)</f>
        <v>Rio Branco</v>
      </c>
      <c r="K3195" s="38"/>
      <c r="L3195" s="93">
        <f t="shared" si="208"/>
        <v>45128</v>
      </c>
      <c r="M3195" s="30">
        <f t="shared" si="207"/>
        <v>3</v>
      </c>
      <c r="N3195" s="31">
        <v>1008</v>
      </c>
      <c r="O3195" s="31" t="s">
        <v>643</v>
      </c>
      <c r="P3195" s="31">
        <v>1008</v>
      </c>
      <c r="Q3195" s="31">
        <v>22303</v>
      </c>
      <c r="R3195" s="31" t="s">
        <v>6102</v>
      </c>
      <c r="S3195" s="31" t="s">
        <v>5845</v>
      </c>
      <c r="T3195" s="40" t="s">
        <v>6103</v>
      </c>
      <c r="U3195" s="40"/>
      <c r="V3195" s="48"/>
      <c r="W3195" s="48"/>
    </row>
    <row r="3196" s="49" customFormat="1">
      <c r="A3196" s="39">
        <v>29</v>
      </c>
      <c r="B3196" s="54" t="s">
        <v>40</v>
      </c>
      <c r="C3196" s="55" t="s">
        <v>6080</v>
      </c>
      <c r="D3196" s="141" t="s">
        <v>5708</v>
      </c>
      <c r="E3196" s="88">
        <v>45125</v>
      </c>
      <c r="F3196" s="37" t="str">
        <f>VLOOKUP($C3196,CARPETAS!$C$5:$L$2388,2,FALSE)</f>
        <v>BRB039</v>
      </c>
      <c r="G3196" s="27" t="str">
        <f>VLOOKUP($C3196,CARPETAS!$C$5:$L$2388,9,FALSE)</f>
        <v>146,53,41</v>
      </c>
      <c r="H3196" s="28" t="str">
        <f>VLOOKUP($C3196,CARPETAS!$C$5:$L$2388,5,FALSE)</f>
        <v>Silvio</v>
      </c>
      <c r="I3196" s="88">
        <f>E3196+2</f>
        <v>45127</v>
      </c>
      <c r="J3196" s="29" t="str">
        <f>VLOOKUP($C3196,CARPETAS!$C$5:$L$2388,4,FALSE)</f>
        <v>Rio Branco</v>
      </c>
      <c r="K3196" s="38"/>
      <c r="L3196" s="93">
        <f t="shared" si="208"/>
        <v>45129</v>
      </c>
      <c r="M3196" s="30">
        <f t="shared" si="207"/>
        <v>4</v>
      </c>
      <c r="N3196" s="31">
        <v>918</v>
      </c>
      <c r="O3196" s="31" t="s">
        <v>6104</v>
      </c>
      <c r="P3196" s="31">
        <v>918</v>
      </c>
      <c r="Q3196" s="31">
        <v>6356</v>
      </c>
      <c r="R3196" s="31" t="s">
        <v>1990</v>
      </c>
      <c r="S3196" s="31" t="s">
        <v>5983</v>
      </c>
      <c r="T3196" s="40" t="s">
        <v>6105</v>
      </c>
      <c r="U3196" s="40"/>
      <c r="V3196" s="48"/>
      <c r="W3196" s="48"/>
    </row>
    <row r="3197" s="49" customFormat="1">
      <c r="A3197" s="39">
        <v>29</v>
      </c>
      <c r="B3197" s="54" t="s">
        <v>40</v>
      </c>
      <c r="C3197" s="55" t="s">
        <v>6106</v>
      </c>
      <c r="D3197" s="141" t="s">
        <v>32</v>
      </c>
      <c r="E3197" s="88">
        <v>45126</v>
      </c>
      <c r="F3197" s="37" t="str">
        <f>VLOOKUP($C3197,CARPETAS!$C$5:$L$2388,2,FALSE)</f>
        <v>BRB042</v>
      </c>
      <c r="G3197" s="27" t="str">
        <f>VLOOKUP($C3197,CARPETAS!$C$5:$L$2388,9,FALSE)</f>
        <v>146,57,93</v>
      </c>
      <c r="H3197" s="28" t="str">
        <f>VLOOKUP($C3197,CARPETAS!$C$5:$L$2388,5,FALSE)</f>
        <v>Silvio</v>
      </c>
      <c r="I3197" s="88">
        <f>E3197+2</f>
        <v>45128</v>
      </c>
      <c r="J3197" s="29" t="str">
        <f>VLOOKUP($C3197,CARPETAS!$C$5:$L$2388,4,FALSE)</f>
        <v>Rio Branco</v>
      </c>
      <c r="K3197" s="38"/>
      <c r="L3197" s="93">
        <f t="shared" si="208"/>
        <v>45130</v>
      </c>
      <c r="M3197" s="30">
        <f t="shared" si="207"/>
        <v>4</v>
      </c>
      <c r="N3197" s="31">
        <v>918</v>
      </c>
      <c r="O3197" s="31" t="s">
        <v>1515</v>
      </c>
      <c r="P3197" s="31">
        <v>919</v>
      </c>
      <c r="Q3197" s="31">
        <v>6363</v>
      </c>
      <c r="R3197" s="31" t="s">
        <v>6008</v>
      </c>
      <c r="S3197" s="31" t="s">
        <v>6009</v>
      </c>
      <c r="T3197" s="40" t="s">
        <v>6107</v>
      </c>
      <c r="U3197" s="40"/>
      <c r="V3197" s="48"/>
      <c r="W3197" s="48"/>
    </row>
    <row r="3198" s="49" customFormat="1">
      <c r="A3198" s="39">
        <v>29</v>
      </c>
      <c r="B3198" s="54" t="s">
        <v>40</v>
      </c>
      <c r="C3198" s="55" t="s">
        <v>5847</v>
      </c>
      <c r="D3198" s="141" t="s">
        <v>26</v>
      </c>
      <c r="E3198" s="88">
        <v>45126</v>
      </c>
      <c r="F3198" s="37" t="str">
        <f>VLOOKUP($C3198,CARPETAS!$C$5:$L$2388,2,FALSE)</f>
        <v>BRB038</v>
      </c>
      <c r="G3198" s="27" t="str">
        <f>VLOOKUP($C3198,CARPETAS!$C$5:$L$2388,9,FALSE)</f>
        <v>146,53,40</v>
      </c>
      <c r="H3198" s="28" t="str">
        <f>VLOOKUP($C3198,CARPETAS!$C$5:$L$2388,5,FALSE)</f>
        <v>Zanini</v>
      </c>
      <c r="I3198" s="88">
        <f>E3198+2</f>
        <v>45128</v>
      </c>
      <c r="J3198" s="29" t="str">
        <f>VLOOKUP($C3198,CARPETAS!$C$5:$L$2388,4,FALSE)</f>
        <v>Rio Branco</v>
      </c>
      <c r="K3198" s="38"/>
      <c r="L3198" s="93">
        <f t="shared" si="208"/>
        <v>45130</v>
      </c>
      <c r="M3198" s="30">
        <f t="shared" si="207"/>
        <v>4</v>
      </c>
      <c r="N3198" s="31">
        <v>900</v>
      </c>
      <c r="O3198" s="31" t="s">
        <v>848</v>
      </c>
      <c r="P3198" s="31">
        <v>901</v>
      </c>
      <c r="Q3198" s="31">
        <v>3767</v>
      </c>
      <c r="R3198" s="31" t="s">
        <v>343</v>
      </c>
      <c r="S3198" s="31" t="s">
        <v>1336</v>
      </c>
      <c r="T3198" s="40" t="s">
        <v>6108</v>
      </c>
      <c r="U3198" s="40"/>
      <c r="V3198" s="48"/>
      <c r="W3198" s="48"/>
    </row>
    <row r="3199" s="49" customFormat="1">
      <c r="A3199" s="39">
        <v>29</v>
      </c>
      <c r="B3199" s="54" t="s">
        <v>40</v>
      </c>
      <c r="C3199" s="55" t="s">
        <v>6109</v>
      </c>
      <c r="D3199" s="141" t="s">
        <v>1907</v>
      </c>
      <c r="E3199" s="88">
        <v>45125</v>
      </c>
      <c r="F3199" s="37" t="str">
        <f>VLOOKUP($C3199,CARPETAS!$C$5:$L$2388,2,FALSE)</f>
        <v>PYB040</v>
      </c>
      <c r="G3199" s="27" t="str">
        <f>VLOOKUP($C3199,CARPETAS!$C$5:$L$2388,9,FALSE)</f>
        <v>146.60.79</v>
      </c>
      <c r="H3199" s="28" t="str">
        <f>VLOOKUP($C3199,CARPETAS!$C$5:$L$2388,5,FALSE)</f>
        <v>Alto Paraguay</v>
      </c>
      <c r="I3199" s="88">
        <v>45131</v>
      </c>
      <c r="J3199" s="29" t="str">
        <f>VLOOKUP($C3199,CARPETAS!$C$5:$L$2388,4,FALSE)</f>
        <v>Salto</v>
      </c>
      <c r="K3199" s="38"/>
      <c r="L3199" s="93">
        <f t="shared" si="208"/>
        <v>45133</v>
      </c>
      <c r="M3199" s="30">
        <f t="shared" si="207"/>
        <v>8</v>
      </c>
      <c r="N3199" s="31">
        <v>990</v>
      </c>
      <c r="O3199" s="31" t="s">
        <v>2332</v>
      </c>
      <c r="P3199" s="31">
        <v>991</v>
      </c>
      <c r="Q3199" s="31"/>
      <c r="R3199" s="31" t="s">
        <v>5895</v>
      </c>
      <c r="S3199" s="31" t="s">
        <v>5896</v>
      </c>
      <c r="T3199" s="40" t="s">
        <v>6110</v>
      </c>
      <c r="U3199" s="40"/>
      <c r="V3199" s="48"/>
      <c r="W3199" s="48"/>
    </row>
    <row r="3200" s="49" customFormat="1">
      <c r="A3200" s="39">
        <v>29</v>
      </c>
      <c r="B3200" s="54" t="s">
        <v>40</v>
      </c>
      <c r="C3200" s="55" t="s">
        <v>6100</v>
      </c>
      <c r="D3200" s="141" t="s">
        <v>5708</v>
      </c>
      <c r="E3200" s="88">
        <v>45128</v>
      </c>
      <c r="F3200" s="37" t="str">
        <f>VLOOKUP($C3200,CARPETAS!$C$5:$L$2388,2,FALSE)</f>
        <v>BRB041</v>
      </c>
      <c r="G3200" s="27" t="str">
        <f>VLOOKUP($C3200,CARPETAS!$C$5:$L$2388,9,FALSE)</f>
        <v>146,57,88</v>
      </c>
      <c r="H3200" s="28" t="str">
        <f>VLOOKUP($C3200,CARPETAS!$C$5:$L$2388,5,FALSE)</f>
        <v>Zanini</v>
      </c>
      <c r="I3200" s="88">
        <v>45131</v>
      </c>
      <c r="J3200" s="29" t="str">
        <f>VLOOKUP($C3200,CARPETAS!$C$5:$L$2388,4,FALSE)</f>
        <v>Rio Branco</v>
      </c>
      <c r="K3200" s="38"/>
      <c r="L3200" s="93">
        <f t="shared" si="208"/>
        <v>45133</v>
      </c>
      <c r="M3200" s="30">
        <f t="shared" si="207"/>
        <v>5</v>
      </c>
      <c r="N3200" s="31">
        <v>918</v>
      </c>
      <c r="O3200" s="31" t="s">
        <v>6111</v>
      </c>
      <c r="P3200" s="31">
        <v>919</v>
      </c>
      <c r="Q3200" s="31">
        <v>3769</v>
      </c>
      <c r="R3200" s="31" t="s">
        <v>1187</v>
      </c>
      <c r="S3200" s="31" t="s">
        <v>1188</v>
      </c>
      <c r="T3200" s="40" t="s">
        <v>6112</v>
      </c>
      <c r="U3200" s="40"/>
      <c r="V3200" s="48"/>
      <c r="W3200" s="48"/>
    </row>
    <row r="3201" s="49" customFormat="1">
      <c r="A3201" s="39">
        <v>29</v>
      </c>
      <c r="B3201" s="54" t="s">
        <v>40</v>
      </c>
      <c r="C3201" s="55" t="s">
        <v>6113</v>
      </c>
      <c r="D3201" s="141" t="s">
        <v>2282</v>
      </c>
      <c r="E3201" s="88">
        <v>45127</v>
      </c>
      <c r="F3201" s="37" t="str">
        <f>VLOOKUP($C3201,CARPETAS!$C$5:$L$2388,2,FALSE)</f>
        <v>BRE034</v>
      </c>
      <c r="G3201" s="27" t="str">
        <f>VLOOKUP($C3201,CARPETAS!$C$5:$L$2388,9,FALSE)</f>
        <v>146.56.91</v>
      </c>
      <c r="H3201" s="28" t="str">
        <f>VLOOKUP($C3201,CARPETAS!$C$5:$L$2388,5,FALSE)</f>
        <v>Silvio</v>
      </c>
      <c r="I3201" s="88">
        <v>45133</v>
      </c>
      <c r="J3201" s="29" t="str">
        <f>VLOOKUP($C3201,CARPETAS!$C$5:$L$2388,4,FALSE)</f>
        <v>Rio Branco</v>
      </c>
      <c r="K3201" s="38"/>
      <c r="L3201" s="93">
        <f t="shared" si="208"/>
        <v>45135</v>
      </c>
      <c r="M3201" s="30">
        <f t="shared" si="207"/>
        <v>8</v>
      </c>
      <c r="N3201" s="31">
        <v>2109</v>
      </c>
      <c r="O3201" s="31"/>
      <c r="P3201" s="31"/>
      <c r="Q3201" s="31">
        <v>6365</v>
      </c>
      <c r="R3201" s="31" t="s">
        <v>2977</v>
      </c>
      <c r="S3201" s="31" t="s">
        <v>123</v>
      </c>
      <c r="T3201" s="40" t="s">
        <v>6114</v>
      </c>
      <c r="U3201" s="40"/>
      <c r="V3201" s="48"/>
      <c r="W3201" s="48"/>
    </row>
    <row r="3202" s="49" customFormat="1">
      <c r="A3202" s="39">
        <v>30</v>
      </c>
      <c r="B3202" s="54" t="s">
        <v>40</v>
      </c>
      <c r="C3202" s="55" t="s">
        <v>6106</v>
      </c>
      <c r="D3202" s="141" t="s">
        <v>28</v>
      </c>
      <c r="E3202" s="88">
        <v>45132</v>
      </c>
      <c r="F3202" s="37" t="str">
        <f>VLOOKUP($C3202,CARPETAS!$C$5:$L$2388,2,FALSE)</f>
        <v>BRB042</v>
      </c>
      <c r="G3202" s="27" t="str">
        <f>VLOOKUP($C3202,CARPETAS!$C$5:$L$2388,9,FALSE)</f>
        <v>146,57,93</v>
      </c>
      <c r="H3202" s="28" t="str">
        <f>VLOOKUP($C3202,CARPETAS!$C$5:$L$2388,5,FALSE)</f>
        <v>Silvio</v>
      </c>
      <c r="I3202" s="88">
        <f>E3202+1</f>
        <v>45133</v>
      </c>
      <c r="J3202" s="29" t="str">
        <f>VLOOKUP($C3202,CARPETAS!$C$5:$L$2388,4,FALSE)</f>
        <v>Rio Branco</v>
      </c>
      <c r="K3202" s="38"/>
      <c r="L3202" s="93">
        <f t="shared" si="208"/>
        <v>45135</v>
      </c>
      <c r="M3202" s="30">
        <f t="shared" si="207"/>
        <v>3</v>
      </c>
      <c r="N3202" s="31">
        <v>918</v>
      </c>
      <c r="O3202" s="31" t="s">
        <v>1165</v>
      </c>
      <c r="P3202" s="31">
        <v>920</v>
      </c>
      <c r="Q3202" s="31">
        <v>6373</v>
      </c>
      <c r="R3202" s="31" t="s">
        <v>6115</v>
      </c>
      <c r="S3202" s="31" t="s">
        <v>5904</v>
      </c>
      <c r="T3202" s="40" t="s">
        <v>6116</v>
      </c>
      <c r="U3202" s="40"/>
      <c r="V3202" s="48"/>
      <c r="W3202" s="48"/>
    </row>
    <row r="3203" s="49" customFormat="1">
      <c r="A3203" s="39">
        <v>30</v>
      </c>
      <c r="B3203" s="54" t="s">
        <v>40</v>
      </c>
      <c r="C3203" s="55" t="s">
        <v>6100</v>
      </c>
      <c r="D3203" s="141" t="s">
        <v>1998</v>
      </c>
      <c r="E3203" s="88">
        <v>45132</v>
      </c>
      <c r="F3203" s="37" t="str">
        <f>VLOOKUP($C3203,CARPETAS!$C$5:$L$2388,2,FALSE)</f>
        <v>BRB041</v>
      </c>
      <c r="G3203" s="27" t="str">
        <f>VLOOKUP($C3203,CARPETAS!$C$5:$L$2388,9,FALSE)</f>
        <v>146,57,88</v>
      </c>
      <c r="H3203" s="28" t="str">
        <f>VLOOKUP($C3203,CARPETAS!$C$5:$L$2388,5,FALSE)</f>
        <v>Zanini</v>
      </c>
      <c r="I3203" s="88">
        <f>E3203+1</f>
        <v>45133</v>
      </c>
      <c r="J3203" s="29" t="str">
        <f>VLOOKUP($C3203,CARPETAS!$C$5:$L$2388,4,FALSE)</f>
        <v>Rio Branco</v>
      </c>
      <c r="K3203" s="38"/>
      <c r="L3203" s="93">
        <f t="shared" si="208"/>
        <v>45135</v>
      </c>
      <c r="M3203" s="30">
        <f t="shared" si="207"/>
        <v>3</v>
      </c>
      <c r="N3203" s="31">
        <v>918</v>
      </c>
      <c r="O3203" s="31" t="s">
        <v>2521</v>
      </c>
      <c r="P3203" s="31">
        <v>919</v>
      </c>
      <c r="Q3203" s="31">
        <v>3777</v>
      </c>
      <c r="R3203" s="31" t="s">
        <v>582</v>
      </c>
      <c r="S3203" s="31" t="s">
        <v>583</v>
      </c>
      <c r="T3203" s="40" t="s">
        <v>6117</v>
      </c>
      <c r="U3203" s="40"/>
      <c r="V3203" s="48"/>
      <c r="W3203" s="48"/>
    </row>
    <row r="3204" s="49" customFormat="1">
      <c r="A3204" s="39">
        <v>30</v>
      </c>
      <c r="B3204" s="54" t="s">
        <v>40</v>
      </c>
      <c r="C3204" s="55" t="s">
        <v>5847</v>
      </c>
      <c r="D3204" s="141" t="s">
        <v>26</v>
      </c>
      <c r="E3204" s="88">
        <v>45132</v>
      </c>
      <c r="F3204" s="37" t="str">
        <f>VLOOKUP($C3204,CARPETAS!$C$5:$L$2388,2,FALSE)</f>
        <v>BRB038</v>
      </c>
      <c r="G3204" s="27" t="str">
        <f>VLOOKUP($C3204,CARPETAS!$C$5:$L$2388,9,FALSE)</f>
        <v>146,53,40</v>
      </c>
      <c r="H3204" s="28" t="str">
        <f>VLOOKUP($C3204,CARPETAS!$C$5:$L$2388,5,FALSE)</f>
        <v>Zanini</v>
      </c>
      <c r="I3204" s="88">
        <f>E3204+2</f>
        <v>45134</v>
      </c>
      <c r="J3204" s="29" t="str">
        <f>VLOOKUP($C3204,CARPETAS!$C$5:$L$2388,4,FALSE)</f>
        <v>Rio Branco</v>
      </c>
      <c r="K3204" s="38"/>
      <c r="L3204" s="93">
        <f t="shared" si="208"/>
        <v>45136</v>
      </c>
      <c r="M3204" s="30">
        <f t="shared" si="207"/>
        <v>4</v>
      </c>
      <c r="N3204" s="31">
        <v>900</v>
      </c>
      <c r="O3204" s="31" t="s">
        <v>858</v>
      </c>
      <c r="P3204" s="31">
        <v>901</v>
      </c>
      <c r="Q3204" s="31">
        <v>3776</v>
      </c>
      <c r="R3204" s="31" t="s">
        <v>1958</v>
      </c>
      <c r="S3204" s="31" t="s">
        <v>1959</v>
      </c>
      <c r="T3204" s="40" t="s">
        <v>6118</v>
      </c>
      <c r="U3204" s="40"/>
      <c r="V3204" s="48"/>
      <c r="W3204" s="48"/>
    </row>
    <row r="3205" s="49" customFormat="1">
      <c r="A3205" s="39">
        <v>30</v>
      </c>
      <c r="B3205" s="54" t="s">
        <v>40</v>
      </c>
      <c r="C3205" s="55" t="s">
        <v>6119</v>
      </c>
      <c r="D3205" s="141" t="s">
        <v>2282</v>
      </c>
      <c r="E3205" s="88">
        <v>45131</v>
      </c>
      <c r="F3205" s="37" t="str">
        <f>VLOOKUP($C3205,CARPETAS!$C$5:$L$2388,2,FALSE)</f>
        <v>BRE035</v>
      </c>
      <c r="G3205" s="27" t="str">
        <f>VLOOKUP($C3205,CARPETAS!$C$5:$L$2388,9,FALSE)</f>
        <v>1465647/1465645/1465646/1465648</v>
      </c>
      <c r="H3205" s="28" t="str">
        <f>VLOOKUP($C3205,CARPETAS!$C$5:$L$2388,5,FALSE)</f>
        <v>Silvio</v>
      </c>
      <c r="I3205" s="88">
        <v>45134</v>
      </c>
      <c r="J3205" s="29" t="str">
        <f>VLOOKUP($C3205,CARPETAS!$C$5:$L$2388,4,FALSE)</f>
        <v>Rio Branco</v>
      </c>
      <c r="K3205" s="38"/>
      <c r="L3205" s="93">
        <f t="shared" si="208"/>
        <v>45136</v>
      </c>
      <c r="M3205" s="30">
        <f t="shared" si="207"/>
        <v>5</v>
      </c>
      <c r="N3205" s="31">
        <v>1197</v>
      </c>
      <c r="O3205" s="31"/>
      <c r="P3205" s="31"/>
      <c r="Q3205" s="31">
        <v>3780</v>
      </c>
      <c r="R3205" s="31" t="s">
        <v>68</v>
      </c>
      <c r="S3205" s="31" t="s">
        <v>227</v>
      </c>
      <c r="T3205" s="40" t="s">
        <v>6120</v>
      </c>
      <c r="U3205" s="40"/>
      <c r="V3205" s="48"/>
      <c r="W3205" s="48"/>
    </row>
    <row r="3206" s="49" customFormat="1">
      <c r="A3206" s="39">
        <v>30</v>
      </c>
      <c r="B3206" s="54" t="s">
        <v>40</v>
      </c>
      <c r="C3206" s="55" t="s">
        <v>6106</v>
      </c>
      <c r="D3206" s="141" t="s">
        <v>32</v>
      </c>
      <c r="E3206" s="88">
        <v>45133</v>
      </c>
      <c r="F3206" s="37" t="str">
        <f>VLOOKUP($C3206,CARPETAS!$C$5:$L$2388,2,FALSE)</f>
        <v>BRB042</v>
      </c>
      <c r="G3206" s="27" t="str">
        <f>VLOOKUP($C3206,CARPETAS!$C$5:$L$2388,9,FALSE)</f>
        <v>146,57,93</v>
      </c>
      <c r="H3206" s="28" t="str">
        <f>VLOOKUP($C3206,CARPETAS!$C$5:$L$2388,5,FALSE)</f>
        <v>Silvio</v>
      </c>
      <c r="I3206" s="88">
        <f>E3206+2</f>
        <v>45135</v>
      </c>
      <c r="J3206" s="29" t="str">
        <f>VLOOKUP($C3206,CARPETAS!$C$5:$L$2388,4,FALSE)</f>
        <v>Rio Branco</v>
      </c>
      <c r="K3206" s="38"/>
      <c r="L3206" s="93">
        <f t="shared" si="208"/>
        <v>45137</v>
      </c>
      <c r="M3206" s="30">
        <f t="shared" si="207"/>
        <v>4</v>
      </c>
      <c r="N3206" s="31">
        <v>918</v>
      </c>
      <c r="O3206" s="31" t="s">
        <v>1536</v>
      </c>
      <c r="P3206" s="31">
        <v>919</v>
      </c>
      <c r="Q3206" s="31">
        <v>6374</v>
      </c>
      <c r="R3206" s="31" t="s">
        <v>4625</v>
      </c>
      <c r="S3206" s="31" t="s">
        <v>4945</v>
      </c>
      <c r="T3206" s="40" t="s">
        <v>6121</v>
      </c>
      <c r="U3206" s="40"/>
      <c r="V3206" s="48"/>
      <c r="W3206" s="48"/>
    </row>
    <row r="3207" s="49" customFormat="1">
      <c r="A3207" s="39">
        <v>30</v>
      </c>
      <c r="B3207" s="54" t="s">
        <v>40</v>
      </c>
      <c r="C3207" s="55" t="s">
        <v>6122</v>
      </c>
      <c r="D3207" s="141" t="s">
        <v>26</v>
      </c>
      <c r="E3207" s="88">
        <v>45134</v>
      </c>
      <c r="F3207" s="37" t="str">
        <f>VLOOKUP($C3207,CARPETAS!$C$5:$L$2388,2,FALSE)</f>
        <v>BRB043</v>
      </c>
      <c r="G3207" s="27">
        <f>VLOOKUP($C3207,CARPETAS!$C$5:$L$2388,9,FALSE)</f>
        <v>1466809</v>
      </c>
      <c r="H3207" s="28" t="str">
        <f>VLOOKUP($C3207,CARPETAS!$C$5:$L$2388,5,FALSE)</f>
        <v>Zanini</v>
      </c>
      <c r="I3207" s="88">
        <f>E3207+2</f>
        <v>45136</v>
      </c>
      <c r="J3207" s="29" t="str">
        <f>VLOOKUP($C3207,CARPETAS!$C$5:$L$2388,4,FALSE)</f>
        <v>Rio Branco</v>
      </c>
      <c r="K3207" s="38"/>
      <c r="L3207" s="93">
        <f t="shared" si="208"/>
        <v>45138</v>
      </c>
      <c r="M3207" s="30">
        <f t="shared" si="207"/>
        <v>4</v>
      </c>
      <c r="N3207" s="31">
        <v>900</v>
      </c>
      <c r="O3207" s="31" t="s">
        <v>865</v>
      </c>
      <c r="P3207" s="31">
        <v>901</v>
      </c>
      <c r="Q3207" s="31">
        <v>3781</v>
      </c>
      <c r="R3207" s="31" t="s">
        <v>753</v>
      </c>
      <c r="S3207" s="31" t="s">
        <v>754</v>
      </c>
      <c r="T3207" s="40" t="s">
        <v>6123</v>
      </c>
      <c r="U3207" s="40"/>
      <c r="V3207" s="48"/>
      <c r="W3207" s="48"/>
    </row>
    <row r="3208" s="49" customFormat="1">
      <c r="A3208" s="39">
        <v>30</v>
      </c>
      <c r="B3208" s="54" t="s">
        <v>40</v>
      </c>
      <c r="C3208" s="55" t="s">
        <v>6100</v>
      </c>
      <c r="D3208" s="141" t="s">
        <v>5708</v>
      </c>
      <c r="E3208" s="88">
        <v>45135</v>
      </c>
      <c r="F3208" s="37" t="str">
        <f>VLOOKUP($C3208,CARPETAS!$C$5:$L$2388,2,FALSE)</f>
        <v>BRB041</v>
      </c>
      <c r="G3208" s="27" t="str">
        <f>VLOOKUP($C3208,CARPETAS!$C$5:$L$2388,9,FALSE)</f>
        <v>146,57,88</v>
      </c>
      <c r="H3208" s="28" t="str">
        <f>VLOOKUP($C3208,CARPETAS!$C$5:$L$2388,5,FALSE)</f>
        <v>Zanini</v>
      </c>
      <c r="I3208" s="88">
        <f>E3208+2</f>
        <v>45137</v>
      </c>
      <c r="J3208" s="29" t="str">
        <f>VLOOKUP($C3208,CARPETAS!$C$5:$L$2388,4,FALSE)</f>
        <v>Rio Branco</v>
      </c>
      <c r="K3208" s="38"/>
      <c r="L3208" s="93">
        <f t="shared" si="208"/>
        <v>45139</v>
      </c>
      <c r="M3208" s="30">
        <f t="shared" si="207"/>
        <v>4</v>
      </c>
      <c r="N3208" s="31">
        <v>918</v>
      </c>
      <c r="O3208" s="31" t="s">
        <v>6124</v>
      </c>
      <c r="P3208" s="31">
        <v>919</v>
      </c>
      <c r="Q3208" s="31">
        <v>3789</v>
      </c>
      <c r="R3208" s="31" t="s">
        <v>3621</v>
      </c>
      <c r="S3208" s="31" t="s">
        <v>3622</v>
      </c>
      <c r="T3208" s="40" t="s">
        <v>6125</v>
      </c>
      <c r="U3208" s="40"/>
      <c r="V3208" s="48"/>
      <c r="W3208" s="48"/>
    </row>
    <row r="3209" s="49" customFormat="1">
      <c r="A3209" s="39">
        <v>30</v>
      </c>
      <c r="B3209" s="54" t="s">
        <v>40</v>
      </c>
      <c r="C3209" s="55" t="s">
        <v>6096</v>
      </c>
      <c r="D3209" s="141" t="s">
        <v>27</v>
      </c>
      <c r="E3209" s="88">
        <v>45135</v>
      </c>
      <c r="F3209" s="37" t="str">
        <f>VLOOKUP($C3209,CARPETAS!$C$5:$L$2388,2,FALSE)</f>
        <v>BRB040</v>
      </c>
      <c r="G3209" s="27" t="str">
        <f>VLOOKUP($C3209,CARPETAS!$C$5:$L$2388,9,FALSE)</f>
        <v>146,53,42</v>
      </c>
      <c r="H3209" s="28" t="str">
        <f>VLOOKUP($C3209,CARPETAS!$C$5:$L$2388,5,FALSE)</f>
        <v>Amaro</v>
      </c>
      <c r="I3209" s="88">
        <f>E3209+2</f>
        <v>45137</v>
      </c>
      <c r="J3209" s="29" t="str">
        <f>VLOOKUP($C3209,CARPETAS!$C$5:$L$2388,4,FALSE)</f>
        <v>Rio Branco</v>
      </c>
      <c r="K3209" s="38"/>
      <c r="L3209" s="93">
        <f t="shared" si="208"/>
        <v>45139</v>
      </c>
      <c r="M3209" s="30">
        <f t="shared" si="207"/>
        <v>4</v>
      </c>
      <c r="N3209" s="31">
        <v>1008</v>
      </c>
      <c r="O3209" s="31" t="s">
        <v>6126</v>
      </c>
      <c r="P3209" s="31">
        <v>1009</v>
      </c>
      <c r="Q3209" s="31">
        <v>22368</v>
      </c>
      <c r="R3209" s="31" t="s">
        <v>3714</v>
      </c>
      <c r="S3209" s="31" t="s">
        <v>6127</v>
      </c>
      <c r="T3209" s="40" t="s">
        <v>6128</v>
      </c>
      <c r="U3209" s="40"/>
      <c r="V3209" s="48"/>
      <c r="W3209" s="48"/>
    </row>
    <row r="3210" s="49" customFormat="1">
      <c r="A3210" s="39">
        <v>31</v>
      </c>
      <c r="B3210" s="54" t="s">
        <v>40</v>
      </c>
      <c r="C3210" s="55" t="s">
        <v>6122</v>
      </c>
      <c r="D3210" s="141" t="s">
        <v>26</v>
      </c>
      <c r="E3210" s="88">
        <v>45138</v>
      </c>
      <c r="F3210" s="37" t="str">
        <f>VLOOKUP($C3210,CARPETAS!$C$5:$L$2388,2,FALSE)</f>
        <v>BRB043</v>
      </c>
      <c r="G3210" s="27">
        <f>VLOOKUP($C3210,CARPETAS!$C$5:$L$2388,9,FALSE)</f>
        <v>1466809</v>
      </c>
      <c r="H3210" s="28" t="str">
        <f>VLOOKUP($C3210,CARPETAS!$C$5:$L$2388,5,FALSE)</f>
        <v>Zanini</v>
      </c>
      <c r="I3210" s="88">
        <v>45139</v>
      </c>
      <c r="J3210" s="29" t="str">
        <f>VLOOKUP($C3210,CARPETAS!$C$5:$L$2388,4,FALSE)</f>
        <v>Rio Branco</v>
      </c>
      <c r="K3210" s="38"/>
      <c r="L3210" s="93">
        <f ref="L3210:L3221" t="shared" si="209">I3210+1</f>
        <v>45140</v>
      </c>
      <c r="M3210" s="30">
        <f t="shared" si="207"/>
        <v>2</v>
      </c>
      <c r="N3210" s="31">
        <v>900</v>
      </c>
      <c r="O3210" s="31" t="s">
        <v>881</v>
      </c>
      <c r="P3210" s="31">
        <v>900</v>
      </c>
      <c r="Q3210" s="31">
        <v>3796</v>
      </c>
      <c r="R3210" s="31" t="s">
        <v>459</v>
      </c>
      <c r="S3210" s="31" t="s">
        <v>460</v>
      </c>
      <c r="T3210" s="40" t="s">
        <v>6129</v>
      </c>
      <c r="U3210" s="40"/>
      <c r="V3210" s="48"/>
      <c r="W3210" s="48"/>
    </row>
    <row r="3211" s="49" customFormat="1">
      <c r="A3211" s="39">
        <v>31</v>
      </c>
      <c r="B3211" s="54" t="s">
        <v>40</v>
      </c>
      <c r="C3211" s="55" t="s">
        <v>6130</v>
      </c>
      <c r="D3211" s="141" t="s">
        <v>1907</v>
      </c>
      <c r="E3211" s="88">
        <v>45138</v>
      </c>
      <c r="F3211" s="37" t="str">
        <f>VLOOKUP($C3211,CARPETAS!$C$5:$L$2388,2,FALSE)</f>
        <v>PYB041</v>
      </c>
      <c r="G3211" s="27" t="str">
        <f>VLOOKUP($C3211,CARPETAS!$C$5:$L$2388,9,FALSE)</f>
        <v>146.68.25</v>
      </c>
      <c r="H3211" s="28" t="str">
        <f>VLOOKUP($C3211,CARPETAS!$C$5:$L$2388,5,FALSE)</f>
        <v>Alto Paraguay</v>
      </c>
      <c r="I3211" s="88">
        <v>45139</v>
      </c>
      <c r="J3211" s="29" t="str">
        <f>VLOOKUP($C3211,CARPETAS!$C$5:$L$2388,4,FALSE)</f>
        <v>Salto</v>
      </c>
      <c r="K3211" s="38"/>
      <c r="L3211" s="93">
        <f t="shared" si="209"/>
        <v>45140</v>
      </c>
      <c r="M3211" s="30">
        <f t="shared" si="207"/>
        <v>2</v>
      </c>
      <c r="N3211" s="31">
        <v>990</v>
      </c>
      <c r="O3211" s="31" t="s">
        <v>2371</v>
      </c>
      <c r="P3211" s="31">
        <v>991</v>
      </c>
      <c r="Q3211" s="31"/>
      <c r="R3211" s="31" t="s">
        <v>5895</v>
      </c>
      <c r="S3211" s="31" t="s">
        <v>5896</v>
      </c>
      <c r="T3211" s="40" t="s">
        <v>6131</v>
      </c>
      <c r="U3211" s="40"/>
      <c r="V3211" s="48"/>
      <c r="W3211" s="48"/>
    </row>
    <row r="3212" s="49" customFormat="1">
      <c r="A3212" s="39">
        <v>31</v>
      </c>
      <c r="B3212" s="54" t="s">
        <v>40</v>
      </c>
      <c r="C3212" s="55" t="s">
        <v>6122</v>
      </c>
      <c r="D3212" s="141" t="s">
        <v>26</v>
      </c>
      <c r="E3212" s="88">
        <v>45140</v>
      </c>
      <c r="F3212" s="37" t="str">
        <f>VLOOKUP($C3212,CARPETAS!$C$5:$L$2388,2,FALSE)</f>
        <v>BRB043</v>
      </c>
      <c r="G3212" s="27">
        <f>VLOOKUP($C3212,CARPETAS!$C$5:$L$2388,9,FALSE)</f>
        <v>1466809</v>
      </c>
      <c r="H3212" s="28" t="str">
        <f>VLOOKUP($C3212,CARPETAS!$C$5:$L$2388,5,FALSE)</f>
        <v>Zanini</v>
      </c>
      <c r="I3212" s="88">
        <v>45141</v>
      </c>
      <c r="J3212" s="29" t="str">
        <f>VLOOKUP($C3212,CARPETAS!$C$5:$L$2388,4,FALSE)</f>
        <v>Rio Branco</v>
      </c>
      <c r="K3212" s="38"/>
      <c r="L3212" s="93">
        <f t="shared" si="209"/>
        <v>45142</v>
      </c>
      <c r="M3212" s="30">
        <f t="shared" si="207"/>
        <v>2</v>
      </c>
      <c r="N3212" s="31">
        <v>900</v>
      </c>
      <c r="O3212" s="31" t="s">
        <v>1836</v>
      </c>
      <c r="P3212" s="31">
        <v>900</v>
      </c>
      <c r="Q3212" s="31">
        <v>3803</v>
      </c>
      <c r="R3212" s="31" t="s">
        <v>252</v>
      </c>
      <c r="S3212" s="31" t="s">
        <v>111</v>
      </c>
      <c r="T3212" s="40" t="s">
        <v>6132</v>
      </c>
      <c r="U3212" s="40"/>
      <c r="V3212" s="48"/>
      <c r="W3212" s="48"/>
    </row>
    <row r="3213" s="49" customFormat="1">
      <c r="A3213" s="39">
        <v>30</v>
      </c>
      <c r="B3213" s="54" t="s">
        <v>40</v>
      </c>
      <c r="C3213" s="55" t="s">
        <v>6133</v>
      </c>
      <c r="D3213" s="141" t="s">
        <v>2282</v>
      </c>
      <c r="E3213" s="88">
        <v>45135</v>
      </c>
      <c r="F3213" s="37" t="str">
        <f>VLOOKUP($C3213,CARPETAS!$C$5:$L$2388,2,FALSE)</f>
        <v>BRE036</v>
      </c>
      <c r="G3213" s="27">
        <f>VLOOKUP($C3213,CARPETAS!$C$5:$L$2388,9,FALSE)</f>
        <v>0</v>
      </c>
      <c r="H3213" s="28" t="str">
        <f>VLOOKUP($C3213,CARPETAS!$C$5:$L$2388,5,FALSE)</f>
        <v>Silvio</v>
      </c>
      <c r="I3213" s="88">
        <v>45142</v>
      </c>
      <c r="J3213" s="29" t="str">
        <f>VLOOKUP($C3213,CARPETAS!$C$5:$L$2388,4,FALSE)</f>
        <v>Rio Branco</v>
      </c>
      <c r="K3213" s="38"/>
      <c r="L3213" s="93">
        <f t="shared" si="209"/>
        <v>45143</v>
      </c>
      <c r="M3213" s="30">
        <f t="shared" si="207"/>
        <v>8</v>
      </c>
      <c r="N3213" s="31">
        <v>1980</v>
      </c>
      <c r="O3213" s="31"/>
      <c r="P3213" s="31"/>
      <c r="Q3213" s="31">
        <v>6375</v>
      </c>
      <c r="R3213" s="31" t="s">
        <v>6134</v>
      </c>
      <c r="S3213" s="31" t="s">
        <v>6135</v>
      </c>
      <c r="T3213" s="40" t="s">
        <v>6136</v>
      </c>
      <c r="U3213" s="40"/>
      <c r="V3213" s="48"/>
      <c r="W3213" s="48"/>
    </row>
    <row r="3214" s="49" customFormat="1">
      <c r="A3214" s="39">
        <v>31</v>
      </c>
      <c r="B3214" s="54" t="s">
        <v>40</v>
      </c>
      <c r="C3214" s="55" t="s">
        <v>6137</v>
      </c>
      <c r="D3214" s="141" t="s">
        <v>1907</v>
      </c>
      <c r="E3214" s="88">
        <v>45140</v>
      </c>
      <c r="F3214" s="37" t="str">
        <f>VLOOKUP($C3214,CARPETAS!$C$5:$L$2388,2,FALSE)</f>
        <v>PYB042</v>
      </c>
      <c r="G3214" s="27" t="str">
        <f>VLOOKUP($C3214,CARPETAS!$C$5:$L$2388,9,FALSE)</f>
        <v>146,68,26</v>
      </c>
      <c r="H3214" s="28" t="str">
        <f>VLOOKUP($C3214,CARPETAS!$C$5:$L$2388,5,FALSE)</f>
        <v>Alto Paraguay</v>
      </c>
      <c r="I3214" s="88">
        <v>45143</v>
      </c>
      <c r="J3214" s="29" t="str">
        <f>VLOOKUP($C3214,CARPETAS!$C$5:$L$2388,4,FALSE)</f>
        <v>Salto</v>
      </c>
      <c r="K3214" s="38"/>
      <c r="L3214" s="93">
        <f t="shared" si="209"/>
        <v>45144</v>
      </c>
      <c r="M3214" s="30">
        <f t="shared" si="207"/>
        <v>4</v>
      </c>
      <c r="N3214" s="31">
        <v>990</v>
      </c>
      <c r="O3214" s="31" t="s">
        <v>2405</v>
      </c>
      <c r="P3214" s="31">
        <v>992</v>
      </c>
      <c r="Q3214" s="31"/>
      <c r="R3214" s="31" t="s">
        <v>6043</v>
      </c>
      <c r="S3214" s="31"/>
      <c r="T3214" s="40" t="s">
        <v>6138</v>
      </c>
      <c r="U3214" s="40"/>
      <c r="V3214" s="48"/>
      <c r="W3214" s="48"/>
    </row>
    <row r="3215" s="49" customFormat="1">
      <c r="A3215" s="39">
        <v>31</v>
      </c>
      <c r="B3215" s="54" t="s">
        <v>40</v>
      </c>
      <c r="C3215" s="55" t="s">
        <v>6139</v>
      </c>
      <c r="D3215" s="141" t="s">
        <v>1907</v>
      </c>
      <c r="E3215" s="88">
        <v>45141</v>
      </c>
      <c r="F3215" s="37" t="str">
        <f>VLOOKUP($C3215,CARPETAS!$C$5:$L$2388,2,FALSE)</f>
        <v>PYB043</v>
      </c>
      <c r="G3215" s="27" t="str">
        <f>VLOOKUP($C3215,CARPETAS!$C$5:$L$2388,9,FALSE)</f>
        <v>146,72,99</v>
      </c>
      <c r="H3215" s="28" t="str">
        <f>VLOOKUP($C3215,CARPETAS!$C$5:$L$2388,5,FALSE)</f>
        <v>Alto Paraguay</v>
      </c>
      <c r="I3215" s="88">
        <v>45143</v>
      </c>
      <c r="J3215" s="29" t="str">
        <f>VLOOKUP($C3215,CARPETAS!$C$5:$L$2388,4,FALSE)</f>
        <v>Salto</v>
      </c>
      <c r="K3215" s="38"/>
      <c r="L3215" s="93">
        <f t="shared" si="209"/>
        <v>45144</v>
      </c>
      <c r="M3215" s="30">
        <f t="shared" si="207"/>
        <v>3</v>
      </c>
      <c r="N3215" s="31">
        <v>990</v>
      </c>
      <c r="O3215" s="31" t="s">
        <v>2375</v>
      </c>
      <c r="P3215" s="31">
        <v>992</v>
      </c>
      <c r="Q3215" s="31"/>
      <c r="R3215" s="31" t="s">
        <v>6140</v>
      </c>
      <c r="S3215" s="31" t="s">
        <v>6141</v>
      </c>
      <c r="T3215" s="40" t="s">
        <v>6142</v>
      </c>
      <c r="U3215" s="40"/>
      <c r="V3215" s="48"/>
      <c r="W3215" s="48"/>
    </row>
    <row r="3216" s="49" customFormat="1">
      <c r="A3216" s="39">
        <v>31</v>
      </c>
      <c r="B3216" s="54" t="s">
        <v>40</v>
      </c>
      <c r="C3216" s="55" t="s">
        <v>6106</v>
      </c>
      <c r="D3216" s="141" t="s">
        <v>28</v>
      </c>
      <c r="E3216" s="88">
        <v>45142</v>
      </c>
      <c r="F3216" s="37" t="str">
        <f>VLOOKUP($C3216,CARPETAS!$C$5:$L$2388,2,FALSE)</f>
        <v>BRB042</v>
      </c>
      <c r="G3216" s="27" t="str">
        <f>VLOOKUP($C3216,CARPETAS!$C$5:$L$2388,9,FALSE)</f>
        <v>146,57,93</v>
      </c>
      <c r="H3216" s="28" t="str">
        <f>VLOOKUP($C3216,CARPETAS!$C$5:$L$2388,5,FALSE)</f>
        <v>Silvio</v>
      </c>
      <c r="I3216" s="88">
        <f>E3216+2</f>
        <v>45144</v>
      </c>
      <c r="J3216" s="29" t="str">
        <f>VLOOKUP($C3216,CARPETAS!$C$5:$L$2388,4,FALSE)</f>
        <v>Rio Branco</v>
      </c>
      <c r="K3216" s="38"/>
      <c r="L3216" s="93">
        <f t="shared" si="209"/>
        <v>45145</v>
      </c>
      <c r="M3216" s="30">
        <f t="shared" si="207"/>
        <v>3</v>
      </c>
      <c r="N3216" s="31">
        <v>918</v>
      </c>
      <c r="O3216" s="31" t="s">
        <v>1531</v>
      </c>
      <c r="P3216" s="31">
        <v>920</v>
      </c>
      <c r="Q3216" s="31">
        <v>6383</v>
      </c>
      <c r="R3216" s="31" t="s">
        <v>2098</v>
      </c>
      <c r="S3216" s="31" t="s">
        <v>5904</v>
      </c>
      <c r="T3216" s="40" t="s">
        <v>6143</v>
      </c>
      <c r="U3216" s="40"/>
      <c r="V3216" s="48"/>
      <c r="W3216" s="48"/>
    </row>
    <row r="3217" s="49" customFormat="1">
      <c r="A3217" s="39">
        <v>32</v>
      </c>
      <c r="B3217" s="54" t="s">
        <v>40</v>
      </c>
      <c r="C3217" s="55" t="s">
        <v>6144</v>
      </c>
      <c r="D3217" s="141" t="s">
        <v>1907</v>
      </c>
      <c r="E3217" s="88">
        <v>45143</v>
      </c>
      <c r="F3217" s="37" t="str">
        <f>VLOOKUP($C3217,CARPETAS!$C$5:$L$2388,2,FALSE)</f>
        <v>PYB044</v>
      </c>
      <c r="G3217" s="27" t="str">
        <f>VLOOKUP($C3217,CARPETAS!$C$5:$L$2388,9,FALSE)</f>
        <v>146.76.11</v>
      </c>
      <c r="H3217" s="28" t="str">
        <f>VLOOKUP($C3217,CARPETAS!$C$5:$L$2388,5,FALSE)</f>
        <v>Alto Paraguay</v>
      </c>
      <c r="I3217" s="88">
        <f>E3217+3</f>
        <v>45146</v>
      </c>
      <c r="J3217" s="29" t="str">
        <f>VLOOKUP($C3217,CARPETAS!$C$5:$L$2388,4,FALSE)</f>
        <v>Salto</v>
      </c>
      <c r="K3217" s="38"/>
      <c r="L3217" s="93">
        <f t="shared" si="209"/>
        <v>45147</v>
      </c>
      <c r="M3217" s="30">
        <f t="shared" si="207"/>
        <v>4</v>
      </c>
      <c r="N3217" s="31">
        <v>980</v>
      </c>
      <c r="O3217" s="31" t="s">
        <v>2416</v>
      </c>
      <c r="P3217" s="31">
        <v>992</v>
      </c>
      <c r="Q3217" s="31"/>
      <c r="R3217" s="31" t="s">
        <v>6015</v>
      </c>
      <c r="S3217" s="31" t="s">
        <v>6016</v>
      </c>
      <c r="T3217" s="40" t="s">
        <v>6145</v>
      </c>
      <c r="U3217" s="40"/>
      <c r="V3217" s="48"/>
      <c r="W3217" s="48"/>
    </row>
    <row r="3218" s="49" customFormat="1">
      <c r="A3218" s="39">
        <v>32</v>
      </c>
      <c r="B3218" s="54" t="s">
        <v>40</v>
      </c>
      <c r="C3218" s="55" t="s">
        <v>6122</v>
      </c>
      <c r="D3218" s="141" t="s">
        <v>26</v>
      </c>
      <c r="E3218" s="88">
        <v>45145</v>
      </c>
      <c r="F3218" s="37" t="str">
        <f>VLOOKUP($C3218,CARPETAS!$C$5:$L$2388,2,FALSE)</f>
        <v>BRB043</v>
      </c>
      <c r="G3218" s="27">
        <f>VLOOKUP($C3218,CARPETAS!$C$5:$L$2388,9,FALSE)</f>
        <v>1466809</v>
      </c>
      <c r="H3218" s="28" t="str">
        <f>VLOOKUP($C3218,CARPETAS!$C$5:$L$2388,5,FALSE)</f>
        <v>Zanini</v>
      </c>
      <c r="I3218" s="88">
        <f>E3218+2</f>
        <v>45147</v>
      </c>
      <c r="J3218" s="29" t="str">
        <f>VLOOKUP($C3218,CARPETAS!$C$5:$L$2388,4,FALSE)</f>
        <v>Rio Branco</v>
      </c>
      <c r="K3218" s="38"/>
      <c r="L3218" s="93">
        <f t="shared" si="209"/>
        <v>45148</v>
      </c>
      <c r="M3218" s="30">
        <f t="shared" si="207"/>
        <v>3</v>
      </c>
      <c r="N3218" s="31">
        <v>900</v>
      </c>
      <c r="O3218" s="31" t="s">
        <v>1842</v>
      </c>
      <c r="P3218" s="31">
        <v>901</v>
      </c>
      <c r="Q3218" s="31">
        <v>3810</v>
      </c>
      <c r="R3218" s="31" t="s">
        <v>171</v>
      </c>
      <c r="S3218" s="31" t="s">
        <v>172</v>
      </c>
      <c r="T3218" s="40" t="s">
        <v>6146</v>
      </c>
      <c r="U3218" s="40"/>
      <c r="V3218" s="48"/>
      <c r="W3218" s="48"/>
    </row>
    <row r="3219" s="49" customFormat="1">
      <c r="A3219" s="39">
        <v>32</v>
      </c>
      <c r="B3219" s="54" t="s">
        <v>40</v>
      </c>
      <c r="C3219" s="55" t="s">
        <v>6147</v>
      </c>
      <c r="D3219" s="141" t="s">
        <v>1907</v>
      </c>
      <c r="E3219" s="88">
        <v>45143</v>
      </c>
      <c r="F3219" s="37" t="str">
        <f>VLOOKUP($C3219,CARPETAS!$C$5:$L$2388,2,FALSE)</f>
        <v>PYB045</v>
      </c>
      <c r="G3219" s="27" t="str">
        <f>VLOOKUP($C3219,CARPETAS!$C$5:$L$2388,9,FALSE)</f>
        <v>146,76,10</v>
      </c>
      <c r="H3219" s="28" t="str">
        <f>VLOOKUP($C3219,CARPETAS!$C$5:$L$2388,5,FALSE)</f>
        <v>Alto Paraguay</v>
      </c>
      <c r="I3219" s="88">
        <v>45148</v>
      </c>
      <c r="J3219" s="29" t="str">
        <f>VLOOKUP($C3219,CARPETAS!$C$5:$L$2388,4,FALSE)</f>
        <v>Salto</v>
      </c>
      <c r="K3219" s="38"/>
      <c r="L3219" s="93">
        <f t="shared" si="209"/>
        <v>45149</v>
      </c>
      <c r="M3219" s="30">
        <f t="shared" si="207"/>
        <v>6</v>
      </c>
      <c r="N3219" s="31">
        <v>980</v>
      </c>
      <c r="O3219" s="31" t="s">
        <v>2467</v>
      </c>
      <c r="P3219" s="31">
        <v>981</v>
      </c>
      <c r="Q3219" s="31"/>
      <c r="R3219" s="31" t="s">
        <v>6148</v>
      </c>
      <c r="S3219" s="31" t="s">
        <v>6149</v>
      </c>
      <c r="T3219" s="40" t="s">
        <v>6150</v>
      </c>
      <c r="U3219" s="40"/>
      <c r="V3219" s="48"/>
      <c r="W3219" s="48"/>
    </row>
    <row r="3220" s="49" customFormat="1">
      <c r="A3220" s="39">
        <v>32</v>
      </c>
      <c r="B3220" s="54" t="s">
        <v>40</v>
      </c>
      <c r="C3220" s="55" t="s">
        <v>6106</v>
      </c>
      <c r="D3220" s="141" t="s">
        <v>32</v>
      </c>
      <c r="E3220" s="88">
        <v>45146</v>
      </c>
      <c r="F3220" s="37" t="str">
        <f>VLOOKUP($C3220,CARPETAS!$C$5:$L$2388,2,FALSE)</f>
        <v>BRB042</v>
      </c>
      <c r="G3220" s="27" t="str">
        <f>VLOOKUP($C3220,CARPETAS!$C$5:$L$2388,9,FALSE)</f>
        <v>146,57,93</v>
      </c>
      <c r="H3220" s="28" t="str">
        <f>VLOOKUP($C3220,CARPETAS!$C$5:$L$2388,5,FALSE)</f>
        <v>Silvio</v>
      </c>
      <c r="I3220" s="88">
        <f>E3220+2</f>
        <v>45148</v>
      </c>
      <c r="J3220" s="29" t="str">
        <f>VLOOKUP($C3220,CARPETAS!$C$5:$L$2388,4,FALSE)</f>
        <v>Rio Branco</v>
      </c>
      <c r="K3220" s="38"/>
      <c r="L3220" s="93">
        <f t="shared" si="209"/>
        <v>45149</v>
      </c>
      <c r="M3220" s="30">
        <f t="shared" si="207"/>
        <v>3</v>
      </c>
      <c r="N3220" s="31">
        <v>918</v>
      </c>
      <c r="O3220" s="31" t="s">
        <v>1540</v>
      </c>
      <c r="P3220" s="31">
        <v>918</v>
      </c>
      <c r="Q3220" s="31">
        <v>6387</v>
      </c>
      <c r="R3220" s="31" t="s">
        <v>2351</v>
      </c>
      <c r="S3220" s="31" t="s">
        <v>2352</v>
      </c>
      <c r="T3220" s="40" t="s">
        <v>6151</v>
      </c>
      <c r="U3220" s="40"/>
      <c r="V3220" s="48"/>
      <c r="W3220" s="48"/>
    </row>
    <row r="3221" s="49" customFormat="1">
      <c r="A3221" s="39">
        <v>32</v>
      </c>
      <c r="B3221" s="54" t="s">
        <v>40</v>
      </c>
      <c r="C3221" s="55" t="s">
        <v>6122</v>
      </c>
      <c r="D3221" s="141" t="s">
        <v>26</v>
      </c>
      <c r="E3221" s="88">
        <v>45146</v>
      </c>
      <c r="F3221" s="37" t="str">
        <f>VLOOKUP($C3221,CARPETAS!$C$5:$L$2388,2,FALSE)</f>
        <v>BRB043</v>
      </c>
      <c r="G3221" s="27">
        <f>VLOOKUP($C3221,CARPETAS!$C$5:$L$2388,9,FALSE)</f>
        <v>1466809</v>
      </c>
      <c r="H3221" s="28" t="str">
        <f>VLOOKUP($C3221,CARPETAS!$C$5:$L$2388,5,FALSE)</f>
        <v>Zanini</v>
      </c>
      <c r="I3221" s="88">
        <f>E3221+2</f>
        <v>45148</v>
      </c>
      <c r="J3221" s="29" t="str">
        <f>VLOOKUP($C3221,CARPETAS!$C$5:$L$2388,4,FALSE)</f>
        <v>Rio Branco</v>
      </c>
      <c r="K3221" s="38"/>
      <c r="L3221" s="93">
        <f t="shared" si="209"/>
        <v>45149</v>
      </c>
      <c r="M3221" s="30">
        <f t="shared" si="207"/>
        <v>3</v>
      </c>
      <c r="N3221" s="31">
        <v>900</v>
      </c>
      <c r="O3221" s="31" t="s">
        <v>902</v>
      </c>
      <c r="P3221" s="31">
        <v>900</v>
      </c>
      <c r="Q3221" s="31">
        <v>3821</v>
      </c>
      <c r="R3221" s="31" t="s">
        <v>1710</v>
      </c>
      <c r="S3221" s="31" t="s">
        <v>2787</v>
      </c>
      <c r="T3221" s="40" t="s">
        <v>6152</v>
      </c>
      <c r="U3221" s="40"/>
      <c r="V3221" s="48"/>
      <c r="W3221" s="48"/>
    </row>
    <row r="3222" s="49" customFormat="1">
      <c r="A3222" s="39">
        <v>32</v>
      </c>
      <c r="B3222" s="54" t="s">
        <v>40</v>
      </c>
      <c r="C3222" s="55" t="s">
        <v>6153</v>
      </c>
      <c r="D3222" s="141" t="s">
        <v>1907</v>
      </c>
      <c r="E3222" s="88">
        <v>45146</v>
      </c>
      <c r="F3222" s="37" t="str">
        <f>VLOOKUP($C3222,CARPETAS!$C$5:$L$2388,2,FALSE)</f>
        <v>PYB046</v>
      </c>
      <c r="G3222" s="27" t="str">
        <f>VLOOKUP($C3222,CARPETAS!$C$5:$L$2388,9,FALSE)</f>
        <v>146,76,13</v>
      </c>
      <c r="H3222" s="28" t="str">
        <f>VLOOKUP($C3222,CARPETAS!$C$5:$L$2388,5,FALSE)</f>
        <v>Alto Paraguay</v>
      </c>
      <c r="I3222" s="88">
        <v>45150</v>
      </c>
      <c r="J3222" s="29" t="str">
        <f>VLOOKUP($C3222,CARPETAS!$C$5:$L$2388,4,FALSE)</f>
        <v>Salto</v>
      </c>
      <c r="K3222" s="38"/>
      <c r="L3222" s="93">
        <v>45152</v>
      </c>
      <c r="M3222" s="30">
        <f t="shared" si="207"/>
        <v>6</v>
      </c>
      <c r="N3222" s="31">
        <v>990</v>
      </c>
      <c r="O3222" s="31" t="s">
        <v>2503</v>
      </c>
      <c r="P3222" s="31">
        <v>982</v>
      </c>
      <c r="Q3222" s="31"/>
      <c r="R3222" s="31" t="s">
        <v>5687</v>
      </c>
      <c r="S3222" s="31" t="s">
        <v>5688</v>
      </c>
      <c r="T3222" s="40" t="s">
        <v>6154</v>
      </c>
      <c r="U3222" s="40"/>
      <c r="V3222" s="48"/>
      <c r="W3222" s="48"/>
    </row>
    <row r="3223" s="49" customFormat="1">
      <c r="A3223" s="39">
        <v>32</v>
      </c>
      <c r="B3223" s="54" t="s">
        <v>40</v>
      </c>
      <c r="C3223" s="55" t="s">
        <v>6155</v>
      </c>
      <c r="D3223" s="141" t="s">
        <v>1907</v>
      </c>
      <c r="E3223" s="88">
        <v>45146</v>
      </c>
      <c r="F3223" s="37" t="str">
        <f>VLOOKUP($C3223,CARPETAS!$C$5:$L$2388,2,FALSE)</f>
        <v>PYB047</v>
      </c>
      <c r="G3223" s="27" t="str">
        <f>VLOOKUP($C3223,CARPETAS!$C$5:$L$2388,9,FALSE)</f>
        <v>146.76.15</v>
      </c>
      <c r="H3223" s="28" t="str">
        <f>VLOOKUP($C3223,CARPETAS!$C$5:$L$2388,5,FALSE)</f>
        <v>Alto Paraguay</v>
      </c>
      <c r="I3223" s="88">
        <v>45150</v>
      </c>
      <c r="J3223" s="29" t="str">
        <f>VLOOKUP($C3223,CARPETAS!$C$5:$L$2388,4,FALSE)</f>
        <v>Salto</v>
      </c>
      <c r="K3223" s="38"/>
      <c r="L3223" s="93">
        <v>45152</v>
      </c>
      <c r="M3223" s="30">
        <f t="shared" si="207"/>
        <v>6</v>
      </c>
      <c r="N3223" s="31">
        <v>990</v>
      </c>
      <c r="O3223" s="31" t="s">
        <v>2524</v>
      </c>
      <c r="P3223" s="31">
        <v>980</v>
      </c>
      <c r="Q3223" s="31"/>
      <c r="R3223" s="31" t="s">
        <v>5895</v>
      </c>
      <c r="S3223" s="31" t="s">
        <v>5896</v>
      </c>
      <c r="T3223" s="40" t="s">
        <v>6156</v>
      </c>
      <c r="U3223" s="40"/>
      <c r="V3223" s="48"/>
      <c r="W3223" s="48"/>
    </row>
    <row r="3224" s="49" customFormat="1">
      <c r="A3224" s="39">
        <v>32</v>
      </c>
      <c r="B3224" s="54" t="s">
        <v>22</v>
      </c>
      <c r="C3224" s="55" t="s">
        <v>23</v>
      </c>
      <c r="D3224" s="141" t="s">
        <v>28</v>
      </c>
      <c r="E3224" s="88">
        <v>45148</v>
      </c>
      <c r="F3224" s="37" t="str">
        <f>VLOOKUP($C3224,CARPETAS!$C$5:$L$2388,2,FALSE)</f>
        <v>BRB</v>
      </c>
      <c r="G3224" s="27" t="str">
        <f>VLOOKUP($C3224,CARPETAS!$C$5:$L$2388,9,FALSE)</f>
        <v>xx</v>
      </c>
      <c r="H3224" s="28" t="str">
        <f>VLOOKUP($C3224,CARPETAS!$C$5:$L$2388,5,FALSE)</f>
        <v>xx</v>
      </c>
      <c r="I3224" s="88">
        <f>E3224+2</f>
        <v>45150</v>
      </c>
      <c r="J3224" s="29" t="str">
        <f>VLOOKUP($C3224,CARPETAS!$C$5:$L$2388,4,FALSE)</f>
        <v>xx</v>
      </c>
      <c r="K3224" s="38"/>
      <c r="L3224" s="93">
        <f ref="L3224:L3234" t="shared" si="210">I3224+1</f>
        <v>45151</v>
      </c>
      <c r="M3224" s="30">
        <f t="shared" si="207"/>
        <v>3</v>
      </c>
      <c r="N3224" s="31">
        <v>918</v>
      </c>
      <c r="O3224" s="31"/>
      <c r="P3224" s="31"/>
      <c r="Q3224" s="31"/>
      <c r="R3224" s="31"/>
      <c r="S3224" s="31"/>
      <c r="T3224" s="40"/>
      <c r="U3224" s="40"/>
      <c r="V3224" s="48"/>
      <c r="W3224" s="48"/>
    </row>
    <row r="3225" s="49" customFormat="1">
      <c r="A3225" s="39">
        <v>32</v>
      </c>
      <c r="B3225" s="54" t="s">
        <v>22</v>
      </c>
      <c r="C3225" s="55" t="s">
        <v>23</v>
      </c>
      <c r="D3225" s="141" t="s">
        <v>2282</v>
      </c>
      <c r="E3225" s="88">
        <v>45148</v>
      </c>
      <c r="F3225" s="37" t="str">
        <f>VLOOKUP($C3225,CARPETAS!$C$5:$L$2388,2,FALSE)</f>
        <v>BRB</v>
      </c>
      <c r="G3225" s="27" t="str">
        <f>VLOOKUP($C3225,CARPETAS!$C$5:$L$2388,9,FALSE)</f>
        <v>xx</v>
      </c>
      <c r="H3225" s="28" t="str">
        <f>VLOOKUP($C3225,CARPETAS!$C$5:$L$2388,5,FALSE)</f>
        <v>xx</v>
      </c>
      <c r="I3225" s="88">
        <f>E3225+2</f>
        <v>45150</v>
      </c>
      <c r="J3225" s="29" t="str">
        <f>VLOOKUP($C3225,CARPETAS!$C$5:$L$2388,4,FALSE)</f>
        <v>xx</v>
      </c>
      <c r="K3225" s="38"/>
      <c r="L3225" s="93">
        <f t="shared" si="210"/>
        <v>45151</v>
      </c>
      <c r="M3225" s="30">
        <f t="shared" si="207"/>
        <v>3</v>
      </c>
      <c r="N3225" s="31"/>
      <c r="O3225" s="31"/>
      <c r="P3225" s="31"/>
      <c r="Q3225" s="31"/>
      <c r="R3225" s="31"/>
      <c r="S3225" s="31"/>
      <c r="T3225" s="40"/>
      <c r="U3225" s="40"/>
      <c r="V3225" s="48"/>
      <c r="W3225" s="48"/>
    </row>
    <row r="3226" s="49" customFormat="1">
      <c r="A3226" s="39">
        <v>32</v>
      </c>
      <c r="B3226" s="54" t="s">
        <v>40</v>
      </c>
      <c r="C3226" s="55" t="s">
        <v>6100</v>
      </c>
      <c r="D3226" s="141" t="s">
        <v>26</v>
      </c>
      <c r="E3226" s="88">
        <v>45149</v>
      </c>
      <c r="F3226" s="37" t="str">
        <f>VLOOKUP($C3226,CARPETAS!$C$5:$L$2388,2,FALSE)</f>
        <v>BRB041</v>
      </c>
      <c r="G3226" s="27" t="str">
        <f>VLOOKUP($C3226,CARPETAS!$C$5:$L$2388,9,FALSE)</f>
        <v>146,57,88</v>
      </c>
      <c r="H3226" s="28" t="str">
        <f>VLOOKUP($C3226,CARPETAS!$C$5:$L$2388,5,FALSE)</f>
        <v>Zanini</v>
      </c>
      <c r="I3226" s="88">
        <v>45152</v>
      </c>
      <c r="J3226" s="29" t="str">
        <f>VLOOKUP($C3226,CARPETAS!$C$5:$L$2388,4,FALSE)</f>
        <v>Rio Branco</v>
      </c>
      <c r="K3226" s="38"/>
      <c r="L3226" s="93">
        <f t="shared" si="210"/>
        <v>45153</v>
      </c>
      <c r="M3226" s="30">
        <f t="shared" si="207"/>
        <v>4</v>
      </c>
      <c r="N3226" s="31">
        <v>918</v>
      </c>
      <c r="O3226" s="31" t="s">
        <v>920</v>
      </c>
      <c r="P3226" s="31">
        <v>918</v>
      </c>
      <c r="Q3226" s="31">
        <v>3827</v>
      </c>
      <c r="R3226" s="31" t="s">
        <v>161</v>
      </c>
      <c r="S3226" s="31" t="s">
        <v>162</v>
      </c>
      <c r="T3226" s="40" t="s">
        <v>6157</v>
      </c>
      <c r="U3226" s="40"/>
      <c r="V3226" s="48"/>
      <c r="W3226" s="48"/>
    </row>
    <row r="3227" s="49" customFormat="1">
      <c r="A3227" s="39">
        <v>32</v>
      </c>
      <c r="B3227" s="54" t="s">
        <v>40</v>
      </c>
      <c r="C3227" s="55" t="s">
        <v>6096</v>
      </c>
      <c r="D3227" s="141" t="s">
        <v>27</v>
      </c>
      <c r="E3227" s="88">
        <v>45149</v>
      </c>
      <c r="F3227" s="37" t="str">
        <f>VLOOKUP($C3227,CARPETAS!$C$5:$L$2388,2,FALSE)</f>
        <v>BRB040</v>
      </c>
      <c r="G3227" s="27" t="str">
        <f>VLOOKUP($C3227,CARPETAS!$C$5:$L$2388,9,FALSE)</f>
        <v>146,53,42</v>
      </c>
      <c r="H3227" s="28" t="str">
        <f>VLOOKUP($C3227,CARPETAS!$C$5:$L$2388,5,FALSE)</f>
        <v>Amaro</v>
      </c>
      <c r="I3227" s="88">
        <v>45152</v>
      </c>
      <c r="J3227" s="29" t="str">
        <f>VLOOKUP($C3227,CARPETAS!$C$5:$L$2388,4,FALSE)</f>
        <v>Rio Branco</v>
      </c>
      <c r="K3227" s="38"/>
      <c r="L3227" s="93">
        <f t="shared" si="210"/>
        <v>45153</v>
      </c>
      <c r="M3227" s="30">
        <f t="shared" si="207"/>
        <v>4</v>
      </c>
      <c r="N3227" s="31">
        <v>1008</v>
      </c>
      <c r="O3227" s="31" t="s">
        <v>657</v>
      </c>
      <c r="P3227" s="31">
        <v>1009</v>
      </c>
      <c r="Q3227" s="31">
        <v>22450</v>
      </c>
      <c r="R3227" s="31" t="s">
        <v>3648</v>
      </c>
      <c r="S3227" s="31" t="s">
        <v>3715</v>
      </c>
      <c r="T3227" s="40" t="s">
        <v>6158</v>
      </c>
      <c r="U3227" s="40"/>
      <c r="V3227" s="48"/>
      <c r="W3227" s="48"/>
    </row>
    <row r="3228" s="49" customFormat="1">
      <c r="A3228" s="39">
        <v>33</v>
      </c>
      <c r="B3228" s="54" t="s">
        <v>40</v>
      </c>
      <c r="C3228" s="55" t="s">
        <v>6159</v>
      </c>
      <c r="D3228" s="141" t="s">
        <v>27</v>
      </c>
      <c r="E3228" s="88">
        <v>45152</v>
      </c>
      <c r="F3228" s="37" t="str">
        <f>VLOOKUP($C3228,CARPETAS!$C$5:$L$2388,2,FALSE)</f>
        <v>BRB044</v>
      </c>
      <c r="G3228" s="27" t="str">
        <f>VLOOKUP($C3228,CARPETAS!$C$5:$L$2388,9,FALSE)</f>
        <v>146,84,79</v>
      </c>
      <c r="H3228" s="28" t="str">
        <f>VLOOKUP($C3228,CARPETAS!$C$5:$L$2388,5,FALSE)</f>
        <v>Silvio</v>
      </c>
      <c r="I3228" s="88">
        <f>E3228+2</f>
        <v>45154</v>
      </c>
      <c r="J3228" s="29" t="str">
        <f>VLOOKUP($C3228,CARPETAS!$C$5:$L$2388,4,FALSE)</f>
        <v>Rio Branco</v>
      </c>
      <c r="K3228" s="38"/>
      <c r="L3228" s="93">
        <f t="shared" si="210"/>
        <v>45155</v>
      </c>
      <c r="M3228" s="30">
        <f t="shared" si="207"/>
        <v>3</v>
      </c>
      <c r="N3228" s="31">
        <v>918</v>
      </c>
      <c r="O3228" s="31" t="s">
        <v>665</v>
      </c>
      <c r="P3228" s="31">
        <v>919</v>
      </c>
      <c r="Q3228" s="31">
        <v>6394</v>
      </c>
      <c r="R3228" s="31" t="s">
        <v>6008</v>
      </c>
      <c r="S3228" s="31" t="s">
        <v>6009</v>
      </c>
      <c r="T3228" s="40" t="s">
        <v>6160</v>
      </c>
      <c r="U3228" s="40"/>
      <c r="V3228" s="48"/>
      <c r="W3228" s="48"/>
    </row>
    <row r="3229" s="49" customFormat="1">
      <c r="A3229" s="39">
        <v>33</v>
      </c>
      <c r="B3229" s="54" t="s">
        <v>40</v>
      </c>
      <c r="C3229" s="55" t="s">
        <v>6161</v>
      </c>
      <c r="D3229" s="141" t="s">
        <v>1907</v>
      </c>
      <c r="E3229" s="88">
        <v>45150</v>
      </c>
      <c r="F3229" s="37" t="str">
        <f>VLOOKUP($C3229,CARPETAS!$C$5:$L$2388,2,FALSE)</f>
        <v>PYB048</v>
      </c>
      <c r="G3229" s="27" t="str">
        <f>VLOOKUP($C3229,CARPETAS!$C$5:$L$2388,9,FALSE)</f>
        <v>146,83,30</v>
      </c>
      <c r="H3229" s="28" t="str">
        <f>VLOOKUP($C3229,CARPETAS!$C$5:$L$2388,5,FALSE)</f>
        <v>Alto Paraguay</v>
      </c>
      <c r="I3229" s="88">
        <v>45154</v>
      </c>
      <c r="J3229" s="29" t="str">
        <f>VLOOKUP($C3229,CARPETAS!$C$5:$L$2388,4,FALSE)</f>
        <v>Salto</v>
      </c>
      <c r="K3229" s="38"/>
      <c r="L3229" s="93">
        <f t="shared" si="210"/>
        <v>45155</v>
      </c>
      <c r="M3229" s="30">
        <f t="shared" si="207"/>
        <v>5</v>
      </c>
      <c r="N3229" s="31">
        <v>990</v>
      </c>
      <c r="O3229" s="31" t="s">
        <v>2554</v>
      </c>
      <c r="P3229" s="31">
        <v>982</v>
      </c>
      <c r="Q3229" s="31"/>
      <c r="R3229" s="31"/>
      <c r="S3229" s="31"/>
      <c r="T3229" s="40" t="s">
        <v>6162</v>
      </c>
      <c r="U3229" s="40"/>
      <c r="V3229" s="48"/>
      <c r="W3229" s="48"/>
    </row>
    <row r="3230" s="49" customFormat="1">
      <c r="A3230" s="39">
        <v>33</v>
      </c>
      <c r="B3230" s="54" t="s">
        <v>40</v>
      </c>
      <c r="C3230" s="55" t="s">
        <v>6159</v>
      </c>
      <c r="D3230" s="141" t="s">
        <v>5708</v>
      </c>
      <c r="E3230" s="88">
        <v>45153</v>
      </c>
      <c r="F3230" s="37" t="str">
        <f>VLOOKUP($C3230,CARPETAS!$C$5:$L$2388,2,FALSE)</f>
        <v>BRB044</v>
      </c>
      <c r="G3230" s="27" t="str">
        <f>VLOOKUP($C3230,CARPETAS!$C$5:$L$2388,9,FALSE)</f>
        <v>146,84,79</v>
      </c>
      <c r="H3230" s="28" t="str">
        <f>VLOOKUP($C3230,CARPETAS!$C$5:$L$2388,5,FALSE)</f>
        <v>Silvio</v>
      </c>
      <c r="I3230" s="88">
        <v>45154</v>
      </c>
      <c r="J3230" s="29" t="str">
        <f>VLOOKUP($C3230,CARPETAS!$C$5:$L$2388,4,FALSE)</f>
        <v>Rio Branco</v>
      </c>
      <c r="K3230" s="38"/>
      <c r="L3230" s="93">
        <f t="shared" si="210"/>
        <v>45155</v>
      </c>
      <c r="M3230" s="30">
        <f t="shared" si="207"/>
        <v>2</v>
      </c>
      <c r="N3230" s="31">
        <v>918</v>
      </c>
      <c r="O3230" s="31" t="s">
        <v>6163</v>
      </c>
      <c r="P3230" s="31">
        <v>919</v>
      </c>
      <c r="Q3230" s="31">
        <v>6398</v>
      </c>
      <c r="R3230" s="31" t="s">
        <v>5796</v>
      </c>
      <c r="S3230" s="31" t="s">
        <v>5542</v>
      </c>
      <c r="T3230" s="40" t="s">
        <v>6160</v>
      </c>
      <c r="U3230" s="40"/>
      <c r="V3230" s="48"/>
      <c r="W3230" s="48"/>
    </row>
    <row r="3231" s="49" customFormat="1">
      <c r="A3231" s="39">
        <v>33</v>
      </c>
      <c r="B3231" s="54" t="s">
        <v>40</v>
      </c>
      <c r="C3231" s="55" t="s">
        <v>6164</v>
      </c>
      <c r="D3231" s="141" t="s">
        <v>26</v>
      </c>
      <c r="E3231" s="88">
        <v>45153</v>
      </c>
      <c r="F3231" s="37" t="str">
        <f>VLOOKUP($C3231,CARPETAS!$C$5:$L$2388,2,FALSE)</f>
        <v>BRB045</v>
      </c>
      <c r="G3231" s="27" t="str">
        <f>VLOOKUP($C3231,CARPETAS!$C$5:$L$2388,9,FALSE)</f>
        <v>146,84,81</v>
      </c>
      <c r="H3231" s="28" t="str">
        <f>VLOOKUP($C3231,CARPETAS!$C$5:$L$2388,5,FALSE)</f>
        <v>Zanini</v>
      </c>
      <c r="I3231" s="88">
        <v>45154</v>
      </c>
      <c r="J3231" s="29" t="str">
        <f>VLOOKUP($C3231,CARPETAS!$C$5:$L$2388,4,FALSE)</f>
        <v>Rio Branco</v>
      </c>
      <c r="K3231" s="38"/>
      <c r="L3231" s="93">
        <f t="shared" si="210"/>
        <v>45155</v>
      </c>
      <c r="M3231" s="30">
        <f t="shared" si="207"/>
        <v>2</v>
      </c>
      <c r="N3231" s="31">
        <v>900</v>
      </c>
      <c r="O3231" s="31" t="s">
        <v>929</v>
      </c>
      <c r="P3231" s="31">
        <v>901</v>
      </c>
      <c r="Q3231" s="31">
        <v>3832</v>
      </c>
      <c r="R3231" s="31" t="s">
        <v>3162</v>
      </c>
      <c r="S3231" s="31" t="s">
        <v>362</v>
      </c>
      <c r="T3231" s="40" t="s">
        <v>6165</v>
      </c>
      <c r="U3231" s="40"/>
      <c r="V3231" s="48"/>
      <c r="W3231" s="48"/>
    </row>
    <row r="3232" ht="28.5" s="49" customFormat="1">
      <c r="A3232" s="39">
        <v>33</v>
      </c>
      <c r="B3232" s="54" t="s">
        <v>40</v>
      </c>
      <c r="C3232" s="55" t="s">
        <v>6164</v>
      </c>
      <c r="D3232" s="141" t="s">
        <v>1998</v>
      </c>
      <c r="E3232" s="88">
        <v>45153</v>
      </c>
      <c r="F3232" s="37" t="str">
        <f>VLOOKUP($C3232,CARPETAS!$C$5:$L$2388,2,FALSE)</f>
        <v>BRB045</v>
      </c>
      <c r="G3232" s="27" t="str">
        <f>VLOOKUP($C3232,CARPETAS!$C$5:$L$2388,9,FALSE)</f>
        <v>146,84,81</v>
      </c>
      <c r="H3232" s="28" t="str">
        <f>VLOOKUP($C3232,CARPETAS!$C$5:$L$2388,5,FALSE)</f>
        <v>Zanini</v>
      </c>
      <c r="I3232" s="88">
        <f>E3232+2</f>
        <v>45155</v>
      </c>
      <c r="J3232" s="29" t="str">
        <f>VLOOKUP($C3232,CARPETAS!$C$5:$L$2388,4,FALSE)</f>
        <v>Rio Branco</v>
      </c>
      <c r="K3232" s="38"/>
      <c r="L3232" s="93">
        <f t="shared" si="210"/>
        <v>45156</v>
      </c>
      <c r="M3232" s="30">
        <f t="shared" si="207"/>
        <v>3</v>
      </c>
      <c r="N3232" s="31">
        <v>900</v>
      </c>
      <c r="O3232" s="31" t="s">
        <v>2530</v>
      </c>
      <c r="P3232" s="31">
        <v>901</v>
      </c>
      <c r="Q3232" s="31">
        <v>3833</v>
      </c>
      <c r="R3232" s="31" t="s">
        <v>3043</v>
      </c>
      <c r="S3232" s="31" t="s">
        <v>3044</v>
      </c>
      <c r="T3232" s="40" t="s">
        <v>6166</v>
      </c>
      <c r="U3232" s="40"/>
      <c r="V3232" s="48"/>
      <c r="W3232" s="48"/>
    </row>
    <row r="3233" s="49" customFormat="1">
      <c r="A3233" s="39">
        <v>33</v>
      </c>
      <c r="B3233" s="54" t="s">
        <v>40</v>
      </c>
      <c r="C3233" s="55" t="s">
        <v>6159</v>
      </c>
      <c r="D3233" s="141" t="s">
        <v>32</v>
      </c>
      <c r="E3233" s="88">
        <v>45154</v>
      </c>
      <c r="F3233" s="37" t="str">
        <f>VLOOKUP($C3233,CARPETAS!$C$5:$L$2388,2,FALSE)</f>
        <v>BRB044</v>
      </c>
      <c r="G3233" s="27" t="str">
        <f>VLOOKUP($C3233,CARPETAS!$C$5:$L$2388,9,FALSE)</f>
        <v>146,84,79</v>
      </c>
      <c r="H3233" s="28" t="str">
        <f>VLOOKUP($C3233,CARPETAS!$C$5:$L$2388,5,FALSE)</f>
        <v>Silvio</v>
      </c>
      <c r="I3233" s="88">
        <v>45155</v>
      </c>
      <c r="J3233" s="29" t="str">
        <f>VLOOKUP($C3233,CARPETAS!$C$5:$L$2388,4,FALSE)</f>
        <v>Rio Branco</v>
      </c>
      <c r="K3233" s="38"/>
      <c r="L3233" s="93">
        <f t="shared" si="210"/>
        <v>45156</v>
      </c>
      <c r="M3233" s="30">
        <f t="shared" si="207"/>
        <v>2</v>
      </c>
      <c r="N3233" s="31">
        <v>918</v>
      </c>
      <c r="O3233" s="31" t="s">
        <v>1570</v>
      </c>
      <c r="P3233" s="31">
        <v>919</v>
      </c>
      <c r="Q3233" s="31">
        <v>6399</v>
      </c>
      <c r="R3233" s="31" t="s">
        <v>2461</v>
      </c>
      <c r="S3233" s="31" t="s">
        <v>2462</v>
      </c>
      <c r="T3233" s="40" t="s">
        <v>6167</v>
      </c>
      <c r="U3233" s="40"/>
      <c r="V3233" s="48"/>
      <c r="W3233" s="48"/>
    </row>
    <row r="3234" s="49" customFormat="1">
      <c r="A3234" s="39">
        <v>33</v>
      </c>
      <c r="B3234" s="54" t="s">
        <v>40</v>
      </c>
      <c r="C3234" s="55" t="s">
        <v>6164</v>
      </c>
      <c r="D3234" s="141" t="s">
        <v>26</v>
      </c>
      <c r="E3234" s="88">
        <v>45154</v>
      </c>
      <c r="F3234" s="37" t="str">
        <f>VLOOKUP($C3234,CARPETAS!$C$5:$L$2388,2,FALSE)</f>
        <v>BRB045</v>
      </c>
      <c r="G3234" s="27" t="str">
        <f>VLOOKUP($C3234,CARPETAS!$C$5:$L$2388,9,FALSE)</f>
        <v>146,84,81</v>
      </c>
      <c r="H3234" s="28" t="str">
        <f>VLOOKUP($C3234,CARPETAS!$C$5:$L$2388,5,FALSE)</f>
        <v>Zanini</v>
      </c>
      <c r="I3234" s="88">
        <v>45155</v>
      </c>
      <c r="J3234" s="29" t="str">
        <f>VLOOKUP($C3234,CARPETAS!$C$5:$L$2388,4,FALSE)</f>
        <v>Rio Branco</v>
      </c>
      <c r="K3234" s="38"/>
      <c r="L3234" s="93">
        <f t="shared" si="210"/>
        <v>45156</v>
      </c>
      <c r="M3234" s="30">
        <f t="shared" si="207"/>
        <v>2</v>
      </c>
      <c r="N3234" s="31">
        <v>900</v>
      </c>
      <c r="O3234" s="31" t="s">
        <v>941</v>
      </c>
      <c r="P3234" s="31">
        <v>901</v>
      </c>
      <c r="Q3234" s="31">
        <v>3837</v>
      </c>
      <c r="R3234" s="31" t="s">
        <v>6168</v>
      </c>
      <c r="S3234" s="31" t="s">
        <v>6169</v>
      </c>
      <c r="T3234" s="40" t="s">
        <v>6170</v>
      </c>
      <c r="U3234" s="40"/>
      <c r="V3234" s="48"/>
      <c r="W3234" s="48"/>
    </row>
    <row r="3235" s="49" customFormat="1">
      <c r="A3235" s="39">
        <v>33</v>
      </c>
      <c r="B3235" s="54" t="s">
        <v>40</v>
      </c>
      <c r="C3235" s="55" t="s">
        <v>6171</v>
      </c>
      <c r="D3235" s="141" t="s">
        <v>1907</v>
      </c>
      <c r="E3235" s="88">
        <v>45154</v>
      </c>
      <c r="F3235" s="37" t="str">
        <f>VLOOKUP($C3235,CARPETAS!$C$5:$L$2388,2,FALSE)</f>
        <v>PYB050</v>
      </c>
      <c r="G3235" s="27" t="str">
        <f>VLOOKUP($C3235,CARPETAS!$C$5:$L$2388,9,FALSE)</f>
        <v>146.83.31</v>
      </c>
      <c r="H3235" s="28" t="str">
        <f>VLOOKUP($C3235,CARPETAS!$C$5:$L$2388,5,FALSE)</f>
        <v>Alto Paraguay</v>
      </c>
      <c r="I3235" s="88">
        <v>45156</v>
      </c>
      <c r="J3235" s="29" t="str">
        <f>VLOOKUP($C3235,CARPETAS!$C$5:$L$2388,4,FALSE)</f>
        <v>Salto</v>
      </c>
      <c r="K3235" s="38"/>
      <c r="L3235" s="93">
        <v>45157</v>
      </c>
      <c r="M3235" s="30">
        <f t="shared" si="207"/>
        <v>3</v>
      </c>
      <c r="N3235" s="31">
        <v>990</v>
      </c>
      <c r="O3235" s="31" t="s">
        <v>6172</v>
      </c>
      <c r="P3235" s="31">
        <v>980</v>
      </c>
      <c r="Q3235" s="31"/>
      <c r="R3235" s="31" t="s">
        <v>6019</v>
      </c>
      <c r="S3235" s="31" t="s">
        <v>6020</v>
      </c>
      <c r="T3235" s="40" t="s">
        <v>6173</v>
      </c>
      <c r="U3235" s="40"/>
      <c r="V3235" s="48"/>
      <c r="W3235" s="48"/>
    </row>
    <row r="3236" ht="42.75" s="49" customFormat="1">
      <c r="A3236" s="39">
        <v>33</v>
      </c>
      <c r="B3236" s="54" t="s">
        <v>40</v>
      </c>
      <c r="C3236" s="55" t="s">
        <v>6174</v>
      </c>
      <c r="D3236" s="141" t="s">
        <v>1907</v>
      </c>
      <c r="E3236" s="88">
        <v>45150</v>
      </c>
      <c r="F3236" s="37" t="str">
        <f>VLOOKUP($C3236,CARPETAS!$C$5:$L$2388,2,FALSE)</f>
        <v>PYB049</v>
      </c>
      <c r="G3236" s="27" t="str">
        <f>VLOOKUP($C3236,CARPETAS!$C$5:$L$2388,9,FALSE)</f>
        <v>146.83.29</v>
      </c>
      <c r="H3236" s="28" t="str">
        <f>VLOOKUP($C3236,CARPETAS!$C$5:$L$2388,5,FALSE)</f>
        <v>Alto Paraguay</v>
      </c>
      <c r="I3236" s="88">
        <v>45159</v>
      </c>
      <c r="J3236" s="29" t="str">
        <f>VLOOKUP($C3236,CARPETAS!$C$5:$L$2388,4,FALSE)</f>
        <v>Salto</v>
      </c>
      <c r="K3236" s="38"/>
      <c r="L3236" s="93">
        <f>I3236+1</f>
        <v>45160</v>
      </c>
      <c r="M3236" s="30">
        <f t="shared" si="207"/>
        <v>10</v>
      </c>
      <c r="N3236" s="31">
        <v>990</v>
      </c>
      <c r="O3236" s="31" t="s">
        <v>6175</v>
      </c>
      <c r="P3236" s="31">
        <v>982</v>
      </c>
      <c r="Q3236" s="31"/>
      <c r="R3236" s="31" t="s">
        <v>6043</v>
      </c>
      <c r="S3236" s="31" t="s">
        <v>6044</v>
      </c>
      <c r="T3236" s="40" t="s">
        <v>6176</v>
      </c>
      <c r="U3236" s="40"/>
      <c r="V3236" s="48"/>
      <c r="W3236" s="48"/>
    </row>
    <row r="3237" s="49" customFormat="1">
      <c r="A3237" s="39">
        <v>34</v>
      </c>
      <c r="B3237" s="54" t="s">
        <v>40</v>
      </c>
      <c r="C3237" s="55" t="s">
        <v>6164</v>
      </c>
      <c r="D3237" s="141" t="s">
        <v>26</v>
      </c>
      <c r="E3237" s="88">
        <v>45157</v>
      </c>
      <c r="F3237" s="37" t="str">
        <f>VLOOKUP($C3237,CARPETAS!$C$5:$L$2388,2,FALSE)</f>
        <v>BRB045</v>
      </c>
      <c r="G3237" s="27" t="str">
        <f>VLOOKUP($C3237,CARPETAS!$C$5:$L$2388,9,FALSE)</f>
        <v>146,84,81</v>
      </c>
      <c r="H3237" s="28" t="str">
        <f>VLOOKUP($C3237,CARPETAS!$C$5:$L$2388,5,FALSE)</f>
        <v>Zanini</v>
      </c>
      <c r="I3237" s="88">
        <v>45159</v>
      </c>
      <c r="J3237" s="29" t="str">
        <f>VLOOKUP($C3237,CARPETAS!$C$5:$L$2388,4,FALSE)</f>
        <v>Rio Branco</v>
      </c>
      <c r="K3237" s="38"/>
      <c r="L3237" s="93">
        <f>I3237+1</f>
        <v>45160</v>
      </c>
      <c r="M3237" s="30">
        <f t="shared" si="207"/>
        <v>3</v>
      </c>
      <c r="N3237" s="31">
        <v>900</v>
      </c>
      <c r="O3237" s="31" t="s">
        <v>958</v>
      </c>
      <c r="P3237" s="31">
        <v>900</v>
      </c>
      <c r="Q3237" s="31">
        <v>3841</v>
      </c>
      <c r="R3237" s="31" t="s">
        <v>4147</v>
      </c>
      <c r="S3237" s="31" t="s">
        <v>187</v>
      </c>
      <c r="T3237" s="40" t="s">
        <v>6177</v>
      </c>
      <c r="U3237" s="40"/>
      <c r="V3237" s="48"/>
      <c r="W3237" s="48"/>
    </row>
    <row r="3238" s="49" customFormat="1">
      <c r="A3238" s="39">
        <v>33</v>
      </c>
      <c r="B3238" s="54" t="s">
        <v>40</v>
      </c>
      <c r="C3238" s="55" t="s">
        <v>6178</v>
      </c>
      <c r="D3238" s="141" t="s">
        <v>1907</v>
      </c>
      <c r="E3238" s="88">
        <v>45154</v>
      </c>
      <c r="F3238" s="37" t="str">
        <f>VLOOKUP($C3238,CARPETAS!$C$5:$L$2388,2,FALSE)</f>
        <v>PYB051</v>
      </c>
      <c r="G3238" s="27" t="str">
        <f>VLOOKUP($C3238,CARPETAS!$C$5:$L$2388,9,FALSE)</f>
        <v>146,83,33</v>
      </c>
      <c r="H3238" s="28" t="str">
        <f>VLOOKUP($C3238,CARPETAS!$C$5:$L$2388,5,FALSE)</f>
        <v>Alto Paraguay</v>
      </c>
      <c r="I3238" s="88">
        <v>45160</v>
      </c>
      <c r="J3238" s="29" t="str">
        <f>VLOOKUP($C3238,CARPETAS!$C$5:$L$2388,4,FALSE)</f>
        <v>Salto</v>
      </c>
      <c r="K3238" s="38"/>
      <c r="L3238" s="93">
        <f>I3238+1</f>
        <v>45161</v>
      </c>
      <c r="M3238" s="30">
        <f t="shared" si="207"/>
        <v>7</v>
      </c>
      <c r="N3238" s="31">
        <v>990</v>
      </c>
      <c r="O3238" s="31" t="s">
        <v>6172</v>
      </c>
      <c r="P3238" s="31">
        <v>982</v>
      </c>
      <c r="Q3238" s="31"/>
      <c r="R3238" s="31" t="s">
        <v>6179</v>
      </c>
      <c r="S3238" s="31" t="s">
        <v>6180</v>
      </c>
      <c r="T3238" s="40" t="s">
        <v>6181</v>
      </c>
      <c r="U3238" s="40"/>
      <c r="V3238" s="48"/>
      <c r="W3238" s="48"/>
    </row>
    <row r="3239" s="49" customFormat="1">
      <c r="A3239" s="39">
        <v>33</v>
      </c>
      <c r="B3239" s="54" t="s">
        <v>40</v>
      </c>
      <c r="C3239" s="55" t="s">
        <v>6182</v>
      </c>
      <c r="D3239" s="141" t="s">
        <v>2282</v>
      </c>
      <c r="E3239" s="88">
        <v>45156</v>
      </c>
      <c r="F3239" s="37" t="str">
        <f>VLOOKUP($C3239,CARPETAS!$C$5:$L$2388,2,FALSE)</f>
        <v>BRE037</v>
      </c>
      <c r="G3239" s="27" t="str">
        <f>VLOOKUP($C3239,CARPETAS!$C$5:$L$2388,9,FALSE)</f>
        <v>146,77,03/146,77,05/146,77,04/146,58,69</v>
      </c>
      <c r="H3239" s="28" t="str">
        <f>VLOOKUP($C3239,CARPETAS!$C$5:$L$2388,5,FALSE)</f>
        <v>Benini</v>
      </c>
      <c r="I3239" s="88">
        <v>45160</v>
      </c>
      <c r="J3239" s="29" t="str">
        <f>VLOOKUP($C3239,CARPETAS!$C$5:$L$2388,4,FALSE)</f>
        <v>Rio Branco</v>
      </c>
      <c r="K3239" s="38"/>
      <c r="L3239" s="93">
        <f>I3239+1</f>
        <v>45161</v>
      </c>
      <c r="M3239" s="30">
        <f t="shared" si="207"/>
        <v>5</v>
      </c>
      <c r="N3239" s="31">
        <v>1162</v>
      </c>
      <c r="O3239" s="31" t="s">
        <v>2540</v>
      </c>
      <c r="P3239" s="31"/>
      <c r="Q3239" s="31">
        <v>42</v>
      </c>
      <c r="R3239" s="31" t="s">
        <v>6183</v>
      </c>
      <c r="S3239" s="31" t="s">
        <v>6184</v>
      </c>
      <c r="T3239" s="40" t="s">
        <v>6185</v>
      </c>
      <c r="U3239" s="40"/>
      <c r="V3239" s="48"/>
      <c r="W3239" s="48"/>
    </row>
    <row r="3240" s="49" customFormat="1">
      <c r="A3240" s="39">
        <v>33</v>
      </c>
      <c r="B3240" s="54" t="s">
        <v>40</v>
      </c>
      <c r="C3240" s="55" t="s">
        <v>6186</v>
      </c>
      <c r="D3240" s="141" t="s">
        <v>2282</v>
      </c>
      <c r="E3240" s="88">
        <v>45158</v>
      </c>
      <c r="F3240" s="37" t="str">
        <f>VLOOKUP($C3240,CARPETAS!$C$5:$L$2388,2,FALSE)</f>
        <v>BRE038</v>
      </c>
      <c r="G3240" s="27" t="str">
        <f>VLOOKUP($C3240,CARPETAS!$C$5:$L$2388,9,FALSE)</f>
        <v>1469691/1467706</v>
      </c>
      <c r="H3240" s="28" t="str">
        <f>VLOOKUP($C3240,CARPETAS!$C$5:$L$2388,5,FALSE)</f>
        <v>Benini</v>
      </c>
      <c r="I3240" s="88">
        <f>E3240+3</f>
        <v>45161</v>
      </c>
      <c r="J3240" s="29" t="str">
        <f>VLOOKUP($C3240,CARPETAS!$C$5:$L$2388,4,FALSE)</f>
        <v>Rio Branco</v>
      </c>
      <c r="K3240" s="38"/>
      <c r="L3240" s="93">
        <f>I3240+1</f>
        <v>45162</v>
      </c>
      <c r="M3240" s="30">
        <f t="shared" si="207"/>
        <v>4</v>
      </c>
      <c r="N3240" s="31">
        <v>1008</v>
      </c>
      <c r="O3240" s="31"/>
      <c r="P3240" s="31"/>
      <c r="Q3240" s="31">
        <v>43</v>
      </c>
      <c r="R3240" s="31" t="s">
        <v>6187</v>
      </c>
      <c r="S3240" s="31" t="s">
        <v>6188</v>
      </c>
      <c r="T3240" s="40" t="s">
        <v>6189</v>
      </c>
      <c r="U3240" s="40"/>
      <c r="V3240" s="48"/>
      <c r="W3240" s="48"/>
    </row>
    <row r="3241" s="49" customFormat="1">
      <c r="A3241" s="39">
        <v>34</v>
      </c>
      <c r="B3241" s="54" t="s">
        <v>40</v>
      </c>
      <c r="C3241" s="55" t="s">
        <v>6190</v>
      </c>
      <c r="D3241" s="141" t="s">
        <v>1907</v>
      </c>
      <c r="E3241" s="88">
        <v>45156</v>
      </c>
      <c r="F3241" s="37" t="str">
        <f>VLOOKUP($C3241,CARPETAS!$C$5:$L$2388,2,FALSE)</f>
        <v>PYB052</v>
      </c>
      <c r="G3241" s="27" t="str">
        <f>VLOOKUP($C3241,CARPETAS!$C$5:$L$2388,9,FALSE)</f>
        <v>146.94.11</v>
      </c>
      <c r="H3241" s="28" t="str">
        <f>VLOOKUP($C3241,CARPETAS!$C$5:$L$2388,5,FALSE)</f>
        <v>Alto Paraguay</v>
      </c>
      <c r="I3241" s="88">
        <v>45161</v>
      </c>
      <c r="J3241" s="29" t="str">
        <f>VLOOKUP($C3241,CARPETAS!$C$5:$L$2388,4,FALSE)</f>
        <v>Salto</v>
      </c>
      <c r="K3241" s="38"/>
      <c r="L3241" s="93">
        <f>I3241+1+2</f>
        <v>45164</v>
      </c>
      <c r="M3241" s="30">
        <f t="shared" si="207"/>
        <v>8</v>
      </c>
      <c r="N3241" s="31">
        <v>990</v>
      </c>
      <c r="O3241" s="31" t="s">
        <v>3789</v>
      </c>
      <c r="P3241" s="31">
        <v>990</v>
      </c>
      <c r="Q3241" s="31"/>
      <c r="R3241" s="31" t="s">
        <v>5687</v>
      </c>
      <c r="S3241" s="31" t="s">
        <v>5688</v>
      </c>
      <c r="T3241" s="40" t="s">
        <v>6191</v>
      </c>
      <c r="U3241" s="40"/>
      <c r="V3241" s="48"/>
      <c r="W3241" s="48"/>
    </row>
    <row r="3242" ht="28.5" s="49" customFormat="1">
      <c r="A3242" s="39">
        <v>34</v>
      </c>
      <c r="B3242" s="54" t="s">
        <v>40</v>
      </c>
      <c r="C3242" s="55" t="s">
        <v>6192</v>
      </c>
      <c r="D3242" s="141" t="s">
        <v>1907</v>
      </c>
      <c r="E3242" s="88">
        <v>45160</v>
      </c>
      <c r="F3242" s="37" t="str">
        <f>VLOOKUP($C3242,CARPETAS!$C$5:$L$2388,2,FALSE)</f>
        <v>PYB053</v>
      </c>
      <c r="G3242" s="27" t="str">
        <f>VLOOKUP($C3242,CARPETAS!$C$5:$L$2388,9,FALSE)</f>
        <v>146,94,10</v>
      </c>
      <c r="H3242" s="28" t="str">
        <f>VLOOKUP($C3242,CARPETAS!$C$5:$L$2388,5,FALSE)</f>
        <v>Alto Paraguay</v>
      </c>
      <c r="I3242" s="88">
        <v>45164</v>
      </c>
      <c r="J3242" s="29" t="str">
        <f>VLOOKUP($C3242,CARPETAS!$C$5:$L$2388,4,FALSE)</f>
        <v>Salto</v>
      </c>
      <c r="K3242" s="38"/>
      <c r="L3242" s="93">
        <v>45166</v>
      </c>
      <c r="M3242" s="30">
        <f t="shared" si="207"/>
        <v>6</v>
      </c>
      <c r="N3242" s="31">
        <v>990</v>
      </c>
      <c r="O3242" s="31" t="s">
        <v>3831</v>
      </c>
      <c r="P3242" s="31">
        <v>990</v>
      </c>
      <c r="Q3242" s="31"/>
      <c r="R3242" s="31" t="s">
        <v>6193</v>
      </c>
      <c r="S3242" s="31" t="s">
        <v>5736</v>
      </c>
      <c r="T3242" s="40" t="s">
        <v>6194</v>
      </c>
      <c r="U3242" s="40"/>
      <c r="V3242" s="48"/>
      <c r="W3242" s="48"/>
    </row>
    <row r="3243" s="49" customFormat="1">
      <c r="A3243" s="39">
        <v>34</v>
      </c>
      <c r="B3243" s="54" t="s">
        <v>40</v>
      </c>
      <c r="C3243" s="55" t="s">
        <v>6164</v>
      </c>
      <c r="D3243" s="141" t="s">
        <v>26</v>
      </c>
      <c r="E3243" s="88">
        <v>45163</v>
      </c>
      <c r="F3243" s="37" t="str">
        <f>VLOOKUP($C3243,CARPETAS!$C$5:$L$2388,2,FALSE)</f>
        <v>BRB045</v>
      </c>
      <c r="G3243" s="27" t="str">
        <f>VLOOKUP($C3243,CARPETAS!$C$5:$L$2388,9,FALSE)</f>
        <v>146,84,81</v>
      </c>
      <c r="H3243" s="28" t="str">
        <f>VLOOKUP($C3243,CARPETAS!$C$5:$L$2388,5,FALSE)</f>
        <v>Zanini</v>
      </c>
      <c r="I3243" s="88">
        <f>E3243+3</f>
        <v>45166</v>
      </c>
      <c r="J3243" s="29" t="str">
        <f>VLOOKUP($C3243,CARPETAS!$C$5:$L$2388,4,FALSE)</f>
        <v>Rio Branco</v>
      </c>
      <c r="K3243" s="38"/>
      <c r="L3243" s="93">
        <f>I3243+1</f>
        <v>45167</v>
      </c>
      <c r="M3243" s="30">
        <f t="shared" si="207"/>
        <v>4</v>
      </c>
      <c r="N3243" s="31">
        <v>900</v>
      </c>
      <c r="O3243" s="31" t="s">
        <v>958</v>
      </c>
      <c r="P3243" s="31">
        <v>901</v>
      </c>
      <c r="Q3243" s="31">
        <v>3853</v>
      </c>
      <c r="R3243" s="31" t="s">
        <v>161</v>
      </c>
      <c r="S3243" s="31" t="s">
        <v>162</v>
      </c>
      <c r="T3243" s="40" t="s">
        <v>6195</v>
      </c>
      <c r="U3243" s="40"/>
      <c r="V3243" s="48"/>
      <c r="W3243" s="48"/>
    </row>
    <row r="3244" s="49" customFormat="1">
      <c r="A3244" s="39">
        <v>34</v>
      </c>
      <c r="B3244" s="54" t="s">
        <v>40</v>
      </c>
      <c r="C3244" s="55" t="s">
        <v>6159</v>
      </c>
      <c r="D3244" s="141" t="s">
        <v>32</v>
      </c>
      <c r="E3244" s="88">
        <v>45163</v>
      </c>
      <c r="F3244" s="37" t="str">
        <f>VLOOKUP($C3244,CARPETAS!$C$5:$L$2388,2,FALSE)</f>
        <v>BRB044</v>
      </c>
      <c r="G3244" s="27" t="str">
        <f>VLOOKUP($C3244,CARPETAS!$C$5:$L$2388,9,FALSE)</f>
        <v>146,84,79</v>
      </c>
      <c r="H3244" s="28" t="str">
        <f>VLOOKUP($C3244,CARPETAS!$C$5:$L$2388,5,FALSE)</f>
        <v>Silvio</v>
      </c>
      <c r="I3244" s="88">
        <v>45166</v>
      </c>
      <c r="J3244" s="29" t="str">
        <f>VLOOKUP($C3244,CARPETAS!$C$5:$L$2388,4,FALSE)</f>
        <v>Rio Branco</v>
      </c>
      <c r="K3244" s="38"/>
      <c r="L3244" s="93">
        <f>I3244+1</f>
        <v>45167</v>
      </c>
      <c r="M3244" s="30">
        <f t="shared" si="207"/>
        <v>4</v>
      </c>
      <c r="N3244" s="31">
        <v>918</v>
      </c>
      <c r="O3244" s="31" t="s">
        <v>1586</v>
      </c>
      <c r="P3244" s="31">
        <v>919</v>
      </c>
      <c r="Q3244" s="31">
        <v>6417</v>
      </c>
      <c r="R3244" s="31" t="s">
        <v>5796</v>
      </c>
      <c r="S3244" s="31" t="s">
        <v>5542</v>
      </c>
      <c r="T3244" s="40" t="s">
        <v>6196</v>
      </c>
      <c r="U3244" s="40"/>
      <c r="V3244" s="48"/>
      <c r="W3244" s="48"/>
    </row>
    <row r="3245" s="49" customFormat="1">
      <c r="A3245" s="39">
        <v>34</v>
      </c>
      <c r="B3245" s="54" t="s">
        <v>40</v>
      </c>
      <c r="C3245" s="55" t="s">
        <v>6197</v>
      </c>
      <c r="D3245" s="141" t="s">
        <v>1907</v>
      </c>
      <c r="E3245" s="88">
        <v>45161</v>
      </c>
      <c r="F3245" s="37" t="str">
        <f>VLOOKUP($C3245,CARPETAS!$C$5:$L$2388,2,FALSE)</f>
        <v>PYB054</v>
      </c>
      <c r="G3245" s="27" t="str">
        <f>VLOOKUP($C3245,CARPETAS!$C$5:$L$2388,9,FALSE)</f>
        <v>146,94,23</v>
      </c>
      <c r="H3245" s="28" t="str">
        <f>VLOOKUP($C3245,CARPETAS!$C$5:$L$2388,5,FALSE)</f>
        <v>Alto Paraguay</v>
      </c>
      <c r="I3245" s="88">
        <v>45166</v>
      </c>
      <c r="J3245" s="29" t="str">
        <f>VLOOKUP($C3245,CARPETAS!$C$5:$L$2388,4,FALSE)</f>
        <v>Salto</v>
      </c>
      <c r="K3245" s="38"/>
      <c r="L3245" s="93">
        <f>I3245+1+1</f>
        <v>45168</v>
      </c>
      <c r="M3245" s="30">
        <f t="shared" si="207"/>
        <v>7</v>
      </c>
      <c r="N3245" s="31">
        <v>930</v>
      </c>
      <c r="O3245" s="31" t="s">
        <v>3900</v>
      </c>
      <c r="P3245" s="31">
        <v>931</v>
      </c>
      <c r="Q3245" s="31"/>
      <c r="R3245" s="31" t="s">
        <v>6015</v>
      </c>
      <c r="S3245" s="31" t="s">
        <v>6016</v>
      </c>
      <c r="T3245" s="40" t="s">
        <v>6198</v>
      </c>
      <c r="U3245" s="40"/>
      <c r="V3245" s="48"/>
      <c r="W3245" s="48"/>
    </row>
    <row r="3246" s="49" customFormat="1">
      <c r="A3246" s="39">
        <v>34</v>
      </c>
      <c r="B3246" s="54" t="s">
        <v>40</v>
      </c>
      <c r="C3246" s="55" t="s">
        <v>6199</v>
      </c>
      <c r="D3246" s="141" t="s">
        <v>1907</v>
      </c>
      <c r="E3246" s="88">
        <v>45162</v>
      </c>
      <c r="F3246" s="37" t="str">
        <f>VLOOKUP($C3246,CARPETAS!$C$5:$L$2388,2,FALSE)</f>
        <v>PYB055</v>
      </c>
      <c r="G3246" s="27" t="str">
        <f>VLOOKUP($C3246,CARPETAS!$C$5:$L$2388,9,FALSE)</f>
        <v>146,94,19</v>
      </c>
      <c r="H3246" s="28" t="str">
        <f>VLOOKUP($C3246,CARPETAS!$C$5:$L$2388,5,FALSE)</f>
        <v>Alto Paraguay</v>
      </c>
      <c r="I3246" s="88">
        <v>45166</v>
      </c>
      <c r="J3246" s="29" t="str">
        <f>VLOOKUP($C3246,CARPETAS!$C$5:$L$2388,4,FALSE)</f>
        <v>Salto</v>
      </c>
      <c r="K3246" s="38"/>
      <c r="L3246" s="93">
        <f>I3246+2</f>
        <v>45168</v>
      </c>
      <c r="M3246" s="30">
        <f t="shared" si="207"/>
        <v>6</v>
      </c>
      <c r="N3246" s="31">
        <v>930</v>
      </c>
      <c r="O3246" s="31" t="s">
        <v>3928</v>
      </c>
      <c r="P3246" s="31">
        <v>931</v>
      </c>
      <c r="Q3246" s="31"/>
      <c r="R3246" s="31" t="s">
        <v>6200</v>
      </c>
      <c r="S3246" s="31" t="s">
        <v>6201</v>
      </c>
      <c r="T3246" s="40" t="s">
        <v>6198</v>
      </c>
      <c r="U3246" s="40"/>
      <c r="V3246" s="48"/>
      <c r="W3246" s="48"/>
    </row>
    <row r="3247" s="49" customFormat="1">
      <c r="A3247" s="39">
        <v>34</v>
      </c>
      <c r="B3247" s="54" t="s">
        <v>40</v>
      </c>
      <c r="C3247" s="55" t="s">
        <v>6159</v>
      </c>
      <c r="D3247" s="141" t="s">
        <v>27</v>
      </c>
      <c r="E3247" s="88">
        <v>45164</v>
      </c>
      <c r="F3247" s="37" t="str">
        <f>VLOOKUP($C3247,CARPETAS!$C$5:$L$2388,2,FALSE)</f>
        <v>BRB044</v>
      </c>
      <c r="G3247" s="27" t="str">
        <f>VLOOKUP($C3247,CARPETAS!$C$5:$L$2388,9,FALSE)</f>
        <v>146,84,79</v>
      </c>
      <c r="H3247" s="28" t="str">
        <f>VLOOKUP($C3247,CARPETAS!$C$5:$L$2388,5,FALSE)</f>
        <v>Silvio</v>
      </c>
      <c r="I3247" s="88">
        <f>E3247+3</f>
        <v>45167</v>
      </c>
      <c r="J3247" s="29" t="str">
        <f>VLOOKUP($C3247,CARPETAS!$C$5:$L$2388,4,FALSE)</f>
        <v>Rio Branco</v>
      </c>
      <c r="K3247" s="38"/>
      <c r="L3247" s="93">
        <f ref="L3247:L3252" t="shared" si="211">I3247+1</f>
        <v>45168</v>
      </c>
      <c r="M3247" s="30">
        <f t="shared" si="207"/>
        <v>4</v>
      </c>
      <c r="N3247" s="31">
        <v>918</v>
      </c>
      <c r="O3247" s="31" t="s">
        <v>673</v>
      </c>
      <c r="P3247" s="31">
        <v>919</v>
      </c>
      <c r="Q3247" s="31">
        <v>6416</v>
      </c>
      <c r="R3247" s="31" t="s">
        <v>4625</v>
      </c>
      <c r="S3247" s="31" t="s">
        <v>4945</v>
      </c>
      <c r="T3247" s="40" t="s">
        <v>6202</v>
      </c>
      <c r="U3247" s="40"/>
      <c r="V3247" s="48"/>
      <c r="W3247" s="48"/>
    </row>
    <row r="3248" s="49" customFormat="1">
      <c r="A3248" s="39">
        <v>34</v>
      </c>
      <c r="B3248" s="54" t="s">
        <v>40</v>
      </c>
      <c r="C3248" s="55" t="s">
        <v>6203</v>
      </c>
      <c r="D3248" s="141" t="s">
        <v>2282</v>
      </c>
      <c r="E3248" s="88">
        <v>45162</v>
      </c>
      <c r="F3248" s="37" t="str">
        <f>VLOOKUP($C3248,CARPETAS!$C$5:$L$2388,2,FALSE)</f>
        <v>BRE039</v>
      </c>
      <c r="G3248" s="27">
        <f>VLOOKUP($C3248,CARPETAS!$C$5:$L$2388,9,FALSE)</f>
        <v>0</v>
      </c>
      <c r="H3248" s="28" t="str">
        <f>VLOOKUP($C3248,CARPETAS!$C$5:$L$2388,5,FALSE)</f>
        <v>Silvio</v>
      </c>
      <c r="I3248" s="88">
        <v>45169</v>
      </c>
      <c r="J3248" s="29" t="str">
        <f>VLOOKUP($C3248,CARPETAS!$C$5:$L$2388,4,FALSE)</f>
        <v>Rio Branco</v>
      </c>
      <c r="K3248" s="38"/>
      <c r="L3248" s="93">
        <f t="shared" si="211"/>
        <v>45170</v>
      </c>
      <c r="M3248" s="30">
        <f t="shared" si="207"/>
        <v>8</v>
      </c>
      <c r="N3248" s="31">
        <v>2030</v>
      </c>
      <c r="O3248" s="31"/>
      <c r="P3248" s="31"/>
      <c r="Q3248" s="31"/>
      <c r="R3248" s="31"/>
      <c r="S3248" s="31"/>
      <c r="T3248" s="40" t="s">
        <v>6204</v>
      </c>
      <c r="U3248" s="40"/>
      <c r="V3248" s="48"/>
      <c r="W3248" s="48"/>
    </row>
    <row r="3249" s="49" customFormat="1">
      <c r="A3249" s="39">
        <v>34</v>
      </c>
      <c r="B3249" s="54" t="s">
        <v>40</v>
      </c>
      <c r="C3249" s="55" t="s">
        <v>6205</v>
      </c>
      <c r="D3249" s="141" t="s">
        <v>1907</v>
      </c>
      <c r="E3249" s="88">
        <v>45164</v>
      </c>
      <c r="F3249" s="37" t="str">
        <f>VLOOKUP($C3249,CARPETAS!$C$5:$L$2388,2,FALSE)</f>
        <v>PYB056</v>
      </c>
      <c r="G3249" s="27" t="str">
        <f>VLOOKUP($C3249,CARPETAS!$C$5:$L$2388,9,FALSE)</f>
        <v>147,03,33</v>
      </c>
      <c r="H3249" s="28" t="str">
        <f>VLOOKUP($C3249,CARPETAS!$C$5:$L$2388,5,FALSE)</f>
        <v>Alto Paraguay</v>
      </c>
      <c r="I3249" s="88">
        <v>45170</v>
      </c>
      <c r="J3249" s="29" t="str">
        <f>VLOOKUP($C3249,CARPETAS!$C$5:$L$2388,4,FALSE)</f>
        <v>Salto</v>
      </c>
      <c r="K3249" s="38"/>
      <c r="L3249" s="93">
        <f t="shared" si="211"/>
        <v>45171</v>
      </c>
      <c r="M3249" s="30">
        <f t="shared" si="207"/>
        <v>7</v>
      </c>
      <c r="N3249" s="31">
        <v>930</v>
      </c>
      <c r="O3249" s="31" t="s">
        <v>6206</v>
      </c>
      <c r="P3249" s="31">
        <v>932</v>
      </c>
      <c r="Q3249" s="31"/>
      <c r="R3249" s="31" t="s">
        <v>2372</v>
      </c>
      <c r="S3249" s="31" t="s">
        <v>5322</v>
      </c>
      <c r="T3249" s="40" t="s">
        <v>6207</v>
      </c>
      <c r="U3249" s="40"/>
      <c r="V3249" s="48"/>
      <c r="W3249" s="48"/>
    </row>
    <row r="3250" s="49" customFormat="1">
      <c r="A3250" s="39">
        <v>34</v>
      </c>
      <c r="B3250" s="54" t="s">
        <v>40</v>
      </c>
      <c r="C3250" s="55" t="s">
        <v>6208</v>
      </c>
      <c r="D3250" s="141" t="s">
        <v>32</v>
      </c>
      <c r="E3250" s="88">
        <v>45168</v>
      </c>
      <c r="F3250" s="37" t="str">
        <f>VLOOKUP($C3250,CARPETAS!$C$5:$L$2388,2,FALSE)</f>
        <v>BRB046</v>
      </c>
      <c r="G3250" s="27" t="str">
        <f>VLOOKUP($C3250,CARPETAS!$C$5:$L$2388,9,FALSE)</f>
        <v>147,08,92</v>
      </c>
      <c r="H3250" s="28" t="str">
        <f>VLOOKUP($C3250,CARPETAS!$C$5:$L$2388,5,FALSE)</f>
        <v>Silvio</v>
      </c>
      <c r="I3250" s="88">
        <v>45170</v>
      </c>
      <c r="J3250" s="29" t="str">
        <f>VLOOKUP($C3250,CARPETAS!$C$5:$L$2388,4,FALSE)</f>
        <v>Rio Branco</v>
      </c>
      <c r="K3250" s="38"/>
      <c r="L3250" s="93">
        <f t="shared" si="211"/>
        <v>45171</v>
      </c>
      <c r="M3250" s="30">
        <f t="shared" si="207"/>
        <v>3</v>
      </c>
      <c r="N3250" s="31">
        <v>918</v>
      </c>
      <c r="O3250" s="31" t="s">
        <v>1588</v>
      </c>
      <c r="P3250" s="31">
        <v>919</v>
      </c>
      <c r="Q3250" s="31">
        <v>6421</v>
      </c>
      <c r="R3250" s="31" t="s">
        <v>6063</v>
      </c>
      <c r="S3250" s="31" t="s">
        <v>6064</v>
      </c>
      <c r="T3250" s="40" t="s">
        <v>6209</v>
      </c>
      <c r="U3250" s="40"/>
      <c r="V3250" s="48"/>
      <c r="W3250" s="48"/>
    </row>
    <row r="3251" ht="28.5" s="49" customFormat="1">
      <c r="A3251" s="39">
        <v>34</v>
      </c>
      <c r="B3251" s="54" t="s">
        <v>40</v>
      </c>
      <c r="C3251" s="55" t="s">
        <v>6208</v>
      </c>
      <c r="D3251" s="141" t="s">
        <v>28</v>
      </c>
      <c r="E3251" s="88">
        <v>45169</v>
      </c>
      <c r="F3251" s="37" t="str">
        <f>VLOOKUP($C3251,CARPETAS!$C$5:$L$2388,2,FALSE)</f>
        <v>BRB046</v>
      </c>
      <c r="G3251" s="27" t="str">
        <f>VLOOKUP($C3251,CARPETAS!$C$5:$L$2388,9,FALSE)</f>
        <v>147,08,92</v>
      </c>
      <c r="H3251" s="28" t="str">
        <f>VLOOKUP($C3251,CARPETAS!$C$5:$L$2388,5,FALSE)</f>
        <v>Silvio</v>
      </c>
      <c r="I3251" s="88">
        <f>E3251+1</f>
        <v>45170</v>
      </c>
      <c r="J3251" s="29" t="str">
        <f>VLOOKUP($C3251,CARPETAS!$C$5:$L$2388,4,FALSE)</f>
        <v>Rio Branco</v>
      </c>
      <c r="K3251" s="38"/>
      <c r="L3251" s="93">
        <f t="shared" si="211"/>
        <v>45171</v>
      </c>
      <c r="M3251" s="30">
        <f t="shared" si="207"/>
        <v>2</v>
      </c>
      <c r="N3251" s="31">
        <v>918</v>
      </c>
      <c r="O3251" s="31" t="s">
        <v>6210</v>
      </c>
      <c r="P3251" s="31">
        <v>920</v>
      </c>
      <c r="Q3251" s="31">
        <v>6422</v>
      </c>
      <c r="R3251" s="31" t="s">
        <v>4440</v>
      </c>
      <c r="S3251" s="31" t="s">
        <v>4441</v>
      </c>
      <c r="T3251" s="40" t="s">
        <v>6211</v>
      </c>
      <c r="U3251" s="40"/>
      <c r="V3251" s="48"/>
      <c r="W3251" s="48"/>
    </row>
    <row r="3252" s="49" customFormat="1">
      <c r="A3252" s="39">
        <v>35</v>
      </c>
      <c r="B3252" s="54" t="s">
        <v>40</v>
      </c>
      <c r="C3252" s="55" t="s">
        <v>6212</v>
      </c>
      <c r="D3252" s="141" t="s">
        <v>1907</v>
      </c>
      <c r="E3252" s="88">
        <v>45168</v>
      </c>
      <c r="F3252" s="37" t="str">
        <f>VLOOKUP($C3252,CARPETAS!$C$5:$L$2388,2,FALSE)</f>
        <v>PYB059</v>
      </c>
      <c r="G3252" s="27" t="str">
        <f>VLOOKUP($C3252,CARPETAS!$C$5:$L$2388,9,FALSE)</f>
        <v>1470335/</v>
      </c>
      <c r="H3252" s="28" t="str">
        <f>VLOOKUP($C3252,CARPETAS!$C$5:$L$2388,5,FALSE)</f>
        <v>Alto Paraguay</v>
      </c>
      <c r="I3252" s="88">
        <v>45170</v>
      </c>
      <c r="J3252" s="29" t="str">
        <f>VLOOKUP($C3252,CARPETAS!$C$5:$L$2388,4,FALSE)</f>
        <v>Salto</v>
      </c>
      <c r="K3252" s="38"/>
      <c r="L3252" s="93">
        <f t="shared" si="211"/>
        <v>45171</v>
      </c>
      <c r="M3252" s="30">
        <f t="shared" si="207"/>
        <v>3</v>
      </c>
      <c r="N3252" s="31">
        <v>980</v>
      </c>
      <c r="O3252" s="31" t="s">
        <v>6213</v>
      </c>
      <c r="P3252" s="31">
        <v>981</v>
      </c>
      <c r="Q3252" s="31"/>
      <c r="R3252" s="31" t="s">
        <v>5286</v>
      </c>
      <c r="S3252" s="31" t="s">
        <v>6214</v>
      </c>
      <c r="T3252" s="40" t="s">
        <v>6215</v>
      </c>
      <c r="U3252" s="40"/>
      <c r="V3252" s="48"/>
      <c r="W3252" s="48"/>
    </row>
    <row r="3253" s="49" customFormat="1">
      <c r="A3253" s="39">
        <v>35</v>
      </c>
      <c r="B3253" s="54" t="s">
        <v>40</v>
      </c>
      <c r="C3253" s="55" t="s">
        <v>6216</v>
      </c>
      <c r="D3253" s="141" t="s">
        <v>1907</v>
      </c>
      <c r="E3253" s="88">
        <v>45166</v>
      </c>
      <c r="F3253" s="37" t="str">
        <f>VLOOKUP($C3253,CARPETAS!$C$5:$L$2388,2,FALSE)</f>
        <v>PYB058</v>
      </c>
      <c r="G3253" s="27" t="str">
        <f>VLOOKUP($C3253,CARPETAS!$C$5:$L$2388,9,FALSE)</f>
        <v>1470338/14703371470336</v>
      </c>
      <c r="H3253" s="28" t="str">
        <f>VLOOKUP($C3253,CARPETAS!$C$5:$L$2388,5,FALSE)</f>
        <v>Alto Paraguay</v>
      </c>
      <c r="I3253" s="88">
        <v>45170</v>
      </c>
      <c r="J3253" s="29" t="str">
        <f>VLOOKUP($C3253,CARPETAS!$C$5:$L$2388,4,FALSE)</f>
        <v>Salto</v>
      </c>
      <c r="K3253" s="38"/>
      <c r="L3253" s="93">
        <v>45173</v>
      </c>
      <c r="M3253" s="30">
        <f t="shared" si="207"/>
        <v>7</v>
      </c>
      <c r="N3253" s="31">
        <v>930</v>
      </c>
      <c r="O3253" s="31" t="s">
        <v>6217</v>
      </c>
      <c r="P3253" s="31"/>
      <c r="Q3253" s="31"/>
      <c r="R3253" s="31" t="s">
        <v>6019</v>
      </c>
      <c r="S3253" s="31" t="s">
        <v>6218</v>
      </c>
      <c r="T3253" s="40" t="s">
        <v>6219</v>
      </c>
      <c r="U3253" s="40"/>
      <c r="V3253" s="48"/>
      <c r="W3253" s="48"/>
    </row>
    <row r="3254" s="49" customFormat="1">
      <c r="A3254" s="39">
        <v>35</v>
      </c>
      <c r="B3254" s="54" t="s">
        <v>40</v>
      </c>
      <c r="C3254" s="55" t="s">
        <v>6220</v>
      </c>
      <c r="D3254" s="141" t="s">
        <v>1907</v>
      </c>
      <c r="E3254" s="88">
        <v>45169</v>
      </c>
      <c r="F3254" s="37" t="str">
        <f>VLOOKUP($C3254,CARPETAS!$C$5:$L$2388,2,FALSE)</f>
        <v>PYB057</v>
      </c>
      <c r="G3254" s="27" t="str">
        <f>VLOOKUP($C3254,CARPETAS!$C$5:$L$2388,9,FALSE)</f>
        <v>147.03.34</v>
      </c>
      <c r="H3254" s="28" t="str">
        <f>VLOOKUP($C3254,CARPETAS!$C$5:$L$2388,5,FALSE)</f>
        <v>Alto Paraguay</v>
      </c>
      <c r="I3254" s="88">
        <v>45170</v>
      </c>
      <c r="J3254" s="29" t="str">
        <f>VLOOKUP($C3254,CARPETAS!$C$5:$L$2388,4,FALSE)</f>
        <v>Salto</v>
      </c>
      <c r="K3254" s="38"/>
      <c r="L3254" s="93">
        <v>45173</v>
      </c>
      <c r="M3254" s="30">
        <f ref="M3254:M3317" t="shared" si="212">IF(E3254&lt;&gt;"",L3254-E3254,"-")</f>
        <v>4</v>
      </c>
      <c r="N3254" s="31">
        <v>930</v>
      </c>
      <c r="O3254" s="31" t="s">
        <v>6221</v>
      </c>
      <c r="P3254" s="31"/>
      <c r="Q3254" s="31"/>
      <c r="R3254" s="31"/>
      <c r="S3254" s="31"/>
      <c r="T3254" s="40" t="s">
        <v>6222</v>
      </c>
      <c r="U3254" s="40"/>
      <c r="V3254" s="48"/>
      <c r="W3254" s="48"/>
    </row>
    <row r="3255" ht="28.5" s="49" customFormat="1">
      <c r="A3255" s="39">
        <v>35</v>
      </c>
      <c r="B3255" s="54" t="s">
        <v>40</v>
      </c>
      <c r="C3255" s="55" t="s">
        <v>6223</v>
      </c>
      <c r="D3255" s="141" t="s">
        <v>1907</v>
      </c>
      <c r="E3255" s="88">
        <v>45168</v>
      </c>
      <c r="F3255" s="37" t="str">
        <f>VLOOKUP($C3255,CARPETAS!$C$5:$L$2388,2,FALSE)</f>
        <v>PYB060</v>
      </c>
      <c r="G3255" s="27" t="str">
        <f>VLOOKUP($C3255,CARPETAS!$C$5:$L$2388,9,FALSE)</f>
        <v>1470339/</v>
      </c>
      <c r="H3255" s="28" t="str">
        <f>VLOOKUP($C3255,CARPETAS!$C$5:$L$2388,5,FALSE)</f>
        <v>Alto Paraguay</v>
      </c>
      <c r="I3255" s="88">
        <v>45170</v>
      </c>
      <c r="J3255" s="29" t="str">
        <f>VLOOKUP($C3255,CARPETAS!$C$5:$L$2388,4,FALSE)</f>
        <v>Salto</v>
      </c>
      <c r="K3255" s="38"/>
      <c r="L3255" s="93">
        <v>45173</v>
      </c>
      <c r="M3255" s="30">
        <f t="shared" si="212"/>
        <v>5</v>
      </c>
      <c r="N3255" s="31">
        <v>930</v>
      </c>
      <c r="O3255" s="31" t="s">
        <v>6224</v>
      </c>
      <c r="P3255" s="31">
        <v>931</v>
      </c>
      <c r="Q3255" s="31"/>
      <c r="R3255" s="31" t="s">
        <v>5687</v>
      </c>
      <c r="S3255" s="31" t="s">
        <v>5688</v>
      </c>
      <c r="T3255" s="40" t="s">
        <v>6225</v>
      </c>
      <c r="U3255" s="40"/>
      <c r="V3255" s="48"/>
      <c r="W3255" s="48"/>
    </row>
    <row r="3256" ht="28.5" s="49" customFormat="1">
      <c r="A3256" s="39">
        <v>35</v>
      </c>
      <c r="B3256" s="54" t="s">
        <v>40</v>
      </c>
      <c r="C3256" s="55" t="s">
        <v>6223</v>
      </c>
      <c r="D3256" s="141" t="s">
        <v>1907</v>
      </c>
      <c r="E3256" s="88">
        <v>45168</v>
      </c>
      <c r="F3256" s="37" t="str">
        <f>VLOOKUP($C3256,CARPETAS!$C$5:$L$2388,2,FALSE)</f>
        <v>PYB060</v>
      </c>
      <c r="G3256" s="27" t="str">
        <f>VLOOKUP($C3256,CARPETAS!$C$5:$L$2388,9,FALSE)</f>
        <v>1470339/</v>
      </c>
      <c r="H3256" s="28" t="str">
        <f>VLOOKUP($C3256,CARPETAS!$C$5:$L$2388,5,FALSE)</f>
        <v>Alto Paraguay</v>
      </c>
      <c r="I3256" s="88">
        <f>E3256+3</f>
        <v>45171</v>
      </c>
      <c r="J3256" s="29" t="str">
        <f>VLOOKUP($C3256,CARPETAS!$C$5:$L$2388,4,FALSE)</f>
        <v>Salto</v>
      </c>
      <c r="K3256" s="38"/>
      <c r="L3256" s="93">
        <v>45173</v>
      </c>
      <c r="M3256" s="30">
        <f t="shared" si="212"/>
        <v>5</v>
      </c>
      <c r="N3256" s="31">
        <v>930</v>
      </c>
      <c r="O3256" s="31" t="s">
        <v>6226</v>
      </c>
      <c r="P3256" s="31">
        <v>931</v>
      </c>
      <c r="Q3256" s="31"/>
      <c r="R3256" s="31" t="s">
        <v>6227</v>
      </c>
      <c r="S3256" s="31" t="s">
        <v>6228</v>
      </c>
      <c r="T3256" s="40" t="s">
        <v>6229</v>
      </c>
      <c r="U3256" s="40"/>
      <c r="V3256" s="48"/>
      <c r="W3256" s="48"/>
    </row>
    <row r="3257" s="49" customFormat="1">
      <c r="A3257" s="39">
        <v>35</v>
      </c>
      <c r="B3257" s="54" t="s">
        <v>40</v>
      </c>
      <c r="C3257" s="55" t="s">
        <v>6230</v>
      </c>
      <c r="D3257" s="141" t="s">
        <v>32</v>
      </c>
      <c r="E3257" s="88">
        <v>45170</v>
      </c>
      <c r="F3257" s="37" t="str">
        <f>VLOOKUP($C3257,CARPETAS!$C$5:$L$2388,2,FALSE)</f>
        <v>BRB047</v>
      </c>
      <c r="G3257" s="27" t="str">
        <f>VLOOKUP($C3257,CARPETAS!$C$5:$L$2388,9,FALSE)</f>
        <v>147,08,93</v>
      </c>
      <c r="H3257" s="28" t="str">
        <f>VLOOKUP($C3257,CARPETAS!$C$5:$L$2388,5,FALSE)</f>
        <v>Zanini</v>
      </c>
      <c r="I3257" s="88">
        <v>45173</v>
      </c>
      <c r="J3257" s="29" t="str">
        <f>VLOOKUP($C3257,CARPETAS!$C$5:$L$2388,4,FALSE)</f>
        <v>Rio Branco</v>
      </c>
      <c r="K3257" s="38"/>
      <c r="L3257" s="93">
        <f>I3257+1</f>
        <v>45174</v>
      </c>
      <c r="M3257" s="30">
        <f t="shared" si="212"/>
        <v>4</v>
      </c>
      <c r="N3257" s="31">
        <v>900</v>
      </c>
      <c r="O3257" s="31" t="s">
        <v>1605</v>
      </c>
      <c r="P3257" s="31">
        <v>900</v>
      </c>
      <c r="Q3257" s="31"/>
      <c r="R3257" s="31" t="s">
        <v>6231</v>
      </c>
      <c r="S3257" s="31" t="s">
        <v>6232</v>
      </c>
      <c r="T3257" s="40" t="s">
        <v>6233</v>
      </c>
      <c r="U3257" s="40"/>
      <c r="V3257" s="48"/>
      <c r="W3257" s="48"/>
    </row>
    <row r="3258" s="49" customFormat="1">
      <c r="A3258" s="39">
        <v>35</v>
      </c>
      <c r="B3258" s="54" t="s">
        <v>40</v>
      </c>
      <c r="C3258" s="55" t="s">
        <v>6230</v>
      </c>
      <c r="D3258" s="141" t="s">
        <v>26</v>
      </c>
      <c r="E3258" s="88">
        <v>45170</v>
      </c>
      <c r="F3258" s="37" t="str">
        <f>VLOOKUP($C3258,CARPETAS!$C$5:$L$2388,2,FALSE)</f>
        <v>BRB047</v>
      </c>
      <c r="G3258" s="27" t="str">
        <f>VLOOKUP($C3258,CARPETAS!$C$5:$L$2388,9,FALSE)</f>
        <v>147,08,93</v>
      </c>
      <c r="H3258" s="28" t="str">
        <f>VLOOKUP($C3258,CARPETAS!$C$5:$L$2388,5,FALSE)</f>
        <v>Zanini</v>
      </c>
      <c r="I3258" s="88">
        <v>45173</v>
      </c>
      <c r="J3258" s="29" t="str">
        <f>VLOOKUP($C3258,CARPETAS!$C$5:$L$2388,4,FALSE)</f>
        <v>Rio Branco</v>
      </c>
      <c r="K3258" s="38"/>
      <c r="L3258" s="93">
        <f>I3258+1</f>
        <v>45174</v>
      </c>
      <c r="M3258" s="30">
        <f t="shared" si="212"/>
        <v>4</v>
      </c>
      <c r="N3258" s="31">
        <v>900</v>
      </c>
      <c r="O3258" s="31" t="s">
        <v>967</v>
      </c>
      <c r="P3258" s="31">
        <v>901</v>
      </c>
      <c r="Q3258" s="31"/>
      <c r="R3258" s="31" t="s">
        <v>6234</v>
      </c>
      <c r="S3258" s="31" t="s">
        <v>6235</v>
      </c>
      <c r="T3258" s="40" t="s">
        <v>6236</v>
      </c>
      <c r="U3258" s="40"/>
      <c r="V3258" s="48"/>
      <c r="W3258" s="48"/>
    </row>
    <row r="3259" s="49" customFormat="1">
      <c r="A3259" s="39">
        <v>35</v>
      </c>
      <c r="B3259" s="54" t="s">
        <v>40</v>
      </c>
      <c r="C3259" s="55" t="s">
        <v>6216</v>
      </c>
      <c r="D3259" s="141" t="s">
        <v>1907</v>
      </c>
      <c r="E3259" s="88">
        <v>45167</v>
      </c>
      <c r="F3259" s="37" t="str">
        <f>VLOOKUP($C3259,CARPETAS!$C$5:$L$2388,2,FALSE)</f>
        <v>PYB058</v>
      </c>
      <c r="G3259" s="27" t="str">
        <f>VLOOKUP($C3259,CARPETAS!$C$5:$L$2388,9,FALSE)</f>
        <v>1470338/14703371470336</v>
      </c>
      <c r="H3259" s="28" t="str">
        <f>VLOOKUP($C3259,CARPETAS!$C$5:$L$2388,5,FALSE)</f>
        <v>Alto Paraguay</v>
      </c>
      <c r="I3259" s="88">
        <v>45173</v>
      </c>
      <c r="J3259" s="29" t="str">
        <f>VLOOKUP($C3259,CARPETAS!$C$5:$L$2388,4,FALSE)</f>
        <v>Salto</v>
      </c>
      <c r="K3259" s="38"/>
      <c r="L3259" s="93">
        <f>I3259+1+1</f>
        <v>45175</v>
      </c>
      <c r="M3259" s="30">
        <f t="shared" si="212"/>
        <v>8</v>
      </c>
      <c r="N3259" s="31">
        <v>930</v>
      </c>
      <c r="O3259" s="31" t="s">
        <v>6237</v>
      </c>
      <c r="P3259" s="31">
        <v>930</v>
      </c>
      <c r="Q3259" s="31"/>
      <c r="R3259" s="31" t="s">
        <v>6238</v>
      </c>
      <c r="S3259" s="31" t="s">
        <v>6239</v>
      </c>
      <c r="T3259" s="40" t="s">
        <v>6240</v>
      </c>
      <c r="U3259" s="40"/>
      <c r="V3259" s="48"/>
      <c r="W3259" s="48"/>
    </row>
    <row r="3260" s="49" customFormat="1">
      <c r="A3260" s="39">
        <v>35</v>
      </c>
      <c r="B3260" s="54" t="s">
        <v>40</v>
      </c>
      <c r="C3260" s="55" t="s">
        <v>6216</v>
      </c>
      <c r="D3260" s="141" t="s">
        <v>1907</v>
      </c>
      <c r="E3260" s="88">
        <v>45168</v>
      </c>
      <c r="F3260" s="37" t="str">
        <f>VLOOKUP($C3260,CARPETAS!$C$5:$L$2388,2,FALSE)</f>
        <v>PYB058</v>
      </c>
      <c r="G3260" s="27" t="str">
        <f>VLOOKUP($C3260,CARPETAS!$C$5:$L$2388,9,FALSE)</f>
        <v>1470338/14703371470336</v>
      </c>
      <c r="H3260" s="28" t="str">
        <f>VLOOKUP($C3260,CARPETAS!$C$5:$L$2388,5,FALSE)</f>
        <v>Alto Paraguay</v>
      </c>
      <c r="I3260" s="88">
        <v>45173</v>
      </c>
      <c r="J3260" s="29" t="str">
        <f>VLOOKUP($C3260,CARPETAS!$C$5:$L$2388,4,FALSE)</f>
        <v>Salto</v>
      </c>
      <c r="K3260" s="38"/>
      <c r="L3260" s="93">
        <f>I3260+1+1</f>
        <v>45175</v>
      </c>
      <c r="M3260" s="30">
        <f t="shared" si="212"/>
        <v>7</v>
      </c>
      <c r="N3260" s="31">
        <v>930</v>
      </c>
      <c r="O3260" s="31" t="s">
        <v>6241</v>
      </c>
      <c r="P3260" s="31">
        <v>930</v>
      </c>
      <c r="Q3260" s="31"/>
      <c r="R3260" s="31" t="s">
        <v>6043</v>
      </c>
      <c r="S3260" s="31" t="s">
        <v>6044</v>
      </c>
      <c r="T3260" s="40" t="s">
        <v>6240</v>
      </c>
      <c r="U3260" s="40"/>
      <c r="V3260" s="48"/>
      <c r="W3260" s="48"/>
    </row>
    <row r="3261" s="49" customFormat="1">
      <c r="A3261" s="39">
        <v>36</v>
      </c>
      <c r="B3261" s="54" t="s">
        <v>40</v>
      </c>
      <c r="C3261" s="55" t="s">
        <v>6230</v>
      </c>
      <c r="D3261" s="141" t="s">
        <v>26</v>
      </c>
      <c r="E3261" s="88">
        <v>45173</v>
      </c>
      <c r="F3261" s="37" t="str">
        <f>VLOOKUP($C3261,CARPETAS!$C$5:$L$2388,2,FALSE)</f>
        <v>BRB047</v>
      </c>
      <c r="G3261" s="27" t="str">
        <f>VLOOKUP($C3261,CARPETAS!$C$5:$L$2388,9,FALSE)</f>
        <v>147,08,93</v>
      </c>
      <c r="H3261" s="28" t="str">
        <f>VLOOKUP($C3261,CARPETAS!$C$5:$L$2388,5,FALSE)</f>
        <v>Zanini</v>
      </c>
      <c r="I3261" s="88">
        <v>45175</v>
      </c>
      <c r="J3261" s="29" t="str">
        <f>VLOOKUP($C3261,CARPETAS!$C$5:$L$2388,4,FALSE)</f>
        <v>Rio Branco</v>
      </c>
      <c r="K3261" s="38"/>
      <c r="L3261" s="93">
        <f>I3261+1</f>
        <v>45176</v>
      </c>
      <c r="M3261" s="30">
        <f t="shared" si="212"/>
        <v>3</v>
      </c>
      <c r="N3261" s="31">
        <v>900</v>
      </c>
      <c r="O3261" s="31" t="s">
        <v>985</v>
      </c>
      <c r="P3261" s="31">
        <v>900</v>
      </c>
      <c r="Q3261" s="31">
        <v>3878</v>
      </c>
      <c r="R3261" s="31" t="s">
        <v>582</v>
      </c>
      <c r="S3261" s="31" t="s">
        <v>583</v>
      </c>
      <c r="T3261" s="40" t="s">
        <v>6242</v>
      </c>
      <c r="U3261" s="40"/>
      <c r="V3261" s="48"/>
      <c r="W3261" s="48"/>
    </row>
    <row r="3262" s="49" customFormat="1">
      <c r="A3262" s="39">
        <v>36</v>
      </c>
      <c r="B3262" s="54" t="s">
        <v>40</v>
      </c>
      <c r="C3262" s="55" t="s">
        <v>6230</v>
      </c>
      <c r="D3262" s="141" t="s">
        <v>26</v>
      </c>
      <c r="E3262" s="88">
        <v>45174</v>
      </c>
      <c r="F3262" s="37" t="str">
        <f>VLOOKUP($C3262,CARPETAS!$C$5:$L$2388,2,FALSE)</f>
        <v>BRB047</v>
      </c>
      <c r="G3262" s="27" t="str">
        <f>VLOOKUP($C3262,CARPETAS!$C$5:$L$2388,9,FALSE)</f>
        <v>147,08,93</v>
      </c>
      <c r="H3262" s="28" t="str">
        <f>VLOOKUP($C3262,CARPETAS!$C$5:$L$2388,5,FALSE)</f>
        <v>Zanini</v>
      </c>
      <c r="I3262" s="88">
        <v>45175</v>
      </c>
      <c r="J3262" s="29" t="str">
        <f>VLOOKUP($C3262,CARPETAS!$C$5:$L$2388,4,FALSE)</f>
        <v>Rio Branco</v>
      </c>
      <c r="K3262" s="38"/>
      <c r="L3262" s="93">
        <f>I3262+1</f>
        <v>45176</v>
      </c>
      <c r="M3262" s="30">
        <f t="shared" si="212"/>
        <v>2</v>
      </c>
      <c r="N3262" s="31">
        <v>900</v>
      </c>
      <c r="O3262" s="31" t="s">
        <v>969</v>
      </c>
      <c r="P3262" s="31">
        <v>900</v>
      </c>
      <c r="Q3262" s="31">
        <v>3882</v>
      </c>
      <c r="R3262" s="31" t="s">
        <v>552</v>
      </c>
      <c r="S3262" s="31" t="s">
        <v>553</v>
      </c>
      <c r="T3262" s="40" t="s">
        <v>6243</v>
      </c>
      <c r="U3262" s="40"/>
      <c r="V3262" s="48"/>
      <c r="W3262" s="48"/>
    </row>
    <row r="3263" ht="15.75" customHeight="1" s="49" customFormat="1">
      <c r="A3263" s="39">
        <v>36</v>
      </c>
      <c r="B3263" s="54" t="s">
        <v>40</v>
      </c>
      <c r="C3263" s="55" t="s">
        <v>6244</v>
      </c>
      <c r="D3263" s="141" t="s">
        <v>1907</v>
      </c>
      <c r="E3263" s="88">
        <v>45171</v>
      </c>
      <c r="F3263" s="37" t="str">
        <f>VLOOKUP($C3263,CARPETAS!$C$5:$L$2388,2,FALSE)</f>
        <v>PYB061</v>
      </c>
      <c r="G3263" s="27" t="str">
        <f>VLOOKUP($C3263,CARPETAS!$C$5:$L$2388,9,FALSE)</f>
        <v>1471106/1471111/</v>
      </c>
      <c r="H3263" s="28" t="str">
        <f>VLOOKUP($C3263,CARPETAS!$C$5:$L$2388,5,FALSE)</f>
        <v>Alto Paraguay</v>
      </c>
      <c r="I3263" s="88">
        <v>45176</v>
      </c>
      <c r="J3263" s="29" t="str">
        <f>VLOOKUP($C3263,CARPETAS!$C$5:$L$2388,4,FALSE)</f>
        <v>Salto</v>
      </c>
      <c r="K3263" s="38"/>
      <c r="L3263" s="93">
        <f>I3263+1</f>
        <v>45177</v>
      </c>
      <c r="M3263" s="30">
        <f t="shared" si="212"/>
        <v>6</v>
      </c>
      <c r="N3263" s="31">
        <v>930</v>
      </c>
      <c r="O3263" s="31" t="s">
        <v>6245</v>
      </c>
      <c r="P3263" s="31">
        <v>931</v>
      </c>
      <c r="Q3263" s="31">
        <v>3418</v>
      </c>
      <c r="R3263" s="31" t="s">
        <v>6015</v>
      </c>
      <c r="S3263" s="31" t="s">
        <v>6016</v>
      </c>
      <c r="T3263" s="40" t="s">
        <v>6246</v>
      </c>
      <c r="U3263" s="40"/>
      <c r="V3263" s="48"/>
      <c r="W3263" s="48"/>
    </row>
    <row r="3264" s="49" customFormat="1">
      <c r="A3264" s="39">
        <v>36</v>
      </c>
      <c r="B3264" s="54" t="s">
        <v>40</v>
      </c>
      <c r="C3264" s="55" t="s">
        <v>6244</v>
      </c>
      <c r="D3264" s="141" t="s">
        <v>1907</v>
      </c>
      <c r="E3264" s="88">
        <v>45171</v>
      </c>
      <c r="F3264" s="37" t="str">
        <f>VLOOKUP($C3264,CARPETAS!$C$5:$L$2388,2,FALSE)</f>
        <v>PYB061</v>
      </c>
      <c r="G3264" s="27" t="str">
        <f>VLOOKUP($C3264,CARPETAS!$C$5:$L$2388,9,FALSE)</f>
        <v>1471106/1471111/</v>
      </c>
      <c r="H3264" s="28" t="str">
        <f>VLOOKUP($C3264,CARPETAS!$C$5:$L$2388,5,FALSE)</f>
        <v>Alto Paraguay</v>
      </c>
      <c r="I3264" s="88">
        <v>45176</v>
      </c>
      <c r="J3264" s="29" t="str">
        <f>VLOOKUP($C3264,CARPETAS!$C$5:$L$2388,4,FALSE)</f>
        <v>Salto</v>
      </c>
      <c r="K3264" s="38"/>
      <c r="L3264" s="93">
        <f>I3264+1+1</f>
        <v>45178</v>
      </c>
      <c r="M3264" s="30">
        <f t="shared" si="212"/>
        <v>7</v>
      </c>
      <c r="N3264" s="31">
        <v>930</v>
      </c>
      <c r="O3264" s="31" t="s">
        <v>6247</v>
      </c>
      <c r="P3264" s="31">
        <v>931</v>
      </c>
      <c r="Q3264" s="31">
        <v>3516</v>
      </c>
      <c r="R3264" s="31" t="s">
        <v>5895</v>
      </c>
      <c r="S3264" s="31" t="s">
        <v>5896</v>
      </c>
      <c r="T3264" s="40" t="s">
        <v>6248</v>
      </c>
      <c r="U3264" s="40"/>
      <c r="V3264" s="48"/>
      <c r="W3264" s="48"/>
    </row>
    <row r="3265" s="49" customFormat="1">
      <c r="A3265" s="39">
        <v>36</v>
      </c>
      <c r="B3265" s="54" t="s">
        <v>40</v>
      </c>
      <c r="C3265" s="55" t="s">
        <v>6249</v>
      </c>
      <c r="D3265" s="141" t="s">
        <v>1907</v>
      </c>
      <c r="E3265" s="88">
        <v>45173</v>
      </c>
      <c r="F3265" s="37" t="str">
        <f>VLOOKUP($C3265,CARPETAS!$C$5:$L$2388,2,FALSE)</f>
        <v>PYB062</v>
      </c>
      <c r="G3265" s="27" t="str">
        <f>VLOOKUP($C3265,CARPETAS!$C$5:$L$2388,9,FALSE)</f>
        <v>1471108/1471109</v>
      </c>
      <c r="H3265" s="28" t="str">
        <f>VLOOKUP($C3265,CARPETAS!$C$5:$L$2388,5,FALSE)</f>
        <v>Alto Paraguay</v>
      </c>
      <c r="I3265" s="88">
        <f>E3265+3</f>
        <v>45176</v>
      </c>
      <c r="J3265" s="29" t="str">
        <f>VLOOKUP($C3265,CARPETAS!$C$5:$L$2388,4,FALSE)</f>
        <v>Salto</v>
      </c>
      <c r="K3265" s="38"/>
      <c r="L3265" s="93">
        <v>45181</v>
      </c>
      <c r="M3265" s="30">
        <f t="shared" si="212"/>
        <v>8</v>
      </c>
      <c r="N3265" s="31">
        <v>930</v>
      </c>
      <c r="O3265" s="31" t="s">
        <v>6250</v>
      </c>
      <c r="P3265" s="31">
        <v>932</v>
      </c>
      <c r="Q3265" s="31">
        <v>3522</v>
      </c>
      <c r="R3265" s="31" t="s">
        <v>2372</v>
      </c>
      <c r="S3265" s="31" t="s">
        <v>5322</v>
      </c>
      <c r="T3265" s="40" t="s">
        <v>6251</v>
      </c>
      <c r="U3265" s="40"/>
      <c r="V3265" s="48"/>
      <c r="W3265" s="48"/>
    </row>
    <row r="3266" s="49" customFormat="1">
      <c r="A3266" s="39">
        <v>35</v>
      </c>
      <c r="B3266" s="54" t="s">
        <v>40</v>
      </c>
      <c r="C3266" s="55" t="s">
        <v>6252</v>
      </c>
      <c r="D3266" s="141" t="s">
        <v>2282</v>
      </c>
      <c r="E3266" s="88">
        <v>45170</v>
      </c>
      <c r="F3266" s="37" t="str">
        <f>VLOOKUP($C3266,CARPETAS!$C$5:$L$2388,2,FALSE)</f>
        <v>BRE040</v>
      </c>
      <c r="G3266" s="27" t="str">
        <f>VLOOKUP($C3266,CARPETAS!$C$5:$L$2388,9,FALSE)</f>
        <v>147,02,77</v>
      </c>
      <c r="H3266" s="28" t="str">
        <f>VLOOKUP($C3266,CARPETAS!$C$5:$L$2388,5,FALSE)</f>
        <v>Silvio</v>
      </c>
      <c r="I3266" s="88">
        <f>E3266+7</f>
        <v>45177</v>
      </c>
      <c r="J3266" s="29" t="str">
        <f>VLOOKUP($C3266,CARPETAS!$C$5:$L$2388,4,FALSE)</f>
        <v>Rio Branco</v>
      </c>
      <c r="K3266" s="38"/>
      <c r="L3266" s="93">
        <v>45180</v>
      </c>
      <c r="M3266" s="30">
        <f t="shared" si="212"/>
        <v>10</v>
      </c>
      <c r="N3266" s="31">
        <v>1696</v>
      </c>
      <c r="O3266" s="31"/>
      <c r="P3266" s="31"/>
      <c r="Q3266" s="31"/>
      <c r="R3266" s="31"/>
      <c r="S3266" s="31"/>
      <c r="T3266" s="40" t="s">
        <v>5180</v>
      </c>
      <c r="U3266" s="40"/>
      <c r="V3266" s="48"/>
      <c r="W3266" s="48"/>
    </row>
    <row r="3267" s="49" customFormat="1">
      <c r="A3267" s="39">
        <v>35</v>
      </c>
      <c r="B3267" s="54" t="s">
        <v>40</v>
      </c>
      <c r="C3267" s="55" t="s">
        <v>6253</v>
      </c>
      <c r="D3267" s="141" t="s">
        <v>2282</v>
      </c>
      <c r="E3267" s="88">
        <v>45173</v>
      </c>
      <c r="F3267" s="37" t="str">
        <f>VLOOKUP($C3267,CARPETAS!$C$5:$L$2388,2,FALSE)</f>
        <v>BRE041</v>
      </c>
      <c r="G3267" s="27" t="str">
        <f>VLOOKUP($C3267,CARPETAS!$C$5:$L$2388,9,FALSE)</f>
        <v>147,10,86</v>
      </c>
      <c r="H3267" s="28" t="str">
        <f>VLOOKUP($C3267,CARPETAS!$C$5:$L$2388,5,FALSE)</f>
        <v>Benini</v>
      </c>
      <c r="I3267" s="88">
        <v>45177</v>
      </c>
      <c r="J3267" s="29" t="str">
        <f>VLOOKUP($C3267,CARPETAS!$C$5:$L$2388,4,FALSE)</f>
        <v>Rio Branco</v>
      </c>
      <c r="K3267" s="38"/>
      <c r="L3267" s="93">
        <v>45181</v>
      </c>
      <c r="M3267" s="30">
        <f t="shared" si="212"/>
        <v>8</v>
      </c>
      <c r="N3267" s="31">
        <v>20000</v>
      </c>
      <c r="O3267" s="31"/>
      <c r="P3267" s="31"/>
      <c r="Q3267" s="31"/>
      <c r="R3267" s="31"/>
      <c r="S3267" s="31"/>
      <c r="T3267" s="40" t="s">
        <v>6254</v>
      </c>
      <c r="U3267" s="40"/>
      <c r="V3267" s="48"/>
      <c r="W3267" s="48"/>
    </row>
    <row r="3268" s="49" customFormat="1">
      <c r="A3268" s="39">
        <v>36</v>
      </c>
      <c r="B3268" s="54" t="s">
        <v>40</v>
      </c>
      <c r="C3268" s="55" t="s">
        <v>6244</v>
      </c>
      <c r="D3268" s="141" t="s">
        <v>1907</v>
      </c>
      <c r="E3268" s="88">
        <v>45175</v>
      </c>
      <c r="F3268" s="37" t="str">
        <f>VLOOKUP($C3268,CARPETAS!$C$5:$L$2388,2,FALSE)</f>
        <v>PYB061</v>
      </c>
      <c r="G3268" s="27" t="str">
        <f>VLOOKUP($C3268,CARPETAS!$C$5:$L$2388,9,FALSE)</f>
        <v>1471106/1471111/</v>
      </c>
      <c r="H3268" s="28" t="str">
        <f>VLOOKUP($C3268,CARPETAS!$C$5:$L$2388,5,FALSE)</f>
        <v>Alto Paraguay</v>
      </c>
      <c r="I3268" s="88">
        <v>45177</v>
      </c>
      <c r="J3268" s="29" t="str">
        <f>VLOOKUP($C3268,CARPETAS!$C$5:$L$2388,4,FALSE)</f>
        <v>Salto</v>
      </c>
      <c r="K3268" s="38"/>
      <c r="L3268" s="93">
        <v>45181</v>
      </c>
      <c r="M3268" s="30">
        <f t="shared" si="212"/>
        <v>6</v>
      </c>
      <c r="N3268" s="31">
        <v>930</v>
      </c>
      <c r="O3268" s="31" t="s">
        <v>6255</v>
      </c>
      <c r="P3268" s="31">
        <v>932</v>
      </c>
      <c r="Q3268" s="31">
        <v>3532</v>
      </c>
      <c r="R3268" s="31" t="s">
        <v>6179</v>
      </c>
      <c r="S3268" s="31" t="s">
        <v>6180</v>
      </c>
      <c r="T3268" s="40" t="s">
        <v>6251</v>
      </c>
      <c r="U3268" s="40"/>
      <c r="V3268" s="48"/>
      <c r="W3268" s="48"/>
    </row>
    <row r="3269" s="49" customFormat="1">
      <c r="A3269" s="39">
        <v>36</v>
      </c>
      <c r="B3269" s="54" t="s">
        <v>40</v>
      </c>
      <c r="C3269" s="55" t="s">
        <v>6249</v>
      </c>
      <c r="D3269" s="141" t="s">
        <v>1907</v>
      </c>
      <c r="E3269" s="88">
        <v>45174</v>
      </c>
      <c r="F3269" s="37" t="str">
        <f>VLOOKUP($C3269,CARPETAS!$C$5:$L$2388,2,FALSE)</f>
        <v>PYB062</v>
      </c>
      <c r="G3269" s="27" t="str">
        <f>VLOOKUP($C3269,CARPETAS!$C$5:$L$2388,9,FALSE)</f>
        <v>1471108/1471109</v>
      </c>
      <c r="H3269" s="28" t="str">
        <f>VLOOKUP($C3269,CARPETAS!$C$5:$L$2388,5,FALSE)</f>
        <v>Alto Paraguay</v>
      </c>
      <c r="I3269" s="88">
        <v>45180</v>
      </c>
      <c r="J3269" s="29" t="str">
        <f>VLOOKUP($C3269,CARPETAS!$C$5:$L$2388,4,FALSE)</f>
        <v>Salto</v>
      </c>
      <c r="K3269" s="38"/>
      <c r="L3269" s="93">
        <f>I3269+1</f>
        <v>45181</v>
      </c>
      <c r="M3269" s="30">
        <f t="shared" si="212"/>
        <v>7</v>
      </c>
      <c r="N3269" s="31">
        <v>930</v>
      </c>
      <c r="O3269" s="31">
        <v>61</v>
      </c>
      <c r="P3269" s="31">
        <v>931</v>
      </c>
      <c r="Q3269" s="31">
        <v>3526</v>
      </c>
      <c r="R3269" s="31" t="s">
        <v>2188</v>
      </c>
      <c r="S3269" s="31" t="s">
        <v>5318</v>
      </c>
      <c r="T3269" s="40" t="s">
        <v>6256</v>
      </c>
      <c r="U3269" s="40"/>
      <c r="V3269" s="48"/>
      <c r="W3269" s="48"/>
    </row>
    <row r="3270" s="49" customFormat="1">
      <c r="A3270" s="39">
        <v>36</v>
      </c>
      <c r="B3270" s="54" t="s">
        <v>40</v>
      </c>
      <c r="C3270" s="55" t="s">
        <v>6257</v>
      </c>
      <c r="D3270" s="141" t="s">
        <v>1907</v>
      </c>
      <c r="E3270" s="88">
        <v>45174</v>
      </c>
      <c r="F3270" s="37" t="str">
        <f>VLOOKUP($C3270,CARPETAS!$C$5:$L$2388,2,FALSE)</f>
        <v>PYB063</v>
      </c>
      <c r="G3270" s="27" t="str">
        <f>VLOOKUP($C3270,CARPETAS!$C$5:$L$2388,9,FALSE)</f>
        <v>1471110/</v>
      </c>
      <c r="H3270" s="28" t="str">
        <f>VLOOKUP($C3270,CARPETAS!$C$5:$L$2388,5,FALSE)</f>
        <v>Alto Paraguay</v>
      </c>
      <c r="I3270" s="88">
        <v>45181</v>
      </c>
      <c r="J3270" s="29" t="str">
        <f>VLOOKUP($C3270,CARPETAS!$C$5:$L$2388,4,FALSE)</f>
        <v>Salto</v>
      </c>
      <c r="K3270" s="38"/>
      <c r="L3270" s="93">
        <f>I3270+1</f>
        <v>45182</v>
      </c>
      <c r="M3270" s="30">
        <f t="shared" si="212"/>
        <v>8</v>
      </c>
      <c r="N3270" s="31">
        <v>930</v>
      </c>
      <c r="O3270" s="31">
        <v>62</v>
      </c>
      <c r="P3270" s="31">
        <v>931</v>
      </c>
      <c r="Q3270" s="31">
        <v>3550</v>
      </c>
      <c r="R3270" s="31" t="s">
        <v>2009</v>
      </c>
      <c r="S3270" s="31" t="s">
        <v>5831</v>
      </c>
      <c r="T3270" s="40" t="s">
        <v>6258</v>
      </c>
      <c r="U3270" s="40"/>
      <c r="V3270" s="48"/>
      <c r="W3270" s="48"/>
    </row>
    <row r="3271" s="49" customFormat="1">
      <c r="A3271" s="39">
        <v>37</v>
      </c>
      <c r="B3271" s="54" t="s">
        <v>40</v>
      </c>
      <c r="C3271" s="55" t="s">
        <v>6230</v>
      </c>
      <c r="D3271" s="141" t="s">
        <v>26</v>
      </c>
      <c r="E3271" s="88">
        <v>45181</v>
      </c>
      <c r="F3271" s="37" t="str">
        <f>VLOOKUP($C3271,CARPETAS!$C$5:$L$2388,2,FALSE)</f>
        <v>BRB047</v>
      </c>
      <c r="G3271" s="27" t="str">
        <f>VLOOKUP($C3271,CARPETAS!$C$5:$L$2388,9,FALSE)</f>
        <v>147,08,93</v>
      </c>
      <c r="H3271" s="28" t="str">
        <f>VLOOKUP($C3271,CARPETAS!$C$5:$L$2388,5,FALSE)</f>
        <v>Zanini</v>
      </c>
      <c r="I3271" s="88">
        <f>E3271+1</f>
        <v>45182</v>
      </c>
      <c r="J3271" s="29" t="str">
        <f>VLOOKUP($C3271,CARPETAS!$C$5:$L$2388,4,FALSE)</f>
        <v>Rio Branco</v>
      </c>
      <c r="K3271" s="38"/>
      <c r="L3271" s="93">
        <f>I3271+1</f>
        <v>45183</v>
      </c>
      <c r="M3271" s="30">
        <f t="shared" si="212"/>
        <v>2</v>
      </c>
      <c r="N3271" s="31">
        <v>900</v>
      </c>
      <c r="O3271" s="31" t="s">
        <v>989</v>
      </c>
      <c r="P3271" s="31">
        <v>1</v>
      </c>
      <c r="Q3271" s="31">
        <v>3893</v>
      </c>
      <c r="R3271" s="31" t="s">
        <v>114</v>
      </c>
      <c r="S3271" s="31" t="s">
        <v>115</v>
      </c>
      <c r="T3271" s="40" t="s">
        <v>6259</v>
      </c>
      <c r="U3271" s="40"/>
      <c r="V3271" s="48"/>
      <c r="W3271" s="48"/>
    </row>
    <row r="3272" s="49" customFormat="1">
      <c r="A3272" s="39">
        <v>37</v>
      </c>
      <c r="B3272" s="54" t="s">
        <v>40</v>
      </c>
      <c r="C3272" s="55" t="s">
        <v>6260</v>
      </c>
      <c r="D3272" s="141" t="s">
        <v>2282</v>
      </c>
      <c r="E3272" s="88">
        <v>45180</v>
      </c>
      <c r="F3272" s="37" t="str">
        <f>VLOOKUP($C3272,CARPETAS!$C$5:$L$2388,2,FALSE)</f>
        <v>BRE043</v>
      </c>
      <c r="G3272" s="27">
        <f>VLOOKUP($C3272,CARPETAS!$C$5:$L$2388,9,FALSE)</f>
        <v>0</v>
      </c>
      <c r="H3272" s="28" t="str">
        <f>VLOOKUP($C3272,CARPETAS!$C$5:$L$2388,5,FALSE)</f>
        <v>Benini</v>
      </c>
      <c r="I3272" s="88">
        <f>E3272+2</f>
        <v>45182</v>
      </c>
      <c r="J3272" s="29" t="str">
        <f>VLOOKUP($C3272,CARPETAS!$C$5:$L$2388,4,FALSE)</f>
        <v>Rio Branco</v>
      </c>
      <c r="K3272" s="38"/>
      <c r="L3272" s="93">
        <f>I3272+1</f>
        <v>45183</v>
      </c>
      <c r="M3272" s="30">
        <f t="shared" si="212"/>
        <v>3</v>
      </c>
      <c r="N3272" s="31">
        <v>1414</v>
      </c>
      <c r="O3272" s="31"/>
      <c r="P3272" s="31"/>
      <c r="Q3272" s="31">
        <v>45</v>
      </c>
      <c r="R3272" s="31" t="s">
        <v>6261</v>
      </c>
      <c r="S3272" s="31" t="s">
        <v>6262</v>
      </c>
      <c r="T3272" s="40" t="s">
        <v>6263</v>
      </c>
      <c r="U3272" s="40"/>
      <c r="V3272" s="48"/>
      <c r="W3272" s="48"/>
    </row>
    <row r="3273" s="49" customFormat="1">
      <c r="A3273" s="39">
        <v>37</v>
      </c>
      <c r="B3273" s="54" t="s">
        <v>40</v>
      </c>
      <c r="C3273" s="55" t="s">
        <v>6264</v>
      </c>
      <c r="D3273" s="141" t="s">
        <v>1907</v>
      </c>
      <c r="E3273" s="88">
        <v>45178</v>
      </c>
      <c r="F3273" s="37" t="str">
        <f>VLOOKUP($C3273,CARPETAS!$C$5:$L$2388,2,FALSE)</f>
        <v>PYB064</v>
      </c>
      <c r="G3273" s="27" t="str">
        <f>VLOOKUP($C3273,CARPETAS!$C$5:$L$2388,9,FALSE)</f>
        <v>147,15,90</v>
      </c>
      <c r="H3273" s="28" t="str">
        <f>VLOOKUP($C3273,CARPETAS!$C$5:$L$2388,5,FALSE)</f>
        <v>Alto Paraguay</v>
      </c>
      <c r="I3273" s="88">
        <f>E3273+4</f>
        <v>45182</v>
      </c>
      <c r="J3273" s="29" t="str">
        <f>VLOOKUP($C3273,CARPETAS!$C$5:$L$2388,4,FALSE)</f>
        <v>Salto</v>
      </c>
      <c r="K3273" s="38"/>
      <c r="L3273" s="93">
        <f>I3273+1+1</f>
        <v>45184</v>
      </c>
      <c r="M3273" s="30">
        <f t="shared" si="212"/>
        <v>6</v>
      </c>
      <c r="N3273" s="31">
        <v>930</v>
      </c>
      <c r="O3273" s="31" t="s">
        <v>6265</v>
      </c>
      <c r="P3273" s="31">
        <v>931</v>
      </c>
      <c r="Q3273" s="31">
        <v>3555</v>
      </c>
      <c r="R3273" s="31" t="s">
        <v>6019</v>
      </c>
      <c r="S3273" s="31" t="s">
        <v>6020</v>
      </c>
      <c r="T3273" s="40" t="s">
        <v>6266</v>
      </c>
      <c r="U3273" s="40"/>
      <c r="V3273" s="48"/>
      <c r="W3273" s="48"/>
    </row>
    <row r="3274" s="49" customFormat="1">
      <c r="A3274" s="39">
        <v>37</v>
      </c>
      <c r="B3274" s="54" t="s">
        <v>40</v>
      </c>
      <c r="C3274" s="55" t="s">
        <v>6208</v>
      </c>
      <c r="D3274" s="141" t="s">
        <v>32</v>
      </c>
      <c r="E3274" s="88">
        <v>45181</v>
      </c>
      <c r="F3274" s="37" t="str">
        <f>VLOOKUP($C3274,CARPETAS!$C$5:$L$2388,2,FALSE)</f>
        <v>BRB046</v>
      </c>
      <c r="G3274" s="27" t="str">
        <f>VLOOKUP($C3274,CARPETAS!$C$5:$L$2388,9,FALSE)</f>
        <v>147,08,92</v>
      </c>
      <c r="H3274" s="28" t="str">
        <f>VLOOKUP($C3274,CARPETAS!$C$5:$L$2388,5,FALSE)</f>
        <v>Silvio</v>
      </c>
      <c r="I3274" s="88">
        <f>E3274+2</f>
        <v>45183</v>
      </c>
      <c r="J3274" s="29" t="str">
        <f>VLOOKUP($C3274,CARPETAS!$C$5:$L$2388,4,FALSE)</f>
        <v>Rio Branco</v>
      </c>
      <c r="K3274" s="38"/>
      <c r="L3274" s="93">
        <f>I3274+1</f>
        <v>45184</v>
      </c>
      <c r="M3274" s="30">
        <f t="shared" si="212"/>
        <v>3</v>
      </c>
      <c r="N3274" s="31">
        <v>918</v>
      </c>
      <c r="O3274" s="31" t="s">
        <v>1620</v>
      </c>
      <c r="P3274" s="31">
        <v>919</v>
      </c>
      <c r="Q3274" s="31">
        <v>6437</v>
      </c>
      <c r="R3274" s="31" t="s">
        <v>6069</v>
      </c>
      <c r="S3274" s="31" t="s">
        <v>6070</v>
      </c>
      <c r="T3274" s="40" t="s">
        <v>6267</v>
      </c>
      <c r="U3274" s="40"/>
      <c r="V3274" s="48"/>
      <c r="W3274" s="48"/>
    </row>
    <row r="3275" s="49" customFormat="1">
      <c r="A3275" s="39">
        <v>37</v>
      </c>
      <c r="B3275" s="54" t="s">
        <v>40</v>
      </c>
      <c r="C3275" s="55" t="s">
        <v>6268</v>
      </c>
      <c r="D3275" s="141" t="s">
        <v>2282</v>
      </c>
      <c r="E3275" s="88">
        <v>45178</v>
      </c>
      <c r="F3275" s="37" t="str">
        <f>VLOOKUP($C3275,CARPETAS!$C$5:$L$2388,2,FALSE)</f>
        <v>BRE042</v>
      </c>
      <c r="G3275" s="27" t="str">
        <f>VLOOKUP($C3275,CARPETAS!$C$5:$L$2388,9,FALSE)</f>
        <v>147.13.95</v>
      </c>
      <c r="H3275" s="28" t="str">
        <f>VLOOKUP($C3275,CARPETAS!$C$5:$L$2388,5,FALSE)</f>
        <v>Silvio</v>
      </c>
      <c r="I3275" s="88">
        <f>E3275+5</f>
        <v>45183</v>
      </c>
      <c r="J3275" s="29" t="str">
        <f>VLOOKUP($C3275,CARPETAS!$C$5:$L$2388,4,FALSE)</f>
        <v>Rio Branco</v>
      </c>
      <c r="K3275" s="38"/>
      <c r="L3275" s="93">
        <f>I3275+1</f>
        <v>45184</v>
      </c>
      <c r="M3275" s="30">
        <f t="shared" si="212"/>
        <v>6</v>
      </c>
      <c r="N3275" s="31">
        <v>1800</v>
      </c>
      <c r="O3275" s="31"/>
      <c r="P3275" s="31"/>
      <c r="Q3275" s="31">
        <v>6431</v>
      </c>
      <c r="R3275" s="31" t="s">
        <v>4111</v>
      </c>
      <c r="S3275" s="31" t="s">
        <v>4112</v>
      </c>
      <c r="T3275" s="40" t="s">
        <v>5914</v>
      </c>
      <c r="U3275" s="40"/>
      <c r="V3275" s="48"/>
      <c r="W3275" s="48"/>
    </row>
    <row r="3276" s="49" customFormat="1">
      <c r="A3276" s="39">
        <v>37</v>
      </c>
      <c r="B3276" s="54" t="s">
        <v>40</v>
      </c>
      <c r="C3276" s="55" t="s">
        <v>6269</v>
      </c>
      <c r="D3276" s="141" t="s">
        <v>1907</v>
      </c>
      <c r="E3276" s="88">
        <v>45181</v>
      </c>
      <c r="F3276" s="37" t="str">
        <f>VLOOKUP($C3276,CARPETAS!$C$5:$L$2388,2,FALSE)</f>
        <v>PYB065</v>
      </c>
      <c r="G3276" s="27" t="str">
        <f>VLOOKUP($C3276,CARPETAS!$C$5:$L$2388,9,FALSE)</f>
        <v>147,15,92</v>
      </c>
      <c r="H3276" s="28" t="str">
        <f>VLOOKUP($C3276,CARPETAS!$C$5:$L$2388,5,FALSE)</f>
        <v>Alto Paraguay</v>
      </c>
      <c r="I3276" s="88">
        <v>45184</v>
      </c>
      <c r="J3276" s="29" t="str">
        <f>VLOOKUP($C3276,CARPETAS!$C$5:$L$2388,4,FALSE)</f>
        <v>Salto</v>
      </c>
      <c r="K3276" s="38"/>
      <c r="L3276" s="93">
        <f>I3276+1</f>
        <v>45185</v>
      </c>
      <c r="M3276" s="30">
        <f t="shared" si="212"/>
        <v>4</v>
      </c>
      <c r="N3276" s="31">
        <v>930</v>
      </c>
      <c r="O3276" s="31" t="s">
        <v>6270</v>
      </c>
      <c r="P3276" s="31">
        <v>930</v>
      </c>
      <c r="Q3276" s="31">
        <v>3564</v>
      </c>
      <c r="R3276" s="31" t="s">
        <v>5432</v>
      </c>
      <c r="S3276" s="31" t="s">
        <v>5500</v>
      </c>
      <c r="T3276" s="40" t="s">
        <v>6271</v>
      </c>
      <c r="U3276" s="40"/>
      <c r="V3276" s="48"/>
      <c r="W3276" s="48"/>
    </row>
    <row r="3277" s="49" customFormat="1">
      <c r="A3277" s="39">
        <v>37</v>
      </c>
      <c r="B3277" s="251" t="s">
        <v>40</v>
      </c>
      <c r="C3277" s="252" t="s">
        <v>6269</v>
      </c>
      <c r="D3277" s="253" t="s">
        <v>1907</v>
      </c>
      <c r="E3277" s="98">
        <v>45182</v>
      </c>
      <c r="F3277" s="37" t="str">
        <f>VLOOKUP($C3277,CARPETAS!$C$5:$L$2388,2,FALSE)</f>
        <v>PYB065</v>
      </c>
      <c r="G3277" s="27" t="str">
        <f>VLOOKUP($C3277,CARPETAS!$C$5:$L$2388,9,FALSE)</f>
        <v>147,15,92</v>
      </c>
      <c r="H3277" s="28" t="str">
        <f>VLOOKUP($C3277,CARPETAS!$C$5:$L$2388,5,FALSE)</f>
        <v>Alto Paraguay</v>
      </c>
      <c r="I3277" s="98">
        <v>45185</v>
      </c>
      <c r="J3277" s="29" t="str">
        <f>VLOOKUP($C3277,CARPETAS!$C$5:$L$2388,4,FALSE)</f>
        <v>Salto</v>
      </c>
      <c r="K3277" s="38"/>
      <c r="L3277" s="93">
        <f>I3277</f>
        <v>45185</v>
      </c>
      <c r="M3277" s="30">
        <f t="shared" si="212"/>
        <v>3</v>
      </c>
      <c r="N3277" s="31">
        <v>930</v>
      </c>
      <c r="O3277" s="31" t="s">
        <v>6272</v>
      </c>
      <c r="P3277" s="31">
        <v>931</v>
      </c>
      <c r="Q3277" s="31">
        <v>3569</v>
      </c>
      <c r="R3277" s="31" t="s">
        <v>6273</v>
      </c>
      <c r="S3277" s="31" t="s">
        <v>6274</v>
      </c>
      <c r="T3277" s="40" t="s">
        <v>6275</v>
      </c>
      <c r="U3277" s="40"/>
      <c r="V3277" s="48"/>
      <c r="W3277" s="48"/>
    </row>
    <row r="3278" s="49" customFormat="1">
      <c r="A3278" s="39">
        <v>37</v>
      </c>
      <c r="B3278" s="54" t="s">
        <v>40</v>
      </c>
      <c r="C3278" s="55" t="s">
        <v>6264</v>
      </c>
      <c r="D3278" s="141" t="s">
        <v>1907</v>
      </c>
      <c r="E3278" s="88">
        <v>45180</v>
      </c>
      <c r="F3278" s="37" t="str">
        <f>VLOOKUP($C3278,CARPETAS!$C$5:$L$2388,2,FALSE)</f>
        <v>PYB064</v>
      </c>
      <c r="G3278" s="27" t="str">
        <f>VLOOKUP($C3278,CARPETAS!$C$5:$L$2388,9,FALSE)</f>
        <v>147,15,90</v>
      </c>
      <c r="H3278" s="28" t="str">
        <f>VLOOKUP($C3278,CARPETAS!$C$5:$L$2388,5,FALSE)</f>
        <v>Alto Paraguay</v>
      </c>
      <c r="I3278" s="88">
        <v>45185</v>
      </c>
      <c r="J3278" s="29" t="str">
        <f>VLOOKUP($C3278,CARPETAS!$C$5:$L$2388,4,FALSE)</f>
        <v>Salto</v>
      </c>
      <c r="K3278" s="38"/>
      <c r="L3278" s="93">
        <f>I3278+1</f>
        <v>45186</v>
      </c>
      <c r="M3278" s="30">
        <f t="shared" si="212"/>
        <v>6</v>
      </c>
      <c r="N3278" s="31">
        <v>930</v>
      </c>
      <c r="O3278" s="31" t="s">
        <v>6276</v>
      </c>
      <c r="P3278" s="31">
        <v>932</v>
      </c>
      <c r="Q3278" s="31">
        <v>3583</v>
      </c>
      <c r="R3278" s="31" t="s">
        <v>6015</v>
      </c>
      <c r="S3278" s="31" t="s">
        <v>6016</v>
      </c>
      <c r="T3278" s="40" t="s">
        <v>6277</v>
      </c>
      <c r="U3278" s="40"/>
      <c r="V3278" s="48"/>
      <c r="W3278" s="48"/>
    </row>
    <row r="3279" s="49" customFormat="1">
      <c r="A3279" s="39">
        <v>37</v>
      </c>
      <c r="B3279" s="54" t="s">
        <v>40</v>
      </c>
      <c r="C3279" s="55" t="s">
        <v>6278</v>
      </c>
      <c r="D3279" s="141" t="s">
        <v>26</v>
      </c>
      <c r="E3279" s="88">
        <v>45184</v>
      </c>
      <c r="F3279" s="37" t="str">
        <f>VLOOKUP($C3279,CARPETAS!$C$5:$L$2388,2,FALSE)</f>
        <v>BRB048</v>
      </c>
      <c r="G3279" s="27" t="str">
        <f>VLOOKUP($C3279,CARPETAS!$C$5:$L$2388,9,FALSE)</f>
        <v>147,22,69</v>
      </c>
      <c r="H3279" s="28" t="str">
        <f>VLOOKUP($C3279,CARPETAS!$C$5:$L$2388,5,FALSE)</f>
        <v>Zanini</v>
      </c>
      <c r="I3279" s="88">
        <v>45187</v>
      </c>
      <c r="J3279" s="29" t="str">
        <f>VLOOKUP($C3279,CARPETAS!$C$5:$L$2388,4,FALSE)</f>
        <v>Rio Branco</v>
      </c>
      <c r="K3279" s="38"/>
      <c r="L3279" s="93">
        <f>I3279+1</f>
        <v>45188</v>
      </c>
      <c r="M3279" s="30">
        <f t="shared" si="212"/>
        <v>4</v>
      </c>
      <c r="N3279" s="31">
        <v>900</v>
      </c>
      <c r="O3279" s="31" t="s">
        <v>993</v>
      </c>
      <c r="P3279" s="31">
        <v>900</v>
      </c>
      <c r="Q3279" s="31">
        <v>3905</v>
      </c>
      <c r="R3279" s="31" t="s">
        <v>582</v>
      </c>
      <c r="S3279" s="31" t="s">
        <v>583</v>
      </c>
      <c r="T3279" s="40" t="s">
        <v>6279</v>
      </c>
      <c r="U3279" s="40"/>
      <c r="V3279" s="48"/>
      <c r="W3279" s="48"/>
    </row>
    <row r="3280" s="49" customFormat="1">
      <c r="A3280" s="39">
        <v>37</v>
      </c>
      <c r="B3280" s="54" t="s">
        <v>40</v>
      </c>
      <c r="C3280" s="55" t="s">
        <v>6264</v>
      </c>
      <c r="D3280" s="141" t="s">
        <v>1907</v>
      </c>
      <c r="E3280" s="88">
        <v>45181</v>
      </c>
      <c r="F3280" s="37" t="str">
        <f>VLOOKUP($C3280,CARPETAS!$C$5:$L$2388,2,FALSE)</f>
        <v>PYB064</v>
      </c>
      <c r="G3280" s="27" t="str">
        <f>VLOOKUP($C3280,CARPETAS!$C$5:$L$2388,9,FALSE)</f>
        <v>147,15,90</v>
      </c>
      <c r="H3280" s="28" t="str">
        <f>VLOOKUP($C3280,CARPETAS!$C$5:$L$2388,5,FALSE)</f>
        <v>Alto Paraguay</v>
      </c>
      <c r="I3280" s="88">
        <v>45187</v>
      </c>
      <c r="J3280" s="29" t="str">
        <f>VLOOKUP($C3280,CARPETAS!$C$5:$L$2388,4,FALSE)</f>
        <v>Salto</v>
      </c>
      <c r="K3280" s="38"/>
      <c r="L3280" s="93">
        <f>I3280+1</f>
        <v>45188</v>
      </c>
      <c r="M3280" s="30">
        <f t="shared" si="212"/>
        <v>7</v>
      </c>
      <c r="N3280" s="31">
        <v>930</v>
      </c>
      <c r="O3280" s="31" t="s">
        <v>6280</v>
      </c>
      <c r="P3280" s="31">
        <v>930</v>
      </c>
      <c r="Q3280" s="31">
        <v>3594</v>
      </c>
      <c r="R3280" s="31" t="s">
        <v>6043</v>
      </c>
      <c r="S3280" s="31" t="s">
        <v>6044</v>
      </c>
      <c r="T3280" s="40" t="s">
        <v>6281</v>
      </c>
      <c r="U3280" s="40"/>
      <c r="V3280" s="48"/>
      <c r="W3280" s="48"/>
    </row>
    <row r="3281" s="49" customFormat="1">
      <c r="A3281" s="39">
        <v>37</v>
      </c>
      <c r="B3281" s="54" t="s">
        <v>40</v>
      </c>
      <c r="C3281" s="55" t="s">
        <v>6269</v>
      </c>
      <c r="D3281" s="141" t="s">
        <v>1907</v>
      </c>
      <c r="E3281" s="88">
        <v>45183</v>
      </c>
      <c r="F3281" s="37" t="str">
        <f>VLOOKUP($C3281,CARPETAS!$C$5:$L$2388,2,FALSE)</f>
        <v>PYB065</v>
      </c>
      <c r="G3281" s="27" t="str">
        <f>VLOOKUP($C3281,CARPETAS!$C$5:$L$2388,9,FALSE)</f>
        <v>147,15,92</v>
      </c>
      <c r="H3281" s="28" t="str">
        <f>VLOOKUP($C3281,CARPETAS!$C$5:$L$2388,5,FALSE)</f>
        <v>Alto Paraguay</v>
      </c>
      <c r="I3281" s="88">
        <v>45187</v>
      </c>
      <c r="J3281" s="29" t="str">
        <f>VLOOKUP($C3281,CARPETAS!$C$5:$L$2388,4,FALSE)</f>
        <v>Salto</v>
      </c>
      <c r="K3281" s="38"/>
      <c r="L3281" s="93">
        <f>I3281+1</f>
        <v>45188</v>
      </c>
      <c r="M3281" s="30">
        <f t="shared" si="212"/>
        <v>5</v>
      </c>
      <c r="N3281" s="31">
        <v>930</v>
      </c>
      <c r="O3281" s="31" t="s">
        <v>6282</v>
      </c>
      <c r="P3281" s="31">
        <v>930</v>
      </c>
      <c r="Q3281" s="31">
        <v>3598</v>
      </c>
      <c r="R3281" s="31" t="s">
        <v>5190</v>
      </c>
      <c r="S3281" s="31" t="s">
        <v>2407</v>
      </c>
      <c r="T3281" s="40" t="s">
        <v>6281</v>
      </c>
      <c r="U3281" s="40"/>
      <c r="V3281" s="48"/>
      <c r="W3281" s="48"/>
    </row>
    <row r="3282" s="49" customFormat="1">
      <c r="A3282" s="39">
        <v>37</v>
      </c>
      <c r="B3282" s="54" t="s">
        <v>40</v>
      </c>
      <c r="C3282" s="55" t="s">
        <v>6208</v>
      </c>
      <c r="D3282" s="141" t="s">
        <v>28</v>
      </c>
      <c r="E3282" s="88">
        <v>45184</v>
      </c>
      <c r="F3282" s="37" t="str">
        <f>VLOOKUP($C3282,CARPETAS!$C$5:$L$2388,2,FALSE)</f>
        <v>BRB046</v>
      </c>
      <c r="G3282" s="27" t="str">
        <f>VLOOKUP($C3282,CARPETAS!$C$5:$L$2388,9,FALSE)</f>
        <v>147,08,92</v>
      </c>
      <c r="H3282" s="28" t="str">
        <f>VLOOKUP($C3282,CARPETAS!$C$5:$L$2388,5,FALSE)</f>
        <v>Silvio</v>
      </c>
      <c r="I3282" s="88">
        <v>45188</v>
      </c>
      <c r="J3282" s="29" t="str">
        <f>VLOOKUP($C3282,CARPETAS!$C$5:$L$2388,4,FALSE)</f>
        <v>Rio Branco</v>
      </c>
      <c r="K3282" s="38"/>
      <c r="L3282" s="93">
        <f>I3282+1+1</f>
        <v>45190</v>
      </c>
      <c r="M3282" s="30">
        <f t="shared" si="212"/>
        <v>6</v>
      </c>
      <c r="N3282" s="31">
        <v>918</v>
      </c>
      <c r="O3282" s="31" t="s">
        <v>1564</v>
      </c>
      <c r="P3282" s="31">
        <v>920</v>
      </c>
      <c r="Q3282" s="31">
        <v>6441</v>
      </c>
      <c r="R3282" s="31" t="s">
        <v>1627</v>
      </c>
      <c r="S3282" s="31" t="s">
        <v>1628</v>
      </c>
      <c r="T3282" s="40" t="s">
        <v>6283</v>
      </c>
      <c r="U3282" s="40"/>
      <c r="V3282" s="48"/>
      <c r="W3282" s="48"/>
    </row>
    <row r="3283" s="49" customFormat="1">
      <c r="A3283" s="39">
        <v>37</v>
      </c>
      <c r="B3283" s="54" t="s">
        <v>40</v>
      </c>
      <c r="C3283" s="55" t="s">
        <v>6284</v>
      </c>
      <c r="D3283" s="141" t="s">
        <v>2282</v>
      </c>
      <c r="E3283" s="88">
        <v>45183</v>
      </c>
      <c r="F3283" s="37" t="str">
        <f>VLOOKUP($C3283,CARPETAS!$C$5:$L$2388,2,FALSE)</f>
        <v>BRE044</v>
      </c>
      <c r="G3283" s="27">
        <f>VLOOKUP($C3283,CARPETAS!$C$5:$L$2388,9,FALSE)</f>
        <v>0</v>
      </c>
      <c r="H3283" s="28" t="str">
        <f>VLOOKUP($C3283,CARPETAS!$C$5:$L$2388,5,FALSE)</f>
        <v>Silvio</v>
      </c>
      <c r="I3283" s="88">
        <v>45190</v>
      </c>
      <c r="J3283" s="29" t="str">
        <f>VLOOKUP($C3283,CARPETAS!$C$5:$L$2388,4,FALSE)</f>
        <v>Rio Branco</v>
      </c>
      <c r="K3283" s="38"/>
      <c r="L3283" s="93">
        <f ref="L3283:L3292" t="shared" si="213">I3283+1</f>
        <v>45191</v>
      </c>
      <c r="M3283" s="30">
        <f t="shared" si="212"/>
        <v>8</v>
      </c>
      <c r="N3283" s="31">
        <v>1842</v>
      </c>
      <c r="O3283" s="31"/>
      <c r="P3283" s="31"/>
      <c r="Q3283" s="31">
        <v>6440</v>
      </c>
      <c r="R3283" s="31" t="s">
        <v>1311</v>
      </c>
      <c r="S3283" s="31" t="s">
        <v>867</v>
      </c>
      <c r="T3283" s="40" t="s">
        <v>5180</v>
      </c>
      <c r="U3283" s="40"/>
      <c r="V3283" s="48"/>
      <c r="W3283" s="48"/>
    </row>
    <row r="3284" s="49" customFormat="1">
      <c r="A3284" s="39">
        <v>38</v>
      </c>
      <c r="B3284" s="54" t="s">
        <v>40</v>
      </c>
      <c r="C3284" s="55" t="s">
        <v>6278</v>
      </c>
      <c r="D3284" s="141" t="s">
        <v>26</v>
      </c>
      <c r="E3284" s="88">
        <v>45188</v>
      </c>
      <c r="F3284" s="37" t="str">
        <f>VLOOKUP($C3284,CARPETAS!$C$5:$L$2388,2,FALSE)</f>
        <v>BRB048</v>
      </c>
      <c r="G3284" s="27" t="str">
        <f>VLOOKUP($C3284,CARPETAS!$C$5:$L$2388,9,FALSE)</f>
        <v>147,22,69</v>
      </c>
      <c r="H3284" s="28" t="str">
        <f>VLOOKUP($C3284,CARPETAS!$C$5:$L$2388,5,FALSE)</f>
        <v>Zanini</v>
      </c>
      <c r="I3284" s="88">
        <f>E3284+2</f>
        <v>45190</v>
      </c>
      <c r="J3284" s="29" t="str">
        <f>VLOOKUP($C3284,CARPETAS!$C$5:$L$2388,4,FALSE)</f>
        <v>Rio Branco</v>
      </c>
      <c r="K3284" s="38"/>
      <c r="L3284" s="93">
        <f t="shared" si="213"/>
        <v>45191</v>
      </c>
      <c r="M3284" s="30">
        <f t="shared" si="212"/>
        <v>3</v>
      </c>
      <c r="N3284" s="31">
        <v>900</v>
      </c>
      <c r="O3284" s="31" t="s">
        <v>996</v>
      </c>
      <c r="P3284" s="31">
        <v>900</v>
      </c>
      <c r="Q3284" s="31">
        <v>3911</v>
      </c>
      <c r="R3284" s="31" t="s">
        <v>552</v>
      </c>
      <c r="S3284" s="31" t="s">
        <v>553</v>
      </c>
      <c r="T3284" s="40" t="s">
        <v>6285</v>
      </c>
      <c r="U3284" s="40"/>
      <c r="V3284" s="48"/>
      <c r="W3284" s="48"/>
    </row>
    <row r="3285" s="49" customFormat="1">
      <c r="A3285" s="39">
        <v>38</v>
      </c>
      <c r="B3285" s="54" t="s">
        <v>40</v>
      </c>
      <c r="C3285" s="55" t="s">
        <v>6208</v>
      </c>
      <c r="D3285" s="141" t="s">
        <v>32</v>
      </c>
      <c r="E3285" s="88">
        <v>45188</v>
      </c>
      <c r="F3285" s="37" t="str">
        <f>VLOOKUP($C3285,CARPETAS!$C$5:$L$2388,2,FALSE)</f>
        <v>BRB046</v>
      </c>
      <c r="G3285" s="27" t="str">
        <f>VLOOKUP($C3285,CARPETAS!$C$5:$L$2388,9,FALSE)</f>
        <v>147,08,92</v>
      </c>
      <c r="H3285" s="28" t="str">
        <f>VLOOKUP($C3285,CARPETAS!$C$5:$L$2388,5,FALSE)</f>
        <v>Silvio</v>
      </c>
      <c r="I3285" s="88">
        <f>E3285+2</f>
        <v>45190</v>
      </c>
      <c r="J3285" s="29" t="str">
        <f>VLOOKUP($C3285,CARPETAS!$C$5:$L$2388,4,FALSE)</f>
        <v>Rio Branco</v>
      </c>
      <c r="K3285" s="38"/>
      <c r="L3285" s="93">
        <f t="shared" si="213"/>
        <v>45191</v>
      </c>
      <c r="M3285" s="30">
        <f t="shared" si="212"/>
        <v>3</v>
      </c>
      <c r="N3285" s="31">
        <v>918</v>
      </c>
      <c r="O3285" s="31" t="s">
        <v>1633</v>
      </c>
      <c r="P3285" s="31">
        <v>918</v>
      </c>
      <c r="Q3285" s="31">
        <v>6447</v>
      </c>
      <c r="R3285" s="31" t="s">
        <v>4414</v>
      </c>
      <c r="S3285" s="31" t="s">
        <v>3109</v>
      </c>
      <c r="T3285" s="40" t="s">
        <v>6286</v>
      </c>
      <c r="U3285" s="40"/>
      <c r="V3285" s="48"/>
      <c r="W3285" s="48"/>
    </row>
    <row r="3286" s="49" customFormat="1">
      <c r="A3286" s="39">
        <v>38</v>
      </c>
      <c r="B3286" s="54" t="s">
        <v>40</v>
      </c>
      <c r="C3286" s="55" t="s">
        <v>6287</v>
      </c>
      <c r="D3286" s="141" t="s">
        <v>1907</v>
      </c>
      <c r="E3286" s="88">
        <v>45187</v>
      </c>
      <c r="F3286" s="37" t="str">
        <f>VLOOKUP($C3286,CARPETAS!$C$5:$L$2388,2,FALSE)</f>
        <v>PYB066</v>
      </c>
      <c r="G3286" s="27" t="str">
        <f>VLOOKUP($C3286,CARPETAS!$C$5:$L$2388,9,FALSE)</f>
        <v>147.16.33</v>
      </c>
      <c r="H3286" s="28" t="str">
        <f>VLOOKUP($C3286,CARPETAS!$C$5:$L$2388,5,FALSE)</f>
        <v>Alto Paraguay</v>
      </c>
      <c r="I3286" s="88">
        <f>E3286+4</f>
        <v>45191</v>
      </c>
      <c r="J3286" s="29" t="str">
        <f>VLOOKUP($C3286,CARPETAS!$C$5:$L$2388,4,FALSE)</f>
        <v>Salto</v>
      </c>
      <c r="K3286" s="38"/>
      <c r="L3286" s="93">
        <f t="shared" si="213"/>
        <v>45192</v>
      </c>
      <c r="M3286" s="30">
        <f t="shared" si="212"/>
        <v>5</v>
      </c>
      <c r="N3286" s="31">
        <v>930</v>
      </c>
      <c r="O3286" s="31" t="s">
        <v>6288</v>
      </c>
      <c r="P3286" s="31">
        <v>933</v>
      </c>
      <c r="Q3286" s="31">
        <v>3640</v>
      </c>
      <c r="R3286" s="31" t="s">
        <v>6238</v>
      </c>
      <c r="S3286" s="31" t="s">
        <v>6239</v>
      </c>
      <c r="T3286" s="40" t="s">
        <v>6289</v>
      </c>
      <c r="U3286" s="40"/>
      <c r="V3286" s="48"/>
      <c r="W3286" s="48"/>
    </row>
    <row r="3287" s="49" customFormat="1">
      <c r="A3287" s="39">
        <v>38</v>
      </c>
      <c r="B3287" s="54" t="s">
        <v>40</v>
      </c>
      <c r="C3287" s="55" t="s">
        <v>6290</v>
      </c>
      <c r="D3287" s="141" t="s">
        <v>2282</v>
      </c>
      <c r="E3287" s="88">
        <v>45188</v>
      </c>
      <c r="F3287" s="37" t="str">
        <f>VLOOKUP($C3287,CARPETAS!$C$5:$L$2388,2,FALSE)</f>
        <v>BRE045</v>
      </c>
      <c r="G3287" s="27">
        <f>VLOOKUP($C3287,CARPETAS!$C$5:$L$2388,9,FALSE)</f>
        <v>0</v>
      </c>
      <c r="H3287" s="28" t="str">
        <f>VLOOKUP($C3287,CARPETAS!$C$5:$L$2388,5,FALSE)</f>
        <v>Benini</v>
      </c>
      <c r="I3287" s="88">
        <v>45191</v>
      </c>
      <c r="J3287" s="29" t="str">
        <f>VLOOKUP($C3287,CARPETAS!$C$5:$L$2388,4,FALSE)</f>
        <v>Rio Branco</v>
      </c>
      <c r="K3287" s="38"/>
      <c r="L3287" s="93">
        <f t="shared" si="213"/>
        <v>45192</v>
      </c>
      <c r="M3287" s="30">
        <f t="shared" si="212"/>
        <v>4</v>
      </c>
      <c r="N3287" s="31">
        <v>25000</v>
      </c>
      <c r="O3287" s="31"/>
      <c r="P3287" s="31"/>
      <c r="Q3287" s="31">
        <v>46</v>
      </c>
      <c r="R3287" s="31" t="s">
        <v>6291</v>
      </c>
      <c r="S3287" s="31" t="s">
        <v>6292</v>
      </c>
      <c r="T3287" s="40" t="s">
        <v>6293</v>
      </c>
      <c r="U3287" s="40"/>
      <c r="V3287" s="48"/>
      <c r="W3287" s="48"/>
    </row>
    <row r="3288" s="49" customFormat="1">
      <c r="A3288" s="39">
        <v>38</v>
      </c>
      <c r="B3288" s="54" t="s">
        <v>40</v>
      </c>
      <c r="C3288" s="55" t="s">
        <v>6294</v>
      </c>
      <c r="D3288" s="141" t="s">
        <v>5708</v>
      </c>
      <c r="E3288" s="88">
        <v>45189</v>
      </c>
      <c r="F3288" s="37" t="str">
        <f>VLOOKUP($C3288,CARPETAS!$C$5:$L$2388,2,FALSE)</f>
        <v>BRB049</v>
      </c>
      <c r="G3288" s="27" t="str">
        <f>VLOOKUP($C3288,CARPETAS!$C$5:$L$2388,9,FALSE)</f>
        <v>147,26,82</v>
      </c>
      <c r="H3288" s="28" t="str">
        <f>VLOOKUP($C3288,CARPETAS!$C$5:$L$2388,5,FALSE)</f>
        <v>Silvio</v>
      </c>
      <c r="I3288" s="88">
        <f>E3288+2</f>
        <v>45191</v>
      </c>
      <c r="J3288" s="29" t="str">
        <f>VLOOKUP($C3288,CARPETAS!$C$5:$L$2388,4,FALSE)</f>
        <v>Rio Branco</v>
      </c>
      <c r="K3288" s="38"/>
      <c r="L3288" s="93">
        <f t="shared" si="213"/>
        <v>45192</v>
      </c>
      <c r="M3288" s="30">
        <f t="shared" si="212"/>
        <v>3</v>
      </c>
      <c r="N3288" s="31">
        <v>918</v>
      </c>
      <c r="O3288" s="31" t="s">
        <v>6295</v>
      </c>
      <c r="P3288" s="31">
        <v>919</v>
      </c>
      <c r="Q3288" s="31">
        <v>6449</v>
      </c>
      <c r="R3288" s="31" t="s">
        <v>3039</v>
      </c>
      <c r="S3288" s="31" t="s">
        <v>2791</v>
      </c>
      <c r="T3288" s="40" t="s">
        <v>6296</v>
      </c>
      <c r="U3288" s="40"/>
      <c r="V3288" s="48"/>
      <c r="W3288" s="48"/>
    </row>
    <row r="3289" s="49" customFormat="1">
      <c r="A3289" s="39">
        <v>38</v>
      </c>
      <c r="B3289" s="54" t="s">
        <v>40</v>
      </c>
      <c r="C3289" s="55" t="s">
        <v>6297</v>
      </c>
      <c r="D3289" s="141" t="s">
        <v>1907</v>
      </c>
      <c r="E3289" s="88">
        <v>45188</v>
      </c>
      <c r="F3289" s="37" t="str">
        <f>VLOOKUP($C3289,CARPETAS!$C$5:$L$2388,2,FALSE)</f>
        <v>PYB067</v>
      </c>
      <c r="G3289" s="27" t="str">
        <f>VLOOKUP($C3289,CARPETAS!$C$5:$L$2388,9,FALSE)</f>
        <v>147.24.10</v>
      </c>
      <c r="H3289" s="28" t="str">
        <f>VLOOKUP($C3289,CARPETAS!$C$5:$L$2388,5,FALSE)</f>
        <v>Alto Paraguay</v>
      </c>
      <c r="I3289" s="88">
        <v>45191</v>
      </c>
      <c r="J3289" s="29" t="str">
        <f>VLOOKUP($C3289,CARPETAS!$C$5:$L$2388,4,FALSE)</f>
        <v>Salto</v>
      </c>
      <c r="K3289" s="38"/>
      <c r="L3289" s="93">
        <f t="shared" si="213"/>
        <v>45192</v>
      </c>
      <c r="M3289" s="30">
        <f t="shared" si="212"/>
        <v>4</v>
      </c>
      <c r="N3289" s="31">
        <v>930</v>
      </c>
      <c r="O3289" s="31" t="s">
        <v>6298</v>
      </c>
      <c r="P3289" s="31">
        <v>932</v>
      </c>
      <c r="Q3289" s="31">
        <v>8741</v>
      </c>
      <c r="R3289" s="31" t="s">
        <v>2372</v>
      </c>
      <c r="S3289" s="31" t="s">
        <v>5322</v>
      </c>
      <c r="T3289" s="40" t="s">
        <v>6299</v>
      </c>
      <c r="U3289" s="40"/>
      <c r="V3289" s="48"/>
      <c r="W3289" s="48"/>
    </row>
    <row r="3290" s="49" customFormat="1">
      <c r="A3290" s="39">
        <v>38</v>
      </c>
      <c r="B3290" s="54" t="s">
        <v>40</v>
      </c>
      <c r="C3290" s="55" t="s">
        <v>6278</v>
      </c>
      <c r="D3290" s="141" t="s">
        <v>26</v>
      </c>
      <c r="E3290" s="88">
        <v>45190</v>
      </c>
      <c r="F3290" s="37" t="str">
        <f>VLOOKUP($C3290,CARPETAS!$C$5:$L$2388,2,FALSE)</f>
        <v>BRB048</v>
      </c>
      <c r="G3290" s="27" t="str">
        <f>VLOOKUP($C3290,CARPETAS!$C$5:$L$2388,9,FALSE)</f>
        <v>147,22,69</v>
      </c>
      <c r="H3290" s="28" t="str">
        <f>VLOOKUP($C3290,CARPETAS!$C$5:$L$2388,5,FALSE)</f>
        <v>Zanini</v>
      </c>
      <c r="I3290" s="88">
        <v>45194</v>
      </c>
      <c r="J3290" s="29" t="str">
        <f>VLOOKUP($C3290,CARPETAS!$C$5:$L$2388,4,FALSE)</f>
        <v>Rio Branco</v>
      </c>
      <c r="K3290" s="38"/>
      <c r="L3290" s="93">
        <f t="shared" si="213"/>
        <v>45195</v>
      </c>
      <c r="M3290" s="30">
        <f t="shared" si="212"/>
        <v>5</v>
      </c>
      <c r="N3290" s="31">
        <v>900</v>
      </c>
      <c r="O3290" s="31" t="s">
        <v>1006</v>
      </c>
      <c r="P3290" s="31">
        <v>900</v>
      </c>
      <c r="Q3290" s="31">
        <v>3923</v>
      </c>
      <c r="R3290" s="31" t="s">
        <v>1554</v>
      </c>
      <c r="S3290" s="31" t="s">
        <v>2086</v>
      </c>
      <c r="T3290" s="40" t="s">
        <v>6300</v>
      </c>
      <c r="U3290" s="40"/>
      <c r="V3290" s="48"/>
      <c r="W3290" s="48"/>
    </row>
    <row r="3291" s="49" customFormat="1">
      <c r="A3291" s="39">
        <v>39</v>
      </c>
      <c r="B3291" s="54" t="s">
        <v>40</v>
      </c>
      <c r="C3291" s="55" t="s">
        <v>6294</v>
      </c>
      <c r="D3291" s="141" t="s">
        <v>32</v>
      </c>
      <c r="E3291" s="88">
        <v>45195</v>
      </c>
      <c r="F3291" s="37" t="str">
        <f>VLOOKUP($C3291,CARPETAS!$C$5:$L$2388,2,FALSE)</f>
        <v>BRB049</v>
      </c>
      <c r="G3291" s="27" t="str">
        <f>VLOOKUP($C3291,CARPETAS!$C$5:$L$2388,9,FALSE)</f>
        <v>147,26,82</v>
      </c>
      <c r="H3291" s="28" t="str">
        <f>VLOOKUP($C3291,CARPETAS!$C$5:$L$2388,5,FALSE)</f>
        <v>Silvio</v>
      </c>
      <c r="I3291" s="88">
        <v>45196</v>
      </c>
      <c r="J3291" s="29" t="str">
        <f>VLOOKUP($C3291,CARPETAS!$C$5:$L$2388,4,FALSE)</f>
        <v>Rio Branco</v>
      </c>
      <c r="K3291" s="38"/>
      <c r="L3291" s="93">
        <f t="shared" si="213"/>
        <v>45197</v>
      </c>
      <c r="M3291" s="30">
        <f t="shared" si="212"/>
        <v>2</v>
      </c>
      <c r="N3291" s="31">
        <v>918</v>
      </c>
      <c r="O3291" s="31" t="s">
        <v>1635</v>
      </c>
      <c r="P3291" s="31">
        <v>919</v>
      </c>
      <c r="Q3291" s="31">
        <v>6462</v>
      </c>
      <c r="R3291" s="31" t="s">
        <v>5808</v>
      </c>
      <c r="S3291" s="31" t="s">
        <v>5809</v>
      </c>
      <c r="T3291" s="40" t="s">
        <v>6301</v>
      </c>
      <c r="U3291" s="40"/>
      <c r="V3291" s="48"/>
      <c r="W3291" s="48"/>
    </row>
    <row r="3292" s="49" customFormat="1">
      <c r="A3292" s="39">
        <v>39</v>
      </c>
      <c r="B3292" s="54" t="s">
        <v>40</v>
      </c>
      <c r="C3292" s="55" t="s">
        <v>6294</v>
      </c>
      <c r="D3292" s="141" t="s">
        <v>32</v>
      </c>
      <c r="E3292" s="88">
        <v>45196</v>
      </c>
      <c r="F3292" s="37" t="str">
        <f>VLOOKUP($C3292,CARPETAS!$C$5:$L$2388,2,FALSE)</f>
        <v>BRB049</v>
      </c>
      <c r="G3292" s="27" t="str">
        <f>VLOOKUP($C3292,CARPETAS!$C$5:$L$2388,9,FALSE)</f>
        <v>147,26,82</v>
      </c>
      <c r="H3292" s="28" t="str">
        <f>VLOOKUP($C3292,CARPETAS!$C$5:$L$2388,5,FALSE)</f>
        <v>Silvio</v>
      </c>
      <c r="I3292" s="88">
        <v>45197</v>
      </c>
      <c r="J3292" s="29" t="str">
        <f>VLOOKUP($C3292,CARPETAS!$C$5:$L$2388,4,FALSE)</f>
        <v>Rio Branco</v>
      </c>
      <c r="K3292" s="38"/>
      <c r="L3292" s="93">
        <f t="shared" si="213"/>
        <v>45198</v>
      </c>
      <c r="M3292" s="30">
        <f t="shared" si="212"/>
        <v>2</v>
      </c>
      <c r="N3292" s="31">
        <v>918</v>
      </c>
      <c r="O3292" s="31" t="s">
        <v>1645</v>
      </c>
      <c r="P3292" s="31">
        <v>919</v>
      </c>
      <c r="Q3292" s="31">
        <v>6464</v>
      </c>
      <c r="R3292" s="31" t="s">
        <v>4440</v>
      </c>
      <c r="S3292" s="31" t="s">
        <v>4441</v>
      </c>
      <c r="T3292" s="40" t="s">
        <v>6301</v>
      </c>
      <c r="U3292" s="40"/>
      <c r="V3292" s="48"/>
      <c r="W3292" s="48"/>
    </row>
    <row r="3293" s="49" customFormat="1">
      <c r="A3293" s="39">
        <v>39</v>
      </c>
      <c r="B3293" s="54" t="s">
        <v>40</v>
      </c>
      <c r="C3293" s="55" t="s">
        <v>6302</v>
      </c>
      <c r="D3293" s="141" t="s">
        <v>26</v>
      </c>
      <c r="E3293" s="88">
        <v>45195</v>
      </c>
      <c r="F3293" s="37" t="str">
        <f>VLOOKUP($C3293,CARPETAS!$C$5:$L$2388,2,FALSE)</f>
        <v>BRB050</v>
      </c>
      <c r="G3293" s="27" t="str">
        <f>VLOOKUP($C3293,CARPETAS!$C$5:$L$2388,9,FALSE)</f>
        <v>147,30,51</v>
      </c>
      <c r="H3293" s="28" t="str">
        <f>VLOOKUP($C3293,CARPETAS!$C$5:$L$2388,5,FALSE)</f>
        <v>Zanini</v>
      </c>
      <c r="I3293" s="88">
        <f>E3293+2</f>
        <v>45197</v>
      </c>
      <c r="J3293" s="29" t="str">
        <f>VLOOKUP($C3293,CARPETAS!$C$5:$L$2388,4,FALSE)</f>
        <v>Rio Branco</v>
      </c>
      <c r="K3293" s="38"/>
      <c r="L3293" s="93">
        <f>I3293+2</f>
        <v>45199</v>
      </c>
      <c r="M3293" s="30">
        <f t="shared" si="212"/>
        <v>4</v>
      </c>
      <c r="N3293" s="31">
        <v>900</v>
      </c>
      <c r="O3293" s="31" t="s">
        <v>1024</v>
      </c>
      <c r="P3293" s="31">
        <v>900</v>
      </c>
      <c r="Q3293" s="31">
        <v>3931</v>
      </c>
      <c r="R3293" s="31" t="s">
        <v>478</v>
      </c>
      <c r="S3293" s="31" t="s">
        <v>479</v>
      </c>
      <c r="T3293" s="40" t="s">
        <v>6303</v>
      </c>
      <c r="U3293" s="40"/>
      <c r="V3293" s="48"/>
      <c r="W3293" s="48"/>
    </row>
    <row r="3294" ht="28.5" s="49" customFormat="1">
      <c r="A3294" s="39">
        <v>38</v>
      </c>
      <c r="B3294" s="54" t="s">
        <v>40</v>
      </c>
      <c r="C3294" s="55" t="s">
        <v>6304</v>
      </c>
      <c r="D3294" s="141" t="s">
        <v>38</v>
      </c>
      <c r="E3294" s="88">
        <v>45190</v>
      </c>
      <c r="F3294" s="37" t="str">
        <f>VLOOKUP($C3294,CARPETAS!$C$5:$L$2388,2,FALSE)</f>
        <v>BRA012</v>
      </c>
      <c r="G3294" s="27" t="str">
        <f>VLOOKUP($C3294,CARPETAS!$C$5:$L$2388,9,FALSE)</f>
        <v>147.23.01</v>
      </c>
      <c r="H3294" s="28" t="str">
        <f>VLOOKUP($C3294,CARPETAS!$C$5:$L$2388,5,FALSE)</f>
        <v>Silvio</v>
      </c>
      <c r="I3294" s="88">
        <v>45197</v>
      </c>
      <c r="J3294" s="29" t="str">
        <f>VLOOKUP($C3294,CARPETAS!$C$5:$L$2388,4,FALSE)</f>
        <v>Rio Branco</v>
      </c>
      <c r="K3294" s="38"/>
      <c r="L3294" s="93">
        <f>I3294+1+1</f>
        <v>45199</v>
      </c>
      <c r="M3294" s="30">
        <f t="shared" si="212"/>
        <v>9</v>
      </c>
      <c r="N3294" s="31">
        <v>1104</v>
      </c>
      <c r="O3294" s="31">
        <v>59140</v>
      </c>
      <c r="P3294" s="31">
        <v>1103</v>
      </c>
      <c r="Q3294" s="31">
        <v>6454</v>
      </c>
      <c r="R3294" s="31" t="s">
        <v>2801</v>
      </c>
      <c r="S3294" s="31" t="s">
        <v>2802</v>
      </c>
      <c r="T3294" s="40" t="s">
        <v>6305</v>
      </c>
      <c r="U3294" s="40"/>
      <c r="V3294" s="48"/>
      <c r="W3294" s="48"/>
    </row>
    <row r="3295" s="49" customFormat="1">
      <c r="A3295" s="39">
        <v>38</v>
      </c>
      <c r="B3295" s="54" t="s">
        <v>40</v>
      </c>
      <c r="C3295" s="55" t="s">
        <v>6297</v>
      </c>
      <c r="D3295" s="141" t="s">
        <v>1907</v>
      </c>
      <c r="E3295" s="88">
        <v>45194</v>
      </c>
      <c r="F3295" s="37" t="str">
        <f>VLOOKUP($C3295,CARPETAS!$C$5:$L$2388,2,FALSE)</f>
        <v>PYB067</v>
      </c>
      <c r="G3295" s="27" t="str">
        <f>VLOOKUP($C3295,CARPETAS!$C$5:$L$2388,9,FALSE)</f>
        <v>147.24.10</v>
      </c>
      <c r="H3295" s="28" t="str">
        <f>VLOOKUP($C3295,CARPETAS!$C$5:$L$2388,5,FALSE)</f>
        <v>Alto Paraguay</v>
      </c>
      <c r="I3295" s="88">
        <v>45198</v>
      </c>
      <c r="J3295" s="29" t="str">
        <f>VLOOKUP($C3295,CARPETAS!$C$5:$L$2388,4,FALSE)</f>
        <v>Salto</v>
      </c>
      <c r="K3295" s="38"/>
      <c r="L3295" s="93">
        <f ref="L3295:L3301" t="shared" si="214">I3295+1</f>
        <v>45199</v>
      </c>
      <c r="M3295" s="30">
        <f t="shared" si="212"/>
        <v>5</v>
      </c>
      <c r="N3295" s="31">
        <v>930</v>
      </c>
      <c r="O3295" s="31" t="s">
        <v>6306</v>
      </c>
      <c r="P3295" s="31">
        <v>932</v>
      </c>
      <c r="Q3295" s="31"/>
      <c r="R3295" s="31" t="s">
        <v>2620</v>
      </c>
      <c r="S3295" s="31" t="s">
        <v>2376</v>
      </c>
      <c r="T3295" s="40" t="s">
        <v>6307</v>
      </c>
      <c r="U3295" s="40"/>
      <c r="V3295" s="48"/>
      <c r="W3295" s="48"/>
    </row>
    <row r="3296" s="49" customFormat="1">
      <c r="A3296" s="39">
        <v>38</v>
      </c>
      <c r="B3296" s="54" t="s">
        <v>40</v>
      </c>
      <c r="C3296" s="55" t="s">
        <v>6297</v>
      </c>
      <c r="D3296" s="141" t="s">
        <v>1907</v>
      </c>
      <c r="E3296" s="88">
        <v>45194</v>
      </c>
      <c r="F3296" s="37" t="str">
        <f>VLOOKUP($C3296,CARPETAS!$C$5:$L$2388,2,FALSE)</f>
        <v>PYB067</v>
      </c>
      <c r="G3296" s="27" t="str">
        <f>VLOOKUP($C3296,CARPETAS!$C$5:$L$2388,9,FALSE)</f>
        <v>147.24.10</v>
      </c>
      <c r="H3296" s="28" t="str">
        <f>VLOOKUP($C3296,CARPETAS!$C$5:$L$2388,5,FALSE)</f>
        <v>Alto Paraguay</v>
      </c>
      <c r="I3296" s="88">
        <v>45198</v>
      </c>
      <c r="J3296" s="29" t="str">
        <f>VLOOKUP($C3296,CARPETAS!$C$5:$L$2388,4,FALSE)</f>
        <v>Salto</v>
      </c>
      <c r="K3296" s="38"/>
      <c r="L3296" s="93">
        <f t="shared" si="214"/>
        <v>45199</v>
      </c>
      <c r="M3296" s="30">
        <f t="shared" si="212"/>
        <v>5</v>
      </c>
      <c r="N3296" s="31">
        <v>930</v>
      </c>
      <c r="O3296" s="31" t="s">
        <v>6308</v>
      </c>
      <c r="P3296" s="31">
        <v>931</v>
      </c>
      <c r="Q3296" s="31"/>
      <c r="R3296" s="31" t="s">
        <v>2188</v>
      </c>
      <c r="S3296" s="31" t="s">
        <v>5318</v>
      </c>
      <c r="T3296" s="40" t="s">
        <v>6309</v>
      </c>
      <c r="U3296" s="40"/>
      <c r="V3296" s="48"/>
      <c r="W3296" s="48"/>
    </row>
    <row r="3297" s="49" customFormat="1">
      <c r="A3297" s="39">
        <v>39</v>
      </c>
      <c r="B3297" s="54" t="s">
        <v>40</v>
      </c>
      <c r="C3297" s="55" t="s">
        <v>6302</v>
      </c>
      <c r="D3297" s="141" t="s">
        <v>26</v>
      </c>
      <c r="E3297" s="88">
        <v>45197</v>
      </c>
      <c r="F3297" s="37" t="str">
        <f>VLOOKUP($C3297,CARPETAS!$C$5:$L$2388,2,FALSE)</f>
        <v>BRB050</v>
      </c>
      <c r="G3297" s="27" t="str">
        <f>VLOOKUP($C3297,CARPETAS!$C$5:$L$2388,9,FALSE)</f>
        <v>147,30,51</v>
      </c>
      <c r="H3297" s="28" t="str">
        <f>VLOOKUP($C3297,CARPETAS!$C$5:$L$2388,5,FALSE)</f>
        <v>Zanini</v>
      </c>
      <c r="I3297" s="88">
        <v>45198</v>
      </c>
      <c r="J3297" s="29" t="str">
        <f>VLOOKUP($C3297,CARPETAS!$C$5:$L$2388,4,FALSE)</f>
        <v>Rio Branco</v>
      </c>
      <c r="K3297" s="38"/>
      <c r="L3297" s="93">
        <f t="shared" si="214"/>
        <v>45199</v>
      </c>
      <c r="M3297" s="30">
        <f t="shared" si="212"/>
        <v>2</v>
      </c>
      <c r="N3297" s="31">
        <v>900</v>
      </c>
      <c r="O3297" s="31" t="s">
        <v>1010</v>
      </c>
      <c r="P3297" s="31">
        <v>900</v>
      </c>
      <c r="Q3297" s="31">
        <v>3933</v>
      </c>
      <c r="R3297" s="31" t="s">
        <v>696</v>
      </c>
      <c r="S3297" s="31" t="s">
        <v>697</v>
      </c>
      <c r="T3297" s="40" t="s">
        <v>6303</v>
      </c>
      <c r="U3297" s="40"/>
      <c r="V3297" s="48"/>
      <c r="W3297" s="48"/>
    </row>
    <row r="3298" s="49" customFormat="1">
      <c r="A3298" s="39">
        <v>48</v>
      </c>
      <c r="B3298" s="54" t="s">
        <v>40</v>
      </c>
      <c r="C3298" s="55" t="s">
        <v>6310</v>
      </c>
      <c r="D3298" s="141" t="s">
        <v>32</v>
      </c>
      <c r="E3298" s="88">
        <v>45259</v>
      </c>
      <c r="F3298" s="37" t="str">
        <f>VLOOKUP($C3298,CARPETAS!$C$5:$L$2388,2,FALSE)</f>
        <v>BRB055</v>
      </c>
      <c r="G3298" s="27" t="str">
        <f>VLOOKUP($C3298,CARPETAS!$C$5:$L$2388,9,FALSE)</f>
        <v>147,62,81</v>
      </c>
      <c r="H3298" s="28" t="str">
        <f>VLOOKUP($C3298,CARPETAS!$C$5:$L$2388,5,FALSE)</f>
        <v>Silvio</v>
      </c>
      <c r="I3298" s="88">
        <v>45199</v>
      </c>
      <c r="J3298" s="29" t="str">
        <f>VLOOKUP($C3298,CARPETAS!$C$5:$L$2388,4,FALSE)</f>
        <v>Rio Branco</v>
      </c>
      <c r="K3298" s="38"/>
      <c r="L3298" s="93">
        <f t="shared" si="214"/>
        <v>45200</v>
      </c>
      <c r="M3298" s="30">
        <f t="shared" si="212"/>
        <v>-59</v>
      </c>
      <c r="N3298" s="31">
        <v>918</v>
      </c>
      <c r="O3298" s="31"/>
      <c r="P3298" s="31">
        <v>919</v>
      </c>
      <c r="Q3298" s="31">
        <v>6609</v>
      </c>
      <c r="R3298" s="31" t="s">
        <v>3039</v>
      </c>
      <c r="S3298" s="31" t="s">
        <v>2791</v>
      </c>
      <c r="T3298" s="40"/>
      <c r="U3298" s="40"/>
      <c r="V3298" s="48"/>
      <c r="W3298" s="48"/>
    </row>
    <row r="3299" s="49" customFormat="1">
      <c r="A3299" s="39">
        <v>39</v>
      </c>
      <c r="B3299" s="54" t="s">
        <v>40</v>
      </c>
      <c r="C3299" s="55" t="s">
        <v>6294</v>
      </c>
      <c r="D3299" s="141" t="s">
        <v>5708</v>
      </c>
      <c r="E3299" s="88">
        <v>45199</v>
      </c>
      <c r="F3299" s="37" t="str">
        <f>VLOOKUP($C3299,CARPETAS!$C$5:$L$2388,2,FALSE)</f>
        <v>BRB049</v>
      </c>
      <c r="G3299" s="27" t="str">
        <f>VLOOKUP($C3299,CARPETAS!$C$5:$L$2388,9,FALSE)</f>
        <v>147,26,82</v>
      </c>
      <c r="H3299" s="28" t="str">
        <f>VLOOKUP($C3299,CARPETAS!$C$5:$L$2388,5,FALSE)</f>
        <v>Silvio</v>
      </c>
      <c r="I3299" s="88">
        <f>E3299+2</f>
        <v>45201</v>
      </c>
      <c r="J3299" s="29" t="str">
        <f>VLOOKUP($C3299,CARPETAS!$C$5:$L$2388,4,FALSE)</f>
        <v>Rio Branco</v>
      </c>
      <c r="K3299" s="38"/>
      <c r="L3299" s="93">
        <f t="shared" si="214"/>
        <v>45202</v>
      </c>
      <c r="M3299" s="30">
        <f t="shared" si="212"/>
        <v>3</v>
      </c>
      <c r="N3299" s="31">
        <v>918</v>
      </c>
      <c r="O3299" s="31" t="s">
        <v>6311</v>
      </c>
      <c r="P3299" s="31">
        <v>919</v>
      </c>
      <c r="Q3299" s="31">
        <v>6474</v>
      </c>
      <c r="R3299" s="31" t="s">
        <v>3039</v>
      </c>
      <c r="S3299" s="31" t="s">
        <v>2791</v>
      </c>
      <c r="T3299" s="40" t="s">
        <v>6312</v>
      </c>
      <c r="U3299" s="40"/>
      <c r="V3299" s="48"/>
      <c r="W3299" s="48"/>
    </row>
    <row r="3300" s="49" customFormat="1">
      <c r="A3300" s="39">
        <v>39</v>
      </c>
      <c r="B3300" s="54" t="s">
        <v>40</v>
      </c>
      <c r="C3300" s="55" t="s">
        <v>6313</v>
      </c>
      <c r="D3300" s="141" t="s">
        <v>1907</v>
      </c>
      <c r="E3300" s="88">
        <v>45198</v>
      </c>
      <c r="F3300" s="37" t="str">
        <f>VLOOKUP($C3300,CARPETAS!$C$5:$L$2388,2,FALSE)</f>
        <v>PYB068</v>
      </c>
      <c r="G3300" s="27" t="str">
        <f>VLOOKUP($C3300,CARPETAS!$C$5:$L$2388,9,FALSE)</f>
        <v>147.16.33</v>
      </c>
      <c r="H3300" s="28" t="str">
        <f>VLOOKUP($C3300,CARPETAS!$C$5:$L$2388,5,FALSE)</f>
        <v>Alto Paraguay</v>
      </c>
      <c r="I3300" s="88">
        <v>45201</v>
      </c>
      <c r="J3300" s="29" t="str">
        <f>VLOOKUP($C3300,CARPETAS!$C$5:$L$2388,4,FALSE)</f>
        <v>Salto</v>
      </c>
      <c r="K3300" s="38"/>
      <c r="L3300" s="93">
        <f t="shared" si="214"/>
        <v>45202</v>
      </c>
      <c r="M3300" s="30">
        <f t="shared" si="212"/>
        <v>4</v>
      </c>
      <c r="N3300" s="31">
        <v>980</v>
      </c>
      <c r="O3300" s="31" t="s">
        <v>6314</v>
      </c>
      <c r="P3300" s="31">
        <v>930</v>
      </c>
      <c r="Q3300" s="31"/>
      <c r="R3300" s="31" t="s">
        <v>2874</v>
      </c>
      <c r="S3300" s="31" t="s">
        <v>2844</v>
      </c>
      <c r="T3300" s="40" t="s">
        <v>6315</v>
      </c>
      <c r="U3300" s="40"/>
      <c r="V3300" s="48"/>
      <c r="W3300" s="48"/>
    </row>
    <row r="3301" s="49" customFormat="1">
      <c r="A3301" s="39">
        <v>39</v>
      </c>
      <c r="B3301" s="54" t="s">
        <v>40</v>
      </c>
      <c r="C3301" s="55" t="s">
        <v>6313</v>
      </c>
      <c r="D3301" s="141" t="s">
        <v>1907</v>
      </c>
      <c r="E3301" s="88">
        <v>45198</v>
      </c>
      <c r="F3301" s="37" t="str">
        <f>VLOOKUP($C3301,CARPETAS!$C$5:$L$2388,2,FALSE)</f>
        <v>PYB068</v>
      </c>
      <c r="G3301" s="27" t="str">
        <f>VLOOKUP($C3301,CARPETAS!$C$5:$L$2388,9,FALSE)</f>
        <v>147.16.33</v>
      </c>
      <c r="H3301" s="28" t="str">
        <f>VLOOKUP($C3301,CARPETAS!$C$5:$L$2388,5,FALSE)</f>
        <v>Alto Paraguay</v>
      </c>
      <c r="I3301" s="88">
        <v>45201</v>
      </c>
      <c r="J3301" s="29" t="str">
        <f>VLOOKUP($C3301,CARPETAS!$C$5:$L$2388,4,FALSE)</f>
        <v>Salto</v>
      </c>
      <c r="K3301" s="38"/>
      <c r="L3301" s="93">
        <f t="shared" si="214"/>
        <v>45202</v>
      </c>
      <c r="M3301" s="30">
        <f t="shared" si="212"/>
        <v>4</v>
      </c>
      <c r="N3301" s="31">
        <v>980</v>
      </c>
      <c r="O3301" s="31" t="s">
        <v>6316</v>
      </c>
      <c r="P3301" s="31">
        <v>980</v>
      </c>
      <c r="Q3301" s="31"/>
      <c r="R3301" s="31" t="s">
        <v>5280</v>
      </c>
      <c r="S3301" s="31" t="s">
        <v>2407</v>
      </c>
      <c r="T3301" s="40" t="s">
        <v>6317</v>
      </c>
      <c r="U3301" s="40"/>
      <c r="V3301" s="48"/>
      <c r="W3301" s="48"/>
    </row>
    <row r="3302" s="49" customFormat="1">
      <c r="A3302" s="39">
        <v>39</v>
      </c>
      <c r="B3302" s="54" t="s">
        <v>40</v>
      </c>
      <c r="C3302" s="55" t="s">
        <v>6318</v>
      </c>
      <c r="D3302" s="141" t="s">
        <v>2282</v>
      </c>
      <c r="E3302" s="88">
        <v>45196</v>
      </c>
      <c r="F3302" s="37" t="str">
        <f>VLOOKUP($C3302,CARPETAS!$C$5:$L$2388,2,FALSE)</f>
        <v>BRE046</v>
      </c>
      <c r="G3302" s="27" t="str">
        <f>VLOOKUP($C3302,CARPETAS!$C$5:$L$2388,9,FALSE)</f>
        <v>147.26.67</v>
      </c>
      <c r="H3302" s="28" t="str">
        <f>VLOOKUP($C3302,CARPETAS!$C$5:$L$2388,5,FALSE)</f>
        <v>Benini</v>
      </c>
      <c r="I3302" s="88">
        <v>45202</v>
      </c>
      <c r="J3302" s="29" t="str">
        <f>VLOOKUP($C3302,CARPETAS!$C$5:$L$2388,4,FALSE)</f>
        <v>Rio Branco</v>
      </c>
      <c r="K3302" s="38"/>
      <c r="L3302" s="93">
        <v>45204</v>
      </c>
      <c r="M3302" s="30">
        <f t="shared" si="212"/>
        <v>8</v>
      </c>
      <c r="N3302" s="31">
        <v>24500</v>
      </c>
      <c r="O3302" s="31"/>
      <c r="P3302" s="31"/>
      <c r="Q3302" s="31">
        <v>47</v>
      </c>
      <c r="R3302" s="31" t="s">
        <v>6319</v>
      </c>
      <c r="S3302" s="31" t="s">
        <v>6320</v>
      </c>
      <c r="T3302" s="40" t="s">
        <v>6321</v>
      </c>
      <c r="U3302" s="40"/>
      <c r="V3302" s="48"/>
      <c r="W3302" s="48"/>
    </row>
    <row r="3303" s="49" customFormat="1">
      <c r="A3303" s="39">
        <v>40</v>
      </c>
      <c r="B3303" s="54" t="s">
        <v>40</v>
      </c>
      <c r="C3303" s="55" t="s">
        <v>6302</v>
      </c>
      <c r="D3303" s="141" t="s">
        <v>26</v>
      </c>
      <c r="E3303" s="88">
        <v>45201</v>
      </c>
      <c r="F3303" s="37" t="str">
        <f>VLOOKUP($C3303,CARPETAS!$C$5:$L$2388,2,FALSE)</f>
        <v>BRB050</v>
      </c>
      <c r="G3303" s="27" t="str">
        <f>VLOOKUP($C3303,CARPETAS!$C$5:$L$2388,9,FALSE)</f>
        <v>147,30,51</v>
      </c>
      <c r="H3303" s="28" t="str">
        <f>VLOOKUP($C3303,CARPETAS!$C$5:$L$2388,5,FALSE)</f>
        <v>Zanini</v>
      </c>
      <c r="I3303" s="88">
        <f>E3303+2</f>
        <v>45203</v>
      </c>
      <c r="J3303" s="29" t="str">
        <f>VLOOKUP($C3303,CARPETAS!$C$5:$L$2388,4,FALSE)</f>
        <v>Rio Branco</v>
      </c>
      <c r="K3303" s="38"/>
      <c r="L3303" s="93">
        <f ref="L3303:L3311" t="shared" si="215">I3303+1</f>
        <v>45204</v>
      </c>
      <c r="M3303" s="30">
        <f t="shared" si="212"/>
        <v>3</v>
      </c>
      <c r="N3303" s="31">
        <v>900</v>
      </c>
      <c r="O3303" s="31" t="s">
        <v>1033</v>
      </c>
      <c r="P3303" s="31">
        <v>900</v>
      </c>
      <c r="Q3303" s="31">
        <v>3944</v>
      </c>
      <c r="R3303" s="31" t="s">
        <v>552</v>
      </c>
      <c r="S3303" s="31" t="s">
        <v>553</v>
      </c>
      <c r="T3303" s="40" t="s">
        <v>6322</v>
      </c>
      <c r="U3303" s="40"/>
      <c r="V3303" s="48"/>
      <c r="W3303" s="48"/>
    </row>
    <row r="3304" s="49" customFormat="1">
      <c r="A3304" s="39">
        <v>40</v>
      </c>
      <c r="B3304" s="54" t="s">
        <v>40</v>
      </c>
      <c r="C3304" s="55" t="s">
        <v>6323</v>
      </c>
      <c r="D3304" s="141" t="s">
        <v>32</v>
      </c>
      <c r="E3304" s="88">
        <v>45202</v>
      </c>
      <c r="F3304" s="37" t="str">
        <f>VLOOKUP($C3304,CARPETAS!$C$5:$L$2388,2,FALSE)</f>
        <v>BRB051</v>
      </c>
      <c r="G3304" s="27" t="str">
        <f>VLOOKUP($C3304,CARPETAS!$C$5:$L$2388,9,FALSE)</f>
        <v>147,35,20</v>
      </c>
      <c r="H3304" s="28" t="str">
        <f>VLOOKUP($C3304,CARPETAS!$C$5:$L$2388,5,FALSE)</f>
        <v>Silvio</v>
      </c>
      <c r="I3304" s="88">
        <f>E3304+2</f>
        <v>45204</v>
      </c>
      <c r="J3304" s="29" t="str">
        <f>VLOOKUP($C3304,CARPETAS!$C$5:$L$2388,4,FALSE)</f>
        <v>Rio Branco</v>
      </c>
      <c r="K3304" s="38"/>
      <c r="L3304" s="93">
        <f t="shared" si="215"/>
        <v>45205</v>
      </c>
      <c r="M3304" s="30">
        <f t="shared" si="212"/>
        <v>3</v>
      </c>
      <c r="N3304" s="31">
        <v>918</v>
      </c>
      <c r="O3304" s="31" t="s">
        <v>1649</v>
      </c>
      <c r="P3304" s="31">
        <v>919</v>
      </c>
      <c r="Q3304" s="31">
        <v>6480</v>
      </c>
      <c r="R3304" s="31" t="s">
        <v>6063</v>
      </c>
      <c r="S3304" s="31" t="s">
        <v>6064</v>
      </c>
      <c r="T3304" s="40" t="s">
        <v>6324</v>
      </c>
      <c r="U3304" s="40"/>
      <c r="V3304" s="48"/>
      <c r="W3304" s="48"/>
    </row>
    <row r="3305" s="49" customFormat="1">
      <c r="A3305" s="39">
        <v>40</v>
      </c>
      <c r="B3305" s="54" t="s">
        <v>40</v>
      </c>
      <c r="C3305" s="55" t="s">
        <v>6302</v>
      </c>
      <c r="D3305" s="141" t="s">
        <v>26</v>
      </c>
      <c r="E3305" s="88">
        <v>45202</v>
      </c>
      <c r="F3305" s="37" t="str">
        <f>VLOOKUP($C3305,CARPETAS!$C$5:$L$2388,2,FALSE)</f>
        <v>BRB050</v>
      </c>
      <c r="G3305" s="27" t="str">
        <f>VLOOKUP($C3305,CARPETAS!$C$5:$L$2388,9,FALSE)</f>
        <v>147,30,51</v>
      </c>
      <c r="H3305" s="28" t="str">
        <f>VLOOKUP($C3305,CARPETAS!$C$5:$L$2388,5,FALSE)</f>
        <v>Zanini</v>
      </c>
      <c r="I3305" s="88">
        <f>E3305+2</f>
        <v>45204</v>
      </c>
      <c r="J3305" s="29" t="str">
        <f>VLOOKUP($C3305,CARPETAS!$C$5:$L$2388,4,FALSE)</f>
        <v>Rio Branco</v>
      </c>
      <c r="K3305" s="38"/>
      <c r="L3305" s="93">
        <f t="shared" si="215"/>
        <v>45205</v>
      </c>
      <c r="M3305" s="30">
        <f t="shared" si="212"/>
        <v>3</v>
      </c>
      <c r="N3305" s="31">
        <v>900</v>
      </c>
      <c r="O3305" s="31" t="s">
        <v>1048</v>
      </c>
      <c r="P3305" s="31">
        <v>900</v>
      </c>
      <c r="Q3305" s="31">
        <v>3958</v>
      </c>
      <c r="R3305" s="31" t="s">
        <v>1710</v>
      </c>
      <c r="S3305" s="31" t="s">
        <v>2787</v>
      </c>
      <c r="T3305" s="40" t="s">
        <v>6325</v>
      </c>
      <c r="U3305" s="40"/>
      <c r="V3305" s="48"/>
      <c r="W3305" s="48"/>
    </row>
    <row r="3306" s="49" customFormat="1">
      <c r="A3306" s="39">
        <v>40</v>
      </c>
      <c r="B3306" s="54" t="s">
        <v>40</v>
      </c>
      <c r="C3306" s="55" t="s">
        <v>6323</v>
      </c>
      <c r="D3306" s="141" t="s">
        <v>32</v>
      </c>
      <c r="E3306" s="88">
        <v>45204</v>
      </c>
      <c r="F3306" s="37" t="str">
        <f>VLOOKUP($C3306,CARPETAS!$C$5:$L$2388,2,FALSE)</f>
        <v>BRB051</v>
      </c>
      <c r="G3306" s="27" t="str">
        <f>VLOOKUP($C3306,CARPETAS!$C$5:$L$2388,9,FALSE)</f>
        <v>147,35,20</v>
      </c>
      <c r="H3306" s="28" t="str">
        <f>VLOOKUP($C3306,CARPETAS!$C$5:$L$2388,5,FALSE)</f>
        <v>Silvio</v>
      </c>
      <c r="I3306" s="88">
        <v>45205</v>
      </c>
      <c r="J3306" s="29" t="str">
        <f>VLOOKUP($C3306,CARPETAS!$C$5:$L$2388,4,FALSE)</f>
        <v>Rio Branco</v>
      </c>
      <c r="K3306" s="38"/>
      <c r="L3306" s="93">
        <f t="shared" si="215"/>
        <v>45206</v>
      </c>
      <c r="M3306" s="30">
        <f t="shared" si="212"/>
        <v>2</v>
      </c>
      <c r="N3306" s="31">
        <v>918</v>
      </c>
      <c r="O3306" s="31" t="s">
        <v>1660</v>
      </c>
      <c r="P3306" s="31">
        <v>919</v>
      </c>
      <c r="Q3306" s="31">
        <v>6484</v>
      </c>
      <c r="R3306" s="31" t="s">
        <v>5808</v>
      </c>
      <c r="S3306" s="31" t="s">
        <v>5809</v>
      </c>
      <c r="T3306" s="40" t="s">
        <v>6326</v>
      </c>
      <c r="U3306" s="40"/>
      <c r="V3306" s="48"/>
      <c r="W3306" s="48"/>
    </row>
    <row r="3307" s="49" customFormat="1">
      <c r="A3307" s="39">
        <v>40</v>
      </c>
      <c r="B3307" s="54" t="s">
        <v>40</v>
      </c>
      <c r="C3307" s="55" t="s">
        <v>6327</v>
      </c>
      <c r="D3307" s="141" t="s">
        <v>2282</v>
      </c>
      <c r="E3307" s="88">
        <v>45201</v>
      </c>
      <c r="F3307" s="37" t="str">
        <f>VLOOKUP($C3307,CARPETAS!$C$5:$L$2388,2,FALSE)</f>
        <v>BRE047</v>
      </c>
      <c r="G3307" s="27">
        <f>VLOOKUP($C3307,CARPETAS!$C$5:$L$2388,9,FALSE)</f>
        <v>0</v>
      </c>
      <c r="H3307" s="28" t="str">
        <f>VLOOKUP($C3307,CARPETAS!$C$5:$L$2388,5,FALSE)</f>
        <v>Benini</v>
      </c>
      <c r="I3307" s="88">
        <v>45205</v>
      </c>
      <c r="J3307" s="29" t="str">
        <f>VLOOKUP($C3307,CARPETAS!$C$5:$L$2388,4,FALSE)</f>
        <v>Rio Branco</v>
      </c>
      <c r="K3307" s="38"/>
      <c r="L3307" s="93">
        <f t="shared" si="215"/>
        <v>45206</v>
      </c>
      <c r="M3307" s="30">
        <f t="shared" si="212"/>
        <v>5</v>
      </c>
      <c r="N3307" s="31">
        <v>1318</v>
      </c>
      <c r="O3307" s="31"/>
      <c r="P3307" s="31"/>
      <c r="Q3307" s="31">
        <v>48</v>
      </c>
      <c r="R3307" s="31" t="s">
        <v>6328</v>
      </c>
      <c r="S3307" s="31" t="s">
        <v>6329</v>
      </c>
      <c r="T3307" s="40" t="s">
        <v>6263</v>
      </c>
      <c r="U3307" s="40"/>
      <c r="V3307" s="48"/>
      <c r="W3307" s="48"/>
    </row>
    <row r="3308" s="49" customFormat="1">
      <c r="A3308" s="39">
        <v>40</v>
      </c>
      <c r="B3308" s="54" t="s">
        <v>40</v>
      </c>
      <c r="C3308" s="55" t="s">
        <v>6330</v>
      </c>
      <c r="D3308" s="141" t="s">
        <v>1907</v>
      </c>
      <c r="E3308" s="88">
        <v>45201</v>
      </c>
      <c r="F3308" s="37" t="str">
        <f>VLOOKUP($C3308,CARPETAS!$C$5:$L$2388,2,FALSE)</f>
        <v>PYB069</v>
      </c>
      <c r="G3308" s="27" t="str">
        <f>VLOOKUP($C3308,CARPETAS!$C$5:$L$2388,9,FALSE)</f>
        <v>147,28,47</v>
      </c>
      <c r="H3308" s="28" t="str">
        <f>VLOOKUP($C3308,CARPETAS!$C$5:$L$2388,5,FALSE)</f>
        <v>Alto Paraguay</v>
      </c>
      <c r="I3308" s="88">
        <v>45205</v>
      </c>
      <c r="J3308" s="29" t="str">
        <f>VLOOKUP($C3308,CARPETAS!$C$5:$L$2388,4,FALSE)</f>
        <v>Salto</v>
      </c>
      <c r="K3308" s="38"/>
      <c r="L3308" s="93">
        <f t="shared" si="215"/>
        <v>45206</v>
      </c>
      <c r="M3308" s="30">
        <f t="shared" si="212"/>
        <v>5</v>
      </c>
      <c r="N3308" s="31">
        <v>980</v>
      </c>
      <c r="O3308" s="31" t="s">
        <v>6331</v>
      </c>
      <c r="P3308" s="31">
        <v>980</v>
      </c>
      <c r="Q3308" s="31"/>
      <c r="R3308" s="31" t="s">
        <v>5432</v>
      </c>
      <c r="S3308" s="31" t="s">
        <v>5500</v>
      </c>
      <c r="T3308" s="40" t="s">
        <v>6332</v>
      </c>
      <c r="U3308" s="40"/>
      <c r="V3308" s="48"/>
      <c r="W3308" s="48"/>
    </row>
    <row r="3309" s="49" customFormat="1">
      <c r="A3309" s="39">
        <v>40</v>
      </c>
      <c r="B3309" s="54" t="s">
        <v>40</v>
      </c>
      <c r="C3309" s="55" t="s">
        <v>6323</v>
      </c>
      <c r="D3309" s="141" t="s">
        <v>5708</v>
      </c>
      <c r="E3309" s="88">
        <v>45204</v>
      </c>
      <c r="F3309" s="37" t="str">
        <f>VLOOKUP($C3309,CARPETAS!$C$5:$L$2388,2,FALSE)</f>
        <v>BRB051</v>
      </c>
      <c r="G3309" s="27" t="str">
        <f>VLOOKUP($C3309,CARPETAS!$C$5:$L$2388,9,FALSE)</f>
        <v>147,35,20</v>
      </c>
      <c r="H3309" s="28" t="str">
        <f>VLOOKUP($C3309,CARPETAS!$C$5:$L$2388,5,FALSE)</f>
        <v>Silvio</v>
      </c>
      <c r="I3309" s="88">
        <v>45208</v>
      </c>
      <c r="J3309" s="29" t="str">
        <f>VLOOKUP($C3309,CARPETAS!$C$5:$L$2388,4,FALSE)</f>
        <v>Rio Branco</v>
      </c>
      <c r="K3309" s="38"/>
      <c r="L3309" s="93">
        <f t="shared" si="215"/>
        <v>45209</v>
      </c>
      <c r="M3309" s="30">
        <f t="shared" si="212"/>
        <v>5</v>
      </c>
      <c r="N3309" s="31">
        <v>918</v>
      </c>
      <c r="O3309" s="31" t="s">
        <v>6333</v>
      </c>
      <c r="P3309" s="31">
        <v>919</v>
      </c>
      <c r="Q3309" s="31">
        <v>6483</v>
      </c>
      <c r="R3309" s="31" t="s">
        <v>4436</v>
      </c>
      <c r="S3309" s="31" t="s">
        <v>282</v>
      </c>
      <c r="T3309" s="40" t="s">
        <v>6334</v>
      </c>
      <c r="U3309" s="40"/>
      <c r="V3309" s="48"/>
      <c r="W3309" s="48"/>
    </row>
    <row r="3310" s="49" customFormat="1">
      <c r="A3310" s="39">
        <v>40</v>
      </c>
      <c r="B3310" s="54" t="s">
        <v>40</v>
      </c>
      <c r="C3310" s="55" t="s">
        <v>6335</v>
      </c>
      <c r="D3310" s="141" t="s">
        <v>26</v>
      </c>
      <c r="E3310" s="88">
        <v>45206</v>
      </c>
      <c r="F3310" s="37" t="str">
        <f>VLOOKUP($C3310,CARPETAS!$C$5:$L$2388,2,FALSE)</f>
        <v>BRB052</v>
      </c>
      <c r="G3310" s="27" t="str">
        <f>VLOOKUP($C3310,CARPETAS!$C$5:$L$2388,9,FALSE)</f>
        <v>147,44,08</v>
      </c>
      <c r="H3310" s="28" t="str">
        <f>VLOOKUP($C3310,CARPETAS!$C$5:$L$2388,5,FALSE)</f>
        <v>Zanini</v>
      </c>
      <c r="I3310" s="88">
        <f>E3310+2</f>
        <v>45208</v>
      </c>
      <c r="J3310" s="29" t="str">
        <f>VLOOKUP($C3310,CARPETAS!$C$5:$L$2388,4,FALSE)</f>
        <v>Rio Branco</v>
      </c>
      <c r="K3310" s="38"/>
      <c r="L3310" s="93">
        <f t="shared" si="215"/>
        <v>45209</v>
      </c>
      <c r="M3310" s="30">
        <f t="shared" si="212"/>
        <v>3</v>
      </c>
      <c r="N3310" s="31">
        <v>900</v>
      </c>
      <c r="O3310" s="31" t="s">
        <v>1056</v>
      </c>
      <c r="P3310" s="31">
        <v>901</v>
      </c>
      <c r="Q3310" s="31">
        <v>3959</v>
      </c>
      <c r="R3310" s="31" t="s">
        <v>1554</v>
      </c>
      <c r="S3310" s="31" t="s">
        <v>2086</v>
      </c>
      <c r="T3310" s="40" t="s">
        <v>6336</v>
      </c>
      <c r="U3310" s="40"/>
      <c r="V3310" s="48"/>
      <c r="W3310" s="48"/>
    </row>
    <row r="3311" s="49" customFormat="1">
      <c r="A3311" s="39">
        <v>40</v>
      </c>
      <c r="B3311" s="54" t="s">
        <v>40</v>
      </c>
      <c r="C3311" s="55" t="s">
        <v>6330</v>
      </c>
      <c r="D3311" s="141" t="s">
        <v>1907</v>
      </c>
      <c r="E3311" s="88">
        <v>45201</v>
      </c>
      <c r="F3311" s="37" t="str">
        <f>VLOOKUP($C3311,CARPETAS!$C$5:$L$2388,2,FALSE)</f>
        <v>PYB069</v>
      </c>
      <c r="G3311" s="27" t="str">
        <f>VLOOKUP($C3311,CARPETAS!$C$5:$L$2388,9,FALSE)</f>
        <v>147,28,47</v>
      </c>
      <c r="H3311" s="28" t="str">
        <f>VLOOKUP($C3311,CARPETAS!$C$5:$L$2388,5,FALSE)</f>
        <v>Alto Paraguay</v>
      </c>
      <c r="I3311" s="88">
        <v>45208</v>
      </c>
      <c r="J3311" s="29" t="str">
        <f>VLOOKUP($C3311,CARPETAS!$C$5:$L$2388,4,FALSE)</f>
        <v>Salto</v>
      </c>
      <c r="K3311" s="38"/>
      <c r="L3311" s="93">
        <f t="shared" si="215"/>
        <v>45209</v>
      </c>
      <c r="M3311" s="30">
        <f t="shared" si="212"/>
        <v>8</v>
      </c>
      <c r="N3311" s="31">
        <v>980</v>
      </c>
      <c r="O3311" s="31" t="s">
        <v>6337</v>
      </c>
      <c r="P3311" s="31">
        <v>931</v>
      </c>
      <c r="Q3311" s="31"/>
      <c r="R3311" s="31" t="s">
        <v>2188</v>
      </c>
      <c r="S3311" s="31" t="s">
        <v>5322</v>
      </c>
      <c r="T3311" s="40" t="s">
        <v>6338</v>
      </c>
      <c r="U3311" s="40"/>
      <c r="V3311" s="48"/>
      <c r="W3311" s="48"/>
    </row>
    <row r="3312" s="49" customFormat="1">
      <c r="A3312" s="39">
        <v>39</v>
      </c>
      <c r="B3312" s="54" t="s">
        <v>40</v>
      </c>
      <c r="C3312" s="55" t="s">
        <v>6339</v>
      </c>
      <c r="D3312" s="141" t="s">
        <v>38</v>
      </c>
      <c r="E3312" s="88">
        <v>45198</v>
      </c>
      <c r="F3312" s="37" t="str">
        <f>VLOOKUP($C3312,CARPETAS!$C$5:$L$2388,2,FALSE)</f>
        <v>BRA013</v>
      </c>
      <c r="G3312" s="27" t="str">
        <f>VLOOKUP($C3312,CARPETAS!$C$5:$L$2388,9,FALSE)</f>
        <v>147,35,82</v>
      </c>
      <c r="H3312" s="28" t="str">
        <f>VLOOKUP($C3312,CARPETAS!$C$5:$L$2388,5,FALSE)</f>
        <v>Silvio</v>
      </c>
      <c r="I3312" s="88">
        <v>45208</v>
      </c>
      <c r="J3312" s="29" t="str">
        <f>VLOOKUP($C3312,CARPETAS!$C$5:$L$2388,4,FALSE)</f>
        <v>Rio Branco</v>
      </c>
      <c r="K3312" s="38"/>
      <c r="L3312" s="93">
        <f>I3312+1+1</f>
        <v>45210</v>
      </c>
      <c r="M3312" s="30">
        <f t="shared" si="212"/>
        <v>12</v>
      </c>
      <c r="N3312" s="31">
        <v>1104</v>
      </c>
      <c r="O3312" s="31">
        <v>58729</v>
      </c>
      <c r="P3312" s="31">
        <v>1104</v>
      </c>
      <c r="Q3312" s="31"/>
      <c r="R3312" s="31" t="s">
        <v>6340</v>
      </c>
      <c r="S3312" s="31" t="s">
        <v>6341</v>
      </c>
      <c r="T3312" s="40" t="s">
        <v>6342</v>
      </c>
      <c r="U3312" s="40"/>
      <c r="V3312" s="48"/>
      <c r="W3312" s="48"/>
    </row>
    <row r="3313" s="49" customFormat="1">
      <c r="A3313" s="39">
        <v>39</v>
      </c>
      <c r="B3313" s="54" t="s">
        <v>22</v>
      </c>
      <c r="C3313" s="55" t="s">
        <v>23</v>
      </c>
      <c r="D3313" s="141" t="s">
        <v>1907</v>
      </c>
      <c r="E3313" s="88">
        <v>45198</v>
      </c>
      <c r="F3313" s="37" t="str">
        <f>VLOOKUP($C3313,CARPETAS!$C$5:$L$2388,2,FALSE)</f>
        <v>BRB</v>
      </c>
      <c r="G3313" s="27" t="str">
        <f>VLOOKUP($C3313,CARPETAS!$C$5:$L$2388,9,FALSE)</f>
        <v>xx</v>
      </c>
      <c r="H3313" s="28" t="str">
        <f>VLOOKUP($C3313,CARPETAS!$C$5:$L$2388,5,FALSE)</f>
        <v>xx</v>
      </c>
      <c r="I3313" s="88">
        <f>E3313+10</f>
        <v>45208</v>
      </c>
      <c r="J3313" s="29" t="str">
        <f>VLOOKUP($C3313,CARPETAS!$C$5:$L$2388,4,FALSE)</f>
        <v>xx</v>
      </c>
      <c r="K3313" s="38"/>
      <c r="L3313" s="93">
        <f ref="L3313:L3327" t="shared" si="216">I3313+1</f>
        <v>45209</v>
      </c>
      <c r="M3313" s="30">
        <f t="shared" si="212"/>
        <v>11</v>
      </c>
      <c r="N3313" s="31">
        <v>930</v>
      </c>
      <c r="O3313" s="31"/>
      <c r="P3313" s="31"/>
      <c r="Q3313" s="31"/>
      <c r="R3313" s="31"/>
      <c r="S3313" s="31"/>
      <c r="T3313" s="40"/>
      <c r="U3313" s="40"/>
      <c r="V3313" s="48"/>
      <c r="W3313" s="48"/>
    </row>
    <row r="3314" s="49" customFormat="1">
      <c r="A3314" s="39">
        <v>40</v>
      </c>
      <c r="B3314" s="54" t="s">
        <v>40</v>
      </c>
      <c r="C3314" s="55" t="s">
        <v>6343</v>
      </c>
      <c r="D3314" s="141" t="s">
        <v>1907</v>
      </c>
      <c r="E3314" s="88">
        <v>45202</v>
      </c>
      <c r="F3314" s="37" t="str">
        <f>VLOOKUP($C3314,CARPETAS!$C$5:$L$2388,2,FALSE)</f>
        <v>PYB070</v>
      </c>
      <c r="G3314" s="27" t="str">
        <f>VLOOKUP($C3314,CARPETAS!$C$5:$L$2388,9,FALSE)</f>
        <v>147,40,65</v>
      </c>
      <c r="H3314" s="28" t="str">
        <f>VLOOKUP($C3314,CARPETAS!$C$5:$L$2388,5,FALSE)</f>
        <v>Alto Paraguay</v>
      </c>
      <c r="I3314" s="88">
        <v>45209</v>
      </c>
      <c r="J3314" s="29" t="str">
        <f>VLOOKUP($C3314,CARPETAS!$C$5:$L$2388,4,FALSE)</f>
        <v>Salto</v>
      </c>
      <c r="K3314" s="38"/>
      <c r="L3314" s="93">
        <f t="shared" si="216"/>
        <v>45210</v>
      </c>
      <c r="M3314" s="30">
        <f t="shared" si="212"/>
        <v>8</v>
      </c>
      <c r="N3314" s="31">
        <v>930</v>
      </c>
      <c r="O3314" s="31" t="s">
        <v>6344</v>
      </c>
      <c r="P3314" s="31">
        <v>933</v>
      </c>
      <c r="Q3314" s="31"/>
      <c r="R3314" s="31" t="s">
        <v>5546</v>
      </c>
      <c r="S3314" s="31" t="s">
        <v>2010</v>
      </c>
      <c r="T3314" s="40" t="s">
        <v>6345</v>
      </c>
      <c r="U3314" s="40"/>
      <c r="V3314" s="48"/>
      <c r="W3314" s="48"/>
    </row>
    <row r="3315" s="49" customFormat="1">
      <c r="A3315" s="39">
        <v>40</v>
      </c>
      <c r="B3315" s="54" t="s">
        <v>40</v>
      </c>
      <c r="C3315" s="55" t="s">
        <v>6346</v>
      </c>
      <c r="D3315" s="141" t="s">
        <v>1907</v>
      </c>
      <c r="E3315" s="88">
        <v>45202</v>
      </c>
      <c r="F3315" s="37" t="str">
        <f>VLOOKUP($C3315,CARPETAS!$C$5:$L$2388,2,FALSE)</f>
        <v>PYB071</v>
      </c>
      <c r="G3315" s="27" t="str">
        <f>VLOOKUP($C3315,CARPETAS!$C$5:$L$2388,9,FALSE)</f>
        <v>147.40.67</v>
      </c>
      <c r="H3315" s="28" t="str">
        <f>VLOOKUP($C3315,CARPETAS!$C$5:$L$2388,5,FALSE)</f>
        <v>Alto Paraguay</v>
      </c>
      <c r="I3315" s="88">
        <v>45209</v>
      </c>
      <c r="J3315" s="29" t="str">
        <f>VLOOKUP($C3315,CARPETAS!$C$5:$L$2388,4,FALSE)</f>
        <v>Salto</v>
      </c>
      <c r="K3315" s="38"/>
      <c r="L3315" s="93">
        <f t="shared" si="216"/>
        <v>45210</v>
      </c>
      <c r="M3315" s="30">
        <f t="shared" si="212"/>
        <v>8</v>
      </c>
      <c r="N3315" s="31">
        <v>930</v>
      </c>
      <c r="O3315" s="31" t="s">
        <v>6347</v>
      </c>
      <c r="P3315" s="31">
        <v>932</v>
      </c>
      <c r="Q3315" s="31"/>
      <c r="R3315" s="31" t="s">
        <v>6019</v>
      </c>
      <c r="S3315" s="31" t="s">
        <v>6020</v>
      </c>
      <c r="T3315" s="40" t="s">
        <v>6348</v>
      </c>
      <c r="U3315" s="40"/>
      <c r="V3315" s="48"/>
      <c r="W3315" s="48"/>
    </row>
    <row r="3316" s="49" customFormat="1">
      <c r="A3316" s="39">
        <v>40</v>
      </c>
      <c r="B3316" s="54" t="s">
        <v>40</v>
      </c>
      <c r="C3316" s="55" t="s">
        <v>6346</v>
      </c>
      <c r="D3316" s="141" t="s">
        <v>1907</v>
      </c>
      <c r="E3316" s="88">
        <v>45203</v>
      </c>
      <c r="F3316" s="37" t="str">
        <f>VLOOKUP($C3316,CARPETAS!$C$5:$L$2388,2,FALSE)</f>
        <v>PYB071</v>
      </c>
      <c r="G3316" s="27" t="str">
        <f>VLOOKUP($C3316,CARPETAS!$C$5:$L$2388,9,FALSE)</f>
        <v>147.40.67</v>
      </c>
      <c r="H3316" s="28" t="str">
        <f>VLOOKUP($C3316,CARPETAS!$C$5:$L$2388,5,FALSE)</f>
        <v>Alto Paraguay</v>
      </c>
      <c r="I3316" s="88">
        <v>45209</v>
      </c>
      <c r="J3316" s="29" t="str">
        <f>VLOOKUP($C3316,CARPETAS!$C$5:$L$2388,4,FALSE)</f>
        <v>Salto</v>
      </c>
      <c r="K3316" s="38"/>
      <c r="L3316" s="93">
        <f t="shared" si="216"/>
        <v>45210</v>
      </c>
      <c r="M3316" s="30">
        <f t="shared" si="212"/>
        <v>7</v>
      </c>
      <c r="N3316" s="31">
        <v>930</v>
      </c>
      <c r="O3316" s="31" t="s">
        <v>6349</v>
      </c>
      <c r="P3316" s="31">
        <v>933</v>
      </c>
      <c r="Q3316" s="31"/>
      <c r="R3316" s="31" t="s">
        <v>5895</v>
      </c>
      <c r="S3316" s="31" t="s">
        <v>5896</v>
      </c>
      <c r="T3316" s="40" t="s">
        <v>6345</v>
      </c>
      <c r="U3316" s="40"/>
      <c r="V3316" s="48"/>
      <c r="W3316" s="48"/>
    </row>
    <row r="3317" s="49" customFormat="1">
      <c r="A3317" s="39">
        <v>41</v>
      </c>
      <c r="B3317" s="54" t="s">
        <v>40</v>
      </c>
      <c r="C3317" s="55" t="s">
        <v>6350</v>
      </c>
      <c r="D3317" s="141" t="s">
        <v>2282</v>
      </c>
      <c r="E3317" s="88">
        <v>45206</v>
      </c>
      <c r="F3317" s="37" t="str">
        <f>VLOOKUP($C3317,CARPETAS!$C$5:$L$2388,2,FALSE)</f>
        <v>BRE048</v>
      </c>
      <c r="G3317" s="27" t="str">
        <f>VLOOKUP($C3317,CARPETAS!$C$5:$L$2388,9,FALSE)</f>
        <v>147,42,44</v>
      </c>
      <c r="H3317" s="28" t="str">
        <f>VLOOKUP($C3317,CARPETAS!$C$5:$L$2388,5,FALSE)</f>
        <v>Benini</v>
      </c>
      <c r="I3317" s="88">
        <v>45209</v>
      </c>
      <c r="J3317" s="29" t="str">
        <f>VLOOKUP($C3317,CARPETAS!$C$5:$L$2388,4,FALSE)</f>
        <v>Rio Branco</v>
      </c>
      <c r="K3317" s="38"/>
      <c r="L3317" s="93">
        <f t="shared" si="216"/>
        <v>45210</v>
      </c>
      <c r="M3317" s="30">
        <f t="shared" si="212"/>
        <v>4</v>
      </c>
      <c r="N3317" s="31">
        <v>25000</v>
      </c>
      <c r="O3317" s="31"/>
      <c r="P3317" s="31"/>
      <c r="Q3317" s="31"/>
      <c r="R3317" s="31"/>
      <c r="S3317" s="31"/>
      <c r="T3317" s="40" t="s">
        <v>6293</v>
      </c>
      <c r="U3317" s="40"/>
      <c r="V3317" s="48"/>
      <c r="W3317" s="48"/>
    </row>
    <row r="3318" s="49" customFormat="1">
      <c r="A3318" s="39">
        <v>40</v>
      </c>
      <c r="B3318" s="54" t="s">
        <v>40</v>
      </c>
      <c r="C3318" s="55" t="s">
        <v>6351</v>
      </c>
      <c r="D3318" s="141" t="s">
        <v>2282</v>
      </c>
      <c r="E3318" s="88">
        <v>45204</v>
      </c>
      <c r="F3318" s="37" t="str">
        <f>VLOOKUP($C3318,CARPETAS!$C$5:$L$2388,2,FALSE)</f>
        <v>BRE049</v>
      </c>
      <c r="G3318" s="27">
        <f>VLOOKUP($C3318,CARPETAS!$C$5:$L$2388,9,FALSE)</f>
        <v>0</v>
      </c>
      <c r="H3318" s="28" t="str">
        <f>VLOOKUP($C3318,CARPETAS!$C$5:$L$2388,5,FALSE)</f>
        <v>Silvio</v>
      </c>
      <c r="I3318" s="88">
        <v>45209</v>
      </c>
      <c r="J3318" s="29" t="str">
        <f>VLOOKUP($C3318,CARPETAS!$C$5:$L$2388,4,FALSE)</f>
        <v>Rio Branco</v>
      </c>
      <c r="K3318" s="38"/>
      <c r="L3318" s="93">
        <f t="shared" si="216"/>
        <v>45210</v>
      </c>
      <c r="M3318" s="30">
        <f ref="M3318:M3381" t="shared" si="217">IF(E3318&lt;&gt;"",L3318-E3318,"-")</f>
        <v>6</v>
      </c>
      <c r="N3318" s="31">
        <v>1656</v>
      </c>
      <c r="O3318" s="31"/>
      <c r="P3318" s="31"/>
      <c r="Q3318" s="31"/>
      <c r="R3318" s="31"/>
      <c r="S3318" s="31"/>
      <c r="T3318" s="40" t="s">
        <v>5180</v>
      </c>
      <c r="U3318" s="40"/>
      <c r="V3318" s="48"/>
      <c r="W3318" s="48"/>
    </row>
    <row r="3319" s="49" customFormat="1">
      <c r="A3319" s="39">
        <v>41</v>
      </c>
      <c r="B3319" s="54" t="s">
        <v>40</v>
      </c>
      <c r="C3319" s="55" t="s">
        <v>6335</v>
      </c>
      <c r="D3319" s="141" t="s">
        <v>26</v>
      </c>
      <c r="E3319" s="88">
        <v>45208</v>
      </c>
      <c r="F3319" s="37" t="str">
        <f>VLOOKUP($C3319,CARPETAS!$C$5:$L$2388,2,FALSE)</f>
        <v>BRB052</v>
      </c>
      <c r="G3319" s="27" t="str">
        <f>VLOOKUP($C3319,CARPETAS!$C$5:$L$2388,9,FALSE)</f>
        <v>147,44,08</v>
      </c>
      <c r="H3319" s="28" t="str">
        <f>VLOOKUP($C3319,CARPETAS!$C$5:$L$2388,5,FALSE)</f>
        <v>Zanini</v>
      </c>
      <c r="I3319" s="88">
        <f>E3319+2</f>
        <v>45210</v>
      </c>
      <c r="J3319" s="29" t="str">
        <f>VLOOKUP($C3319,CARPETAS!$C$5:$L$2388,4,FALSE)</f>
        <v>Rio Branco</v>
      </c>
      <c r="K3319" s="38"/>
      <c r="L3319" s="93">
        <f t="shared" si="216"/>
        <v>45211</v>
      </c>
      <c r="M3319" s="30">
        <f t="shared" si="217"/>
        <v>3</v>
      </c>
      <c r="N3319" s="31">
        <v>900</v>
      </c>
      <c r="O3319" s="31" t="s">
        <v>1063</v>
      </c>
      <c r="P3319" s="31">
        <v>901</v>
      </c>
      <c r="Q3319" s="31">
        <v>3962</v>
      </c>
      <c r="R3319" s="31" t="s">
        <v>1187</v>
      </c>
      <c r="S3319" s="31" t="s">
        <v>1188</v>
      </c>
      <c r="T3319" s="40" t="s">
        <v>6352</v>
      </c>
      <c r="U3319" s="40"/>
      <c r="V3319" s="48"/>
      <c r="W3319" s="48"/>
    </row>
    <row r="3320" s="49" customFormat="1">
      <c r="A3320" s="39">
        <v>41</v>
      </c>
      <c r="B3320" s="54" t="s">
        <v>40</v>
      </c>
      <c r="C3320" s="55" t="s">
        <v>6335</v>
      </c>
      <c r="D3320" s="141" t="s">
        <v>26</v>
      </c>
      <c r="E3320" s="88">
        <v>45209</v>
      </c>
      <c r="F3320" s="37" t="str">
        <f>VLOOKUP($C3320,CARPETAS!$C$5:$L$2388,2,FALSE)</f>
        <v>BRB052</v>
      </c>
      <c r="G3320" s="27" t="str">
        <f>VLOOKUP($C3320,CARPETAS!$C$5:$L$2388,9,FALSE)</f>
        <v>147,44,08</v>
      </c>
      <c r="H3320" s="28" t="str">
        <f>VLOOKUP($C3320,CARPETAS!$C$5:$L$2388,5,FALSE)</f>
        <v>Zanini</v>
      </c>
      <c r="I3320" s="88">
        <v>45210</v>
      </c>
      <c r="J3320" s="29" t="str">
        <f>VLOOKUP($C3320,CARPETAS!$C$5:$L$2388,4,FALSE)</f>
        <v>Rio Branco</v>
      </c>
      <c r="K3320" s="38"/>
      <c r="L3320" s="93">
        <f t="shared" si="216"/>
        <v>45211</v>
      </c>
      <c r="M3320" s="30">
        <f t="shared" si="217"/>
        <v>2</v>
      </c>
      <c r="N3320" s="31">
        <v>900</v>
      </c>
      <c r="O3320" s="31" t="s">
        <v>1069</v>
      </c>
      <c r="P3320" s="31">
        <v>901</v>
      </c>
      <c r="Q3320" s="31">
        <v>3965</v>
      </c>
      <c r="R3320" s="31" t="s">
        <v>5021</v>
      </c>
      <c r="S3320" s="31" t="s">
        <v>5022</v>
      </c>
      <c r="T3320" s="40" t="s">
        <v>6352</v>
      </c>
      <c r="U3320" s="222"/>
      <c r="V3320" s="48"/>
      <c r="W3320" s="48"/>
    </row>
    <row r="3321" s="49" customFormat="1">
      <c r="A3321" s="39">
        <v>41</v>
      </c>
      <c r="B3321" s="54" t="s">
        <v>40</v>
      </c>
      <c r="C3321" s="55" t="s">
        <v>6323</v>
      </c>
      <c r="D3321" s="141" t="s">
        <v>32</v>
      </c>
      <c r="E3321" s="88">
        <v>45209</v>
      </c>
      <c r="F3321" s="37" t="str">
        <f>VLOOKUP($C3321,CARPETAS!$C$5:$L$2388,2,FALSE)</f>
        <v>BRB051</v>
      </c>
      <c r="G3321" s="27" t="str">
        <f>VLOOKUP($C3321,CARPETAS!$C$5:$L$2388,9,FALSE)</f>
        <v>147,35,20</v>
      </c>
      <c r="H3321" s="28" t="str">
        <f>VLOOKUP($C3321,CARPETAS!$C$5:$L$2388,5,FALSE)</f>
        <v>Silvio</v>
      </c>
      <c r="I3321" s="88">
        <v>45210</v>
      </c>
      <c r="J3321" s="29" t="str">
        <f>VLOOKUP($C3321,CARPETAS!$C$5:$L$2388,4,FALSE)</f>
        <v>Rio Branco</v>
      </c>
      <c r="K3321" s="38"/>
      <c r="L3321" s="93">
        <f t="shared" si="216"/>
        <v>45211</v>
      </c>
      <c r="M3321" s="30">
        <f t="shared" si="217"/>
        <v>2</v>
      </c>
      <c r="N3321" s="31">
        <v>918</v>
      </c>
      <c r="O3321" s="31" t="s">
        <v>1669</v>
      </c>
      <c r="P3321" s="31">
        <v>918</v>
      </c>
      <c r="Q3321" s="31">
        <v>6490</v>
      </c>
      <c r="R3321" s="31" t="s">
        <v>6353</v>
      </c>
      <c r="S3321" s="31" t="s">
        <v>218</v>
      </c>
      <c r="T3321" s="40" t="s">
        <v>6354</v>
      </c>
      <c r="U3321" s="222"/>
      <c r="V3321" s="48"/>
      <c r="W3321" s="48"/>
    </row>
    <row r="3322" s="49" customFormat="1">
      <c r="A3322" s="39">
        <v>41</v>
      </c>
      <c r="B3322" s="54" t="s">
        <v>40</v>
      </c>
      <c r="C3322" s="55" t="s">
        <v>6335</v>
      </c>
      <c r="D3322" s="141" t="s">
        <v>27</v>
      </c>
      <c r="E3322" s="88">
        <v>45209</v>
      </c>
      <c r="F3322" s="37" t="str">
        <f>VLOOKUP($C3322,CARPETAS!$C$5:$L$2388,2,FALSE)</f>
        <v>BRB052</v>
      </c>
      <c r="G3322" s="27" t="str">
        <f>VLOOKUP($C3322,CARPETAS!$C$5:$L$2388,9,FALSE)</f>
        <v>147,44,08</v>
      </c>
      <c r="H3322" s="28" t="str">
        <f>VLOOKUP($C3322,CARPETAS!$C$5:$L$2388,5,FALSE)</f>
        <v>Zanini</v>
      </c>
      <c r="I3322" s="88">
        <v>45210</v>
      </c>
      <c r="J3322" s="29" t="str">
        <f>VLOOKUP($C3322,CARPETAS!$C$5:$L$2388,4,FALSE)</f>
        <v>Rio Branco</v>
      </c>
      <c r="K3322" s="38"/>
      <c r="L3322" s="93">
        <f t="shared" si="216"/>
        <v>45211</v>
      </c>
      <c r="M3322" s="30">
        <f t="shared" si="217"/>
        <v>2</v>
      </c>
      <c r="N3322" s="31">
        <v>900</v>
      </c>
      <c r="O3322" s="31" t="s">
        <v>674</v>
      </c>
      <c r="P3322" s="31">
        <v>900</v>
      </c>
      <c r="Q3322" s="31">
        <v>3966</v>
      </c>
      <c r="R3322" s="31" t="s">
        <v>696</v>
      </c>
      <c r="S3322" s="31" t="s">
        <v>697</v>
      </c>
      <c r="T3322" s="40" t="s">
        <v>6355</v>
      </c>
      <c r="U3322" s="222"/>
      <c r="V3322" s="48"/>
      <c r="W3322" s="48"/>
    </row>
    <row r="3323" s="49" customFormat="1">
      <c r="A3323" s="39">
        <v>41</v>
      </c>
      <c r="B3323" s="54" t="s">
        <v>40</v>
      </c>
      <c r="C3323" s="55" t="s">
        <v>6356</v>
      </c>
      <c r="D3323" s="141" t="s">
        <v>5708</v>
      </c>
      <c r="E3323" s="88">
        <v>45209</v>
      </c>
      <c r="F3323" s="37" t="str">
        <f>VLOOKUP($C3323,CARPETAS!$C$5:$L$2388,2,FALSE)</f>
        <v>BRB053</v>
      </c>
      <c r="G3323" s="27" t="str">
        <f>VLOOKUP($C3323,CARPETAS!$C$5:$L$2388,9,FALSE)</f>
        <v>147,44,52</v>
      </c>
      <c r="H3323" s="28" t="str">
        <f>VLOOKUP($C3323,CARPETAS!$C$5:$L$2388,5,FALSE)</f>
        <v>Silvio</v>
      </c>
      <c r="I3323" s="88">
        <v>45210</v>
      </c>
      <c r="J3323" s="29" t="str">
        <f>VLOOKUP($C3323,CARPETAS!$C$5:$L$2388,4,FALSE)</f>
        <v>Rio Branco</v>
      </c>
      <c r="K3323" s="38"/>
      <c r="L3323" s="93">
        <f t="shared" si="216"/>
        <v>45211</v>
      </c>
      <c r="M3323" s="30">
        <f t="shared" si="217"/>
        <v>2</v>
      </c>
      <c r="N3323" s="31">
        <v>918</v>
      </c>
      <c r="O3323" s="31" t="s">
        <v>6357</v>
      </c>
      <c r="P3323" s="31">
        <v>919</v>
      </c>
      <c r="Q3323" s="31">
        <v>6492</v>
      </c>
      <c r="R3323" s="31" t="s">
        <v>6358</v>
      </c>
      <c r="S3323" s="31" t="s">
        <v>6359</v>
      </c>
      <c r="T3323" s="40" t="s">
        <v>6360</v>
      </c>
      <c r="U3323" s="222"/>
      <c r="V3323" s="48"/>
      <c r="W3323" s="48"/>
    </row>
    <row r="3324" s="49" customFormat="1">
      <c r="A3324" s="39">
        <v>40</v>
      </c>
      <c r="B3324" s="54" t="s">
        <v>40</v>
      </c>
      <c r="C3324" s="55" t="s">
        <v>6361</v>
      </c>
      <c r="D3324" s="141" t="s">
        <v>1907</v>
      </c>
      <c r="E3324" s="88">
        <v>45205</v>
      </c>
      <c r="F3324" s="37" t="str">
        <f>VLOOKUP($C3324,CARPETAS!$C$5:$L$2388,2,FALSE)</f>
        <v>PYB072</v>
      </c>
      <c r="G3324" s="27" t="str">
        <f>VLOOKUP($C3324,CARPETAS!$C$5:$L$2388,9,FALSE)</f>
        <v>147.43.98</v>
      </c>
      <c r="H3324" s="28" t="str">
        <f>VLOOKUP($C3324,CARPETAS!$C$5:$L$2388,5,FALSE)</f>
        <v>Alto Paraguay</v>
      </c>
      <c r="I3324" s="88">
        <v>45211</v>
      </c>
      <c r="J3324" s="29" t="str">
        <f>VLOOKUP($C3324,CARPETAS!$C$5:$L$2388,4,FALSE)</f>
        <v>Salto</v>
      </c>
      <c r="K3324" s="38"/>
      <c r="L3324" s="93">
        <f t="shared" si="216"/>
        <v>45212</v>
      </c>
      <c r="M3324" s="30">
        <f t="shared" si="217"/>
        <v>7</v>
      </c>
      <c r="N3324" s="31">
        <v>930</v>
      </c>
      <c r="O3324" s="31" t="s">
        <v>6362</v>
      </c>
      <c r="P3324" s="31">
        <v>933</v>
      </c>
      <c r="Q3324" s="31"/>
      <c r="R3324" s="31" t="s">
        <v>6238</v>
      </c>
      <c r="S3324" s="31" t="s">
        <v>6239</v>
      </c>
      <c r="T3324" s="40" t="s">
        <v>6363</v>
      </c>
      <c r="U3324" s="40"/>
      <c r="V3324" s="48"/>
      <c r="W3324" s="48"/>
    </row>
    <row r="3325" s="49" customFormat="1">
      <c r="A3325" s="39">
        <v>41</v>
      </c>
      <c r="B3325" s="54" t="s">
        <v>40</v>
      </c>
      <c r="C3325" s="55" t="s">
        <v>6361</v>
      </c>
      <c r="D3325" s="141" t="s">
        <v>1907</v>
      </c>
      <c r="E3325" s="88">
        <v>45208</v>
      </c>
      <c r="F3325" s="37" t="str">
        <f>VLOOKUP($C3325,CARPETAS!$C$5:$L$2388,2,FALSE)</f>
        <v>PYB072</v>
      </c>
      <c r="G3325" s="27" t="str">
        <f>VLOOKUP($C3325,CARPETAS!$C$5:$L$2388,9,FALSE)</f>
        <v>147.43.98</v>
      </c>
      <c r="H3325" s="28" t="str">
        <f>VLOOKUP($C3325,CARPETAS!$C$5:$L$2388,5,FALSE)</f>
        <v>Alto Paraguay</v>
      </c>
      <c r="I3325" s="88">
        <v>45211</v>
      </c>
      <c r="J3325" s="29" t="str">
        <f>VLOOKUP($C3325,CARPETAS!$C$5:$L$2388,4,FALSE)</f>
        <v>Salto</v>
      </c>
      <c r="K3325" s="38"/>
      <c r="L3325" s="93">
        <f t="shared" si="216"/>
        <v>45212</v>
      </c>
      <c r="M3325" s="30">
        <f t="shared" si="217"/>
        <v>4</v>
      </c>
      <c r="N3325" s="31">
        <v>930</v>
      </c>
      <c r="O3325" s="31" t="s">
        <v>6364</v>
      </c>
      <c r="P3325" s="31">
        <v>933</v>
      </c>
      <c r="Q3325" s="31"/>
      <c r="R3325" s="31" t="s">
        <v>6015</v>
      </c>
      <c r="S3325" s="31" t="s">
        <v>6016</v>
      </c>
      <c r="T3325" s="40" t="s">
        <v>6365</v>
      </c>
      <c r="U3325" s="40"/>
      <c r="V3325" s="48"/>
      <c r="W3325" s="48"/>
    </row>
    <row r="3326" s="49" customFormat="1">
      <c r="A3326" s="39">
        <v>41</v>
      </c>
      <c r="B3326" s="54" t="s">
        <v>40</v>
      </c>
      <c r="C3326" s="55" t="s">
        <v>6335</v>
      </c>
      <c r="D3326" s="141" t="s">
        <v>26</v>
      </c>
      <c r="E3326" s="88">
        <v>45211</v>
      </c>
      <c r="F3326" s="37" t="str">
        <f>VLOOKUP($C3326,CARPETAS!$C$5:$L$2388,2,FALSE)</f>
        <v>BRB052</v>
      </c>
      <c r="G3326" s="27" t="str">
        <f>VLOOKUP($C3326,CARPETAS!$C$5:$L$2388,9,FALSE)</f>
        <v>147,44,08</v>
      </c>
      <c r="H3326" s="28" t="str">
        <f>VLOOKUP($C3326,CARPETAS!$C$5:$L$2388,5,FALSE)</f>
        <v>Zanini</v>
      </c>
      <c r="I3326" s="88">
        <v>45215</v>
      </c>
      <c r="J3326" s="29" t="str">
        <f>VLOOKUP($C3326,CARPETAS!$C$5:$L$2388,4,FALSE)</f>
        <v>Rio Branco</v>
      </c>
      <c r="K3326" s="38"/>
      <c r="L3326" s="93">
        <f t="shared" si="216"/>
        <v>45216</v>
      </c>
      <c r="M3326" s="30">
        <f t="shared" si="217"/>
        <v>5</v>
      </c>
      <c r="N3326" s="31">
        <v>900</v>
      </c>
      <c r="O3326" s="31" t="s">
        <v>1079</v>
      </c>
      <c r="P3326" s="31">
        <v>901</v>
      </c>
      <c r="Q3326" s="31">
        <v>3972</v>
      </c>
      <c r="R3326" s="31" t="s">
        <v>4147</v>
      </c>
      <c r="S3326" s="31" t="s">
        <v>187</v>
      </c>
      <c r="T3326" s="40" t="s">
        <v>6366</v>
      </c>
      <c r="U3326" s="40"/>
      <c r="V3326" s="48"/>
      <c r="W3326" s="48"/>
    </row>
    <row r="3327" s="49" customFormat="1">
      <c r="A3327" s="39">
        <v>41</v>
      </c>
      <c r="B3327" s="54" t="s">
        <v>40</v>
      </c>
      <c r="C3327" s="55" t="s">
        <v>6356</v>
      </c>
      <c r="D3327" s="141" t="s">
        <v>32</v>
      </c>
      <c r="E3327" s="88">
        <v>45212</v>
      </c>
      <c r="F3327" s="37" t="str">
        <f>VLOOKUP($C3327,CARPETAS!$C$5:$L$2388,2,FALSE)</f>
        <v>BRB053</v>
      </c>
      <c r="G3327" s="27" t="str">
        <f>VLOOKUP($C3327,CARPETAS!$C$5:$L$2388,9,FALSE)</f>
        <v>147,44,52</v>
      </c>
      <c r="H3327" s="28" t="str">
        <f>VLOOKUP($C3327,CARPETAS!$C$5:$L$2388,5,FALSE)</f>
        <v>Silvio</v>
      </c>
      <c r="I3327" s="88">
        <v>45215</v>
      </c>
      <c r="J3327" s="29" t="str">
        <f>VLOOKUP($C3327,CARPETAS!$C$5:$L$2388,4,FALSE)</f>
        <v>Rio Branco</v>
      </c>
      <c r="K3327" s="38"/>
      <c r="L3327" s="93">
        <f t="shared" si="216"/>
        <v>45216</v>
      </c>
      <c r="M3327" s="30">
        <f t="shared" si="217"/>
        <v>4</v>
      </c>
      <c r="N3327" s="31">
        <v>918</v>
      </c>
      <c r="O3327" s="31" t="s">
        <v>566</v>
      </c>
      <c r="P3327" s="31">
        <v>919</v>
      </c>
      <c r="Q3327" s="31">
        <v>6500</v>
      </c>
      <c r="R3327" s="31" t="s">
        <v>3336</v>
      </c>
      <c r="S3327" s="31" t="s">
        <v>561</v>
      </c>
      <c r="T3327" s="40" t="s">
        <v>6367</v>
      </c>
      <c r="U3327" s="40"/>
      <c r="V3327" s="48"/>
      <c r="W3327" s="48"/>
    </row>
    <row r="3328" s="49" customFormat="1">
      <c r="A3328" s="39">
        <v>41</v>
      </c>
      <c r="B3328" s="54" t="s">
        <v>40</v>
      </c>
      <c r="C3328" s="55" t="s">
        <v>6356</v>
      </c>
      <c r="D3328" s="141" t="s">
        <v>28</v>
      </c>
      <c r="E3328" s="88">
        <v>45212</v>
      </c>
      <c r="F3328" s="37" t="str">
        <f>VLOOKUP($C3328,CARPETAS!$C$5:$L$2388,2,FALSE)</f>
        <v>BRB053</v>
      </c>
      <c r="G3328" s="27" t="str">
        <f>VLOOKUP($C3328,CARPETAS!$C$5:$L$2388,9,FALSE)</f>
        <v>147,44,52</v>
      </c>
      <c r="H3328" s="28" t="str">
        <f>VLOOKUP($C3328,CARPETAS!$C$5:$L$2388,5,FALSE)</f>
        <v>Silvio</v>
      </c>
      <c r="I3328" s="88">
        <v>45216</v>
      </c>
      <c r="J3328" s="29" t="str">
        <f>VLOOKUP($C3328,CARPETAS!$C$5:$L$2388,4,FALSE)</f>
        <v>Rio Branco</v>
      </c>
      <c r="K3328" s="38"/>
      <c r="L3328" s="93">
        <v>45217</v>
      </c>
      <c r="M3328" s="30">
        <f t="shared" si="217"/>
        <v>5</v>
      </c>
      <c r="N3328" s="31">
        <v>918</v>
      </c>
      <c r="O3328" s="31" t="s">
        <v>1594</v>
      </c>
      <c r="P3328" s="31">
        <v>920</v>
      </c>
      <c r="Q3328" s="31">
        <v>6501</v>
      </c>
      <c r="R3328" s="31" t="s">
        <v>2461</v>
      </c>
      <c r="S3328" s="31" t="s">
        <v>2462</v>
      </c>
      <c r="T3328" s="40" t="s">
        <v>6368</v>
      </c>
      <c r="U3328" s="40"/>
      <c r="V3328" s="48"/>
      <c r="W3328" s="48"/>
    </row>
    <row r="3329" s="49" customFormat="1">
      <c r="A3329" s="39">
        <v>41</v>
      </c>
      <c r="B3329" s="54" t="s">
        <v>40</v>
      </c>
      <c r="C3329" s="55" t="s">
        <v>6369</v>
      </c>
      <c r="D3329" s="141" t="s">
        <v>1907</v>
      </c>
      <c r="E3329" s="88">
        <v>45210</v>
      </c>
      <c r="F3329" s="37" t="str">
        <f>VLOOKUP($C3329,CARPETAS!$C$5:$L$2388,2,FALSE)</f>
        <v>PYB074</v>
      </c>
      <c r="G3329" s="27" t="str">
        <f>VLOOKUP($C3329,CARPETAS!$C$5:$L$2388,9,FALSE)</f>
        <v>147,43,99</v>
      </c>
      <c r="H3329" s="28" t="str">
        <f>VLOOKUP($C3329,CARPETAS!$C$5:$L$2388,5,FALSE)</f>
        <v>Alto Paraguay</v>
      </c>
      <c r="I3329" s="88">
        <v>45216</v>
      </c>
      <c r="J3329" s="29" t="str">
        <f>VLOOKUP($C3329,CARPETAS!$C$5:$L$2388,4,FALSE)</f>
        <v>Salto</v>
      </c>
      <c r="K3329" s="38"/>
      <c r="L3329" s="93">
        <f>I3329+1</f>
        <v>45217</v>
      </c>
      <c r="M3329" s="30">
        <f t="shared" si="217"/>
        <v>7</v>
      </c>
      <c r="N3329" s="31">
        <v>930</v>
      </c>
      <c r="O3329" s="31" t="s">
        <v>6370</v>
      </c>
      <c r="P3329" s="31">
        <v>931</v>
      </c>
      <c r="Q3329" s="31"/>
      <c r="R3329" s="31" t="s">
        <v>6371</v>
      </c>
      <c r="S3329" s="31" t="s">
        <v>6372</v>
      </c>
      <c r="T3329" s="40" t="s">
        <v>6373</v>
      </c>
      <c r="U3329" s="40"/>
      <c r="V3329" s="48"/>
      <c r="W3329" s="48"/>
    </row>
    <row r="3330" s="49" customFormat="1">
      <c r="A3330" s="39">
        <v>41</v>
      </c>
      <c r="B3330" s="54" t="s">
        <v>40</v>
      </c>
      <c r="C3330" s="55" t="s">
        <v>6369</v>
      </c>
      <c r="D3330" s="141" t="s">
        <v>1907</v>
      </c>
      <c r="E3330" s="88">
        <v>45209</v>
      </c>
      <c r="F3330" s="37" t="str">
        <f>VLOOKUP($C3330,CARPETAS!$C$5:$L$2388,2,FALSE)</f>
        <v>PYB074</v>
      </c>
      <c r="G3330" s="27" t="str">
        <f>VLOOKUP($C3330,CARPETAS!$C$5:$L$2388,9,FALSE)</f>
        <v>147,43,99</v>
      </c>
      <c r="H3330" s="28" t="str">
        <f>VLOOKUP($C3330,CARPETAS!$C$5:$L$2388,5,FALSE)</f>
        <v>Alto Paraguay</v>
      </c>
      <c r="I3330" s="88">
        <v>45216</v>
      </c>
      <c r="J3330" s="29" t="str">
        <f>VLOOKUP($C3330,CARPETAS!$C$5:$L$2388,4,FALSE)</f>
        <v>Salto</v>
      </c>
      <c r="K3330" s="38"/>
      <c r="L3330" s="93">
        <f>I3330+1</f>
        <v>45217</v>
      </c>
      <c r="M3330" s="30">
        <f t="shared" si="217"/>
        <v>8</v>
      </c>
      <c r="N3330" s="31">
        <v>930</v>
      </c>
      <c r="O3330" s="31" t="s">
        <v>6370</v>
      </c>
      <c r="P3330" s="31">
        <v>931</v>
      </c>
      <c r="Q3330" s="31"/>
      <c r="R3330" s="31" t="s">
        <v>6374</v>
      </c>
      <c r="S3330" s="31" t="s">
        <v>6375</v>
      </c>
      <c r="T3330" s="40" t="s">
        <v>6376</v>
      </c>
      <c r="U3330" s="40"/>
      <c r="V3330" s="48"/>
      <c r="W3330" s="48"/>
    </row>
    <row r="3331" s="49" customFormat="1">
      <c r="A3331" s="39">
        <v>41</v>
      </c>
      <c r="B3331" s="54" t="s">
        <v>40</v>
      </c>
      <c r="C3331" s="55" t="s">
        <v>6377</v>
      </c>
      <c r="D3331" s="141" t="s">
        <v>1907</v>
      </c>
      <c r="E3331" s="88">
        <v>45210</v>
      </c>
      <c r="F3331" s="37" t="str">
        <f>VLOOKUP($C3331,CARPETAS!$C$5:$L$2388,2,FALSE)</f>
        <v>PYB076</v>
      </c>
      <c r="G3331" s="27" t="str">
        <f>VLOOKUP($C3331,CARPETAS!$C$5:$L$2388,9,FALSE)</f>
        <v>147.47.92</v>
      </c>
      <c r="H3331" s="28" t="str">
        <f>VLOOKUP($C3331,CARPETAS!$C$5:$L$2388,5,FALSE)</f>
        <v>Alto Paraguay</v>
      </c>
      <c r="I3331" s="88">
        <v>45216</v>
      </c>
      <c r="J3331" s="29" t="str">
        <f>VLOOKUP($C3331,CARPETAS!$C$5:$L$2388,4,FALSE)</f>
        <v>Salto</v>
      </c>
      <c r="K3331" s="38"/>
      <c r="L3331" s="93">
        <f>I3331+1</f>
        <v>45217</v>
      </c>
      <c r="M3331" s="30">
        <f t="shared" si="217"/>
        <v>7</v>
      </c>
      <c r="N3331" s="31">
        <v>930</v>
      </c>
      <c r="O3331" s="31" t="s">
        <v>6378</v>
      </c>
      <c r="P3331" s="31">
        <v>933</v>
      </c>
      <c r="Q3331" s="31"/>
      <c r="R3331" s="31" t="s">
        <v>6043</v>
      </c>
      <c r="S3331" s="31" t="s">
        <v>6044</v>
      </c>
      <c r="T3331" s="40" t="s">
        <v>6379</v>
      </c>
      <c r="U3331" s="40"/>
      <c r="V3331" s="48"/>
      <c r="W3331" s="48"/>
    </row>
    <row r="3332" s="49" customFormat="1">
      <c r="A3332" s="39">
        <v>41</v>
      </c>
      <c r="B3332" s="54" t="s">
        <v>40</v>
      </c>
      <c r="C3332" s="55" t="s">
        <v>6380</v>
      </c>
      <c r="D3332" s="141" t="s">
        <v>1907</v>
      </c>
      <c r="E3332" s="88">
        <v>45210</v>
      </c>
      <c r="F3332" s="37" t="str">
        <f>VLOOKUP($C3332,CARPETAS!$C$5:$L$2388,2,FALSE)</f>
        <v>PYB075</v>
      </c>
      <c r="G3332" s="27" t="str">
        <f>VLOOKUP($C3332,CARPETAS!$C$5:$L$2388,9,FALSE)</f>
        <v>147.47.91</v>
      </c>
      <c r="H3332" s="28" t="str">
        <f>VLOOKUP($C3332,CARPETAS!$C$5:$L$2388,5,FALSE)</f>
        <v>Alto Paraguay</v>
      </c>
      <c r="I3332" s="88">
        <v>45216</v>
      </c>
      <c r="J3332" s="29" t="str">
        <f>VLOOKUP($C3332,CARPETAS!$C$5:$L$2388,4,FALSE)</f>
        <v>Salto</v>
      </c>
      <c r="K3332" s="38"/>
      <c r="L3332" s="93">
        <f>I3332+1</f>
        <v>45217</v>
      </c>
      <c r="M3332" s="30">
        <f t="shared" si="217"/>
        <v>7</v>
      </c>
      <c r="N3332" s="31">
        <v>930</v>
      </c>
      <c r="O3332" s="31" t="s">
        <v>6381</v>
      </c>
      <c r="P3332" s="31">
        <v>930</v>
      </c>
      <c r="Q3332" s="31"/>
      <c r="R3332" s="31" t="s">
        <v>6227</v>
      </c>
      <c r="S3332" s="31" t="s">
        <v>6228</v>
      </c>
      <c r="T3332" s="40" t="s">
        <v>6382</v>
      </c>
      <c r="U3332" s="40"/>
      <c r="V3332" s="48"/>
      <c r="W3332" s="48"/>
    </row>
    <row r="3333" s="49" customFormat="1">
      <c r="A3333" s="39">
        <v>41</v>
      </c>
      <c r="B3333" s="54" t="s">
        <v>40</v>
      </c>
      <c r="C3333" s="55" t="s">
        <v>6383</v>
      </c>
      <c r="D3333" s="141" t="s">
        <v>1907</v>
      </c>
      <c r="E3333" s="88">
        <v>45209</v>
      </c>
      <c r="F3333" s="37" t="str">
        <f>VLOOKUP($C3333,CARPETAS!$C$5:$L$2388,2,FALSE)</f>
        <v>PYB073</v>
      </c>
      <c r="G3333" s="27" t="str">
        <f>VLOOKUP($C3333,CARPETAS!$C$5:$L$2388,9,FALSE)</f>
        <v>147.44.01</v>
      </c>
      <c r="H3333" s="28" t="str">
        <f>VLOOKUP($C3333,CARPETAS!$C$5:$L$2388,5,FALSE)</f>
        <v>Alto Paraguay</v>
      </c>
      <c r="I3333" s="88">
        <v>45216</v>
      </c>
      <c r="J3333" s="29" t="str">
        <f>VLOOKUP($C3333,CARPETAS!$C$5:$L$2388,4,FALSE)</f>
        <v>Salto</v>
      </c>
      <c r="K3333" s="38"/>
      <c r="L3333" s="93">
        <f>I3333+1+1+1</f>
        <v>45219</v>
      </c>
      <c r="M3333" s="30">
        <f t="shared" si="217"/>
        <v>10</v>
      </c>
      <c r="N3333" s="31">
        <v>930</v>
      </c>
      <c r="O3333" s="31" t="s">
        <v>6384</v>
      </c>
      <c r="P3333" s="31">
        <v>932</v>
      </c>
      <c r="Q3333" s="31"/>
      <c r="R3333" s="31" t="s">
        <v>6385</v>
      </c>
      <c r="S3333" s="31" t="s">
        <v>5883</v>
      </c>
      <c r="T3333" s="40" t="s">
        <v>6386</v>
      </c>
      <c r="U3333" s="40"/>
      <c r="V3333" s="48"/>
      <c r="W3333" s="48"/>
    </row>
    <row r="3334" s="49" customFormat="1">
      <c r="A3334" s="39">
        <v>40</v>
      </c>
      <c r="B3334" s="54" t="s">
        <v>40</v>
      </c>
      <c r="C3334" s="55" t="s">
        <v>6387</v>
      </c>
      <c r="D3334" s="141" t="s">
        <v>2282</v>
      </c>
      <c r="E3334" s="88">
        <v>45215</v>
      </c>
      <c r="F3334" s="37" t="str">
        <f>VLOOKUP($C3334,CARPETAS!$C$5:$L$2388,2,FALSE)</f>
        <v>BRE051</v>
      </c>
      <c r="G3334" s="27" t="str">
        <f>VLOOKUP($C3334,CARPETAS!$C$5:$L$2388,9,FALSE)</f>
        <v>1474350/1474353/1474351/1474355</v>
      </c>
      <c r="H3334" s="28" t="str">
        <f>VLOOKUP($C3334,CARPETAS!$C$5:$L$2388,5,FALSE)</f>
        <v>Benini</v>
      </c>
      <c r="I3334" s="88">
        <v>45217</v>
      </c>
      <c r="J3334" s="29" t="str">
        <f>VLOOKUP($C3334,CARPETAS!$C$5:$L$2388,4,FALSE)</f>
        <v>Rio Branco</v>
      </c>
      <c r="K3334" s="38"/>
      <c r="L3334" s="93">
        <f>I3334+1+1+1</f>
        <v>45220</v>
      </c>
      <c r="M3334" s="30">
        <f t="shared" si="217"/>
        <v>5</v>
      </c>
      <c r="N3334" s="31">
        <v>1450</v>
      </c>
      <c r="O3334" s="31"/>
      <c r="P3334" s="31"/>
      <c r="Q3334" s="31">
        <v>50</v>
      </c>
      <c r="R3334" s="31" t="s">
        <v>6388</v>
      </c>
      <c r="S3334" s="31" t="s">
        <v>6389</v>
      </c>
      <c r="T3334" s="40" t="s">
        <v>6390</v>
      </c>
      <c r="U3334" s="40"/>
      <c r="V3334" s="48"/>
      <c r="W3334" s="48"/>
    </row>
    <row r="3335" s="49" customFormat="1">
      <c r="A3335" s="39">
        <v>42</v>
      </c>
      <c r="B3335" s="54" t="s">
        <v>40</v>
      </c>
      <c r="C3335" s="55" t="s">
        <v>6391</v>
      </c>
      <c r="D3335" s="141" t="s">
        <v>26</v>
      </c>
      <c r="E3335" s="88">
        <v>45216</v>
      </c>
      <c r="F3335" s="37" t="str">
        <f>VLOOKUP($C3335,CARPETAS!$C$5:$L$2388,2,FALSE)</f>
        <v>BRB054</v>
      </c>
      <c r="G3335" s="27" t="str">
        <f>VLOOKUP($C3335,CARPETAS!$C$5:$L$2388,9,FALSE)</f>
        <v>147.52.67</v>
      </c>
      <c r="H3335" s="28" t="str">
        <f>VLOOKUP($C3335,CARPETAS!$C$5:$L$2388,5,FALSE)</f>
        <v>Zanini</v>
      </c>
      <c r="I3335" s="88">
        <f>E3335+2</f>
        <v>45218</v>
      </c>
      <c r="J3335" s="29" t="str">
        <f>VLOOKUP($C3335,CARPETAS!$C$5:$L$2388,4,FALSE)</f>
        <v>Rio Branco</v>
      </c>
      <c r="K3335" s="38"/>
      <c r="L3335" s="93">
        <f>I3335+1</f>
        <v>45219</v>
      </c>
      <c r="M3335" s="30">
        <f t="shared" si="217"/>
        <v>3</v>
      </c>
      <c r="N3335" s="31">
        <v>900</v>
      </c>
      <c r="O3335" s="31" t="s">
        <v>1098</v>
      </c>
      <c r="P3335" s="31">
        <v>900</v>
      </c>
      <c r="Q3335" s="31"/>
      <c r="R3335" s="31" t="s">
        <v>6392</v>
      </c>
      <c r="S3335" s="31" t="s">
        <v>6393</v>
      </c>
      <c r="T3335" s="40" t="s">
        <v>6394</v>
      </c>
      <c r="U3335" s="40"/>
      <c r="V3335" s="48"/>
      <c r="W3335" s="48"/>
    </row>
    <row r="3336" s="49" customFormat="1">
      <c r="A3336" s="39">
        <v>42</v>
      </c>
      <c r="B3336" s="54" t="s">
        <v>40</v>
      </c>
      <c r="C3336" s="55" t="s">
        <v>6356</v>
      </c>
      <c r="D3336" s="141" t="s">
        <v>32</v>
      </c>
      <c r="E3336" s="88">
        <v>45217</v>
      </c>
      <c r="F3336" s="37" t="str">
        <f>VLOOKUP($C3336,CARPETAS!$C$5:$L$2388,2,FALSE)</f>
        <v>BRB053</v>
      </c>
      <c r="G3336" s="27" t="str">
        <f>VLOOKUP($C3336,CARPETAS!$C$5:$L$2388,9,FALSE)</f>
        <v>147,44,52</v>
      </c>
      <c r="H3336" s="28" t="str">
        <f>VLOOKUP($C3336,CARPETAS!$C$5:$L$2388,5,FALSE)</f>
        <v>Silvio</v>
      </c>
      <c r="I3336" s="88">
        <v>45218</v>
      </c>
      <c r="J3336" s="29" t="str">
        <f>VLOOKUP($C3336,CARPETAS!$C$5:$L$2388,4,FALSE)</f>
        <v>Rio Branco</v>
      </c>
      <c r="K3336" s="38"/>
      <c r="L3336" s="93">
        <f>I3336+1</f>
        <v>45219</v>
      </c>
      <c r="M3336" s="30">
        <f t="shared" si="217"/>
        <v>2</v>
      </c>
      <c r="N3336" s="31">
        <v>918</v>
      </c>
      <c r="O3336" s="31" t="s">
        <v>590</v>
      </c>
      <c r="P3336" s="31">
        <v>919</v>
      </c>
      <c r="Q3336" s="31"/>
      <c r="R3336" s="31" t="s">
        <v>5412</v>
      </c>
      <c r="S3336" s="31" t="s">
        <v>6395</v>
      </c>
      <c r="T3336" s="40" t="s">
        <v>6396</v>
      </c>
      <c r="U3336" s="40"/>
      <c r="V3336" s="48"/>
      <c r="W3336" s="48"/>
    </row>
    <row r="3337">
      <c r="A3337" s="39">
        <v>42</v>
      </c>
      <c r="B3337" s="54" t="s">
        <v>40</v>
      </c>
      <c r="C3337" s="55" t="s">
        <v>6397</v>
      </c>
      <c r="D3337" s="141" t="s">
        <v>1907</v>
      </c>
      <c r="E3337" s="88">
        <v>45215</v>
      </c>
      <c r="F3337" s="37" t="str">
        <f>VLOOKUP($C3337,CARPETAS!$C$5:$L$2388,2,FALSE)</f>
        <v>PYB078</v>
      </c>
      <c r="G3337" s="27" t="str">
        <f>VLOOKUP($C3337,CARPETAS!$C$5:$L$2388,9,FALSE)</f>
        <v>147,51,41</v>
      </c>
      <c r="H3337" s="28" t="str">
        <f>VLOOKUP($C3337,CARPETAS!$C$5:$L$2388,5,FALSE)</f>
        <v>Alto Paraguay</v>
      </c>
      <c r="I3337" s="88">
        <v>45218</v>
      </c>
      <c r="J3337" s="29" t="str">
        <f>VLOOKUP($C3337,CARPETAS!$C$5:$L$2388,4,FALSE)</f>
        <v>Salto</v>
      </c>
      <c r="K3337" s="38"/>
      <c r="L3337" s="93">
        <f>I3337+1</f>
        <v>45219</v>
      </c>
      <c r="M3337" s="30">
        <f t="shared" si="217"/>
        <v>4</v>
      </c>
      <c r="N3337" s="31">
        <v>930</v>
      </c>
      <c r="O3337" s="31" t="s">
        <v>6398</v>
      </c>
      <c r="P3337" s="31">
        <v>930</v>
      </c>
      <c r="Q3337" s="31"/>
      <c r="R3337" s="31" t="s">
        <v>6399</v>
      </c>
      <c r="S3337" s="31" t="s">
        <v>6400</v>
      </c>
      <c r="T3337" s="40" t="s">
        <v>6401</v>
      </c>
      <c r="U3337" s="40"/>
    </row>
    <row r="3338" s="49" customFormat="1">
      <c r="A3338" s="39">
        <v>42</v>
      </c>
      <c r="B3338" s="54" t="s">
        <v>40</v>
      </c>
      <c r="C3338" s="55" t="s">
        <v>6402</v>
      </c>
      <c r="D3338" s="141" t="s">
        <v>1907</v>
      </c>
      <c r="E3338" s="88">
        <v>45213</v>
      </c>
      <c r="F3338" s="37" t="str">
        <f>VLOOKUP($C3338,CARPETAS!$C$5:$L$2388,2,FALSE)</f>
        <v>PYB077</v>
      </c>
      <c r="G3338" s="27" t="str">
        <f>VLOOKUP($C3338,CARPETAS!$C$5:$L$2388,9,FALSE)</f>
        <v>147.51.44</v>
      </c>
      <c r="H3338" s="28" t="str">
        <f>VLOOKUP($C3338,CARPETAS!$C$5:$L$2388,5,FALSE)</f>
        <v>Alto Paraguay</v>
      </c>
      <c r="I3338" s="88">
        <v>45218</v>
      </c>
      <c r="J3338" s="29" t="str">
        <f>VLOOKUP($C3338,CARPETAS!$C$5:$L$2388,4,FALSE)</f>
        <v>Salto</v>
      </c>
      <c r="K3338" s="38"/>
      <c r="L3338" s="93">
        <f>I3338+1+1</f>
        <v>45220</v>
      </c>
      <c r="M3338" s="30">
        <f t="shared" si="217"/>
        <v>7</v>
      </c>
      <c r="N3338" s="31">
        <v>930</v>
      </c>
      <c r="O3338" s="31" t="s">
        <v>6403</v>
      </c>
      <c r="P3338" s="31">
        <v>932</v>
      </c>
      <c r="Q3338" s="31"/>
      <c r="R3338" s="31" t="s">
        <v>6404</v>
      </c>
      <c r="S3338" s="31" t="s">
        <v>6180</v>
      </c>
      <c r="T3338" s="40" t="s">
        <v>6405</v>
      </c>
      <c r="U3338" s="40"/>
      <c r="V3338" s="48"/>
      <c r="W3338" s="48"/>
    </row>
    <row r="3339" ht="28.5" s="49" customFormat="1">
      <c r="A3339" s="39">
        <v>41</v>
      </c>
      <c r="B3339" s="54" t="s">
        <v>40</v>
      </c>
      <c r="C3339" s="55" t="s">
        <v>6406</v>
      </c>
      <c r="D3339" s="141" t="s">
        <v>38</v>
      </c>
      <c r="E3339" s="88">
        <v>45209</v>
      </c>
      <c r="F3339" s="37" t="str">
        <f>VLOOKUP($C3339,CARPETAS!$C$5:$L$2388,2,FALSE)</f>
        <v>BRA014</v>
      </c>
      <c r="G3339" s="27" t="str">
        <f>VLOOKUP($C3339,CARPETAS!$C$5:$L$2388,9,FALSE)</f>
        <v>147.44.65</v>
      </c>
      <c r="H3339" s="28" t="str">
        <f>VLOOKUP($C3339,CARPETAS!$C$5:$L$2388,5,FALSE)</f>
        <v>Silvio</v>
      </c>
      <c r="I3339" s="88">
        <v>45219</v>
      </c>
      <c r="J3339" s="29" t="str">
        <f>VLOOKUP($C3339,CARPETAS!$C$5:$L$2388,4,FALSE)</f>
        <v>Rio Branco</v>
      </c>
      <c r="K3339" s="38"/>
      <c r="L3339" s="93">
        <f>I3339+1</f>
        <v>45220</v>
      </c>
      <c r="M3339" s="30">
        <f t="shared" si="217"/>
        <v>11</v>
      </c>
      <c r="N3339" s="31">
        <v>1104</v>
      </c>
      <c r="O3339" s="31">
        <v>58781</v>
      </c>
      <c r="P3339" s="31">
        <v>1104</v>
      </c>
      <c r="Q3339" s="31">
        <v>6493</v>
      </c>
      <c r="R3339" s="31" t="s">
        <v>6407</v>
      </c>
      <c r="S3339" s="31" t="s">
        <v>6408</v>
      </c>
      <c r="T3339" s="40" t="s">
        <v>6409</v>
      </c>
      <c r="U3339" s="40"/>
      <c r="V3339" s="48"/>
      <c r="W3339" s="48"/>
    </row>
    <row r="3340" ht="28.5">
      <c r="A3340" s="39">
        <v>41</v>
      </c>
      <c r="B3340" s="54" t="s">
        <v>40</v>
      </c>
      <c r="C3340" s="55" t="s">
        <v>6410</v>
      </c>
      <c r="D3340" s="141" t="s">
        <v>38</v>
      </c>
      <c r="E3340" s="88">
        <v>45212</v>
      </c>
      <c r="F3340" s="37" t="str">
        <f>VLOOKUP($C3340,CARPETAS!$C$5:$L$2388,2,FALSE)</f>
        <v>BRA014</v>
      </c>
      <c r="G3340" s="27" t="str">
        <f>VLOOKUP($C3340,CARPETAS!$C$5:$L$2388,9,FALSE)</f>
        <v>147.44.65</v>
      </c>
      <c r="H3340" s="28" t="str">
        <f>VLOOKUP($C3340,CARPETAS!$C$5:$L$2388,5,FALSE)</f>
        <v>Silvio</v>
      </c>
      <c r="I3340" s="88">
        <v>45219</v>
      </c>
      <c r="J3340" s="29" t="str">
        <f>VLOOKUP($C3340,CARPETAS!$C$5:$L$2388,4,FALSE)</f>
        <v>Rio Branco</v>
      </c>
      <c r="K3340" s="38"/>
      <c r="L3340" s="93">
        <f>I3340+1</f>
        <v>45220</v>
      </c>
      <c r="M3340" s="30">
        <f t="shared" si="217"/>
        <v>8</v>
      </c>
      <c r="N3340" s="31">
        <v>1104</v>
      </c>
      <c r="O3340" s="31">
        <v>58780</v>
      </c>
      <c r="P3340" s="31">
        <v>1103</v>
      </c>
      <c r="Q3340" s="31">
        <v>6498</v>
      </c>
      <c r="R3340" s="31" t="s">
        <v>6411</v>
      </c>
      <c r="S3340" s="31" t="s">
        <v>6412</v>
      </c>
      <c r="T3340" s="40" t="s">
        <v>6413</v>
      </c>
      <c r="U3340" s="40"/>
    </row>
    <row r="3341">
      <c r="A3341" s="39">
        <v>40</v>
      </c>
      <c r="B3341" s="54" t="s">
        <v>40</v>
      </c>
      <c r="C3341" s="55" t="s">
        <v>6414</v>
      </c>
      <c r="D3341" s="141" t="s">
        <v>2282</v>
      </c>
      <c r="E3341" s="88">
        <v>45211</v>
      </c>
      <c r="F3341" s="37" t="str">
        <f>VLOOKUP($C3341,CARPETAS!$C$5:$L$2388,2,FALSE)</f>
        <v>BRE050</v>
      </c>
      <c r="G3341" s="27" t="str">
        <f>VLOOKUP($C3341,CARPETAS!$C$5:$L$2388,9,FALSE)</f>
        <v>147,41,55</v>
      </c>
      <c r="H3341" s="28" t="str">
        <f>VLOOKUP($C3341,CARPETAS!$C$5:$L$2388,5,FALSE)</f>
        <v>Silvio</v>
      </c>
      <c r="I3341" s="88">
        <v>45219</v>
      </c>
      <c r="J3341" s="29" t="str">
        <f>VLOOKUP($C3341,CARPETAS!$C$5:$L$2388,4,FALSE)</f>
        <v>Rio Branco</v>
      </c>
      <c r="K3341" s="38"/>
      <c r="L3341" s="93">
        <f>I3341+1</f>
        <v>45220</v>
      </c>
      <c r="M3341" s="30">
        <f t="shared" si="217"/>
        <v>9</v>
      </c>
      <c r="N3341" s="31">
        <v>1560</v>
      </c>
      <c r="O3341" s="31"/>
      <c r="P3341" s="31"/>
      <c r="Q3341" s="31">
        <v>6145</v>
      </c>
      <c r="R3341" s="31" t="s">
        <v>3767</v>
      </c>
      <c r="S3341" s="31" t="s">
        <v>3768</v>
      </c>
      <c r="T3341" s="40" t="s">
        <v>5180</v>
      </c>
      <c r="U3341" s="40"/>
    </row>
    <row r="3342" s="49" customFormat="1">
      <c r="A3342" s="39">
        <v>42</v>
      </c>
      <c r="B3342" s="54" t="s">
        <v>40</v>
      </c>
      <c r="C3342" s="55" t="s">
        <v>6391</v>
      </c>
      <c r="D3342" s="141" t="s">
        <v>26</v>
      </c>
      <c r="E3342" s="88">
        <v>45217</v>
      </c>
      <c r="F3342" s="37" t="str">
        <f>VLOOKUP($C3342,CARPETAS!$C$5:$L$2388,2,FALSE)</f>
        <v>BRB054</v>
      </c>
      <c r="G3342" s="27" t="str">
        <f>VLOOKUP($C3342,CARPETAS!$C$5:$L$2388,9,FALSE)</f>
        <v>147.52.67</v>
      </c>
      <c r="H3342" s="28" t="str">
        <f>VLOOKUP($C3342,CARPETAS!$C$5:$L$2388,5,FALSE)</f>
        <v>Zanini</v>
      </c>
      <c r="I3342" s="88">
        <f>E3342+2</f>
        <v>45219</v>
      </c>
      <c r="J3342" s="29" t="str">
        <f>VLOOKUP($C3342,CARPETAS!$C$5:$L$2388,4,FALSE)</f>
        <v>Rio Branco</v>
      </c>
      <c r="K3342" s="38"/>
      <c r="L3342" s="93">
        <f>I3342+1</f>
        <v>45220</v>
      </c>
      <c r="M3342" s="30">
        <f t="shared" si="217"/>
        <v>3</v>
      </c>
      <c r="N3342" s="31">
        <v>900</v>
      </c>
      <c r="O3342" s="31" t="s">
        <v>1107</v>
      </c>
      <c r="P3342" s="31">
        <v>900</v>
      </c>
      <c r="Q3342" s="31">
        <v>3982</v>
      </c>
      <c r="R3342" s="31" t="s">
        <v>582</v>
      </c>
      <c r="S3342" s="31" t="s">
        <v>583</v>
      </c>
      <c r="T3342" s="40" t="s">
        <v>6415</v>
      </c>
      <c r="U3342" s="40"/>
      <c r="V3342" s="48"/>
      <c r="W3342" s="48"/>
    </row>
    <row r="3343" s="49" customFormat="1">
      <c r="A3343" s="39">
        <v>42</v>
      </c>
      <c r="B3343" s="54" t="s">
        <v>40</v>
      </c>
      <c r="C3343" s="55" t="s">
        <v>6397</v>
      </c>
      <c r="D3343" s="141" t="s">
        <v>1907</v>
      </c>
      <c r="E3343" s="88">
        <v>45217</v>
      </c>
      <c r="F3343" s="37" t="str">
        <f>VLOOKUP($C3343,CARPETAS!$C$5:$L$2388,2,FALSE)</f>
        <v>PYB078</v>
      </c>
      <c r="G3343" s="27" t="str">
        <f>VLOOKUP($C3343,CARPETAS!$C$5:$L$2388,9,FALSE)</f>
        <v>147,51,41</v>
      </c>
      <c r="H3343" s="28" t="str">
        <f>VLOOKUP($C3343,CARPETAS!$C$5:$L$2388,5,FALSE)</f>
        <v>Alto Paraguay</v>
      </c>
      <c r="I3343" s="88">
        <v>45219</v>
      </c>
      <c r="J3343" s="29" t="str">
        <f>VLOOKUP($C3343,CARPETAS!$C$5:$L$2388,4,FALSE)</f>
        <v>Salto</v>
      </c>
      <c r="K3343" s="38"/>
      <c r="L3343" s="93">
        <f>I3343+1</f>
        <v>45220</v>
      </c>
      <c r="M3343" s="30">
        <f t="shared" si="217"/>
        <v>3</v>
      </c>
      <c r="N3343" s="31">
        <v>930</v>
      </c>
      <c r="O3343" s="31" t="s">
        <v>6416</v>
      </c>
      <c r="P3343" s="31">
        <v>930</v>
      </c>
      <c r="Q3343" s="31"/>
      <c r="R3343" s="31" t="s">
        <v>6417</v>
      </c>
      <c r="S3343" s="31" t="s">
        <v>6418</v>
      </c>
      <c r="T3343" s="40" t="s">
        <v>6419</v>
      </c>
      <c r="U3343" s="40"/>
      <c r="V3343" s="48"/>
      <c r="W3343" s="48"/>
    </row>
    <row r="3344" s="49" customFormat="1">
      <c r="A3344" s="39">
        <v>42</v>
      </c>
      <c r="B3344" s="54" t="s">
        <v>40</v>
      </c>
      <c r="C3344" s="55" t="s">
        <v>6402</v>
      </c>
      <c r="D3344" s="141" t="s">
        <v>1907</v>
      </c>
      <c r="E3344" s="88">
        <v>45216</v>
      </c>
      <c r="F3344" s="37" t="str">
        <f>VLOOKUP($C3344,CARPETAS!$C$5:$L$2388,2,FALSE)</f>
        <v>PYB077</v>
      </c>
      <c r="G3344" s="27" t="str">
        <f>VLOOKUP($C3344,CARPETAS!$C$5:$L$2388,9,FALSE)</f>
        <v>147.51.44</v>
      </c>
      <c r="H3344" s="28" t="str">
        <f>VLOOKUP($C3344,CARPETAS!$C$5:$L$2388,5,FALSE)</f>
        <v>Alto Paraguay</v>
      </c>
      <c r="I3344" s="88">
        <v>45222</v>
      </c>
      <c r="J3344" s="29" t="str">
        <f>VLOOKUP($C3344,CARPETAS!$C$5:$L$2388,4,FALSE)</f>
        <v>Salto</v>
      </c>
      <c r="K3344" s="38"/>
      <c r="L3344" s="93">
        <v>45222</v>
      </c>
      <c r="M3344" s="30">
        <f t="shared" si="217"/>
        <v>6</v>
      </c>
      <c r="N3344" s="31">
        <v>930</v>
      </c>
      <c r="O3344" s="31" t="s">
        <v>6420</v>
      </c>
      <c r="P3344" s="31">
        <v>933</v>
      </c>
      <c r="Q3344" s="31"/>
      <c r="R3344" s="31" t="s">
        <v>6015</v>
      </c>
      <c r="S3344" s="31" t="s">
        <v>6016</v>
      </c>
      <c r="T3344" s="40" t="s">
        <v>6421</v>
      </c>
      <c r="U3344" s="40"/>
      <c r="V3344" s="48"/>
      <c r="W3344" s="48"/>
    </row>
    <row r="3345" s="49" customFormat="1">
      <c r="A3345" s="39">
        <v>42</v>
      </c>
      <c r="B3345" s="54" t="s">
        <v>40</v>
      </c>
      <c r="C3345" s="55" t="s">
        <v>6402</v>
      </c>
      <c r="D3345" s="141" t="s">
        <v>1907</v>
      </c>
      <c r="E3345" s="88">
        <v>45217</v>
      </c>
      <c r="F3345" s="37" t="str">
        <f>VLOOKUP($C3345,CARPETAS!$C$5:$L$2388,2,FALSE)</f>
        <v>PYB077</v>
      </c>
      <c r="G3345" s="27" t="str">
        <f>VLOOKUP($C3345,CARPETAS!$C$5:$L$2388,9,FALSE)</f>
        <v>147.51.44</v>
      </c>
      <c r="H3345" s="28" t="str">
        <f>VLOOKUP($C3345,CARPETAS!$C$5:$L$2388,5,FALSE)</f>
        <v>Alto Paraguay</v>
      </c>
      <c r="I3345" s="88">
        <f>E3345+5</f>
        <v>45222</v>
      </c>
      <c r="J3345" s="29" t="str">
        <f>VLOOKUP($C3345,CARPETAS!$C$5:$L$2388,4,FALSE)</f>
        <v>Salto</v>
      </c>
      <c r="K3345" s="38"/>
      <c r="L3345" s="93">
        <v>45222</v>
      </c>
      <c r="M3345" s="30">
        <f t="shared" si="217"/>
        <v>5</v>
      </c>
      <c r="N3345" s="31">
        <v>930</v>
      </c>
      <c r="O3345" s="31" t="s">
        <v>6422</v>
      </c>
      <c r="P3345" s="31">
        <v>933</v>
      </c>
      <c r="Q3345" s="31"/>
      <c r="R3345" s="31" t="s">
        <v>6423</v>
      </c>
      <c r="S3345" s="31" t="s">
        <v>6424</v>
      </c>
      <c r="T3345" s="40" t="s">
        <v>6421</v>
      </c>
      <c r="U3345" s="40"/>
      <c r="V3345" s="48"/>
      <c r="W3345" s="48"/>
    </row>
    <row r="3346" s="49" customFormat="1">
      <c r="A3346" s="39">
        <v>42</v>
      </c>
      <c r="B3346" s="54" t="s">
        <v>40</v>
      </c>
      <c r="C3346" s="55" t="s">
        <v>6425</v>
      </c>
      <c r="D3346" s="141" t="s">
        <v>1907</v>
      </c>
      <c r="E3346" s="88">
        <v>45218</v>
      </c>
      <c r="F3346" s="37" t="str">
        <f>VLOOKUP($C3346,CARPETAS!$C$5:$L$2388,2,FALSE)</f>
        <v>PYB079</v>
      </c>
      <c r="G3346" s="27" t="str">
        <f>VLOOKUP($C3346,CARPETAS!$C$5:$L$2388,9,FALSE)</f>
        <v>147,52,71</v>
      </c>
      <c r="H3346" s="28" t="str">
        <f>VLOOKUP($C3346,CARPETAS!$C$5:$L$2388,5,FALSE)</f>
        <v>Alto Paraguay</v>
      </c>
      <c r="I3346" s="88">
        <v>45222</v>
      </c>
      <c r="J3346" s="29" t="str">
        <f>VLOOKUP($C3346,CARPETAS!$C$5:$L$2388,4,FALSE)</f>
        <v>Salto</v>
      </c>
      <c r="K3346" s="38"/>
      <c r="L3346" s="93">
        <f ref="L3346:L3365" t="shared" si="218">I3346+1</f>
        <v>45223</v>
      </c>
      <c r="M3346" s="30">
        <f t="shared" si="217"/>
        <v>5</v>
      </c>
      <c r="N3346" s="31">
        <v>930</v>
      </c>
      <c r="O3346" s="31" t="s">
        <v>6426</v>
      </c>
      <c r="P3346" s="31">
        <v>933</v>
      </c>
      <c r="Q3346" s="31"/>
      <c r="R3346" s="31" t="s">
        <v>6427</v>
      </c>
      <c r="S3346" s="31" t="s">
        <v>6428</v>
      </c>
      <c r="T3346" s="40" t="s">
        <v>6421</v>
      </c>
      <c r="U3346" s="40"/>
      <c r="V3346" s="48"/>
      <c r="W3346" s="48"/>
    </row>
    <row r="3347" s="49" customFormat="1">
      <c r="A3347" s="39">
        <v>42</v>
      </c>
      <c r="B3347" s="54" t="s">
        <v>40</v>
      </c>
      <c r="C3347" s="55" t="s">
        <v>6429</v>
      </c>
      <c r="D3347" s="141" t="s">
        <v>1907</v>
      </c>
      <c r="E3347" s="88">
        <v>45218</v>
      </c>
      <c r="F3347" s="37" t="str">
        <f>VLOOKUP($C3347,CARPETAS!$C$5:$L$2388,2,FALSE)</f>
        <v>PYB080</v>
      </c>
      <c r="G3347" s="27" t="str">
        <f>VLOOKUP($C3347,CARPETAS!$C$5:$L$2388,9,FALSE)</f>
        <v>147,52,72</v>
      </c>
      <c r="H3347" s="28" t="str">
        <f>VLOOKUP($C3347,CARPETAS!$C$5:$L$2388,5,FALSE)</f>
        <v>Alto Paraguay</v>
      </c>
      <c r="I3347" s="88">
        <v>45222</v>
      </c>
      <c r="J3347" s="29" t="str">
        <f>VLOOKUP($C3347,CARPETAS!$C$5:$L$2388,4,FALSE)</f>
        <v>Salto</v>
      </c>
      <c r="K3347" s="38"/>
      <c r="L3347" s="93">
        <f t="shared" si="218"/>
        <v>45223</v>
      </c>
      <c r="M3347" s="30">
        <f t="shared" si="217"/>
        <v>5</v>
      </c>
      <c r="N3347" s="31">
        <v>930</v>
      </c>
      <c r="O3347" s="31" t="s">
        <v>6430</v>
      </c>
      <c r="P3347" s="31">
        <v>932</v>
      </c>
      <c r="Q3347" s="31"/>
      <c r="R3347" s="31" t="s">
        <v>5895</v>
      </c>
      <c r="S3347" s="31" t="s">
        <v>5896</v>
      </c>
      <c r="T3347" s="40" t="s">
        <v>6431</v>
      </c>
      <c r="U3347" s="40"/>
      <c r="V3347" s="48"/>
      <c r="W3347" s="48"/>
    </row>
    <row r="3348" s="49" customFormat="1">
      <c r="A3348" s="39">
        <v>40</v>
      </c>
      <c r="B3348" s="54" t="s">
        <v>40</v>
      </c>
      <c r="C3348" s="55" t="s">
        <v>6432</v>
      </c>
      <c r="D3348" s="141" t="s">
        <v>2282</v>
      </c>
      <c r="E3348" s="88">
        <v>45218</v>
      </c>
      <c r="F3348" s="37" t="str">
        <f>VLOOKUP($C3348,CARPETAS!$C$5:$L$2388,2,FALSE)</f>
        <v>BRE052</v>
      </c>
      <c r="G3348" s="27">
        <f>VLOOKUP($C3348,CARPETAS!$C$5:$L$2388,9,FALSE)</f>
        <v>0</v>
      </c>
      <c r="H3348" s="28" t="str">
        <f>VLOOKUP($C3348,CARPETAS!$C$5:$L$2388,5,FALSE)</f>
        <v>Silvio</v>
      </c>
      <c r="I3348" s="88">
        <v>45224</v>
      </c>
      <c r="J3348" s="29" t="str">
        <f>VLOOKUP($C3348,CARPETAS!$C$5:$L$2388,4,FALSE)</f>
        <v>Rio Branco</v>
      </c>
      <c r="K3348" s="38"/>
      <c r="L3348" s="93">
        <f t="shared" si="218"/>
        <v>45225</v>
      </c>
      <c r="M3348" s="30">
        <f t="shared" si="217"/>
        <v>7</v>
      </c>
      <c r="N3348" s="31">
        <v>1630</v>
      </c>
      <c r="O3348" s="31"/>
      <c r="P3348" s="31"/>
      <c r="Q3348" s="31">
        <v>6512</v>
      </c>
      <c r="R3348" s="31" t="s">
        <v>6433</v>
      </c>
      <c r="S3348" s="31" t="s">
        <v>3319</v>
      </c>
      <c r="T3348" s="40" t="s">
        <v>5180</v>
      </c>
      <c r="U3348" s="40"/>
      <c r="V3348" s="48"/>
      <c r="W3348" s="48"/>
    </row>
    <row r="3349" s="49" customFormat="1">
      <c r="A3349" s="39">
        <v>43</v>
      </c>
      <c r="B3349" s="54" t="s">
        <v>40</v>
      </c>
      <c r="C3349" s="55" t="s">
        <v>6434</v>
      </c>
      <c r="D3349" s="141" t="s">
        <v>1907</v>
      </c>
      <c r="E3349" s="88">
        <v>45223</v>
      </c>
      <c r="F3349" s="37" t="str">
        <f>VLOOKUP($C3349,CARPETAS!$C$5:$L$2388,2,FALSE)</f>
        <v>PYB081</v>
      </c>
      <c r="G3349" s="27" t="str">
        <f>VLOOKUP($C3349,CARPETAS!$C$5:$L$2388,9,FALSE)</f>
        <v>147.57.53</v>
      </c>
      <c r="H3349" s="28" t="str">
        <f>VLOOKUP($C3349,CARPETAS!$C$5:$L$2388,5,FALSE)</f>
        <v>Alto Paraguay</v>
      </c>
      <c r="I3349" s="88">
        <v>45224</v>
      </c>
      <c r="J3349" s="29" t="str">
        <f>VLOOKUP($C3349,CARPETAS!$C$5:$L$2388,4,FALSE)</f>
        <v>Salto</v>
      </c>
      <c r="K3349" s="38"/>
      <c r="L3349" s="93">
        <f t="shared" si="218"/>
        <v>45225</v>
      </c>
      <c r="M3349" s="30">
        <f t="shared" si="217"/>
        <v>2</v>
      </c>
      <c r="N3349" s="31">
        <v>930</v>
      </c>
      <c r="O3349" s="31" t="s">
        <v>6435</v>
      </c>
      <c r="P3349" s="31">
        <v>932</v>
      </c>
      <c r="Q3349" s="31"/>
      <c r="R3349" s="31" t="s">
        <v>5687</v>
      </c>
      <c r="S3349" s="31" t="s">
        <v>5688</v>
      </c>
      <c r="T3349" s="40" t="s">
        <v>6436</v>
      </c>
      <c r="U3349" s="40"/>
      <c r="V3349" s="48"/>
      <c r="W3349" s="48"/>
    </row>
    <row r="3350" s="49" customFormat="1">
      <c r="A3350" s="39">
        <v>42</v>
      </c>
      <c r="B3350" s="54" t="s">
        <v>40</v>
      </c>
      <c r="C3350" s="55" t="s">
        <v>6437</v>
      </c>
      <c r="D3350" s="141" t="s">
        <v>38</v>
      </c>
      <c r="E3350" s="88">
        <v>45218</v>
      </c>
      <c r="F3350" s="37" t="str">
        <f>VLOOKUP($C3350,CARPETAS!$C$5:$L$2388,2,FALSE)</f>
        <v>BRA015</v>
      </c>
      <c r="G3350" s="27" t="str">
        <f>VLOOKUP($C3350,CARPETAS!$C$5:$L$2388,9,FALSE)</f>
        <v>147.52.15</v>
      </c>
      <c r="H3350" s="28" t="str">
        <f>VLOOKUP($C3350,CARPETAS!$C$5:$L$2388,5,FALSE)</f>
        <v>Silvio</v>
      </c>
      <c r="I3350" s="88">
        <f>E3350+7</f>
        <v>45225</v>
      </c>
      <c r="J3350" s="29" t="str">
        <f>VLOOKUP($C3350,CARPETAS!$C$5:$L$2388,4,FALSE)</f>
        <v>Rio Branco</v>
      </c>
      <c r="K3350" s="38"/>
      <c r="L3350" s="93">
        <f t="shared" si="218"/>
        <v>45226</v>
      </c>
      <c r="M3350" s="30">
        <f t="shared" si="217"/>
        <v>8</v>
      </c>
      <c r="N3350" s="31">
        <v>1104</v>
      </c>
      <c r="O3350" s="31">
        <v>58788</v>
      </c>
      <c r="P3350" s="31">
        <v>1104</v>
      </c>
      <c r="Q3350" s="31">
        <v>6509</v>
      </c>
      <c r="R3350" s="31" t="s">
        <v>6438</v>
      </c>
      <c r="S3350" s="31" t="s">
        <v>6439</v>
      </c>
      <c r="T3350" s="40" t="s">
        <v>6440</v>
      </c>
      <c r="U3350" s="40"/>
      <c r="V3350" s="48"/>
      <c r="W3350" s="48"/>
    </row>
    <row r="3351" s="49" customFormat="1">
      <c r="A3351" s="39">
        <v>43</v>
      </c>
      <c r="B3351" s="54" t="s">
        <v>40</v>
      </c>
      <c r="C3351" s="55" t="s">
        <v>6391</v>
      </c>
      <c r="D3351" s="141" t="s">
        <v>26</v>
      </c>
      <c r="E3351" s="88">
        <v>45223</v>
      </c>
      <c r="F3351" s="37" t="str">
        <f>VLOOKUP($C3351,CARPETAS!$C$5:$L$2388,2,FALSE)</f>
        <v>BRB054</v>
      </c>
      <c r="G3351" s="27" t="str">
        <f>VLOOKUP($C3351,CARPETAS!$C$5:$L$2388,9,FALSE)</f>
        <v>147.52.67</v>
      </c>
      <c r="H3351" s="28" t="str">
        <f>VLOOKUP($C3351,CARPETAS!$C$5:$L$2388,5,FALSE)</f>
        <v>Zanini</v>
      </c>
      <c r="I3351" s="88">
        <f>E3351+2</f>
        <v>45225</v>
      </c>
      <c r="J3351" s="29" t="str">
        <f>VLOOKUP($C3351,CARPETAS!$C$5:$L$2388,4,FALSE)</f>
        <v>Rio Branco</v>
      </c>
      <c r="K3351" s="38"/>
      <c r="L3351" s="93">
        <f t="shared" si="218"/>
        <v>45226</v>
      </c>
      <c r="M3351" s="30">
        <f t="shared" si="217"/>
        <v>3</v>
      </c>
      <c r="N3351" s="31">
        <v>900</v>
      </c>
      <c r="O3351" s="31" t="s">
        <v>1105</v>
      </c>
      <c r="P3351" s="31">
        <v>901</v>
      </c>
      <c r="Q3351" s="31">
        <v>3997</v>
      </c>
      <c r="R3351" s="31" t="s">
        <v>4482</v>
      </c>
      <c r="S3351" s="31" t="s">
        <v>344</v>
      </c>
      <c r="T3351" s="40" t="s">
        <v>6441</v>
      </c>
      <c r="U3351" s="40"/>
      <c r="V3351" s="48"/>
      <c r="W3351" s="48"/>
    </row>
    <row r="3352" s="49" customFormat="1">
      <c r="A3352" s="39">
        <v>43</v>
      </c>
      <c r="B3352" s="54" t="s">
        <v>40</v>
      </c>
      <c r="C3352" s="55" t="s">
        <v>6356</v>
      </c>
      <c r="D3352" s="141" t="s">
        <v>32</v>
      </c>
      <c r="E3352" s="88">
        <v>45224</v>
      </c>
      <c r="F3352" s="37" t="str">
        <f>VLOOKUP($C3352,CARPETAS!$C$5:$L$2388,2,FALSE)</f>
        <v>BRB053</v>
      </c>
      <c r="G3352" s="27" t="str">
        <f>VLOOKUP($C3352,CARPETAS!$C$5:$L$2388,9,FALSE)</f>
        <v>147,44,52</v>
      </c>
      <c r="H3352" s="28" t="str">
        <f>VLOOKUP($C3352,CARPETAS!$C$5:$L$2388,5,FALSE)</f>
        <v>Silvio</v>
      </c>
      <c r="I3352" s="88">
        <v>45225</v>
      </c>
      <c r="J3352" s="29" t="str">
        <f>VLOOKUP($C3352,CARPETAS!$C$5:$L$2388,4,FALSE)</f>
        <v>Rio Branco</v>
      </c>
      <c r="K3352" s="38"/>
      <c r="L3352" s="93">
        <f t="shared" si="218"/>
        <v>45226</v>
      </c>
      <c r="M3352" s="30">
        <f t="shared" si="217"/>
        <v>2</v>
      </c>
      <c r="N3352" s="31">
        <v>918</v>
      </c>
      <c r="O3352" s="31" t="s">
        <v>604</v>
      </c>
      <c r="P3352" s="31">
        <v>919</v>
      </c>
      <c r="Q3352" s="31">
        <v>6518</v>
      </c>
      <c r="R3352" s="31" t="s">
        <v>6063</v>
      </c>
      <c r="S3352" s="31" t="s">
        <v>6064</v>
      </c>
      <c r="T3352" s="40" t="s">
        <v>6442</v>
      </c>
      <c r="U3352" s="40"/>
      <c r="V3352" s="48"/>
      <c r="W3352" s="48"/>
    </row>
    <row r="3353" s="49" customFormat="1">
      <c r="A3353" s="39">
        <v>43</v>
      </c>
      <c r="B3353" s="54" t="s">
        <v>40</v>
      </c>
      <c r="C3353" s="55" t="s">
        <v>6434</v>
      </c>
      <c r="D3353" s="141" t="s">
        <v>1907</v>
      </c>
      <c r="E3353" s="88">
        <v>45223</v>
      </c>
      <c r="F3353" s="37" t="str">
        <f>VLOOKUP($C3353,CARPETAS!$C$5:$L$2388,2,FALSE)</f>
        <v>PYB081</v>
      </c>
      <c r="G3353" s="27" t="str">
        <f>VLOOKUP($C3353,CARPETAS!$C$5:$L$2388,9,FALSE)</f>
        <v>147.57.53</v>
      </c>
      <c r="H3353" s="28" t="str">
        <f>VLOOKUP($C3353,CARPETAS!$C$5:$L$2388,5,FALSE)</f>
        <v>Alto Paraguay</v>
      </c>
      <c r="I3353" s="88">
        <v>45225</v>
      </c>
      <c r="J3353" s="29" t="str">
        <f>VLOOKUP($C3353,CARPETAS!$C$5:$L$2388,4,FALSE)</f>
        <v>Salto</v>
      </c>
      <c r="K3353" s="38"/>
      <c r="L3353" s="93">
        <f t="shared" si="218"/>
        <v>45226</v>
      </c>
      <c r="M3353" s="30">
        <f t="shared" si="217"/>
        <v>3</v>
      </c>
      <c r="N3353" s="31">
        <v>930</v>
      </c>
      <c r="O3353" s="31">
        <v>932</v>
      </c>
      <c r="P3353" s="31"/>
      <c r="Q3353" s="31"/>
      <c r="R3353" s="31" t="s">
        <v>6227</v>
      </c>
      <c r="S3353" s="31" t="s">
        <v>6228</v>
      </c>
      <c r="T3353" s="40" t="s">
        <v>6443</v>
      </c>
      <c r="U3353" s="40"/>
      <c r="V3353" s="48"/>
      <c r="W3353" s="48"/>
    </row>
    <row r="3354" s="49" customFormat="1">
      <c r="A3354" s="39">
        <v>42</v>
      </c>
      <c r="B3354" s="54" t="s">
        <v>40</v>
      </c>
      <c r="C3354" s="55" t="s">
        <v>6444</v>
      </c>
      <c r="D3354" s="141" t="s">
        <v>38</v>
      </c>
      <c r="E3354" s="88">
        <v>45218</v>
      </c>
      <c r="F3354" s="37" t="str">
        <f>VLOOKUP($C3354,CARPETAS!$C$5:$L$2388,2,FALSE)</f>
        <v>BRA015</v>
      </c>
      <c r="G3354" s="27" t="str">
        <f>VLOOKUP($C3354,CARPETAS!$C$5:$L$2388,9,FALSE)</f>
        <v>147.52.15</v>
      </c>
      <c r="H3354" s="28" t="str">
        <f>VLOOKUP($C3354,CARPETAS!$C$5:$L$2388,5,FALSE)</f>
        <v>Silvio</v>
      </c>
      <c r="I3354" s="88">
        <v>45226</v>
      </c>
      <c r="J3354" s="29" t="str">
        <f>VLOOKUP($C3354,CARPETAS!$C$5:$L$2388,4,FALSE)</f>
        <v>Rio Branco</v>
      </c>
      <c r="K3354" s="38"/>
      <c r="L3354" s="93">
        <f t="shared" si="218"/>
        <v>45227</v>
      </c>
      <c r="M3354" s="30">
        <f t="shared" si="217"/>
        <v>9</v>
      </c>
      <c r="N3354" s="31">
        <v>1104</v>
      </c>
      <c r="O3354" s="31">
        <v>58796</v>
      </c>
      <c r="P3354" s="31">
        <v>1104</v>
      </c>
      <c r="Q3354" s="31"/>
      <c r="R3354" s="31" t="s">
        <v>468</v>
      </c>
      <c r="S3354" s="31" t="s">
        <v>6445</v>
      </c>
      <c r="T3354" s="40" t="s">
        <v>6446</v>
      </c>
      <c r="U3354" s="40"/>
      <c r="V3354" s="48"/>
      <c r="W3354" s="48"/>
    </row>
    <row r="3355">
      <c r="A3355" s="39">
        <v>40</v>
      </c>
      <c r="B3355" s="54" t="s">
        <v>40</v>
      </c>
      <c r="C3355" s="55" t="s">
        <v>6447</v>
      </c>
      <c r="D3355" s="141" t="s">
        <v>2282</v>
      </c>
      <c r="E3355" s="88">
        <v>45218</v>
      </c>
      <c r="F3355" s="37" t="str">
        <f>VLOOKUP($C3355,CARPETAS!$C$5:$L$2388,2,FALSE)</f>
        <v>BRE053</v>
      </c>
      <c r="G3355" s="27">
        <f>VLOOKUP($C3355,CARPETAS!$C$5:$L$2388,9,FALSE)</f>
        <v>0</v>
      </c>
      <c r="H3355" s="28" t="str">
        <f>VLOOKUP($C3355,CARPETAS!$C$5:$L$2388,5,FALSE)</f>
        <v>Silvio</v>
      </c>
      <c r="I3355" s="88">
        <v>45226</v>
      </c>
      <c r="J3355" s="29" t="str">
        <f>VLOOKUP($C3355,CARPETAS!$C$5:$L$2388,4,FALSE)</f>
        <v>Rio Branco</v>
      </c>
      <c r="K3355" s="38"/>
      <c r="L3355" s="93">
        <f t="shared" si="218"/>
        <v>45227</v>
      </c>
      <c r="M3355" s="30">
        <f t="shared" si="217"/>
        <v>9</v>
      </c>
      <c r="N3355" s="31">
        <v>2520</v>
      </c>
      <c r="O3355" s="31"/>
      <c r="P3355" s="31"/>
      <c r="Q3355" s="31"/>
      <c r="R3355" s="31"/>
      <c r="S3355" s="31"/>
      <c r="T3355" s="40" t="s">
        <v>5914</v>
      </c>
      <c r="U3355" s="40"/>
    </row>
    <row r="3356">
      <c r="A3356" s="39">
        <v>43</v>
      </c>
      <c r="B3356" s="54" t="s">
        <v>40</v>
      </c>
      <c r="C3356" s="55" t="s">
        <v>6434</v>
      </c>
      <c r="D3356" s="141" t="s">
        <v>1907</v>
      </c>
      <c r="E3356" s="88">
        <v>45224</v>
      </c>
      <c r="F3356" s="37" t="str">
        <f>VLOOKUP($C3356,CARPETAS!$C$5:$L$2388,2,FALSE)</f>
        <v>PYB081</v>
      </c>
      <c r="G3356" s="27" t="str">
        <f>VLOOKUP($C3356,CARPETAS!$C$5:$L$2388,9,FALSE)</f>
        <v>147.57.53</v>
      </c>
      <c r="H3356" s="28" t="str">
        <f>VLOOKUP($C3356,CARPETAS!$C$5:$L$2388,5,FALSE)</f>
        <v>Alto Paraguay</v>
      </c>
      <c r="I3356" s="88">
        <v>45226</v>
      </c>
      <c r="J3356" s="29" t="str">
        <f>VLOOKUP($C3356,CARPETAS!$C$5:$L$2388,4,FALSE)</f>
        <v>Salto</v>
      </c>
      <c r="K3356" s="38"/>
      <c r="L3356" s="93">
        <f t="shared" si="218"/>
        <v>45227</v>
      </c>
      <c r="M3356" s="30">
        <f t="shared" si="217"/>
        <v>3</v>
      </c>
      <c r="N3356" s="31">
        <v>930</v>
      </c>
      <c r="O3356" s="31" t="s">
        <v>6448</v>
      </c>
      <c r="P3356" s="31">
        <v>933</v>
      </c>
      <c r="Q3356" s="31"/>
      <c r="R3356" s="31" t="s">
        <v>6449</v>
      </c>
      <c r="S3356" s="31" t="s">
        <v>6450</v>
      </c>
      <c r="T3356" s="40" t="s">
        <v>6451</v>
      </c>
      <c r="U3356" s="40"/>
    </row>
    <row r="3357">
      <c r="A3357" s="39">
        <v>43</v>
      </c>
      <c r="B3357" s="54" t="s">
        <v>40</v>
      </c>
      <c r="C3357" s="55" t="s">
        <v>6391</v>
      </c>
      <c r="D3357" s="141" t="s">
        <v>5708</v>
      </c>
      <c r="E3357" s="88">
        <v>45226</v>
      </c>
      <c r="F3357" s="37" t="str">
        <f>VLOOKUP($C3357,CARPETAS!$C$5:$L$2388,2,FALSE)</f>
        <v>BRB054</v>
      </c>
      <c r="G3357" s="27" t="str">
        <f>VLOOKUP($C3357,CARPETAS!$C$5:$L$2388,9,FALSE)</f>
        <v>147.52.67</v>
      </c>
      <c r="H3357" s="28" t="str">
        <f>VLOOKUP($C3357,CARPETAS!$C$5:$L$2388,5,FALSE)</f>
        <v>Zanini</v>
      </c>
      <c r="I3357" s="88">
        <v>45229</v>
      </c>
      <c r="J3357" s="29" t="str">
        <f>VLOOKUP($C3357,CARPETAS!$C$5:$L$2388,4,FALSE)</f>
        <v>Rio Branco</v>
      </c>
      <c r="K3357" s="38"/>
      <c r="L3357" s="93">
        <f t="shared" si="218"/>
        <v>45230</v>
      </c>
      <c r="M3357" s="30">
        <f t="shared" si="217"/>
        <v>4</v>
      </c>
      <c r="N3357" s="31">
        <v>900</v>
      </c>
      <c r="O3357" s="31" t="s">
        <v>6452</v>
      </c>
      <c r="P3357" s="31">
        <v>900</v>
      </c>
      <c r="Q3357" s="31">
        <v>3999</v>
      </c>
      <c r="R3357" s="31" t="s">
        <v>459</v>
      </c>
      <c r="S3357" s="31" t="s">
        <v>460</v>
      </c>
      <c r="T3357" s="40" t="s">
        <v>6453</v>
      </c>
      <c r="U3357" s="40"/>
    </row>
    <row r="3358">
      <c r="A3358" s="39">
        <v>43</v>
      </c>
      <c r="B3358" s="54" t="s">
        <v>40</v>
      </c>
      <c r="C3358" s="55" t="s">
        <v>6310</v>
      </c>
      <c r="D3358" s="141" t="s">
        <v>32</v>
      </c>
      <c r="E3358" s="88">
        <v>45226</v>
      </c>
      <c r="F3358" s="37" t="str">
        <f>VLOOKUP($C3358,CARPETAS!$C$5:$L$2388,2,FALSE)</f>
        <v>BRB055</v>
      </c>
      <c r="G3358" s="27" t="str">
        <f>VLOOKUP($C3358,CARPETAS!$C$5:$L$2388,9,FALSE)</f>
        <v>147,62,81</v>
      </c>
      <c r="H3358" s="28" t="str">
        <f>VLOOKUP($C3358,CARPETAS!$C$5:$L$2388,5,FALSE)</f>
        <v>Silvio</v>
      </c>
      <c r="I3358" s="88">
        <v>45229</v>
      </c>
      <c r="J3358" s="29" t="str">
        <f>VLOOKUP($C3358,CARPETAS!$C$5:$L$2388,4,FALSE)</f>
        <v>Rio Branco</v>
      </c>
      <c r="K3358" s="38"/>
      <c r="L3358" s="93">
        <f t="shared" si="218"/>
        <v>45230</v>
      </c>
      <c r="M3358" s="30">
        <f t="shared" si="217"/>
        <v>4</v>
      </c>
      <c r="N3358" s="31">
        <v>918</v>
      </c>
      <c r="O3358" s="31" t="s">
        <v>622</v>
      </c>
      <c r="P3358" s="31">
        <v>918</v>
      </c>
      <c r="Q3358" s="31">
        <v>6524</v>
      </c>
      <c r="R3358" s="31" t="s">
        <v>144</v>
      </c>
      <c r="S3358" s="31" t="s">
        <v>145</v>
      </c>
      <c r="T3358" s="40" t="s">
        <v>6454</v>
      </c>
      <c r="U3358" s="40"/>
    </row>
    <row r="3359">
      <c r="A3359" s="39">
        <v>43</v>
      </c>
      <c r="B3359" s="54" t="s">
        <v>40</v>
      </c>
      <c r="C3359" s="55" t="s">
        <v>6455</v>
      </c>
      <c r="D3359" s="141" t="s">
        <v>1907</v>
      </c>
      <c r="E3359" s="88">
        <v>45224</v>
      </c>
      <c r="F3359" s="37" t="str">
        <f>VLOOKUP($C3359,CARPETAS!$C$5:$L$2388,2,FALSE)</f>
        <v>PYB082</v>
      </c>
      <c r="G3359" s="27" t="str">
        <f>VLOOKUP($C3359,CARPETAS!$C$5:$L$2388,9,FALSE)</f>
        <v>147.57.56/57</v>
      </c>
      <c r="H3359" s="28" t="str">
        <f>VLOOKUP($C3359,CARPETAS!$C$5:$L$2388,5,FALSE)</f>
        <v>Alto Paraguay</v>
      </c>
      <c r="I3359" s="88">
        <v>45229</v>
      </c>
      <c r="J3359" s="29" t="str">
        <f>VLOOKUP($C3359,CARPETAS!$C$5:$L$2388,4,FALSE)</f>
        <v>Salto</v>
      </c>
      <c r="K3359" s="38"/>
      <c r="L3359" s="93">
        <f t="shared" si="218"/>
        <v>45230</v>
      </c>
      <c r="M3359" s="30">
        <f t="shared" si="217"/>
        <v>6</v>
      </c>
      <c r="N3359" s="31">
        <v>930</v>
      </c>
      <c r="O3359" s="31" t="s">
        <v>6456</v>
      </c>
      <c r="P3359" s="31">
        <v>933</v>
      </c>
      <c r="Q3359" s="31"/>
      <c r="R3359" s="31" t="s">
        <v>2372</v>
      </c>
      <c r="S3359" s="31" t="s">
        <v>2771</v>
      </c>
      <c r="T3359" s="40" t="s">
        <v>6457</v>
      </c>
      <c r="U3359" s="40"/>
    </row>
    <row r="3360">
      <c r="A3360" s="39">
        <v>43</v>
      </c>
      <c r="B3360" s="54" t="s">
        <v>40</v>
      </c>
      <c r="C3360" s="55" t="s">
        <v>6455</v>
      </c>
      <c r="D3360" s="141" t="s">
        <v>1907</v>
      </c>
      <c r="E3360" s="88">
        <v>45225</v>
      </c>
      <c r="F3360" s="37" t="str">
        <f>VLOOKUP($C3360,CARPETAS!$C$5:$L$2388,2,FALSE)</f>
        <v>PYB082</v>
      </c>
      <c r="G3360" s="27" t="str">
        <f>VLOOKUP($C3360,CARPETAS!$C$5:$L$2388,9,FALSE)</f>
        <v>147.57.56/57</v>
      </c>
      <c r="H3360" s="28" t="str">
        <f>VLOOKUP($C3360,CARPETAS!$C$5:$L$2388,5,FALSE)</f>
        <v>Alto Paraguay</v>
      </c>
      <c r="I3360" s="88">
        <v>45229</v>
      </c>
      <c r="J3360" s="29" t="str">
        <f>VLOOKUP($C3360,CARPETAS!$C$5:$L$2388,4,FALSE)</f>
        <v>Salto</v>
      </c>
      <c r="K3360" s="38"/>
      <c r="L3360" s="93">
        <f t="shared" si="218"/>
        <v>45230</v>
      </c>
      <c r="M3360" s="30">
        <f t="shared" si="217"/>
        <v>5</v>
      </c>
      <c r="N3360" s="31">
        <v>930</v>
      </c>
      <c r="O3360" s="31" t="s">
        <v>6458</v>
      </c>
      <c r="P3360" s="31">
        <v>930</v>
      </c>
      <c r="Q3360" s="31"/>
      <c r="R3360" s="31" t="s">
        <v>2406</v>
      </c>
      <c r="S3360" s="31" t="s">
        <v>5318</v>
      </c>
      <c r="T3360" s="40" t="s">
        <v>6459</v>
      </c>
      <c r="U3360" s="40"/>
    </row>
    <row r="3361" ht="28.5">
      <c r="A3361" s="39">
        <v>43</v>
      </c>
      <c r="B3361" s="54" t="s">
        <v>40</v>
      </c>
      <c r="C3361" s="55" t="s">
        <v>6460</v>
      </c>
      <c r="D3361" s="141" t="s">
        <v>38</v>
      </c>
      <c r="E3361" s="88">
        <v>45225</v>
      </c>
      <c r="F3361" s="37" t="str">
        <f>VLOOKUP($C3361,CARPETAS!$C$5:$L$2388,2,FALSE)</f>
        <v>BRA016</v>
      </c>
      <c r="G3361" s="27" t="str">
        <f>VLOOKUP($C3361,CARPETAS!$C$5:$L$2388,9,FALSE)</f>
        <v>147.60.49</v>
      </c>
      <c r="H3361" s="28" t="str">
        <f>VLOOKUP($C3361,CARPETAS!$C$5:$L$2388,5,FALSE)</f>
        <v>Silvio</v>
      </c>
      <c r="I3361" s="88">
        <v>45231</v>
      </c>
      <c r="J3361" s="29" t="str">
        <f>VLOOKUP($C3361,CARPETAS!$C$5:$L$2388,4,FALSE)</f>
        <v>Rio Branco</v>
      </c>
      <c r="K3361" s="38"/>
      <c r="L3361" s="93">
        <f t="shared" si="218"/>
        <v>45232</v>
      </c>
      <c r="M3361" s="30">
        <f t="shared" si="217"/>
        <v>7</v>
      </c>
      <c r="N3361" s="31">
        <v>1104</v>
      </c>
      <c r="O3361" s="31">
        <v>58854</v>
      </c>
      <c r="P3361" s="31">
        <v>1103</v>
      </c>
      <c r="Q3361" s="31"/>
      <c r="R3361" s="31" t="s">
        <v>6461</v>
      </c>
      <c r="S3361" s="31" t="s">
        <v>6462</v>
      </c>
      <c r="T3361" s="40" t="s">
        <v>6463</v>
      </c>
      <c r="U3361" s="40"/>
    </row>
    <row r="3362">
      <c r="A3362" s="39">
        <v>43</v>
      </c>
      <c r="B3362" s="54" t="s">
        <v>40</v>
      </c>
      <c r="C3362" s="55" t="s">
        <v>6464</v>
      </c>
      <c r="D3362" s="141" t="s">
        <v>2282</v>
      </c>
      <c r="E3362" s="88">
        <v>45226</v>
      </c>
      <c r="F3362" s="37" t="str">
        <f>VLOOKUP($C3362,CARPETAS!$C$5:$L$2388,2,FALSE)</f>
        <v>BRE054</v>
      </c>
      <c r="G3362" s="27">
        <f>VLOOKUP($C3362,CARPETAS!$C$5:$L$2388,9,FALSE)</f>
        <v>0</v>
      </c>
      <c r="H3362" s="28" t="str">
        <f>VLOOKUP($C3362,CARPETAS!$C$5:$L$2388,5,FALSE)</f>
        <v>Silvio</v>
      </c>
      <c r="I3362" s="88">
        <v>45231</v>
      </c>
      <c r="J3362" s="29" t="str">
        <f>VLOOKUP($C3362,CARPETAS!$C$5:$L$2388,4,FALSE)</f>
        <v>Rio Branco</v>
      </c>
      <c r="K3362" s="38"/>
      <c r="L3362" s="93">
        <f t="shared" si="218"/>
        <v>45232</v>
      </c>
      <c r="M3362" s="30">
        <f t="shared" si="217"/>
        <v>6</v>
      </c>
      <c r="N3362" s="31">
        <v>1506</v>
      </c>
      <c r="O3362" s="31"/>
      <c r="P3362" s="31"/>
      <c r="Q3362" s="31"/>
      <c r="R3362" s="31"/>
      <c r="S3362" s="31"/>
      <c r="T3362" s="40" t="s">
        <v>5180</v>
      </c>
      <c r="U3362" s="40"/>
    </row>
    <row r="3363">
      <c r="A3363" s="39">
        <v>44</v>
      </c>
      <c r="B3363" s="54" t="s">
        <v>40</v>
      </c>
      <c r="C3363" s="55" t="s">
        <v>6465</v>
      </c>
      <c r="D3363" s="141" t="s">
        <v>1907</v>
      </c>
      <c r="E3363" s="88">
        <v>45229</v>
      </c>
      <c r="F3363" s="37" t="str">
        <f>VLOOKUP($C3363,CARPETAS!$C$5:$L$2388,2,FALSE)</f>
        <v>PYB084</v>
      </c>
      <c r="G3363" s="27" t="str">
        <f>VLOOKUP($C3363,CARPETAS!$C$5:$L$2388,9,FALSE)</f>
        <v>1476371/1476373/1476372</v>
      </c>
      <c r="H3363" s="28" t="str">
        <f>VLOOKUP($C3363,CARPETAS!$C$5:$L$2388,5,FALSE)</f>
        <v>Alto Paraguay</v>
      </c>
      <c r="I3363" s="88">
        <v>45232</v>
      </c>
      <c r="J3363" s="29" t="str">
        <f>VLOOKUP($C3363,CARPETAS!$C$5:$L$2388,4,FALSE)</f>
        <v>Salto</v>
      </c>
      <c r="K3363" s="38"/>
      <c r="L3363" s="93">
        <f t="shared" si="218"/>
        <v>45233</v>
      </c>
      <c r="M3363" s="30">
        <f t="shared" si="217"/>
        <v>4</v>
      </c>
      <c r="N3363" s="31">
        <v>930</v>
      </c>
      <c r="O3363" s="31" t="s">
        <v>6466</v>
      </c>
      <c r="P3363" s="31">
        <v>931</v>
      </c>
      <c r="Q3363" s="31"/>
      <c r="R3363" s="31" t="s">
        <v>6467</v>
      </c>
      <c r="S3363" s="31" t="s">
        <v>2407</v>
      </c>
      <c r="T3363" s="40" t="s">
        <v>6468</v>
      </c>
      <c r="U3363" s="40"/>
    </row>
    <row r="3364">
      <c r="A3364" s="39">
        <v>44</v>
      </c>
      <c r="B3364" s="54" t="s">
        <v>22</v>
      </c>
      <c r="C3364" s="55" t="s">
        <v>23</v>
      </c>
      <c r="D3364" s="141" t="s">
        <v>26</v>
      </c>
      <c r="E3364" s="88">
        <v>45230</v>
      </c>
      <c r="F3364" s="37" t="str">
        <f>VLOOKUP($C3364,CARPETAS!$C$5:$L$2388,2,FALSE)</f>
        <v>BRB</v>
      </c>
      <c r="G3364" s="27" t="str">
        <f>VLOOKUP($C3364,CARPETAS!$C$5:$L$2388,9,FALSE)</f>
        <v>xx</v>
      </c>
      <c r="H3364" s="28" t="str">
        <f>VLOOKUP($C3364,CARPETAS!$C$5:$L$2388,5,FALSE)</f>
        <v>xx</v>
      </c>
      <c r="I3364" s="88">
        <f>E3364+2</f>
        <v>45232</v>
      </c>
      <c r="J3364" s="29" t="str">
        <f>VLOOKUP($C3364,CARPETAS!$C$5:$L$2388,4,FALSE)</f>
        <v>xx</v>
      </c>
      <c r="K3364" s="38"/>
      <c r="L3364" s="93">
        <f t="shared" si="218"/>
        <v>45233</v>
      </c>
      <c r="M3364" s="30">
        <f t="shared" si="217"/>
        <v>3</v>
      </c>
      <c r="N3364" s="31">
        <v>900</v>
      </c>
      <c r="O3364" s="31"/>
      <c r="P3364" s="31"/>
      <c r="Q3364" s="31"/>
      <c r="R3364" s="31"/>
      <c r="S3364" s="31"/>
      <c r="T3364" s="40"/>
      <c r="U3364" s="40"/>
    </row>
    <row r="3365">
      <c r="A3365" s="39">
        <v>44</v>
      </c>
      <c r="B3365" s="54" t="s">
        <v>40</v>
      </c>
      <c r="C3365" s="55" t="s">
        <v>6310</v>
      </c>
      <c r="D3365" s="141" t="s">
        <v>32</v>
      </c>
      <c r="E3365" s="88">
        <v>45231</v>
      </c>
      <c r="F3365" s="37" t="str">
        <f>VLOOKUP($C3365,CARPETAS!$C$5:$L$2388,2,FALSE)</f>
        <v>BRB055</v>
      </c>
      <c r="G3365" s="27" t="str">
        <f>VLOOKUP($C3365,CARPETAS!$C$5:$L$2388,9,FALSE)</f>
        <v>147,62,81</v>
      </c>
      <c r="H3365" s="28" t="str">
        <f>VLOOKUP($C3365,CARPETAS!$C$5:$L$2388,5,FALSE)</f>
        <v>Silvio</v>
      </c>
      <c r="I3365" s="88">
        <f>E3365+2</f>
        <v>45233</v>
      </c>
      <c r="J3365" s="29" t="str">
        <f>VLOOKUP($C3365,CARPETAS!$C$5:$L$2388,4,FALSE)</f>
        <v>Rio Branco</v>
      </c>
      <c r="K3365" s="38"/>
      <c r="L3365" s="93">
        <f t="shared" si="218"/>
        <v>45234</v>
      </c>
      <c r="M3365" s="30">
        <f t="shared" si="217"/>
        <v>3</v>
      </c>
      <c r="N3365" s="31">
        <v>918</v>
      </c>
      <c r="O3365" s="31" t="s">
        <v>625</v>
      </c>
      <c r="P3365" s="31">
        <v>919</v>
      </c>
      <c r="Q3365" s="31">
        <v>6538</v>
      </c>
      <c r="R3365" s="31" t="s">
        <v>2461</v>
      </c>
      <c r="S3365" s="31" t="s">
        <v>2462</v>
      </c>
      <c r="T3365" s="40" t="s">
        <v>6469</v>
      </c>
      <c r="U3365" s="40"/>
    </row>
    <row r="3366">
      <c r="A3366" s="39">
        <v>44</v>
      </c>
      <c r="B3366" s="54" t="s">
        <v>40</v>
      </c>
      <c r="C3366" s="55" t="s">
        <v>6465</v>
      </c>
      <c r="D3366" s="141" t="s">
        <v>1907</v>
      </c>
      <c r="E3366" s="88">
        <v>45230</v>
      </c>
      <c r="F3366" s="37" t="str">
        <f>VLOOKUP($C3366,CARPETAS!$C$5:$L$2388,2,FALSE)</f>
        <v>PYB084</v>
      </c>
      <c r="G3366" s="27" t="str">
        <f>VLOOKUP($C3366,CARPETAS!$C$5:$L$2388,9,FALSE)</f>
        <v>1476371/1476373/1476372</v>
      </c>
      <c r="H3366" s="28" t="str">
        <f>VLOOKUP($C3366,CARPETAS!$C$5:$L$2388,5,FALSE)</f>
        <v>Alto Paraguay</v>
      </c>
      <c r="I3366" s="88">
        <v>45233</v>
      </c>
      <c r="J3366" s="29" t="str">
        <f>VLOOKUP($C3366,CARPETAS!$C$5:$L$2388,4,FALSE)</f>
        <v>Salto</v>
      </c>
      <c r="K3366" s="38"/>
      <c r="L3366" s="93">
        <f>I3366+1+3</f>
        <v>45237</v>
      </c>
      <c r="M3366" s="30">
        <f t="shared" si="217"/>
        <v>7</v>
      </c>
      <c r="N3366" s="31">
        <v>930</v>
      </c>
      <c r="O3366" s="31" t="s">
        <v>6470</v>
      </c>
      <c r="P3366" s="31">
        <v>931</v>
      </c>
      <c r="Q3366" s="31"/>
      <c r="R3366" s="31" t="s">
        <v>6273</v>
      </c>
      <c r="S3366" s="31" t="s">
        <v>6274</v>
      </c>
      <c r="T3366" s="40" t="s">
        <v>6471</v>
      </c>
      <c r="U3366" s="40"/>
    </row>
    <row r="3367">
      <c r="A3367" s="39">
        <v>44</v>
      </c>
      <c r="B3367" s="54" t="s">
        <v>40</v>
      </c>
      <c r="C3367" s="55" t="s">
        <v>6472</v>
      </c>
      <c r="D3367" s="141" t="s">
        <v>1907</v>
      </c>
      <c r="E3367" s="88">
        <v>45231</v>
      </c>
      <c r="F3367" s="37" t="str">
        <f>VLOOKUP($C3367,CARPETAS!$C$5:$L$2388,2,FALSE)</f>
        <v>PYB083</v>
      </c>
      <c r="G3367" s="27">
        <f>VLOOKUP($C3367,CARPETAS!$C$5:$L$2388,9,FALSE)</f>
        <v>0</v>
      </c>
      <c r="H3367" s="28" t="str">
        <f>VLOOKUP($C3367,CARPETAS!$C$5:$L$2388,5,FALSE)</f>
        <v>Alto Paraguay</v>
      </c>
      <c r="I3367" s="88">
        <v>45234</v>
      </c>
      <c r="J3367" s="29" t="str">
        <f>VLOOKUP($C3367,CARPETAS!$C$5:$L$2388,4,FALSE)</f>
        <v>Salto</v>
      </c>
      <c r="K3367" s="38"/>
      <c r="L3367" s="93">
        <f ref="L3367:L3394" t="shared" si="219">I3367+1</f>
        <v>45235</v>
      </c>
      <c r="M3367" s="30">
        <f t="shared" si="217"/>
        <v>4</v>
      </c>
      <c r="N3367" s="31">
        <v>930</v>
      </c>
      <c r="O3367" s="31" t="s">
        <v>6473</v>
      </c>
      <c r="P3367" s="31">
        <v>932</v>
      </c>
      <c r="Q3367" s="31"/>
      <c r="R3367" s="31" t="s">
        <v>6474</v>
      </c>
      <c r="S3367" s="31" t="s">
        <v>5688</v>
      </c>
      <c r="T3367" s="40" t="s">
        <v>6475</v>
      </c>
      <c r="U3367" s="40"/>
    </row>
    <row r="3368">
      <c r="A3368" s="39">
        <v>44</v>
      </c>
      <c r="B3368" s="54" t="s">
        <v>40</v>
      </c>
      <c r="C3368" s="55" t="s">
        <v>6472</v>
      </c>
      <c r="D3368" s="141" t="s">
        <v>1907</v>
      </c>
      <c r="E3368" s="88">
        <v>45231</v>
      </c>
      <c r="F3368" s="37" t="str">
        <f>VLOOKUP($C3368,CARPETAS!$C$5:$L$2388,2,FALSE)</f>
        <v>PYB083</v>
      </c>
      <c r="G3368" s="27">
        <f>VLOOKUP($C3368,CARPETAS!$C$5:$L$2388,9,FALSE)</f>
        <v>0</v>
      </c>
      <c r="H3368" s="28" t="str">
        <f>VLOOKUP($C3368,CARPETAS!$C$5:$L$2388,5,FALSE)</f>
        <v>Alto Paraguay</v>
      </c>
      <c r="I3368" s="88">
        <v>45234</v>
      </c>
      <c r="J3368" s="29" t="str">
        <f>VLOOKUP($C3368,CARPETAS!$C$5:$L$2388,4,FALSE)</f>
        <v>Salto</v>
      </c>
      <c r="K3368" s="38"/>
      <c r="L3368" s="93">
        <f t="shared" si="219"/>
        <v>45235</v>
      </c>
      <c r="M3368" s="30">
        <f t="shared" si="217"/>
        <v>4</v>
      </c>
      <c r="N3368" s="31">
        <v>930</v>
      </c>
      <c r="O3368" s="31" t="s">
        <v>6476</v>
      </c>
      <c r="P3368" s="31">
        <v>930</v>
      </c>
      <c r="Q3368" s="31"/>
      <c r="R3368" s="31" t="s">
        <v>6477</v>
      </c>
      <c r="S3368" s="31" t="s">
        <v>6478</v>
      </c>
      <c r="T3368" s="40" t="s">
        <v>6479</v>
      </c>
      <c r="U3368" s="40"/>
    </row>
    <row r="3369">
      <c r="A3369" s="39">
        <v>44</v>
      </c>
      <c r="B3369" s="54" t="s">
        <v>40</v>
      </c>
      <c r="C3369" s="55" t="s">
        <v>6480</v>
      </c>
      <c r="D3369" s="141" t="s">
        <v>5708</v>
      </c>
      <c r="E3369" s="88">
        <v>45233</v>
      </c>
      <c r="F3369" s="37" t="str">
        <f>VLOOKUP($C3369,CARPETAS!$C$5:$L$2388,2,FALSE)</f>
        <v>BRB056</v>
      </c>
      <c r="G3369" s="27" t="str">
        <f>VLOOKUP($C3369,CARPETAS!$C$5:$L$2388,9,FALSE)</f>
        <v>147.65.74</v>
      </c>
      <c r="H3369" s="28" t="str">
        <f>VLOOKUP($C3369,CARPETAS!$C$5:$L$2388,5,FALSE)</f>
        <v>Zanini</v>
      </c>
      <c r="I3369" s="88">
        <v>45236</v>
      </c>
      <c r="J3369" s="29" t="str">
        <f>VLOOKUP($C3369,CARPETAS!$C$5:$L$2388,4,FALSE)</f>
        <v>Rio Branco</v>
      </c>
      <c r="K3369" s="38"/>
      <c r="L3369" s="93">
        <f t="shared" si="219"/>
        <v>45237</v>
      </c>
      <c r="M3369" s="30">
        <f t="shared" si="217"/>
        <v>4</v>
      </c>
      <c r="N3369" s="31">
        <v>900</v>
      </c>
      <c r="O3369" s="31" t="s">
        <v>6481</v>
      </c>
      <c r="P3369" s="31"/>
      <c r="Q3369" s="31">
        <v>4014</v>
      </c>
      <c r="R3369" s="31" t="s">
        <v>582</v>
      </c>
      <c r="S3369" s="31" t="s">
        <v>583</v>
      </c>
      <c r="T3369" s="40" t="s">
        <v>6482</v>
      </c>
      <c r="U3369" s="40"/>
    </row>
    <row r="3370">
      <c r="A3370" s="39">
        <v>44</v>
      </c>
      <c r="B3370" s="54" t="s">
        <v>40</v>
      </c>
      <c r="C3370" s="55" t="s">
        <v>6465</v>
      </c>
      <c r="D3370" s="141" t="s">
        <v>1907</v>
      </c>
      <c r="E3370" s="88">
        <v>45232</v>
      </c>
      <c r="F3370" s="37" t="str">
        <f>VLOOKUP($C3370,CARPETAS!$C$5:$L$2388,2,FALSE)</f>
        <v>PYB084</v>
      </c>
      <c r="G3370" s="27" t="str">
        <f>VLOOKUP($C3370,CARPETAS!$C$5:$L$2388,9,FALSE)</f>
        <v>1476371/1476373/1476372</v>
      </c>
      <c r="H3370" s="28" t="str">
        <f>VLOOKUP($C3370,CARPETAS!$C$5:$L$2388,5,FALSE)</f>
        <v>Alto Paraguay</v>
      </c>
      <c r="I3370" s="88">
        <v>45236</v>
      </c>
      <c r="J3370" s="29" t="str">
        <f>VLOOKUP($C3370,CARPETAS!$C$5:$L$2388,4,FALSE)</f>
        <v>Salto</v>
      </c>
      <c r="K3370" s="38"/>
      <c r="L3370" s="93">
        <f t="shared" si="219"/>
        <v>45237</v>
      </c>
      <c r="M3370" s="30">
        <f t="shared" si="217"/>
        <v>5</v>
      </c>
      <c r="N3370" s="31">
        <v>930</v>
      </c>
      <c r="O3370" s="31" t="s">
        <v>6483</v>
      </c>
      <c r="P3370" s="31">
        <v>933</v>
      </c>
      <c r="Q3370" s="31"/>
      <c r="R3370" s="31" t="s">
        <v>5190</v>
      </c>
      <c r="S3370" s="31" t="s">
        <v>5322</v>
      </c>
      <c r="T3370" s="40" t="s">
        <v>6484</v>
      </c>
      <c r="U3370" s="40"/>
    </row>
    <row r="3371">
      <c r="A3371" s="39">
        <v>44</v>
      </c>
      <c r="B3371" s="54" t="s">
        <v>40</v>
      </c>
      <c r="C3371" s="55" t="s">
        <v>6480</v>
      </c>
      <c r="D3371" s="141" t="s">
        <v>27</v>
      </c>
      <c r="E3371" s="88">
        <v>45234</v>
      </c>
      <c r="F3371" s="37" t="str">
        <f>VLOOKUP($C3371,CARPETAS!$C$5:$L$2388,2,FALSE)</f>
        <v>BRB056</v>
      </c>
      <c r="G3371" s="27" t="str">
        <f>VLOOKUP($C3371,CARPETAS!$C$5:$L$2388,9,FALSE)</f>
        <v>147.65.74</v>
      </c>
      <c r="H3371" s="28" t="str">
        <f>VLOOKUP($C3371,CARPETAS!$C$5:$L$2388,5,FALSE)</f>
        <v>Zanini</v>
      </c>
      <c r="I3371" s="88">
        <f>E3371+2</f>
        <v>45236</v>
      </c>
      <c r="J3371" s="29" t="str">
        <f>VLOOKUP($C3371,CARPETAS!$C$5:$L$2388,4,FALSE)</f>
        <v>Rio Branco</v>
      </c>
      <c r="K3371" s="38"/>
      <c r="L3371" s="93">
        <f t="shared" si="219"/>
        <v>45237</v>
      </c>
      <c r="M3371" s="30">
        <f t="shared" si="217"/>
        <v>3</v>
      </c>
      <c r="N3371" s="31">
        <v>900</v>
      </c>
      <c r="O3371" s="31" t="s">
        <v>695</v>
      </c>
      <c r="P3371" s="31">
        <v>900</v>
      </c>
      <c r="Q3371" s="31">
        <v>4013</v>
      </c>
      <c r="R3371" s="31" t="s">
        <v>696</v>
      </c>
      <c r="S3371" s="31" t="s">
        <v>697</v>
      </c>
      <c r="T3371" s="40" t="s">
        <v>6485</v>
      </c>
      <c r="U3371" s="40"/>
    </row>
    <row r="3372">
      <c r="A3372" s="39">
        <v>44</v>
      </c>
      <c r="B3372" s="54" t="s">
        <v>40</v>
      </c>
      <c r="C3372" s="55" t="s">
        <v>6472</v>
      </c>
      <c r="D3372" s="141" t="s">
        <v>1907</v>
      </c>
      <c r="E3372" s="88">
        <v>45232</v>
      </c>
      <c r="F3372" s="37" t="str">
        <f>VLOOKUP($C3372,CARPETAS!$C$5:$L$2388,2,FALSE)</f>
        <v>PYB083</v>
      </c>
      <c r="G3372" s="27">
        <f>VLOOKUP($C3372,CARPETAS!$C$5:$L$2388,9,FALSE)</f>
        <v>0</v>
      </c>
      <c r="H3372" s="28" t="str">
        <f>VLOOKUP($C3372,CARPETAS!$C$5:$L$2388,5,FALSE)</f>
        <v>Alto Paraguay</v>
      </c>
      <c r="I3372" s="88">
        <v>45236</v>
      </c>
      <c r="J3372" s="29" t="str">
        <f>VLOOKUP($C3372,CARPETAS!$C$5:$L$2388,4,FALSE)</f>
        <v>Salto</v>
      </c>
      <c r="K3372" s="38"/>
      <c r="L3372" s="93">
        <f t="shared" si="219"/>
        <v>45237</v>
      </c>
      <c r="M3372" s="30">
        <f t="shared" si="217"/>
        <v>5</v>
      </c>
      <c r="N3372" s="31">
        <v>930</v>
      </c>
      <c r="O3372" s="31" t="s">
        <v>6486</v>
      </c>
      <c r="P3372" s="31">
        <v>930</v>
      </c>
      <c r="Q3372" s="31"/>
      <c r="R3372" s="31" t="s">
        <v>6227</v>
      </c>
      <c r="S3372" s="31" t="s">
        <v>6228</v>
      </c>
      <c r="T3372" s="40" t="s">
        <v>6487</v>
      </c>
      <c r="U3372" s="40"/>
    </row>
    <row r="3373">
      <c r="A3373" s="39">
        <v>43</v>
      </c>
      <c r="B3373" s="54" t="s">
        <v>40</v>
      </c>
      <c r="C3373" s="55" t="s">
        <v>6488</v>
      </c>
      <c r="D3373" s="141" t="s">
        <v>38</v>
      </c>
      <c r="E3373" s="88">
        <v>45225</v>
      </c>
      <c r="F3373" s="37" t="str">
        <f>VLOOKUP($C3373,CARPETAS!$C$5:$L$2388,2,FALSE)</f>
        <v>BRA016</v>
      </c>
      <c r="G3373" s="27" t="str">
        <f>VLOOKUP($C3373,CARPETAS!$C$5:$L$2388,9,FALSE)</f>
        <v>147.60.49</v>
      </c>
      <c r="H3373" s="28" t="str">
        <f>VLOOKUP($C3373,CARPETAS!$C$5:$L$2388,5,FALSE)</f>
        <v>Silvio</v>
      </c>
      <c r="I3373" s="88">
        <v>45236</v>
      </c>
      <c r="J3373" s="29" t="str">
        <f>VLOOKUP($C3373,CARPETAS!$C$5:$L$2388,4,FALSE)</f>
        <v>Rio Branco</v>
      </c>
      <c r="K3373" s="38"/>
      <c r="L3373" s="93">
        <f t="shared" si="219"/>
        <v>45237</v>
      </c>
      <c r="M3373" s="30">
        <f t="shared" si="217"/>
        <v>12</v>
      </c>
      <c r="N3373" s="31">
        <v>1104</v>
      </c>
      <c r="O3373" s="31">
        <v>58906</v>
      </c>
      <c r="P3373" s="31"/>
      <c r="Q3373" s="31">
        <v>6526</v>
      </c>
      <c r="R3373" s="31" t="s">
        <v>281</v>
      </c>
      <c r="S3373" s="31" t="s">
        <v>86</v>
      </c>
      <c r="T3373" s="40" t="s">
        <v>6489</v>
      </c>
      <c r="U3373" s="40"/>
    </row>
    <row r="3374">
      <c r="A3374" s="39">
        <v>45</v>
      </c>
      <c r="B3374" s="54" t="s">
        <v>40</v>
      </c>
      <c r="C3374" s="55" t="s">
        <v>6490</v>
      </c>
      <c r="D3374" s="141" t="s">
        <v>2282</v>
      </c>
      <c r="E3374" s="88">
        <v>45230</v>
      </c>
      <c r="F3374" s="37" t="str">
        <f>VLOOKUP($C3374,CARPETAS!$C$5:$L$2388,2,FALSE)</f>
        <v>BRE055</v>
      </c>
      <c r="G3374" s="27" t="str">
        <f>VLOOKUP($C3374,CARPETAS!$C$5:$L$2388,9,FALSE)</f>
        <v>1474350/1474353/1474351/1474355</v>
      </c>
      <c r="H3374" s="28" t="str">
        <f>VLOOKUP($C3374,CARPETAS!$C$5:$L$2388,5,FALSE)</f>
        <v>Benini</v>
      </c>
      <c r="I3374" s="88">
        <v>45236</v>
      </c>
      <c r="J3374" s="29" t="str">
        <f>VLOOKUP($C3374,CARPETAS!$C$5:$L$2388,4,FALSE)</f>
        <v>Rio Branco</v>
      </c>
      <c r="K3374" s="38"/>
      <c r="L3374" s="93">
        <f t="shared" si="219"/>
        <v>45237</v>
      </c>
      <c r="M3374" s="30">
        <f t="shared" si="217"/>
        <v>7</v>
      </c>
      <c r="N3374" s="31">
        <v>1614</v>
      </c>
      <c r="O3374" s="31"/>
      <c r="P3374" s="31"/>
      <c r="Q3374" s="31">
        <v>51</v>
      </c>
      <c r="R3374" s="31" t="s">
        <v>6491</v>
      </c>
      <c r="S3374" s="31" t="s">
        <v>6492</v>
      </c>
      <c r="T3374" s="40"/>
      <c r="U3374" s="40"/>
    </row>
    <row r="3375">
      <c r="A3375" s="39">
        <v>44</v>
      </c>
      <c r="B3375" s="54" t="s">
        <v>40</v>
      </c>
      <c r="C3375" s="55" t="s">
        <v>6493</v>
      </c>
      <c r="D3375" s="141" t="s">
        <v>38</v>
      </c>
      <c r="E3375" s="88">
        <v>45232</v>
      </c>
      <c r="F3375" s="37" t="str">
        <f>VLOOKUP($C3375,CARPETAS!$C$5:$L$2388,2,FALSE)</f>
        <v>BRA017</v>
      </c>
      <c r="G3375" s="27" t="str">
        <f>VLOOKUP($C3375,CARPETAS!$C$5:$L$2388,9,FALSE)</f>
        <v>147,64,27</v>
      </c>
      <c r="H3375" s="28" t="str">
        <f>VLOOKUP($C3375,CARPETAS!$C$5:$L$2388,5,FALSE)</f>
        <v>Silvio</v>
      </c>
      <c r="I3375" s="88">
        <f>E3375+7</f>
        <v>45239</v>
      </c>
      <c r="J3375" s="29" t="str">
        <f>VLOOKUP($C3375,CARPETAS!$C$5:$L$2388,4,FALSE)</f>
        <v>Rio Branco</v>
      </c>
      <c r="K3375" s="38"/>
      <c r="L3375" s="93">
        <f t="shared" si="219"/>
        <v>45240</v>
      </c>
      <c r="M3375" s="30">
        <f t="shared" si="217"/>
        <v>8</v>
      </c>
      <c r="N3375" s="31">
        <v>1104</v>
      </c>
      <c r="O3375" s="31">
        <v>58865</v>
      </c>
      <c r="P3375" s="31">
        <v>1103</v>
      </c>
      <c r="Q3375" s="31">
        <v>6534</v>
      </c>
      <c r="R3375" s="31" t="s">
        <v>6494</v>
      </c>
      <c r="S3375" s="31" t="s">
        <v>1222</v>
      </c>
      <c r="T3375" s="40" t="s">
        <v>6495</v>
      </c>
      <c r="U3375" s="40"/>
    </row>
    <row r="3376">
      <c r="A3376" s="39">
        <v>44</v>
      </c>
      <c r="B3376" s="54" t="s">
        <v>22</v>
      </c>
      <c r="C3376" s="55" t="s">
        <v>23</v>
      </c>
      <c r="D3376" s="141" t="s">
        <v>1907</v>
      </c>
      <c r="E3376" s="88">
        <v>45234</v>
      </c>
      <c r="F3376" s="37" t="str">
        <f>VLOOKUP($C3376,CARPETAS!$C$5:$L$2388,2,FALSE)</f>
        <v>BRB</v>
      </c>
      <c r="G3376" s="27" t="str">
        <f>VLOOKUP($C3376,CARPETAS!$C$5:$L$2388,9,FALSE)</f>
        <v>xx</v>
      </c>
      <c r="H3376" s="28" t="str">
        <f>VLOOKUP($C3376,CARPETAS!$C$5:$L$2388,5,FALSE)</f>
        <v>xx</v>
      </c>
      <c r="I3376" s="88">
        <f>E3376+5</f>
        <v>45239</v>
      </c>
      <c r="J3376" s="29" t="str">
        <f>VLOOKUP($C3376,CARPETAS!$C$5:$L$2388,4,FALSE)</f>
        <v>xx</v>
      </c>
      <c r="K3376" s="38"/>
      <c r="L3376" s="93">
        <f t="shared" si="219"/>
        <v>45240</v>
      </c>
      <c r="M3376" s="30">
        <f t="shared" si="217"/>
        <v>6</v>
      </c>
      <c r="N3376" s="31">
        <v>930</v>
      </c>
      <c r="O3376" s="31"/>
      <c r="P3376" s="31"/>
      <c r="Q3376" s="31"/>
      <c r="R3376" s="31"/>
      <c r="S3376" s="31"/>
      <c r="T3376" s="40"/>
      <c r="U3376" s="40"/>
    </row>
    <row r="3377">
      <c r="A3377" s="39">
        <v>45</v>
      </c>
      <c r="B3377" s="54" t="s">
        <v>40</v>
      </c>
      <c r="C3377" s="55" t="s">
        <v>6310</v>
      </c>
      <c r="D3377" s="141" t="s">
        <v>32</v>
      </c>
      <c r="E3377" s="88">
        <v>45238</v>
      </c>
      <c r="F3377" s="37" t="str">
        <f>VLOOKUP($C3377,CARPETAS!$C$5:$L$2388,2,FALSE)</f>
        <v>BRB055</v>
      </c>
      <c r="G3377" s="27" t="str">
        <f>VLOOKUP($C3377,CARPETAS!$C$5:$L$2388,9,FALSE)</f>
        <v>147,62,81</v>
      </c>
      <c r="H3377" s="28" t="str">
        <f>VLOOKUP($C3377,CARPETAS!$C$5:$L$2388,5,FALSE)</f>
        <v>Silvio</v>
      </c>
      <c r="I3377" s="88">
        <f>E3377+1</f>
        <v>45239</v>
      </c>
      <c r="J3377" s="29" t="str">
        <f>VLOOKUP($C3377,CARPETAS!$C$5:$L$2388,4,FALSE)</f>
        <v>Rio Branco</v>
      </c>
      <c r="K3377" s="38"/>
      <c r="L3377" s="93">
        <f t="shared" si="219"/>
        <v>45240</v>
      </c>
      <c r="M3377" s="30">
        <f t="shared" si="217"/>
        <v>2</v>
      </c>
      <c r="N3377" s="31">
        <v>900</v>
      </c>
      <c r="O3377" s="31" t="s">
        <v>636</v>
      </c>
      <c r="P3377" s="31">
        <v>919</v>
      </c>
      <c r="Q3377" s="31"/>
      <c r="R3377" s="31" t="s">
        <v>3039</v>
      </c>
      <c r="S3377" s="31" t="s">
        <v>2791</v>
      </c>
      <c r="T3377" s="40" t="s">
        <v>6496</v>
      </c>
      <c r="U3377" s="40"/>
    </row>
    <row r="3378" ht="28.5">
      <c r="A3378" s="39">
        <v>44</v>
      </c>
      <c r="B3378" s="54" t="s">
        <v>40</v>
      </c>
      <c r="C3378" s="55" t="s">
        <v>6497</v>
      </c>
      <c r="D3378" s="141" t="s">
        <v>38</v>
      </c>
      <c r="E3378" s="88">
        <v>45233</v>
      </c>
      <c r="F3378" s="37" t="str">
        <f>VLOOKUP($C3378,CARPETAS!$C$5:$L$2388,2,FALSE)</f>
        <v>BRA017</v>
      </c>
      <c r="G3378" s="27" t="str">
        <f>VLOOKUP($C3378,CARPETAS!$C$5:$L$2388,9,FALSE)</f>
        <v>147,64,27</v>
      </c>
      <c r="H3378" s="28" t="str">
        <f>VLOOKUP($C3378,CARPETAS!$C$5:$L$2388,5,FALSE)</f>
        <v>Silvio</v>
      </c>
      <c r="I3378" s="88">
        <f>E3378+6</f>
        <v>45239</v>
      </c>
      <c r="J3378" s="29" t="str">
        <f>VLOOKUP($C3378,CARPETAS!$C$5:$L$2388,4,FALSE)</f>
        <v>Rio Branco</v>
      </c>
      <c r="K3378" s="38"/>
      <c r="L3378" s="93">
        <f t="shared" si="219"/>
        <v>45240</v>
      </c>
      <c r="M3378" s="30">
        <f t="shared" si="217"/>
        <v>7</v>
      </c>
      <c r="N3378" s="31">
        <v>1104</v>
      </c>
      <c r="O3378" s="31">
        <v>58867</v>
      </c>
      <c r="P3378" s="31">
        <v>1104</v>
      </c>
      <c r="Q3378" s="31"/>
      <c r="R3378" s="31" t="s">
        <v>4130</v>
      </c>
      <c r="S3378" s="31" t="s">
        <v>4131</v>
      </c>
      <c r="T3378" s="40" t="s">
        <v>6498</v>
      </c>
      <c r="U3378" s="40"/>
    </row>
    <row r="3379">
      <c r="A3379" s="39">
        <v>45</v>
      </c>
      <c r="B3379" s="54" t="s">
        <v>40</v>
      </c>
      <c r="C3379" s="55" t="s">
        <v>6499</v>
      </c>
      <c r="D3379" s="141" t="s">
        <v>1907</v>
      </c>
      <c r="E3379" s="88">
        <v>45236</v>
      </c>
      <c r="F3379" s="37" t="str">
        <f>VLOOKUP($C3379,CARPETAS!$C$5:$L$2388,2,FALSE)</f>
        <v>PYB085</v>
      </c>
      <c r="G3379" s="27">
        <f>VLOOKUP($C3379,CARPETAS!$C$5:$L$2388,9,FALSE)</f>
        <v>0</v>
      </c>
      <c r="H3379" s="28">
        <f>VLOOKUP($C3379,CARPETAS!$C$5:$L$2388,5,FALSE)</f>
        <v>0</v>
      </c>
      <c r="I3379" s="88">
        <v>45239</v>
      </c>
      <c r="J3379" s="29" t="str">
        <f>VLOOKUP($C3379,CARPETAS!$C$5:$L$2388,4,FALSE)</f>
        <v>Salto</v>
      </c>
      <c r="K3379" s="38"/>
      <c r="L3379" s="93">
        <f t="shared" si="219"/>
        <v>45240</v>
      </c>
      <c r="M3379" s="30">
        <f t="shared" si="217"/>
        <v>4</v>
      </c>
      <c r="N3379" s="31">
        <v>972</v>
      </c>
      <c r="O3379" s="31" t="s">
        <v>6500</v>
      </c>
      <c r="P3379" s="31">
        <v>973</v>
      </c>
      <c r="Q3379" s="31"/>
      <c r="R3379" s="31" t="s">
        <v>6501</v>
      </c>
      <c r="S3379" s="31" t="s">
        <v>6502</v>
      </c>
      <c r="T3379" s="40" t="s">
        <v>6503</v>
      </c>
      <c r="U3379" s="40"/>
    </row>
    <row r="3380">
      <c r="A3380" s="39">
        <v>45</v>
      </c>
      <c r="B3380" s="54" t="s">
        <v>40</v>
      </c>
      <c r="C3380" s="55" t="s">
        <v>6504</v>
      </c>
      <c r="D3380" s="141" t="s">
        <v>24</v>
      </c>
      <c r="E3380" s="88">
        <v>45238</v>
      </c>
      <c r="F3380" s="37" t="str">
        <f>VLOOKUP($C3380,CARPETAS!$C$5:$L$2388,2,FALSE)</f>
        <v>BRP002</v>
      </c>
      <c r="G3380" s="27" t="str">
        <f>VLOOKUP($C3380,CARPETAS!$C$5:$L$2388,9,FALSE)</f>
        <v>147,69,50</v>
      </c>
      <c r="H3380" s="28" t="str">
        <f>VLOOKUP($C3380,CARPETAS!$C$5:$L$2388,5,FALSE)</f>
        <v>Silvio</v>
      </c>
      <c r="I3380" s="88">
        <v>45240</v>
      </c>
      <c r="J3380" s="29" t="str">
        <f>VLOOKUP($C3380,CARPETAS!$C$5:$L$2388,4,FALSE)</f>
        <v>Rio Branco</v>
      </c>
      <c r="K3380" s="38"/>
      <c r="L3380" s="93">
        <f t="shared" si="219"/>
        <v>45241</v>
      </c>
      <c r="M3380" s="30">
        <f t="shared" si="217"/>
        <v>3</v>
      </c>
      <c r="N3380" s="31">
        <v>980</v>
      </c>
      <c r="O3380" s="31"/>
      <c r="P3380" s="31"/>
      <c r="Q3380" s="31">
        <v>6554</v>
      </c>
      <c r="R3380" s="31" t="s">
        <v>6505</v>
      </c>
      <c r="S3380" s="31" t="s">
        <v>3237</v>
      </c>
      <c r="T3380" s="40"/>
      <c r="U3380" s="40"/>
    </row>
    <row r="3381">
      <c r="A3381" s="39">
        <v>45</v>
      </c>
      <c r="B3381" s="54" t="s">
        <v>40</v>
      </c>
      <c r="C3381" s="55" t="s">
        <v>6506</v>
      </c>
      <c r="D3381" s="141" t="s">
        <v>24</v>
      </c>
      <c r="E3381" s="88">
        <v>45239</v>
      </c>
      <c r="F3381" s="37" t="str">
        <f>VLOOKUP($C3381,CARPETAS!$C$5:$L$2388,2,FALSE)</f>
        <v>BRP003</v>
      </c>
      <c r="G3381" s="27" t="str">
        <f>VLOOKUP($C3381,CARPETAS!$C$5:$L$2388,9,FALSE)</f>
        <v>147,74,28</v>
      </c>
      <c r="H3381" s="28" t="str">
        <f>VLOOKUP($C3381,CARPETAS!$C$5:$L$2388,5,FALSE)</f>
        <v>Silvio</v>
      </c>
      <c r="I3381" s="88">
        <v>45240</v>
      </c>
      <c r="J3381" s="29" t="str">
        <f>VLOOKUP($C3381,CARPETAS!$C$5:$L$2388,4,FALSE)</f>
        <v>Rio Branco</v>
      </c>
      <c r="K3381" s="38"/>
      <c r="L3381" s="93">
        <f t="shared" si="219"/>
        <v>45241</v>
      </c>
      <c r="M3381" s="30">
        <f t="shared" si="217"/>
        <v>2</v>
      </c>
      <c r="N3381" s="31">
        <v>980</v>
      </c>
      <c r="O3381" s="31"/>
      <c r="P3381" s="31"/>
      <c r="Q3381" s="31">
        <v>6562</v>
      </c>
      <c r="R3381" s="31" t="s">
        <v>6507</v>
      </c>
      <c r="S3381" s="31" t="s">
        <v>6508</v>
      </c>
      <c r="T3381" s="40"/>
      <c r="U3381" s="40"/>
    </row>
    <row r="3382">
      <c r="A3382" s="39">
        <v>45</v>
      </c>
      <c r="B3382" s="54" t="s">
        <v>40</v>
      </c>
      <c r="C3382" s="55" t="s">
        <v>6509</v>
      </c>
      <c r="D3382" s="141" t="s">
        <v>1907</v>
      </c>
      <c r="E3382" s="88">
        <v>45235</v>
      </c>
      <c r="F3382" s="37" t="str">
        <f>VLOOKUP($C3382,CARPETAS!$C$5:$L$2388,2,FALSE)</f>
        <v>PYB086</v>
      </c>
      <c r="G3382" s="27">
        <f>VLOOKUP($C3382,CARPETAS!$C$5:$L$2388,9,FALSE)</f>
        <v>0</v>
      </c>
      <c r="H3382" s="28">
        <f>VLOOKUP($C3382,CARPETAS!$C$5:$L$2388,5,FALSE)</f>
        <v>0</v>
      </c>
      <c r="I3382" s="88">
        <f>E3382+5</f>
        <v>45240</v>
      </c>
      <c r="J3382" s="29" t="str">
        <f>VLOOKUP($C3382,CARPETAS!$C$5:$L$2388,4,FALSE)</f>
        <v>Salto</v>
      </c>
      <c r="K3382" s="38"/>
      <c r="L3382" s="93">
        <f t="shared" si="219"/>
        <v>45241</v>
      </c>
      <c r="M3382" s="30">
        <f ref="M3382:M3445" t="shared" si="220">IF(E3382&lt;&gt;"",L3382-E3382,"-")</f>
        <v>6</v>
      </c>
      <c r="N3382" s="31">
        <v>930</v>
      </c>
      <c r="O3382" s="31" t="s">
        <v>6510</v>
      </c>
      <c r="P3382" s="31">
        <v>932</v>
      </c>
      <c r="Q3382" s="31"/>
      <c r="R3382" s="31" t="s">
        <v>6467</v>
      </c>
      <c r="S3382" s="31" t="s">
        <v>2407</v>
      </c>
      <c r="T3382" s="40" t="s">
        <v>6511</v>
      </c>
      <c r="U3382" s="40"/>
    </row>
    <row r="3383">
      <c r="A3383" s="39">
        <v>45</v>
      </c>
      <c r="B3383" s="54" t="s">
        <v>40</v>
      </c>
      <c r="C3383" s="55" t="s">
        <v>6509</v>
      </c>
      <c r="D3383" s="141" t="s">
        <v>1907</v>
      </c>
      <c r="E3383" s="88">
        <v>45236</v>
      </c>
      <c r="F3383" s="37" t="str">
        <f>VLOOKUP($C3383,CARPETAS!$C$5:$L$2388,2,FALSE)</f>
        <v>PYB086</v>
      </c>
      <c r="G3383" s="27">
        <f>VLOOKUP($C3383,CARPETAS!$C$5:$L$2388,9,FALSE)</f>
        <v>0</v>
      </c>
      <c r="H3383" s="28">
        <f>VLOOKUP($C3383,CARPETAS!$C$5:$L$2388,5,FALSE)</f>
        <v>0</v>
      </c>
      <c r="I3383" s="88">
        <v>45240</v>
      </c>
      <c r="J3383" s="29" t="str">
        <f>VLOOKUP($C3383,CARPETAS!$C$5:$L$2388,4,FALSE)</f>
        <v>Salto</v>
      </c>
      <c r="K3383" s="38"/>
      <c r="L3383" s="93">
        <f t="shared" si="219"/>
        <v>45241</v>
      </c>
      <c r="M3383" s="30">
        <f t="shared" si="220"/>
        <v>5</v>
      </c>
      <c r="N3383" s="31">
        <v>930</v>
      </c>
      <c r="O3383" s="31" t="s">
        <v>6512</v>
      </c>
      <c r="P3383" s="31">
        <v>932</v>
      </c>
      <c r="Q3383" s="31"/>
      <c r="R3383" s="31" t="s">
        <v>2372</v>
      </c>
      <c r="S3383" s="31" t="s">
        <v>2376</v>
      </c>
      <c r="T3383" s="40" t="s">
        <v>6513</v>
      </c>
      <c r="U3383" s="40"/>
    </row>
    <row r="3384">
      <c r="A3384" s="39">
        <v>45</v>
      </c>
      <c r="B3384" s="54" t="s">
        <v>40</v>
      </c>
      <c r="C3384" s="55" t="s">
        <v>6514</v>
      </c>
      <c r="D3384" s="141" t="s">
        <v>1907</v>
      </c>
      <c r="E3384" s="88">
        <v>45236</v>
      </c>
      <c r="F3384" s="37" t="str">
        <f>VLOOKUP($C3384,CARPETAS!$C$5:$L$2388,2,FALSE)</f>
        <v>PYB087</v>
      </c>
      <c r="G3384" s="27">
        <f>VLOOKUP($C3384,CARPETAS!$C$5:$L$2388,9,FALSE)</f>
        <v>0</v>
      </c>
      <c r="H3384" s="28">
        <f>VLOOKUP($C3384,CARPETAS!$C$5:$L$2388,5,FALSE)</f>
        <v>0</v>
      </c>
      <c r="I3384" s="88">
        <v>45240</v>
      </c>
      <c r="J3384" s="29" t="str">
        <f>VLOOKUP($C3384,CARPETAS!$C$5:$L$2388,4,FALSE)</f>
        <v>Salto</v>
      </c>
      <c r="K3384" s="38"/>
      <c r="L3384" s="93">
        <f t="shared" si="219"/>
        <v>45241</v>
      </c>
      <c r="M3384" s="30">
        <f t="shared" si="220"/>
        <v>5</v>
      </c>
      <c r="N3384" s="31">
        <v>930</v>
      </c>
      <c r="O3384" s="31" t="s">
        <v>6515</v>
      </c>
      <c r="P3384" s="31">
        <v>932</v>
      </c>
      <c r="Q3384" s="31"/>
      <c r="R3384" s="31" t="s">
        <v>2188</v>
      </c>
      <c r="S3384" s="31" t="s">
        <v>5318</v>
      </c>
      <c r="T3384" s="40" t="s">
        <v>6516</v>
      </c>
      <c r="U3384" s="40"/>
    </row>
    <row r="3385">
      <c r="A3385" s="39">
        <v>45</v>
      </c>
      <c r="B3385" s="54" t="s">
        <v>40</v>
      </c>
      <c r="C3385" s="55" t="s">
        <v>6499</v>
      </c>
      <c r="D3385" s="141" t="s">
        <v>1907</v>
      </c>
      <c r="E3385" s="88">
        <v>45237</v>
      </c>
      <c r="F3385" s="37" t="str">
        <f>VLOOKUP($C3385,CARPETAS!$C$5:$L$2388,2,FALSE)</f>
        <v>PYB085</v>
      </c>
      <c r="G3385" s="27">
        <f>VLOOKUP($C3385,CARPETAS!$C$5:$L$2388,9,FALSE)</f>
        <v>0</v>
      </c>
      <c r="H3385" s="28">
        <f>VLOOKUP($C3385,CARPETAS!$C$5:$L$2388,5,FALSE)</f>
        <v>0</v>
      </c>
      <c r="I3385" s="88">
        <v>45240</v>
      </c>
      <c r="J3385" s="29" t="str">
        <f>VLOOKUP($C3385,CARPETAS!$C$5:$L$2388,4,FALSE)</f>
        <v>Salto</v>
      </c>
      <c r="K3385" s="38"/>
      <c r="L3385" s="93">
        <f t="shared" si="219"/>
        <v>45241</v>
      </c>
      <c r="M3385" s="30">
        <f t="shared" si="220"/>
        <v>4</v>
      </c>
      <c r="N3385" s="31">
        <v>972</v>
      </c>
      <c r="O3385" s="31" t="s">
        <v>6517</v>
      </c>
      <c r="P3385" s="31">
        <v>973</v>
      </c>
      <c r="Q3385" s="31"/>
      <c r="R3385" s="31" t="s">
        <v>6518</v>
      </c>
      <c r="S3385" s="31" t="s">
        <v>6519</v>
      </c>
      <c r="T3385" s="40" t="s">
        <v>6520</v>
      </c>
      <c r="U3385" s="40"/>
    </row>
    <row r="3386">
      <c r="A3386" s="261">
        <v>45</v>
      </c>
      <c r="B3386" s="262" t="s">
        <v>40</v>
      </c>
      <c r="C3386" s="263" t="s">
        <v>6499</v>
      </c>
      <c r="D3386" s="264" t="s">
        <v>1907</v>
      </c>
      <c r="E3386" s="265">
        <v>45238</v>
      </c>
      <c r="F3386" s="266" t="str">
        <f>VLOOKUP($C3386,CARPETAS!$C$5:$L$2388,2,FALSE)</f>
        <v>PYB085</v>
      </c>
      <c r="G3386" s="267">
        <f>VLOOKUP($C3386,CARPETAS!$C$5:$L$2388,9,FALSE)</f>
        <v>0</v>
      </c>
      <c r="H3386" s="268">
        <f>VLOOKUP($C3386,CARPETAS!$C$5:$L$2388,5,FALSE)</f>
        <v>0</v>
      </c>
      <c r="I3386" s="265">
        <v>45240</v>
      </c>
      <c r="J3386" s="269" t="str">
        <f>VLOOKUP($C3386,CARPETAS!$C$5:$L$2388,4,FALSE)</f>
        <v>Salto</v>
      </c>
      <c r="K3386" s="270"/>
      <c r="L3386" s="271">
        <f t="shared" si="219"/>
        <v>45241</v>
      </c>
      <c r="M3386" s="272">
        <f t="shared" si="220"/>
        <v>3</v>
      </c>
      <c r="N3386" s="273">
        <v>972</v>
      </c>
      <c r="O3386" s="273" t="s">
        <v>6521</v>
      </c>
      <c r="P3386" s="273">
        <v>973</v>
      </c>
      <c r="Q3386" s="273"/>
      <c r="R3386" s="273" t="s">
        <v>6522</v>
      </c>
      <c r="S3386" s="273" t="s">
        <v>6523</v>
      </c>
      <c r="T3386" s="274" t="s">
        <v>6524</v>
      </c>
      <c r="U3386" s="274"/>
    </row>
    <row r="3387">
      <c r="A3387" s="39">
        <v>44</v>
      </c>
      <c r="B3387" s="54" t="s">
        <v>40</v>
      </c>
      <c r="C3387" s="55" t="s">
        <v>6525</v>
      </c>
      <c r="D3387" s="141" t="s">
        <v>38</v>
      </c>
      <c r="E3387" s="88">
        <v>45234</v>
      </c>
      <c r="F3387" s="37" t="str">
        <f>VLOOKUP($C3387,CARPETAS!$C$5:$L$2388,2,FALSE)</f>
        <v>BRA017</v>
      </c>
      <c r="G3387" s="27" t="str">
        <f>VLOOKUP($C3387,CARPETAS!$C$5:$L$2388,9,FALSE)</f>
        <v>147,64,27</v>
      </c>
      <c r="H3387" s="28" t="str">
        <f>VLOOKUP($C3387,CARPETAS!$C$5:$L$2388,5,FALSE)</f>
        <v>Silvio</v>
      </c>
      <c r="I3387" s="88">
        <v>45240</v>
      </c>
      <c r="J3387" s="29" t="str">
        <f>VLOOKUP($C3387,CARPETAS!$C$5:$L$2388,4,FALSE)</f>
        <v>Rio Branco</v>
      </c>
      <c r="K3387" s="38"/>
      <c r="L3387" s="93">
        <f t="shared" si="219"/>
        <v>45241</v>
      </c>
      <c r="M3387" s="30">
        <f t="shared" si="220"/>
        <v>7</v>
      </c>
      <c r="N3387" s="31">
        <v>1104</v>
      </c>
      <c r="O3387" s="31"/>
      <c r="P3387" s="31">
        <v>1104</v>
      </c>
      <c r="Q3387" s="31">
        <v>6541</v>
      </c>
      <c r="R3387" s="31" t="s">
        <v>6526</v>
      </c>
      <c r="S3387" s="31" t="s">
        <v>6527</v>
      </c>
      <c r="T3387" s="40" t="s">
        <v>6528</v>
      </c>
      <c r="U3387" s="40"/>
    </row>
    <row r="3388">
      <c r="A3388" s="39">
        <v>45</v>
      </c>
      <c r="B3388" s="54" t="s">
        <v>40</v>
      </c>
      <c r="C3388" s="55" t="s">
        <v>6509</v>
      </c>
      <c r="D3388" s="141" t="s">
        <v>1907</v>
      </c>
      <c r="E3388" s="88">
        <v>45237</v>
      </c>
      <c r="F3388" s="37" t="str">
        <f>VLOOKUP($C3388,CARPETAS!$C$5:$L$2388,2,FALSE)</f>
        <v>PYB086</v>
      </c>
      <c r="G3388" s="27">
        <f>VLOOKUP($C3388,CARPETAS!$C$5:$L$2388,9,FALSE)</f>
        <v>0</v>
      </c>
      <c r="H3388" s="28">
        <f>VLOOKUP($C3388,CARPETAS!$C$5:$L$2388,5,FALSE)</f>
        <v>0</v>
      </c>
      <c r="I3388" s="88">
        <v>45243</v>
      </c>
      <c r="J3388" s="29" t="str">
        <f>VLOOKUP($C3388,CARPETAS!$C$5:$L$2388,4,FALSE)</f>
        <v>Salto</v>
      </c>
      <c r="K3388" s="38"/>
      <c r="L3388" s="93">
        <f t="shared" si="219"/>
        <v>45244</v>
      </c>
      <c r="M3388" s="30">
        <f t="shared" si="220"/>
        <v>7</v>
      </c>
      <c r="N3388" s="31">
        <v>930</v>
      </c>
      <c r="O3388" s="31" t="s">
        <v>6529</v>
      </c>
      <c r="P3388" s="31">
        <v>933</v>
      </c>
      <c r="Q3388" s="31"/>
      <c r="R3388" s="31" t="s">
        <v>2009</v>
      </c>
      <c r="S3388" s="31" t="s">
        <v>5831</v>
      </c>
      <c r="T3388" s="40" t="s">
        <v>6530</v>
      </c>
      <c r="U3388" s="40"/>
    </row>
    <row r="3389">
      <c r="A3389" s="39">
        <v>45</v>
      </c>
      <c r="B3389" s="54" t="s">
        <v>40</v>
      </c>
      <c r="C3389" s="55" t="s">
        <v>6514</v>
      </c>
      <c r="D3389" s="141" t="s">
        <v>1907</v>
      </c>
      <c r="E3389" s="88">
        <v>45237</v>
      </c>
      <c r="F3389" s="37" t="str">
        <f>VLOOKUP($C3389,CARPETAS!$C$5:$L$2388,2,FALSE)</f>
        <v>PYB087</v>
      </c>
      <c r="G3389" s="27">
        <f>VLOOKUP($C3389,CARPETAS!$C$5:$L$2388,9,FALSE)</f>
        <v>0</v>
      </c>
      <c r="H3389" s="28">
        <f>VLOOKUP($C3389,CARPETAS!$C$5:$L$2388,5,FALSE)</f>
        <v>0</v>
      </c>
      <c r="I3389" s="88">
        <v>45243</v>
      </c>
      <c r="J3389" s="29" t="str">
        <f>VLOOKUP($C3389,CARPETAS!$C$5:$L$2388,4,FALSE)</f>
        <v>Salto</v>
      </c>
      <c r="K3389" s="38"/>
      <c r="L3389" s="93">
        <f t="shared" si="219"/>
        <v>45244</v>
      </c>
      <c r="M3389" s="30">
        <f t="shared" si="220"/>
        <v>7</v>
      </c>
      <c r="N3389" s="31">
        <v>930</v>
      </c>
      <c r="O3389" s="31" t="s">
        <v>6531</v>
      </c>
      <c r="P3389" s="31">
        <v>933</v>
      </c>
      <c r="Q3389" s="31"/>
      <c r="R3389" s="31" t="s">
        <v>5660</v>
      </c>
      <c r="S3389" s="31" t="s">
        <v>5661</v>
      </c>
      <c r="T3389" s="40" t="s">
        <v>6530</v>
      </c>
      <c r="U3389" s="40"/>
    </row>
    <row r="3390">
      <c r="A3390" s="39">
        <v>45</v>
      </c>
      <c r="B3390" s="54" t="s">
        <v>40</v>
      </c>
      <c r="C3390" s="55" t="s">
        <v>6532</v>
      </c>
      <c r="D3390" s="141" t="s">
        <v>1907</v>
      </c>
      <c r="E3390" s="88">
        <v>45238</v>
      </c>
      <c r="F3390" s="37" t="str">
        <f>VLOOKUP($C3390,CARPETAS!$C$5:$L$2388,2,FALSE)</f>
        <v>PYB089</v>
      </c>
      <c r="G3390" s="27">
        <f>VLOOKUP($C3390,CARPETAS!$C$5:$L$2388,9,FALSE)</f>
        <v>0</v>
      </c>
      <c r="H3390" s="28">
        <f>VLOOKUP($C3390,CARPETAS!$C$5:$L$2388,5,FALSE)</f>
        <v>0</v>
      </c>
      <c r="I3390" s="88">
        <v>45243</v>
      </c>
      <c r="J3390" s="29" t="str">
        <f>VLOOKUP($C3390,CARPETAS!$C$5:$L$2388,4,FALSE)</f>
        <v>Salto</v>
      </c>
      <c r="K3390" s="38"/>
      <c r="L3390" s="93">
        <f t="shared" si="219"/>
        <v>45244</v>
      </c>
      <c r="M3390" s="30">
        <f t="shared" si="220"/>
        <v>6</v>
      </c>
      <c r="N3390" s="31">
        <v>930</v>
      </c>
      <c r="O3390" s="31" t="s">
        <v>6533</v>
      </c>
      <c r="P3390" s="31">
        <v>930</v>
      </c>
      <c r="Q3390" s="31"/>
      <c r="R3390" s="31" t="s">
        <v>6534</v>
      </c>
      <c r="S3390" s="31" t="s">
        <v>6535</v>
      </c>
      <c r="T3390" s="40" t="s">
        <v>6536</v>
      </c>
      <c r="U3390" s="40"/>
    </row>
    <row r="3391" s="49" customFormat="1">
      <c r="A3391" s="39">
        <v>45</v>
      </c>
      <c r="B3391" s="54" t="s">
        <v>40</v>
      </c>
      <c r="C3391" s="55" t="s">
        <v>6537</v>
      </c>
      <c r="D3391" s="141" t="s">
        <v>1907</v>
      </c>
      <c r="E3391" s="88">
        <v>45239</v>
      </c>
      <c r="F3391" s="37" t="str">
        <f>VLOOKUP($C3391,CARPETAS!$C$5:$L$2388,2,FALSE)</f>
        <v>PYB088</v>
      </c>
      <c r="G3391" s="27">
        <f>VLOOKUP($C3391,CARPETAS!$C$5:$L$2388,9,FALSE)</f>
        <v>0</v>
      </c>
      <c r="H3391" s="28">
        <f>VLOOKUP($C3391,CARPETAS!$C$5:$L$2388,5,FALSE)</f>
        <v>0</v>
      </c>
      <c r="I3391" s="88">
        <v>45243</v>
      </c>
      <c r="J3391" s="29" t="str">
        <f>VLOOKUP($C3391,CARPETAS!$C$5:$L$2388,4,FALSE)</f>
        <v>Salto</v>
      </c>
      <c r="K3391" s="38"/>
      <c r="L3391" s="93">
        <f t="shared" si="219"/>
        <v>45244</v>
      </c>
      <c r="M3391" s="30">
        <f t="shared" si="220"/>
        <v>5</v>
      </c>
      <c r="N3391" s="31">
        <v>930</v>
      </c>
      <c r="O3391" s="31" t="s">
        <v>6538</v>
      </c>
      <c r="P3391" s="31">
        <v>932</v>
      </c>
      <c r="Q3391" s="31"/>
      <c r="R3391" s="31" t="s">
        <v>5895</v>
      </c>
      <c r="S3391" s="31" t="s">
        <v>5896</v>
      </c>
      <c r="T3391" s="40" t="s">
        <v>6539</v>
      </c>
      <c r="U3391" s="40"/>
    </row>
    <row r="3392">
      <c r="A3392" s="39">
        <v>45</v>
      </c>
      <c r="B3392" s="54" t="s">
        <v>40</v>
      </c>
      <c r="C3392" s="55" t="s">
        <v>6537</v>
      </c>
      <c r="D3392" s="141" t="s">
        <v>1907</v>
      </c>
      <c r="E3392" s="88">
        <v>45239</v>
      </c>
      <c r="F3392" s="37" t="str">
        <f>VLOOKUP($C3392,CARPETAS!$C$5:$L$2388,2,FALSE)</f>
        <v>PYB088</v>
      </c>
      <c r="G3392" s="27">
        <f>VLOOKUP($C3392,CARPETAS!$C$5:$L$2388,9,FALSE)</f>
        <v>0</v>
      </c>
      <c r="H3392" s="28">
        <f>VLOOKUP($C3392,CARPETAS!$C$5:$L$2388,5,FALSE)</f>
        <v>0</v>
      </c>
      <c r="I3392" s="88">
        <v>45243</v>
      </c>
      <c r="J3392" s="29" t="str">
        <f>VLOOKUP($C3392,CARPETAS!$C$5:$L$2388,4,FALSE)</f>
        <v>Salto</v>
      </c>
      <c r="K3392" s="38"/>
      <c r="L3392" s="93">
        <f t="shared" si="219"/>
        <v>45244</v>
      </c>
      <c r="M3392" s="30">
        <f t="shared" si="220"/>
        <v>5</v>
      </c>
      <c r="N3392" s="31">
        <v>930</v>
      </c>
      <c r="O3392" s="31" t="s">
        <v>6540</v>
      </c>
      <c r="P3392" s="31">
        <v>932</v>
      </c>
      <c r="Q3392" s="31"/>
      <c r="R3392" s="31" t="s">
        <v>6541</v>
      </c>
      <c r="S3392" s="31" t="s">
        <v>6542</v>
      </c>
      <c r="T3392" s="40" t="s">
        <v>6539</v>
      </c>
      <c r="U3392" s="40"/>
    </row>
    <row r="3393">
      <c r="A3393" s="39">
        <v>45</v>
      </c>
      <c r="B3393" s="54" t="s">
        <v>40</v>
      </c>
      <c r="C3393" s="55" t="s">
        <v>6532</v>
      </c>
      <c r="D3393" s="141" t="s">
        <v>1907</v>
      </c>
      <c r="E3393" s="88">
        <v>45240</v>
      </c>
      <c r="F3393" s="37" t="str">
        <f>VLOOKUP($C3393,CARPETAS!$C$5:$L$2388,2,FALSE)</f>
        <v>PYB089</v>
      </c>
      <c r="G3393" s="27">
        <f>VLOOKUP($C3393,CARPETAS!$C$5:$L$2388,9,FALSE)</f>
        <v>0</v>
      </c>
      <c r="H3393" s="28">
        <f>VLOOKUP($C3393,CARPETAS!$C$5:$L$2388,5,FALSE)</f>
        <v>0</v>
      </c>
      <c r="I3393" s="88">
        <v>45243</v>
      </c>
      <c r="J3393" s="29" t="str">
        <f>VLOOKUP($C3393,CARPETAS!$C$5:$L$2388,4,FALSE)</f>
        <v>Salto</v>
      </c>
      <c r="K3393" s="38"/>
      <c r="L3393" s="93">
        <f t="shared" si="219"/>
        <v>45244</v>
      </c>
      <c r="M3393" s="30">
        <f t="shared" si="220"/>
        <v>4</v>
      </c>
      <c r="N3393" s="31">
        <v>930</v>
      </c>
      <c r="O3393" s="31" t="s">
        <v>6543</v>
      </c>
      <c r="P3393" s="31">
        <v>931</v>
      </c>
      <c r="Q3393" s="31"/>
      <c r="R3393" s="31" t="s">
        <v>6544</v>
      </c>
      <c r="S3393" s="31" t="s">
        <v>6545</v>
      </c>
      <c r="T3393" s="40" t="s">
        <v>6546</v>
      </c>
      <c r="U3393" s="40"/>
    </row>
    <row r="3394">
      <c r="A3394" s="39">
        <v>46</v>
      </c>
      <c r="B3394" s="54" t="s">
        <v>40</v>
      </c>
      <c r="C3394" s="55" t="s">
        <v>6547</v>
      </c>
      <c r="D3394" s="141" t="s">
        <v>6548</v>
      </c>
      <c r="E3394" s="88">
        <v>45241</v>
      </c>
      <c r="F3394" s="37" t="str">
        <f>VLOOKUP($C3394,CARPETAS!$C$5:$L$2388,2,FALSE)</f>
        <v>PYB090</v>
      </c>
      <c r="G3394" s="27" t="str">
        <f>VLOOKUP($C3394,CARPETAS!$C$5:$L$2388,9,FALSE)</f>
        <v>147,76,57</v>
      </c>
      <c r="H3394" s="28">
        <f>VLOOKUP($C3394,CARPETAS!$C$5:$L$2388,5,FALSE)</f>
        <v>0</v>
      </c>
      <c r="I3394" s="88">
        <v>45244</v>
      </c>
      <c r="J3394" s="29" t="str">
        <f>VLOOKUP($C3394,CARPETAS!$C$5:$L$2388,4,FALSE)</f>
        <v>Salto</v>
      </c>
      <c r="K3394" s="38"/>
      <c r="L3394" s="93">
        <f t="shared" si="219"/>
        <v>45245</v>
      </c>
      <c r="M3394" s="30">
        <f t="shared" si="220"/>
        <v>4</v>
      </c>
      <c r="N3394" s="31">
        <v>980</v>
      </c>
      <c r="O3394" s="231" t="s">
        <v>6549</v>
      </c>
      <c r="P3394" s="31">
        <v>980</v>
      </c>
      <c r="Q3394" s="31"/>
      <c r="R3394" s="31" t="s">
        <v>6550</v>
      </c>
      <c r="S3394" s="31" t="s">
        <v>6551</v>
      </c>
      <c r="T3394" s="40" t="s">
        <v>6552</v>
      </c>
      <c r="U3394" s="40"/>
    </row>
    <row r="3395">
      <c r="A3395" s="39">
        <v>46</v>
      </c>
      <c r="B3395" s="54" t="s">
        <v>40</v>
      </c>
      <c r="C3395" s="55" t="s">
        <v>6553</v>
      </c>
      <c r="D3395" s="141" t="s">
        <v>6554</v>
      </c>
      <c r="E3395" s="88">
        <v>45243</v>
      </c>
      <c r="F3395" s="37" t="str">
        <f>VLOOKUP($C3395,CARPETAS!$C$5:$L$2388,2,FALSE)</f>
        <v>PYB091</v>
      </c>
      <c r="G3395" s="27" t="str">
        <f>VLOOKUP($C3395,CARPETAS!$C$5:$L$2388,9,FALSE)</f>
        <v>1477864/1477865/1477866/1477867/1477997</v>
      </c>
      <c r="H3395" s="28">
        <f>VLOOKUP($C3395,CARPETAS!$C$5:$L$2388,5,FALSE)</f>
        <v>0</v>
      </c>
      <c r="I3395" s="88">
        <v>45246</v>
      </c>
      <c r="J3395" s="29" t="str">
        <f>VLOOKUP($C3395,CARPETAS!$C$5:$L$2388,4,FALSE)</f>
        <v>Salto</v>
      </c>
      <c r="K3395" s="38"/>
      <c r="L3395" s="93">
        <f>I3395+1+3+1</f>
        <v>45251</v>
      </c>
      <c r="M3395" s="30">
        <f t="shared" si="220"/>
        <v>8</v>
      </c>
      <c r="N3395" s="31">
        <v>930</v>
      </c>
      <c r="O3395" s="31" t="s">
        <v>6555</v>
      </c>
      <c r="P3395" s="31">
        <v>930</v>
      </c>
      <c r="Q3395" s="31"/>
      <c r="R3395" s="31" t="s">
        <v>2406</v>
      </c>
      <c r="S3395" s="31" t="s">
        <v>5322</v>
      </c>
      <c r="T3395" s="40" t="s">
        <v>6556</v>
      </c>
      <c r="U3395" s="40"/>
    </row>
    <row r="3396">
      <c r="A3396" s="39">
        <v>46</v>
      </c>
      <c r="B3396" s="54" t="s">
        <v>40</v>
      </c>
      <c r="C3396" s="55" t="s">
        <v>6553</v>
      </c>
      <c r="D3396" s="141" t="s">
        <v>6554</v>
      </c>
      <c r="E3396" s="88">
        <v>45244</v>
      </c>
      <c r="F3396" s="37" t="str">
        <f>VLOOKUP($C3396,CARPETAS!$C$5:$L$2388,2,FALSE)</f>
        <v>PYB091</v>
      </c>
      <c r="G3396" s="27" t="str">
        <f>VLOOKUP($C3396,CARPETAS!$C$5:$L$2388,9,FALSE)</f>
        <v>1477864/1477865/1477866/1477867/1477997</v>
      </c>
      <c r="H3396" s="28">
        <f>VLOOKUP($C3396,CARPETAS!$C$5:$L$2388,5,FALSE)</f>
        <v>0</v>
      </c>
      <c r="I3396" s="88">
        <v>45246</v>
      </c>
      <c r="J3396" s="29" t="str">
        <f>VLOOKUP($C3396,CARPETAS!$C$5:$L$2388,4,FALSE)</f>
        <v>Salto</v>
      </c>
      <c r="K3396" s="38"/>
      <c r="L3396" s="93">
        <f>I3396+1+3+1</f>
        <v>45251</v>
      </c>
      <c r="M3396" s="30">
        <f t="shared" si="220"/>
        <v>7</v>
      </c>
      <c r="N3396" s="31">
        <v>930</v>
      </c>
      <c r="O3396" s="31" t="s">
        <v>6557</v>
      </c>
      <c r="P3396" s="31">
        <v>930</v>
      </c>
      <c r="Q3396" s="31"/>
      <c r="R3396" s="31" t="s">
        <v>3654</v>
      </c>
      <c r="S3396" s="31" t="s">
        <v>2373</v>
      </c>
      <c r="T3396" s="40" t="s">
        <v>6556</v>
      </c>
      <c r="U3396" s="40"/>
    </row>
    <row r="3397">
      <c r="A3397" s="39">
        <v>46</v>
      </c>
      <c r="B3397" s="54" t="s">
        <v>40</v>
      </c>
      <c r="C3397" s="55" t="s">
        <v>6558</v>
      </c>
      <c r="D3397" s="141" t="s">
        <v>6554</v>
      </c>
      <c r="E3397" s="88">
        <v>45244</v>
      </c>
      <c r="F3397" s="37" t="str">
        <f>VLOOKUP($C3397,CARPETAS!$C$5:$L$2388,2,FALSE)</f>
        <v>PYB094</v>
      </c>
      <c r="G3397" s="27" t="str">
        <f>VLOOKUP($C3397,CARPETAS!$C$5:$L$2388,9,FALSE)</f>
        <v>1477995/1477999</v>
      </c>
      <c r="H3397" s="28">
        <f>VLOOKUP($C3397,CARPETAS!$C$5:$L$2388,5,FALSE)</f>
        <v>0</v>
      </c>
      <c r="I3397" s="88">
        <v>45246</v>
      </c>
      <c r="J3397" s="29" t="str">
        <f>VLOOKUP($C3397,CARPETAS!$C$5:$L$2388,4,FALSE)</f>
        <v>Salto</v>
      </c>
      <c r="K3397" s="38"/>
      <c r="L3397" s="93">
        <f>I3397+1+3+1</f>
        <v>45251</v>
      </c>
      <c r="M3397" s="30">
        <f t="shared" si="220"/>
        <v>7</v>
      </c>
      <c r="N3397" s="31">
        <v>930</v>
      </c>
      <c r="O3397" s="31" t="s">
        <v>6559</v>
      </c>
      <c r="P3397" s="31">
        <v>930</v>
      </c>
      <c r="Q3397" s="31"/>
      <c r="R3397" s="31" t="s">
        <v>6374</v>
      </c>
      <c r="S3397" s="31" t="s">
        <v>6375</v>
      </c>
      <c r="T3397" s="40" t="s">
        <v>6560</v>
      </c>
      <c r="U3397" s="40"/>
    </row>
    <row r="3398">
      <c r="A3398" s="39">
        <v>46</v>
      </c>
      <c r="B3398" s="54" t="s">
        <v>40</v>
      </c>
      <c r="C3398" s="55" t="s">
        <v>6558</v>
      </c>
      <c r="D3398" s="141" t="s">
        <v>6554</v>
      </c>
      <c r="E3398" s="88">
        <v>45244</v>
      </c>
      <c r="F3398" s="37" t="str">
        <f>VLOOKUP($C3398,CARPETAS!$C$5:$L$2388,2,FALSE)</f>
        <v>PYB094</v>
      </c>
      <c r="G3398" s="27" t="str">
        <f>VLOOKUP($C3398,CARPETAS!$C$5:$L$2388,9,FALSE)</f>
        <v>1477995/1477999</v>
      </c>
      <c r="H3398" s="28">
        <f>VLOOKUP($C3398,CARPETAS!$C$5:$L$2388,5,FALSE)</f>
        <v>0</v>
      </c>
      <c r="I3398" s="88">
        <v>45246</v>
      </c>
      <c r="J3398" s="29" t="str">
        <f>VLOOKUP($C3398,CARPETAS!$C$5:$L$2388,4,FALSE)</f>
        <v>Salto</v>
      </c>
      <c r="K3398" s="38"/>
      <c r="L3398" s="93">
        <f>I3398+1+3+1</f>
        <v>45251</v>
      </c>
      <c r="M3398" s="30">
        <f t="shared" si="220"/>
        <v>7</v>
      </c>
      <c r="N3398" s="31">
        <v>930</v>
      </c>
      <c r="O3398" s="31" t="s">
        <v>6561</v>
      </c>
      <c r="P3398" s="31">
        <v>931</v>
      </c>
      <c r="Q3398" s="31"/>
      <c r="R3398" s="31" t="s">
        <v>6562</v>
      </c>
      <c r="S3398" s="31" t="s">
        <v>6563</v>
      </c>
      <c r="T3398" s="40" t="s">
        <v>6564</v>
      </c>
      <c r="U3398" s="40"/>
    </row>
    <row r="3399" ht="28.5">
      <c r="A3399" s="39">
        <v>45</v>
      </c>
      <c r="B3399" s="54" t="s">
        <v>40</v>
      </c>
      <c r="C3399" s="55" t="s">
        <v>6565</v>
      </c>
      <c r="D3399" s="141" t="s">
        <v>38</v>
      </c>
      <c r="E3399" s="88">
        <v>45237</v>
      </c>
      <c r="F3399" s="37" t="str">
        <f>VLOOKUP($C3399,CARPETAS!$C$5:$L$2388,2,FALSE)</f>
        <v>BRA018</v>
      </c>
      <c r="G3399" s="27" t="str">
        <f>VLOOKUP($C3399,CARPETAS!$C$5:$L$2388,9,FALSE)</f>
        <v>147.70.05</v>
      </c>
      <c r="H3399" s="28" t="str">
        <f>VLOOKUP($C3399,CARPETAS!$C$5:$L$2388,5,FALSE)</f>
        <v>Silvio</v>
      </c>
      <c r="I3399" s="88">
        <v>45247</v>
      </c>
      <c r="J3399" s="29" t="str">
        <f>VLOOKUP($C3399,CARPETAS!$C$5:$L$2388,4,FALSE)</f>
        <v>Rio Branco</v>
      </c>
      <c r="K3399" s="38"/>
      <c r="L3399" s="93">
        <f ref="L3399:L3423" t="shared" si="221">I3399+1</f>
        <v>45248</v>
      </c>
      <c r="M3399" s="30">
        <f t="shared" si="220"/>
        <v>11</v>
      </c>
      <c r="N3399" s="31">
        <v>1104</v>
      </c>
      <c r="O3399" s="31">
        <v>58918</v>
      </c>
      <c r="P3399" s="31"/>
      <c r="Q3399" s="31"/>
      <c r="R3399" s="31" t="s">
        <v>2625</v>
      </c>
      <c r="S3399" s="31" t="s">
        <v>2626</v>
      </c>
      <c r="T3399" s="40" t="s">
        <v>6566</v>
      </c>
      <c r="U3399" s="40"/>
    </row>
    <row r="3400">
      <c r="A3400" s="39">
        <v>46</v>
      </c>
      <c r="B3400" s="54" t="s">
        <v>40</v>
      </c>
      <c r="C3400" s="55" t="s">
        <v>6567</v>
      </c>
      <c r="D3400" s="141" t="s">
        <v>6568</v>
      </c>
      <c r="E3400" s="88">
        <v>45244</v>
      </c>
      <c r="F3400" s="37" t="str">
        <f>VLOOKUP($C3400,CARPETAS!$C$5:$L$2388,2,FALSE)</f>
        <v>PYB092</v>
      </c>
      <c r="G3400" s="27" t="str">
        <f>VLOOKUP($C3400,CARPETAS!$C$5:$L$2388,9,FALSE)</f>
        <v>1477860 /1477861</v>
      </c>
      <c r="H3400" s="28">
        <f>VLOOKUP($C3400,CARPETAS!$C$5:$L$2388,5,FALSE)</f>
        <v>0</v>
      </c>
      <c r="I3400" s="88">
        <v>45247</v>
      </c>
      <c r="J3400" s="29" t="str">
        <f>VLOOKUP($C3400,CARPETAS!$C$5:$L$2388,4,FALSE)</f>
        <v>Salto</v>
      </c>
      <c r="K3400" s="38"/>
      <c r="L3400" s="93">
        <f t="shared" si="221"/>
        <v>45248</v>
      </c>
      <c r="M3400" s="30">
        <f t="shared" si="220"/>
        <v>4</v>
      </c>
      <c r="N3400" s="31">
        <v>972</v>
      </c>
      <c r="O3400" s="31" t="s">
        <v>6569</v>
      </c>
      <c r="P3400" s="31">
        <v>972</v>
      </c>
      <c r="Q3400" s="31"/>
      <c r="R3400" s="31" t="s">
        <v>6570</v>
      </c>
      <c r="S3400" s="31" t="s">
        <v>2970</v>
      </c>
      <c r="T3400" s="40" t="s">
        <v>6571</v>
      </c>
      <c r="U3400" s="40"/>
    </row>
    <row r="3401">
      <c r="A3401" s="39">
        <v>46</v>
      </c>
      <c r="B3401" s="54" t="s">
        <v>40</v>
      </c>
      <c r="C3401" s="55" t="s">
        <v>6567</v>
      </c>
      <c r="D3401" s="141" t="s">
        <v>6568</v>
      </c>
      <c r="E3401" s="88">
        <v>45244</v>
      </c>
      <c r="F3401" s="37" t="str">
        <f>VLOOKUP($C3401,CARPETAS!$C$5:$L$2388,2,FALSE)</f>
        <v>PYB092</v>
      </c>
      <c r="G3401" s="27" t="str">
        <f>VLOOKUP($C3401,CARPETAS!$C$5:$L$2388,9,FALSE)</f>
        <v>1477860 /1477861</v>
      </c>
      <c r="H3401" s="28">
        <f>VLOOKUP($C3401,CARPETAS!$C$5:$L$2388,5,FALSE)</f>
        <v>0</v>
      </c>
      <c r="I3401" s="88">
        <v>45247</v>
      </c>
      <c r="J3401" s="29" t="str">
        <f>VLOOKUP($C3401,CARPETAS!$C$5:$L$2388,4,FALSE)</f>
        <v>Salto</v>
      </c>
      <c r="K3401" s="38"/>
      <c r="L3401" s="93">
        <f t="shared" si="221"/>
        <v>45248</v>
      </c>
      <c r="M3401" s="30">
        <f t="shared" si="220"/>
        <v>4</v>
      </c>
      <c r="N3401" s="31">
        <v>972</v>
      </c>
      <c r="O3401" s="31" t="s">
        <v>6572</v>
      </c>
      <c r="P3401" s="31">
        <v>972</v>
      </c>
      <c r="Q3401" s="31"/>
      <c r="R3401" s="31" t="s">
        <v>6573</v>
      </c>
      <c r="S3401" s="31" t="s">
        <v>6574</v>
      </c>
      <c r="T3401" s="40" t="s">
        <v>6575</v>
      </c>
      <c r="U3401" s="40"/>
    </row>
    <row r="3402">
      <c r="A3402" s="39">
        <v>45</v>
      </c>
      <c r="B3402" s="54" t="s">
        <v>40</v>
      </c>
      <c r="C3402" s="55" t="s">
        <v>6576</v>
      </c>
      <c r="D3402" s="141" t="s">
        <v>38</v>
      </c>
      <c r="E3402" s="88">
        <v>45238</v>
      </c>
      <c r="F3402" s="37" t="str">
        <f>VLOOKUP($C3402,CARPETAS!$C$5:$L$2388,2,FALSE)</f>
        <v>BRA018</v>
      </c>
      <c r="G3402" s="27" t="str">
        <f>VLOOKUP($C3402,CARPETAS!$C$5:$L$2388,9,FALSE)</f>
        <v>147.70.05</v>
      </c>
      <c r="H3402" s="28" t="str">
        <f>VLOOKUP($C3402,CARPETAS!$C$5:$L$2388,5,FALSE)</f>
        <v>Silvio</v>
      </c>
      <c r="I3402" s="88">
        <v>45247</v>
      </c>
      <c r="J3402" s="29" t="str">
        <f>VLOOKUP($C3402,CARPETAS!$C$5:$L$2388,4,FALSE)</f>
        <v>Rio Branco</v>
      </c>
      <c r="K3402" s="38"/>
      <c r="L3402" s="93">
        <f t="shared" si="221"/>
        <v>45248</v>
      </c>
      <c r="M3402" s="30">
        <f t="shared" si="220"/>
        <v>10</v>
      </c>
      <c r="N3402" s="31">
        <v>1104</v>
      </c>
      <c r="O3402" s="31">
        <v>58804</v>
      </c>
      <c r="P3402" s="31">
        <v>1104</v>
      </c>
      <c r="Q3402" s="31"/>
      <c r="R3402" s="31" t="s">
        <v>6577</v>
      </c>
      <c r="S3402" s="31" t="s">
        <v>6578</v>
      </c>
      <c r="T3402" s="40" t="s">
        <v>6579</v>
      </c>
      <c r="U3402" s="40"/>
    </row>
    <row r="3403" ht="28.5">
      <c r="A3403" s="39">
        <v>45</v>
      </c>
      <c r="B3403" s="54" t="s">
        <v>40</v>
      </c>
      <c r="C3403" s="55" t="s">
        <v>6580</v>
      </c>
      <c r="D3403" s="141" t="s">
        <v>38</v>
      </c>
      <c r="E3403" s="88">
        <v>45239</v>
      </c>
      <c r="F3403" s="37" t="str">
        <f>VLOOKUP($C3403,CARPETAS!$C$5:$L$2388,2,FALSE)</f>
        <v>BRA018</v>
      </c>
      <c r="G3403" s="27" t="str">
        <f>VLOOKUP($C3403,CARPETAS!$C$5:$L$2388,9,FALSE)</f>
        <v>147.70.05</v>
      </c>
      <c r="H3403" s="28" t="str">
        <f>VLOOKUP($C3403,CARPETAS!$C$5:$L$2388,5,FALSE)</f>
        <v>Silvio</v>
      </c>
      <c r="I3403" s="88">
        <v>45247</v>
      </c>
      <c r="J3403" s="29" t="str">
        <f>VLOOKUP($C3403,CARPETAS!$C$5:$L$2388,4,FALSE)</f>
        <v>Rio Branco</v>
      </c>
      <c r="K3403" s="38"/>
      <c r="L3403" s="93">
        <f t="shared" si="221"/>
        <v>45248</v>
      </c>
      <c r="M3403" s="30">
        <f t="shared" si="220"/>
        <v>9</v>
      </c>
      <c r="N3403" s="31">
        <v>1104</v>
      </c>
      <c r="O3403" s="31">
        <v>58805</v>
      </c>
      <c r="P3403" s="31">
        <v>1140</v>
      </c>
      <c r="Q3403" s="31"/>
      <c r="R3403" s="31" t="s">
        <v>6581</v>
      </c>
      <c r="S3403" s="31" t="s">
        <v>6582</v>
      </c>
      <c r="T3403" s="40" t="s">
        <v>6583</v>
      </c>
      <c r="U3403" s="40"/>
    </row>
    <row r="3404">
      <c r="A3404" s="39">
        <v>46</v>
      </c>
      <c r="B3404" s="54" t="s">
        <v>40</v>
      </c>
      <c r="C3404" s="55" t="s">
        <v>6547</v>
      </c>
      <c r="D3404" s="141" t="s">
        <v>6548</v>
      </c>
      <c r="E3404" s="88">
        <v>45245</v>
      </c>
      <c r="F3404" s="37" t="str">
        <f>VLOOKUP($C3404,CARPETAS!$C$5:$L$2388,2,FALSE)</f>
        <v>PYB090</v>
      </c>
      <c r="G3404" s="27" t="str">
        <f>VLOOKUP($C3404,CARPETAS!$C$5:$L$2388,9,FALSE)</f>
        <v>147,76,57</v>
      </c>
      <c r="H3404" s="28">
        <f>VLOOKUP($C3404,CARPETAS!$C$5:$L$2388,5,FALSE)</f>
        <v>0</v>
      </c>
      <c r="I3404" s="88">
        <v>45248</v>
      </c>
      <c r="J3404" s="29" t="str">
        <f>VLOOKUP($C3404,CARPETAS!$C$5:$L$2388,4,FALSE)</f>
        <v>Salto</v>
      </c>
      <c r="K3404" s="38"/>
      <c r="L3404" s="93">
        <f t="shared" si="221"/>
        <v>45249</v>
      </c>
      <c r="M3404" s="30">
        <f t="shared" si="220"/>
        <v>4</v>
      </c>
      <c r="N3404" s="31">
        <v>980</v>
      </c>
      <c r="O3404" s="31" t="s">
        <v>6584</v>
      </c>
      <c r="P3404" s="231">
        <v>981</v>
      </c>
      <c r="Q3404" s="31"/>
      <c r="R3404" s="31" t="s">
        <v>6585</v>
      </c>
      <c r="S3404" s="31" t="s">
        <v>6586</v>
      </c>
      <c r="T3404" s="40" t="s">
        <v>6587</v>
      </c>
      <c r="U3404" s="40"/>
    </row>
    <row r="3405">
      <c r="A3405" s="261">
        <v>46</v>
      </c>
      <c r="B3405" s="262" t="s">
        <v>40</v>
      </c>
      <c r="C3405" s="263" t="s">
        <v>6553</v>
      </c>
      <c r="D3405" s="264" t="s">
        <v>6554</v>
      </c>
      <c r="E3405" s="265">
        <v>45244</v>
      </c>
      <c r="F3405" s="266" t="str">
        <f>VLOOKUP($C3405,CARPETAS!$C$5:$L$2388,2,FALSE)</f>
        <v>PYB091</v>
      </c>
      <c r="G3405" s="267" t="str">
        <f>VLOOKUP($C3405,CARPETAS!$C$5:$L$2388,9,FALSE)</f>
        <v>1477864/1477865/1477866/1477867/1477997</v>
      </c>
      <c r="H3405" s="268">
        <f>VLOOKUP($C3405,CARPETAS!$C$5:$L$2388,5,FALSE)</f>
        <v>0</v>
      </c>
      <c r="I3405" s="265">
        <v>45250</v>
      </c>
      <c r="J3405" s="269" t="str">
        <f>VLOOKUP($C3405,CARPETAS!$C$5:$L$2388,4,FALSE)</f>
        <v>Salto</v>
      </c>
      <c r="K3405" s="270"/>
      <c r="L3405" s="271">
        <f t="shared" si="221"/>
        <v>45251</v>
      </c>
      <c r="M3405" s="272">
        <f t="shared" si="220"/>
        <v>7</v>
      </c>
      <c r="N3405" s="273">
        <v>930</v>
      </c>
      <c r="O3405" s="273" t="s">
        <v>6588</v>
      </c>
      <c r="P3405" s="273">
        <v>930</v>
      </c>
      <c r="Q3405" s="273"/>
      <c r="R3405" s="273" t="s">
        <v>5190</v>
      </c>
      <c r="S3405" s="273" t="s">
        <v>6589</v>
      </c>
      <c r="T3405" s="274" t="s">
        <v>6590</v>
      </c>
      <c r="U3405" s="274"/>
    </row>
    <row r="3406">
      <c r="A3406" s="39">
        <v>46</v>
      </c>
      <c r="B3406" s="54" t="s">
        <v>40</v>
      </c>
      <c r="C3406" s="55" t="s">
        <v>6591</v>
      </c>
      <c r="D3406" s="141" t="s">
        <v>6554</v>
      </c>
      <c r="E3406" s="88">
        <v>45244</v>
      </c>
      <c r="F3406" s="37" t="str">
        <f>VLOOKUP($C3406,CARPETAS!$C$5:$L$2388,2,FALSE)</f>
        <v>PYB093</v>
      </c>
      <c r="G3406" s="27" t="str">
        <f>VLOOKUP($C3406,CARPETAS!$C$5:$L$2388,9,FALSE)</f>
        <v>1477994 /</v>
      </c>
      <c r="H3406" s="28">
        <f>VLOOKUP($C3406,CARPETAS!$C$5:$L$2388,5,FALSE)</f>
        <v>0</v>
      </c>
      <c r="I3406" s="88">
        <v>45250</v>
      </c>
      <c r="J3406" s="29" t="str">
        <f>VLOOKUP($C3406,CARPETAS!$C$5:$L$2388,4,FALSE)</f>
        <v>Salto</v>
      </c>
      <c r="K3406" s="38"/>
      <c r="L3406" s="93">
        <f t="shared" si="221"/>
        <v>45251</v>
      </c>
      <c r="M3406" s="30">
        <f t="shared" si="220"/>
        <v>7</v>
      </c>
      <c r="N3406" s="31">
        <v>930</v>
      </c>
      <c r="O3406" s="31" t="s">
        <v>6592</v>
      </c>
      <c r="P3406" s="31">
        <v>931</v>
      </c>
      <c r="Q3406" s="31"/>
      <c r="R3406" s="31" t="s">
        <v>6467</v>
      </c>
      <c r="S3406" s="31" t="s">
        <v>2407</v>
      </c>
      <c r="T3406" s="40" t="s">
        <v>6564</v>
      </c>
      <c r="U3406" s="40"/>
    </row>
    <row r="3407">
      <c r="A3407" s="39">
        <v>46</v>
      </c>
      <c r="B3407" s="54" t="s">
        <v>40</v>
      </c>
      <c r="C3407" s="55" t="s">
        <v>6553</v>
      </c>
      <c r="D3407" s="141" t="s">
        <v>6554</v>
      </c>
      <c r="E3407" s="88">
        <v>45246</v>
      </c>
      <c r="F3407" s="37" t="str">
        <f>VLOOKUP($C3407,CARPETAS!$C$5:$L$2388,2,FALSE)</f>
        <v>PYB091</v>
      </c>
      <c r="G3407" s="27" t="str">
        <f>VLOOKUP($C3407,CARPETAS!$C$5:$L$2388,9,FALSE)</f>
        <v>1477864/1477865/1477866/1477867/1477997</v>
      </c>
      <c r="H3407" s="28">
        <f>VLOOKUP($C3407,CARPETAS!$C$5:$L$2388,5,FALSE)</f>
        <v>0</v>
      </c>
      <c r="I3407" s="88">
        <v>45250</v>
      </c>
      <c r="J3407" s="29" t="str">
        <f>VLOOKUP($C3407,CARPETAS!$C$5:$L$2388,4,FALSE)</f>
        <v>Salto</v>
      </c>
      <c r="K3407" s="38"/>
      <c r="L3407" s="93">
        <f t="shared" si="221"/>
        <v>45251</v>
      </c>
      <c r="M3407" s="30">
        <f t="shared" si="220"/>
        <v>5</v>
      </c>
      <c r="N3407" s="31">
        <v>930</v>
      </c>
      <c r="O3407" s="31" t="s">
        <v>6593</v>
      </c>
      <c r="P3407" s="31">
        <v>930</v>
      </c>
      <c r="Q3407" s="31"/>
      <c r="R3407" s="31" t="s">
        <v>6273</v>
      </c>
      <c r="S3407" s="31" t="s">
        <v>6274</v>
      </c>
      <c r="T3407" s="40" t="s">
        <v>6560</v>
      </c>
      <c r="U3407" s="40"/>
    </row>
    <row r="3408">
      <c r="A3408" s="39">
        <v>46</v>
      </c>
      <c r="B3408" s="54" t="s">
        <v>40</v>
      </c>
      <c r="C3408" s="55" t="s">
        <v>6553</v>
      </c>
      <c r="D3408" s="141" t="s">
        <v>6554</v>
      </c>
      <c r="E3408" s="88">
        <v>45246</v>
      </c>
      <c r="F3408" s="37" t="str">
        <f>VLOOKUP($C3408,CARPETAS!$C$5:$L$2388,2,FALSE)</f>
        <v>PYB091</v>
      </c>
      <c r="G3408" s="27" t="str">
        <f>VLOOKUP($C3408,CARPETAS!$C$5:$L$2388,9,FALSE)</f>
        <v>1477864/1477865/1477866/1477867/1477997</v>
      </c>
      <c r="H3408" s="28">
        <f>VLOOKUP($C3408,CARPETAS!$C$5:$L$2388,5,FALSE)</f>
        <v>0</v>
      </c>
      <c r="I3408" s="88">
        <v>45250</v>
      </c>
      <c r="J3408" s="29" t="str">
        <f>VLOOKUP($C3408,CARPETAS!$C$5:$L$2388,4,FALSE)</f>
        <v>Salto</v>
      </c>
      <c r="K3408" s="38"/>
      <c r="L3408" s="93">
        <f t="shared" si="221"/>
        <v>45251</v>
      </c>
      <c r="M3408" s="30">
        <f t="shared" si="220"/>
        <v>5</v>
      </c>
      <c r="N3408" s="31">
        <v>930</v>
      </c>
      <c r="O3408" s="31" t="s">
        <v>6594</v>
      </c>
      <c r="P3408" s="31">
        <v>930</v>
      </c>
      <c r="Q3408" s="31"/>
      <c r="R3408" s="31" t="s">
        <v>6595</v>
      </c>
      <c r="S3408" s="31" t="s">
        <v>6596</v>
      </c>
      <c r="T3408" s="40" t="s">
        <v>6597</v>
      </c>
      <c r="U3408" s="40"/>
    </row>
    <row r="3409">
      <c r="A3409" s="39">
        <v>46</v>
      </c>
      <c r="B3409" s="54" t="s">
        <v>40</v>
      </c>
      <c r="C3409" s="55" t="s">
        <v>6598</v>
      </c>
      <c r="D3409" s="141" t="s">
        <v>6554</v>
      </c>
      <c r="E3409" s="88">
        <v>45246</v>
      </c>
      <c r="F3409" s="37" t="str">
        <f>VLOOKUP($C3409,CARPETAS!$C$5:$L$2388,2,FALSE)</f>
        <v>PYB095</v>
      </c>
      <c r="G3409" s="27">
        <f>VLOOKUP($C3409,CARPETAS!$C$5:$L$2388,9,FALSE)</f>
        <v>0</v>
      </c>
      <c r="H3409" s="28">
        <f>VLOOKUP($C3409,CARPETAS!$C$5:$L$2388,5,FALSE)</f>
        <v>0</v>
      </c>
      <c r="I3409" s="88">
        <v>45250</v>
      </c>
      <c r="J3409" s="29" t="str">
        <f>VLOOKUP($C3409,CARPETAS!$C$5:$L$2388,4,FALSE)</f>
        <v>Salto</v>
      </c>
      <c r="K3409" s="38"/>
      <c r="L3409" s="93">
        <f t="shared" si="221"/>
        <v>45251</v>
      </c>
      <c r="M3409" s="30">
        <f t="shared" si="220"/>
        <v>5</v>
      </c>
      <c r="N3409" s="31">
        <v>930</v>
      </c>
      <c r="O3409" s="31" t="s">
        <v>6599</v>
      </c>
      <c r="P3409" s="31">
        <v>930</v>
      </c>
      <c r="Q3409" s="31"/>
      <c r="R3409" s="31" t="s">
        <v>6227</v>
      </c>
      <c r="S3409" s="31" t="s">
        <v>6228</v>
      </c>
      <c r="T3409" s="40" t="s">
        <v>6560</v>
      </c>
      <c r="U3409" s="40"/>
    </row>
    <row r="3410">
      <c r="A3410" s="39">
        <v>46</v>
      </c>
      <c r="B3410" s="54" t="s">
        <v>40</v>
      </c>
      <c r="C3410" s="55" t="s">
        <v>6598</v>
      </c>
      <c r="D3410" s="141" t="s">
        <v>6554</v>
      </c>
      <c r="E3410" s="88">
        <v>45247</v>
      </c>
      <c r="F3410" s="37" t="str">
        <f>VLOOKUP($C3410,CARPETAS!$C$5:$L$2388,2,FALSE)</f>
        <v>PYB095</v>
      </c>
      <c r="G3410" s="27">
        <f>VLOOKUP($C3410,CARPETAS!$C$5:$L$2388,9,FALSE)</f>
        <v>0</v>
      </c>
      <c r="H3410" s="28">
        <f>VLOOKUP($C3410,CARPETAS!$C$5:$L$2388,5,FALSE)</f>
        <v>0</v>
      </c>
      <c r="I3410" s="88">
        <v>45250</v>
      </c>
      <c r="J3410" s="29" t="str">
        <f>VLOOKUP($C3410,CARPETAS!$C$5:$L$2388,4,FALSE)</f>
        <v>Salto</v>
      </c>
      <c r="K3410" s="38"/>
      <c r="L3410" s="93">
        <f t="shared" si="221"/>
        <v>45251</v>
      </c>
      <c r="M3410" s="30">
        <f t="shared" si="220"/>
        <v>4</v>
      </c>
      <c r="N3410" s="31">
        <v>930</v>
      </c>
      <c r="O3410" s="31" t="s">
        <v>6600</v>
      </c>
      <c r="P3410" s="31">
        <v>930</v>
      </c>
      <c r="Q3410" s="31"/>
      <c r="R3410" s="31" t="s">
        <v>5736</v>
      </c>
      <c r="S3410" s="31" t="s">
        <v>6193</v>
      </c>
      <c r="T3410" s="40" t="s">
        <v>6601</v>
      </c>
      <c r="U3410" s="40"/>
    </row>
    <row r="3411">
      <c r="A3411" s="39">
        <v>46</v>
      </c>
      <c r="B3411" s="54" t="s">
        <v>40</v>
      </c>
      <c r="C3411" s="55" t="s">
        <v>6602</v>
      </c>
      <c r="D3411" s="141" t="s">
        <v>6568</v>
      </c>
      <c r="E3411" s="88">
        <v>45249</v>
      </c>
      <c r="F3411" s="37" t="str">
        <f>VLOOKUP($C3411,CARPETAS!$C$5:$L$2388,2,FALSE)</f>
        <v>PYB098</v>
      </c>
      <c r="G3411" s="27" t="str">
        <f>VLOOKUP($C3411,CARPETAS!$C$5:$L$2388,9,FALSE)</f>
        <v>147,78,63</v>
      </c>
      <c r="H3411" s="28">
        <f>VLOOKUP($C3411,CARPETAS!$C$5:$L$2388,5,FALSE)</f>
        <v>0</v>
      </c>
      <c r="I3411" s="88">
        <v>45251</v>
      </c>
      <c r="J3411" s="29" t="str">
        <f>VLOOKUP($C3411,CARPETAS!$C$5:$L$2388,4,FALSE)</f>
        <v>Salto</v>
      </c>
      <c r="K3411" s="38"/>
      <c r="L3411" s="93">
        <f t="shared" si="221"/>
        <v>45252</v>
      </c>
      <c r="M3411" s="30">
        <f t="shared" si="220"/>
        <v>3</v>
      </c>
      <c r="N3411" s="31">
        <v>980</v>
      </c>
      <c r="O3411" s="31" t="s">
        <v>6603</v>
      </c>
      <c r="P3411" s="31">
        <v>972</v>
      </c>
      <c r="Q3411" s="31"/>
      <c r="R3411" s="31" t="s">
        <v>6604</v>
      </c>
      <c r="S3411" s="31" t="s">
        <v>6605</v>
      </c>
      <c r="T3411" s="40" t="s">
        <v>6606</v>
      </c>
      <c r="U3411" s="40"/>
    </row>
    <row r="3412">
      <c r="A3412" s="39">
        <v>46</v>
      </c>
      <c r="B3412" s="54" t="s">
        <v>40</v>
      </c>
      <c r="C3412" s="55" t="s">
        <v>6607</v>
      </c>
      <c r="D3412" s="141" t="s">
        <v>6548</v>
      </c>
      <c r="E3412" s="88">
        <v>45248</v>
      </c>
      <c r="F3412" s="37" t="str">
        <f>VLOOKUP($C3412,CARPETAS!$C$5:$L$2388,2,FALSE)</f>
        <v>PYB096</v>
      </c>
      <c r="G3412" s="27" t="str">
        <f>VLOOKUP($C3412,CARPETAS!$C$5:$L$2388,9,FALSE)</f>
        <v>147.86.29</v>
      </c>
      <c r="H3412" s="28">
        <f>VLOOKUP($C3412,CARPETAS!$C$5:$L$2388,5,FALSE)</f>
        <v>0</v>
      </c>
      <c r="I3412" s="88">
        <v>45252</v>
      </c>
      <c r="J3412" s="29" t="str">
        <f>VLOOKUP($C3412,CARPETAS!$C$5:$L$2388,4,FALSE)</f>
        <v>Salto</v>
      </c>
      <c r="K3412" s="38"/>
      <c r="L3412" s="93">
        <f t="shared" si="221"/>
        <v>45253</v>
      </c>
      <c r="M3412" s="30">
        <f t="shared" si="220"/>
        <v>5</v>
      </c>
      <c r="N3412" s="31">
        <v>980</v>
      </c>
      <c r="O3412" s="31" t="s">
        <v>6608</v>
      </c>
      <c r="P3412" s="31">
        <v>980</v>
      </c>
      <c r="Q3412" s="31"/>
      <c r="R3412" s="31" t="s">
        <v>6609</v>
      </c>
      <c r="S3412" s="31" t="s">
        <v>6610</v>
      </c>
      <c r="T3412" s="40" t="s">
        <v>6611</v>
      </c>
      <c r="U3412" s="40"/>
    </row>
    <row r="3413">
      <c r="A3413" s="39">
        <v>46</v>
      </c>
      <c r="B3413" s="54" t="s">
        <v>40</v>
      </c>
      <c r="C3413" s="55" t="s">
        <v>6607</v>
      </c>
      <c r="D3413" s="141" t="s">
        <v>6548</v>
      </c>
      <c r="E3413" s="88">
        <v>45247</v>
      </c>
      <c r="F3413" s="37" t="str">
        <f>VLOOKUP($C3413,CARPETAS!$C$5:$L$2388,2,FALSE)</f>
        <v>PYB096</v>
      </c>
      <c r="G3413" s="27" t="str">
        <f>VLOOKUP($C3413,CARPETAS!$C$5:$L$2388,9,FALSE)</f>
        <v>147.86.29</v>
      </c>
      <c r="H3413" s="28">
        <f>VLOOKUP($C3413,CARPETAS!$C$5:$L$2388,5,FALSE)</f>
        <v>0</v>
      </c>
      <c r="I3413" s="88">
        <v>45252</v>
      </c>
      <c r="J3413" s="29" t="str">
        <f>VLOOKUP($C3413,CARPETAS!$C$5:$L$2388,4,FALSE)</f>
        <v>Salto</v>
      </c>
      <c r="K3413" s="38"/>
      <c r="L3413" s="93">
        <f t="shared" si="221"/>
        <v>45253</v>
      </c>
      <c r="M3413" s="30">
        <f t="shared" si="220"/>
        <v>6</v>
      </c>
      <c r="N3413" s="31">
        <v>980</v>
      </c>
      <c r="O3413" s="31" t="s">
        <v>6612</v>
      </c>
      <c r="P3413" s="31">
        <v>981</v>
      </c>
      <c r="Q3413" s="31"/>
      <c r="R3413" s="31" t="s">
        <v>6613</v>
      </c>
      <c r="S3413" s="31" t="s">
        <v>6614</v>
      </c>
      <c r="T3413" s="40" t="s">
        <v>6615</v>
      </c>
      <c r="U3413" s="40"/>
    </row>
    <row r="3414">
      <c r="A3414" s="39">
        <v>47</v>
      </c>
      <c r="B3414" s="54" t="s">
        <v>40</v>
      </c>
      <c r="C3414" s="55" t="s">
        <v>6607</v>
      </c>
      <c r="D3414" s="141" t="s">
        <v>6548</v>
      </c>
      <c r="E3414" s="88">
        <v>45250</v>
      </c>
      <c r="F3414" s="37" t="str">
        <f>VLOOKUP($C3414,CARPETAS!$C$5:$L$2388,2,FALSE)</f>
        <v>PYB096</v>
      </c>
      <c r="G3414" s="27" t="str">
        <f>VLOOKUP($C3414,CARPETAS!$C$5:$L$2388,9,FALSE)</f>
        <v>147.86.29</v>
      </c>
      <c r="H3414" s="28">
        <f>VLOOKUP($C3414,CARPETAS!$C$5:$L$2388,5,FALSE)</f>
        <v>0</v>
      </c>
      <c r="I3414" s="88">
        <v>45252</v>
      </c>
      <c r="J3414" s="29" t="str">
        <f>VLOOKUP($C3414,CARPETAS!$C$5:$L$2388,4,FALSE)</f>
        <v>Salto</v>
      </c>
      <c r="K3414" s="38"/>
      <c r="L3414" s="93">
        <f t="shared" si="221"/>
        <v>45253</v>
      </c>
      <c r="M3414" s="30">
        <f t="shared" si="220"/>
        <v>3</v>
      </c>
      <c r="N3414" s="31">
        <v>980</v>
      </c>
      <c r="O3414" s="31" t="s">
        <v>6616</v>
      </c>
      <c r="P3414" s="31">
        <v>980</v>
      </c>
      <c r="Q3414" s="31"/>
      <c r="R3414" s="31" t="s">
        <v>6617</v>
      </c>
      <c r="S3414" s="31" t="s">
        <v>6618</v>
      </c>
      <c r="T3414" s="40" t="s">
        <v>6619</v>
      </c>
      <c r="U3414" s="40"/>
    </row>
    <row r="3415">
      <c r="A3415" s="39">
        <v>46</v>
      </c>
      <c r="B3415" s="54" t="s">
        <v>40</v>
      </c>
      <c r="C3415" s="55" t="s">
        <v>6602</v>
      </c>
      <c r="D3415" s="141" t="s">
        <v>6568</v>
      </c>
      <c r="E3415" s="88">
        <v>45249</v>
      </c>
      <c r="F3415" s="37" t="str">
        <f>VLOOKUP($C3415,CARPETAS!$C$5:$L$2388,2,FALSE)</f>
        <v>PYB098</v>
      </c>
      <c r="G3415" s="27" t="str">
        <f>VLOOKUP($C3415,CARPETAS!$C$5:$L$2388,9,FALSE)</f>
        <v>147,78,63</v>
      </c>
      <c r="H3415" s="28">
        <f>VLOOKUP($C3415,CARPETAS!$C$5:$L$2388,5,FALSE)</f>
        <v>0</v>
      </c>
      <c r="I3415" s="88">
        <v>45253</v>
      </c>
      <c r="J3415" s="29" t="str">
        <f>VLOOKUP($C3415,CARPETAS!$C$5:$L$2388,4,FALSE)</f>
        <v>Salto</v>
      </c>
      <c r="K3415" s="38"/>
      <c r="L3415" s="93">
        <f t="shared" si="221"/>
        <v>45254</v>
      </c>
      <c r="M3415" s="30">
        <f t="shared" si="220"/>
        <v>5</v>
      </c>
      <c r="N3415" s="31">
        <v>980</v>
      </c>
      <c r="O3415" s="31" t="s">
        <v>6620</v>
      </c>
      <c r="P3415" s="31">
        <v>976</v>
      </c>
      <c r="Q3415" s="31"/>
      <c r="R3415" s="31" t="s">
        <v>6621</v>
      </c>
      <c r="S3415" s="31" t="s">
        <v>6622</v>
      </c>
      <c r="T3415" s="40" t="s">
        <v>6623</v>
      </c>
      <c r="U3415" s="40"/>
    </row>
    <row r="3416">
      <c r="A3416" s="39">
        <v>47</v>
      </c>
      <c r="B3416" s="54" t="s">
        <v>40</v>
      </c>
      <c r="C3416" s="55" t="s">
        <v>6624</v>
      </c>
      <c r="D3416" s="141" t="s">
        <v>6554</v>
      </c>
      <c r="E3416" s="88">
        <v>45248</v>
      </c>
      <c r="F3416" s="37" t="str">
        <f>VLOOKUP($C3416,CARPETAS!$C$5:$L$2388,2,FALSE)</f>
        <v>PYB097</v>
      </c>
      <c r="G3416" s="27" t="str">
        <f>VLOOKUP($C3416,CARPETAS!$C$5:$L$2388,9,FALSE)</f>
        <v>1478469/1478473 /1478474 </v>
      </c>
      <c r="H3416" s="28">
        <f>VLOOKUP($C3416,CARPETAS!$C$5:$L$2388,5,FALSE)</f>
        <v>0</v>
      </c>
      <c r="I3416" s="88">
        <f>E3416+5</f>
        <v>45253</v>
      </c>
      <c r="J3416" s="29" t="str">
        <f>VLOOKUP($C3416,CARPETAS!$C$5:$L$2388,4,FALSE)</f>
        <v>Salto</v>
      </c>
      <c r="K3416" s="38"/>
      <c r="L3416" s="93">
        <f t="shared" si="221"/>
        <v>45254</v>
      </c>
      <c r="M3416" s="30">
        <f t="shared" si="220"/>
        <v>6</v>
      </c>
      <c r="N3416" s="31">
        <v>930</v>
      </c>
      <c r="O3416" s="31" t="s">
        <v>6625</v>
      </c>
      <c r="P3416" s="31">
        <v>933</v>
      </c>
      <c r="Q3416" s="31"/>
      <c r="R3416" s="31" t="s">
        <v>6626</v>
      </c>
      <c r="S3416" s="31" t="s">
        <v>6627</v>
      </c>
      <c r="T3416" s="40" t="s">
        <v>6628</v>
      </c>
      <c r="U3416" s="40"/>
    </row>
    <row r="3417">
      <c r="A3417" s="39">
        <v>45</v>
      </c>
      <c r="B3417" s="54" t="s">
        <v>22</v>
      </c>
      <c r="C3417" s="55" t="s">
        <v>23</v>
      </c>
      <c r="D3417" s="141" t="s">
        <v>2282</v>
      </c>
      <c r="E3417" s="88">
        <v>45244</v>
      </c>
      <c r="F3417" s="37" t="str">
        <f>VLOOKUP($C3417,CARPETAS!$C$5:$L$2388,2,FALSE)</f>
        <v>BRB</v>
      </c>
      <c r="G3417" s="27" t="str">
        <f>VLOOKUP($C3417,CARPETAS!$C$5:$L$2388,9,FALSE)</f>
        <v>xx</v>
      </c>
      <c r="H3417" s="28" t="str">
        <f>VLOOKUP($C3417,CARPETAS!$C$5:$L$2388,5,FALSE)</f>
        <v>xx</v>
      </c>
      <c r="I3417" s="88">
        <f>E3417+10</f>
        <v>45254</v>
      </c>
      <c r="J3417" s="29" t="str">
        <f>VLOOKUP($C3417,CARPETAS!$C$5:$L$2388,4,FALSE)</f>
        <v>xx</v>
      </c>
      <c r="K3417" s="38"/>
      <c r="L3417" s="93">
        <f t="shared" si="221"/>
        <v>45255</v>
      </c>
      <c r="M3417" s="30">
        <f t="shared" si="220"/>
        <v>11</v>
      </c>
      <c r="N3417" s="31">
        <v>0</v>
      </c>
      <c r="O3417" s="31"/>
      <c r="P3417" s="31"/>
      <c r="Q3417" s="31"/>
      <c r="R3417" s="31"/>
      <c r="S3417" s="31"/>
      <c r="T3417" s="40"/>
      <c r="U3417" s="40"/>
    </row>
    <row r="3418">
      <c r="A3418" s="39">
        <v>47</v>
      </c>
      <c r="B3418" s="54" t="s">
        <v>22</v>
      </c>
      <c r="C3418" s="55" t="s">
        <v>23</v>
      </c>
      <c r="D3418" s="141" t="s">
        <v>32</v>
      </c>
      <c r="E3418" s="88">
        <v>45252</v>
      </c>
      <c r="F3418" s="37" t="str">
        <f>VLOOKUP($C3418,CARPETAS!$C$5:$L$2388,2,FALSE)</f>
        <v>BRB</v>
      </c>
      <c r="G3418" s="27" t="str">
        <f>VLOOKUP($C3418,CARPETAS!$C$5:$L$2388,9,FALSE)</f>
        <v>xx</v>
      </c>
      <c r="H3418" s="28" t="str">
        <f>VLOOKUP($C3418,CARPETAS!$C$5:$L$2388,5,FALSE)</f>
        <v>xx</v>
      </c>
      <c r="I3418" s="88">
        <f>E3418+2</f>
        <v>45254</v>
      </c>
      <c r="J3418" s="29" t="str">
        <f>VLOOKUP($C3418,CARPETAS!$C$5:$L$2388,4,FALSE)</f>
        <v>xx</v>
      </c>
      <c r="K3418" s="38"/>
      <c r="L3418" s="93">
        <f t="shared" si="221"/>
        <v>45255</v>
      </c>
      <c r="M3418" s="30">
        <f t="shared" si="220"/>
        <v>3</v>
      </c>
      <c r="N3418" s="31">
        <v>918</v>
      </c>
      <c r="O3418" s="31"/>
      <c r="P3418" s="31"/>
      <c r="Q3418" s="31"/>
      <c r="R3418" s="31"/>
      <c r="S3418" s="31"/>
      <c r="T3418" s="40"/>
      <c r="U3418" s="40"/>
    </row>
    <row r="3419" ht="28.5">
      <c r="A3419" s="39">
        <v>46</v>
      </c>
      <c r="B3419" s="54" t="s">
        <v>40</v>
      </c>
      <c r="C3419" s="55" t="s">
        <v>6629</v>
      </c>
      <c r="D3419" s="141" t="s">
        <v>38</v>
      </c>
      <c r="E3419" s="88">
        <v>45245</v>
      </c>
      <c r="F3419" s="37" t="str">
        <f>VLOOKUP($C3419,CARPETAS!$C$5:$L$2388,2,FALSE)</f>
        <v>BRA019</v>
      </c>
      <c r="G3419" s="27" t="str">
        <f>VLOOKUP($C3419,CARPETAS!$C$5:$L$2388,9,FALSE)</f>
        <v>147.70.05</v>
      </c>
      <c r="H3419" s="28" t="str">
        <f>VLOOKUP($C3419,CARPETAS!$C$5:$L$2388,5,FALSE)</f>
        <v>Silvio</v>
      </c>
      <c r="I3419" s="88">
        <v>45254</v>
      </c>
      <c r="J3419" s="29" t="str">
        <f>VLOOKUP($C3419,CARPETAS!$C$5:$L$2388,4,FALSE)</f>
        <v>Rio Branco</v>
      </c>
      <c r="K3419" s="38"/>
      <c r="L3419" s="93">
        <f t="shared" si="221"/>
        <v>45255</v>
      </c>
      <c r="M3419" s="30">
        <f t="shared" si="220"/>
        <v>10</v>
      </c>
      <c r="N3419" s="31">
        <v>1104</v>
      </c>
      <c r="O3419" s="31">
        <v>58933</v>
      </c>
      <c r="P3419" s="31">
        <v>1103</v>
      </c>
      <c r="Q3419" s="31">
        <v>6578</v>
      </c>
      <c r="R3419" s="31" t="s">
        <v>6630</v>
      </c>
      <c r="S3419" s="31" t="s">
        <v>6631</v>
      </c>
      <c r="T3419" s="40" t="s">
        <v>6632</v>
      </c>
      <c r="U3419" s="40"/>
    </row>
    <row r="3420">
      <c r="A3420" s="39">
        <v>47</v>
      </c>
      <c r="B3420" s="54" t="s">
        <v>40</v>
      </c>
      <c r="C3420" s="55" t="s">
        <v>6633</v>
      </c>
      <c r="D3420" s="141" t="s">
        <v>6554</v>
      </c>
      <c r="E3420" s="88">
        <v>45251</v>
      </c>
      <c r="F3420" s="37" t="str">
        <f>VLOOKUP($C3420,CARPETAS!$C$5:$L$2388,2,FALSE)</f>
        <v>PYB099</v>
      </c>
      <c r="G3420" s="27" t="str">
        <f>VLOOKUP($C3420,CARPETAS!$C$5:$L$2388,9,FALSE)</f>
        <v>1478470/1478472</v>
      </c>
      <c r="H3420" s="28">
        <f>VLOOKUP($C3420,CARPETAS!$C$5:$L$2388,5,FALSE)</f>
        <v>0</v>
      </c>
      <c r="I3420" s="88">
        <v>45254</v>
      </c>
      <c r="J3420" s="29" t="str">
        <f>VLOOKUP($C3420,CARPETAS!$C$5:$L$2388,4,FALSE)</f>
        <v>Salto</v>
      </c>
      <c r="K3420" s="38"/>
      <c r="L3420" s="93">
        <f t="shared" si="221"/>
        <v>45255</v>
      </c>
      <c r="M3420" s="30">
        <f t="shared" si="220"/>
        <v>4</v>
      </c>
      <c r="N3420" s="31">
        <v>930</v>
      </c>
      <c r="O3420" s="31" t="s">
        <v>6634</v>
      </c>
      <c r="P3420" s="31">
        <v>933</v>
      </c>
      <c r="Q3420" s="31"/>
      <c r="R3420" s="31" t="s">
        <v>2188</v>
      </c>
      <c r="S3420" s="31" t="s">
        <v>5318</v>
      </c>
      <c r="T3420" s="40" t="s">
        <v>6635</v>
      </c>
      <c r="U3420" s="40"/>
    </row>
    <row r="3421">
      <c r="A3421" s="39">
        <v>47</v>
      </c>
      <c r="B3421" s="54" t="s">
        <v>40</v>
      </c>
      <c r="C3421" s="55" t="s">
        <v>6633</v>
      </c>
      <c r="D3421" s="141" t="s">
        <v>6554</v>
      </c>
      <c r="E3421" s="88">
        <v>45251</v>
      </c>
      <c r="F3421" s="37" t="str">
        <f>VLOOKUP($C3421,CARPETAS!$C$5:$L$2388,2,FALSE)</f>
        <v>PYB099</v>
      </c>
      <c r="G3421" s="27" t="str">
        <f>VLOOKUP($C3421,CARPETAS!$C$5:$L$2388,9,FALSE)</f>
        <v>1478470/1478472</v>
      </c>
      <c r="H3421" s="28">
        <f>VLOOKUP($C3421,CARPETAS!$C$5:$L$2388,5,FALSE)</f>
        <v>0</v>
      </c>
      <c r="I3421" s="88">
        <v>45254</v>
      </c>
      <c r="J3421" s="29" t="str">
        <f>VLOOKUP($C3421,CARPETAS!$C$5:$L$2388,4,FALSE)</f>
        <v>Salto</v>
      </c>
      <c r="K3421" s="38"/>
      <c r="L3421" s="93">
        <f t="shared" si="221"/>
        <v>45255</v>
      </c>
      <c r="M3421" s="30">
        <f t="shared" si="220"/>
        <v>4</v>
      </c>
      <c r="N3421" s="31">
        <v>930</v>
      </c>
      <c r="O3421" s="31" t="s">
        <v>6636</v>
      </c>
      <c r="P3421" s="31">
        <v>932</v>
      </c>
      <c r="Q3421" s="31"/>
      <c r="R3421" s="31" t="s">
        <v>2372</v>
      </c>
      <c r="S3421" s="31" t="s">
        <v>2376</v>
      </c>
      <c r="T3421" s="40" t="s">
        <v>6637</v>
      </c>
      <c r="U3421" s="40"/>
    </row>
    <row r="3422">
      <c r="A3422" s="39">
        <v>46</v>
      </c>
      <c r="B3422" s="54" t="s">
        <v>40</v>
      </c>
      <c r="C3422" s="55" t="s">
        <v>6638</v>
      </c>
      <c r="D3422" s="141" t="s">
        <v>38</v>
      </c>
      <c r="E3422" s="88">
        <v>45246</v>
      </c>
      <c r="F3422" s="37" t="str">
        <f>VLOOKUP($C3422,CARPETAS!$C$5:$L$2388,2,FALSE)</f>
        <v>BRA019</v>
      </c>
      <c r="G3422" s="27" t="str">
        <f>VLOOKUP($C3422,CARPETAS!$C$5:$L$2388,9,FALSE)</f>
        <v>147.70.05</v>
      </c>
      <c r="H3422" s="28" t="str">
        <f>VLOOKUP($C3422,CARPETAS!$C$5:$L$2388,5,FALSE)</f>
        <v>Silvio</v>
      </c>
      <c r="I3422" s="88">
        <v>45254</v>
      </c>
      <c r="J3422" s="29" t="str">
        <f>VLOOKUP($C3422,CARPETAS!$C$5:$L$2388,4,FALSE)</f>
        <v>Rio Branco</v>
      </c>
      <c r="K3422" s="38"/>
      <c r="L3422" s="93">
        <f t="shared" si="221"/>
        <v>45255</v>
      </c>
      <c r="M3422" s="30">
        <f t="shared" si="220"/>
        <v>9</v>
      </c>
      <c r="N3422" s="31">
        <v>1104</v>
      </c>
      <c r="O3422" s="31">
        <v>58936</v>
      </c>
      <c r="P3422" s="31"/>
      <c r="Q3422" s="31">
        <v>6584</v>
      </c>
      <c r="R3422" s="31" t="s">
        <v>6639</v>
      </c>
      <c r="S3422" s="31" t="s">
        <v>6640</v>
      </c>
      <c r="T3422" s="40" t="s">
        <v>6641</v>
      </c>
      <c r="U3422" s="40"/>
    </row>
    <row r="3423">
      <c r="A3423" s="39">
        <v>47</v>
      </c>
      <c r="B3423" s="54" t="s">
        <v>40</v>
      </c>
      <c r="C3423" s="55" t="s">
        <v>6642</v>
      </c>
      <c r="D3423" s="141" t="s">
        <v>6568</v>
      </c>
      <c r="E3423" s="88">
        <v>45251</v>
      </c>
      <c r="F3423" s="37" t="str">
        <f>VLOOKUP($C3423,CARPETAS!$C$5:$L$2388,2,FALSE)</f>
        <v>PYB101</v>
      </c>
      <c r="G3423" s="27" t="str">
        <f>VLOOKUP($C3423,CARPETAS!$C$5:$L$2388,9,FALSE)</f>
        <v>147.84.53</v>
      </c>
      <c r="H3423" s="28">
        <f>VLOOKUP($C3423,CARPETAS!$C$5:$L$2388,5,FALSE)</f>
        <v>0</v>
      </c>
      <c r="I3423" s="88">
        <v>45254</v>
      </c>
      <c r="J3423" s="29" t="str">
        <f>VLOOKUP($C3423,CARPETAS!$C$5:$L$2388,4,FALSE)</f>
        <v>Salto</v>
      </c>
      <c r="K3423" s="38"/>
      <c r="L3423" s="93">
        <f t="shared" si="221"/>
        <v>45255</v>
      </c>
      <c r="M3423" s="30">
        <f t="shared" si="220"/>
        <v>4</v>
      </c>
      <c r="N3423" s="31">
        <v>972</v>
      </c>
      <c r="O3423" s="31" t="s">
        <v>6643</v>
      </c>
      <c r="P3423" s="31">
        <v>972</v>
      </c>
      <c r="Q3423" s="31"/>
      <c r="R3423" s="31" t="s">
        <v>6644</v>
      </c>
      <c r="S3423" s="31" t="s">
        <v>6645</v>
      </c>
      <c r="T3423" s="40" t="s">
        <v>6646</v>
      </c>
      <c r="U3423" s="40"/>
    </row>
    <row r="3424">
      <c r="A3424" s="39">
        <v>47</v>
      </c>
      <c r="B3424" s="54" t="s">
        <v>6647</v>
      </c>
      <c r="C3424" s="55" t="s">
        <v>6648</v>
      </c>
      <c r="D3424" s="141" t="s">
        <v>2282</v>
      </c>
      <c r="E3424" s="88">
        <v>45252</v>
      </c>
      <c r="F3424" s="37" t="str">
        <f>VLOOKUP($C3424,CARPETAS!$C$5:$L$2388,2,FALSE)</f>
        <v>BRE056</v>
      </c>
      <c r="G3424" s="27" t="str">
        <f>VLOOKUP($C3424,CARPETAS!$C$5:$L$2388,9,FALSE)</f>
        <v>1478033/1478034/1478032</v>
      </c>
      <c r="H3424" s="28" t="str">
        <f>VLOOKUP($C3424,CARPETAS!$C$5:$L$2388,5,FALSE)</f>
        <v>Benini</v>
      </c>
      <c r="I3424" s="88">
        <v>45254</v>
      </c>
      <c r="J3424" s="29" t="str">
        <f>VLOOKUP($C3424,CARPETAS!$C$5:$L$2388,4,FALSE)</f>
        <v>Rio Branco</v>
      </c>
      <c r="K3424" s="38"/>
      <c r="L3424" s="93">
        <v>45258</v>
      </c>
      <c r="M3424" s="30">
        <f t="shared" si="220"/>
        <v>6</v>
      </c>
      <c r="N3424" s="31">
        <v>1226</v>
      </c>
      <c r="O3424" s="31"/>
      <c r="P3424" s="31"/>
      <c r="Q3424" s="31">
        <v>55</v>
      </c>
      <c r="R3424" s="31" t="s">
        <v>6388</v>
      </c>
      <c r="S3424" s="31" t="s">
        <v>6389</v>
      </c>
      <c r="T3424" s="40"/>
      <c r="U3424" s="40"/>
    </row>
    <row r="3425" ht="28.5">
      <c r="A3425" s="39">
        <v>47</v>
      </c>
      <c r="B3425" s="54" t="s">
        <v>40</v>
      </c>
      <c r="C3425" s="55" t="s">
        <v>6649</v>
      </c>
      <c r="D3425" s="141" t="s">
        <v>6548</v>
      </c>
      <c r="E3425" s="88">
        <v>45252</v>
      </c>
      <c r="F3425" s="37" t="str">
        <f>VLOOKUP($C3425,CARPETAS!$C$5:$L$2388,2,FALSE)</f>
        <v>PYB100</v>
      </c>
      <c r="G3425" s="27" t="str">
        <f>VLOOKUP($C3425,CARPETAS!$C$5:$L$2388,9,FALSE)</f>
        <v>147.82.05</v>
      </c>
      <c r="H3425" s="28">
        <f>VLOOKUP($C3425,CARPETAS!$C$5:$L$2388,5,FALSE)</f>
        <v>0</v>
      </c>
      <c r="I3425" s="88">
        <v>45255</v>
      </c>
      <c r="J3425" s="29" t="str">
        <f>VLOOKUP($C3425,CARPETAS!$C$5:$L$2388,4,FALSE)</f>
        <v>Salto</v>
      </c>
      <c r="K3425" s="38"/>
      <c r="L3425" s="93">
        <f>I3425+1</f>
        <v>45256</v>
      </c>
      <c r="M3425" s="30">
        <f t="shared" si="220"/>
        <v>4</v>
      </c>
      <c r="N3425" s="31">
        <v>980</v>
      </c>
      <c r="O3425" s="31" t="s">
        <v>6650</v>
      </c>
      <c r="P3425" s="31">
        <v>981</v>
      </c>
      <c r="Q3425" s="31"/>
      <c r="R3425" s="31" t="s">
        <v>6651</v>
      </c>
      <c r="S3425" s="31" t="s">
        <v>6652</v>
      </c>
      <c r="T3425" s="40" t="s">
        <v>6653</v>
      </c>
      <c r="U3425" s="40"/>
    </row>
    <row r="3426" ht="28.5">
      <c r="A3426" s="39">
        <v>47</v>
      </c>
      <c r="B3426" s="54" t="s">
        <v>40</v>
      </c>
      <c r="C3426" s="55" t="s">
        <v>6649</v>
      </c>
      <c r="D3426" s="141" t="s">
        <v>6548</v>
      </c>
      <c r="E3426" s="88">
        <v>45283</v>
      </c>
      <c r="F3426" s="37" t="str">
        <f>VLOOKUP($C3426,CARPETAS!$C$5:$L$2388,2,FALSE)</f>
        <v>PYB100</v>
      </c>
      <c r="G3426" s="27" t="str">
        <f>VLOOKUP($C3426,CARPETAS!$C$5:$L$2388,9,FALSE)</f>
        <v>147.82.05</v>
      </c>
      <c r="H3426" s="28">
        <f>VLOOKUP($C3426,CARPETAS!$C$5:$L$2388,5,FALSE)</f>
        <v>0</v>
      </c>
      <c r="I3426" s="88">
        <v>45255</v>
      </c>
      <c r="J3426" s="29" t="str">
        <f>VLOOKUP($C3426,CARPETAS!$C$5:$L$2388,4,FALSE)</f>
        <v>Salto</v>
      </c>
      <c r="K3426" s="38"/>
      <c r="L3426" s="93">
        <v>45257</v>
      </c>
      <c r="M3426" s="30">
        <f t="shared" si="220"/>
        <v>-26</v>
      </c>
      <c r="N3426" s="31">
        <v>980</v>
      </c>
      <c r="O3426" s="31" t="s">
        <v>6654</v>
      </c>
      <c r="P3426" s="31">
        <v>980</v>
      </c>
      <c r="Q3426" s="31"/>
      <c r="R3426" s="31" t="s">
        <v>6655</v>
      </c>
      <c r="S3426" s="31" t="s">
        <v>6656</v>
      </c>
      <c r="T3426" s="40" t="s">
        <v>6657</v>
      </c>
      <c r="U3426" s="40"/>
    </row>
    <row r="3427">
      <c r="A3427" s="39">
        <v>47</v>
      </c>
      <c r="B3427" s="54" t="s">
        <v>40</v>
      </c>
      <c r="C3427" s="55" t="s">
        <v>6624</v>
      </c>
      <c r="D3427" s="141" t="s">
        <v>6554</v>
      </c>
      <c r="E3427" s="88">
        <v>45252</v>
      </c>
      <c r="F3427" s="37" t="str">
        <f>VLOOKUP($C3427,CARPETAS!$C$5:$L$2388,2,FALSE)</f>
        <v>PYB097</v>
      </c>
      <c r="G3427" s="27" t="str">
        <f>VLOOKUP($C3427,CARPETAS!$C$5:$L$2388,9,FALSE)</f>
        <v>1478469/1478473 /1478474 </v>
      </c>
      <c r="H3427" s="28">
        <f>VLOOKUP($C3427,CARPETAS!$C$5:$L$2388,5,FALSE)</f>
        <v>0</v>
      </c>
      <c r="I3427" s="88">
        <f>E3427+5</f>
        <v>45257</v>
      </c>
      <c r="J3427" s="29" t="str">
        <f>VLOOKUP($C3427,CARPETAS!$C$5:$L$2388,4,FALSE)</f>
        <v>Salto</v>
      </c>
      <c r="K3427" s="38"/>
      <c r="L3427" s="93">
        <f ref="L3427:L3435" t="shared" si="222">I3427+1</f>
        <v>45258</v>
      </c>
      <c r="M3427" s="30">
        <f t="shared" si="220"/>
        <v>6</v>
      </c>
      <c r="N3427" s="31">
        <v>930</v>
      </c>
      <c r="O3427" s="31" t="s">
        <v>6658</v>
      </c>
      <c r="P3427" s="31">
        <v>933</v>
      </c>
      <c r="Q3427" s="31"/>
      <c r="R3427" s="31" t="s">
        <v>5895</v>
      </c>
      <c r="S3427" s="31" t="s">
        <v>5896</v>
      </c>
      <c r="T3427" s="40" t="s">
        <v>6659</v>
      </c>
      <c r="U3427" s="40"/>
    </row>
    <row r="3428">
      <c r="A3428" s="39">
        <v>47</v>
      </c>
      <c r="B3428" s="54" t="s">
        <v>40</v>
      </c>
      <c r="C3428" s="55" t="s">
        <v>6624</v>
      </c>
      <c r="D3428" s="141" t="s">
        <v>6554</v>
      </c>
      <c r="E3428" s="88">
        <v>45253</v>
      </c>
      <c r="F3428" s="37" t="str">
        <f>VLOOKUP($C3428,CARPETAS!$C$5:$L$2388,2,FALSE)</f>
        <v>PYB097</v>
      </c>
      <c r="G3428" s="27" t="str">
        <f>VLOOKUP($C3428,CARPETAS!$C$5:$L$2388,9,FALSE)</f>
        <v>1478469/1478473 /1478474 </v>
      </c>
      <c r="H3428" s="28">
        <f>VLOOKUP($C3428,CARPETAS!$C$5:$L$2388,5,FALSE)</f>
        <v>0</v>
      </c>
      <c r="I3428" s="88">
        <v>45257</v>
      </c>
      <c r="J3428" s="29" t="str">
        <f>VLOOKUP($C3428,CARPETAS!$C$5:$L$2388,4,FALSE)</f>
        <v>Salto</v>
      </c>
      <c r="K3428" s="38"/>
      <c r="L3428" s="93">
        <f t="shared" si="222"/>
        <v>45258</v>
      </c>
      <c r="M3428" s="30">
        <f t="shared" si="220"/>
        <v>5</v>
      </c>
      <c r="N3428" s="31">
        <v>930</v>
      </c>
      <c r="O3428" s="31" t="s">
        <v>6660</v>
      </c>
      <c r="P3428" s="31">
        <v>933</v>
      </c>
      <c r="Q3428" s="31"/>
      <c r="R3428" s="31" t="s">
        <v>5660</v>
      </c>
      <c r="S3428" s="31" t="s">
        <v>5661</v>
      </c>
      <c r="T3428" s="40" t="s">
        <v>6661</v>
      </c>
      <c r="U3428" s="40"/>
    </row>
    <row r="3429" ht="9.75" customHeight="1">
      <c r="A3429" s="39">
        <v>46</v>
      </c>
      <c r="B3429" s="54" t="s">
        <v>22</v>
      </c>
      <c r="C3429" s="55" t="s">
        <v>23</v>
      </c>
      <c r="D3429" s="141" t="s">
        <v>38</v>
      </c>
      <c r="E3429" s="88">
        <v>45247</v>
      </c>
      <c r="F3429" s="37" t="str">
        <f>VLOOKUP($C3429,CARPETAS!$C$5:$L$2388,2,FALSE)</f>
        <v>BRB</v>
      </c>
      <c r="G3429" s="27" t="str">
        <f>VLOOKUP($C3429,CARPETAS!$C$5:$L$2388,9,FALSE)</f>
        <v>xx</v>
      </c>
      <c r="H3429" s="28" t="str">
        <f>VLOOKUP($C3429,CARPETAS!$C$5:$L$2388,5,FALSE)</f>
        <v>xx</v>
      </c>
      <c r="I3429" s="88">
        <f>E3429+10</f>
        <v>45257</v>
      </c>
      <c r="J3429" s="29" t="str">
        <f>VLOOKUP($C3429,CARPETAS!$C$5:$L$2388,4,FALSE)</f>
        <v>xx</v>
      </c>
      <c r="K3429" s="38"/>
      <c r="L3429" s="93">
        <f t="shared" si="222"/>
        <v>45258</v>
      </c>
      <c r="M3429" s="30">
        <f t="shared" si="220"/>
        <v>11</v>
      </c>
      <c r="N3429" s="31">
        <v>1104</v>
      </c>
      <c r="O3429" s="31"/>
      <c r="P3429" s="31"/>
      <c r="Q3429" s="31"/>
      <c r="R3429" s="31"/>
      <c r="S3429" s="31"/>
      <c r="T3429" s="40"/>
      <c r="U3429" s="40"/>
    </row>
    <row r="3430" ht="11.25" customHeight="1">
      <c r="A3430" s="39">
        <v>47</v>
      </c>
      <c r="B3430" s="54" t="s">
        <v>40</v>
      </c>
      <c r="C3430" s="55" t="s">
        <v>6642</v>
      </c>
      <c r="D3430" s="141" t="s">
        <v>6568</v>
      </c>
      <c r="E3430" s="88">
        <v>45252</v>
      </c>
      <c r="F3430" s="37" t="str">
        <f>VLOOKUP($C3430,CARPETAS!$C$5:$L$2388,2,FALSE)</f>
        <v>PYB101</v>
      </c>
      <c r="G3430" s="27" t="str">
        <f>VLOOKUP($C3430,CARPETAS!$C$5:$L$2388,9,FALSE)</f>
        <v>147.84.53</v>
      </c>
      <c r="H3430" s="28">
        <f>VLOOKUP($C3430,CARPETAS!$C$5:$L$2388,5,FALSE)</f>
        <v>0</v>
      </c>
      <c r="I3430" s="88">
        <v>45258</v>
      </c>
      <c r="J3430" s="29" t="str">
        <f>VLOOKUP($C3430,CARPETAS!$C$5:$L$2388,4,FALSE)</f>
        <v>Salto</v>
      </c>
      <c r="K3430" s="38"/>
      <c r="L3430" s="93">
        <f t="shared" si="222"/>
        <v>45259</v>
      </c>
      <c r="M3430" s="30">
        <f t="shared" si="220"/>
        <v>7</v>
      </c>
      <c r="N3430" s="31">
        <v>972</v>
      </c>
      <c r="O3430" s="31" t="s">
        <v>6662</v>
      </c>
      <c r="P3430" s="31">
        <v>974</v>
      </c>
      <c r="Q3430" s="31"/>
      <c r="R3430" s="31" t="s">
        <v>6518</v>
      </c>
      <c r="S3430" s="31" t="s">
        <v>6519</v>
      </c>
      <c r="T3430" s="40" t="s">
        <v>6663</v>
      </c>
      <c r="U3430" s="40"/>
    </row>
    <row r="3431">
      <c r="A3431" s="39">
        <v>47</v>
      </c>
      <c r="B3431" s="54" t="s">
        <v>40</v>
      </c>
      <c r="C3431" s="55" t="s">
        <v>6649</v>
      </c>
      <c r="D3431" s="141" t="s">
        <v>6548</v>
      </c>
      <c r="E3431" s="88">
        <v>45254</v>
      </c>
      <c r="F3431" s="37" t="str">
        <f>VLOOKUP($C3431,CARPETAS!$C$5:$L$2388,2,FALSE)</f>
        <v>PYB100</v>
      </c>
      <c r="G3431" s="27" t="str">
        <f>VLOOKUP($C3431,CARPETAS!$C$5:$L$2388,9,FALSE)</f>
        <v>147.82.05</v>
      </c>
      <c r="H3431" s="28">
        <f>VLOOKUP($C3431,CARPETAS!$C$5:$L$2388,5,FALSE)</f>
        <v>0</v>
      </c>
      <c r="I3431" s="88">
        <v>45258</v>
      </c>
      <c r="J3431" s="29" t="str">
        <f>VLOOKUP($C3431,CARPETAS!$C$5:$L$2388,4,FALSE)</f>
        <v>Salto</v>
      </c>
      <c r="K3431" s="38"/>
      <c r="L3431" s="93">
        <f t="shared" si="222"/>
        <v>45259</v>
      </c>
      <c r="M3431" s="30">
        <f t="shared" si="220"/>
        <v>5</v>
      </c>
      <c r="N3431" s="31">
        <v>980</v>
      </c>
      <c r="O3431" s="31" t="s">
        <v>6664</v>
      </c>
      <c r="P3431" s="31">
        <v>982</v>
      </c>
      <c r="Q3431" s="31"/>
      <c r="R3431" s="31" t="s">
        <v>6665</v>
      </c>
      <c r="S3431" s="31" t="s">
        <v>6666</v>
      </c>
      <c r="T3431" s="40" t="s">
        <v>6667</v>
      </c>
      <c r="U3431" s="40"/>
    </row>
    <row r="3432">
      <c r="A3432" s="39">
        <v>47</v>
      </c>
      <c r="B3432" s="54" t="s">
        <v>40</v>
      </c>
      <c r="C3432" s="55" t="s">
        <v>6668</v>
      </c>
      <c r="D3432" s="141" t="s">
        <v>6554</v>
      </c>
      <c r="E3432" s="88">
        <v>45254</v>
      </c>
      <c r="F3432" s="37" t="str">
        <f>VLOOKUP($C3432,CARPETAS!$C$5:$L$2388,2,FALSE)</f>
        <v>PYB102</v>
      </c>
      <c r="G3432" s="27" t="str">
        <f>VLOOKUP($C3432,CARPETAS!$C$5:$L$2388,9,FALSE)</f>
        <v>147.84.75</v>
      </c>
      <c r="H3432" s="28">
        <f>VLOOKUP($C3432,CARPETAS!$C$5:$L$2388,5,FALSE)</f>
        <v>0</v>
      </c>
      <c r="I3432" s="88">
        <f>E3432+5</f>
        <v>45259</v>
      </c>
      <c r="J3432" s="29" t="str">
        <f>VLOOKUP($C3432,CARPETAS!$C$5:$L$2388,4,FALSE)</f>
        <v>Salto</v>
      </c>
      <c r="K3432" s="38"/>
      <c r="L3432" s="93">
        <f t="shared" si="222"/>
        <v>45260</v>
      </c>
      <c r="M3432" s="30">
        <f t="shared" si="220"/>
        <v>6</v>
      </c>
      <c r="N3432" s="31">
        <v>930</v>
      </c>
      <c r="O3432" s="31" t="s">
        <v>6669</v>
      </c>
      <c r="P3432" s="31">
        <v>931</v>
      </c>
      <c r="Q3432" s="31"/>
      <c r="R3432" s="31" t="s">
        <v>6670</v>
      </c>
      <c r="S3432" s="31" t="s">
        <v>6671</v>
      </c>
      <c r="T3432" s="40" t="s">
        <v>6672</v>
      </c>
      <c r="U3432" s="40"/>
    </row>
    <row r="3433">
      <c r="A3433" s="39">
        <v>48</v>
      </c>
      <c r="B3433" s="54" t="s">
        <v>40</v>
      </c>
      <c r="C3433" s="55" t="s">
        <v>6480</v>
      </c>
      <c r="D3433" s="141" t="s">
        <v>27</v>
      </c>
      <c r="E3433" s="88">
        <v>45258</v>
      </c>
      <c r="F3433" s="37" t="str">
        <f>VLOOKUP($C3433,CARPETAS!$C$5:$L$2388,2,FALSE)</f>
        <v>BRB056</v>
      </c>
      <c r="G3433" s="27" t="str">
        <f>VLOOKUP($C3433,CARPETAS!$C$5:$L$2388,9,FALSE)</f>
        <v>147.65.74</v>
      </c>
      <c r="H3433" s="28" t="str">
        <f>VLOOKUP($C3433,CARPETAS!$C$5:$L$2388,5,FALSE)</f>
        <v>Zanini</v>
      </c>
      <c r="I3433" s="88">
        <v>45259</v>
      </c>
      <c r="J3433" s="29" t="str">
        <f>VLOOKUP($C3433,CARPETAS!$C$5:$L$2388,4,FALSE)</f>
        <v>Rio Branco</v>
      </c>
      <c r="K3433" s="38"/>
      <c r="L3433" s="93">
        <f t="shared" si="222"/>
        <v>45260</v>
      </c>
      <c r="M3433" s="30">
        <f t="shared" si="220"/>
        <v>2</v>
      </c>
      <c r="N3433" s="31">
        <v>900</v>
      </c>
      <c r="O3433" s="31" t="s">
        <v>698</v>
      </c>
      <c r="P3433" s="31">
        <v>900</v>
      </c>
      <c r="Q3433" s="31">
        <v>4080</v>
      </c>
      <c r="R3433" s="31" t="s">
        <v>6673</v>
      </c>
      <c r="S3433" s="31" t="s">
        <v>6674</v>
      </c>
      <c r="T3433" s="40" t="s">
        <v>6675</v>
      </c>
      <c r="U3433" s="40"/>
    </row>
    <row r="3434">
      <c r="A3434" s="39">
        <v>48</v>
      </c>
      <c r="B3434" s="54" t="s">
        <v>40</v>
      </c>
      <c r="C3434" s="55" t="s">
        <v>6676</v>
      </c>
      <c r="D3434" s="141" t="s">
        <v>6554</v>
      </c>
      <c r="E3434" s="88">
        <v>45255</v>
      </c>
      <c r="F3434" s="37" t="str">
        <f>VLOOKUP($C3434,CARPETAS!$C$5:$L$2388,2,FALSE)</f>
        <v>PYB103</v>
      </c>
      <c r="G3434" s="27" t="str">
        <f>VLOOKUP($C3434,CARPETAS!$C$5:$L$2388,9,FALSE)</f>
        <v>147.91.35</v>
      </c>
      <c r="H3434" s="28">
        <f>VLOOKUP($C3434,CARPETAS!$C$5:$L$2388,5,FALSE)</f>
        <v>0</v>
      </c>
      <c r="I3434" s="88">
        <f>E3434+5</f>
        <v>45260</v>
      </c>
      <c r="J3434" s="29" t="str">
        <f>VLOOKUP($C3434,CARPETAS!$C$5:$L$2388,4,FALSE)</f>
        <v>Salto</v>
      </c>
      <c r="K3434" s="38"/>
      <c r="L3434" s="93">
        <f t="shared" si="222"/>
        <v>45261</v>
      </c>
      <c r="M3434" s="30">
        <f t="shared" si="220"/>
        <v>6</v>
      </c>
      <c r="N3434" s="31">
        <v>930</v>
      </c>
      <c r="O3434" s="31" t="s">
        <v>6677</v>
      </c>
      <c r="P3434" s="31">
        <v>933</v>
      </c>
      <c r="Q3434" s="31"/>
      <c r="R3434" s="31" t="s">
        <v>2009</v>
      </c>
      <c r="S3434" s="31" t="s">
        <v>5831</v>
      </c>
      <c r="T3434" s="40" t="s">
        <v>6678</v>
      </c>
      <c r="U3434" s="40"/>
    </row>
    <row r="3435">
      <c r="A3435" s="39">
        <v>48</v>
      </c>
      <c r="B3435" s="54" t="s">
        <v>40</v>
      </c>
      <c r="C3435" s="55" t="s">
        <v>6679</v>
      </c>
      <c r="D3435" s="141" t="s">
        <v>6548</v>
      </c>
      <c r="E3435" s="88">
        <v>45258</v>
      </c>
      <c r="F3435" s="37" t="str">
        <f>VLOOKUP($C3435,CARPETAS!$C$5:$L$2388,2,FALSE)</f>
        <v>PYB106</v>
      </c>
      <c r="G3435" s="27" t="str">
        <f>VLOOKUP($C3435,CARPETAS!$C$5:$L$2388,9,FALSE)</f>
        <v>147,91,36</v>
      </c>
      <c r="H3435" s="28">
        <f>VLOOKUP($C3435,CARPETAS!$C$5:$L$2388,5,FALSE)</f>
        <v>0</v>
      </c>
      <c r="I3435" s="88">
        <v>45260</v>
      </c>
      <c r="J3435" s="29" t="str">
        <f>VLOOKUP($C3435,CARPETAS!$C$5:$L$2388,4,FALSE)</f>
        <v>Salto</v>
      </c>
      <c r="K3435" s="38"/>
      <c r="L3435" s="93">
        <f t="shared" si="222"/>
        <v>45261</v>
      </c>
      <c r="M3435" s="30">
        <f t="shared" si="220"/>
        <v>3</v>
      </c>
      <c r="N3435" s="31">
        <v>980</v>
      </c>
      <c r="O3435" s="31" t="s">
        <v>6680</v>
      </c>
      <c r="P3435" s="31">
        <v>980</v>
      </c>
      <c r="Q3435" s="31"/>
      <c r="R3435" s="31" t="s">
        <v>6681</v>
      </c>
      <c r="S3435" s="31" t="s">
        <v>6682</v>
      </c>
      <c r="T3435" s="40" t="s">
        <v>6683</v>
      </c>
      <c r="U3435" s="40"/>
    </row>
    <row r="3436">
      <c r="A3436" s="39">
        <v>48</v>
      </c>
      <c r="B3436" s="54" t="s">
        <v>40</v>
      </c>
      <c r="C3436" s="55" t="s">
        <v>6684</v>
      </c>
      <c r="D3436" s="141" t="s">
        <v>6554</v>
      </c>
      <c r="E3436" s="88">
        <v>45257</v>
      </c>
      <c r="F3436" s="37" t="str">
        <f>VLOOKUP($C3436,CARPETAS!$C$5:$L$2388,2,FALSE)</f>
        <v>PYB104</v>
      </c>
      <c r="G3436" s="27" t="str">
        <f>VLOOKUP($C3436,CARPETAS!$C$5:$L$2388,9,FALSE)</f>
        <v>147.91.32</v>
      </c>
      <c r="H3436" s="28">
        <f>VLOOKUP($C3436,CARPETAS!$C$5:$L$2388,5,FALSE)</f>
        <v>0</v>
      </c>
      <c r="I3436" s="88">
        <v>45260</v>
      </c>
      <c r="J3436" s="29" t="str">
        <f>VLOOKUP($C3436,CARPETAS!$C$5:$L$2388,4,FALSE)</f>
        <v>Salto</v>
      </c>
      <c r="K3436" s="38"/>
      <c r="L3436" s="93">
        <f>I3436+1+1</f>
        <v>45262</v>
      </c>
      <c r="M3436" s="30">
        <f t="shared" si="220"/>
        <v>5</v>
      </c>
      <c r="N3436" s="31">
        <v>930</v>
      </c>
      <c r="O3436" s="31" t="s">
        <v>6685</v>
      </c>
      <c r="P3436" s="31">
        <v>930</v>
      </c>
      <c r="Q3436" s="31"/>
      <c r="R3436" s="31" t="s">
        <v>6595</v>
      </c>
      <c r="S3436" s="31" t="s">
        <v>6596</v>
      </c>
      <c r="T3436" s="40" t="s">
        <v>6686</v>
      </c>
      <c r="U3436" s="40"/>
    </row>
    <row r="3437" ht="28.5">
      <c r="A3437" s="39">
        <v>47</v>
      </c>
      <c r="B3437" s="54" t="s">
        <v>40</v>
      </c>
      <c r="C3437" s="55" t="s">
        <v>6687</v>
      </c>
      <c r="D3437" s="141" t="s">
        <v>38</v>
      </c>
      <c r="E3437" s="88">
        <v>45253</v>
      </c>
      <c r="F3437" s="37" t="str">
        <f>VLOOKUP($C3437,CARPETAS!$C$5:$L$2388,2,FALSE)</f>
        <v>BRA020</v>
      </c>
      <c r="G3437" s="27" t="str">
        <f>VLOOKUP($C3437,CARPETAS!$C$5:$L$2388,9,FALSE)</f>
        <v>147,85,58</v>
      </c>
      <c r="H3437" s="28" t="str">
        <f>VLOOKUP($C3437,CARPETAS!$C$5:$L$2388,5,FALSE)</f>
        <v>Silvio</v>
      </c>
      <c r="I3437" s="88">
        <v>45260</v>
      </c>
      <c r="J3437" s="29" t="str">
        <f>VLOOKUP($C3437,CARPETAS!$C$5:$L$2388,4,FALSE)</f>
        <v>Rio Branco</v>
      </c>
      <c r="K3437" s="38"/>
      <c r="L3437" s="93">
        <f>I3437+1+1</f>
        <v>45262</v>
      </c>
      <c r="M3437" s="30">
        <f t="shared" si="220"/>
        <v>9</v>
      </c>
      <c r="N3437" s="31">
        <v>1104</v>
      </c>
      <c r="O3437" s="31">
        <v>58816</v>
      </c>
      <c r="P3437" s="31">
        <v>1104</v>
      </c>
      <c r="Q3437" s="31">
        <v>6592</v>
      </c>
      <c r="R3437" s="31" t="s">
        <v>6688</v>
      </c>
      <c r="S3437" s="31" t="s">
        <v>6689</v>
      </c>
      <c r="T3437" s="40" t="s">
        <v>6690</v>
      </c>
      <c r="U3437" s="40"/>
    </row>
    <row r="3438" ht="28.5">
      <c r="A3438" s="39">
        <v>47</v>
      </c>
      <c r="B3438" s="54" t="s">
        <v>40</v>
      </c>
      <c r="C3438" s="55" t="s">
        <v>6691</v>
      </c>
      <c r="D3438" s="141" t="s">
        <v>38</v>
      </c>
      <c r="E3438" s="88">
        <v>45253</v>
      </c>
      <c r="F3438" s="37" t="str">
        <f>VLOOKUP($C3438,CARPETAS!$C$5:$L$2388,2,FALSE)</f>
        <v>BRA020</v>
      </c>
      <c r="G3438" s="27" t="str">
        <f>VLOOKUP($C3438,CARPETAS!$C$5:$L$2388,9,FALSE)</f>
        <v>147,85,58</v>
      </c>
      <c r="H3438" s="28" t="str">
        <f>VLOOKUP($C3438,CARPETAS!$C$5:$L$2388,5,FALSE)</f>
        <v>Silvio</v>
      </c>
      <c r="I3438" s="88">
        <v>45260</v>
      </c>
      <c r="J3438" s="29" t="str">
        <f>VLOOKUP($C3438,CARPETAS!$C$5:$L$2388,4,FALSE)</f>
        <v>Rio Branco</v>
      </c>
      <c r="K3438" s="38"/>
      <c r="L3438" s="93">
        <f>I3438+1+1</f>
        <v>45262</v>
      </c>
      <c r="M3438" s="30">
        <f t="shared" si="220"/>
        <v>9</v>
      </c>
      <c r="N3438" s="31">
        <v>1104</v>
      </c>
      <c r="O3438" s="31">
        <v>58818</v>
      </c>
      <c r="P3438" s="31">
        <v>1104</v>
      </c>
      <c r="Q3438" s="31">
        <v>6598</v>
      </c>
      <c r="R3438" s="31" t="s">
        <v>6008</v>
      </c>
      <c r="S3438" s="31" t="s">
        <v>6009</v>
      </c>
      <c r="T3438" s="40" t="s">
        <v>6690</v>
      </c>
      <c r="U3438" s="40"/>
    </row>
    <row r="3439">
      <c r="A3439" s="39">
        <v>48</v>
      </c>
      <c r="B3439" s="54" t="s">
        <v>40</v>
      </c>
      <c r="C3439" s="55" t="s">
        <v>6684</v>
      </c>
      <c r="D3439" s="141" t="s">
        <v>6554</v>
      </c>
      <c r="E3439" s="88">
        <v>45258</v>
      </c>
      <c r="F3439" s="37" t="str">
        <f>VLOOKUP($C3439,CARPETAS!$C$5:$L$2388,2,FALSE)</f>
        <v>PYB104</v>
      </c>
      <c r="G3439" s="27" t="str">
        <f>VLOOKUP($C3439,CARPETAS!$C$5:$L$2388,9,FALSE)</f>
        <v>147.91.32</v>
      </c>
      <c r="H3439" s="28">
        <f>VLOOKUP($C3439,CARPETAS!$C$5:$L$2388,5,FALSE)</f>
        <v>0</v>
      </c>
      <c r="I3439" s="88">
        <v>45260</v>
      </c>
      <c r="J3439" s="29" t="str">
        <f>VLOOKUP($C3439,CARPETAS!$C$5:$L$2388,4,FALSE)</f>
        <v>Salto</v>
      </c>
      <c r="K3439" s="38"/>
      <c r="L3439" s="93">
        <v>45264</v>
      </c>
      <c r="M3439" s="30">
        <f t="shared" si="220"/>
        <v>6</v>
      </c>
      <c r="N3439" s="31">
        <v>930</v>
      </c>
      <c r="O3439" s="31" t="s">
        <v>6692</v>
      </c>
      <c r="P3439" s="31">
        <v>930</v>
      </c>
      <c r="Q3439" s="31"/>
      <c r="R3439" s="31" t="s">
        <v>6273</v>
      </c>
      <c r="S3439" s="31" t="s">
        <v>6274</v>
      </c>
      <c r="T3439" s="40" t="s">
        <v>6693</v>
      </c>
      <c r="U3439" s="40"/>
    </row>
    <row r="3440">
      <c r="A3440" s="39">
        <v>48</v>
      </c>
      <c r="B3440" s="54" t="s">
        <v>40</v>
      </c>
      <c r="C3440" s="55" t="s">
        <v>6679</v>
      </c>
      <c r="D3440" s="141" t="s">
        <v>6548</v>
      </c>
      <c r="E3440" s="88">
        <v>45259</v>
      </c>
      <c r="F3440" s="37" t="str">
        <f>VLOOKUP($C3440,CARPETAS!$C$5:$L$2388,2,FALSE)</f>
        <v>PYB106</v>
      </c>
      <c r="G3440" s="27" t="str">
        <f>VLOOKUP($C3440,CARPETAS!$C$5:$L$2388,9,FALSE)</f>
        <v>147,91,36</v>
      </c>
      <c r="H3440" s="28">
        <f>VLOOKUP($C3440,CARPETAS!$C$5:$L$2388,5,FALSE)</f>
        <v>0</v>
      </c>
      <c r="I3440" s="88">
        <v>45262</v>
      </c>
      <c r="J3440" s="29" t="str">
        <f>VLOOKUP($C3440,CARPETAS!$C$5:$L$2388,4,FALSE)</f>
        <v>Salto</v>
      </c>
      <c r="K3440" s="38"/>
      <c r="L3440" s="93">
        <f ref="L3440:L3447" t="shared" si="223">I3440+1</f>
        <v>45263</v>
      </c>
      <c r="M3440" s="30">
        <f t="shared" si="220"/>
        <v>4</v>
      </c>
      <c r="N3440" s="31">
        <v>980</v>
      </c>
      <c r="O3440" s="31" t="s">
        <v>6694</v>
      </c>
      <c r="P3440" s="31">
        <v>980</v>
      </c>
      <c r="Q3440" s="31"/>
      <c r="R3440" s="31" t="s">
        <v>6695</v>
      </c>
      <c r="S3440" s="31" t="s">
        <v>6696</v>
      </c>
      <c r="T3440" s="40" t="s">
        <v>6697</v>
      </c>
      <c r="U3440" s="40"/>
    </row>
    <row r="3441" ht="28.5">
      <c r="A3441" s="39">
        <v>48</v>
      </c>
      <c r="B3441" s="54" t="s">
        <v>40</v>
      </c>
      <c r="C3441" s="55" t="s">
        <v>6649</v>
      </c>
      <c r="D3441" s="141" t="s">
        <v>6548</v>
      </c>
      <c r="E3441" s="88">
        <v>45257</v>
      </c>
      <c r="F3441" s="37" t="str">
        <f>VLOOKUP($C3441,CARPETAS!$C$5:$L$2388,2,FALSE)</f>
        <v>PYB100</v>
      </c>
      <c r="G3441" s="27" t="str">
        <f>VLOOKUP($C3441,CARPETAS!$C$5:$L$2388,9,FALSE)</f>
        <v>147.82.05</v>
      </c>
      <c r="H3441" s="28">
        <f>VLOOKUP($C3441,CARPETAS!$C$5:$L$2388,5,FALSE)</f>
        <v>0</v>
      </c>
      <c r="I3441" s="88">
        <v>45262</v>
      </c>
      <c r="J3441" s="29" t="str">
        <f>VLOOKUP($C3441,CARPETAS!$C$5:$L$2388,4,FALSE)</f>
        <v>Salto</v>
      </c>
      <c r="K3441" s="38"/>
      <c r="L3441" s="93">
        <f t="shared" si="223"/>
        <v>45263</v>
      </c>
      <c r="M3441" s="30">
        <f t="shared" si="220"/>
        <v>6</v>
      </c>
      <c r="N3441" s="31">
        <v>980</v>
      </c>
      <c r="O3441" s="31" t="s">
        <v>6698</v>
      </c>
      <c r="P3441" s="31"/>
      <c r="Q3441" s="31"/>
      <c r="R3441" s="31" t="s">
        <v>6699</v>
      </c>
      <c r="S3441" s="31" t="s">
        <v>6700</v>
      </c>
      <c r="T3441" s="40" t="s">
        <v>6701</v>
      </c>
      <c r="U3441" s="40"/>
    </row>
    <row r="3442" ht="27" customHeight="1">
      <c r="A3442" s="39">
        <v>48</v>
      </c>
      <c r="B3442" s="54" t="s">
        <v>40</v>
      </c>
      <c r="C3442" s="55" t="s">
        <v>6679</v>
      </c>
      <c r="D3442" s="141" t="s">
        <v>6548</v>
      </c>
      <c r="E3442" s="88">
        <v>45259</v>
      </c>
      <c r="F3442" s="37" t="str">
        <f>VLOOKUP($C3442,CARPETAS!$C$5:$L$2388,2,FALSE)</f>
        <v>PYB106</v>
      </c>
      <c r="G3442" s="27" t="str">
        <f>VLOOKUP($C3442,CARPETAS!$C$5:$L$2388,9,FALSE)</f>
        <v>147,91,36</v>
      </c>
      <c r="H3442" s="28">
        <f>VLOOKUP($C3442,CARPETAS!$C$5:$L$2388,5,FALSE)</f>
        <v>0</v>
      </c>
      <c r="I3442" s="88">
        <v>45262</v>
      </c>
      <c r="J3442" s="29" t="str">
        <f>VLOOKUP($C3442,CARPETAS!$C$5:$L$2388,4,FALSE)</f>
        <v>Salto</v>
      </c>
      <c r="K3442" s="38"/>
      <c r="L3442" s="93">
        <f t="shared" si="223"/>
        <v>45263</v>
      </c>
      <c r="M3442" s="30">
        <f t="shared" si="220"/>
        <v>4</v>
      </c>
      <c r="N3442" s="31">
        <v>980</v>
      </c>
      <c r="O3442" s="31" t="s">
        <v>6702</v>
      </c>
      <c r="P3442" s="31">
        <v>981</v>
      </c>
      <c r="Q3442" s="31"/>
      <c r="R3442" s="31" t="s">
        <v>6613</v>
      </c>
      <c r="S3442" s="31" t="s">
        <v>6614</v>
      </c>
      <c r="T3442" s="40" t="s">
        <v>6703</v>
      </c>
      <c r="U3442" s="40"/>
    </row>
    <row r="3443">
      <c r="A3443" s="39">
        <v>48</v>
      </c>
      <c r="B3443" s="54" t="s">
        <v>40</v>
      </c>
      <c r="C3443" s="55" t="s">
        <v>6684</v>
      </c>
      <c r="D3443" s="141" t="s">
        <v>6554</v>
      </c>
      <c r="E3443" s="88">
        <v>45259</v>
      </c>
      <c r="F3443" s="37" t="str">
        <f>VLOOKUP($C3443,CARPETAS!$C$5:$L$2388,2,FALSE)</f>
        <v>PYB104</v>
      </c>
      <c r="G3443" s="27" t="str">
        <f>VLOOKUP($C3443,CARPETAS!$C$5:$L$2388,9,FALSE)</f>
        <v>147.91.32</v>
      </c>
      <c r="H3443" s="28">
        <f>VLOOKUP($C3443,CARPETAS!$C$5:$L$2388,5,FALSE)</f>
        <v>0</v>
      </c>
      <c r="I3443" s="88">
        <v>45262</v>
      </c>
      <c r="J3443" s="29" t="str">
        <f>VLOOKUP($C3443,CARPETAS!$C$5:$L$2388,4,FALSE)</f>
        <v>Salto</v>
      </c>
      <c r="K3443" s="38"/>
      <c r="L3443" s="93">
        <f t="shared" si="223"/>
        <v>45263</v>
      </c>
      <c r="M3443" s="30">
        <f t="shared" si="220"/>
        <v>4</v>
      </c>
      <c r="N3443" s="31">
        <v>930</v>
      </c>
      <c r="O3443" s="31" t="s">
        <v>6704</v>
      </c>
      <c r="P3443" s="31">
        <v>930</v>
      </c>
      <c r="Q3443" s="31"/>
      <c r="R3443" s="31" t="s">
        <v>5321</v>
      </c>
      <c r="S3443" s="31" t="s">
        <v>5322</v>
      </c>
      <c r="T3443" s="40" t="s">
        <v>6705</v>
      </c>
      <c r="U3443" s="40"/>
    </row>
    <row r="3444" ht="28.5">
      <c r="A3444" s="39">
        <v>47</v>
      </c>
      <c r="B3444" s="54" t="s">
        <v>40</v>
      </c>
      <c r="C3444" s="55" t="s">
        <v>6706</v>
      </c>
      <c r="D3444" s="141" t="s">
        <v>38</v>
      </c>
      <c r="E3444" s="88">
        <v>45253</v>
      </c>
      <c r="F3444" s="37" t="str">
        <f>VLOOKUP($C3444,CARPETAS!$C$5:$L$2388,2,FALSE)</f>
        <v>BRA020</v>
      </c>
      <c r="G3444" s="27" t="str">
        <f>VLOOKUP($C3444,CARPETAS!$C$5:$L$2388,9,FALSE)</f>
        <v>147,85,58</v>
      </c>
      <c r="H3444" s="28" t="str">
        <f>VLOOKUP($C3444,CARPETAS!$C$5:$L$2388,5,FALSE)</f>
        <v>Silvio</v>
      </c>
      <c r="I3444" s="88">
        <v>45264</v>
      </c>
      <c r="J3444" s="29" t="str">
        <f>VLOOKUP($C3444,CARPETAS!$C$5:$L$2388,4,FALSE)</f>
        <v>Rio Branco</v>
      </c>
      <c r="K3444" s="38"/>
      <c r="L3444" s="93">
        <f t="shared" si="223"/>
        <v>45265</v>
      </c>
      <c r="M3444" s="30">
        <f t="shared" si="220"/>
        <v>12</v>
      </c>
      <c r="N3444" s="31">
        <v>1104</v>
      </c>
      <c r="O3444" s="31">
        <v>58822</v>
      </c>
      <c r="P3444" s="31">
        <v>1104</v>
      </c>
      <c r="Q3444" s="31"/>
      <c r="R3444" s="31" t="s">
        <v>6707</v>
      </c>
      <c r="S3444" s="31" t="s">
        <v>6708</v>
      </c>
      <c r="T3444" s="40" t="s">
        <v>6709</v>
      </c>
      <c r="U3444" s="40"/>
    </row>
    <row r="3445">
      <c r="A3445" s="39">
        <v>48</v>
      </c>
      <c r="B3445" s="54" t="s">
        <v>40</v>
      </c>
      <c r="C3445" s="55" t="s">
        <v>6710</v>
      </c>
      <c r="D3445" s="141" t="s">
        <v>6554</v>
      </c>
      <c r="E3445" s="88">
        <v>45259</v>
      </c>
      <c r="F3445" s="37" t="str">
        <f>VLOOKUP($C3445,CARPETAS!$C$5:$L$2388,2,FALSE)</f>
        <v>PYB105</v>
      </c>
      <c r="G3445" s="27" t="str">
        <f>VLOOKUP($C3445,CARPETAS!$C$5:$L$2388,9,FALSE)</f>
        <v>147,91,33</v>
      </c>
      <c r="H3445" s="28">
        <f>VLOOKUP($C3445,CARPETAS!$C$5:$L$2388,5,FALSE)</f>
        <v>0</v>
      </c>
      <c r="I3445" s="88">
        <f>E3445+5</f>
        <v>45264</v>
      </c>
      <c r="J3445" s="29" t="str">
        <f>VLOOKUP($C3445,CARPETAS!$C$5:$L$2388,4,FALSE)</f>
        <v>Salto</v>
      </c>
      <c r="K3445" s="38"/>
      <c r="L3445" s="93">
        <f t="shared" si="223"/>
        <v>45265</v>
      </c>
      <c r="M3445" s="30">
        <f t="shared" si="220"/>
        <v>6</v>
      </c>
      <c r="N3445" s="31">
        <v>930</v>
      </c>
      <c r="O3445" s="31" t="s">
        <v>6711</v>
      </c>
      <c r="P3445" s="31">
        <v>931</v>
      </c>
      <c r="Q3445" s="31"/>
      <c r="R3445" s="31" t="s">
        <v>6043</v>
      </c>
      <c r="S3445" s="31" t="s">
        <v>6044</v>
      </c>
      <c r="T3445" s="40" t="s">
        <v>6712</v>
      </c>
      <c r="U3445" s="40"/>
    </row>
    <row r="3446">
      <c r="A3446" s="39">
        <v>48</v>
      </c>
      <c r="B3446" s="54" t="s">
        <v>40</v>
      </c>
      <c r="C3446" s="55" t="s">
        <v>6710</v>
      </c>
      <c r="D3446" s="141" t="s">
        <v>6554</v>
      </c>
      <c r="E3446" s="88">
        <v>45259</v>
      </c>
      <c r="F3446" s="37" t="str">
        <f>VLOOKUP($C3446,CARPETAS!$C$5:$L$2388,2,FALSE)</f>
        <v>PYB105</v>
      </c>
      <c r="G3446" s="27" t="str">
        <f>VLOOKUP($C3446,CARPETAS!$C$5:$L$2388,9,FALSE)</f>
        <v>147,91,33</v>
      </c>
      <c r="H3446" s="28">
        <f>VLOOKUP($C3446,CARPETAS!$C$5:$L$2388,5,FALSE)</f>
        <v>0</v>
      </c>
      <c r="I3446" s="88">
        <f>E3446+5</f>
        <v>45264</v>
      </c>
      <c r="J3446" s="29" t="str">
        <f>VLOOKUP($C3446,CARPETAS!$C$5:$L$2388,4,FALSE)</f>
        <v>Salto</v>
      </c>
      <c r="K3446" s="38"/>
      <c r="L3446" s="93">
        <f t="shared" si="223"/>
        <v>45265</v>
      </c>
      <c r="M3446" s="30">
        <f ref="M3446:M3509" t="shared" si="224">IF(E3446&lt;&gt;"",L3446-E3446,"-")</f>
        <v>6</v>
      </c>
      <c r="N3446" s="31">
        <v>930</v>
      </c>
      <c r="O3446" s="31" t="s">
        <v>6713</v>
      </c>
      <c r="P3446" s="31">
        <v>932</v>
      </c>
      <c r="Q3446" s="31"/>
      <c r="R3446" s="31" t="s">
        <v>6423</v>
      </c>
      <c r="S3446" s="31" t="s">
        <v>6424</v>
      </c>
      <c r="T3446" s="40" t="s">
        <v>6714</v>
      </c>
      <c r="U3446" s="40"/>
    </row>
    <row r="3447">
      <c r="A3447" s="39">
        <v>48</v>
      </c>
      <c r="B3447" s="54" t="s">
        <v>40</v>
      </c>
      <c r="C3447" s="55" t="s">
        <v>6715</v>
      </c>
      <c r="D3447" s="141" t="s">
        <v>6554</v>
      </c>
      <c r="E3447" s="88">
        <v>45260</v>
      </c>
      <c r="F3447" s="37" t="str">
        <f>VLOOKUP($C3447,CARPETAS!$C$5:$L$2388,2,FALSE)</f>
        <v>PYB107</v>
      </c>
      <c r="G3447" s="27" t="str">
        <f>VLOOKUP($C3447,CARPETAS!$C$5:$L$2388,9,FALSE)</f>
        <v>147,95,01</v>
      </c>
      <c r="H3447" s="28">
        <f>VLOOKUP($C3447,CARPETAS!$C$5:$L$2388,5,FALSE)</f>
        <v>0</v>
      </c>
      <c r="I3447" s="88">
        <v>45264</v>
      </c>
      <c r="J3447" s="29" t="str">
        <f>VLOOKUP($C3447,CARPETAS!$C$5:$L$2388,4,FALSE)</f>
        <v>Salto</v>
      </c>
      <c r="K3447" s="38"/>
      <c r="L3447" s="93">
        <f t="shared" si="223"/>
        <v>45265</v>
      </c>
      <c r="M3447" s="30">
        <f t="shared" si="224"/>
        <v>5</v>
      </c>
      <c r="N3447" s="31">
        <v>930</v>
      </c>
      <c r="O3447" s="31" t="s">
        <v>6716</v>
      </c>
      <c r="P3447" s="31">
        <v>930</v>
      </c>
      <c r="Q3447" s="31"/>
      <c r="R3447" s="31" t="s">
        <v>3654</v>
      </c>
      <c r="S3447" s="31" t="s">
        <v>6717</v>
      </c>
      <c r="T3447" s="40" t="s">
        <v>6705</v>
      </c>
      <c r="U3447" s="40"/>
    </row>
    <row r="3448">
      <c r="A3448" s="39">
        <v>48</v>
      </c>
      <c r="B3448" s="54" t="s">
        <v>40</v>
      </c>
      <c r="C3448" s="55" t="s">
        <v>6710</v>
      </c>
      <c r="D3448" s="141" t="s">
        <v>6554</v>
      </c>
      <c r="E3448" s="88">
        <v>45259</v>
      </c>
      <c r="F3448" s="37" t="str">
        <f>VLOOKUP($C3448,CARPETAS!$C$5:$L$2388,2,FALSE)</f>
        <v>PYB105</v>
      </c>
      <c r="G3448" s="27" t="str">
        <f>VLOOKUP($C3448,CARPETAS!$C$5:$L$2388,9,FALSE)</f>
        <v>147,91,33</v>
      </c>
      <c r="H3448" s="28">
        <f>VLOOKUP($C3448,CARPETAS!$C$5:$L$2388,5,FALSE)</f>
        <v>0</v>
      </c>
      <c r="I3448" s="88">
        <v>45264</v>
      </c>
      <c r="J3448" s="29" t="str">
        <f>VLOOKUP($C3448,CARPETAS!$C$5:$L$2388,4,FALSE)</f>
        <v>Salto</v>
      </c>
      <c r="K3448" s="38"/>
      <c r="L3448" s="93">
        <f>I3448+1+1</f>
        <v>45266</v>
      </c>
      <c r="M3448" s="30">
        <f t="shared" si="224"/>
        <v>7</v>
      </c>
      <c r="N3448" s="31">
        <v>930</v>
      </c>
      <c r="O3448" s="31" t="s">
        <v>6718</v>
      </c>
      <c r="P3448" s="31">
        <v>933</v>
      </c>
      <c r="Q3448" s="31"/>
      <c r="R3448" s="31" t="s">
        <v>6404</v>
      </c>
      <c r="S3448" s="31" t="s">
        <v>6180</v>
      </c>
      <c r="T3448" s="40" t="s">
        <v>6719</v>
      </c>
      <c r="U3448" s="40"/>
    </row>
    <row r="3449">
      <c r="A3449" s="39">
        <v>48</v>
      </c>
      <c r="B3449" s="54" t="s">
        <v>40</v>
      </c>
      <c r="C3449" s="55" t="s">
        <v>6720</v>
      </c>
      <c r="D3449" s="141" t="s">
        <v>6554</v>
      </c>
      <c r="E3449" s="88">
        <v>45260</v>
      </c>
      <c r="F3449" s="37" t="str">
        <f>VLOOKUP($C3449,CARPETAS!$C$5:$L$2388,2,FALSE)</f>
        <v>PYB108</v>
      </c>
      <c r="G3449" s="27" t="str">
        <f>VLOOKUP($C3449,CARPETAS!$C$5:$L$2388,9,FALSE)</f>
        <v>147.91.34</v>
      </c>
      <c r="H3449" s="28">
        <f>VLOOKUP($C3449,CARPETAS!$C$5:$L$2388,5,FALSE)</f>
        <v>0</v>
      </c>
      <c r="I3449" s="88">
        <v>45264</v>
      </c>
      <c r="J3449" s="29" t="str">
        <f>VLOOKUP($C3449,CARPETAS!$C$5:$L$2388,4,FALSE)</f>
        <v>Salto</v>
      </c>
      <c r="K3449" s="38"/>
      <c r="L3449" s="93">
        <f>I3449+1+1</f>
        <v>45266</v>
      </c>
      <c r="M3449" s="30">
        <f t="shared" si="224"/>
        <v>6</v>
      </c>
      <c r="N3449" s="31">
        <v>930</v>
      </c>
      <c r="O3449" s="31" t="s">
        <v>6721</v>
      </c>
      <c r="P3449" s="31">
        <v>933</v>
      </c>
      <c r="Q3449" s="31"/>
      <c r="R3449" s="31" t="s">
        <v>6722</v>
      </c>
      <c r="S3449" s="31" t="s">
        <v>6723</v>
      </c>
      <c r="T3449" s="40" t="s">
        <v>6719</v>
      </c>
      <c r="U3449" s="40"/>
    </row>
    <row r="3450">
      <c r="A3450" s="39">
        <v>48</v>
      </c>
      <c r="B3450" s="54" t="s">
        <v>40</v>
      </c>
      <c r="C3450" s="55" t="s">
        <v>6724</v>
      </c>
      <c r="D3450" s="141" t="s">
        <v>2282</v>
      </c>
      <c r="E3450" s="88">
        <v>45262</v>
      </c>
      <c r="F3450" s="37" t="str">
        <f>VLOOKUP($C3450,CARPETAS!$C$5:$L$2388,2,FALSE)</f>
        <v>PYP001</v>
      </c>
      <c r="G3450" s="27" t="str">
        <f>VLOOKUP($C3450,CARPETAS!$C$5:$L$2388,9,FALSE)</f>
        <v>147.93.83</v>
      </c>
      <c r="H3450" s="28">
        <f>VLOOKUP($C3450,CARPETAS!$C$5:$L$2388,5,FALSE)</f>
        <v>0</v>
      </c>
      <c r="I3450" s="88">
        <v>45264</v>
      </c>
      <c r="J3450" s="29" t="str">
        <f>VLOOKUP($C3450,CARPETAS!$C$5:$L$2388,4,FALSE)</f>
        <v>Salto</v>
      </c>
      <c r="K3450" s="38"/>
      <c r="L3450" s="93">
        <f>I3450+1+1</f>
        <v>45266</v>
      </c>
      <c r="M3450" s="30">
        <f t="shared" si="224"/>
        <v>4</v>
      </c>
      <c r="N3450" s="31">
        <v>1408</v>
      </c>
      <c r="O3450" s="31"/>
      <c r="P3450" s="31"/>
      <c r="Q3450" s="31"/>
      <c r="R3450" s="31" t="s">
        <v>6238</v>
      </c>
      <c r="S3450" s="31"/>
      <c r="T3450" s="40" t="s">
        <v>6725</v>
      </c>
      <c r="U3450" s="40"/>
    </row>
    <row r="3451">
      <c r="A3451" s="39">
        <v>49</v>
      </c>
      <c r="B3451" s="54" t="s">
        <v>40</v>
      </c>
      <c r="C3451" s="55" t="s">
        <v>6726</v>
      </c>
      <c r="D3451" s="141" t="s">
        <v>6548</v>
      </c>
      <c r="E3451" s="88">
        <v>45262</v>
      </c>
      <c r="F3451" s="37" t="str">
        <f>VLOOKUP($C3451,CARPETAS!$C$5:$L$2388,2,FALSE)</f>
        <v>PYB109</v>
      </c>
      <c r="G3451" s="27" t="str">
        <f>VLOOKUP($C3451,CARPETAS!$C$5:$L$2388,9,FALSE)</f>
        <v>147,95,72</v>
      </c>
      <c r="H3451" s="28">
        <f>VLOOKUP($C3451,CARPETAS!$C$5:$L$2388,5,FALSE)</f>
        <v>0</v>
      </c>
      <c r="I3451" s="88">
        <v>45266</v>
      </c>
      <c r="J3451" s="29" t="str">
        <f>VLOOKUP($C3451,CARPETAS!$C$5:$L$2388,4,FALSE)</f>
        <v>Salto</v>
      </c>
      <c r="K3451" s="38"/>
      <c r="L3451" s="93">
        <f ref="L3451:L3458" t="shared" si="225">I3451+1</f>
        <v>45267</v>
      </c>
      <c r="M3451" s="30">
        <f t="shared" si="224"/>
        <v>5</v>
      </c>
      <c r="N3451" s="31">
        <v>980</v>
      </c>
      <c r="O3451" s="31" t="s">
        <v>6727</v>
      </c>
      <c r="P3451" s="31">
        <v>981</v>
      </c>
      <c r="Q3451" s="31"/>
      <c r="R3451" s="31" t="s">
        <v>6651</v>
      </c>
      <c r="S3451" s="31" t="s">
        <v>6652</v>
      </c>
      <c r="T3451" s="40" t="s">
        <v>6728</v>
      </c>
      <c r="U3451" s="40"/>
    </row>
    <row r="3452">
      <c r="A3452" s="39">
        <v>49</v>
      </c>
      <c r="B3452" s="54" t="s">
        <v>40</v>
      </c>
      <c r="C3452" s="55" t="s">
        <v>6729</v>
      </c>
      <c r="D3452" s="141" t="s">
        <v>6554</v>
      </c>
      <c r="E3452" s="88">
        <v>45262</v>
      </c>
      <c r="F3452" s="37" t="str">
        <f>VLOOKUP($C3452,CARPETAS!$C$5:$L$2388,2,FALSE)</f>
        <v>PYB110</v>
      </c>
      <c r="G3452" s="27" t="str">
        <f>VLOOKUP($C3452,CARPETAS!$C$5:$L$2388,9,FALSE)</f>
        <v>147,97,13</v>
      </c>
      <c r="H3452" s="28">
        <f>VLOOKUP($C3452,CARPETAS!$C$5:$L$2388,5,FALSE)</f>
        <v>0</v>
      </c>
      <c r="I3452" s="88">
        <v>45266</v>
      </c>
      <c r="J3452" s="29" t="str">
        <f>VLOOKUP($C3452,CARPETAS!$C$5:$L$2388,4,FALSE)</f>
        <v>Salto</v>
      </c>
      <c r="K3452" s="38"/>
      <c r="L3452" s="93">
        <f t="shared" si="225"/>
        <v>45267</v>
      </c>
      <c r="M3452" s="30">
        <f t="shared" si="224"/>
        <v>5</v>
      </c>
      <c r="N3452" s="31">
        <v>930</v>
      </c>
      <c r="O3452" s="31" t="s">
        <v>6730</v>
      </c>
      <c r="P3452" s="31">
        <v>931</v>
      </c>
      <c r="Q3452" s="31"/>
      <c r="R3452" s="31" t="s">
        <v>6731</v>
      </c>
      <c r="S3452" s="31" t="s">
        <v>6732</v>
      </c>
      <c r="T3452" s="40" t="s">
        <v>6733</v>
      </c>
      <c r="U3452" s="40"/>
    </row>
    <row r="3453">
      <c r="A3453" s="39">
        <v>49</v>
      </c>
      <c r="B3453" s="54" t="s">
        <v>40</v>
      </c>
      <c r="C3453" s="55" t="s">
        <v>6729</v>
      </c>
      <c r="D3453" s="141" t="s">
        <v>6554</v>
      </c>
      <c r="E3453" s="88">
        <v>45263</v>
      </c>
      <c r="F3453" s="37" t="str">
        <f>VLOOKUP($C3453,CARPETAS!$C$5:$L$2388,2,FALSE)</f>
        <v>PYB110</v>
      </c>
      <c r="G3453" s="27" t="str">
        <f>VLOOKUP($C3453,CARPETAS!$C$5:$L$2388,9,FALSE)</f>
        <v>147,97,13</v>
      </c>
      <c r="H3453" s="28">
        <f>VLOOKUP($C3453,CARPETAS!$C$5:$L$2388,5,FALSE)</f>
        <v>0</v>
      </c>
      <c r="I3453" s="88">
        <v>45266</v>
      </c>
      <c r="J3453" s="29" t="str">
        <f>VLOOKUP($C3453,CARPETAS!$C$5:$L$2388,4,FALSE)</f>
        <v>Salto</v>
      </c>
      <c r="K3453" s="38"/>
      <c r="L3453" s="93">
        <f t="shared" si="225"/>
        <v>45267</v>
      </c>
      <c r="M3453" s="30">
        <f t="shared" si="224"/>
        <v>4</v>
      </c>
      <c r="N3453" s="31">
        <v>930</v>
      </c>
      <c r="O3453" s="31" t="s">
        <v>6734</v>
      </c>
      <c r="P3453" s="31">
        <v>930</v>
      </c>
      <c r="Q3453" s="31"/>
      <c r="R3453" s="31" t="s">
        <v>6670</v>
      </c>
      <c r="S3453" s="31" t="s">
        <v>6671</v>
      </c>
      <c r="T3453" s="40" t="s">
        <v>6735</v>
      </c>
      <c r="U3453" s="40"/>
    </row>
    <row r="3454">
      <c r="A3454" s="39">
        <v>48</v>
      </c>
      <c r="B3454" s="54" t="s">
        <v>40</v>
      </c>
      <c r="C3454" s="55" t="s">
        <v>6679</v>
      </c>
      <c r="D3454" s="141" t="s">
        <v>6548</v>
      </c>
      <c r="E3454" s="88">
        <v>45262</v>
      </c>
      <c r="F3454" s="37" t="str">
        <f>VLOOKUP($C3454,CARPETAS!$C$5:$L$2388,2,FALSE)</f>
        <v>PYB106</v>
      </c>
      <c r="G3454" s="27" t="str">
        <f>VLOOKUP($C3454,CARPETAS!$C$5:$L$2388,9,FALSE)</f>
        <v>147,91,36</v>
      </c>
      <c r="H3454" s="28">
        <f>VLOOKUP($C3454,CARPETAS!$C$5:$L$2388,5,FALSE)</f>
        <v>0</v>
      </c>
      <c r="I3454" s="88">
        <f>E3454+5</f>
        <v>45267</v>
      </c>
      <c r="J3454" s="29" t="str">
        <f>VLOOKUP($C3454,CARPETAS!$C$5:$L$2388,4,FALSE)</f>
        <v>Salto</v>
      </c>
      <c r="K3454" s="38"/>
      <c r="L3454" s="93">
        <f t="shared" si="225"/>
        <v>45268</v>
      </c>
      <c r="M3454" s="30">
        <f t="shared" si="224"/>
        <v>6</v>
      </c>
      <c r="N3454" s="31">
        <v>980</v>
      </c>
      <c r="O3454" s="31" t="s">
        <v>6736</v>
      </c>
      <c r="P3454" s="31">
        <v>981</v>
      </c>
      <c r="Q3454" s="31"/>
      <c r="R3454" s="31" t="s">
        <v>5286</v>
      </c>
      <c r="S3454" s="31" t="s">
        <v>6737</v>
      </c>
      <c r="T3454" s="40" t="s">
        <v>6738</v>
      </c>
      <c r="U3454" s="40"/>
    </row>
    <row r="3455">
      <c r="A3455" s="39">
        <v>49</v>
      </c>
      <c r="B3455" s="54" t="s">
        <v>40</v>
      </c>
      <c r="C3455" s="55" t="s">
        <v>6726</v>
      </c>
      <c r="D3455" s="141" t="s">
        <v>6548</v>
      </c>
      <c r="E3455" s="88">
        <v>45264</v>
      </c>
      <c r="F3455" s="37" t="str">
        <f>VLOOKUP($C3455,CARPETAS!$C$5:$L$2388,2,FALSE)</f>
        <v>PYB109</v>
      </c>
      <c r="G3455" s="27" t="str">
        <f>VLOOKUP($C3455,CARPETAS!$C$5:$L$2388,9,FALSE)</f>
        <v>147,95,72</v>
      </c>
      <c r="H3455" s="28">
        <f>VLOOKUP($C3455,CARPETAS!$C$5:$L$2388,5,FALSE)</f>
        <v>0</v>
      </c>
      <c r="I3455" s="88">
        <v>45267</v>
      </c>
      <c r="J3455" s="29" t="str">
        <f>VLOOKUP($C3455,CARPETAS!$C$5:$L$2388,4,FALSE)</f>
        <v>Salto</v>
      </c>
      <c r="K3455" s="38"/>
      <c r="L3455" s="93">
        <f t="shared" si="225"/>
        <v>45268</v>
      </c>
      <c r="M3455" s="30">
        <f t="shared" si="224"/>
        <v>4</v>
      </c>
      <c r="N3455" s="31">
        <v>980</v>
      </c>
      <c r="O3455" s="31" t="s">
        <v>6739</v>
      </c>
      <c r="P3455" s="31">
        <v>981</v>
      </c>
      <c r="Q3455" s="31"/>
      <c r="R3455" s="31" t="s">
        <v>6609</v>
      </c>
      <c r="S3455" s="31" t="s">
        <v>6610</v>
      </c>
      <c r="T3455" s="40" t="s">
        <v>6740</v>
      </c>
      <c r="U3455" s="40"/>
    </row>
    <row r="3456" ht="28.5">
      <c r="A3456" s="39">
        <v>48</v>
      </c>
      <c r="B3456" s="54" t="s">
        <v>40</v>
      </c>
      <c r="C3456" s="55" t="s">
        <v>6741</v>
      </c>
      <c r="D3456" s="141" t="s">
        <v>38</v>
      </c>
      <c r="E3456" s="88">
        <v>45260</v>
      </c>
      <c r="F3456" s="37" t="str">
        <f>VLOOKUP($C3456,CARPETAS!$C$5:$L$2388,2,FALSE)</f>
        <v>BRA021</v>
      </c>
      <c r="G3456" s="27">
        <f>VLOOKUP($C3456,CARPETAS!$C$5:$L$2388,9,FALSE)</f>
        <v>0</v>
      </c>
      <c r="H3456" s="28" t="str">
        <f>VLOOKUP($C3456,CARPETAS!$C$5:$L$2388,5,FALSE)</f>
        <v>Silvio</v>
      </c>
      <c r="I3456" s="88">
        <v>45267</v>
      </c>
      <c r="J3456" s="29" t="str">
        <f>VLOOKUP($C3456,CARPETAS!$C$5:$L$2388,4,FALSE)</f>
        <v>Rio Branco</v>
      </c>
      <c r="K3456" s="38"/>
      <c r="L3456" s="93">
        <f t="shared" si="225"/>
        <v>45268</v>
      </c>
      <c r="M3456" s="30">
        <f t="shared" si="224"/>
        <v>8</v>
      </c>
      <c r="N3456" s="31">
        <v>1104</v>
      </c>
      <c r="O3456" s="31">
        <v>58943</v>
      </c>
      <c r="P3456" s="31">
        <v>1103</v>
      </c>
      <c r="Q3456" s="31"/>
      <c r="R3456" s="31" t="s">
        <v>6742</v>
      </c>
      <c r="S3456" s="31" t="s">
        <v>6743</v>
      </c>
      <c r="T3456" s="40" t="s">
        <v>6744</v>
      </c>
      <c r="U3456" s="40"/>
    </row>
    <row r="3457">
      <c r="A3457" s="39">
        <v>49</v>
      </c>
      <c r="B3457" s="54" t="s">
        <v>40</v>
      </c>
      <c r="C3457" s="55" t="s">
        <v>6745</v>
      </c>
      <c r="D3457" s="141" t="s">
        <v>6554</v>
      </c>
      <c r="E3457" s="88">
        <v>45265</v>
      </c>
      <c r="F3457" s="37" t="str">
        <f>VLOOKUP($C3457,CARPETAS!$C$5:$L$2388,2,FALSE)</f>
        <v>PYB112</v>
      </c>
      <c r="G3457" s="27" t="str">
        <f>VLOOKUP($C3457,CARPETAS!$C$5:$L$2388,9,FALSE)</f>
        <v>147,98,60</v>
      </c>
      <c r="H3457" s="28">
        <f>VLOOKUP($C3457,CARPETAS!$C$5:$L$2388,5,FALSE)</f>
        <v>0</v>
      </c>
      <c r="I3457" s="88">
        <v>45267</v>
      </c>
      <c r="J3457" s="29" t="str">
        <f>VLOOKUP($C3457,CARPETAS!$C$5:$L$2388,4,FALSE)</f>
        <v>Salto</v>
      </c>
      <c r="K3457" s="38"/>
      <c r="L3457" s="93">
        <f t="shared" si="225"/>
        <v>45268</v>
      </c>
      <c r="M3457" s="30">
        <f t="shared" si="224"/>
        <v>3</v>
      </c>
      <c r="N3457" s="31">
        <v>930</v>
      </c>
      <c r="O3457" s="31" t="s">
        <v>6746</v>
      </c>
      <c r="P3457" s="31">
        <v>931</v>
      </c>
      <c r="Q3457" s="31"/>
      <c r="R3457" s="31" t="s">
        <v>6747</v>
      </c>
      <c r="S3457" s="31" t="s">
        <v>6748</v>
      </c>
      <c r="T3457" s="40" t="s">
        <v>6749</v>
      </c>
      <c r="U3457" s="40"/>
    </row>
    <row r="3458">
      <c r="A3458" s="39">
        <v>49</v>
      </c>
      <c r="B3458" s="54" t="s">
        <v>40</v>
      </c>
      <c r="C3458" s="55" t="s">
        <v>6729</v>
      </c>
      <c r="D3458" s="141" t="s">
        <v>6554</v>
      </c>
      <c r="E3458" s="88">
        <v>45265</v>
      </c>
      <c r="F3458" s="37" t="str">
        <f>VLOOKUP($C3458,CARPETAS!$C$5:$L$2388,2,FALSE)</f>
        <v>PYB110</v>
      </c>
      <c r="G3458" s="27" t="str">
        <f>VLOOKUP($C3458,CARPETAS!$C$5:$L$2388,9,FALSE)</f>
        <v>147,97,13</v>
      </c>
      <c r="H3458" s="28">
        <f>VLOOKUP($C3458,CARPETAS!$C$5:$L$2388,5,FALSE)</f>
        <v>0</v>
      </c>
      <c r="I3458" s="88">
        <v>45267</v>
      </c>
      <c r="J3458" s="29" t="str">
        <f>VLOOKUP($C3458,CARPETAS!$C$5:$L$2388,4,FALSE)</f>
        <v>Salto</v>
      </c>
      <c r="K3458" s="38"/>
      <c r="L3458" s="93">
        <f t="shared" si="225"/>
        <v>45268</v>
      </c>
      <c r="M3458" s="30">
        <f t="shared" si="224"/>
        <v>3</v>
      </c>
      <c r="N3458" s="31">
        <v>930</v>
      </c>
      <c r="O3458" s="31" t="s">
        <v>6750</v>
      </c>
      <c r="P3458" s="31">
        <v>933</v>
      </c>
      <c r="Q3458" s="31"/>
      <c r="R3458" s="31" t="s">
        <v>6019</v>
      </c>
      <c r="S3458" s="31" t="s">
        <v>6020</v>
      </c>
      <c r="T3458" s="40" t="s">
        <v>6751</v>
      </c>
      <c r="U3458" s="40"/>
    </row>
    <row r="3459">
      <c r="A3459" s="39">
        <v>48</v>
      </c>
      <c r="B3459" s="54" t="s">
        <v>40</v>
      </c>
      <c r="C3459" s="55" t="s">
        <v>6752</v>
      </c>
      <c r="D3459" s="141" t="s">
        <v>2282</v>
      </c>
      <c r="E3459" s="88">
        <v>45259</v>
      </c>
      <c r="F3459" s="37" t="str">
        <f>VLOOKUP($C3459,CARPETAS!$C$5:$L$2388,2,FALSE)</f>
        <v>BRE057</v>
      </c>
      <c r="G3459" s="27">
        <f>VLOOKUP($C3459,CARPETAS!$C$5:$L$2388,9,FALSE)</f>
        <v>0</v>
      </c>
      <c r="H3459" s="28" t="str">
        <f>VLOOKUP($C3459,CARPETAS!$C$5:$L$2388,5,FALSE)</f>
        <v>Silvio</v>
      </c>
      <c r="I3459" s="88">
        <v>45267</v>
      </c>
      <c r="J3459" s="29" t="str">
        <f>VLOOKUP($C3459,CARPETAS!$C$5:$L$2388,4,FALSE)</f>
        <v>Rio Branco</v>
      </c>
      <c r="K3459" s="38"/>
      <c r="L3459" s="93">
        <f>I3459+1+1</f>
        <v>45269</v>
      </c>
      <c r="M3459" s="30">
        <f t="shared" si="224"/>
        <v>10</v>
      </c>
      <c r="N3459" s="31">
        <v>1594</v>
      </c>
      <c r="O3459" s="31"/>
      <c r="P3459" s="31"/>
      <c r="Q3459" s="31">
        <v>6610</v>
      </c>
      <c r="R3459" s="31" t="s">
        <v>1447</v>
      </c>
      <c r="S3459" s="31" t="s">
        <v>420</v>
      </c>
      <c r="T3459" s="40" t="s">
        <v>6753</v>
      </c>
      <c r="U3459" s="40"/>
    </row>
    <row r="3460">
      <c r="A3460" s="39">
        <v>49</v>
      </c>
      <c r="B3460" s="54" t="s">
        <v>40</v>
      </c>
      <c r="C3460" s="55" t="s">
        <v>6754</v>
      </c>
      <c r="D3460" s="141" t="s">
        <v>2282</v>
      </c>
      <c r="E3460" s="88">
        <v>45264</v>
      </c>
      <c r="F3460" s="37" t="str">
        <f>VLOOKUP($C3460,CARPETAS!$C$5:$L$2388,2,FALSE)</f>
        <v>BRE058</v>
      </c>
      <c r="G3460" s="27">
        <f>VLOOKUP($C3460,CARPETAS!$C$5:$L$2388,9,FALSE)</f>
        <v>0</v>
      </c>
      <c r="H3460" s="28" t="str">
        <f>VLOOKUP($C3460,CARPETAS!$C$5:$L$2388,5,FALSE)</f>
        <v>Benini</v>
      </c>
      <c r="I3460" s="88">
        <v>45267</v>
      </c>
      <c r="J3460" s="29" t="str">
        <f>VLOOKUP($C3460,CARPETAS!$C$5:$L$2388,4,FALSE)</f>
        <v>Rio Branco</v>
      </c>
      <c r="K3460" s="38"/>
      <c r="L3460" s="93">
        <v>45272</v>
      </c>
      <c r="M3460" s="30">
        <f t="shared" si="224"/>
        <v>8</v>
      </c>
      <c r="N3460" s="31">
        <v>1554</v>
      </c>
      <c r="O3460" s="31"/>
      <c r="P3460" s="31"/>
      <c r="Q3460" s="31">
        <v>57</v>
      </c>
      <c r="R3460" s="31" t="s">
        <v>6388</v>
      </c>
      <c r="S3460" s="31" t="s">
        <v>6389</v>
      </c>
      <c r="T3460" s="40" t="s">
        <v>6263</v>
      </c>
      <c r="U3460" s="40"/>
    </row>
    <row r="3461">
      <c r="A3461" s="39">
        <v>49</v>
      </c>
      <c r="B3461" s="54" t="s">
        <v>40</v>
      </c>
      <c r="C3461" s="55" t="s">
        <v>6726</v>
      </c>
      <c r="D3461" s="141" t="s">
        <v>6548</v>
      </c>
      <c r="E3461" s="88">
        <v>45265</v>
      </c>
      <c r="F3461" s="37" t="str">
        <f>VLOOKUP($C3461,CARPETAS!$C$5:$L$2388,2,FALSE)</f>
        <v>PYB109</v>
      </c>
      <c r="G3461" s="27" t="str">
        <f>VLOOKUP($C3461,CARPETAS!$C$5:$L$2388,9,FALSE)</f>
        <v>147,95,72</v>
      </c>
      <c r="H3461" s="28">
        <f>VLOOKUP($C3461,CARPETAS!$C$5:$L$2388,5,FALSE)</f>
        <v>0</v>
      </c>
      <c r="I3461" s="88">
        <v>45268</v>
      </c>
      <c r="J3461" s="29" t="str">
        <f>VLOOKUP($C3461,CARPETAS!$C$5:$L$2388,4,FALSE)</f>
        <v>Salto</v>
      </c>
      <c r="K3461" s="38"/>
      <c r="L3461" s="93">
        <f ref="L3461:L3470" t="shared" si="226">I3461+1</f>
        <v>45269</v>
      </c>
      <c r="M3461" s="30">
        <f t="shared" si="224"/>
        <v>4</v>
      </c>
      <c r="N3461" s="31">
        <v>980</v>
      </c>
      <c r="O3461" s="31" t="s">
        <v>6755</v>
      </c>
      <c r="P3461" s="31">
        <v>981</v>
      </c>
      <c r="Q3461" s="31"/>
      <c r="R3461" s="31" t="s">
        <v>6585</v>
      </c>
      <c r="S3461" s="31" t="s">
        <v>6586</v>
      </c>
      <c r="T3461" s="40" t="s">
        <v>6756</v>
      </c>
      <c r="U3461" s="40"/>
    </row>
    <row r="3462">
      <c r="A3462" s="39">
        <v>49</v>
      </c>
      <c r="B3462" s="54" t="s">
        <v>40</v>
      </c>
      <c r="C3462" s="55" t="s">
        <v>6480</v>
      </c>
      <c r="D3462" s="141" t="s">
        <v>32</v>
      </c>
      <c r="E3462" s="88">
        <v>45266</v>
      </c>
      <c r="F3462" s="37" t="str">
        <f>VLOOKUP($C3462,CARPETAS!$C$5:$L$2388,2,FALSE)</f>
        <v>BRB056</v>
      </c>
      <c r="G3462" s="27" t="str">
        <f>VLOOKUP($C3462,CARPETAS!$C$5:$L$2388,9,FALSE)</f>
        <v>147.65.74</v>
      </c>
      <c r="H3462" s="28" t="str">
        <f>VLOOKUP($C3462,CARPETAS!$C$5:$L$2388,5,FALSE)</f>
        <v>Zanini</v>
      </c>
      <c r="I3462" s="88">
        <f>E3462+2</f>
        <v>45268</v>
      </c>
      <c r="J3462" s="29" t="str">
        <f>VLOOKUP($C3462,CARPETAS!$C$5:$L$2388,4,FALSE)</f>
        <v>Rio Branco</v>
      </c>
      <c r="K3462" s="38"/>
      <c r="L3462" s="93">
        <f t="shared" si="226"/>
        <v>45269</v>
      </c>
      <c r="M3462" s="30">
        <f t="shared" si="224"/>
        <v>3</v>
      </c>
      <c r="N3462" s="31">
        <v>900</v>
      </c>
      <c r="O3462" s="31" t="s">
        <v>649</v>
      </c>
      <c r="P3462" s="31">
        <v>901</v>
      </c>
      <c r="Q3462" s="31">
        <v>4097</v>
      </c>
      <c r="R3462" s="31" t="s">
        <v>6757</v>
      </c>
      <c r="S3462" s="31" t="s">
        <v>6758</v>
      </c>
      <c r="T3462" s="40" t="s">
        <v>6759</v>
      </c>
      <c r="U3462" s="40"/>
    </row>
    <row r="3463">
      <c r="A3463" s="39">
        <v>49</v>
      </c>
      <c r="B3463" s="54" t="s">
        <v>40</v>
      </c>
      <c r="C3463" s="55" t="s">
        <v>6726</v>
      </c>
      <c r="D3463" s="141" t="s">
        <v>6548</v>
      </c>
      <c r="E3463" s="88">
        <v>45265</v>
      </c>
      <c r="F3463" s="37" t="str">
        <f>VLOOKUP($C3463,CARPETAS!$C$5:$L$2388,2,FALSE)</f>
        <v>PYB109</v>
      </c>
      <c r="G3463" s="27" t="str">
        <f>VLOOKUP($C3463,CARPETAS!$C$5:$L$2388,9,FALSE)</f>
        <v>147,95,72</v>
      </c>
      <c r="H3463" s="28">
        <f>VLOOKUP($C3463,CARPETAS!$C$5:$L$2388,5,FALSE)</f>
        <v>0</v>
      </c>
      <c r="I3463" s="88">
        <v>45268</v>
      </c>
      <c r="J3463" s="29" t="str">
        <f>VLOOKUP($C3463,CARPETAS!$C$5:$L$2388,4,FALSE)</f>
        <v>Salto</v>
      </c>
      <c r="K3463" s="38"/>
      <c r="L3463" s="93">
        <f t="shared" si="226"/>
        <v>45269</v>
      </c>
      <c r="M3463" s="30">
        <f t="shared" si="224"/>
        <v>4</v>
      </c>
      <c r="N3463" s="31">
        <v>980</v>
      </c>
      <c r="O3463" s="31" t="s">
        <v>6760</v>
      </c>
      <c r="P3463" s="31">
        <v>980</v>
      </c>
      <c r="Q3463" s="31"/>
      <c r="R3463" s="31" t="s">
        <v>6761</v>
      </c>
      <c r="S3463" s="31" t="s">
        <v>6762</v>
      </c>
      <c r="T3463" s="40" t="s">
        <v>6763</v>
      </c>
      <c r="U3463" s="40"/>
    </row>
    <row r="3464">
      <c r="A3464" s="39">
        <v>49</v>
      </c>
      <c r="B3464" s="54" t="s">
        <v>40</v>
      </c>
      <c r="C3464" s="55" t="s">
        <v>6726</v>
      </c>
      <c r="D3464" s="141" t="s">
        <v>6548</v>
      </c>
      <c r="E3464" s="88">
        <v>45265</v>
      </c>
      <c r="F3464" s="37" t="str">
        <f>VLOOKUP($C3464,CARPETAS!$C$5:$L$2388,2,FALSE)</f>
        <v>PYB109</v>
      </c>
      <c r="G3464" s="27" t="str">
        <f>VLOOKUP($C3464,CARPETAS!$C$5:$L$2388,9,FALSE)</f>
        <v>147,95,72</v>
      </c>
      <c r="H3464" s="28">
        <f>VLOOKUP($C3464,CARPETAS!$C$5:$L$2388,5,FALSE)</f>
        <v>0</v>
      </c>
      <c r="I3464" s="88">
        <v>45268</v>
      </c>
      <c r="J3464" s="29" t="str">
        <f>VLOOKUP($C3464,CARPETAS!$C$5:$L$2388,4,FALSE)</f>
        <v>Salto</v>
      </c>
      <c r="K3464" s="38"/>
      <c r="L3464" s="93">
        <f t="shared" si="226"/>
        <v>45269</v>
      </c>
      <c r="M3464" s="30">
        <f t="shared" si="224"/>
        <v>4</v>
      </c>
      <c r="N3464" s="31">
        <v>980</v>
      </c>
      <c r="O3464" s="31" t="s">
        <v>6764</v>
      </c>
      <c r="P3464" s="31">
        <v>980</v>
      </c>
      <c r="Q3464" s="31"/>
      <c r="R3464" s="31" t="s">
        <v>6765</v>
      </c>
      <c r="S3464" s="31" t="s">
        <v>6766</v>
      </c>
      <c r="T3464" s="40" t="s">
        <v>6767</v>
      </c>
      <c r="U3464" s="40"/>
    </row>
    <row r="3465">
      <c r="A3465" s="39">
        <v>49</v>
      </c>
      <c r="B3465" s="54" t="s">
        <v>40</v>
      </c>
      <c r="C3465" s="55" t="s">
        <v>6768</v>
      </c>
      <c r="D3465" s="141" t="s">
        <v>6554</v>
      </c>
      <c r="E3465" s="88">
        <v>45265</v>
      </c>
      <c r="F3465" s="37" t="str">
        <f>VLOOKUP($C3465,CARPETAS!$C$5:$L$2388,2,FALSE)</f>
        <v>PYB111</v>
      </c>
      <c r="G3465" s="27" t="str">
        <f>VLOOKUP($C3465,CARPETAS!$C$5:$L$2388,9,FALSE)</f>
        <v>147,98,59</v>
      </c>
      <c r="H3465" s="28">
        <f>VLOOKUP($C3465,CARPETAS!$C$5:$L$2388,5,FALSE)</f>
        <v>0</v>
      </c>
      <c r="I3465" s="88">
        <v>45271</v>
      </c>
      <c r="J3465" s="29" t="str">
        <f>VLOOKUP($C3465,CARPETAS!$C$5:$L$2388,4,FALSE)</f>
        <v>Salto</v>
      </c>
      <c r="K3465" s="38"/>
      <c r="L3465" s="93">
        <f t="shared" si="226"/>
        <v>45272</v>
      </c>
      <c r="M3465" s="30">
        <f t="shared" si="224"/>
        <v>7</v>
      </c>
      <c r="N3465" s="31">
        <v>930</v>
      </c>
      <c r="O3465" s="31" t="s">
        <v>6769</v>
      </c>
      <c r="P3465" s="31">
        <v>929</v>
      </c>
      <c r="Q3465" s="31"/>
      <c r="R3465" s="31" t="s">
        <v>2372</v>
      </c>
      <c r="S3465" s="31" t="s">
        <v>2376</v>
      </c>
      <c r="T3465" s="40"/>
      <c r="U3465" s="40"/>
    </row>
    <row r="3466">
      <c r="A3466" s="39">
        <v>49</v>
      </c>
      <c r="B3466" s="54" t="s">
        <v>40</v>
      </c>
      <c r="C3466" s="55" t="s">
        <v>6768</v>
      </c>
      <c r="D3466" s="141" t="s">
        <v>6554</v>
      </c>
      <c r="E3466" s="88">
        <v>45265</v>
      </c>
      <c r="F3466" s="37" t="str">
        <f>VLOOKUP($C3466,CARPETAS!$C$5:$L$2388,2,FALSE)</f>
        <v>PYB111</v>
      </c>
      <c r="G3466" s="27" t="str">
        <f>VLOOKUP($C3466,CARPETAS!$C$5:$L$2388,9,FALSE)</f>
        <v>147,98,59</v>
      </c>
      <c r="H3466" s="28">
        <f>VLOOKUP($C3466,CARPETAS!$C$5:$L$2388,5,FALSE)</f>
        <v>0</v>
      </c>
      <c r="I3466" s="88">
        <v>45271</v>
      </c>
      <c r="J3466" s="29" t="str">
        <f>VLOOKUP($C3466,CARPETAS!$C$5:$L$2388,4,FALSE)</f>
        <v>Salto</v>
      </c>
      <c r="K3466" s="38"/>
      <c r="L3466" s="93">
        <f t="shared" si="226"/>
        <v>45272</v>
      </c>
      <c r="M3466" s="30">
        <f t="shared" si="224"/>
        <v>7</v>
      </c>
      <c r="N3466" s="31">
        <v>930</v>
      </c>
      <c r="O3466" s="31" t="s">
        <v>6770</v>
      </c>
      <c r="P3466" s="31">
        <v>930</v>
      </c>
      <c r="Q3466" s="31"/>
      <c r="R3466" s="31" t="s">
        <v>6771</v>
      </c>
      <c r="S3466" s="31" t="s">
        <v>5500</v>
      </c>
      <c r="T3466" s="40" t="s">
        <v>6772</v>
      </c>
      <c r="U3466" s="40"/>
    </row>
    <row r="3467" ht="28.5">
      <c r="A3467" s="39">
        <v>48</v>
      </c>
      <c r="B3467" s="54" t="s">
        <v>40</v>
      </c>
      <c r="C3467" s="55" t="s">
        <v>6773</v>
      </c>
      <c r="D3467" s="141" t="s">
        <v>38</v>
      </c>
      <c r="E3467" s="88">
        <v>45260</v>
      </c>
      <c r="F3467" s="37" t="str">
        <f>VLOOKUP($C3467,CARPETAS!$C$5:$L$2388,2,FALSE)</f>
        <v>BRA021</v>
      </c>
      <c r="G3467" s="27" t="s">
        <v>6774</v>
      </c>
      <c r="H3467" s="28" t="str">
        <f>VLOOKUP($C3467,CARPETAS!$C$5:$L$2388,5,FALSE)</f>
        <v>Silvio</v>
      </c>
      <c r="I3467" s="88">
        <v>45271</v>
      </c>
      <c r="J3467" s="29" t="str">
        <f>VLOOKUP($C3467,CARPETAS!$C$5:$L$2388,4,FALSE)</f>
        <v>Rio Branco</v>
      </c>
      <c r="K3467" s="38"/>
      <c r="L3467" s="93">
        <f t="shared" si="226"/>
        <v>45272</v>
      </c>
      <c r="M3467" s="30">
        <f t="shared" si="224"/>
        <v>12</v>
      </c>
      <c r="N3467" s="31">
        <v>1104</v>
      </c>
      <c r="O3467" s="31">
        <v>58948</v>
      </c>
      <c r="P3467" s="31">
        <v>1104</v>
      </c>
      <c r="Q3467" s="31"/>
      <c r="R3467" s="31" t="s">
        <v>6775</v>
      </c>
      <c r="S3467" s="31" t="s">
        <v>6776</v>
      </c>
      <c r="T3467" s="40" t="s">
        <v>6777</v>
      </c>
      <c r="U3467" s="40"/>
    </row>
    <row r="3468">
      <c r="A3468" s="39">
        <v>49</v>
      </c>
      <c r="B3468" s="54" t="s">
        <v>40</v>
      </c>
      <c r="C3468" s="55" t="s">
        <v>6768</v>
      </c>
      <c r="D3468" s="141" t="s">
        <v>6554</v>
      </c>
      <c r="E3468" s="88">
        <v>45267</v>
      </c>
      <c r="F3468" s="37" t="str">
        <f>VLOOKUP($C3468,CARPETAS!$C$5:$L$2388,2,FALSE)</f>
        <v>PYB111</v>
      </c>
      <c r="G3468" s="27" t="str">
        <f>VLOOKUP($C3468,CARPETAS!$C$5:$L$2388,9,FALSE)</f>
        <v>147,98,59</v>
      </c>
      <c r="H3468" s="28">
        <f>VLOOKUP($C3468,CARPETAS!$C$5:$L$2388,5,FALSE)</f>
        <v>0</v>
      </c>
      <c r="I3468" s="88">
        <v>45271</v>
      </c>
      <c r="J3468" s="29" t="str">
        <f>VLOOKUP($C3468,CARPETAS!$C$5:$L$2388,4,FALSE)</f>
        <v>Salto</v>
      </c>
      <c r="K3468" s="38"/>
      <c r="L3468" s="93">
        <f t="shared" si="226"/>
        <v>45272</v>
      </c>
      <c r="M3468" s="30">
        <f t="shared" si="224"/>
        <v>5</v>
      </c>
      <c r="N3468" s="31">
        <v>930</v>
      </c>
      <c r="O3468" s="31" t="s">
        <v>6778</v>
      </c>
      <c r="P3468" s="31">
        <v>930</v>
      </c>
      <c r="Q3468" s="31"/>
      <c r="R3468" s="31" t="s">
        <v>2188</v>
      </c>
      <c r="S3468" s="31" t="s">
        <v>2407</v>
      </c>
      <c r="T3468" s="40" t="s">
        <v>6772</v>
      </c>
      <c r="U3468" s="40"/>
    </row>
    <row r="3469">
      <c r="A3469" s="39">
        <v>49</v>
      </c>
      <c r="B3469" s="54" t="s">
        <v>40</v>
      </c>
      <c r="C3469" s="55" t="s">
        <v>6726</v>
      </c>
      <c r="D3469" s="141" t="s">
        <v>6548</v>
      </c>
      <c r="E3469" s="88">
        <v>45269</v>
      </c>
      <c r="F3469" s="37" t="str">
        <f>VLOOKUP($C3469,CARPETAS!$C$5:$L$2388,2,FALSE)</f>
        <v>PYB109</v>
      </c>
      <c r="G3469" s="27" t="str">
        <f>VLOOKUP($C3469,CARPETAS!$C$5:$L$2388,9,FALSE)</f>
        <v>147,95,72</v>
      </c>
      <c r="H3469" s="28">
        <f>VLOOKUP($C3469,CARPETAS!$C$5:$L$2388,5,FALSE)</f>
        <v>0</v>
      </c>
      <c r="I3469" s="88">
        <v>45272</v>
      </c>
      <c r="J3469" s="29" t="str">
        <f>VLOOKUP($C3469,CARPETAS!$C$5:$L$2388,4,FALSE)</f>
        <v>Salto</v>
      </c>
      <c r="K3469" s="38"/>
      <c r="L3469" s="93">
        <f t="shared" si="226"/>
        <v>45273</v>
      </c>
      <c r="M3469" s="30">
        <f t="shared" si="224"/>
        <v>4</v>
      </c>
      <c r="N3469" s="31">
        <v>980</v>
      </c>
      <c r="O3469" s="31" t="s">
        <v>6779</v>
      </c>
      <c r="P3469" s="31">
        <v>981</v>
      </c>
      <c r="Q3469" s="31"/>
      <c r="R3469" s="31"/>
      <c r="S3469" s="31"/>
      <c r="T3469" s="40"/>
      <c r="U3469" s="40"/>
    </row>
    <row r="3470">
      <c r="A3470" s="39">
        <v>50</v>
      </c>
      <c r="B3470" s="54" t="s">
        <v>40</v>
      </c>
      <c r="C3470" s="55" t="s">
        <v>6780</v>
      </c>
      <c r="D3470" s="141" t="s">
        <v>6554</v>
      </c>
      <c r="E3470" s="88">
        <v>45269</v>
      </c>
      <c r="F3470" s="37" t="str">
        <f>VLOOKUP($C3470,CARPETAS!$C$5:$L$2388,2,FALSE)</f>
        <v>PYB114</v>
      </c>
      <c r="G3470" s="27" t="str">
        <f>VLOOKUP($C3470,CARPETAS!$C$5:$L$2388,9,FALSE)</f>
        <v>148.02.32</v>
      </c>
      <c r="H3470" s="28">
        <f>VLOOKUP($C3470,CARPETAS!$C$5:$L$2388,5,FALSE)</f>
        <v>0</v>
      </c>
      <c r="I3470" s="88">
        <v>45272</v>
      </c>
      <c r="J3470" s="29" t="str">
        <f>VLOOKUP($C3470,CARPETAS!$C$5:$L$2388,4,FALSE)</f>
        <v>Salto</v>
      </c>
      <c r="K3470" s="38"/>
      <c r="L3470" s="93">
        <f t="shared" si="226"/>
        <v>45273</v>
      </c>
      <c r="M3470" s="30">
        <f t="shared" si="224"/>
        <v>4</v>
      </c>
      <c r="N3470" s="31">
        <v>930</v>
      </c>
      <c r="O3470" s="31" t="s">
        <v>5896</v>
      </c>
      <c r="P3470" s="31">
        <v>932</v>
      </c>
      <c r="Q3470" s="31"/>
      <c r="R3470" s="31"/>
      <c r="S3470" s="31"/>
      <c r="T3470" s="40"/>
      <c r="U3470" s="40"/>
    </row>
    <row r="3471" ht="28.5">
      <c r="A3471" s="39">
        <v>48</v>
      </c>
      <c r="B3471" s="54" t="s">
        <v>40</v>
      </c>
      <c r="C3471" s="55" t="s">
        <v>6781</v>
      </c>
      <c r="D3471" s="141" t="s">
        <v>38</v>
      </c>
      <c r="E3471" s="88">
        <v>45260</v>
      </c>
      <c r="F3471" s="37" t="str">
        <f>VLOOKUP($C3471,CARPETAS!$C$5:$L$2388,2,FALSE)</f>
        <v>BRA021</v>
      </c>
      <c r="G3471" s="27" t="s">
        <v>6774</v>
      </c>
      <c r="H3471" s="28" t="str">
        <f>VLOOKUP($C3471,CARPETAS!$C$5:$L$2388,5,FALSE)</f>
        <v>Silvio</v>
      </c>
      <c r="I3471" s="88">
        <v>45272</v>
      </c>
      <c r="J3471" s="29" t="str">
        <f>VLOOKUP($C3471,CARPETAS!$C$5:$L$2388,4,FALSE)</f>
        <v>Rio Branco</v>
      </c>
      <c r="K3471" s="38"/>
      <c r="L3471" s="93">
        <f>I3471+1+1+1</f>
        <v>45275</v>
      </c>
      <c r="M3471" s="30">
        <f t="shared" si="224"/>
        <v>15</v>
      </c>
      <c r="N3471" s="31">
        <v>1104</v>
      </c>
      <c r="O3471" s="31">
        <v>61351</v>
      </c>
      <c r="P3471" s="31">
        <v>1104</v>
      </c>
      <c r="Q3471" s="31">
        <v>6612</v>
      </c>
      <c r="R3471" s="31" t="s">
        <v>3920</v>
      </c>
      <c r="S3471" s="31" t="s">
        <v>2758</v>
      </c>
      <c r="T3471" s="40" t="s">
        <v>6782</v>
      </c>
      <c r="U3471" s="40"/>
    </row>
    <row r="3472">
      <c r="A3472" s="39">
        <v>50</v>
      </c>
      <c r="B3472" s="54" t="s">
        <v>40</v>
      </c>
      <c r="C3472" s="55" t="s">
        <v>6780</v>
      </c>
      <c r="D3472" s="141" t="s">
        <v>6554</v>
      </c>
      <c r="E3472" s="88">
        <v>45269</v>
      </c>
      <c r="F3472" s="37" t="str">
        <f>VLOOKUP($C3472,CARPETAS!$C$5:$L$2388,2,FALSE)</f>
        <v>PYB114</v>
      </c>
      <c r="G3472" s="27" t="str">
        <f>VLOOKUP($C3472,CARPETAS!$C$5:$L$2388,9,FALSE)</f>
        <v>148.02.32</v>
      </c>
      <c r="H3472" s="28">
        <f>VLOOKUP($C3472,CARPETAS!$C$5:$L$2388,5,FALSE)</f>
        <v>0</v>
      </c>
      <c r="I3472" s="88">
        <v>45273</v>
      </c>
      <c r="J3472" s="29" t="str">
        <f>VLOOKUP($C3472,CARPETAS!$C$5:$L$2388,4,FALSE)</f>
        <v>Salto</v>
      </c>
      <c r="K3472" s="38"/>
      <c r="L3472" s="93">
        <f ref="L3472:L3477" t="shared" si="227">I3472+1</f>
        <v>45274</v>
      </c>
      <c r="M3472" s="30">
        <f t="shared" si="224"/>
        <v>5</v>
      </c>
      <c r="N3472" s="31">
        <v>930</v>
      </c>
      <c r="O3472" s="31" t="s">
        <v>6783</v>
      </c>
      <c r="P3472" s="31">
        <v>931</v>
      </c>
      <c r="Q3472" s="31"/>
      <c r="R3472" s="31" t="s">
        <v>5660</v>
      </c>
      <c r="S3472" s="31" t="s">
        <v>6784</v>
      </c>
      <c r="T3472" s="40" t="s">
        <v>6785</v>
      </c>
      <c r="U3472" s="40"/>
    </row>
    <row r="3473">
      <c r="A3473" s="39">
        <v>50</v>
      </c>
      <c r="B3473" s="54" t="s">
        <v>40</v>
      </c>
      <c r="C3473" s="55" t="s">
        <v>6786</v>
      </c>
      <c r="D3473" s="141" t="s">
        <v>26</v>
      </c>
      <c r="E3473" s="88">
        <v>45272</v>
      </c>
      <c r="F3473" s="37" t="str">
        <f>VLOOKUP($C3473,CARPETAS!$C$5:$L$2388,2,FALSE)</f>
        <v>BRB057</v>
      </c>
      <c r="G3473" s="27" t="str">
        <f>VLOOKUP($C3473,CARPETAS!$C$5:$L$2388,9,FALSE)</f>
        <v>148,03,85</v>
      </c>
      <c r="H3473" s="28" t="str">
        <f>VLOOKUP($C3473,CARPETAS!$C$5:$L$2388,5,FALSE)</f>
        <v>Zanini</v>
      </c>
      <c r="I3473" s="88">
        <v>45273</v>
      </c>
      <c r="J3473" s="29" t="str">
        <f>VLOOKUP($C3473,CARPETAS!$C$5:$L$2388,4,FALSE)</f>
        <v>Rio Branco</v>
      </c>
      <c r="K3473" s="38"/>
      <c r="L3473" s="93">
        <f t="shared" si="227"/>
        <v>45274</v>
      </c>
      <c r="M3473" s="30">
        <f t="shared" si="224"/>
        <v>2</v>
      </c>
      <c r="N3473" s="31">
        <v>900</v>
      </c>
      <c r="O3473" s="31" t="s">
        <v>1117</v>
      </c>
      <c r="P3473" s="31">
        <v>900</v>
      </c>
      <c r="Q3473" s="31">
        <v>4108</v>
      </c>
      <c r="R3473" s="31" t="s">
        <v>459</v>
      </c>
      <c r="S3473" s="31" t="s">
        <v>460</v>
      </c>
      <c r="T3473" s="40" t="s">
        <v>6787</v>
      </c>
      <c r="U3473" s="40"/>
    </row>
    <row r="3474">
      <c r="A3474" s="39">
        <v>50</v>
      </c>
      <c r="B3474" s="54" t="s">
        <v>40</v>
      </c>
      <c r="C3474" s="55" t="s">
        <v>6788</v>
      </c>
      <c r="D3474" s="141" t="s">
        <v>6548</v>
      </c>
      <c r="E3474" s="88">
        <v>45269</v>
      </c>
      <c r="F3474" s="37" t="str">
        <f>VLOOKUP($C3474,CARPETAS!$C$5:$L$2388,2,FALSE)</f>
        <v>PYB116</v>
      </c>
      <c r="G3474" s="27">
        <f>VLOOKUP($C3474,CARPETAS!$C$5:$L$2388,9,FALSE)</f>
        <v>0</v>
      </c>
      <c r="H3474" s="28">
        <f>VLOOKUP($C3474,CARPETAS!$C$5:$L$2388,5,FALSE)</f>
        <v>0</v>
      </c>
      <c r="I3474" s="88">
        <v>45273</v>
      </c>
      <c r="J3474" s="29" t="str">
        <f>VLOOKUP($C3474,CARPETAS!$C$5:$L$2388,4,FALSE)</f>
        <v>Salto</v>
      </c>
      <c r="K3474" s="38"/>
      <c r="L3474" s="93">
        <f t="shared" si="227"/>
        <v>45274</v>
      </c>
      <c r="M3474" s="30">
        <f t="shared" si="224"/>
        <v>5</v>
      </c>
      <c r="N3474" s="31">
        <v>980</v>
      </c>
      <c r="O3474" s="31" t="s">
        <v>6789</v>
      </c>
      <c r="P3474" s="31">
        <v>981</v>
      </c>
      <c r="Q3474" s="31"/>
      <c r="R3474" s="31" t="s">
        <v>5286</v>
      </c>
      <c r="S3474" s="31" t="s">
        <v>6214</v>
      </c>
      <c r="T3474" s="40" t="s">
        <v>6790</v>
      </c>
      <c r="U3474" s="40"/>
    </row>
    <row r="3475">
      <c r="A3475" s="39">
        <v>50</v>
      </c>
      <c r="B3475" s="54" t="s">
        <v>40</v>
      </c>
      <c r="C3475" s="55" t="s">
        <v>6791</v>
      </c>
      <c r="D3475" s="141" t="s">
        <v>28</v>
      </c>
      <c r="E3475" s="88">
        <v>45272</v>
      </c>
      <c r="F3475" s="37" t="str">
        <f>VLOOKUP($C3475,CARPETAS!$C$5:$L$2388,2,FALSE)</f>
        <v>BRB058</v>
      </c>
      <c r="G3475" s="27" t="str">
        <f>VLOOKUP($C3475,CARPETAS!$C$5:$L$2388,9,FALSE)</f>
        <v>148,03,87</v>
      </c>
      <c r="H3475" s="28" t="str">
        <f>VLOOKUP($C3475,CARPETAS!$C$5:$L$2388,5,FALSE)</f>
        <v>Silvio</v>
      </c>
      <c r="I3475" s="88">
        <f>E3475+2</f>
        <v>45274</v>
      </c>
      <c r="J3475" s="29" t="str">
        <f>VLOOKUP($C3475,CARPETAS!$C$5:$L$2388,4,FALSE)</f>
        <v>Rio Branco</v>
      </c>
      <c r="K3475" s="38"/>
      <c r="L3475" s="93">
        <f t="shared" si="227"/>
        <v>45275</v>
      </c>
      <c r="M3475" s="30">
        <f t="shared" si="224"/>
        <v>3</v>
      </c>
      <c r="N3475" s="31">
        <v>918</v>
      </c>
      <c r="O3475" s="31" t="s">
        <v>1626</v>
      </c>
      <c r="P3475" s="31">
        <v>920</v>
      </c>
      <c r="Q3475" s="31">
        <v>6631</v>
      </c>
      <c r="R3475" s="31" t="s">
        <v>6792</v>
      </c>
      <c r="S3475" s="31" t="s">
        <v>1870</v>
      </c>
      <c r="T3475" s="40" t="s">
        <v>6793</v>
      </c>
      <c r="U3475" s="40"/>
    </row>
    <row r="3476">
      <c r="A3476" s="39">
        <v>50</v>
      </c>
      <c r="B3476" s="54" t="s">
        <v>40</v>
      </c>
      <c r="C3476" s="55" t="s">
        <v>6788</v>
      </c>
      <c r="D3476" s="141" t="s">
        <v>6548</v>
      </c>
      <c r="E3476" s="88">
        <v>45271</v>
      </c>
      <c r="F3476" s="37" t="str">
        <f>VLOOKUP($C3476,CARPETAS!$C$5:$L$2388,2,FALSE)</f>
        <v>PYB116</v>
      </c>
      <c r="G3476" s="27">
        <f>VLOOKUP($C3476,CARPETAS!$C$5:$L$2388,9,FALSE)</f>
        <v>0</v>
      </c>
      <c r="H3476" s="28">
        <f>VLOOKUP($C3476,CARPETAS!$C$5:$L$2388,5,FALSE)</f>
        <v>0</v>
      </c>
      <c r="I3476" s="88">
        <v>45274</v>
      </c>
      <c r="J3476" s="29" t="str">
        <f>VLOOKUP($C3476,CARPETAS!$C$5:$L$2388,4,FALSE)</f>
        <v>Salto</v>
      </c>
      <c r="K3476" s="38"/>
      <c r="L3476" s="93">
        <f t="shared" si="227"/>
        <v>45275</v>
      </c>
      <c r="M3476" s="30">
        <f t="shared" si="224"/>
        <v>4</v>
      </c>
      <c r="N3476" s="31">
        <v>980</v>
      </c>
      <c r="O3476" s="31" t="s">
        <v>6794</v>
      </c>
      <c r="P3476" s="31">
        <v>980</v>
      </c>
      <c r="Q3476" s="31"/>
      <c r="R3476" s="31" t="s">
        <v>6613</v>
      </c>
      <c r="S3476" s="31" t="s">
        <v>6614</v>
      </c>
      <c r="T3476" s="40" t="s">
        <v>6795</v>
      </c>
      <c r="U3476" s="40"/>
    </row>
    <row r="3477" ht="28.5">
      <c r="A3477" s="39">
        <v>49</v>
      </c>
      <c r="B3477" s="54" t="s">
        <v>40</v>
      </c>
      <c r="C3477" s="55" t="s">
        <v>6796</v>
      </c>
      <c r="D3477" s="141" t="s">
        <v>38</v>
      </c>
      <c r="E3477" s="88">
        <v>45268</v>
      </c>
      <c r="F3477" s="37" t="str">
        <f>VLOOKUP($C3477,CARPETAS!$C$5:$L$2388,2,FALSE)</f>
        <v>BRA022</v>
      </c>
      <c r="G3477" s="27" t="str">
        <f>VLOOKUP($C3477,CARPETAS!$C$5:$L$2388,9,FALSE)</f>
        <v>147.98.61</v>
      </c>
      <c r="H3477" s="28" t="str">
        <f>VLOOKUP($C3477,CARPETAS!$C$5:$L$2388,5,FALSE)</f>
        <v>Silvio</v>
      </c>
      <c r="I3477" s="88">
        <v>45274</v>
      </c>
      <c r="J3477" s="29" t="str">
        <f>VLOOKUP($C3477,CARPETAS!$C$5:$L$2388,4,FALSE)</f>
        <v>Rio Branco</v>
      </c>
      <c r="K3477" s="38"/>
      <c r="L3477" s="93">
        <f t="shared" si="227"/>
        <v>45275</v>
      </c>
      <c r="M3477" s="30">
        <f t="shared" si="224"/>
        <v>7</v>
      </c>
      <c r="N3477" s="31">
        <v>1104</v>
      </c>
      <c r="O3477" s="31">
        <v>61353</v>
      </c>
      <c r="P3477" s="31">
        <v>1104</v>
      </c>
      <c r="Q3477" s="31">
        <v>6621</v>
      </c>
      <c r="R3477" s="31" t="s">
        <v>3035</v>
      </c>
      <c r="S3477" s="31" t="s">
        <v>3036</v>
      </c>
      <c r="T3477" s="40" t="s">
        <v>6797</v>
      </c>
      <c r="U3477" s="40"/>
    </row>
    <row r="3478">
      <c r="A3478" s="39">
        <v>49</v>
      </c>
      <c r="B3478" s="54" t="s">
        <v>40</v>
      </c>
      <c r="C3478" s="55" t="s">
        <v>6798</v>
      </c>
      <c r="D3478" s="141" t="s">
        <v>6799</v>
      </c>
      <c r="E3478" s="88">
        <v>45269</v>
      </c>
      <c r="F3478" s="37" t="str">
        <f>VLOOKUP($C3478,CARPETAS!$C$5:$L$2388,2,FALSE)</f>
        <v>PYB113</v>
      </c>
      <c r="G3478" s="27" t="str">
        <f>VLOOKUP($C3478,CARPETAS!$C$5:$L$2388,9,FALSE)</f>
        <v>147,95,71</v>
      </c>
      <c r="H3478" s="28">
        <f>VLOOKUP($C3478,CARPETAS!$C$5:$L$2388,5,FALSE)</f>
        <v>0</v>
      </c>
      <c r="I3478" s="88">
        <f>E3478+5</f>
        <v>45274</v>
      </c>
      <c r="J3478" s="29" t="str">
        <f>VLOOKUP($C3478,CARPETAS!$C$5:$L$2388,4,FALSE)</f>
        <v>Salto</v>
      </c>
      <c r="K3478" s="38"/>
      <c r="L3478" s="93">
        <f>I3478+1+1</f>
        <v>45276</v>
      </c>
      <c r="M3478" s="30">
        <f t="shared" si="224"/>
        <v>7</v>
      </c>
      <c r="N3478" s="31">
        <v>980</v>
      </c>
      <c r="O3478" s="31" t="s">
        <v>6800</v>
      </c>
      <c r="P3478" s="31">
        <v>980</v>
      </c>
      <c r="Q3478" s="31"/>
      <c r="R3478" s="31" t="s">
        <v>6801</v>
      </c>
      <c r="S3478" s="31" t="s">
        <v>6802</v>
      </c>
      <c r="T3478" s="40" t="s">
        <v>6803</v>
      </c>
      <c r="U3478" s="40"/>
    </row>
    <row r="3479">
      <c r="A3479" s="39">
        <v>50</v>
      </c>
      <c r="B3479" s="54" t="s">
        <v>40</v>
      </c>
      <c r="C3479" s="55" t="s">
        <v>6804</v>
      </c>
      <c r="D3479" s="141" t="s">
        <v>2282</v>
      </c>
      <c r="E3479" s="88">
        <v>45272</v>
      </c>
      <c r="F3479" s="37" t="str">
        <f>VLOOKUP($C3479,CARPETAS!$C$5:$L$2388,2,FALSE)</f>
        <v>PYP002</v>
      </c>
      <c r="G3479" s="27" t="str">
        <f>VLOOKUP($C3479,CARPETAS!$C$5:$L$2388,9,FALSE)</f>
        <v>148.02.20</v>
      </c>
      <c r="H3479" s="28">
        <f>VLOOKUP($C3479,CARPETAS!$C$5:$L$2388,5,FALSE)</f>
        <v>0</v>
      </c>
      <c r="I3479" s="88">
        <v>45275</v>
      </c>
      <c r="J3479" s="29" t="str">
        <f>VLOOKUP($C3479,CARPETAS!$C$5:$L$2388,4,FALSE)</f>
        <v>Salto</v>
      </c>
      <c r="K3479" s="38"/>
      <c r="L3479" s="93">
        <f>I3479+1</f>
        <v>45276</v>
      </c>
      <c r="M3479" s="30">
        <f t="shared" si="224"/>
        <v>4</v>
      </c>
      <c r="N3479" s="31">
        <v>1345</v>
      </c>
      <c r="O3479" s="31" t="s">
        <v>6626</v>
      </c>
      <c r="P3479" s="31"/>
      <c r="Q3479" s="31"/>
      <c r="R3479" s="31"/>
      <c r="S3479" s="31"/>
      <c r="T3479" s="40" t="s">
        <v>6725</v>
      </c>
      <c r="U3479" s="40"/>
    </row>
    <row r="3480">
      <c r="A3480" s="39">
        <v>50</v>
      </c>
      <c r="B3480" s="54" t="s">
        <v>40</v>
      </c>
      <c r="C3480" s="55" t="s">
        <v>6805</v>
      </c>
      <c r="D3480" s="141" t="s">
        <v>6548</v>
      </c>
      <c r="E3480" s="88">
        <v>45272</v>
      </c>
      <c r="F3480" s="37" t="str">
        <f>VLOOKUP($C3480,CARPETAS!$C$5:$L$2388,2,FALSE)</f>
        <v>PYB118</v>
      </c>
      <c r="G3480" s="27" t="str">
        <f>VLOOKUP($C3480,CARPETAS!$C$5:$L$2388,9,FALSE)</f>
        <v>148.01.08</v>
      </c>
      <c r="H3480" s="28">
        <f>VLOOKUP($C3480,CARPETAS!$C$5:$L$2388,5,FALSE)</f>
        <v>0</v>
      </c>
      <c r="I3480" s="88">
        <v>45275</v>
      </c>
      <c r="J3480" s="29" t="str">
        <f>VLOOKUP($C3480,CARPETAS!$C$5:$L$2388,4,FALSE)</f>
        <v>Salto</v>
      </c>
      <c r="K3480" s="38"/>
      <c r="L3480" s="93">
        <f>I3480+1</f>
        <v>45276</v>
      </c>
      <c r="M3480" s="30">
        <f t="shared" si="224"/>
        <v>4</v>
      </c>
      <c r="N3480" s="31">
        <v>980</v>
      </c>
      <c r="O3480" s="31" t="s">
        <v>6806</v>
      </c>
      <c r="P3480" s="31">
        <v>981</v>
      </c>
      <c r="Q3480" s="31"/>
      <c r="R3480" s="31" t="s">
        <v>6807</v>
      </c>
      <c r="S3480" s="31" t="s">
        <v>6808</v>
      </c>
      <c r="T3480" s="40" t="s">
        <v>6809</v>
      </c>
      <c r="U3480" s="40"/>
    </row>
    <row r="3481">
      <c r="A3481" s="39">
        <v>50</v>
      </c>
      <c r="B3481" s="54" t="s">
        <v>40</v>
      </c>
      <c r="C3481" s="55" t="s">
        <v>6810</v>
      </c>
      <c r="D3481" s="141" t="s">
        <v>6554</v>
      </c>
      <c r="E3481" s="88">
        <v>45272</v>
      </c>
      <c r="F3481" s="37" t="str">
        <f>VLOOKUP($C3481,CARPETAS!$C$5:$L$2388,2,FALSE)</f>
        <v>PYB115</v>
      </c>
      <c r="G3481" s="27" t="str">
        <f>VLOOKUP($C3481,CARPETAS!$C$5:$L$2388,9,FALSE)</f>
        <v>148.02.33</v>
      </c>
      <c r="H3481" s="28">
        <f>VLOOKUP($C3481,CARPETAS!$C$5:$L$2388,5,FALSE)</f>
        <v>0</v>
      </c>
      <c r="I3481" s="88">
        <v>45275</v>
      </c>
      <c r="J3481" s="29" t="str">
        <f>VLOOKUP($C3481,CARPETAS!$C$5:$L$2388,4,FALSE)</f>
        <v>Salto</v>
      </c>
      <c r="K3481" s="38"/>
      <c r="L3481" s="93">
        <f>I3481+1</f>
        <v>45276</v>
      </c>
      <c r="M3481" s="30">
        <f t="shared" si="224"/>
        <v>4</v>
      </c>
      <c r="N3481" s="31">
        <v>930</v>
      </c>
      <c r="O3481" s="31" t="s">
        <v>6811</v>
      </c>
      <c r="P3481" s="31">
        <v>921</v>
      </c>
      <c r="Q3481" s="31"/>
      <c r="R3481" s="31" t="s">
        <v>6467</v>
      </c>
      <c r="S3481" s="31" t="s">
        <v>5318</v>
      </c>
      <c r="T3481" s="40" t="s">
        <v>6812</v>
      </c>
      <c r="U3481" s="40"/>
    </row>
    <row r="3482">
      <c r="A3482" s="39">
        <v>50</v>
      </c>
      <c r="B3482" s="54" t="s">
        <v>40</v>
      </c>
      <c r="C3482" s="55" t="s">
        <v>6791</v>
      </c>
      <c r="D3482" s="141" t="s">
        <v>32</v>
      </c>
      <c r="E3482" s="88">
        <v>45273</v>
      </c>
      <c r="F3482" s="37" t="str">
        <f>VLOOKUP($C3482,CARPETAS!$C$5:$L$2388,2,FALSE)</f>
        <v>BRB058</v>
      </c>
      <c r="G3482" s="27" t="str">
        <f>VLOOKUP($C3482,CARPETAS!$C$5:$L$2388,9,FALSE)</f>
        <v>148,03,87</v>
      </c>
      <c r="H3482" s="28" t="str">
        <f>VLOOKUP($C3482,CARPETAS!$C$5:$L$2388,5,FALSE)</f>
        <v>Silvio</v>
      </c>
      <c r="I3482" s="88">
        <f>E3482+2</f>
        <v>45275</v>
      </c>
      <c r="J3482" s="29" t="str">
        <f>VLOOKUP($C3482,CARPETAS!$C$5:$L$2388,4,FALSE)</f>
        <v>Rio Branco</v>
      </c>
      <c r="K3482" s="38"/>
      <c r="L3482" s="93">
        <f>I3482+1</f>
        <v>45276</v>
      </c>
      <c r="M3482" s="30">
        <f t="shared" si="224"/>
        <v>3</v>
      </c>
      <c r="N3482" s="31">
        <v>918</v>
      </c>
      <c r="O3482" s="31" t="s">
        <v>655</v>
      </c>
      <c r="P3482" s="31">
        <v>919</v>
      </c>
      <c r="Q3482" s="31">
        <v>6630</v>
      </c>
      <c r="R3482" s="31" t="s">
        <v>4341</v>
      </c>
      <c r="S3482" s="31" t="s">
        <v>4342</v>
      </c>
      <c r="T3482" s="40" t="s">
        <v>6813</v>
      </c>
      <c r="U3482" s="40"/>
    </row>
    <row r="3483">
      <c r="A3483" s="39">
        <v>50</v>
      </c>
      <c r="B3483" s="54" t="s">
        <v>40</v>
      </c>
      <c r="C3483" s="55" t="s">
        <v>6788</v>
      </c>
      <c r="D3483" s="141" t="s">
        <v>6548</v>
      </c>
      <c r="E3483" s="88">
        <v>45273</v>
      </c>
      <c r="F3483" s="37" t="str">
        <f>VLOOKUP($C3483,CARPETAS!$C$5:$L$2388,2,FALSE)</f>
        <v>PYB116</v>
      </c>
      <c r="G3483" s="27">
        <f>VLOOKUP($C3483,CARPETAS!$C$5:$L$2388,9,FALSE)</f>
        <v>0</v>
      </c>
      <c r="H3483" s="28">
        <f>VLOOKUP($C3483,CARPETAS!$C$5:$L$2388,5,FALSE)</f>
        <v>0</v>
      </c>
      <c r="I3483" s="88">
        <v>45275</v>
      </c>
      <c r="J3483" s="29" t="str">
        <f>VLOOKUP($C3483,CARPETAS!$C$5:$L$2388,4,FALSE)</f>
        <v>Salto</v>
      </c>
      <c r="K3483" s="38"/>
      <c r="L3483" s="93">
        <f>I3483+1</f>
        <v>45276</v>
      </c>
      <c r="M3483" s="30">
        <f t="shared" si="224"/>
        <v>3</v>
      </c>
      <c r="N3483" s="31">
        <v>980</v>
      </c>
      <c r="O3483" s="31" t="s">
        <v>6814</v>
      </c>
      <c r="P3483" s="31">
        <v>980</v>
      </c>
      <c r="Q3483" s="31"/>
      <c r="R3483" s="31" t="s">
        <v>6815</v>
      </c>
      <c r="S3483" s="31" t="s">
        <v>6816</v>
      </c>
      <c r="T3483" s="40" t="s">
        <v>6803</v>
      </c>
      <c r="U3483" s="40"/>
    </row>
    <row r="3484">
      <c r="A3484" s="39">
        <v>50</v>
      </c>
      <c r="B3484" s="54" t="s">
        <v>40</v>
      </c>
      <c r="C3484" s="55" t="s">
        <v>6810</v>
      </c>
      <c r="D3484" s="141" t="s">
        <v>6554</v>
      </c>
      <c r="E3484" s="88">
        <v>45272</v>
      </c>
      <c r="F3484" s="37" t="str">
        <f>VLOOKUP($C3484,CARPETAS!$C$5:$L$2388,2,FALSE)</f>
        <v>PYB115</v>
      </c>
      <c r="G3484" s="27" t="str">
        <f>VLOOKUP($C3484,CARPETAS!$C$5:$L$2388,9,FALSE)</f>
        <v>148.02.33</v>
      </c>
      <c r="H3484" s="28">
        <f>VLOOKUP($C3484,CARPETAS!$C$5:$L$2388,5,FALSE)</f>
        <v>0</v>
      </c>
      <c r="I3484" s="88">
        <v>45275</v>
      </c>
      <c r="J3484" s="29" t="str">
        <f>VLOOKUP($C3484,CARPETAS!$C$5:$L$2388,4,FALSE)</f>
        <v>Salto</v>
      </c>
      <c r="K3484" s="38"/>
      <c r="L3484" s="93">
        <v>45278</v>
      </c>
      <c r="M3484" s="30">
        <f t="shared" si="224"/>
        <v>6</v>
      </c>
      <c r="N3484" s="31">
        <v>930</v>
      </c>
      <c r="O3484" s="31" t="s">
        <v>6817</v>
      </c>
      <c r="P3484" s="31">
        <v>933</v>
      </c>
      <c r="Q3484" s="31"/>
      <c r="R3484" s="31" t="s">
        <v>5190</v>
      </c>
      <c r="S3484" s="31" t="s">
        <v>6818</v>
      </c>
      <c r="T3484" s="40" t="s">
        <v>6819</v>
      </c>
      <c r="U3484" s="40"/>
    </row>
    <row r="3485">
      <c r="A3485" s="39">
        <v>50</v>
      </c>
      <c r="B3485" s="54" t="s">
        <v>40</v>
      </c>
      <c r="C3485" s="55" t="s">
        <v>6820</v>
      </c>
      <c r="D3485" s="141" t="s">
        <v>6554</v>
      </c>
      <c r="E3485" s="88">
        <v>45273</v>
      </c>
      <c r="F3485" s="37" t="str">
        <f>VLOOKUP($C3485,CARPETAS!$C$5:$L$2388,2,FALSE)</f>
        <v>PYB117</v>
      </c>
      <c r="G3485" s="27" t="str">
        <f>VLOOKUP($C3485,CARPETAS!$C$5:$L$2388,9,FALSE)</f>
        <v>148,04,11</v>
      </c>
      <c r="H3485" s="28">
        <f>VLOOKUP($C3485,CARPETAS!$C$5:$L$2388,5,FALSE)</f>
        <v>0</v>
      </c>
      <c r="I3485" s="88">
        <v>45275</v>
      </c>
      <c r="J3485" s="29" t="str">
        <f>VLOOKUP($C3485,CARPETAS!$C$5:$L$2388,4,FALSE)</f>
        <v>Salto</v>
      </c>
      <c r="K3485" s="38"/>
      <c r="L3485" s="93">
        <v>45278</v>
      </c>
      <c r="M3485" s="30">
        <f t="shared" si="224"/>
        <v>5</v>
      </c>
      <c r="N3485" s="31">
        <v>930</v>
      </c>
      <c r="O3485" s="31" t="s">
        <v>6821</v>
      </c>
      <c r="P3485" s="31">
        <v>932</v>
      </c>
      <c r="Q3485" s="31"/>
      <c r="R3485" s="31" t="s">
        <v>2054</v>
      </c>
      <c r="S3485" s="31" t="s">
        <v>2055</v>
      </c>
      <c r="T3485" s="40" t="s">
        <v>6822</v>
      </c>
      <c r="U3485" s="40"/>
    </row>
    <row r="3486">
      <c r="A3486" s="39">
        <v>50</v>
      </c>
      <c r="B3486" s="54" t="s">
        <v>40</v>
      </c>
      <c r="C3486" s="55" t="s">
        <v>6786</v>
      </c>
      <c r="D3486" s="141" t="s">
        <v>26</v>
      </c>
      <c r="E3486" s="88">
        <v>45274</v>
      </c>
      <c r="F3486" s="37" t="str">
        <f>VLOOKUP($C3486,CARPETAS!$C$5:$L$2388,2,FALSE)</f>
        <v>BRB057</v>
      </c>
      <c r="G3486" s="27" t="str">
        <f>VLOOKUP($C3486,CARPETAS!$C$5:$L$2388,9,FALSE)</f>
        <v>148,03,85</v>
      </c>
      <c r="H3486" s="28" t="str">
        <f>VLOOKUP($C3486,CARPETAS!$C$5:$L$2388,5,FALSE)</f>
        <v>Zanini</v>
      </c>
      <c r="I3486" s="88">
        <v>45278</v>
      </c>
      <c r="J3486" s="29" t="str">
        <f>VLOOKUP($C3486,CARPETAS!$C$5:$L$2388,4,FALSE)</f>
        <v>Rio Branco</v>
      </c>
      <c r="K3486" s="38"/>
      <c r="L3486" s="93">
        <f>I3486+1</f>
        <v>45279</v>
      </c>
      <c r="M3486" s="30">
        <f t="shared" si="224"/>
        <v>5</v>
      </c>
      <c r="N3486" s="31">
        <v>900</v>
      </c>
      <c r="O3486" s="31" t="s">
        <v>1125</v>
      </c>
      <c r="P3486" s="31">
        <v>900</v>
      </c>
      <c r="Q3486" s="31">
        <v>4119</v>
      </c>
      <c r="R3486" s="31" t="s">
        <v>3092</v>
      </c>
      <c r="S3486" s="31" t="s">
        <v>3093</v>
      </c>
      <c r="T3486" s="40" t="s">
        <v>6823</v>
      </c>
      <c r="U3486" s="40"/>
    </row>
    <row r="3487">
      <c r="A3487" s="39">
        <v>50</v>
      </c>
      <c r="B3487" s="54" t="s">
        <v>40</v>
      </c>
      <c r="C3487" s="55" t="s">
        <v>6791</v>
      </c>
      <c r="D3487" s="141" t="s">
        <v>32</v>
      </c>
      <c r="E3487" s="88">
        <v>45275</v>
      </c>
      <c r="F3487" s="37" t="str">
        <f>VLOOKUP($C3487,CARPETAS!$C$5:$L$2388,2,FALSE)</f>
        <v>BRB058</v>
      </c>
      <c r="G3487" s="27" t="str">
        <f>VLOOKUP($C3487,CARPETAS!$C$5:$L$2388,9,FALSE)</f>
        <v>148,03,87</v>
      </c>
      <c r="H3487" s="28" t="str">
        <f>VLOOKUP($C3487,CARPETAS!$C$5:$L$2388,5,FALSE)</f>
        <v>Silvio</v>
      </c>
      <c r="I3487" s="88">
        <v>45278</v>
      </c>
      <c r="J3487" s="29" t="str">
        <f>VLOOKUP($C3487,CARPETAS!$C$5:$L$2388,4,FALSE)</f>
        <v>Rio Branco</v>
      </c>
      <c r="K3487" s="38"/>
      <c r="L3487" s="93">
        <f>I3487+1</f>
        <v>45279</v>
      </c>
      <c r="M3487" s="30">
        <f t="shared" si="224"/>
        <v>4</v>
      </c>
      <c r="N3487" s="31">
        <v>918</v>
      </c>
      <c r="O3487" s="31" t="s">
        <v>672</v>
      </c>
      <c r="P3487" s="31">
        <v>919</v>
      </c>
      <c r="Q3487" s="31">
        <v>6629</v>
      </c>
      <c r="R3487" s="31" t="s">
        <v>5808</v>
      </c>
      <c r="S3487" s="31" t="s">
        <v>5372</v>
      </c>
      <c r="T3487" s="40" t="s">
        <v>6824</v>
      </c>
      <c r="U3487" s="40"/>
    </row>
    <row r="3488">
      <c r="A3488" s="39">
        <v>50</v>
      </c>
      <c r="B3488" s="54" t="s">
        <v>40</v>
      </c>
      <c r="C3488" s="55" t="s">
        <v>6804</v>
      </c>
      <c r="D3488" s="141" t="s">
        <v>2282</v>
      </c>
      <c r="E3488" s="88">
        <v>45273</v>
      </c>
      <c r="F3488" s="37" t="str">
        <f>VLOOKUP($C3488,CARPETAS!$C$5:$L$2388,2,FALSE)</f>
        <v>PYP002</v>
      </c>
      <c r="G3488" s="27" t="str">
        <f>VLOOKUP($C3488,CARPETAS!$C$5:$L$2388,9,FALSE)</f>
        <v>148.02.20</v>
      </c>
      <c r="H3488" s="28">
        <f>VLOOKUP($C3488,CARPETAS!$C$5:$L$2388,5,FALSE)</f>
        <v>0</v>
      </c>
      <c r="I3488" s="88">
        <v>45278</v>
      </c>
      <c r="J3488" s="29" t="str">
        <f>VLOOKUP($C3488,CARPETAS!$C$5:$L$2388,4,FALSE)</f>
        <v>Salto</v>
      </c>
      <c r="K3488" s="38"/>
      <c r="L3488" s="93">
        <f>I3488+1</f>
        <v>45279</v>
      </c>
      <c r="M3488" s="30">
        <f t="shared" si="224"/>
        <v>6</v>
      </c>
      <c r="N3488" s="31">
        <v>1345</v>
      </c>
      <c r="O3488" s="31" t="s">
        <v>6238</v>
      </c>
      <c r="P3488" s="31"/>
      <c r="Q3488" s="31"/>
      <c r="R3488" s="31"/>
      <c r="S3488" s="31"/>
      <c r="T3488" s="40" t="s">
        <v>6725</v>
      </c>
      <c r="U3488" s="40"/>
    </row>
    <row r="3489" ht="28.5">
      <c r="A3489" s="39">
        <v>49</v>
      </c>
      <c r="B3489" s="275" t="s">
        <v>40</v>
      </c>
      <c r="C3489" s="55" t="s">
        <v>6825</v>
      </c>
      <c r="D3489" s="141" t="s">
        <v>38</v>
      </c>
      <c r="E3489" s="88">
        <v>45268</v>
      </c>
      <c r="F3489" s="37" t="e">
        <f>VLOOKUP($C3489,CARPETAS!$C$5:$L$2388,2,FALSE)</f>
        <v>#N/A</v>
      </c>
      <c r="G3489" s="27" t="e">
        <f>VLOOKUP($C3489,CARPETAS!$C$5:$L$2388,9,FALSE)</f>
        <v>#N/A</v>
      </c>
      <c r="H3489" s="28" t="e">
        <f>VLOOKUP($C3489,CARPETAS!$C$5:$L$2388,5,FALSE)</f>
        <v>#N/A</v>
      </c>
      <c r="I3489" s="88">
        <v>45278</v>
      </c>
      <c r="J3489" s="29" t="e">
        <f>VLOOKUP($C3489,CARPETAS!$C$5:$L$2388,4,FALSE)</f>
        <v>#N/A</v>
      </c>
      <c r="K3489" s="38"/>
      <c r="L3489" s="93">
        <f>I3489+1</f>
        <v>45279</v>
      </c>
      <c r="M3489" s="30">
        <f t="shared" si="224"/>
        <v>11</v>
      </c>
      <c r="N3489" s="31">
        <v>1104</v>
      </c>
      <c r="O3489" s="31">
        <v>61365</v>
      </c>
      <c r="P3489" s="31">
        <v>1103</v>
      </c>
      <c r="Q3489" s="31"/>
      <c r="R3489" s="31" t="s">
        <v>6826</v>
      </c>
      <c r="S3489" s="31" t="s">
        <v>6827</v>
      </c>
      <c r="T3489" s="40" t="s">
        <v>6828</v>
      </c>
      <c r="U3489" s="40"/>
    </row>
    <row r="3490">
      <c r="A3490" s="39">
        <v>50</v>
      </c>
      <c r="B3490" s="54" t="s">
        <v>40</v>
      </c>
      <c r="C3490" s="55" t="s">
        <v>6788</v>
      </c>
      <c r="D3490" s="141" t="s">
        <v>6548</v>
      </c>
      <c r="E3490" s="88">
        <v>45276</v>
      </c>
      <c r="F3490" s="37" t="str">
        <f>VLOOKUP($C3490,CARPETAS!$C$5:$L$2388,2,FALSE)</f>
        <v>PYB116</v>
      </c>
      <c r="G3490" s="27" t="s">
        <v>6829</v>
      </c>
      <c r="H3490" s="28">
        <f>VLOOKUP($C3490,CARPETAS!$C$5:$L$2388,5,FALSE)</f>
        <v>0</v>
      </c>
      <c r="I3490" s="88">
        <v>45279</v>
      </c>
      <c r="J3490" s="29" t="str">
        <f>VLOOKUP($C3490,CARPETAS!$C$5:$L$2388,4,FALSE)</f>
        <v>Salto</v>
      </c>
      <c r="K3490" s="38"/>
      <c r="L3490" s="93">
        <f>I3490+1+1</f>
        <v>45281</v>
      </c>
      <c r="M3490" s="30">
        <f t="shared" si="224"/>
        <v>5</v>
      </c>
      <c r="N3490" s="31">
        <v>980</v>
      </c>
      <c r="O3490" s="31" t="s">
        <v>6830</v>
      </c>
      <c r="P3490" s="31">
        <v>981</v>
      </c>
      <c r="Q3490" s="31"/>
      <c r="R3490" s="31" t="s">
        <v>6831</v>
      </c>
      <c r="S3490" s="31" t="s">
        <v>6832</v>
      </c>
      <c r="T3490" s="40" t="s">
        <v>6833</v>
      </c>
      <c r="U3490" s="40"/>
    </row>
    <row r="3491" ht="28.5">
      <c r="A3491" s="39">
        <v>50</v>
      </c>
      <c r="B3491" s="54" t="s">
        <v>40</v>
      </c>
      <c r="C3491" s="55" t="s">
        <v>6834</v>
      </c>
      <c r="D3491" s="141" t="s">
        <v>38</v>
      </c>
      <c r="E3491" s="88">
        <v>45275</v>
      </c>
      <c r="F3491" s="37" t="str">
        <f>VLOOKUP($C3491,CARPETAS!$C$5:$L$2388,2,FALSE)</f>
        <v>BRA023</v>
      </c>
      <c r="G3491" s="27" t="str">
        <f>VLOOKUP($C3491,CARPETAS!$C$5:$L$2388,9,FALSE)</f>
        <v>147.98.61</v>
      </c>
      <c r="H3491" s="28" t="str">
        <f>VLOOKUP($C3491,CARPETAS!$C$5:$L$2388,5,FALSE)</f>
        <v>Silvio</v>
      </c>
      <c r="I3491" s="88">
        <v>45280</v>
      </c>
      <c r="J3491" s="29" t="str">
        <f>VLOOKUP($C3491,CARPETAS!$C$5:$L$2388,4,FALSE)</f>
        <v>Rio Branco</v>
      </c>
      <c r="K3491" s="38"/>
      <c r="L3491" s="93">
        <f>I3491+1</f>
        <v>45281</v>
      </c>
      <c r="M3491" s="30">
        <f t="shared" si="224"/>
        <v>6</v>
      </c>
      <c r="N3491" s="31">
        <v>1104</v>
      </c>
      <c r="O3491" s="31">
        <v>61368</v>
      </c>
      <c r="P3491" s="31">
        <v>1104</v>
      </c>
      <c r="Q3491" s="31"/>
      <c r="R3491" s="31" t="s">
        <v>6835</v>
      </c>
      <c r="S3491" s="31" t="s">
        <v>6836</v>
      </c>
      <c r="T3491" s="40" t="s">
        <v>6837</v>
      </c>
      <c r="U3491" s="40"/>
    </row>
    <row r="3492">
      <c r="A3492" s="39">
        <v>51</v>
      </c>
      <c r="B3492" s="54" t="s">
        <v>40</v>
      </c>
      <c r="C3492" s="55" t="s">
        <v>6838</v>
      </c>
      <c r="D3492" s="141" t="s">
        <v>26</v>
      </c>
      <c r="E3492" s="88">
        <v>45279</v>
      </c>
      <c r="F3492" s="37" t="str">
        <f>VLOOKUP($C3492,CARPETAS!$C$5:$L$2388,2,FALSE)</f>
        <v>BRB059</v>
      </c>
      <c r="G3492" s="27" t="str">
        <f>VLOOKUP($C3492,CARPETAS!$C$5:$L$2388,9,FALSE)</f>
        <v>148,08,85</v>
      </c>
      <c r="H3492" s="28" t="str">
        <f>VLOOKUP($C3492,CARPETAS!$C$5:$L$2388,5,FALSE)</f>
        <v>Zanini</v>
      </c>
      <c r="I3492" s="88">
        <v>45280</v>
      </c>
      <c r="J3492" s="29" t="str">
        <f>VLOOKUP($C3492,CARPETAS!$C$5:$L$2388,4,FALSE)</f>
        <v>Rio Branco</v>
      </c>
      <c r="K3492" s="38"/>
      <c r="L3492" s="93">
        <f>I3492+1</f>
        <v>45281</v>
      </c>
      <c r="M3492" s="30">
        <f t="shared" si="224"/>
        <v>2</v>
      </c>
      <c r="N3492" s="31">
        <v>900</v>
      </c>
      <c r="O3492" s="31" t="s">
        <v>1131</v>
      </c>
      <c r="P3492" s="31">
        <v>901</v>
      </c>
      <c r="Q3492" s="31"/>
      <c r="R3492" s="31" t="s">
        <v>1226</v>
      </c>
      <c r="S3492" s="31" t="s">
        <v>1116</v>
      </c>
      <c r="T3492" s="40" t="s">
        <v>6839</v>
      </c>
      <c r="U3492" s="40"/>
    </row>
    <row r="3493">
      <c r="A3493" s="39">
        <v>51</v>
      </c>
      <c r="B3493" s="54" t="s">
        <v>40</v>
      </c>
      <c r="C3493" s="55" t="s">
        <v>6840</v>
      </c>
      <c r="D3493" s="141" t="s">
        <v>6548</v>
      </c>
      <c r="E3493" s="88">
        <v>45278</v>
      </c>
      <c r="F3493" s="37" t="str">
        <f>VLOOKUP($C3493,CARPETAS!$C$5:$L$2388,2,FALSE)</f>
        <v>PYB119</v>
      </c>
      <c r="G3493" s="27" t="str">
        <f>VLOOKUP($C3493,CARPETAS!$C$5:$L$2388,9,FALSE)</f>
        <v>148,07,03</v>
      </c>
      <c r="H3493" s="28">
        <f>VLOOKUP($C3493,CARPETAS!$C$5:$L$2388,5,FALSE)</f>
        <v>0</v>
      </c>
      <c r="I3493" s="88">
        <v>45280</v>
      </c>
      <c r="J3493" s="29" t="str">
        <f>VLOOKUP($C3493,CARPETAS!$C$5:$L$2388,4,FALSE)</f>
        <v>Salto</v>
      </c>
      <c r="K3493" s="38"/>
      <c r="L3493" s="93">
        <f>I3493+1+1</f>
        <v>45282</v>
      </c>
      <c r="M3493" s="30">
        <f t="shared" si="224"/>
        <v>4</v>
      </c>
      <c r="N3493" s="31">
        <v>980</v>
      </c>
      <c r="O3493" s="31" t="s">
        <v>6841</v>
      </c>
      <c r="P3493" s="31">
        <v>981</v>
      </c>
      <c r="Q3493" s="31"/>
      <c r="R3493" s="31" t="s">
        <v>6761</v>
      </c>
      <c r="S3493" s="31" t="s">
        <v>6762</v>
      </c>
      <c r="T3493" s="40" t="s">
        <v>6842</v>
      </c>
      <c r="U3493" s="40"/>
    </row>
    <row r="3494">
      <c r="A3494" s="39">
        <v>51</v>
      </c>
      <c r="B3494" s="54" t="s">
        <v>22</v>
      </c>
      <c r="C3494" s="55" t="s">
        <v>23</v>
      </c>
      <c r="D3494" s="141" t="s">
        <v>2282</v>
      </c>
      <c r="E3494" s="88">
        <v>45279</v>
      </c>
      <c r="F3494" s="37" t="str">
        <f>VLOOKUP($C3494,CARPETAS!$C$5:$L$2388,2,FALSE)</f>
        <v>BRB</v>
      </c>
      <c r="G3494" s="27" t="str">
        <f>VLOOKUP($C3494,CARPETAS!$C$5:$L$2388,9,FALSE)</f>
        <v>xx</v>
      </c>
      <c r="H3494" s="28" t="str">
        <f>VLOOKUP($C3494,CARPETAS!$C$5:$L$2388,5,FALSE)</f>
        <v>xx</v>
      </c>
      <c r="I3494" s="88">
        <f>E3494+2</f>
        <v>45281</v>
      </c>
      <c r="J3494" s="29" t="str">
        <f>VLOOKUP($C3494,CARPETAS!$C$5:$L$2388,4,FALSE)</f>
        <v>xx</v>
      </c>
      <c r="K3494" s="38"/>
      <c r="L3494" s="93">
        <f ref="L3494:L3502" t="shared" si="228">I3494+1</f>
        <v>45282</v>
      </c>
      <c r="M3494" s="30">
        <f t="shared" si="224"/>
        <v>3</v>
      </c>
      <c r="N3494" s="31"/>
      <c r="O3494" s="31"/>
      <c r="P3494" s="31"/>
      <c r="Q3494" s="31"/>
      <c r="R3494" s="31"/>
      <c r="S3494" s="31"/>
      <c r="T3494" s="40"/>
      <c r="U3494" s="40"/>
    </row>
    <row r="3495">
      <c r="A3495" s="39">
        <v>51</v>
      </c>
      <c r="B3495" s="54" t="s">
        <v>40</v>
      </c>
      <c r="C3495" s="55" t="s">
        <v>6840</v>
      </c>
      <c r="D3495" s="141" t="s">
        <v>6548</v>
      </c>
      <c r="E3495" s="88">
        <v>45279</v>
      </c>
      <c r="F3495" s="37" t="str">
        <f>VLOOKUP($C3495,CARPETAS!$C$5:$L$2388,2,FALSE)</f>
        <v>PYB119</v>
      </c>
      <c r="G3495" s="27" t="str">
        <f>VLOOKUP($C3495,CARPETAS!$C$5:$L$2388,9,FALSE)</f>
        <v>148,07,03</v>
      </c>
      <c r="H3495" s="28">
        <f>VLOOKUP($C3495,CARPETAS!$C$5:$L$2388,5,FALSE)</f>
        <v>0</v>
      </c>
      <c r="I3495" s="88">
        <v>45281</v>
      </c>
      <c r="J3495" s="29" t="str">
        <f>VLOOKUP($C3495,CARPETAS!$C$5:$L$2388,4,FALSE)</f>
        <v>Salto</v>
      </c>
      <c r="K3495" s="38"/>
      <c r="L3495" s="93">
        <f t="shared" si="228"/>
        <v>45282</v>
      </c>
      <c r="M3495" s="30">
        <f t="shared" si="224"/>
        <v>3</v>
      </c>
      <c r="N3495" s="31">
        <v>980</v>
      </c>
      <c r="O3495" s="31" t="s">
        <v>6843</v>
      </c>
      <c r="P3495" s="31">
        <v>980</v>
      </c>
      <c r="Q3495" s="31"/>
      <c r="R3495" s="31" t="s">
        <v>6651</v>
      </c>
      <c r="S3495" s="31" t="s">
        <v>6652</v>
      </c>
      <c r="T3495" s="40" t="s">
        <v>6844</v>
      </c>
      <c r="U3495" s="40"/>
    </row>
    <row r="3496">
      <c r="A3496" s="39">
        <v>51</v>
      </c>
      <c r="B3496" s="54" t="s">
        <v>40</v>
      </c>
      <c r="C3496" s="55" t="s">
        <v>6845</v>
      </c>
      <c r="D3496" s="141" t="s">
        <v>32</v>
      </c>
      <c r="E3496" s="88">
        <v>45280</v>
      </c>
      <c r="F3496" s="37" t="str">
        <f>VLOOKUP($C3496,CARPETAS!$C$5:$L$2388,2,FALSE)</f>
        <v>BRB060</v>
      </c>
      <c r="G3496" s="27" t="str">
        <f>VLOOKUP($C3496,CARPETAS!$C$5:$L$2388,9,FALSE)</f>
        <v>148,08,86</v>
      </c>
      <c r="H3496" s="28" t="str">
        <f>VLOOKUP($C3496,CARPETAS!$C$5:$L$2388,5,FALSE)</f>
        <v>Zanini</v>
      </c>
      <c r="I3496" s="88">
        <v>45281</v>
      </c>
      <c r="J3496" s="29" t="str">
        <f>VLOOKUP($C3496,CARPETAS!$C$5:$L$2388,4,FALSE)</f>
        <v>Rio Branco</v>
      </c>
      <c r="K3496" s="38"/>
      <c r="L3496" s="93">
        <f t="shared" si="228"/>
        <v>45282</v>
      </c>
      <c r="M3496" s="30">
        <f t="shared" si="224"/>
        <v>2</v>
      </c>
      <c r="N3496" s="31">
        <v>918</v>
      </c>
      <c r="O3496" s="31" t="s">
        <v>677</v>
      </c>
      <c r="P3496" s="31">
        <v>919</v>
      </c>
      <c r="Q3496" s="31">
        <v>6646</v>
      </c>
      <c r="R3496" s="31" t="s">
        <v>2913</v>
      </c>
      <c r="S3496" s="31" t="s">
        <v>6846</v>
      </c>
      <c r="T3496" s="40" t="s">
        <v>6847</v>
      </c>
      <c r="U3496" s="40"/>
    </row>
    <row r="3497">
      <c r="A3497" s="39">
        <v>51</v>
      </c>
      <c r="B3497" s="54" t="s">
        <v>40</v>
      </c>
      <c r="C3497" s="55" t="s">
        <v>6848</v>
      </c>
      <c r="D3497" s="141" t="s">
        <v>6554</v>
      </c>
      <c r="E3497" s="88">
        <v>45279</v>
      </c>
      <c r="F3497" s="37" t="str">
        <f>VLOOKUP($C3497,CARPETAS!$C$5:$L$2388,2,FALSE)</f>
        <v>PYB120</v>
      </c>
      <c r="G3497" s="27" t="str">
        <f>VLOOKUP($C3497,CARPETAS!$C$5:$L$2388,9,FALSE)</f>
        <v>148,07,66</v>
      </c>
      <c r="H3497" s="28">
        <f>VLOOKUP($C3497,CARPETAS!$C$5:$L$2388,5,FALSE)</f>
        <v>0</v>
      </c>
      <c r="I3497" s="88">
        <v>45282</v>
      </c>
      <c r="J3497" s="29" t="str">
        <f>VLOOKUP($C3497,CARPETAS!$C$5:$L$2388,4,FALSE)</f>
        <v>Salto</v>
      </c>
      <c r="K3497" s="38"/>
      <c r="L3497" s="93">
        <f t="shared" si="228"/>
        <v>45283</v>
      </c>
      <c r="M3497" s="30">
        <f t="shared" si="224"/>
        <v>4</v>
      </c>
      <c r="N3497" s="31">
        <v>930</v>
      </c>
      <c r="O3497" s="31" t="s">
        <v>6849</v>
      </c>
      <c r="P3497" s="31">
        <v>932</v>
      </c>
      <c r="Q3497" s="31"/>
      <c r="R3497" s="31" t="s">
        <v>2406</v>
      </c>
      <c r="S3497" s="31" t="s">
        <v>6850</v>
      </c>
      <c r="T3497" s="40" t="s">
        <v>6851</v>
      </c>
      <c r="U3497" s="40"/>
    </row>
    <row r="3498">
      <c r="A3498" s="39">
        <v>51</v>
      </c>
      <c r="B3498" s="54" t="s">
        <v>40</v>
      </c>
      <c r="C3498" s="55" t="s">
        <v>6845</v>
      </c>
      <c r="D3498" s="141" t="s">
        <v>28</v>
      </c>
      <c r="E3498" s="88">
        <v>45280</v>
      </c>
      <c r="F3498" s="37" t="str">
        <f>VLOOKUP($C3498,CARPETAS!$C$5:$L$2388,2,FALSE)</f>
        <v>BRB060</v>
      </c>
      <c r="G3498" s="27" t="str">
        <f>VLOOKUP($C3498,CARPETAS!$C$5:$L$2388,9,FALSE)</f>
        <v>148,08,86</v>
      </c>
      <c r="H3498" s="28" t="str">
        <f>VLOOKUP($C3498,CARPETAS!$C$5:$L$2388,5,FALSE)</f>
        <v>Zanini</v>
      </c>
      <c r="I3498" s="88">
        <f>E3498+2</f>
        <v>45282</v>
      </c>
      <c r="J3498" s="29" t="str">
        <f>VLOOKUP($C3498,CARPETAS!$C$5:$L$2388,4,FALSE)</f>
        <v>Rio Branco</v>
      </c>
      <c r="K3498" s="38"/>
      <c r="L3498" s="93">
        <f t="shared" si="228"/>
        <v>45283</v>
      </c>
      <c r="M3498" s="30">
        <f t="shared" si="224"/>
        <v>3</v>
      </c>
      <c r="N3498" s="31">
        <v>918</v>
      </c>
      <c r="O3498" s="31" t="s">
        <v>1636</v>
      </c>
      <c r="P3498" s="31">
        <v>920</v>
      </c>
      <c r="Q3498" s="31">
        <v>6645</v>
      </c>
      <c r="R3498" s="31" t="s">
        <v>2461</v>
      </c>
      <c r="S3498" s="31" t="s">
        <v>5809</v>
      </c>
      <c r="T3498" s="40" t="s">
        <v>6852</v>
      </c>
      <c r="U3498" s="40"/>
    </row>
    <row r="3499">
      <c r="A3499" s="39">
        <v>50</v>
      </c>
      <c r="B3499" s="54" t="s">
        <v>40</v>
      </c>
      <c r="C3499" s="55" t="s">
        <v>6853</v>
      </c>
      <c r="D3499" s="141" t="s">
        <v>38</v>
      </c>
      <c r="E3499" s="88">
        <v>45276</v>
      </c>
      <c r="F3499" s="37" t="str">
        <f>VLOOKUP($C3499,CARPETAS!$C$5:$L$2388,2,FALSE)</f>
        <v>BRA023</v>
      </c>
      <c r="G3499" s="27" t="str">
        <f>VLOOKUP($C3499,CARPETAS!$C$5:$L$2388,9,FALSE)</f>
        <v>147.98.61</v>
      </c>
      <c r="H3499" s="28" t="str">
        <f>VLOOKUP($C3499,CARPETAS!$C$5:$L$2388,5,FALSE)</f>
        <v>Silvio</v>
      </c>
      <c r="I3499" s="88">
        <v>45282</v>
      </c>
      <c r="J3499" s="29" t="str">
        <f>VLOOKUP($C3499,CARPETAS!$C$5:$L$2388,4,FALSE)</f>
        <v>Rio Branco</v>
      </c>
      <c r="K3499" s="38"/>
      <c r="L3499" s="93">
        <f t="shared" si="228"/>
        <v>45283</v>
      </c>
      <c r="M3499" s="30">
        <f t="shared" si="224"/>
        <v>7</v>
      </c>
      <c r="N3499" s="31">
        <v>1104</v>
      </c>
      <c r="O3499" s="31"/>
      <c r="P3499" s="31"/>
      <c r="Q3499" s="31">
        <v>6636</v>
      </c>
      <c r="R3499" s="31" t="s">
        <v>6854</v>
      </c>
      <c r="S3499" s="31" t="s">
        <v>5746</v>
      </c>
      <c r="T3499" s="40" t="s">
        <v>6855</v>
      </c>
      <c r="U3499" s="40"/>
    </row>
    <row r="3500">
      <c r="A3500" s="39">
        <v>51</v>
      </c>
      <c r="B3500" s="54" t="s">
        <v>40</v>
      </c>
      <c r="C3500" s="55" t="s">
        <v>6840</v>
      </c>
      <c r="D3500" s="141" t="s">
        <v>6548</v>
      </c>
      <c r="E3500" s="88">
        <v>45280</v>
      </c>
      <c r="F3500" s="37" t="str">
        <f>VLOOKUP($C3500,CARPETAS!$C$5:$L$2388,2,FALSE)</f>
        <v>PYB119</v>
      </c>
      <c r="G3500" s="27" t="str">
        <f>VLOOKUP($C3500,CARPETAS!$C$5:$L$2388,9,FALSE)</f>
        <v>148,07,03</v>
      </c>
      <c r="H3500" s="28">
        <f>VLOOKUP($C3500,CARPETAS!$C$5:$L$2388,5,FALSE)</f>
        <v>0</v>
      </c>
      <c r="I3500" s="88">
        <v>45282</v>
      </c>
      <c r="J3500" s="29" t="str">
        <f>VLOOKUP($C3500,CARPETAS!$C$5:$L$2388,4,FALSE)</f>
        <v>Salto</v>
      </c>
      <c r="K3500" s="38"/>
      <c r="L3500" s="93">
        <f t="shared" si="228"/>
        <v>45283</v>
      </c>
      <c r="M3500" s="30">
        <f t="shared" si="224"/>
        <v>3</v>
      </c>
      <c r="N3500" s="31">
        <v>980</v>
      </c>
      <c r="O3500" s="31" t="s">
        <v>6856</v>
      </c>
      <c r="P3500" s="31">
        <v>981</v>
      </c>
      <c r="Q3500" s="31"/>
      <c r="R3500" s="31" t="s">
        <v>5427</v>
      </c>
      <c r="S3500" s="31" t="s">
        <v>5428</v>
      </c>
      <c r="T3500" s="40" t="s">
        <v>6857</v>
      </c>
      <c r="U3500" s="40"/>
    </row>
    <row r="3501">
      <c r="A3501" s="39">
        <v>51</v>
      </c>
      <c r="B3501" s="54" t="s">
        <v>40</v>
      </c>
      <c r="C3501" s="55" t="s">
        <v>6858</v>
      </c>
      <c r="D3501" s="141" t="s">
        <v>6554</v>
      </c>
      <c r="E3501" s="88">
        <v>45280</v>
      </c>
      <c r="F3501" s="37" t="str">
        <f>VLOOKUP($C3501,CARPETAS!$C$5:$L$2388,2,FALSE)</f>
        <v>PYB121</v>
      </c>
      <c r="G3501" s="27" t="str">
        <f>VLOOKUP($C3501,CARPETAS!$C$5:$L$2388,9,FALSE)</f>
        <v>148,07,65</v>
      </c>
      <c r="H3501" s="28">
        <f>VLOOKUP($C3501,CARPETAS!$C$5:$L$2388,5,FALSE)</f>
        <v>0</v>
      </c>
      <c r="I3501" s="88">
        <v>45283</v>
      </c>
      <c r="J3501" s="29" t="str">
        <f>VLOOKUP($C3501,CARPETAS!$C$5:$L$2388,4,FALSE)</f>
        <v>Salto</v>
      </c>
      <c r="K3501" s="38"/>
      <c r="L3501" s="93">
        <f t="shared" si="228"/>
        <v>45284</v>
      </c>
      <c r="M3501" s="30">
        <f t="shared" si="224"/>
        <v>4</v>
      </c>
      <c r="N3501" s="31">
        <v>930</v>
      </c>
      <c r="O3501" s="31" t="s">
        <v>6859</v>
      </c>
      <c r="P3501" s="31">
        <v>930</v>
      </c>
      <c r="Q3501" s="31"/>
      <c r="R3501" s="31" t="s">
        <v>6860</v>
      </c>
      <c r="S3501" s="31" t="s">
        <v>6861</v>
      </c>
      <c r="T3501" s="40" t="s">
        <v>6862</v>
      </c>
      <c r="U3501" s="40"/>
    </row>
    <row r="3502" ht="18.75" customHeight="1">
      <c r="A3502" s="39">
        <v>51</v>
      </c>
      <c r="B3502" s="54" t="s">
        <v>40</v>
      </c>
      <c r="C3502" s="55" t="s">
        <v>6863</v>
      </c>
      <c r="D3502" s="141" t="s">
        <v>6554</v>
      </c>
      <c r="E3502" s="88">
        <v>45281</v>
      </c>
      <c r="F3502" s="37" t="str">
        <f>VLOOKUP($C3502,CARPETAS!$C$5:$L$2388,2,FALSE)</f>
        <v>PYB122</v>
      </c>
      <c r="G3502" s="27" t="str">
        <f>VLOOKUP($C3502,CARPETAS!$C$5:$L$2388,9,FALSE)</f>
        <v>148.11.43</v>
      </c>
      <c r="H3502" s="28">
        <f>VLOOKUP($C3502,CARPETAS!$C$5:$L$2388,5,FALSE)</f>
        <v>0</v>
      </c>
      <c r="I3502" s="88">
        <v>45283</v>
      </c>
      <c r="J3502" s="29" t="str">
        <f>VLOOKUP($C3502,CARPETAS!$C$5:$L$2388,4,FALSE)</f>
        <v>Salto</v>
      </c>
      <c r="K3502" s="38"/>
      <c r="L3502" s="93">
        <f t="shared" si="228"/>
        <v>45284</v>
      </c>
      <c r="M3502" s="30">
        <f t="shared" si="224"/>
        <v>3</v>
      </c>
      <c r="N3502" s="31">
        <v>930</v>
      </c>
      <c r="O3502" s="31" t="s">
        <v>6864</v>
      </c>
      <c r="P3502" s="31">
        <v>933</v>
      </c>
      <c r="Q3502" s="31"/>
      <c r="R3502" s="31" t="s">
        <v>6865</v>
      </c>
      <c r="S3502" s="31" t="s">
        <v>6866</v>
      </c>
      <c r="T3502" s="40" t="s">
        <v>6867</v>
      </c>
      <c r="U3502" s="40"/>
    </row>
    <row r="3503">
      <c r="A3503" s="39">
        <v>51</v>
      </c>
      <c r="B3503" s="54" t="s">
        <v>40</v>
      </c>
      <c r="C3503" s="55" t="s">
        <v>6858</v>
      </c>
      <c r="D3503" s="141" t="s">
        <v>6554</v>
      </c>
      <c r="E3503" s="88">
        <v>45280</v>
      </c>
      <c r="F3503" s="37" t="str">
        <f>VLOOKUP($C3503,CARPETAS!$C$5:$L$2388,2,FALSE)</f>
        <v>PYB121</v>
      </c>
      <c r="G3503" s="27" t="str">
        <f>VLOOKUP($C3503,CARPETAS!$C$5:$L$2388,9,FALSE)</f>
        <v>148,07,65</v>
      </c>
      <c r="H3503" s="28">
        <f>VLOOKUP($C3503,CARPETAS!$C$5:$L$2388,5,FALSE)</f>
        <v>0</v>
      </c>
      <c r="I3503" s="88">
        <v>45283</v>
      </c>
      <c r="J3503" s="29" t="str">
        <f>VLOOKUP($C3503,CARPETAS!$C$5:$L$2388,4,FALSE)</f>
        <v>Salto</v>
      </c>
      <c r="K3503" s="38"/>
      <c r="L3503" s="93">
        <v>45286</v>
      </c>
      <c r="M3503" s="30">
        <f t="shared" si="224"/>
        <v>6</v>
      </c>
      <c r="N3503" s="31">
        <v>930</v>
      </c>
      <c r="O3503" s="31" t="s">
        <v>6868</v>
      </c>
      <c r="P3503" s="31">
        <v>930</v>
      </c>
      <c r="Q3503" s="31"/>
      <c r="R3503" s="31" t="s">
        <v>6644</v>
      </c>
      <c r="S3503" s="31" t="s">
        <v>6645</v>
      </c>
      <c r="T3503" s="40" t="s">
        <v>6869</v>
      </c>
      <c r="U3503" s="40"/>
    </row>
    <row r="3504">
      <c r="A3504" s="39">
        <v>51</v>
      </c>
      <c r="B3504" s="54" t="s">
        <v>40</v>
      </c>
      <c r="C3504" s="55" t="s">
        <v>6848</v>
      </c>
      <c r="D3504" s="141" t="s">
        <v>6554</v>
      </c>
      <c r="E3504" s="88">
        <v>45279</v>
      </c>
      <c r="F3504" s="37" t="str">
        <f>VLOOKUP($C3504,CARPETAS!$C$5:$L$2388,2,FALSE)</f>
        <v>PYB120</v>
      </c>
      <c r="G3504" s="27" t="str">
        <f>VLOOKUP($C3504,CARPETAS!$C$5:$L$2388,9,FALSE)</f>
        <v>148,07,66</v>
      </c>
      <c r="H3504" s="28">
        <f>VLOOKUP($C3504,CARPETAS!$C$5:$L$2388,5,FALSE)</f>
        <v>0</v>
      </c>
      <c r="I3504" s="88">
        <v>45286</v>
      </c>
      <c r="J3504" s="29" t="str">
        <f>VLOOKUP($C3504,CARPETAS!$C$5:$L$2388,4,FALSE)</f>
        <v>Salto</v>
      </c>
      <c r="K3504" s="38"/>
      <c r="L3504" s="93">
        <f>I3504+1</f>
        <v>45287</v>
      </c>
      <c r="M3504" s="30">
        <f t="shared" si="224"/>
        <v>8</v>
      </c>
      <c r="N3504" s="31">
        <v>930</v>
      </c>
      <c r="O3504" s="31" t="s">
        <v>6870</v>
      </c>
      <c r="P3504" s="31">
        <v>930</v>
      </c>
      <c r="Q3504" s="31"/>
      <c r="R3504" s="31" t="s">
        <v>6273</v>
      </c>
      <c r="S3504" s="31" t="s">
        <v>6274</v>
      </c>
      <c r="T3504" s="40" t="s">
        <v>6871</v>
      </c>
      <c r="U3504" s="40"/>
    </row>
    <row r="3505">
      <c r="A3505" s="39">
        <v>52</v>
      </c>
      <c r="B3505" s="54" t="s">
        <v>40</v>
      </c>
      <c r="C3505" s="55" t="s">
        <v>6872</v>
      </c>
      <c r="D3505" s="141" t="s">
        <v>6554</v>
      </c>
      <c r="E3505" s="88">
        <v>45283</v>
      </c>
      <c r="F3505" s="37" t="str">
        <f>VLOOKUP($C3505,CARPETAS!$C$5:$L$2388,2,FALSE)</f>
        <v>PYB123</v>
      </c>
      <c r="G3505" s="27">
        <f>VLOOKUP($C3505,CARPETAS!$C$5:$L$2388,9,FALSE)</f>
        <v>0</v>
      </c>
      <c r="H3505" s="28">
        <f>VLOOKUP($C3505,CARPETAS!$C$5:$L$2388,5,FALSE)</f>
        <v>0</v>
      </c>
      <c r="I3505" s="88">
        <v>45286</v>
      </c>
      <c r="J3505" s="29" t="str">
        <f>VLOOKUP($C3505,CARPETAS!$C$5:$L$2388,4,FALSE)</f>
        <v>Salto</v>
      </c>
      <c r="K3505" s="38"/>
      <c r="L3505" s="93">
        <f>I3505+1</f>
        <v>45287</v>
      </c>
      <c r="M3505" s="30">
        <f t="shared" si="224"/>
        <v>4</v>
      </c>
      <c r="N3505" s="31">
        <v>930</v>
      </c>
      <c r="O3505" s="31" t="s">
        <v>6873</v>
      </c>
      <c r="P3505" s="31">
        <v>930</v>
      </c>
      <c r="Q3505" s="31"/>
      <c r="R3505" s="31" t="s">
        <v>6874</v>
      </c>
      <c r="S3505" s="31"/>
      <c r="T3505" s="40" t="s">
        <v>6875</v>
      </c>
      <c r="U3505" s="40"/>
    </row>
    <row r="3506">
      <c r="A3506" s="39">
        <v>52</v>
      </c>
      <c r="B3506" s="54" t="s">
        <v>40</v>
      </c>
      <c r="C3506" s="55" t="s">
        <v>6872</v>
      </c>
      <c r="D3506" s="141" t="s">
        <v>6554</v>
      </c>
      <c r="E3506" s="88">
        <v>45283</v>
      </c>
      <c r="F3506" s="37" t="str">
        <f>VLOOKUP($C3506,CARPETAS!$C$5:$L$2388,2,FALSE)</f>
        <v>PYB123</v>
      </c>
      <c r="G3506" s="27">
        <f>VLOOKUP($C3506,CARPETAS!$C$5:$L$2388,9,FALSE)</f>
        <v>0</v>
      </c>
      <c r="H3506" s="28">
        <f>VLOOKUP($C3506,CARPETAS!$C$5:$L$2388,5,FALSE)</f>
        <v>0</v>
      </c>
      <c r="I3506" s="88">
        <v>45286</v>
      </c>
      <c r="J3506" s="29" t="str">
        <f>VLOOKUP($C3506,CARPETAS!$C$5:$L$2388,4,FALSE)</f>
        <v>Salto</v>
      </c>
      <c r="K3506" s="38"/>
      <c r="L3506" s="93">
        <f>I3506+1</f>
        <v>45287</v>
      </c>
      <c r="M3506" s="30">
        <f t="shared" si="224"/>
        <v>4</v>
      </c>
      <c r="N3506" s="31">
        <v>930</v>
      </c>
      <c r="O3506" s="31" t="s">
        <v>6876</v>
      </c>
      <c r="P3506" s="31">
        <v>930</v>
      </c>
      <c r="Q3506" s="31"/>
      <c r="R3506" s="31" t="s">
        <v>6467</v>
      </c>
      <c r="S3506" s="31"/>
      <c r="T3506" s="40" t="s">
        <v>6875</v>
      </c>
      <c r="U3506" s="40"/>
    </row>
    <row r="3507">
      <c r="A3507" s="39">
        <v>51</v>
      </c>
      <c r="B3507" s="54" t="s">
        <v>40</v>
      </c>
      <c r="C3507" s="55" t="s">
        <v>6877</v>
      </c>
      <c r="D3507" s="141" t="s">
        <v>2282</v>
      </c>
      <c r="E3507" s="88">
        <v>45279</v>
      </c>
      <c r="F3507" s="37" t="str">
        <f>VLOOKUP($C3507,CARPETAS!$C$5:$L$2388,2,FALSE)</f>
        <v>BRE060</v>
      </c>
      <c r="G3507" s="27" t="str">
        <f>VLOOKUP($C3507,CARPETAS!$C$5:$L$2388,9,FALSE)</f>
        <v>1480774/1480771/1480769/1480767</v>
      </c>
      <c r="H3507" s="28" t="str">
        <f>VLOOKUP($C3507,CARPETAS!$C$5:$L$2388,5,FALSE)</f>
        <v>Gral</v>
      </c>
      <c r="I3507" s="88">
        <v>45286</v>
      </c>
      <c r="J3507" s="29" t="str">
        <f>VLOOKUP($C3507,CARPETAS!$C$5:$L$2388,4,FALSE)</f>
        <v>Rio Branco</v>
      </c>
      <c r="K3507" s="38"/>
      <c r="L3507" s="93">
        <f>I3507+1+1</f>
        <v>45288</v>
      </c>
      <c r="M3507" s="30">
        <f t="shared" si="224"/>
        <v>9</v>
      </c>
      <c r="N3507" s="31">
        <v>1243</v>
      </c>
      <c r="O3507" s="31"/>
      <c r="P3507" s="31"/>
      <c r="Q3507" s="31"/>
      <c r="R3507" s="31"/>
      <c r="S3507" s="31"/>
      <c r="T3507" s="40" t="s">
        <v>6263</v>
      </c>
      <c r="U3507" s="40"/>
    </row>
    <row r="3508">
      <c r="A3508" s="39">
        <v>52</v>
      </c>
      <c r="B3508" s="54" t="s">
        <v>40</v>
      </c>
      <c r="C3508" s="55" t="s">
        <v>6878</v>
      </c>
      <c r="D3508" s="141" t="s">
        <v>6554</v>
      </c>
      <c r="E3508" s="88">
        <v>45284</v>
      </c>
      <c r="F3508" s="37" t="str">
        <f>VLOOKUP($C3508,CARPETAS!$C$5:$L$2388,2,FALSE)</f>
        <v>PYB124</v>
      </c>
      <c r="G3508" s="27" t="str">
        <f>VLOOKUP($C3508,CARPETAS!$C$5:$L$2388,9,FALSE)</f>
        <v>148,12,11</v>
      </c>
      <c r="H3508" s="28">
        <f>VLOOKUP($C3508,CARPETAS!$C$5:$L$2388,5,FALSE)</f>
        <v>0</v>
      </c>
      <c r="I3508" s="88">
        <v>45288</v>
      </c>
      <c r="J3508" s="29" t="str">
        <f>VLOOKUP($C3508,CARPETAS!$C$5:$L$2388,4,FALSE)</f>
        <v>Salto</v>
      </c>
      <c r="K3508" s="38"/>
      <c r="L3508" s="93">
        <f>I3508+1</f>
        <v>45289</v>
      </c>
      <c r="M3508" s="30">
        <f t="shared" si="224"/>
        <v>5</v>
      </c>
      <c r="N3508" s="31">
        <v>930</v>
      </c>
      <c r="O3508" s="31" t="s">
        <v>6879</v>
      </c>
      <c r="P3508" s="31">
        <v>932</v>
      </c>
      <c r="Q3508" s="31"/>
      <c r="R3508" s="31" t="s">
        <v>5660</v>
      </c>
      <c r="S3508" s="31" t="s">
        <v>5661</v>
      </c>
      <c r="T3508" s="40" t="s">
        <v>6880</v>
      </c>
      <c r="U3508" s="40"/>
    </row>
    <row r="3509">
      <c r="A3509" s="39">
        <v>52</v>
      </c>
      <c r="B3509" s="54" t="s">
        <v>40</v>
      </c>
      <c r="C3509" s="55" t="s">
        <v>6881</v>
      </c>
      <c r="D3509" s="141" t="s">
        <v>6799</v>
      </c>
      <c r="E3509" s="88">
        <v>45287</v>
      </c>
      <c r="F3509" s="37" t="str">
        <f>VLOOKUP($C3509,CARPETAS!$C$5:$L$2388,2,FALSE)</f>
        <v>PYB127</v>
      </c>
      <c r="G3509" s="27" t="str">
        <f>VLOOKUP($C3509,CARPETAS!$C$5:$L$2388,9,FALSE)</f>
        <v>148,15,16</v>
      </c>
      <c r="H3509" s="28">
        <f>VLOOKUP($C3509,CARPETAS!$C$5:$L$2388,5,FALSE)</f>
        <v>0</v>
      </c>
      <c r="I3509" s="88">
        <f>E3509+5</f>
        <v>45292</v>
      </c>
      <c r="J3509" s="29" t="str">
        <f>VLOOKUP($C3509,CARPETAS!$C$5:$L$2388,4,FALSE)</f>
        <v>Salto</v>
      </c>
      <c r="K3509" s="38"/>
      <c r="L3509" s="93">
        <f>I3509+1</f>
        <v>45293</v>
      </c>
      <c r="M3509" s="30">
        <f t="shared" si="224"/>
        <v>6</v>
      </c>
      <c r="N3509" s="31">
        <v>972</v>
      </c>
      <c r="O3509" s="31" t="s">
        <v>6882</v>
      </c>
      <c r="P3509" s="31">
        <v>972</v>
      </c>
      <c r="Q3509" s="31"/>
      <c r="R3509" s="31" t="s">
        <v>6883</v>
      </c>
      <c r="S3509" s="31" t="s">
        <v>6884</v>
      </c>
      <c r="T3509" s="40" t="s">
        <v>6885</v>
      </c>
      <c r="U3509" s="40"/>
    </row>
    <row r="3510">
      <c r="A3510" s="39">
        <v>52</v>
      </c>
      <c r="B3510" s="54" t="s">
        <v>40</v>
      </c>
      <c r="C3510" s="55" t="s">
        <v>6886</v>
      </c>
      <c r="D3510" s="141" t="s">
        <v>6548</v>
      </c>
      <c r="E3510" s="88">
        <v>45287</v>
      </c>
      <c r="F3510" s="37" t="str">
        <f>VLOOKUP($C3510,CARPETAS!$C$5:$L$2388,2,FALSE)</f>
        <v>PYB126</v>
      </c>
      <c r="G3510" s="27">
        <f>VLOOKUP($C3510,CARPETAS!$C$5:$L$2388,9,FALSE)</f>
        <v>0</v>
      </c>
      <c r="H3510" s="28">
        <f>VLOOKUP($C3510,CARPETAS!$C$5:$L$2388,5,FALSE)</f>
        <v>0</v>
      </c>
      <c r="I3510" s="88">
        <f>E3510+5</f>
        <v>45292</v>
      </c>
      <c r="J3510" s="29" t="str">
        <f>VLOOKUP($C3510,CARPETAS!$C$5:$L$2388,4,FALSE)</f>
        <v>Salto</v>
      </c>
      <c r="K3510" s="38"/>
      <c r="L3510" s="93">
        <f>I3510+1</f>
        <v>45293</v>
      </c>
      <c r="M3510" s="30">
        <f ref="M3510:M3573" t="shared" si="229">IF(E3510&lt;&gt;"",L3510-E3510,"-")</f>
        <v>6</v>
      </c>
      <c r="N3510" s="31">
        <v>936</v>
      </c>
      <c r="O3510" s="31" t="s">
        <v>6887</v>
      </c>
      <c r="P3510" s="31">
        <v>937</v>
      </c>
      <c r="Q3510" s="31"/>
      <c r="R3510" s="31" t="s">
        <v>6888</v>
      </c>
      <c r="S3510" s="31" t="s">
        <v>6889</v>
      </c>
      <c r="T3510" s="40" t="s">
        <v>6890</v>
      </c>
      <c r="U3510" s="40"/>
    </row>
    <row r="3511">
      <c r="A3511" s="39">
        <v>51</v>
      </c>
      <c r="B3511" s="54" t="s">
        <v>22</v>
      </c>
      <c r="C3511" s="55" t="s">
        <v>23</v>
      </c>
      <c r="D3511" s="141" t="s">
        <v>38</v>
      </c>
      <c r="E3511" s="88">
        <v>45282</v>
      </c>
      <c r="F3511" s="37" t="str">
        <f>VLOOKUP($C3511,CARPETAS!$C$5:$L$2388,2,FALSE)</f>
        <v>BRB</v>
      </c>
      <c r="G3511" s="27" t="str">
        <f>VLOOKUP($C3511,CARPETAS!$C$5:$L$2388,9,FALSE)</f>
        <v>xx</v>
      </c>
      <c r="H3511" s="28" t="str">
        <f>VLOOKUP($C3511,CARPETAS!$C$5:$L$2388,5,FALSE)</f>
        <v>xx</v>
      </c>
      <c r="I3511" s="88">
        <f>E3511+10</f>
        <v>45292</v>
      </c>
      <c r="J3511" s="29" t="str">
        <f>VLOOKUP($C3511,CARPETAS!$C$5:$L$2388,4,FALSE)</f>
        <v>xx</v>
      </c>
      <c r="K3511" s="38"/>
      <c r="L3511" s="93">
        <f>I3511+1</f>
        <v>45293</v>
      </c>
      <c r="M3511" s="30">
        <f t="shared" si="229"/>
        <v>11</v>
      </c>
      <c r="N3511" s="31">
        <v>1104</v>
      </c>
      <c r="O3511" s="31"/>
      <c r="P3511" s="31"/>
      <c r="Q3511" s="31"/>
      <c r="R3511" s="31"/>
      <c r="S3511" s="31"/>
      <c r="T3511" s="40"/>
      <c r="U3511" s="40"/>
    </row>
    <row r="3512" ht="26.25" customHeight="1">
      <c r="A3512" s="39">
        <v>51</v>
      </c>
      <c r="B3512" s="54" t="s">
        <v>22</v>
      </c>
      <c r="C3512" s="55" t="s">
        <v>23</v>
      </c>
      <c r="D3512" s="141" t="s">
        <v>38</v>
      </c>
      <c r="E3512" s="88">
        <v>45282</v>
      </c>
      <c r="F3512" s="37" t="str">
        <f>VLOOKUP($C3512,CARPETAS!$C$5:$L$2388,2,FALSE)</f>
        <v>BRB</v>
      </c>
      <c r="G3512" s="27" t="str">
        <f>VLOOKUP($C3512,CARPETAS!$C$5:$L$2388,9,FALSE)</f>
        <v>xx</v>
      </c>
      <c r="H3512" s="28" t="str">
        <f>VLOOKUP($C3512,CARPETAS!$C$5:$L$2388,5,FALSE)</f>
        <v>xx</v>
      </c>
      <c r="I3512" s="88">
        <f>E3512+10</f>
        <v>45292</v>
      </c>
      <c r="J3512" s="29" t="str">
        <f>VLOOKUP($C3512,CARPETAS!$C$5:$L$2388,4,FALSE)</f>
        <v>xx</v>
      </c>
      <c r="K3512" s="38"/>
      <c r="L3512" s="93">
        <f>I3512+1</f>
        <v>45293</v>
      </c>
      <c r="M3512" s="30">
        <f t="shared" si="229"/>
        <v>11</v>
      </c>
      <c r="N3512" s="31">
        <v>1104</v>
      </c>
      <c r="O3512" s="31"/>
      <c r="P3512" s="31"/>
      <c r="Q3512" s="31"/>
      <c r="R3512" s="31"/>
      <c r="S3512" s="31"/>
      <c r="T3512" s="40"/>
      <c r="U3512" s="40"/>
    </row>
    <row r="3513">
      <c r="A3513" s="39">
        <v>52</v>
      </c>
      <c r="B3513" s="54" t="s">
        <v>40</v>
      </c>
      <c r="C3513" s="55" t="s">
        <v>6838</v>
      </c>
      <c r="D3513" s="141" t="s">
        <v>26</v>
      </c>
      <c r="E3513" s="88">
        <v>45287</v>
      </c>
      <c r="F3513" s="37" t="str">
        <f>VLOOKUP($C3513,CARPETAS!$C$5:$L$2388,2,FALSE)</f>
        <v>BRB059</v>
      </c>
      <c r="G3513" s="27" t="str">
        <f>VLOOKUP($C3513,CARPETAS!$C$5:$L$2388,9,FALSE)</f>
        <v>148,08,85</v>
      </c>
      <c r="H3513" s="28" t="str">
        <f>VLOOKUP($C3513,CARPETAS!$C$5:$L$2388,5,FALSE)</f>
        <v>Zanini</v>
      </c>
      <c r="I3513" s="88">
        <v>45293</v>
      </c>
      <c r="J3513" s="29" t="str">
        <f>VLOOKUP($C3513,CARPETAS!$C$5:$L$2388,4,FALSE)</f>
        <v>Rio Branco</v>
      </c>
      <c r="K3513" s="38"/>
      <c r="L3513" s="93">
        <v>45293</v>
      </c>
      <c r="M3513" s="30">
        <f t="shared" si="229"/>
        <v>6</v>
      </c>
      <c r="N3513" s="31">
        <v>900</v>
      </c>
      <c r="O3513" s="31" t="s">
        <v>1176</v>
      </c>
      <c r="P3513" s="31">
        <v>900</v>
      </c>
      <c r="Q3513" s="31">
        <v>4143</v>
      </c>
      <c r="R3513" s="31" t="s">
        <v>97</v>
      </c>
      <c r="S3513" s="31" t="s">
        <v>98</v>
      </c>
      <c r="T3513" s="40" t="s">
        <v>6891</v>
      </c>
      <c r="U3513" s="40"/>
    </row>
    <row r="3514">
      <c r="A3514" s="39">
        <v>52</v>
      </c>
      <c r="B3514" s="54" t="s">
        <v>40</v>
      </c>
      <c r="C3514" s="55" t="s">
        <v>6892</v>
      </c>
      <c r="D3514" s="141" t="s">
        <v>6554</v>
      </c>
      <c r="E3514" s="88">
        <v>45286</v>
      </c>
      <c r="F3514" s="37" t="str">
        <f>VLOOKUP($C3514,CARPETAS!$C$5:$L$2388,2,FALSE)</f>
        <v>PYB125</v>
      </c>
      <c r="G3514" s="27" t="str">
        <f>VLOOKUP($C3514,CARPETAS!$C$5:$L$2388,9,FALSE)</f>
        <v>148.14.84</v>
      </c>
      <c r="H3514" s="28">
        <f>VLOOKUP($C3514,CARPETAS!$C$5:$L$2388,5,FALSE)</f>
        <v>0</v>
      </c>
      <c r="I3514" s="88">
        <v>45293</v>
      </c>
      <c r="J3514" s="29" t="str">
        <f>VLOOKUP($C3514,CARPETAS!$C$5:$L$2388,4,FALSE)</f>
        <v>Salto</v>
      </c>
      <c r="K3514" s="38"/>
      <c r="L3514" s="93">
        <v>45293</v>
      </c>
      <c r="M3514" s="30">
        <f t="shared" si="229"/>
        <v>7</v>
      </c>
      <c r="N3514" s="31">
        <v>930</v>
      </c>
      <c r="O3514" s="31" t="s">
        <v>6893</v>
      </c>
      <c r="P3514" s="31">
        <v>930</v>
      </c>
      <c r="Q3514" s="31"/>
      <c r="R3514" s="31" t="s">
        <v>6894</v>
      </c>
      <c r="S3514" s="31" t="s">
        <v>6895</v>
      </c>
      <c r="T3514" s="40" t="s">
        <v>6896</v>
      </c>
      <c r="U3514" s="40"/>
    </row>
    <row r="3515">
      <c r="A3515" s="39">
        <v>52</v>
      </c>
      <c r="B3515" s="54" t="s">
        <v>40</v>
      </c>
      <c r="C3515" s="55" t="s">
        <v>6845</v>
      </c>
      <c r="D3515" s="141" t="s">
        <v>32</v>
      </c>
      <c r="E3515" s="88">
        <v>45287</v>
      </c>
      <c r="F3515" s="37" t="str">
        <f>VLOOKUP($C3515,CARPETAS!$C$5:$L$2388,2,FALSE)</f>
        <v>BRB060</v>
      </c>
      <c r="G3515" s="27" t="str">
        <f>VLOOKUP($C3515,CARPETAS!$C$5:$L$2388,9,FALSE)</f>
        <v>148,08,86</v>
      </c>
      <c r="H3515" s="28" t="str">
        <f>VLOOKUP($C3515,CARPETAS!$C$5:$L$2388,5,FALSE)</f>
        <v>Zanini</v>
      </c>
      <c r="I3515" s="88">
        <v>45293</v>
      </c>
      <c r="J3515" s="29" t="str">
        <f>VLOOKUP($C3515,CARPETAS!$C$5:$L$2388,4,FALSE)</f>
        <v>Rio Branco</v>
      </c>
      <c r="K3515" s="38"/>
      <c r="L3515" s="93">
        <f>I3515+1</f>
        <v>45294</v>
      </c>
      <c r="M3515" s="30">
        <f t="shared" si="229"/>
        <v>7</v>
      </c>
      <c r="N3515" s="31">
        <v>918</v>
      </c>
      <c r="O3515" s="31" t="s">
        <v>1186</v>
      </c>
      <c r="P3515" s="31">
        <v>918</v>
      </c>
      <c r="Q3515" s="31">
        <v>6647</v>
      </c>
      <c r="R3515" s="31" t="s">
        <v>5808</v>
      </c>
      <c r="S3515" s="31" t="s">
        <v>5372</v>
      </c>
      <c r="T3515" s="40" t="s">
        <v>6897</v>
      </c>
      <c r="U3515" s="40"/>
    </row>
    <row r="3516">
      <c r="A3516" s="39">
        <v>51</v>
      </c>
      <c r="B3516" s="54" t="s">
        <v>40</v>
      </c>
      <c r="C3516" s="55" t="s">
        <v>6898</v>
      </c>
      <c r="D3516" s="141" t="s">
        <v>2282</v>
      </c>
      <c r="E3516" s="88">
        <v>45281</v>
      </c>
      <c r="F3516" s="37" t="str">
        <f>VLOOKUP($C3516,CARPETAS!$C$5:$L$2388,2,FALSE)</f>
        <v>BRE059</v>
      </c>
      <c r="G3516" s="27">
        <f>VLOOKUP($C3516,CARPETAS!$C$5:$L$2388,9,FALSE)</f>
        <v>0</v>
      </c>
      <c r="H3516" s="28" t="str">
        <f>VLOOKUP($C3516,CARPETAS!$C$5:$L$2388,5,FALSE)</f>
        <v>B2</v>
      </c>
      <c r="I3516" s="88">
        <v>45294</v>
      </c>
      <c r="J3516" s="29" t="str">
        <f>VLOOKUP($C3516,CARPETAS!$C$5:$L$2388,4,FALSE)</f>
        <v>Rio Branco</v>
      </c>
      <c r="K3516" s="38"/>
      <c r="L3516" s="93">
        <f>I3516+1</f>
        <v>45295</v>
      </c>
      <c r="M3516" s="30">
        <f t="shared" si="229"/>
        <v>14</v>
      </c>
      <c r="N3516" s="31">
        <v>1580</v>
      </c>
      <c r="O3516" s="31"/>
      <c r="P3516" s="31"/>
      <c r="Q3516" s="31"/>
      <c r="R3516" s="31"/>
      <c r="S3516" s="31"/>
      <c r="T3516" s="40" t="s">
        <v>5180</v>
      </c>
      <c r="U3516" s="40"/>
    </row>
    <row r="3517">
      <c r="A3517" s="39">
        <v>51</v>
      </c>
      <c r="B3517" s="54" t="s">
        <v>40</v>
      </c>
      <c r="C3517" s="55" t="s">
        <v>6899</v>
      </c>
      <c r="D3517" s="141" t="s">
        <v>2282</v>
      </c>
      <c r="E3517" s="88">
        <v>45290</v>
      </c>
      <c r="F3517" s="37" t="e">
        <f>VLOOKUP($C3517,CARPETAS!$C$5:$L$2388,2,FALSE)</f>
        <v>#N/A</v>
      </c>
      <c r="G3517" s="27" t="e">
        <f>VLOOKUP($C3517,CARPETAS!$C$5:$L$2388,9,FALSE)</f>
        <v>#N/A</v>
      </c>
      <c r="H3517" s="28" t="e">
        <f>VLOOKUP($C3517,CARPETAS!$C$5:$L$2388,5,FALSE)</f>
        <v>#N/A</v>
      </c>
      <c r="I3517" s="88">
        <v>45295</v>
      </c>
      <c r="J3517" s="29" t="e">
        <f>VLOOKUP($C3517,CARPETAS!$C$5:$L$2388,4,FALSE)</f>
        <v>#N/A</v>
      </c>
      <c r="K3517" s="38"/>
      <c r="L3517" s="93">
        <f>I3517+1</f>
        <v>45296</v>
      </c>
      <c r="M3517" s="30">
        <f t="shared" si="229"/>
        <v>6</v>
      </c>
      <c r="N3517" s="31">
        <v>3822</v>
      </c>
      <c r="O3517" s="31"/>
      <c r="P3517" s="31"/>
      <c r="Q3517" s="31">
        <v>6665</v>
      </c>
      <c r="R3517" s="31" t="s">
        <v>6900</v>
      </c>
      <c r="S3517" s="31" t="s">
        <v>6901</v>
      </c>
      <c r="T3517" s="40" t="s">
        <v>6902</v>
      </c>
      <c r="U3517" s="40"/>
    </row>
    <row r="3518">
      <c r="A3518" s="39">
        <v>1</v>
      </c>
      <c r="B3518" s="54" t="s">
        <v>40</v>
      </c>
      <c r="C3518" s="55" t="s">
        <v>6903</v>
      </c>
      <c r="D3518" s="141" t="s">
        <v>6554</v>
      </c>
      <c r="E3518" s="88">
        <v>45293</v>
      </c>
      <c r="F3518" s="37" t="str">
        <f>VLOOKUP($C3518,CARPETAS!$C$5:$L$2388,2,FALSE)</f>
        <v>PYB001</v>
      </c>
      <c r="G3518" s="27" t="str">
        <f>VLOOKUP($C3518,CARPETAS!$C$5:$L$2388,9,FALSE)</f>
        <v>148.18.28</v>
      </c>
      <c r="H3518" s="28">
        <f>VLOOKUP($C3518,CARPETAS!$C$5:$L$2388,5,FALSE)</f>
        <v>0</v>
      </c>
      <c r="I3518" s="88">
        <v>45295</v>
      </c>
      <c r="J3518" s="29" t="str">
        <f>VLOOKUP($C3518,CARPETAS!$C$5:$L$2388,4,FALSE)</f>
        <v>Salto</v>
      </c>
      <c r="K3518" s="38"/>
      <c r="L3518" s="93">
        <f>I3518+1</f>
        <v>45296</v>
      </c>
      <c r="M3518" s="30">
        <f t="shared" si="229"/>
        <v>3</v>
      </c>
      <c r="N3518" s="31">
        <v>930</v>
      </c>
      <c r="O3518" s="31" t="s">
        <v>6904</v>
      </c>
      <c r="P3518" s="31">
        <v>932</v>
      </c>
      <c r="Q3518" s="31"/>
      <c r="R3518" s="31" t="s">
        <v>6467</v>
      </c>
      <c r="S3518" s="31" t="s">
        <v>5322</v>
      </c>
      <c r="T3518" s="40" t="s">
        <v>6905</v>
      </c>
      <c r="U3518" s="40"/>
    </row>
    <row r="3519" ht="28.5">
      <c r="A3519" s="39">
        <v>51</v>
      </c>
      <c r="B3519" s="54" t="s">
        <v>40</v>
      </c>
      <c r="C3519" s="55" t="s">
        <v>6906</v>
      </c>
      <c r="D3519" s="141" t="s">
        <v>38</v>
      </c>
      <c r="E3519" s="88">
        <v>45286</v>
      </c>
      <c r="F3519" s="37" t="str">
        <f>VLOOKUP($C3519,CARPETAS!$C$5:$L$2388,2,FALSE)</f>
        <v>BRA024</v>
      </c>
      <c r="G3519" s="27" t="str">
        <f>VLOOKUP($C3519,CARPETAS!$C$5:$L$2388,9,FALSE)</f>
        <v>148,10,52</v>
      </c>
      <c r="H3519" s="28" t="str">
        <f>VLOOKUP($C3519,CARPETAS!$C$5:$L$2388,5,FALSE)</f>
        <v>Silvio</v>
      </c>
      <c r="I3519" s="88">
        <v>45295</v>
      </c>
      <c r="J3519" s="29" t="str">
        <f>VLOOKUP($C3519,CARPETAS!$C$5:$L$2388,4,FALSE)</f>
        <v>Rio Branco</v>
      </c>
      <c r="K3519" s="38"/>
      <c r="L3519" s="93">
        <v>45300</v>
      </c>
      <c r="M3519" s="30">
        <f t="shared" si="229"/>
        <v>14</v>
      </c>
      <c r="N3519" s="31">
        <v>1104</v>
      </c>
      <c r="O3519" s="31">
        <v>61415</v>
      </c>
      <c r="P3519" s="31">
        <v>1104</v>
      </c>
      <c r="Q3519" s="31"/>
      <c r="R3519" s="31" t="s">
        <v>6577</v>
      </c>
      <c r="S3519" s="31" t="s">
        <v>6578</v>
      </c>
      <c r="T3519" s="40" t="s">
        <v>6907</v>
      </c>
      <c r="U3519" s="40"/>
    </row>
    <row r="3520" ht="28.5">
      <c r="A3520" s="39">
        <v>52</v>
      </c>
      <c r="B3520" s="54" t="s">
        <v>40</v>
      </c>
      <c r="C3520" s="55" t="s">
        <v>6908</v>
      </c>
      <c r="D3520" s="141" t="s">
        <v>38</v>
      </c>
      <c r="E3520" s="88">
        <v>45287</v>
      </c>
      <c r="F3520" s="37" t="str">
        <f>VLOOKUP($C3520,CARPETAS!$C$5:$L$2388,2,FALSE)</f>
        <v>BRA024</v>
      </c>
      <c r="G3520" s="27" t="str">
        <f>VLOOKUP($C3520,CARPETAS!$C$5:$L$2388,9,FALSE)</f>
        <v>148,16,71</v>
      </c>
      <c r="H3520" s="28" t="str">
        <f>VLOOKUP($C3520,CARPETAS!$C$5:$L$2388,5,FALSE)</f>
        <v>Silvio</v>
      </c>
      <c r="I3520" s="88">
        <v>45295</v>
      </c>
      <c r="J3520" s="29" t="str">
        <f>VLOOKUP($C3520,CARPETAS!$C$5:$L$2388,4,FALSE)</f>
        <v>Rio Branco</v>
      </c>
      <c r="K3520" s="38"/>
      <c r="L3520" s="93">
        <v>45300</v>
      </c>
      <c r="M3520" s="30">
        <f t="shared" si="229"/>
        <v>13</v>
      </c>
      <c r="N3520" s="31">
        <v>1104</v>
      </c>
      <c r="O3520" s="31">
        <v>61417</v>
      </c>
      <c r="P3520" s="31">
        <v>1104</v>
      </c>
      <c r="Q3520" s="31"/>
      <c r="R3520" s="31" t="s">
        <v>6909</v>
      </c>
      <c r="S3520" s="31" t="s">
        <v>6910</v>
      </c>
      <c r="T3520" s="40" t="s">
        <v>6911</v>
      </c>
      <c r="U3520" s="40"/>
    </row>
    <row r="3521">
      <c r="A3521" s="39">
        <v>1</v>
      </c>
      <c r="B3521" s="54" t="s">
        <v>40</v>
      </c>
      <c r="C3521" s="55" t="s">
        <v>6912</v>
      </c>
      <c r="D3521" s="141" t="s">
        <v>6799</v>
      </c>
      <c r="E3521" s="88">
        <v>45293</v>
      </c>
      <c r="F3521" s="37" t="str">
        <f>VLOOKUP($C3521,CARPETAS!$C$5:$L$2388,2,FALSE)</f>
        <v>PYB002</v>
      </c>
      <c r="G3521" s="27" t="str">
        <f>VLOOKUP($C3521,CARPETAS!$C$5:$L$2388,9,FALSE)</f>
        <v>148,15,15</v>
      </c>
      <c r="H3521" s="28">
        <f>VLOOKUP($C3521,CARPETAS!$C$5:$L$2388,5,FALSE)</f>
        <v>0</v>
      </c>
      <c r="I3521" s="88">
        <v>45296</v>
      </c>
      <c r="J3521" s="29" t="str">
        <f>VLOOKUP($C3521,CARPETAS!$C$5:$L$2388,4,FALSE)</f>
        <v>Salto</v>
      </c>
      <c r="K3521" s="38"/>
      <c r="L3521" s="93">
        <f>I3521+1</f>
        <v>45297</v>
      </c>
      <c r="M3521" s="30">
        <f t="shared" si="229"/>
        <v>4</v>
      </c>
      <c r="N3521" s="31">
        <v>972</v>
      </c>
      <c r="O3521" s="31" t="s">
        <v>6913</v>
      </c>
      <c r="P3521" s="31">
        <v>972</v>
      </c>
      <c r="Q3521" s="31"/>
      <c r="R3521" s="31" t="s">
        <v>6914</v>
      </c>
      <c r="S3521" s="31" t="s">
        <v>6915</v>
      </c>
      <c r="T3521" s="40" t="s">
        <v>6916</v>
      </c>
      <c r="U3521" s="40"/>
    </row>
    <row r="3522">
      <c r="A3522" s="39">
        <v>1</v>
      </c>
      <c r="B3522" s="54" t="s">
        <v>40</v>
      </c>
      <c r="C3522" s="55" t="s">
        <v>6917</v>
      </c>
      <c r="D3522" s="141" t="s">
        <v>6548</v>
      </c>
      <c r="E3522" s="88">
        <v>45293</v>
      </c>
      <c r="F3522" s="37" t="str">
        <f>VLOOKUP($C3522,CARPETAS!$C$5:$L$2388,2,FALSE)</f>
        <v>PYB003</v>
      </c>
      <c r="G3522" s="27" t="str">
        <f>VLOOKUP($C3522,CARPETAS!$C$5:$L$2388,9,FALSE)</f>
        <v>148,17,37</v>
      </c>
      <c r="H3522" s="28">
        <f>VLOOKUP($C3522,CARPETAS!$C$5:$L$2388,5,FALSE)</f>
        <v>0</v>
      </c>
      <c r="I3522" s="88">
        <v>45296</v>
      </c>
      <c r="J3522" s="29" t="str">
        <f>VLOOKUP($C3522,CARPETAS!$C$5:$L$2388,4,FALSE)</f>
        <v>Salto</v>
      </c>
      <c r="K3522" s="38"/>
      <c r="L3522" s="93">
        <f>I3522+1</f>
        <v>45297</v>
      </c>
      <c r="M3522" s="30">
        <f t="shared" si="229"/>
        <v>4</v>
      </c>
      <c r="N3522" s="31">
        <v>980</v>
      </c>
      <c r="O3522" s="31" t="s">
        <v>6918</v>
      </c>
      <c r="P3522" s="31">
        <v>981</v>
      </c>
      <c r="Q3522" s="31"/>
      <c r="R3522" s="31" t="s">
        <v>6919</v>
      </c>
      <c r="S3522" s="31" t="s">
        <v>6920</v>
      </c>
      <c r="T3522" s="40" t="s">
        <v>6921</v>
      </c>
      <c r="U3522" s="40"/>
    </row>
    <row r="3523">
      <c r="A3523" s="39">
        <v>1</v>
      </c>
      <c r="B3523" s="54" t="s">
        <v>40</v>
      </c>
      <c r="C3523" s="55" t="s">
        <v>6922</v>
      </c>
      <c r="D3523" s="141" t="s">
        <v>6548</v>
      </c>
      <c r="E3523" s="88">
        <v>45293</v>
      </c>
      <c r="F3523" s="37" t="str">
        <f>VLOOKUP($C3523,CARPETAS!$C$5:$L$2388,2,FALSE)</f>
        <v>PYB004</v>
      </c>
      <c r="G3523" s="27" t="str">
        <f>VLOOKUP($C3523,CARPETAS!$C$5:$L$2388,9,FALSE)</f>
        <v>148,17,38</v>
      </c>
      <c r="H3523" s="28">
        <f>VLOOKUP($C3523,CARPETAS!$C$5:$L$2388,5,FALSE)</f>
        <v>0</v>
      </c>
      <c r="I3523" s="88">
        <v>45298</v>
      </c>
      <c r="J3523" s="29" t="str">
        <f>VLOOKUP($C3523,CARPETAS!$C$5:$L$2388,4,FALSE)</f>
        <v>Salto</v>
      </c>
      <c r="K3523" s="38"/>
      <c r="L3523" s="93">
        <v>45299</v>
      </c>
      <c r="M3523" s="30">
        <f t="shared" si="229"/>
        <v>6</v>
      </c>
      <c r="N3523" s="31">
        <v>980</v>
      </c>
      <c r="O3523" s="31" t="s">
        <v>6923</v>
      </c>
      <c r="P3523" s="31">
        <v>980</v>
      </c>
      <c r="Q3523" s="31"/>
      <c r="R3523" s="31" t="s">
        <v>6651</v>
      </c>
      <c r="S3523" s="31" t="s">
        <v>6652</v>
      </c>
      <c r="T3523" s="40" t="s">
        <v>6924</v>
      </c>
      <c r="U3523" s="40"/>
    </row>
    <row r="3524">
      <c r="A3524" s="39">
        <v>1</v>
      </c>
      <c r="B3524" s="54" t="s">
        <v>40</v>
      </c>
      <c r="C3524" s="55" t="s">
        <v>6903</v>
      </c>
      <c r="D3524" s="141" t="s">
        <v>6554</v>
      </c>
      <c r="E3524" s="88">
        <v>45293</v>
      </c>
      <c r="F3524" s="37" t="str">
        <f>VLOOKUP($C3524,CARPETAS!$C$5:$L$2388,2,FALSE)</f>
        <v>PYB001</v>
      </c>
      <c r="G3524" s="27" t="str">
        <f>VLOOKUP($C3524,CARPETAS!$C$5:$L$2388,9,FALSE)</f>
        <v>148.18.28</v>
      </c>
      <c r="H3524" s="28">
        <f>VLOOKUP($C3524,CARPETAS!$C$5:$L$2388,5,FALSE)</f>
        <v>0</v>
      </c>
      <c r="I3524" s="88">
        <v>45299</v>
      </c>
      <c r="J3524" s="29" t="str">
        <f>VLOOKUP($C3524,CARPETAS!$C$5:$L$2388,4,FALSE)</f>
        <v>Salto</v>
      </c>
      <c r="K3524" s="38"/>
      <c r="L3524" s="93">
        <f>I3524+1</f>
        <v>45300</v>
      </c>
      <c r="M3524" s="30">
        <f t="shared" si="229"/>
        <v>7</v>
      </c>
      <c r="N3524" s="31">
        <v>930</v>
      </c>
      <c r="O3524" s="31" t="s">
        <v>6925</v>
      </c>
      <c r="P3524" s="31">
        <v>936</v>
      </c>
      <c r="Q3524" s="31"/>
      <c r="R3524" s="31" t="s">
        <v>5502</v>
      </c>
      <c r="S3524" s="31" t="s">
        <v>2373</v>
      </c>
      <c r="T3524" s="40" t="s">
        <v>6926</v>
      </c>
      <c r="U3524" s="40"/>
    </row>
    <row r="3525" ht="28.5">
      <c r="A3525" s="39">
        <v>51</v>
      </c>
      <c r="B3525" s="54" t="s">
        <v>40</v>
      </c>
      <c r="C3525" s="55" t="s">
        <v>6927</v>
      </c>
      <c r="D3525" s="141" t="s">
        <v>38</v>
      </c>
      <c r="E3525" s="88">
        <v>45286</v>
      </c>
      <c r="F3525" s="37" t="str">
        <f>VLOOKUP($C3525,CARPETAS!$C$5:$L$2388,2,FALSE)</f>
        <v>BRA024</v>
      </c>
      <c r="G3525" s="27" t="str">
        <f>VLOOKUP($C3525,CARPETAS!$C$5:$L$2388,9,FALSE)</f>
        <v>148,10,52</v>
      </c>
      <c r="H3525" s="28" t="str">
        <f>VLOOKUP($C3525,CARPETAS!$C$5:$L$2388,5,FALSE)</f>
        <v>Silvio</v>
      </c>
      <c r="I3525" s="88">
        <v>45299</v>
      </c>
      <c r="J3525" s="29" t="str">
        <f>VLOOKUP($C3525,CARPETAS!$C$5:$L$2388,4,FALSE)</f>
        <v>Rio Branco</v>
      </c>
      <c r="K3525" s="38"/>
      <c r="L3525" s="93">
        <f>I3525+1</f>
        <v>45300</v>
      </c>
      <c r="M3525" s="30">
        <f t="shared" si="229"/>
        <v>14</v>
      </c>
      <c r="N3525" s="31">
        <v>1104</v>
      </c>
      <c r="O3525" s="31">
        <v>61418</v>
      </c>
      <c r="P3525" s="31">
        <v>1104</v>
      </c>
      <c r="Q3525" s="31"/>
      <c r="R3525" s="31" t="s">
        <v>6928</v>
      </c>
      <c r="S3525" s="31" t="s">
        <v>6929</v>
      </c>
      <c r="T3525" s="40" t="s">
        <v>6911</v>
      </c>
      <c r="U3525" s="40"/>
    </row>
    <row r="3526" ht="28.5">
      <c r="A3526" s="39">
        <v>51</v>
      </c>
      <c r="B3526" s="54" t="s">
        <v>40</v>
      </c>
      <c r="C3526" s="55" t="s">
        <v>6930</v>
      </c>
      <c r="D3526" s="141" t="s">
        <v>38</v>
      </c>
      <c r="E3526" s="88">
        <v>45287</v>
      </c>
      <c r="F3526" s="37" t="str">
        <f>VLOOKUP($C3526,CARPETAS!$C$5:$L$2388,2,FALSE)</f>
        <v>BRA024</v>
      </c>
      <c r="G3526" s="27" t="str">
        <f>VLOOKUP($C3526,CARPETAS!$C$5:$L$2388,9,FALSE)</f>
        <v>148,10,52</v>
      </c>
      <c r="H3526" s="28" t="str">
        <f>VLOOKUP($C3526,CARPETAS!$C$5:$L$2388,5,FALSE)</f>
        <v>Silvio</v>
      </c>
      <c r="I3526" s="88">
        <v>45299</v>
      </c>
      <c r="J3526" s="29" t="str">
        <f>VLOOKUP($C3526,CARPETAS!$C$5:$L$2388,4,FALSE)</f>
        <v>Rio Branco</v>
      </c>
      <c r="K3526" s="38"/>
      <c r="L3526" s="93">
        <f>I3526+1</f>
        <v>45300</v>
      </c>
      <c r="M3526" s="30">
        <f t="shared" si="229"/>
        <v>13</v>
      </c>
      <c r="N3526" s="31">
        <v>1104</v>
      </c>
      <c r="O3526" s="31">
        <v>61416</v>
      </c>
      <c r="P3526" s="31">
        <v>1104</v>
      </c>
      <c r="Q3526" s="31"/>
      <c r="R3526" s="31" t="s">
        <v>1144</v>
      </c>
      <c r="S3526" s="31" t="s">
        <v>6931</v>
      </c>
      <c r="T3526" s="40" t="s">
        <v>6911</v>
      </c>
      <c r="U3526" s="40"/>
    </row>
    <row r="3527">
      <c r="A3527" s="39">
        <v>2</v>
      </c>
      <c r="B3527" s="54" t="s">
        <v>40</v>
      </c>
      <c r="C3527" s="55" t="s">
        <v>6932</v>
      </c>
      <c r="D3527" s="141" t="s">
        <v>27</v>
      </c>
      <c r="E3527" s="88">
        <v>45300</v>
      </c>
      <c r="F3527" s="37" t="str">
        <f>VLOOKUP($C3527,CARPETAS!$C$5:$L$2388,2,FALSE)</f>
        <v>BRB001</v>
      </c>
      <c r="G3527" s="27" t="str">
        <f>VLOOKUP($C3527,CARPETAS!$C$5:$L$2388,9,FALSE)</f>
        <v>148,22,17</v>
      </c>
      <c r="H3527" s="28" t="str">
        <f>VLOOKUP($C3527,CARPETAS!$C$5:$L$2388,5,FALSE)</f>
        <v>Zanini</v>
      </c>
      <c r="I3527" s="88">
        <v>45301</v>
      </c>
      <c r="J3527" s="29" t="str">
        <f>VLOOKUP($C3527,CARPETAS!$C$5:$L$2388,4,FALSE)</f>
        <v>Rio Branco</v>
      </c>
      <c r="K3527" s="38"/>
      <c r="L3527" s="93">
        <f>I3527+1</f>
        <v>45302</v>
      </c>
      <c r="M3527" s="30">
        <f t="shared" si="229"/>
        <v>2</v>
      </c>
      <c r="N3527" s="31">
        <v>918</v>
      </c>
      <c r="O3527" s="31" t="s">
        <v>1259</v>
      </c>
      <c r="P3527" s="31">
        <v>919</v>
      </c>
      <c r="Q3527" s="31">
        <v>4157</v>
      </c>
      <c r="R3527" s="31" t="s">
        <v>3752</v>
      </c>
      <c r="S3527" s="31" t="s">
        <v>316</v>
      </c>
      <c r="T3527" s="40" t="s">
        <v>6933</v>
      </c>
      <c r="U3527" s="40"/>
    </row>
    <row r="3528">
      <c r="A3528" s="39">
        <v>1</v>
      </c>
      <c r="B3528" s="54" t="s">
        <v>40</v>
      </c>
      <c r="C3528" s="55" t="s">
        <v>6934</v>
      </c>
      <c r="D3528" s="141" t="s">
        <v>2282</v>
      </c>
      <c r="E3528" s="88">
        <v>45296</v>
      </c>
      <c r="F3528" s="37" t="str">
        <f>VLOOKUP($C3528,CARPETAS!$C$5:$L$2388,2,FALSE)</f>
        <v>BRE002</v>
      </c>
      <c r="G3528" s="27" t="str">
        <f>VLOOKUP($C3528,CARPETAS!$C$5:$L$2388,9,FALSE)</f>
        <v>1481758/1411756/1411757/1471759</v>
      </c>
      <c r="H3528" s="28" t="str">
        <f>VLOOKUP($C3528,CARPETAS!$C$5:$L$2388,5,FALSE)</f>
        <v>Benini</v>
      </c>
      <c r="I3528" s="88">
        <f>E3528+5</f>
        <v>45301</v>
      </c>
      <c r="J3528" s="29" t="str">
        <f>VLOOKUP($C3528,CARPETAS!$C$5:$L$2388,4,FALSE)</f>
        <v>Rio Branco</v>
      </c>
      <c r="K3528" s="38"/>
      <c r="L3528" s="93">
        <f>I3528+1+2</f>
        <v>45304</v>
      </c>
      <c r="M3528" s="30">
        <f t="shared" si="229"/>
        <v>8</v>
      </c>
      <c r="N3528" s="31">
        <v>1054</v>
      </c>
      <c r="O3528" s="31"/>
      <c r="P3528" s="31"/>
      <c r="Q3528" s="31">
        <v>58</v>
      </c>
      <c r="R3528" s="31" t="s">
        <v>6935</v>
      </c>
      <c r="S3528" s="31" t="s">
        <v>6936</v>
      </c>
      <c r="T3528" s="40"/>
      <c r="U3528" s="40"/>
    </row>
    <row r="3529">
      <c r="A3529" s="39">
        <v>2</v>
      </c>
      <c r="B3529" s="54" t="s">
        <v>40</v>
      </c>
      <c r="C3529" s="55" t="s">
        <v>6937</v>
      </c>
      <c r="D3529" s="141" t="s">
        <v>6799</v>
      </c>
      <c r="E3529" s="88">
        <v>45300</v>
      </c>
      <c r="F3529" s="37" t="str">
        <f>VLOOKUP($C3529,CARPETAS!$C$5:$L$2388,2,FALSE)</f>
        <v>PYB005</v>
      </c>
      <c r="G3529" s="27" t="str">
        <f>VLOOKUP($C3529,CARPETAS!$C$5:$L$2388,9,FALSE)</f>
        <v>148,17,39</v>
      </c>
      <c r="H3529" s="28">
        <f>VLOOKUP($C3529,CARPETAS!$C$5:$L$2388,5,FALSE)</f>
        <v>0</v>
      </c>
      <c r="I3529" s="88">
        <v>45303</v>
      </c>
      <c r="J3529" s="29" t="str">
        <f>VLOOKUP($C3529,CARPETAS!$C$5:$L$2388,4,FALSE)</f>
        <v>Salto</v>
      </c>
      <c r="K3529" s="38"/>
      <c r="L3529" s="93">
        <f ref="L3529:L3542" t="shared" si="230">I3529+1</f>
        <v>45304</v>
      </c>
      <c r="M3529" s="30">
        <f t="shared" si="229"/>
        <v>4</v>
      </c>
      <c r="N3529" s="31">
        <v>930</v>
      </c>
      <c r="O3529" s="31" t="s">
        <v>6938</v>
      </c>
      <c r="P3529" s="31">
        <v>972</v>
      </c>
      <c r="Q3529" s="31"/>
      <c r="R3529" s="31" t="s">
        <v>6939</v>
      </c>
      <c r="S3529" s="31" t="s">
        <v>6940</v>
      </c>
      <c r="T3529" s="40" t="s">
        <v>6941</v>
      </c>
      <c r="U3529" s="40"/>
    </row>
    <row r="3530">
      <c r="A3530" s="39">
        <v>2</v>
      </c>
      <c r="B3530" s="54" t="s">
        <v>40</v>
      </c>
      <c r="C3530" s="55" t="s">
        <v>6942</v>
      </c>
      <c r="D3530" s="141" t="s">
        <v>6554</v>
      </c>
      <c r="E3530" s="88">
        <v>45301</v>
      </c>
      <c r="F3530" s="37" t="str">
        <f>VLOOKUP($C3530,CARPETAS!$C$5:$L$2388,2,FALSE)</f>
        <v>PYB007</v>
      </c>
      <c r="G3530" s="27" t="str">
        <f>VLOOKUP($C3530,CARPETAS!$C$5:$L$2388,9,FALSE)</f>
        <v>148.21.72</v>
      </c>
      <c r="H3530" s="28">
        <f>VLOOKUP($C3530,CARPETAS!$C$5:$L$2388,5,FALSE)</f>
        <v>0</v>
      </c>
      <c r="I3530" s="88">
        <v>45303</v>
      </c>
      <c r="J3530" s="29" t="str">
        <f>VLOOKUP($C3530,CARPETAS!$C$5:$L$2388,4,FALSE)</f>
        <v>Salto</v>
      </c>
      <c r="K3530" s="38"/>
      <c r="L3530" s="93">
        <f t="shared" si="230"/>
        <v>45304</v>
      </c>
      <c r="M3530" s="30">
        <f t="shared" si="229"/>
        <v>3</v>
      </c>
      <c r="N3530" s="31">
        <v>930</v>
      </c>
      <c r="O3530" s="31" t="s">
        <v>6943</v>
      </c>
      <c r="P3530" s="31">
        <v>930</v>
      </c>
      <c r="Q3530" s="31"/>
      <c r="R3530" s="31" t="s">
        <v>6865</v>
      </c>
      <c r="S3530" s="31" t="s">
        <v>6866</v>
      </c>
      <c r="T3530" s="40" t="s">
        <v>6944</v>
      </c>
      <c r="U3530" s="40"/>
    </row>
    <row r="3531">
      <c r="A3531" s="39">
        <v>2</v>
      </c>
      <c r="B3531" s="54" t="s">
        <v>40</v>
      </c>
      <c r="C3531" s="55" t="s">
        <v>6945</v>
      </c>
      <c r="D3531" s="141" t="s">
        <v>6554</v>
      </c>
      <c r="E3531" s="88">
        <v>45300</v>
      </c>
      <c r="F3531" s="37" t="str">
        <f>VLOOKUP($C3531,CARPETAS!$C$5:$L$2388,2,FALSE)</f>
        <v>PYB006</v>
      </c>
      <c r="G3531" s="27" t="str">
        <f>VLOOKUP($C3531,CARPETAS!$C$5:$L$2388,9,FALSE)</f>
        <v>148.21.71</v>
      </c>
      <c r="H3531" s="28">
        <f>VLOOKUP($C3531,CARPETAS!$C$5:$L$2388,5,FALSE)</f>
        <v>0</v>
      </c>
      <c r="I3531" s="88">
        <f>E3531+5</f>
        <v>45305</v>
      </c>
      <c r="J3531" s="29" t="str">
        <f>VLOOKUP($C3531,CARPETAS!$C$5:$L$2388,4,FALSE)</f>
        <v>Salto</v>
      </c>
      <c r="K3531" s="38"/>
      <c r="L3531" s="93">
        <f t="shared" si="230"/>
        <v>45306</v>
      </c>
      <c r="M3531" s="30">
        <f t="shared" si="229"/>
        <v>6</v>
      </c>
      <c r="N3531" s="31">
        <v>930</v>
      </c>
      <c r="O3531" s="31" t="s">
        <v>6946</v>
      </c>
      <c r="P3531" s="31">
        <v>930</v>
      </c>
      <c r="Q3531" s="31"/>
      <c r="R3531" s="31" t="s">
        <v>6273</v>
      </c>
      <c r="S3531" s="31"/>
      <c r="T3531" s="40" t="s">
        <v>6947</v>
      </c>
      <c r="U3531" s="40"/>
    </row>
    <row r="3532">
      <c r="A3532" s="39">
        <v>2</v>
      </c>
      <c r="B3532" s="54" t="s">
        <v>40</v>
      </c>
      <c r="C3532" s="55" t="s">
        <v>6932</v>
      </c>
      <c r="D3532" s="141" t="s">
        <v>27</v>
      </c>
      <c r="E3532" s="88">
        <v>45303</v>
      </c>
      <c r="F3532" s="37" t="str">
        <f>VLOOKUP($C3532,CARPETAS!$C$5:$L$2388,2,FALSE)</f>
        <v>BRB001</v>
      </c>
      <c r="G3532" s="27" t="str">
        <f>VLOOKUP($C3532,CARPETAS!$C$5:$L$2388,9,FALSE)</f>
        <v>148,22,17</v>
      </c>
      <c r="H3532" s="28" t="str">
        <f>VLOOKUP($C3532,CARPETAS!$C$5:$L$2388,5,FALSE)</f>
        <v>Zanini</v>
      </c>
      <c r="I3532" s="88">
        <f>E3532+2</f>
        <v>45305</v>
      </c>
      <c r="J3532" s="29" t="str">
        <f>VLOOKUP($C3532,CARPETAS!$C$5:$L$2388,4,FALSE)</f>
        <v>Rio Branco</v>
      </c>
      <c r="K3532" s="38"/>
      <c r="L3532" s="93">
        <f t="shared" si="230"/>
        <v>45306</v>
      </c>
      <c r="M3532" s="30">
        <f t="shared" si="229"/>
        <v>3</v>
      </c>
      <c r="N3532" s="31">
        <v>918</v>
      </c>
      <c r="O3532" s="31" t="s">
        <v>1302</v>
      </c>
      <c r="P3532" s="31">
        <v>918</v>
      </c>
      <c r="Q3532" s="31">
        <v>4161</v>
      </c>
      <c r="R3532" s="31" t="s">
        <v>6948</v>
      </c>
      <c r="S3532" s="31" t="s">
        <v>6949</v>
      </c>
      <c r="T3532" s="40" t="s">
        <v>6950</v>
      </c>
      <c r="U3532" s="40"/>
    </row>
    <row r="3533">
      <c r="A3533" s="39">
        <v>2</v>
      </c>
      <c r="B3533" s="54" t="s">
        <v>40</v>
      </c>
      <c r="C3533" s="55" t="s">
        <v>6945</v>
      </c>
      <c r="D3533" s="141" t="s">
        <v>6554</v>
      </c>
      <c r="E3533" s="88">
        <v>45301</v>
      </c>
      <c r="F3533" s="37" t="str">
        <f>VLOOKUP($C3533,CARPETAS!$C$5:$L$2388,2,FALSE)</f>
        <v>PYB006</v>
      </c>
      <c r="G3533" s="27" t="str">
        <f>VLOOKUP($C3533,CARPETAS!$C$5:$L$2388,9,FALSE)</f>
        <v>148.21.71</v>
      </c>
      <c r="H3533" s="28">
        <f>VLOOKUP($C3533,CARPETAS!$C$5:$L$2388,5,FALSE)</f>
        <v>0</v>
      </c>
      <c r="I3533" s="88">
        <f>E3533+5</f>
        <v>45306</v>
      </c>
      <c r="J3533" s="29" t="str">
        <f>VLOOKUP($C3533,CARPETAS!$C$5:$L$2388,4,FALSE)</f>
        <v>Salto</v>
      </c>
      <c r="K3533" s="38"/>
      <c r="L3533" s="93">
        <f t="shared" si="230"/>
        <v>45307</v>
      </c>
      <c r="M3533" s="30">
        <f t="shared" si="229"/>
        <v>6</v>
      </c>
      <c r="N3533" s="31">
        <v>930</v>
      </c>
      <c r="O3533" s="31" t="s">
        <v>6951</v>
      </c>
      <c r="P3533" s="31">
        <v>932</v>
      </c>
      <c r="Q3533" s="31"/>
      <c r="R3533" s="31" t="s">
        <v>5190</v>
      </c>
      <c r="S3533" s="31" t="s">
        <v>6818</v>
      </c>
      <c r="T3533" s="40" t="s">
        <v>6952</v>
      </c>
      <c r="U3533" s="40"/>
    </row>
    <row r="3534" ht="28.5">
      <c r="A3534" s="39">
        <v>1</v>
      </c>
      <c r="B3534" s="54" t="s">
        <v>40</v>
      </c>
      <c r="C3534" s="55" t="s">
        <v>6953</v>
      </c>
      <c r="D3534" s="141" t="s">
        <v>38</v>
      </c>
      <c r="E3534" s="88">
        <v>45296</v>
      </c>
      <c r="F3534" s="37" t="str">
        <f>VLOOKUP($C3534,CARPETAS!$C$5:$L$2388,2,FALSE)</f>
        <v>BRA001</v>
      </c>
      <c r="G3534" s="27" t="str">
        <f>VLOOKUP($C3534,CARPETAS!$C$5:$L$2388,9,FALSE)</f>
        <v>147,76,57</v>
      </c>
      <c r="H3534" s="28" t="str">
        <f>VLOOKUP($C3534,CARPETAS!$C$5:$L$2388,5,FALSE)</f>
        <v>Silvio</v>
      </c>
      <c r="I3534" s="88">
        <f>E3534+10</f>
        <v>45306</v>
      </c>
      <c r="J3534" s="29" t="str">
        <f>VLOOKUP($C3534,CARPETAS!$C$5:$L$2388,4,FALSE)</f>
        <v>Rio Branco</v>
      </c>
      <c r="K3534" s="38"/>
      <c r="L3534" s="93">
        <f t="shared" si="230"/>
        <v>45307</v>
      </c>
      <c r="M3534" s="30">
        <f t="shared" si="229"/>
        <v>11</v>
      </c>
      <c r="N3534" s="31">
        <v>1104</v>
      </c>
      <c r="O3534" s="31">
        <v>1103</v>
      </c>
      <c r="P3534" s="31"/>
      <c r="Q3534" s="31">
        <v>6669</v>
      </c>
      <c r="R3534" s="31" t="s">
        <v>6063</v>
      </c>
      <c r="S3534" s="31" t="s">
        <v>6064</v>
      </c>
      <c r="T3534" s="40" t="s">
        <v>6954</v>
      </c>
      <c r="U3534" s="40"/>
    </row>
    <row r="3535">
      <c r="A3535" s="39">
        <v>2</v>
      </c>
      <c r="B3535" s="54" t="s">
        <v>40</v>
      </c>
      <c r="C3535" s="55" t="s">
        <v>6955</v>
      </c>
      <c r="D3535" s="141" t="s">
        <v>6554</v>
      </c>
      <c r="E3535" s="88">
        <v>45302</v>
      </c>
      <c r="F3535" s="37" t="str">
        <f>VLOOKUP($C3535,CARPETAS!$C$5:$L$2388,2,FALSE)</f>
        <v>PYB008</v>
      </c>
      <c r="G3535" s="27" t="str">
        <f>VLOOKUP($C3535,CARPETAS!$C$5:$L$2388,9,FALSE)</f>
        <v>148.22.46</v>
      </c>
      <c r="H3535" s="28">
        <f>VLOOKUP($C3535,CARPETAS!$C$5:$L$2388,5,FALSE)</f>
        <v>0</v>
      </c>
      <c r="I3535" s="88">
        <f>E3535+5</f>
        <v>45307</v>
      </c>
      <c r="J3535" s="29" t="str">
        <f>VLOOKUP($C3535,CARPETAS!$C$5:$L$2388,4,FALSE)</f>
        <v>Salto</v>
      </c>
      <c r="K3535" s="38"/>
      <c r="L3535" s="93">
        <f t="shared" si="230"/>
        <v>45308</v>
      </c>
      <c r="M3535" s="30">
        <f t="shared" si="229"/>
        <v>6</v>
      </c>
      <c r="N3535" s="31">
        <v>930</v>
      </c>
      <c r="O3535" s="31" t="s">
        <v>6956</v>
      </c>
      <c r="P3535" s="31">
        <v>933</v>
      </c>
      <c r="Q3535" s="31"/>
      <c r="R3535" s="31" t="s">
        <v>5895</v>
      </c>
      <c r="S3535" s="31" t="s">
        <v>5896</v>
      </c>
      <c r="T3535" s="40" t="s">
        <v>6957</v>
      </c>
      <c r="U3535" s="40"/>
    </row>
    <row r="3536">
      <c r="A3536" s="39">
        <v>3</v>
      </c>
      <c r="B3536" s="54" t="s">
        <v>40</v>
      </c>
      <c r="C3536" s="55" t="s">
        <v>6958</v>
      </c>
      <c r="D3536" s="141" t="s">
        <v>26</v>
      </c>
      <c r="E3536" s="88">
        <v>45306</v>
      </c>
      <c r="F3536" s="37" t="str">
        <f>VLOOKUP($C3536,CARPETAS!$C$5:$L$2388,2,FALSE)</f>
        <v>BRB002</v>
      </c>
      <c r="G3536" s="27" t="str">
        <f>VLOOKUP($C3536,CARPETAS!$C$5:$L$2388,9,FALSE)</f>
        <v>148,25,12</v>
      </c>
      <c r="H3536" s="28" t="str">
        <f>VLOOKUP($C3536,CARPETAS!$C$5:$L$2388,5,FALSE)</f>
        <v>Zanini</v>
      </c>
      <c r="I3536" s="88">
        <f>E3536+2</f>
        <v>45308</v>
      </c>
      <c r="J3536" s="29" t="str">
        <f>VLOOKUP($C3536,CARPETAS!$C$5:$L$2388,4,FALSE)</f>
        <v>Rio Branco</v>
      </c>
      <c r="K3536" s="38"/>
      <c r="L3536" s="93">
        <f t="shared" si="230"/>
        <v>45309</v>
      </c>
      <c r="M3536" s="30">
        <f t="shared" si="229"/>
        <v>3</v>
      </c>
      <c r="N3536" s="31">
        <v>900</v>
      </c>
      <c r="O3536" s="31" t="s">
        <v>1181</v>
      </c>
      <c r="P3536" s="31">
        <v>900</v>
      </c>
      <c r="Q3536" s="31">
        <v>4167</v>
      </c>
      <c r="R3536" s="31" t="s">
        <v>582</v>
      </c>
      <c r="S3536" s="31" t="s">
        <v>583</v>
      </c>
      <c r="T3536" s="40" t="s">
        <v>6959</v>
      </c>
      <c r="U3536" s="40"/>
    </row>
    <row r="3537">
      <c r="A3537" s="39">
        <v>3</v>
      </c>
      <c r="B3537" s="54" t="s">
        <v>40</v>
      </c>
      <c r="C3537" s="55" t="s">
        <v>6932</v>
      </c>
      <c r="D3537" s="141" t="s">
        <v>27</v>
      </c>
      <c r="E3537" s="88">
        <v>45306</v>
      </c>
      <c r="F3537" s="37" t="str">
        <f>VLOOKUP($C3537,CARPETAS!$C$5:$L$2388,2,FALSE)</f>
        <v>BRB001</v>
      </c>
      <c r="G3537" s="27" t="str">
        <f>VLOOKUP($C3537,CARPETAS!$C$5:$L$2388,9,FALSE)</f>
        <v>148,22,17</v>
      </c>
      <c r="H3537" s="28" t="str">
        <f>VLOOKUP($C3537,CARPETAS!$C$5:$L$2388,5,FALSE)</f>
        <v>Zanini</v>
      </c>
      <c r="I3537" s="88">
        <f>E3537+2</f>
        <v>45308</v>
      </c>
      <c r="J3537" s="29" t="str">
        <f>VLOOKUP($C3537,CARPETAS!$C$5:$L$2388,4,FALSE)</f>
        <v>Rio Branco</v>
      </c>
      <c r="K3537" s="38"/>
      <c r="L3537" s="93">
        <f t="shared" si="230"/>
        <v>45309</v>
      </c>
      <c r="M3537" s="30">
        <f t="shared" si="229"/>
        <v>3</v>
      </c>
      <c r="N3537" s="31">
        <v>918</v>
      </c>
      <c r="O3537" s="31" t="s">
        <v>1326</v>
      </c>
      <c r="P3537" s="31">
        <v>919</v>
      </c>
      <c r="Q3537" s="31">
        <v>4168</v>
      </c>
      <c r="R3537" s="31" t="s">
        <v>153</v>
      </c>
      <c r="S3537" s="31" t="s">
        <v>49</v>
      </c>
      <c r="T3537" s="40" t="s">
        <v>6960</v>
      </c>
      <c r="U3537" s="40"/>
    </row>
    <row r="3538">
      <c r="A3538" s="39">
        <v>3</v>
      </c>
      <c r="B3538" s="54" t="s">
        <v>40</v>
      </c>
      <c r="C3538" s="55" t="s">
        <v>6932</v>
      </c>
      <c r="D3538" s="141" t="s">
        <v>5708</v>
      </c>
      <c r="E3538" s="88">
        <v>45307</v>
      </c>
      <c r="F3538" s="37" t="str">
        <f>VLOOKUP($C3538,CARPETAS!$C$5:$L$2388,2,FALSE)</f>
        <v>BRB001</v>
      </c>
      <c r="G3538" s="27" t="str">
        <f>VLOOKUP($C3538,CARPETAS!$C$5:$L$2388,9,FALSE)</f>
        <v>148,22,17</v>
      </c>
      <c r="H3538" s="28" t="str">
        <f>VLOOKUP($C3538,CARPETAS!$C$5:$L$2388,5,FALSE)</f>
        <v>Zanini</v>
      </c>
      <c r="I3538" s="88">
        <f>E3538+2</f>
        <v>45309</v>
      </c>
      <c r="J3538" s="29" t="str">
        <f>VLOOKUP($C3538,CARPETAS!$C$5:$L$2388,4,FALSE)</f>
        <v>Rio Branco</v>
      </c>
      <c r="K3538" s="38"/>
      <c r="L3538" s="93">
        <f t="shared" si="230"/>
        <v>45310</v>
      </c>
      <c r="M3538" s="30">
        <f t="shared" si="229"/>
        <v>3</v>
      </c>
      <c r="N3538" s="31">
        <v>918</v>
      </c>
      <c r="O3538" s="31" t="s">
        <v>5709</v>
      </c>
      <c r="P3538" s="31">
        <v>918</v>
      </c>
      <c r="Q3538" s="31">
        <v>4175</v>
      </c>
      <c r="R3538" s="31" t="s">
        <v>6961</v>
      </c>
      <c r="S3538" s="31" t="s">
        <v>6962</v>
      </c>
      <c r="T3538" s="40" t="s">
        <v>6963</v>
      </c>
      <c r="U3538" s="40"/>
    </row>
    <row r="3539">
      <c r="A3539" s="39">
        <v>3</v>
      </c>
      <c r="B3539" s="54" t="s">
        <v>40</v>
      </c>
      <c r="C3539" s="55" t="s">
        <v>6958</v>
      </c>
      <c r="D3539" s="141" t="s">
        <v>26</v>
      </c>
      <c r="E3539" s="88">
        <v>45308</v>
      </c>
      <c r="F3539" s="37" t="str">
        <f>VLOOKUP($C3539,CARPETAS!$C$5:$L$2388,2,FALSE)</f>
        <v>BRB002</v>
      </c>
      <c r="G3539" s="27" t="str">
        <f>VLOOKUP($C3539,CARPETAS!$C$5:$L$2388,9,FALSE)</f>
        <v>148,25,12</v>
      </c>
      <c r="H3539" s="28" t="str">
        <f>VLOOKUP($C3539,CARPETAS!$C$5:$L$2388,5,FALSE)</f>
        <v>Zanini</v>
      </c>
      <c r="I3539" s="88">
        <f>E3539+2</f>
        <v>45310</v>
      </c>
      <c r="J3539" s="29" t="str">
        <f>VLOOKUP($C3539,CARPETAS!$C$5:$L$2388,4,FALSE)</f>
        <v>Rio Branco</v>
      </c>
      <c r="K3539" s="38"/>
      <c r="L3539" s="93">
        <f t="shared" si="230"/>
        <v>45311</v>
      </c>
      <c r="M3539" s="30">
        <f t="shared" si="229"/>
        <v>3</v>
      </c>
      <c r="N3539" s="31">
        <v>900</v>
      </c>
      <c r="O3539" s="31" t="s">
        <v>1183</v>
      </c>
      <c r="P3539" s="31">
        <v>900</v>
      </c>
      <c r="Q3539" s="31">
        <v>4181</v>
      </c>
      <c r="R3539" s="31" t="s">
        <v>3043</v>
      </c>
      <c r="S3539" s="31" t="s">
        <v>3044</v>
      </c>
      <c r="T3539" s="40" t="s">
        <v>6964</v>
      </c>
      <c r="U3539" s="40"/>
    </row>
    <row r="3540">
      <c r="A3540" s="39">
        <v>3</v>
      </c>
      <c r="B3540" s="54" t="s">
        <v>40</v>
      </c>
      <c r="C3540" s="55" t="s">
        <v>6932</v>
      </c>
      <c r="D3540" s="141" t="s">
        <v>32</v>
      </c>
      <c r="E3540" s="88">
        <v>45308</v>
      </c>
      <c r="F3540" s="37" t="str">
        <f>VLOOKUP($C3540,CARPETAS!$C$5:$L$2388,2,FALSE)</f>
        <v>BRB001</v>
      </c>
      <c r="G3540" s="27" t="str">
        <f>VLOOKUP($C3540,CARPETAS!$C$5:$L$2388,9,FALSE)</f>
        <v>148,22,17</v>
      </c>
      <c r="H3540" s="28" t="str">
        <f>VLOOKUP($C3540,CARPETAS!$C$5:$L$2388,5,FALSE)</f>
        <v>Zanini</v>
      </c>
      <c r="I3540" s="88">
        <f>E3540+2</f>
        <v>45310</v>
      </c>
      <c r="J3540" s="29" t="str">
        <f>VLOOKUP($C3540,CARPETAS!$C$5:$L$2388,4,FALSE)</f>
        <v>Rio Branco</v>
      </c>
      <c r="K3540" s="38"/>
      <c r="L3540" s="93">
        <f t="shared" si="230"/>
        <v>45311</v>
      </c>
      <c r="M3540" s="30">
        <f t="shared" si="229"/>
        <v>3</v>
      </c>
      <c r="N3540" s="31">
        <v>918</v>
      </c>
      <c r="O3540" s="31" t="s">
        <v>1214</v>
      </c>
      <c r="P3540" s="31">
        <v>919</v>
      </c>
      <c r="Q3540" s="31">
        <v>4180</v>
      </c>
      <c r="R3540" s="31" t="s">
        <v>157</v>
      </c>
      <c r="S3540" s="31" t="s">
        <v>158</v>
      </c>
      <c r="T3540" s="40" t="s">
        <v>6965</v>
      </c>
      <c r="U3540" s="40"/>
    </row>
    <row r="3541">
      <c r="A3541" s="39">
        <v>3</v>
      </c>
      <c r="B3541" s="54" t="s">
        <v>40</v>
      </c>
      <c r="C3541" s="55" t="s">
        <v>6966</v>
      </c>
      <c r="D3541" s="141" t="s">
        <v>6554</v>
      </c>
      <c r="E3541" s="88">
        <v>45307</v>
      </c>
      <c r="F3541" s="37" t="str">
        <f>VLOOKUP($C3541,CARPETAS!$C$5:$L$2388,2,FALSE)</f>
        <v>PYB012</v>
      </c>
      <c r="G3541" s="27" t="str">
        <f>VLOOKUP($C3541,CARPETAS!$C$5:$L$2388,9,FALSE)</f>
        <v>148.26.79</v>
      </c>
      <c r="H3541" s="28">
        <f>VLOOKUP($C3541,CARPETAS!$C$5:$L$2388,5,FALSE)</f>
        <v>0</v>
      </c>
      <c r="I3541" s="88">
        <v>45310</v>
      </c>
      <c r="J3541" s="29" t="str">
        <f>VLOOKUP($C3541,CARPETAS!$C$5:$L$2388,4,FALSE)</f>
        <v>Salto</v>
      </c>
      <c r="K3541" s="38"/>
      <c r="L3541" s="93">
        <f t="shared" si="230"/>
        <v>45311</v>
      </c>
      <c r="M3541" s="30">
        <f t="shared" si="229"/>
        <v>4</v>
      </c>
      <c r="N3541" s="31">
        <v>930</v>
      </c>
      <c r="O3541" s="31" t="s">
        <v>6967</v>
      </c>
      <c r="P3541" s="31">
        <v>930</v>
      </c>
      <c r="Q3541" s="31"/>
      <c r="R3541" s="31" t="s">
        <v>6467</v>
      </c>
      <c r="S3541" s="31" t="s">
        <v>5322</v>
      </c>
      <c r="T3541" s="40" t="s">
        <v>6968</v>
      </c>
      <c r="U3541" s="40"/>
    </row>
    <row r="3542">
      <c r="A3542" s="39">
        <v>3</v>
      </c>
      <c r="B3542" s="54" t="s">
        <v>40</v>
      </c>
      <c r="C3542" s="55" t="s">
        <v>6945</v>
      </c>
      <c r="D3542" s="141" t="s">
        <v>6554</v>
      </c>
      <c r="E3542" s="88">
        <v>45306</v>
      </c>
      <c r="F3542" s="37" t="str">
        <f>VLOOKUP($C3542,CARPETAS!$C$5:$L$2388,2,FALSE)</f>
        <v>PYB006</v>
      </c>
      <c r="G3542" s="27" t="str">
        <f>VLOOKUP($C3542,CARPETAS!$C$5:$L$2388,9,FALSE)</f>
        <v>148.21.71</v>
      </c>
      <c r="H3542" s="28">
        <f>VLOOKUP($C3542,CARPETAS!$C$5:$L$2388,5,FALSE)</f>
        <v>0</v>
      </c>
      <c r="I3542" s="88">
        <v>45310</v>
      </c>
      <c r="J3542" s="29" t="str">
        <f>VLOOKUP($C3542,CARPETAS!$C$5:$L$2388,4,FALSE)</f>
        <v>Salto</v>
      </c>
      <c r="K3542" s="38"/>
      <c r="L3542" s="93">
        <f t="shared" si="230"/>
        <v>45311</v>
      </c>
      <c r="M3542" s="30">
        <f t="shared" si="229"/>
        <v>5</v>
      </c>
      <c r="N3542" s="31">
        <v>930</v>
      </c>
      <c r="O3542" s="31" t="s">
        <v>6969</v>
      </c>
      <c r="P3542" s="31">
        <v>932</v>
      </c>
      <c r="Q3542" s="31"/>
      <c r="R3542" s="31" t="s">
        <v>2372</v>
      </c>
      <c r="S3542" s="31" t="s">
        <v>6589</v>
      </c>
      <c r="T3542" s="40" t="s">
        <v>6970</v>
      </c>
      <c r="U3542" s="40"/>
    </row>
    <row r="3543">
      <c r="A3543" s="39">
        <v>3</v>
      </c>
      <c r="B3543" s="54" t="s">
        <v>40</v>
      </c>
      <c r="C3543" s="55" t="s">
        <v>6971</v>
      </c>
      <c r="D3543" s="141" t="s">
        <v>6799</v>
      </c>
      <c r="E3543" s="88">
        <v>45306</v>
      </c>
      <c r="F3543" s="37" t="str">
        <f>VLOOKUP($C3543,CARPETAS!$C$5:$L$2388,2,FALSE)</f>
        <v>PYB011</v>
      </c>
      <c r="G3543" s="27" t="str">
        <f>VLOOKUP($C3543,CARPETAS!$C$5:$L$2388,9,FALSE)</f>
        <v>148,22,92</v>
      </c>
      <c r="H3543" s="28">
        <f>VLOOKUP($C3543,CARPETAS!$C$5:$L$2388,5,FALSE)</f>
        <v>0</v>
      </c>
      <c r="I3543" s="88">
        <v>45310</v>
      </c>
      <c r="J3543" s="29" t="str">
        <f>VLOOKUP($C3543,CARPETAS!$C$5:$L$2388,4,FALSE)</f>
        <v>Salto</v>
      </c>
      <c r="K3543" s="38"/>
      <c r="L3543" s="93">
        <f>I3543+1+3</f>
        <v>45314</v>
      </c>
      <c r="M3543" s="30">
        <f t="shared" si="229"/>
        <v>8</v>
      </c>
      <c r="N3543" s="31">
        <v>972</v>
      </c>
      <c r="O3543" s="31" t="s">
        <v>6972</v>
      </c>
      <c r="P3543" s="31">
        <v>972</v>
      </c>
      <c r="Q3543" s="31"/>
      <c r="R3543" s="31" t="s">
        <v>6973</v>
      </c>
      <c r="S3543" s="31" t="s">
        <v>6974</v>
      </c>
      <c r="T3543" s="40" t="s">
        <v>6975</v>
      </c>
      <c r="U3543" s="40"/>
    </row>
    <row r="3544">
      <c r="A3544" s="39">
        <v>3</v>
      </c>
      <c r="B3544" s="54" t="s">
        <v>40</v>
      </c>
      <c r="C3544" s="55" t="s">
        <v>6976</v>
      </c>
      <c r="D3544" s="141" t="s">
        <v>6548</v>
      </c>
      <c r="E3544" s="88">
        <v>45307</v>
      </c>
      <c r="F3544" s="37" t="str">
        <f>VLOOKUP($C3544,CARPETAS!$C$5:$L$2388,2,FALSE)</f>
        <v>PYB009</v>
      </c>
      <c r="G3544" s="27" t="str">
        <f>VLOOKUP($C3544,CARPETAS!$C$5:$L$2388,9,FALSE)</f>
        <v>148.22.30</v>
      </c>
      <c r="H3544" s="28">
        <f>VLOOKUP($C3544,CARPETAS!$C$5:$L$2388,5,FALSE)</f>
        <v>0</v>
      </c>
      <c r="I3544" s="88">
        <v>45310</v>
      </c>
      <c r="J3544" s="29" t="str">
        <f>VLOOKUP($C3544,CARPETAS!$C$5:$L$2388,4,FALSE)</f>
        <v>Salto</v>
      </c>
      <c r="K3544" s="38"/>
      <c r="L3544" s="93">
        <f>I3544+1</f>
        <v>45311</v>
      </c>
      <c r="M3544" s="30">
        <f t="shared" si="229"/>
        <v>4</v>
      </c>
      <c r="N3544" s="31">
        <v>980</v>
      </c>
      <c r="O3544" s="31"/>
      <c r="P3544" s="31"/>
      <c r="Q3544" s="31"/>
      <c r="R3544" s="31" t="s">
        <v>6977</v>
      </c>
      <c r="S3544" s="31"/>
      <c r="T3544" s="40" t="s">
        <v>6978</v>
      </c>
      <c r="U3544" s="40"/>
    </row>
    <row r="3545">
      <c r="A3545" s="39">
        <v>3</v>
      </c>
      <c r="B3545" s="54" t="s">
        <v>40</v>
      </c>
      <c r="C3545" s="55" t="s">
        <v>6976</v>
      </c>
      <c r="D3545" s="141" t="s">
        <v>6548</v>
      </c>
      <c r="E3545" s="88">
        <v>45308</v>
      </c>
      <c r="F3545" s="37" t="str">
        <f>VLOOKUP($C3545,CARPETAS!$C$5:$L$2388,2,FALSE)</f>
        <v>PYB009</v>
      </c>
      <c r="G3545" s="27" t="str">
        <f>VLOOKUP($C3545,CARPETAS!$C$5:$L$2388,9,FALSE)</f>
        <v>148.22.30</v>
      </c>
      <c r="H3545" s="28">
        <f>VLOOKUP($C3545,CARPETAS!$C$5:$L$2388,5,FALSE)</f>
        <v>0</v>
      </c>
      <c r="I3545" s="88">
        <v>45310</v>
      </c>
      <c r="J3545" s="29" t="str">
        <f>VLOOKUP($C3545,CARPETAS!$C$5:$L$2388,4,FALSE)</f>
        <v>Salto</v>
      </c>
      <c r="K3545" s="38"/>
      <c r="L3545" s="93">
        <f>I3545+1</f>
        <v>45311</v>
      </c>
      <c r="M3545" s="30">
        <f t="shared" si="229"/>
        <v>3</v>
      </c>
      <c r="N3545" s="31">
        <v>980</v>
      </c>
      <c r="O3545" s="31" t="s">
        <v>6979</v>
      </c>
      <c r="P3545" s="31">
        <v>980</v>
      </c>
      <c r="Q3545" s="31"/>
      <c r="R3545" s="31" t="s">
        <v>6980</v>
      </c>
      <c r="S3545" s="31" t="s">
        <v>6981</v>
      </c>
      <c r="T3545" s="40" t="s">
        <v>6982</v>
      </c>
      <c r="U3545" s="40"/>
    </row>
    <row r="3546">
      <c r="A3546" s="39">
        <v>3</v>
      </c>
      <c r="B3546" s="54" t="s">
        <v>40</v>
      </c>
      <c r="C3546" s="55" t="s">
        <v>6983</v>
      </c>
      <c r="D3546" s="141" t="s">
        <v>6984</v>
      </c>
      <c r="E3546" s="88">
        <v>45308</v>
      </c>
      <c r="F3546" s="37" t="str">
        <f>VLOOKUP($C3546,CARPETAS!$C$5:$L$2388,2,FALSE)</f>
        <v>PYB010</v>
      </c>
      <c r="G3546" s="27" t="str">
        <f>VLOOKUP($C3546,CARPETAS!$C$5:$L$2388,9,FALSE)</f>
        <v>148.22.93</v>
      </c>
      <c r="H3546" s="28">
        <f>VLOOKUP($C3546,CARPETAS!$C$5:$L$2388,5,FALSE)</f>
        <v>0</v>
      </c>
      <c r="I3546" s="88">
        <v>45310</v>
      </c>
      <c r="J3546" s="29" t="str">
        <f>VLOOKUP($C3546,CARPETAS!$C$5:$L$2388,4,FALSE)</f>
        <v>Salto</v>
      </c>
      <c r="K3546" s="38"/>
      <c r="L3546" s="93">
        <f>I3546+1</f>
        <v>45311</v>
      </c>
      <c r="M3546" s="30">
        <f t="shared" si="229"/>
        <v>3</v>
      </c>
      <c r="N3546" s="31">
        <v>980</v>
      </c>
      <c r="O3546" s="31" t="s">
        <v>6985</v>
      </c>
      <c r="P3546" s="31">
        <v>982</v>
      </c>
      <c r="Q3546" s="31"/>
      <c r="R3546" s="31" t="s">
        <v>6986</v>
      </c>
      <c r="S3546" s="31" t="s">
        <v>6987</v>
      </c>
      <c r="T3546" s="40" t="s">
        <v>6988</v>
      </c>
      <c r="U3546" s="40"/>
    </row>
    <row r="3547">
      <c r="A3547" s="39">
        <v>2</v>
      </c>
      <c r="B3547" s="54" t="s">
        <v>40</v>
      </c>
      <c r="C3547" s="55" t="s">
        <v>6989</v>
      </c>
      <c r="D3547" s="141" t="s">
        <v>38</v>
      </c>
      <c r="E3547" s="88">
        <v>45304</v>
      </c>
      <c r="F3547" s="37" t="str">
        <f>VLOOKUP($C3547,CARPETAS!$C$5:$L$2388,2,FALSE)</f>
        <v>BRA002</v>
      </c>
      <c r="G3547" s="27">
        <f>VLOOKUP($C3547,CARPETAS!$C$5:$L$2388,9,FALSE)</f>
        <v>0</v>
      </c>
      <c r="H3547" s="28" t="str">
        <f>VLOOKUP($C3547,CARPETAS!$C$5:$L$2388,5,FALSE)</f>
        <v>Silvio</v>
      </c>
      <c r="I3547" s="88">
        <v>45313</v>
      </c>
      <c r="J3547" s="29" t="str">
        <f>VLOOKUP($C3547,CARPETAS!$C$5:$L$2388,4,FALSE)</f>
        <v>Rio Branco</v>
      </c>
      <c r="K3547" s="38"/>
      <c r="L3547" s="93">
        <f>I3547+1</f>
        <v>45314</v>
      </c>
      <c r="M3547" s="30">
        <f t="shared" si="229"/>
        <v>10</v>
      </c>
      <c r="N3547" s="31">
        <v>1104</v>
      </c>
      <c r="O3547" s="31">
        <v>61447</v>
      </c>
      <c r="P3547" s="31">
        <v>1104</v>
      </c>
      <c r="Q3547" s="31">
        <v>6682</v>
      </c>
      <c r="R3547" s="31" t="s">
        <v>6069</v>
      </c>
      <c r="S3547" s="31" t="s">
        <v>6070</v>
      </c>
      <c r="T3547" s="40" t="s">
        <v>6990</v>
      </c>
      <c r="U3547" s="40"/>
    </row>
    <row r="3548">
      <c r="A3548" s="39">
        <v>3</v>
      </c>
      <c r="B3548" s="54" t="s">
        <v>40</v>
      </c>
      <c r="C3548" s="55" t="s">
        <v>6932</v>
      </c>
      <c r="D3548" s="141" t="s">
        <v>27</v>
      </c>
      <c r="E3548" s="88">
        <v>45310</v>
      </c>
      <c r="F3548" s="37" t="str">
        <f>VLOOKUP($C3548,CARPETAS!$C$5:$L$2388,2,FALSE)</f>
        <v>BRB001</v>
      </c>
      <c r="G3548" s="27" t="str">
        <f>VLOOKUP($C3548,CARPETAS!$C$5:$L$2388,9,FALSE)</f>
        <v>148,22,17</v>
      </c>
      <c r="H3548" s="28" t="str">
        <f>VLOOKUP($C3548,CARPETAS!$C$5:$L$2388,5,FALSE)</f>
        <v>Zanini</v>
      </c>
      <c r="I3548" s="88">
        <v>45313</v>
      </c>
      <c r="J3548" s="29" t="str">
        <f>VLOOKUP($C3548,CARPETAS!$C$5:$L$2388,4,FALSE)</f>
        <v>Rio Branco</v>
      </c>
      <c r="K3548" s="38"/>
      <c r="L3548" s="93">
        <f>I3548+1+1</f>
        <v>45315</v>
      </c>
      <c r="M3548" s="30">
        <f t="shared" si="229"/>
        <v>5</v>
      </c>
      <c r="N3548" s="31">
        <v>918</v>
      </c>
      <c r="O3548" s="31" t="s">
        <v>1343</v>
      </c>
      <c r="P3548" s="31">
        <v>919</v>
      </c>
      <c r="Q3548" s="31">
        <v>4187</v>
      </c>
      <c r="R3548" s="31" t="s">
        <v>43</v>
      </c>
      <c r="S3548" s="31" t="s">
        <v>1046</v>
      </c>
      <c r="T3548" s="40" t="s">
        <v>6991</v>
      </c>
      <c r="U3548" s="40"/>
    </row>
    <row r="3549">
      <c r="A3549" s="39">
        <v>3</v>
      </c>
      <c r="B3549" s="54" t="s">
        <v>40</v>
      </c>
      <c r="C3549" s="55" t="s">
        <v>6992</v>
      </c>
      <c r="D3549" s="141" t="s">
        <v>6554</v>
      </c>
      <c r="E3549" s="88">
        <v>45308</v>
      </c>
      <c r="F3549" s="37" t="str">
        <f>VLOOKUP($C3549,CARPETAS!$C$5:$L$2388,2,FALSE)</f>
        <v>PYB013</v>
      </c>
      <c r="G3549" s="27" t="str">
        <f>VLOOKUP($C3549,CARPETAS!$C$5:$L$2388,9,FALSE)</f>
        <v>148.26.81</v>
      </c>
      <c r="H3549" s="28">
        <f>VLOOKUP($C3549,CARPETAS!$C$5:$L$2388,5,FALSE)</f>
        <v>0</v>
      </c>
      <c r="I3549" s="88">
        <f>E3549+5</f>
        <v>45313</v>
      </c>
      <c r="J3549" s="29" t="str">
        <f>VLOOKUP($C3549,CARPETAS!$C$5:$L$2388,4,FALSE)</f>
        <v>Salto</v>
      </c>
      <c r="K3549" s="38"/>
      <c r="L3549" s="93">
        <f ref="L3549:L3558" t="shared" si="231">I3549+1</f>
        <v>45314</v>
      </c>
      <c r="M3549" s="30">
        <f t="shared" si="229"/>
        <v>6</v>
      </c>
      <c r="N3549" s="31">
        <v>930</v>
      </c>
      <c r="O3549" s="31" t="s">
        <v>6993</v>
      </c>
      <c r="P3549" s="31">
        <v>933</v>
      </c>
      <c r="Q3549" s="31"/>
      <c r="R3549" s="31" t="s">
        <v>5633</v>
      </c>
      <c r="S3549" s="31" t="s">
        <v>5634</v>
      </c>
      <c r="T3549" s="40" t="s">
        <v>6994</v>
      </c>
      <c r="U3549" s="40"/>
    </row>
    <row r="3550">
      <c r="A3550" s="39">
        <v>4</v>
      </c>
      <c r="B3550" s="54" t="s">
        <v>40</v>
      </c>
      <c r="C3550" s="55" t="s">
        <v>6995</v>
      </c>
      <c r="D3550" s="141" t="s">
        <v>27</v>
      </c>
      <c r="E3550" s="88">
        <v>45313</v>
      </c>
      <c r="F3550" s="37" t="str">
        <f>VLOOKUP($C3550,CARPETAS!$C$5:$L$2388,2,FALSE)</f>
        <v>BRB003</v>
      </c>
      <c r="G3550" s="27" t="str">
        <f>VLOOKUP($C3550,CARPETAS!$C$5:$L$2388,9,FALSE)</f>
        <v>148,30,62</v>
      </c>
      <c r="H3550" s="28" t="str">
        <f>VLOOKUP($C3550,CARPETAS!$C$5:$L$2388,5,FALSE)</f>
        <v>Zanini</v>
      </c>
      <c r="I3550" s="88">
        <f>E3550+2</f>
        <v>45315</v>
      </c>
      <c r="J3550" s="29" t="str">
        <f>VLOOKUP($C3550,CARPETAS!$C$5:$L$2388,4,FALSE)</f>
        <v>Rio Branco</v>
      </c>
      <c r="K3550" s="38"/>
      <c r="L3550" s="93">
        <f t="shared" si="231"/>
        <v>45316</v>
      </c>
      <c r="M3550" s="30">
        <f t="shared" si="229"/>
        <v>3</v>
      </c>
      <c r="N3550" s="31">
        <v>918</v>
      </c>
      <c r="O3550" s="31" t="s">
        <v>2785</v>
      </c>
      <c r="P3550" s="31">
        <v>919</v>
      </c>
      <c r="Q3550" s="31">
        <v>4192</v>
      </c>
      <c r="R3550" s="31" t="s">
        <v>4482</v>
      </c>
      <c r="S3550" s="31" t="s">
        <v>344</v>
      </c>
      <c r="T3550" s="40" t="s">
        <v>6996</v>
      </c>
      <c r="U3550" s="40"/>
    </row>
    <row r="3551">
      <c r="A3551" s="39">
        <v>4</v>
      </c>
      <c r="B3551" s="54" t="s">
        <v>40</v>
      </c>
      <c r="C3551" s="55" t="s">
        <v>6958</v>
      </c>
      <c r="D3551" s="141" t="s">
        <v>26</v>
      </c>
      <c r="E3551" s="88">
        <v>45313</v>
      </c>
      <c r="F3551" s="37" t="str">
        <f>VLOOKUP($C3551,CARPETAS!$C$5:$L$2388,2,FALSE)</f>
        <v>BRB002</v>
      </c>
      <c r="G3551" s="27" t="str">
        <f>VLOOKUP($C3551,CARPETAS!$C$5:$L$2388,9,FALSE)</f>
        <v>148,25,12</v>
      </c>
      <c r="H3551" s="28" t="str">
        <f>VLOOKUP($C3551,CARPETAS!$C$5:$L$2388,5,FALSE)</f>
        <v>Zanini</v>
      </c>
      <c r="I3551" s="88">
        <f>E3551+2</f>
        <v>45315</v>
      </c>
      <c r="J3551" s="29" t="str">
        <f>VLOOKUP($C3551,CARPETAS!$C$5:$L$2388,4,FALSE)</f>
        <v>Rio Branco</v>
      </c>
      <c r="K3551" s="38"/>
      <c r="L3551" s="93">
        <f t="shared" si="231"/>
        <v>45316</v>
      </c>
      <c r="M3551" s="30">
        <f t="shared" si="229"/>
        <v>3</v>
      </c>
      <c r="N3551" s="31">
        <v>900</v>
      </c>
      <c r="O3551" s="31" t="s">
        <v>1210</v>
      </c>
      <c r="P3551" s="31">
        <v>901</v>
      </c>
      <c r="Q3551" s="31">
        <v>4191</v>
      </c>
      <c r="R3551" s="31" t="s">
        <v>1958</v>
      </c>
      <c r="S3551" s="31" t="s">
        <v>1959</v>
      </c>
      <c r="T3551" s="40" t="s">
        <v>6997</v>
      </c>
      <c r="U3551" s="40"/>
    </row>
    <row r="3552">
      <c r="A3552" s="39">
        <v>4</v>
      </c>
      <c r="B3552" s="54" t="s">
        <v>40</v>
      </c>
      <c r="C3552" s="55" t="s">
        <v>6998</v>
      </c>
      <c r="D3552" s="141" t="s">
        <v>6799</v>
      </c>
      <c r="E3552" s="88">
        <v>45313</v>
      </c>
      <c r="F3552" s="37" t="str">
        <f>VLOOKUP($C3552,CARPETAS!$C$5:$L$2388,2,FALSE)</f>
        <v>PYB016</v>
      </c>
      <c r="G3552" s="27" t="str">
        <f>VLOOKUP($C3552,CARPETAS!$C$5:$L$2388,9,FALSE)</f>
        <v>148,29,76</v>
      </c>
      <c r="H3552" s="28">
        <f>VLOOKUP($C3552,CARPETAS!$C$5:$L$2388,5,FALSE)</f>
        <v>0</v>
      </c>
      <c r="I3552" s="88">
        <v>45315</v>
      </c>
      <c r="J3552" s="29" t="str">
        <f>VLOOKUP($C3552,CARPETAS!$C$5:$L$2388,4,FALSE)</f>
        <v>Salto</v>
      </c>
      <c r="K3552" s="38"/>
      <c r="L3552" s="93">
        <f t="shared" si="231"/>
        <v>45316</v>
      </c>
      <c r="M3552" s="30">
        <f t="shared" si="229"/>
        <v>3</v>
      </c>
      <c r="N3552" s="31">
        <v>980</v>
      </c>
      <c r="O3552" s="31" t="s">
        <v>6999</v>
      </c>
      <c r="P3552" s="31">
        <v>974</v>
      </c>
      <c r="Q3552" s="31"/>
      <c r="R3552" s="31" t="s">
        <v>6651</v>
      </c>
      <c r="S3552" s="31" t="s">
        <v>6652</v>
      </c>
      <c r="T3552" s="40" t="s">
        <v>7000</v>
      </c>
      <c r="U3552" s="40"/>
    </row>
    <row r="3553">
      <c r="A3553" s="39">
        <v>4</v>
      </c>
      <c r="B3553" s="54" t="s">
        <v>40</v>
      </c>
      <c r="C3553" s="55" t="s">
        <v>7001</v>
      </c>
      <c r="D3553" s="141" t="s">
        <v>6548</v>
      </c>
      <c r="E3553" s="88">
        <v>45313</v>
      </c>
      <c r="F3553" s="37" t="str">
        <f>VLOOKUP($C3553,CARPETAS!$C$5:$L$2388,2,FALSE)</f>
        <v>PYB018</v>
      </c>
      <c r="G3553" s="27" t="str">
        <f>VLOOKUP($C3553,CARPETAS!$C$5:$L$2388,9,FALSE)</f>
        <v>148,29,76</v>
      </c>
      <c r="H3553" s="28">
        <f>VLOOKUP($C3553,CARPETAS!$C$5:$L$2388,5,FALSE)</f>
        <v>0</v>
      </c>
      <c r="I3553" s="88">
        <v>45315</v>
      </c>
      <c r="J3553" s="29" t="str">
        <f>VLOOKUP($C3553,CARPETAS!$C$5:$L$2388,4,FALSE)</f>
        <v>Salto</v>
      </c>
      <c r="K3553" s="38"/>
      <c r="L3553" s="93">
        <f t="shared" si="231"/>
        <v>45316</v>
      </c>
      <c r="M3553" s="30">
        <f t="shared" si="229"/>
        <v>3</v>
      </c>
      <c r="N3553" s="31">
        <v>980</v>
      </c>
      <c r="O3553" s="31" t="s">
        <v>7002</v>
      </c>
      <c r="P3553" s="31">
        <v>980</v>
      </c>
      <c r="Q3553" s="31"/>
      <c r="R3553" s="31" t="s">
        <v>6815</v>
      </c>
      <c r="S3553" s="31" t="s">
        <v>6816</v>
      </c>
      <c r="T3553" s="40" t="s">
        <v>7003</v>
      </c>
      <c r="U3553" s="40"/>
    </row>
    <row r="3554">
      <c r="A3554" s="39">
        <v>4</v>
      </c>
      <c r="B3554" s="54" t="s">
        <v>40</v>
      </c>
      <c r="C3554" s="55" t="s">
        <v>7004</v>
      </c>
      <c r="D3554" s="141" t="s">
        <v>5708</v>
      </c>
      <c r="E3554" s="88">
        <v>45314</v>
      </c>
      <c r="F3554" s="37" t="str">
        <f>VLOOKUP($C3554,CARPETAS!$C$5:$L$2388,2,FALSE)</f>
        <v>BRB004</v>
      </c>
      <c r="G3554" s="27" t="str">
        <f>VLOOKUP($C3554,CARPETAS!$C$5:$L$2388,9,FALSE)</f>
        <v>148,30,63</v>
      </c>
      <c r="H3554" s="28" t="str">
        <f>VLOOKUP($C3554,CARPETAS!$C$5:$L$2388,5,FALSE)</f>
        <v>Silvio</v>
      </c>
      <c r="I3554" s="88">
        <f>E3554+2</f>
        <v>45316</v>
      </c>
      <c r="J3554" s="29" t="str">
        <f>VLOOKUP($C3554,CARPETAS!$C$5:$L$2388,4,FALSE)</f>
        <v>Rio Branco</v>
      </c>
      <c r="K3554" s="38"/>
      <c r="L3554" s="93">
        <f t="shared" si="231"/>
        <v>45317</v>
      </c>
      <c r="M3554" s="30">
        <f t="shared" si="229"/>
        <v>3</v>
      </c>
      <c r="N3554" s="31">
        <v>918</v>
      </c>
      <c r="O3554" s="31" t="s">
        <v>5730</v>
      </c>
      <c r="P3554" s="31">
        <v>918</v>
      </c>
      <c r="Q3554" s="31">
        <v>6702</v>
      </c>
      <c r="R3554" s="31" t="s">
        <v>4793</v>
      </c>
      <c r="S3554" s="31" t="s">
        <v>1991</v>
      </c>
      <c r="T3554" s="40" t="s">
        <v>7005</v>
      </c>
      <c r="U3554" s="40"/>
    </row>
    <row r="3555">
      <c r="A3555" s="39">
        <v>4</v>
      </c>
      <c r="B3555" s="54" t="s">
        <v>40</v>
      </c>
      <c r="C3555" s="55" t="s">
        <v>7006</v>
      </c>
      <c r="D3555" s="141" t="s">
        <v>6554</v>
      </c>
      <c r="E3555" s="88">
        <v>45313</v>
      </c>
      <c r="F3555" s="37" t="str">
        <f>VLOOKUP($C3555,CARPETAS!$C$5:$L$2388,2,FALSE)</f>
        <v>PYB017</v>
      </c>
      <c r="G3555" s="27" t="str">
        <f>VLOOKUP($C3555,CARPETAS!$C$5:$L$2388,9,FALSE)</f>
        <v>148,29,76</v>
      </c>
      <c r="H3555" s="28">
        <f>VLOOKUP($C3555,CARPETAS!$C$5:$L$2388,5,FALSE)</f>
        <v>0</v>
      </c>
      <c r="I3555" s="88">
        <v>45316</v>
      </c>
      <c r="J3555" s="29" t="str">
        <f>VLOOKUP($C3555,CARPETAS!$C$5:$L$2388,4,FALSE)</f>
        <v>Salto</v>
      </c>
      <c r="K3555" s="38"/>
      <c r="L3555" s="93">
        <f t="shared" si="231"/>
        <v>45317</v>
      </c>
      <c r="M3555" s="30">
        <f t="shared" si="229"/>
        <v>4</v>
      </c>
      <c r="N3555" s="31">
        <v>930</v>
      </c>
      <c r="O3555" s="31" t="s">
        <v>7007</v>
      </c>
      <c r="P3555" s="31">
        <v>933</v>
      </c>
      <c r="Q3555" s="31"/>
      <c r="R3555" s="31" t="s">
        <v>5502</v>
      </c>
      <c r="S3555" s="31" t="s">
        <v>2373</v>
      </c>
      <c r="T3555" s="40" t="s">
        <v>7008</v>
      </c>
      <c r="U3555" s="40"/>
    </row>
    <row r="3556">
      <c r="A3556" s="39">
        <v>4</v>
      </c>
      <c r="B3556" s="54" t="s">
        <v>40</v>
      </c>
      <c r="C3556" s="55" t="s">
        <v>6998</v>
      </c>
      <c r="D3556" s="141" t="s">
        <v>6799</v>
      </c>
      <c r="E3556" s="88">
        <v>45313</v>
      </c>
      <c r="F3556" s="37" t="str">
        <f>VLOOKUP($C3556,CARPETAS!$C$5:$L$2388,2,FALSE)</f>
        <v>PYB016</v>
      </c>
      <c r="G3556" s="27" t="str">
        <f>VLOOKUP($C3556,CARPETAS!$C$5:$L$2388,9,FALSE)</f>
        <v>148,29,76</v>
      </c>
      <c r="H3556" s="28">
        <f>VLOOKUP($C3556,CARPETAS!$C$5:$L$2388,5,FALSE)</f>
        <v>0</v>
      </c>
      <c r="I3556" s="88">
        <v>45316</v>
      </c>
      <c r="J3556" s="29" t="str">
        <f>VLOOKUP($C3556,CARPETAS!$C$5:$L$2388,4,FALSE)</f>
        <v>Salto</v>
      </c>
      <c r="K3556" s="38"/>
      <c r="L3556" s="93">
        <f t="shared" si="231"/>
        <v>45317</v>
      </c>
      <c r="M3556" s="30">
        <f t="shared" si="229"/>
        <v>4</v>
      </c>
      <c r="N3556" s="31">
        <v>980</v>
      </c>
      <c r="O3556" s="31" t="s">
        <v>7009</v>
      </c>
      <c r="P3556" s="31">
        <v>972</v>
      </c>
      <c r="Q3556" s="31"/>
      <c r="R3556" s="31" t="s">
        <v>7010</v>
      </c>
      <c r="S3556" s="31" t="s">
        <v>7011</v>
      </c>
      <c r="T3556" s="40" t="s">
        <v>7012</v>
      </c>
      <c r="U3556" s="40"/>
    </row>
    <row r="3557">
      <c r="A3557" s="39">
        <v>4</v>
      </c>
      <c r="B3557" s="54" t="s">
        <v>40</v>
      </c>
      <c r="C3557" s="55" t="s">
        <v>7006</v>
      </c>
      <c r="D3557" s="141" t="s">
        <v>6554</v>
      </c>
      <c r="E3557" s="88">
        <v>45314</v>
      </c>
      <c r="F3557" s="37" t="str">
        <f>VLOOKUP($C3557,CARPETAS!$C$5:$L$2388,2,FALSE)</f>
        <v>PYB017</v>
      </c>
      <c r="G3557" s="27" t="str">
        <f>VLOOKUP($C3557,CARPETAS!$C$5:$L$2388,9,FALSE)</f>
        <v>148,29,76</v>
      </c>
      <c r="H3557" s="28">
        <f>VLOOKUP($C3557,CARPETAS!$C$5:$L$2388,5,FALSE)</f>
        <v>0</v>
      </c>
      <c r="I3557" s="88">
        <v>45316</v>
      </c>
      <c r="J3557" s="29" t="str">
        <f>VLOOKUP($C3557,CARPETAS!$C$5:$L$2388,4,FALSE)</f>
        <v>Salto</v>
      </c>
      <c r="K3557" s="38"/>
      <c r="L3557" s="93">
        <f t="shared" si="231"/>
        <v>45317</v>
      </c>
      <c r="M3557" s="30">
        <f t="shared" si="229"/>
        <v>3</v>
      </c>
      <c r="N3557" s="31">
        <v>930</v>
      </c>
      <c r="O3557" s="31" t="s">
        <v>7013</v>
      </c>
      <c r="P3557" s="31">
        <v>930</v>
      </c>
      <c r="Q3557" s="31"/>
      <c r="R3557" s="31" t="s">
        <v>7014</v>
      </c>
      <c r="S3557" s="31" t="s">
        <v>2407</v>
      </c>
      <c r="T3557" s="40" t="s">
        <v>7015</v>
      </c>
      <c r="U3557" s="40"/>
    </row>
    <row r="3558">
      <c r="A3558" s="39">
        <v>4</v>
      </c>
      <c r="B3558" s="54" t="s">
        <v>40</v>
      </c>
      <c r="C3558" s="55" t="s">
        <v>7016</v>
      </c>
      <c r="D3558" s="141" t="s">
        <v>7017</v>
      </c>
      <c r="E3558" s="88">
        <v>45312</v>
      </c>
      <c r="F3558" s="37" t="str">
        <f>VLOOKUP($C3558,CARPETAS!$C$5:$L$2388,2,FALSE)</f>
        <v>PYB014</v>
      </c>
      <c r="G3558" s="27" t="str">
        <f>VLOOKUP($C3558,CARPETAS!$C$5:$L$2388,9,FALSE)</f>
        <v>148.27.09</v>
      </c>
      <c r="H3558" s="28">
        <f>VLOOKUP($C3558,CARPETAS!$C$5:$L$2388,5,FALSE)</f>
        <v>0</v>
      </c>
      <c r="I3558" s="88">
        <f>E3558+5</f>
        <v>45317</v>
      </c>
      <c r="J3558" s="29" t="str">
        <f>VLOOKUP($C3558,CARPETAS!$C$5:$L$2388,4,FALSE)</f>
        <v>Salto</v>
      </c>
      <c r="K3558" s="38"/>
      <c r="L3558" s="93">
        <f t="shared" si="231"/>
        <v>45318</v>
      </c>
      <c r="M3558" s="30">
        <f t="shared" si="229"/>
        <v>6</v>
      </c>
      <c r="N3558" s="31">
        <v>980</v>
      </c>
      <c r="O3558" s="31" t="s">
        <v>7018</v>
      </c>
      <c r="P3558" s="31">
        <v>980</v>
      </c>
      <c r="Q3558" s="31"/>
      <c r="R3558" s="31" t="s">
        <v>7019</v>
      </c>
      <c r="S3558" s="31" t="s">
        <v>7020</v>
      </c>
      <c r="T3558" s="40" t="s">
        <v>7021</v>
      </c>
      <c r="U3558" s="40"/>
    </row>
    <row r="3559">
      <c r="A3559" s="39">
        <v>3</v>
      </c>
      <c r="B3559" s="54" t="s">
        <v>40</v>
      </c>
      <c r="C3559" s="55" t="s">
        <v>7022</v>
      </c>
      <c r="D3559" s="141" t="s">
        <v>38</v>
      </c>
      <c r="E3559" s="88">
        <v>45310</v>
      </c>
      <c r="F3559" s="37" t="str">
        <f>VLOOKUP($C3559,CARPETAS!$C$5:$L$2388,2,FALSE)</f>
        <v>BRA003</v>
      </c>
      <c r="G3559" s="27">
        <f>VLOOKUP($C3559,CARPETAS!$C$5:$L$2388,9,FALSE)</f>
        <v>0</v>
      </c>
      <c r="H3559" s="28" t="str">
        <f>VLOOKUP($C3559,CARPETAS!$C$5:$L$2388,5,FALSE)</f>
        <v>Silvio</v>
      </c>
      <c r="I3559" s="88">
        <v>45317</v>
      </c>
      <c r="J3559" s="29" t="str">
        <f>VLOOKUP($C3559,CARPETAS!$C$5:$L$2388,4,FALSE)</f>
        <v>Rio Branco</v>
      </c>
      <c r="K3559" s="38"/>
      <c r="L3559" s="93">
        <v>45321</v>
      </c>
      <c r="M3559" s="30">
        <f t="shared" si="229"/>
        <v>11</v>
      </c>
      <c r="N3559" s="31">
        <v>1104</v>
      </c>
      <c r="O3559" s="31">
        <v>61014</v>
      </c>
      <c r="P3559" s="31">
        <v>1104</v>
      </c>
      <c r="Q3559" s="31">
        <v>6693</v>
      </c>
      <c r="R3559" s="31" t="s">
        <v>7023</v>
      </c>
      <c r="S3559" s="31" t="s">
        <v>7024</v>
      </c>
      <c r="T3559" s="40" t="s">
        <v>7025</v>
      </c>
      <c r="U3559" s="40"/>
    </row>
    <row r="3560">
      <c r="A3560" s="39">
        <v>4</v>
      </c>
      <c r="B3560" s="54" t="s">
        <v>40</v>
      </c>
      <c r="C3560" s="55" t="s">
        <v>6958</v>
      </c>
      <c r="D3560" s="141" t="s">
        <v>26</v>
      </c>
      <c r="E3560" s="88">
        <v>45316</v>
      </c>
      <c r="F3560" s="37" t="str">
        <f>VLOOKUP($C3560,CARPETAS!$C$5:$L$2388,2,FALSE)</f>
        <v>BRB002</v>
      </c>
      <c r="G3560" s="27" t="str">
        <f>VLOOKUP($C3560,CARPETAS!$C$5:$L$2388,9,FALSE)</f>
        <v>148,25,12</v>
      </c>
      <c r="H3560" s="28" t="str">
        <f>VLOOKUP($C3560,CARPETAS!$C$5:$L$2388,5,FALSE)</f>
        <v>Zanini</v>
      </c>
      <c r="I3560" s="88">
        <f>E3560+2</f>
        <v>45318</v>
      </c>
      <c r="J3560" s="29" t="str">
        <f>VLOOKUP($C3560,CARPETAS!$C$5:$L$2388,4,FALSE)</f>
        <v>Rio Branco</v>
      </c>
      <c r="K3560" s="38"/>
      <c r="L3560" s="93">
        <f>I3560+1</f>
        <v>45319</v>
      </c>
      <c r="M3560" s="30">
        <f t="shared" si="229"/>
        <v>3</v>
      </c>
      <c r="N3560" s="31">
        <v>900</v>
      </c>
      <c r="O3560" s="31" t="s">
        <v>1200</v>
      </c>
      <c r="P3560" s="31">
        <v>901</v>
      </c>
      <c r="Q3560" s="31">
        <v>4200</v>
      </c>
      <c r="R3560" s="31" t="s">
        <v>3752</v>
      </c>
      <c r="S3560" s="31" t="s">
        <v>316</v>
      </c>
      <c r="T3560" s="40" t="s">
        <v>7026</v>
      </c>
      <c r="U3560" s="40"/>
    </row>
    <row r="3561">
      <c r="A3561" s="39">
        <v>4</v>
      </c>
      <c r="B3561" s="54" t="s">
        <v>40</v>
      </c>
      <c r="C3561" s="55" t="s">
        <v>7027</v>
      </c>
      <c r="D3561" s="141" t="s">
        <v>6548</v>
      </c>
      <c r="E3561" s="88">
        <v>45315</v>
      </c>
      <c r="F3561" s="37" t="str">
        <f>VLOOKUP($C3561,CARPETAS!$C$5:$L$2388,2,FALSE)</f>
        <v>PYB019</v>
      </c>
      <c r="G3561" s="27" t="str">
        <f>VLOOKUP($C3561,CARPETAS!$C$5:$L$2388,9,FALSE)</f>
        <v>148,29,76</v>
      </c>
      <c r="H3561" s="28">
        <f>VLOOKUP($C3561,CARPETAS!$C$5:$L$2388,5,FALSE)</f>
        <v>0</v>
      </c>
      <c r="I3561" s="88">
        <v>45318</v>
      </c>
      <c r="J3561" s="29" t="str">
        <f>VLOOKUP($C3561,CARPETAS!$C$5:$L$2388,4,FALSE)</f>
        <v>Salto</v>
      </c>
      <c r="K3561" s="38"/>
      <c r="L3561" s="93">
        <v>45320</v>
      </c>
      <c r="M3561" s="30">
        <f t="shared" si="229"/>
        <v>5</v>
      </c>
      <c r="N3561" s="31">
        <v>980</v>
      </c>
      <c r="O3561" s="31" t="s">
        <v>7028</v>
      </c>
      <c r="P3561" s="31">
        <v>980</v>
      </c>
      <c r="Q3561" s="31"/>
      <c r="R3561" s="31" t="s">
        <v>7029</v>
      </c>
      <c r="S3561" s="31" t="s">
        <v>7030</v>
      </c>
      <c r="T3561" s="40" t="s">
        <v>7031</v>
      </c>
      <c r="U3561" s="40"/>
    </row>
    <row r="3562">
      <c r="A3562" s="39">
        <v>4</v>
      </c>
      <c r="B3562" s="54" t="s">
        <v>40</v>
      </c>
      <c r="C3562" s="55" t="s">
        <v>7032</v>
      </c>
      <c r="D3562" s="141" t="s">
        <v>6984</v>
      </c>
      <c r="E3562" s="88">
        <v>45314</v>
      </c>
      <c r="F3562" s="37" t="str">
        <f>VLOOKUP($C3562,CARPETAS!$C$5:$L$2388,2,FALSE)</f>
        <v>PYB015</v>
      </c>
      <c r="G3562" s="27" t="str">
        <f>VLOOKUP($C3562,CARPETAS!$C$5:$L$2388,9,FALSE)</f>
        <v>148,29,77</v>
      </c>
      <c r="H3562" s="28">
        <f>VLOOKUP($C3562,CARPETAS!$C$5:$L$2388,5,FALSE)</f>
        <v>0</v>
      </c>
      <c r="I3562" s="88">
        <f>E3562+5</f>
        <v>45319</v>
      </c>
      <c r="J3562" s="29" t="str">
        <f>VLOOKUP($C3562,CARPETAS!$C$5:$L$2388,4,FALSE)</f>
        <v>Salto</v>
      </c>
      <c r="K3562" s="38"/>
      <c r="L3562" s="93">
        <f ref="L3562:L3573" t="shared" si="232">I3562+1</f>
        <v>45320</v>
      </c>
      <c r="M3562" s="30">
        <f t="shared" si="229"/>
        <v>6</v>
      </c>
      <c r="N3562" s="31">
        <v>980</v>
      </c>
      <c r="O3562" s="31" t="s">
        <v>7033</v>
      </c>
      <c r="P3562" s="31">
        <v>980</v>
      </c>
      <c r="Q3562" s="31"/>
      <c r="R3562" s="31" t="s">
        <v>7034</v>
      </c>
      <c r="S3562" s="31" t="s">
        <v>7035</v>
      </c>
      <c r="T3562" s="40" t="s">
        <v>7021</v>
      </c>
      <c r="U3562" s="40"/>
    </row>
    <row r="3563">
      <c r="A3563" s="39">
        <v>4</v>
      </c>
      <c r="B3563" s="54" t="s">
        <v>40</v>
      </c>
      <c r="C3563" s="55" t="s">
        <v>7004</v>
      </c>
      <c r="D3563" s="141" t="s">
        <v>5708</v>
      </c>
      <c r="E3563" s="88">
        <v>45317</v>
      </c>
      <c r="F3563" s="37" t="str">
        <f>VLOOKUP($C3563,CARPETAS!$C$5:$L$2388,2,FALSE)</f>
        <v>BRB004</v>
      </c>
      <c r="G3563" s="27" t="str">
        <f>VLOOKUP($C3563,CARPETAS!$C$5:$L$2388,9,FALSE)</f>
        <v>148,30,63</v>
      </c>
      <c r="H3563" s="28" t="str">
        <f>VLOOKUP($C3563,CARPETAS!$C$5:$L$2388,5,FALSE)</f>
        <v>Silvio</v>
      </c>
      <c r="I3563" s="88">
        <v>45320</v>
      </c>
      <c r="J3563" s="29" t="str">
        <f>VLOOKUP($C3563,CARPETAS!$C$5:$L$2388,4,FALSE)</f>
        <v>Rio Branco</v>
      </c>
      <c r="K3563" s="38"/>
      <c r="L3563" s="93">
        <f t="shared" si="232"/>
        <v>45321</v>
      </c>
      <c r="M3563" s="30">
        <f t="shared" si="229"/>
        <v>4</v>
      </c>
      <c r="N3563" s="31">
        <v>918</v>
      </c>
      <c r="O3563" s="31" t="s">
        <v>7036</v>
      </c>
      <c r="P3563" s="31">
        <v>919</v>
      </c>
      <c r="Q3563" s="31">
        <v>6712</v>
      </c>
      <c r="R3563" s="31" t="s">
        <v>6063</v>
      </c>
      <c r="S3563" s="31" t="s">
        <v>6064</v>
      </c>
      <c r="T3563" s="40" t="s">
        <v>7037</v>
      </c>
      <c r="U3563" s="40"/>
    </row>
    <row r="3564">
      <c r="A3564" s="39">
        <v>4</v>
      </c>
      <c r="B3564" s="54" t="s">
        <v>40</v>
      </c>
      <c r="C3564" s="55" t="s">
        <v>6995</v>
      </c>
      <c r="D3564" s="141" t="s">
        <v>27</v>
      </c>
      <c r="E3564" s="88">
        <v>45317</v>
      </c>
      <c r="F3564" s="37" t="str">
        <f>VLOOKUP($C3564,CARPETAS!$C$5:$L$2388,2,FALSE)</f>
        <v>BRB003</v>
      </c>
      <c r="G3564" s="27" t="str">
        <f>VLOOKUP($C3564,CARPETAS!$C$5:$L$2388,9,FALSE)</f>
        <v>148,30,62</v>
      </c>
      <c r="H3564" s="28" t="str">
        <f>VLOOKUP($C3564,CARPETAS!$C$5:$L$2388,5,FALSE)</f>
        <v>Zanini</v>
      </c>
      <c r="I3564" s="88">
        <v>45320</v>
      </c>
      <c r="J3564" s="29" t="str">
        <f>VLOOKUP($C3564,CARPETAS!$C$5:$L$2388,4,FALSE)</f>
        <v>Rio Branco</v>
      </c>
      <c r="K3564" s="38"/>
      <c r="L3564" s="93">
        <f t="shared" si="232"/>
        <v>45321</v>
      </c>
      <c r="M3564" s="30">
        <f t="shared" si="229"/>
        <v>4</v>
      </c>
      <c r="N3564" s="31">
        <v>918</v>
      </c>
      <c r="O3564" s="31" t="s">
        <v>1512</v>
      </c>
      <c r="P3564" s="31"/>
      <c r="Q3564" s="31">
        <v>4204</v>
      </c>
      <c r="R3564" s="31" t="s">
        <v>710</v>
      </c>
      <c r="S3564" s="31" t="s">
        <v>3413</v>
      </c>
      <c r="T3564" s="40" t="s">
        <v>7038</v>
      </c>
      <c r="U3564" s="40"/>
    </row>
    <row r="3565">
      <c r="A3565" s="39">
        <v>5</v>
      </c>
      <c r="B3565" s="54" t="s">
        <v>40</v>
      </c>
      <c r="C3565" s="55" t="s">
        <v>7004</v>
      </c>
      <c r="D3565" s="141" t="s">
        <v>27</v>
      </c>
      <c r="E3565" s="88">
        <v>45321</v>
      </c>
      <c r="F3565" s="37" t="str">
        <f>VLOOKUP($C3565,CARPETAS!$C$5:$L$2388,2,FALSE)</f>
        <v>BRB004</v>
      </c>
      <c r="G3565" s="27" t="str">
        <f>VLOOKUP($C3565,CARPETAS!$C$5:$L$2388,9,FALSE)</f>
        <v>148,30,63</v>
      </c>
      <c r="H3565" s="28" t="str">
        <f>VLOOKUP($C3565,CARPETAS!$C$5:$L$2388,5,FALSE)</f>
        <v>Silvio</v>
      </c>
      <c r="I3565" s="88">
        <f>E3565+2</f>
        <v>45323</v>
      </c>
      <c r="J3565" s="29" t="str">
        <f>VLOOKUP($C3565,CARPETAS!$C$5:$L$2388,4,FALSE)</f>
        <v>Rio Branco</v>
      </c>
      <c r="K3565" s="38"/>
      <c r="L3565" s="93">
        <f t="shared" si="232"/>
        <v>45324</v>
      </c>
      <c r="M3565" s="30">
        <f t="shared" si="229"/>
        <v>3</v>
      </c>
      <c r="N3565" s="31">
        <v>918</v>
      </c>
      <c r="O3565" s="31" t="s">
        <v>1572</v>
      </c>
      <c r="P3565" s="31">
        <v>919</v>
      </c>
      <c r="Q3565" s="31">
        <v>6703</v>
      </c>
      <c r="R3565" s="31" t="s">
        <v>7039</v>
      </c>
      <c r="S3565" s="31" t="s">
        <v>7040</v>
      </c>
      <c r="T3565" s="40" t="s">
        <v>7041</v>
      </c>
      <c r="U3565" s="40"/>
    </row>
    <row r="3566">
      <c r="A3566" s="39">
        <v>5</v>
      </c>
      <c r="B3566" s="54" t="s">
        <v>40</v>
      </c>
      <c r="C3566" s="55" t="s">
        <v>7042</v>
      </c>
      <c r="D3566" s="141" t="s">
        <v>26</v>
      </c>
      <c r="E3566" s="88">
        <v>45322</v>
      </c>
      <c r="F3566" s="37" t="str">
        <f>VLOOKUP($C3566,CARPETAS!$C$5:$L$2388,2,FALSE)</f>
        <v>BRB005</v>
      </c>
      <c r="G3566" s="27" t="str">
        <f>VLOOKUP($C3566,CARPETAS!$C$5:$L$2388,9,FALSE)</f>
        <v>148.35.36</v>
      </c>
      <c r="H3566" s="28" t="str">
        <f>VLOOKUP($C3566,CARPETAS!$C$5:$L$2388,5,FALSE)</f>
        <v>Zanini</v>
      </c>
      <c r="I3566" s="88">
        <v>45323</v>
      </c>
      <c r="J3566" s="29" t="str">
        <f>VLOOKUP($C3566,CARPETAS!$C$5:$L$2388,4,FALSE)</f>
        <v>Rio Branco</v>
      </c>
      <c r="K3566" s="38"/>
      <c r="L3566" s="93">
        <f t="shared" si="232"/>
        <v>45324</v>
      </c>
      <c r="M3566" s="30">
        <f t="shared" si="229"/>
        <v>2</v>
      </c>
      <c r="N3566" s="31">
        <v>900</v>
      </c>
      <c r="O3566" s="31" t="s">
        <v>1212</v>
      </c>
      <c r="P3566" s="31">
        <v>901</v>
      </c>
      <c r="Q3566" s="31">
        <v>4212</v>
      </c>
      <c r="R3566" s="31" t="s">
        <v>6961</v>
      </c>
      <c r="S3566" s="31" t="s">
        <v>6962</v>
      </c>
      <c r="T3566" s="40" t="s">
        <v>7043</v>
      </c>
      <c r="U3566" s="40"/>
    </row>
    <row r="3567" ht="28.5">
      <c r="A3567" s="39">
        <v>5</v>
      </c>
      <c r="B3567" s="54" t="s">
        <v>40</v>
      </c>
      <c r="C3567" s="55" t="s">
        <v>7044</v>
      </c>
      <c r="D3567" s="141" t="s">
        <v>6984</v>
      </c>
      <c r="E3567" s="88">
        <v>45320</v>
      </c>
      <c r="F3567" s="37" t="str">
        <f>VLOOKUP($C3567,CARPETAS!$C$5:$L$2388,2,FALSE)</f>
        <v>PYB021</v>
      </c>
      <c r="G3567" s="27" t="str">
        <f>VLOOKUP($C3567,CARPETAS!$C$5:$L$2388,9,FALSE)</f>
        <v>148.32.37</v>
      </c>
      <c r="H3567" s="28">
        <f>VLOOKUP($C3567,CARPETAS!$C$5:$L$2388,5,FALSE)</f>
        <v>0</v>
      </c>
      <c r="I3567" s="88">
        <v>45323</v>
      </c>
      <c r="J3567" s="29" t="str">
        <f>VLOOKUP($C3567,CARPETAS!$C$5:$L$2388,4,FALSE)</f>
        <v>Salto</v>
      </c>
      <c r="K3567" s="38"/>
      <c r="L3567" s="93">
        <f t="shared" si="232"/>
        <v>45324</v>
      </c>
      <c r="M3567" s="30">
        <f t="shared" si="229"/>
        <v>4</v>
      </c>
      <c r="N3567" s="31">
        <v>980</v>
      </c>
      <c r="O3567" s="31" t="s">
        <v>7045</v>
      </c>
      <c r="P3567" s="31"/>
      <c r="Q3567" s="31"/>
      <c r="R3567" s="31" t="s">
        <v>7046</v>
      </c>
      <c r="S3567" s="31" t="s">
        <v>7047</v>
      </c>
      <c r="T3567" s="40" t="s">
        <v>7048</v>
      </c>
      <c r="U3567" s="40"/>
    </row>
    <row r="3568" ht="28.5">
      <c r="A3568" s="39">
        <v>5</v>
      </c>
      <c r="B3568" s="54" t="s">
        <v>40</v>
      </c>
      <c r="C3568" s="55" t="s">
        <v>7044</v>
      </c>
      <c r="D3568" s="141" t="s">
        <v>6984</v>
      </c>
      <c r="E3568" s="88">
        <v>45320</v>
      </c>
      <c r="F3568" s="37" t="str">
        <f>VLOOKUP($C3568,CARPETAS!$C$5:$L$2388,2,FALSE)</f>
        <v>PYB021</v>
      </c>
      <c r="G3568" s="27" t="str">
        <f>VLOOKUP($C3568,CARPETAS!$C$5:$L$2388,9,FALSE)</f>
        <v>148.32.37</v>
      </c>
      <c r="H3568" s="28">
        <f>VLOOKUP($C3568,CARPETAS!$C$5:$L$2388,5,FALSE)</f>
        <v>0</v>
      </c>
      <c r="I3568" s="88">
        <v>45323</v>
      </c>
      <c r="J3568" s="29" t="str">
        <f>VLOOKUP($C3568,CARPETAS!$C$5:$L$2388,4,FALSE)</f>
        <v>Salto</v>
      </c>
      <c r="K3568" s="38"/>
      <c r="L3568" s="93">
        <f t="shared" si="232"/>
        <v>45324</v>
      </c>
      <c r="M3568" s="30">
        <f t="shared" si="229"/>
        <v>4</v>
      </c>
      <c r="N3568" s="31">
        <v>980</v>
      </c>
      <c r="O3568" s="31" t="s">
        <v>7049</v>
      </c>
      <c r="P3568" s="31">
        <v>980</v>
      </c>
      <c r="Q3568" s="31">
        <v>252</v>
      </c>
      <c r="R3568" s="31" t="s">
        <v>6914</v>
      </c>
      <c r="S3568" s="31" t="s">
        <v>6915</v>
      </c>
      <c r="T3568" s="40" t="s">
        <v>7050</v>
      </c>
      <c r="U3568" s="40"/>
    </row>
    <row r="3569">
      <c r="A3569" s="39">
        <v>5</v>
      </c>
      <c r="B3569" s="54" t="s">
        <v>40</v>
      </c>
      <c r="C3569" s="55" t="s">
        <v>7051</v>
      </c>
      <c r="D3569" s="141" t="s">
        <v>6554</v>
      </c>
      <c r="E3569" s="88">
        <v>45321</v>
      </c>
      <c r="F3569" s="37" t="str">
        <f>VLOOKUP($C3569,CARPETAS!$C$5:$L$2388,2,FALSE)</f>
        <v>PYB022</v>
      </c>
      <c r="G3569" s="27" t="str">
        <f>VLOOKUP($C3569,CARPETAS!$C$5:$L$2388,9,FALSE)</f>
        <v>148.35.32</v>
      </c>
      <c r="H3569" s="28">
        <f>VLOOKUP($C3569,CARPETAS!$C$5:$L$2388,5,FALSE)</f>
        <v>0</v>
      </c>
      <c r="I3569" s="88">
        <v>45323</v>
      </c>
      <c r="J3569" s="29" t="str">
        <f>VLOOKUP($C3569,CARPETAS!$C$5:$L$2388,4,FALSE)</f>
        <v>Salto</v>
      </c>
      <c r="K3569" s="38"/>
      <c r="L3569" s="93">
        <f t="shared" si="232"/>
        <v>45324</v>
      </c>
      <c r="M3569" s="30">
        <f t="shared" si="229"/>
        <v>3</v>
      </c>
      <c r="N3569" s="31">
        <v>930</v>
      </c>
      <c r="O3569" s="31"/>
      <c r="P3569" s="31">
        <v>930</v>
      </c>
      <c r="Q3569" s="31"/>
      <c r="R3569" s="31" t="s">
        <v>7052</v>
      </c>
      <c r="S3569" s="31" t="s">
        <v>5500</v>
      </c>
      <c r="T3569" s="40" t="s">
        <v>7053</v>
      </c>
      <c r="U3569" s="40"/>
    </row>
    <row r="3570">
      <c r="A3570" s="39">
        <v>5</v>
      </c>
      <c r="B3570" s="54" t="s">
        <v>40</v>
      </c>
      <c r="C3570" s="55" t="s">
        <v>7054</v>
      </c>
      <c r="D3570" s="141" t="s">
        <v>6799</v>
      </c>
      <c r="E3570" s="88">
        <v>45320</v>
      </c>
      <c r="F3570" s="37" t="str">
        <f>VLOOKUP($C3570,CARPETAS!$C$5:$L$2388,2,FALSE)</f>
        <v>PYB020</v>
      </c>
      <c r="G3570" s="27" t="str">
        <f>VLOOKUP($C3570,CARPETAS!$C$5:$L$2388,9,FALSE)</f>
        <v>148,32,71</v>
      </c>
      <c r="H3570" s="28">
        <f>VLOOKUP($C3570,CARPETAS!$C$5:$L$2388,5,FALSE)</f>
        <v>0</v>
      </c>
      <c r="I3570" s="88">
        <f>E3570+4</f>
        <v>45324</v>
      </c>
      <c r="J3570" s="29" t="str">
        <f>VLOOKUP($C3570,CARPETAS!$C$5:$L$2388,4,FALSE)</f>
        <v>Salto</v>
      </c>
      <c r="K3570" s="38"/>
      <c r="L3570" s="93">
        <f t="shared" si="232"/>
        <v>45325</v>
      </c>
      <c r="M3570" s="30">
        <f t="shared" si="229"/>
        <v>5</v>
      </c>
      <c r="N3570" s="31">
        <v>972</v>
      </c>
      <c r="O3570" s="31" t="s">
        <v>7055</v>
      </c>
      <c r="P3570" s="31">
        <v>972</v>
      </c>
      <c r="Q3570" s="31"/>
      <c r="R3570" s="31" t="s">
        <v>7056</v>
      </c>
      <c r="S3570" s="31"/>
      <c r="T3570" s="40" t="s">
        <v>7057</v>
      </c>
      <c r="U3570" s="40"/>
    </row>
    <row r="3571">
      <c r="A3571" s="39">
        <v>5</v>
      </c>
      <c r="B3571" s="54" t="s">
        <v>40</v>
      </c>
      <c r="C3571" s="55" t="s">
        <v>7058</v>
      </c>
      <c r="D3571" s="141" t="s">
        <v>6548</v>
      </c>
      <c r="E3571" s="88">
        <v>45321</v>
      </c>
      <c r="F3571" s="37" t="str">
        <f>VLOOKUP($C3571,CARPETAS!$C$5:$L$2388,2,FALSE)</f>
        <v>PYB023</v>
      </c>
      <c r="G3571" s="27" t="str">
        <f>VLOOKUP($C3571,CARPETAS!$C$5:$L$2388,9,FALSE)</f>
        <v>148,35,31</v>
      </c>
      <c r="H3571" s="28">
        <f>VLOOKUP($C3571,CARPETAS!$C$5:$L$2388,5,FALSE)</f>
        <v>0</v>
      </c>
      <c r="I3571" s="88">
        <v>45324</v>
      </c>
      <c r="J3571" s="29" t="str">
        <f>VLOOKUP($C3571,CARPETAS!$C$5:$L$2388,4,FALSE)</f>
        <v>Salto</v>
      </c>
      <c r="K3571" s="38"/>
      <c r="L3571" s="93">
        <f t="shared" si="232"/>
        <v>45325</v>
      </c>
      <c r="M3571" s="30">
        <f t="shared" si="229"/>
        <v>4</v>
      </c>
      <c r="N3571" s="31">
        <v>980</v>
      </c>
      <c r="O3571" s="31" t="s">
        <v>7059</v>
      </c>
      <c r="P3571" s="31">
        <v>980</v>
      </c>
      <c r="Q3571" s="31"/>
      <c r="R3571" s="31" t="s">
        <v>6761</v>
      </c>
      <c r="S3571" s="31"/>
      <c r="T3571" s="40" t="s">
        <v>7060</v>
      </c>
      <c r="U3571" s="40"/>
    </row>
    <row r="3572">
      <c r="A3572" s="39">
        <v>5</v>
      </c>
      <c r="B3572" s="54" t="s">
        <v>40</v>
      </c>
      <c r="C3572" s="55" t="s">
        <v>7051</v>
      </c>
      <c r="D3572" s="141" t="s">
        <v>6554</v>
      </c>
      <c r="E3572" s="88">
        <v>45322</v>
      </c>
      <c r="F3572" s="37" t="str">
        <f>VLOOKUP($C3572,CARPETAS!$C$5:$L$2388,2,FALSE)</f>
        <v>PYB022</v>
      </c>
      <c r="G3572" s="27" t="str">
        <f>VLOOKUP($C3572,CARPETAS!$C$5:$L$2388,9,FALSE)</f>
        <v>148.35.32</v>
      </c>
      <c r="H3572" s="28">
        <f>VLOOKUP($C3572,CARPETAS!$C$5:$L$2388,5,FALSE)</f>
        <v>0</v>
      </c>
      <c r="I3572" s="88">
        <v>45324</v>
      </c>
      <c r="J3572" s="29" t="str">
        <f>VLOOKUP($C3572,CARPETAS!$C$5:$L$2388,4,FALSE)</f>
        <v>Salto</v>
      </c>
      <c r="K3572" s="38"/>
      <c r="L3572" s="93">
        <f t="shared" si="232"/>
        <v>45325</v>
      </c>
      <c r="M3572" s="30">
        <f t="shared" si="229"/>
        <v>3</v>
      </c>
      <c r="N3572" s="31">
        <v>900</v>
      </c>
      <c r="O3572" s="31" t="s">
        <v>7061</v>
      </c>
      <c r="P3572" s="31">
        <v>934</v>
      </c>
      <c r="Q3572" s="31"/>
      <c r="R3572" s="31" t="s">
        <v>5190</v>
      </c>
      <c r="S3572" s="31"/>
      <c r="T3572" s="40" t="s">
        <v>7062</v>
      </c>
      <c r="U3572" s="40"/>
    </row>
    <row r="3573" ht="28.5">
      <c r="A3573" s="39">
        <v>5</v>
      </c>
      <c r="B3573" s="54" t="s">
        <v>40</v>
      </c>
      <c r="C3573" s="55" t="s">
        <v>7054</v>
      </c>
      <c r="D3573" s="141" t="s">
        <v>6799</v>
      </c>
      <c r="E3573" s="88">
        <v>45321</v>
      </c>
      <c r="F3573" s="37" t="str">
        <f>VLOOKUP($C3573,CARPETAS!$C$5:$L$2388,2,FALSE)</f>
        <v>PYB020</v>
      </c>
      <c r="G3573" s="27" t="str">
        <f>VLOOKUP($C3573,CARPETAS!$C$5:$L$2388,9,FALSE)</f>
        <v>148,32,71</v>
      </c>
      <c r="H3573" s="28">
        <f>VLOOKUP($C3573,CARPETAS!$C$5:$L$2388,5,FALSE)</f>
        <v>0</v>
      </c>
      <c r="I3573" s="88">
        <v>45324</v>
      </c>
      <c r="J3573" s="29" t="str">
        <f>VLOOKUP($C3573,CARPETAS!$C$5:$L$2388,4,FALSE)</f>
        <v>Salto</v>
      </c>
      <c r="K3573" s="38"/>
      <c r="L3573" s="93">
        <f t="shared" si="232"/>
        <v>45325</v>
      </c>
      <c r="M3573" s="30">
        <f t="shared" si="229"/>
        <v>4</v>
      </c>
      <c r="N3573" s="31">
        <v>972</v>
      </c>
      <c r="O3573" s="31" t="s">
        <v>7063</v>
      </c>
      <c r="P3573" s="31">
        <v>976</v>
      </c>
      <c r="Q3573" s="31"/>
      <c r="R3573" s="31" t="s">
        <v>7064</v>
      </c>
      <c r="S3573" s="31" t="s">
        <v>7065</v>
      </c>
      <c r="T3573" s="40" t="s">
        <v>7066</v>
      </c>
      <c r="U3573" s="40"/>
    </row>
    <row r="3574">
      <c r="A3574" s="39">
        <v>5</v>
      </c>
      <c r="B3574" s="54" t="s">
        <v>40</v>
      </c>
      <c r="C3574" s="55" t="s">
        <v>7067</v>
      </c>
      <c r="D3574" s="141" t="s">
        <v>36</v>
      </c>
      <c r="E3574" s="88">
        <v>45323</v>
      </c>
      <c r="F3574" s="37" t="str">
        <f>VLOOKUP($C3574,CARPETAS!$C$5:$L$2388,2,FALSE)</f>
        <v>BRB006</v>
      </c>
      <c r="G3574" s="27" t="str">
        <f>VLOOKUP($C3574,CARPETAS!$C$5:$L$2388,9,FALSE)</f>
        <v>148,38,32</v>
      </c>
      <c r="H3574" s="28" t="str">
        <f>VLOOKUP($C3574,CARPETAS!$C$5:$L$2388,5,FALSE)</f>
        <v>Silvio</v>
      </c>
      <c r="I3574" s="88">
        <f>E3574+2</f>
        <v>45325</v>
      </c>
      <c r="J3574" s="29" t="str">
        <f>VLOOKUP($C3574,CARPETAS!$C$5:$L$2388,4,FALSE)</f>
        <v>Rio Branco</v>
      </c>
      <c r="K3574" s="38"/>
      <c r="L3574" s="93">
        <f>I3574+1+2+1</f>
        <v>45329</v>
      </c>
      <c r="M3574" s="30">
        <f ref="M3574:M3637" t="shared" si="233">IF(E3574&lt;&gt;"",L3574-E3574,"-")</f>
        <v>6</v>
      </c>
      <c r="N3574" s="31">
        <v>918</v>
      </c>
      <c r="O3574" s="31" t="s">
        <v>1193</v>
      </c>
      <c r="P3574" s="31">
        <v>919</v>
      </c>
      <c r="Q3574" s="31">
        <v>6723</v>
      </c>
      <c r="R3574" s="31" t="s">
        <v>5371</v>
      </c>
      <c r="S3574" s="31" t="s">
        <v>2462</v>
      </c>
      <c r="T3574" s="40" t="s">
        <v>7068</v>
      </c>
      <c r="U3574" s="40"/>
    </row>
    <row r="3575">
      <c r="A3575" s="39">
        <v>3</v>
      </c>
      <c r="B3575" s="54" t="s">
        <v>40</v>
      </c>
      <c r="C3575" s="55" t="s">
        <v>7069</v>
      </c>
      <c r="D3575" s="141" t="s">
        <v>2282</v>
      </c>
      <c r="E3575" s="88">
        <v>45316</v>
      </c>
      <c r="F3575" s="37" t="str">
        <f>VLOOKUP($C3575,CARPETAS!$C$5:$L$2388,2,FALSE)</f>
        <v>BRE003</v>
      </c>
      <c r="G3575" s="27">
        <f>VLOOKUP($C3575,CARPETAS!$C$5:$L$2388,9,FALSE)</f>
        <v>0</v>
      </c>
      <c r="H3575" s="28" t="str">
        <f>VLOOKUP($C3575,CARPETAS!$C$5:$L$2388,5,FALSE)</f>
        <v>Silvio</v>
      </c>
      <c r="I3575" s="88">
        <f>E3575+10</f>
        <v>45326</v>
      </c>
      <c r="J3575" s="29" t="str">
        <f>VLOOKUP($C3575,CARPETAS!$C$5:$L$2388,4,FALSE)</f>
        <v>Rio Branco</v>
      </c>
      <c r="K3575" s="38"/>
      <c r="L3575" s="93">
        <f>I3575+1+1</f>
        <v>45328</v>
      </c>
      <c r="M3575" s="30">
        <f t="shared" si="233"/>
        <v>12</v>
      </c>
      <c r="N3575" s="31">
        <v>1610</v>
      </c>
      <c r="O3575" s="31"/>
      <c r="P3575" s="31"/>
      <c r="Q3575" s="31">
        <v>6708</v>
      </c>
      <c r="R3575" s="31" t="s">
        <v>7070</v>
      </c>
      <c r="S3575" s="31" t="s">
        <v>7071</v>
      </c>
      <c r="T3575" s="40"/>
      <c r="U3575" s="40"/>
    </row>
    <row r="3576">
      <c r="A3576" s="39">
        <v>5</v>
      </c>
      <c r="B3576" s="54" t="s">
        <v>40</v>
      </c>
      <c r="C3576" s="55" t="s">
        <v>7004</v>
      </c>
      <c r="D3576" s="141" t="s">
        <v>32</v>
      </c>
      <c r="E3576" s="88">
        <v>45322</v>
      </c>
      <c r="F3576" s="37" t="str">
        <f>VLOOKUP($C3576,CARPETAS!$C$5:$L$2388,2,FALSE)</f>
        <v>BRB004</v>
      </c>
      <c r="G3576" s="27" t="str">
        <f>VLOOKUP($C3576,CARPETAS!$C$5:$L$2388,9,FALSE)</f>
        <v>148,30,63</v>
      </c>
      <c r="H3576" s="28" t="str">
        <f>VLOOKUP($C3576,CARPETAS!$C$5:$L$2388,5,FALSE)</f>
        <v>Silvio</v>
      </c>
      <c r="I3576" s="88">
        <v>45326</v>
      </c>
      <c r="J3576" s="29" t="str">
        <f>VLOOKUP($C3576,CARPETAS!$C$5:$L$2388,4,FALSE)</f>
        <v>Rio Branco</v>
      </c>
      <c r="K3576" s="38"/>
      <c r="L3576" s="93">
        <f>I3576+1+2</f>
        <v>45329</v>
      </c>
      <c r="M3576" s="30">
        <f t="shared" si="233"/>
        <v>7</v>
      </c>
      <c r="N3576" s="31">
        <v>918</v>
      </c>
      <c r="O3576" s="31" t="s">
        <v>1232</v>
      </c>
      <c r="P3576" s="31">
        <v>919</v>
      </c>
      <c r="Q3576" s="31">
        <v>6704</v>
      </c>
      <c r="R3576" s="31" t="s">
        <v>3035</v>
      </c>
      <c r="S3576" s="31" t="s">
        <v>3036</v>
      </c>
      <c r="T3576" s="40" t="s">
        <v>7072</v>
      </c>
      <c r="U3576" s="40"/>
    </row>
    <row r="3577">
      <c r="A3577" s="39">
        <v>5</v>
      </c>
      <c r="B3577" s="54" t="s">
        <v>40</v>
      </c>
      <c r="C3577" s="55" t="s">
        <v>7042</v>
      </c>
      <c r="D3577" s="141" t="s">
        <v>7073</v>
      </c>
      <c r="E3577" s="88">
        <v>45324</v>
      </c>
      <c r="F3577" s="37" t="str">
        <f>VLOOKUP($C3577,CARPETAS!$C$5:$L$2388,2,FALSE)</f>
        <v>BRB005</v>
      </c>
      <c r="G3577" s="27" t="str">
        <f>VLOOKUP($C3577,CARPETAS!$C$5:$L$2388,9,FALSE)</f>
        <v>148.35.36</v>
      </c>
      <c r="H3577" s="28" t="str">
        <f>VLOOKUP($C3577,CARPETAS!$C$5:$L$2388,5,FALSE)</f>
        <v>Zanini</v>
      </c>
      <c r="I3577" s="88">
        <f>E3577+2</f>
        <v>45326</v>
      </c>
      <c r="J3577" s="29" t="str">
        <f>VLOOKUP($C3577,CARPETAS!$C$5:$L$2388,4,FALSE)</f>
        <v>Rio Branco</v>
      </c>
      <c r="K3577" s="38"/>
      <c r="L3577" s="93">
        <f>I3577+1+2</f>
        <v>45329</v>
      </c>
      <c r="M3577" s="30">
        <f t="shared" si="233"/>
        <v>5</v>
      </c>
      <c r="N3577" s="31">
        <v>900</v>
      </c>
      <c r="O3577" s="31" t="s">
        <v>1236</v>
      </c>
      <c r="P3577" s="31">
        <v>901</v>
      </c>
      <c r="Q3577" s="31">
        <v>4214</v>
      </c>
      <c r="R3577" s="31" t="s">
        <v>4482</v>
      </c>
      <c r="S3577" s="31" t="s">
        <v>344</v>
      </c>
      <c r="T3577" s="40" t="s">
        <v>7074</v>
      </c>
      <c r="U3577" s="40"/>
    </row>
    <row r="3578" ht="28.5">
      <c r="A3578" s="39">
        <v>5</v>
      </c>
      <c r="B3578" s="54" t="s">
        <v>40</v>
      </c>
      <c r="C3578" s="55" t="s">
        <v>7075</v>
      </c>
      <c r="D3578" s="141" t="s">
        <v>38</v>
      </c>
      <c r="E3578" s="88">
        <v>45320</v>
      </c>
      <c r="F3578" s="37" t="str">
        <f>VLOOKUP($C3578,CARPETAS!$C$5:$L$2388,2,FALSE)</f>
        <v>BRA004</v>
      </c>
      <c r="G3578" s="27">
        <f>VLOOKUP($C3578,CARPETAS!$C$5:$L$2388,9,FALSE)</f>
        <v>0</v>
      </c>
      <c r="H3578" s="28" t="str">
        <f>VLOOKUP($C3578,CARPETAS!$C$5:$L$2388,5,FALSE)</f>
        <v>Silvio</v>
      </c>
      <c r="I3578" s="88">
        <v>45328</v>
      </c>
      <c r="J3578" s="29" t="str">
        <f>VLOOKUP($C3578,CARPETAS!$C$5:$L$2388,4,FALSE)</f>
        <v>Rio Branco</v>
      </c>
      <c r="K3578" s="38"/>
      <c r="L3578" s="93">
        <f>I3578+1</f>
        <v>45329</v>
      </c>
      <c r="M3578" s="30">
        <f t="shared" si="233"/>
        <v>9</v>
      </c>
      <c r="N3578" s="31">
        <v>1104</v>
      </c>
      <c r="O3578" s="31" t="s">
        <v>7076</v>
      </c>
      <c r="P3578" s="31">
        <v>1104</v>
      </c>
      <c r="Q3578" s="31"/>
      <c r="R3578" s="31" t="s">
        <v>564</v>
      </c>
      <c r="S3578" s="31" t="s">
        <v>1448</v>
      </c>
      <c r="T3578" s="40" t="s">
        <v>7077</v>
      </c>
      <c r="U3578" s="40"/>
    </row>
    <row r="3579">
      <c r="A3579" s="39">
        <v>5</v>
      </c>
      <c r="B3579" s="54" t="s">
        <v>40</v>
      </c>
      <c r="C3579" s="55" t="s">
        <v>7078</v>
      </c>
      <c r="D3579" s="141" t="s">
        <v>6984</v>
      </c>
      <c r="E3579" s="88">
        <v>45325</v>
      </c>
      <c r="F3579" s="37" t="str">
        <f>VLOOKUP($C3579,CARPETAS!$C$5:$L$2388,2,FALSE)</f>
        <v>PYB024</v>
      </c>
      <c r="G3579" s="27" t="str">
        <f>VLOOKUP($C3579,CARPETAS!$C$5:$L$2388,9,FALSE)</f>
        <v>148,37,94</v>
      </c>
      <c r="H3579" s="28" t="str">
        <f>VLOOKUP($C3579,CARPETAS!$C$5:$L$2388,5,FALSE)</f>
        <v>Jauser</v>
      </c>
      <c r="I3579" s="88">
        <v>45328</v>
      </c>
      <c r="J3579" s="29" t="str">
        <f>VLOOKUP($C3579,CARPETAS!$C$5:$L$2388,4,FALSE)</f>
        <v>Salto</v>
      </c>
      <c r="K3579" s="38"/>
      <c r="L3579" s="93">
        <f>I3579+1</f>
        <v>45329</v>
      </c>
      <c r="M3579" s="30">
        <f t="shared" si="233"/>
        <v>4</v>
      </c>
      <c r="N3579" s="31">
        <v>980</v>
      </c>
      <c r="O3579" s="31" t="s">
        <v>7079</v>
      </c>
      <c r="P3579" s="31">
        <v>983</v>
      </c>
      <c r="Q3579" s="31"/>
      <c r="R3579" s="31" t="s">
        <v>7080</v>
      </c>
      <c r="S3579" s="31" t="s">
        <v>7081</v>
      </c>
      <c r="T3579" s="40" t="s">
        <v>7082</v>
      </c>
      <c r="U3579" s="40"/>
    </row>
    <row r="3580">
      <c r="A3580" s="39">
        <v>5</v>
      </c>
      <c r="B3580" s="54" t="s">
        <v>40</v>
      </c>
      <c r="C3580" s="55" t="s">
        <v>7083</v>
      </c>
      <c r="D3580" s="141" t="s">
        <v>38</v>
      </c>
      <c r="E3580" s="88">
        <v>45322</v>
      </c>
      <c r="F3580" s="37" t="str">
        <f>VLOOKUP($C3580,CARPETAS!$C$5:$L$2388,2,FALSE)</f>
        <v>BRA004</v>
      </c>
      <c r="G3580" s="27">
        <f>VLOOKUP($C3580,CARPETAS!$C$5:$L$2388,9,FALSE)</f>
        <v>0</v>
      </c>
      <c r="H3580" s="28" t="str">
        <f>VLOOKUP($C3580,CARPETAS!$C$5:$L$2388,5,FALSE)</f>
        <v>Silvio</v>
      </c>
      <c r="I3580" s="88">
        <v>45329</v>
      </c>
      <c r="J3580" s="29" t="str">
        <f>VLOOKUP($C3580,CARPETAS!$C$5:$L$2388,4,FALSE)</f>
        <v>Rio Branco</v>
      </c>
      <c r="K3580" s="38"/>
      <c r="L3580" s="93">
        <v>45332</v>
      </c>
      <c r="M3580" s="30">
        <f t="shared" si="233"/>
        <v>10</v>
      </c>
      <c r="N3580" s="31">
        <v>1103</v>
      </c>
      <c r="O3580" s="31" t="s">
        <v>7076</v>
      </c>
      <c r="P3580" s="31"/>
      <c r="Q3580" s="31">
        <v>6722</v>
      </c>
      <c r="R3580" s="31" t="s">
        <v>7084</v>
      </c>
      <c r="S3580" s="31" t="s">
        <v>7085</v>
      </c>
      <c r="T3580" s="40" t="s">
        <v>7086</v>
      </c>
      <c r="U3580" s="40"/>
    </row>
    <row r="3581" ht="28.5">
      <c r="A3581" s="39">
        <v>6</v>
      </c>
      <c r="B3581" s="54" t="s">
        <v>40</v>
      </c>
      <c r="C3581" s="55" t="s">
        <v>7087</v>
      </c>
      <c r="D3581" s="141" t="s">
        <v>6548</v>
      </c>
      <c r="E3581" s="88">
        <v>45328</v>
      </c>
      <c r="F3581" s="37" t="str">
        <f>VLOOKUP($C3581,CARPETAS!$C$5:$L$2388,2,FALSE)</f>
        <v>PYB026</v>
      </c>
      <c r="G3581" s="27" t="str">
        <f>VLOOKUP($C3581,CARPETAS!$C$5:$L$2388,9,FALSE)</f>
        <v>148,38,93</v>
      </c>
      <c r="H3581" s="28" t="str">
        <f>VLOOKUP($C3581,CARPETAS!$C$5:$L$2388,5,FALSE)</f>
        <v>Jauser</v>
      </c>
      <c r="I3581" s="88">
        <f>E3581+2</f>
        <v>45330</v>
      </c>
      <c r="J3581" s="29" t="str">
        <f>VLOOKUP($C3581,CARPETAS!$C$5:$L$2388,4,FALSE)</f>
        <v>Salto</v>
      </c>
      <c r="K3581" s="38"/>
      <c r="L3581" s="93">
        <f>I3581+1</f>
        <v>45331</v>
      </c>
      <c r="M3581" s="30">
        <f t="shared" si="233"/>
        <v>3</v>
      </c>
      <c r="N3581" s="31">
        <v>980</v>
      </c>
      <c r="O3581" s="31" t="s">
        <v>7059</v>
      </c>
      <c r="P3581" s="31">
        <v>980</v>
      </c>
      <c r="Q3581" s="31">
        <v>1892</v>
      </c>
      <c r="R3581" s="31" t="s">
        <v>6665</v>
      </c>
      <c r="S3581" s="31" t="s">
        <v>6666</v>
      </c>
      <c r="T3581" s="40" t="s">
        <v>7088</v>
      </c>
      <c r="U3581" s="40"/>
    </row>
    <row r="3582">
      <c r="A3582" s="39">
        <v>6</v>
      </c>
      <c r="B3582" s="54" t="s">
        <v>40</v>
      </c>
      <c r="C3582" s="55" t="s">
        <v>6995</v>
      </c>
      <c r="D3582" s="141" t="s">
        <v>5708</v>
      </c>
      <c r="E3582" s="88">
        <v>45328</v>
      </c>
      <c r="F3582" s="37" t="str">
        <f>VLOOKUP($C3582,CARPETAS!$C$5:$L$2388,2,FALSE)</f>
        <v>BRB003</v>
      </c>
      <c r="G3582" s="27" t="str">
        <f>VLOOKUP($C3582,CARPETAS!$C$5:$L$2388,9,FALSE)</f>
        <v>148,30,62</v>
      </c>
      <c r="H3582" s="28" t="str">
        <f>VLOOKUP($C3582,CARPETAS!$C$5:$L$2388,5,FALSE)</f>
        <v>Zanini</v>
      </c>
      <c r="I3582" s="88">
        <f>E3582+2</f>
        <v>45330</v>
      </c>
      <c r="J3582" s="29" t="str">
        <f>VLOOKUP($C3582,CARPETAS!$C$5:$L$2388,4,FALSE)</f>
        <v>Rio Branco</v>
      </c>
      <c r="K3582" s="38"/>
      <c r="L3582" s="93">
        <v>45332</v>
      </c>
      <c r="M3582" s="30">
        <f t="shared" si="233"/>
        <v>4</v>
      </c>
      <c r="N3582" s="31">
        <v>918</v>
      </c>
      <c r="O3582" s="31" t="s">
        <v>5773</v>
      </c>
      <c r="P3582" s="31">
        <v>919</v>
      </c>
      <c r="Q3582" s="31">
        <v>4222</v>
      </c>
      <c r="R3582" s="31" t="s">
        <v>1554</v>
      </c>
      <c r="S3582" s="31" t="s">
        <v>2086</v>
      </c>
      <c r="T3582" s="40" t="s">
        <v>7089</v>
      </c>
      <c r="U3582" s="40"/>
    </row>
    <row r="3583">
      <c r="A3583" s="39">
        <v>5</v>
      </c>
      <c r="B3583" s="54" t="s">
        <v>40</v>
      </c>
      <c r="C3583" s="55" t="s">
        <v>7090</v>
      </c>
      <c r="D3583" s="141" t="s">
        <v>38</v>
      </c>
      <c r="E3583" s="88">
        <v>45324</v>
      </c>
      <c r="F3583" s="37" t="str">
        <f>VLOOKUP($C3583,CARPETAS!$C$5:$L$2388,2,FALSE)</f>
        <v>BRA005</v>
      </c>
      <c r="G3583" s="27" t="str">
        <f>VLOOKUP($C3583,CARPETAS!$C$5:$L$2388,9,FALSE)</f>
        <v>148,36,69</v>
      </c>
      <c r="H3583" s="28" t="str">
        <f>VLOOKUP($C3583,CARPETAS!$C$5:$L$2388,5,FALSE)</f>
        <v>Silvio</v>
      </c>
      <c r="I3583" s="88">
        <v>45330</v>
      </c>
      <c r="J3583" s="29" t="str">
        <f>VLOOKUP($C3583,CARPETAS!$C$5:$L$2388,4,FALSE)</f>
        <v>Rio Branco</v>
      </c>
      <c r="K3583" s="38"/>
      <c r="L3583" s="93">
        <v>45332</v>
      </c>
      <c r="M3583" s="30">
        <f t="shared" si="233"/>
        <v>8</v>
      </c>
      <c r="N3583" s="31">
        <v>1104</v>
      </c>
      <c r="O3583" s="31" t="s">
        <v>7076</v>
      </c>
      <c r="P3583" s="31">
        <v>1104</v>
      </c>
      <c r="Q3583" s="31">
        <v>6729</v>
      </c>
      <c r="R3583" s="31" t="s">
        <v>4819</v>
      </c>
      <c r="S3583" s="31" t="s">
        <v>3040</v>
      </c>
      <c r="T3583" s="40" t="s">
        <v>7091</v>
      </c>
      <c r="U3583" s="40"/>
    </row>
    <row r="3584">
      <c r="A3584" s="39">
        <v>6</v>
      </c>
      <c r="B3584" s="54" t="s">
        <v>40</v>
      </c>
      <c r="C3584" s="55" t="s">
        <v>7087</v>
      </c>
      <c r="D3584" s="141" t="s">
        <v>6548</v>
      </c>
      <c r="E3584" s="88">
        <v>45328</v>
      </c>
      <c r="F3584" s="37" t="str">
        <f>VLOOKUP($C3584,CARPETAS!$C$5:$L$2388,2,FALSE)</f>
        <v>PYB026</v>
      </c>
      <c r="G3584" s="27" t="str">
        <f>VLOOKUP($C3584,CARPETAS!$C$5:$L$2388,9,FALSE)</f>
        <v>148,38,93</v>
      </c>
      <c r="H3584" s="28" t="str">
        <f>VLOOKUP($C3584,CARPETAS!$C$5:$L$2388,5,FALSE)</f>
        <v>Jauser</v>
      </c>
      <c r="I3584" s="88">
        <v>45331</v>
      </c>
      <c r="J3584" s="29" t="str">
        <f>VLOOKUP($C3584,CARPETAS!$C$5:$L$2388,4,FALSE)</f>
        <v>Salto</v>
      </c>
      <c r="K3584" s="38"/>
      <c r="L3584" s="93">
        <f>I3584+1</f>
        <v>45332</v>
      </c>
      <c r="M3584" s="30">
        <f t="shared" si="233"/>
        <v>4</v>
      </c>
      <c r="N3584" s="31">
        <v>980</v>
      </c>
      <c r="O3584" s="31" t="s">
        <v>7092</v>
      </c>
      <c r="P3584" s="31">
        <v>981</v>
      </c>
      <c r="Q3584" s="31"/>
      <c r="R3584" s="31" t="s">
        <v>5286</v>
      </c>
      <c r="S3584" s="31" t="s">
        <v>6214</v>
      </c>
      <c r="T3584" s="40" t="s">
        <v>7093</v>
      </c>
      <c r="U3584" s="40"/>
    </row>
    <row r="3585">
      <c r="A3585" s="39">
        <v>6</v>
      </c>
      <c r="B3585" s="54" t="s">
        <v>40</v>
      </c>
      <c r="C3585" s="55" t="s">
        <v>7042</v>
      </c>
      <c r="D3585" s="141" t="s">
        <v>7073</v>
      </c>
      <c r="E3585" s="88">
        <v>45329</v>
      </c>
      <c r="F3585" s="37" t="str">
        <f>VLOOKUP($C3585,CARPETAS!$C$5:$L$2388,2,FALSE)</f>
        <v>BRB005</v>
      </c>
      <c r="G3585" s="27" t="str">
        <f>VLOOKUP($C3585,CARPETAS!$C$5:$L$2388,9,FALSE)</f>
        <v>148.35.36</v>
      </c>
      <c r="H3585" s="28" t="str">
        <f>VLOOKUP($C3585,CARPETAS!$C$5:$L$2388,5,FALSE)</f>
        <v>Zanini</v>
      </c>
      <c r="I3585" s="88">
        <f>E3585+2</f>
        <v>45331</v>
      </c>
      <c r="J3585" s="29" t="str">
        <f>VLOOKUP($C3585,CARPETAS!$C$5:$L$2388,4,FALSE)</f>
        <v>Rio Branco</v>
      </c>
      <c r="K3585" s="38"/>
      <c r="L3585" s="93">
        <f>I3585+1</f>
        <v>45332</v>
      </c>
      <c r="M3585" s="30">
        <f t="shared" si="233"/>
        <v>3</v>
      </c>
      <c r="N3585" s="31">
        <v>900</v>
      </c>
      <c r="O3585" s="31" t="s">
        <v>7094</v>
      </c>
      <c r="P3585" s="31">
        <v>901</v>
      </c>
      <c r="Q3585" s="31">
        <v>4221</v>
      </c>
      <c r="R3585" s="31" t="s">
        <v>5624</v>
      </c>
      <c r="S3585" s="31" t="s">
        <v>5625</v>
      </c>
      <c r="T3585" s="40" t="s">
        <v>7095</v>
      </c>
      <c r="U3585" s="40"/>
    </row>
    <row r="3586">
      <c r="A3586" s="39">
        <v>6</v>
      </c>
      <c r="B3586" s="54" t="s">
        <v>40</v>
      </c>
      <c r="C3586" s="55" t="s">
        <v>7096</v>
      </c>
      <c r="D3586" s="141" t="s">
        <v>6548</v>
      </c>
      <c r="E3586" s="88">
        <v>45329</v>
      </c>
      <c r="F3586" s="37" t="str">
        <f>VLOOKUP($C3586,CARPETAS!$C$5:$L$2388,2,FALSE)</f>
        <v>PYB028</v>
      </c>
      <c r="G3586" s="27" t="str">
        <f>VLOOKUP($C3586,CARPETAS!$C$5:$L$2388,9,FALSE)</f>
        <v>148,40,48</v>
      </c>
      <c r="H3586" s="28">
        <f>VLOOKUP($C3586,CARPETAS!$C$5:$L$2388,5,FALSE)</f>
        <v>0</v>
      </c>
      <c r="I3586" s="88">
        <f>E3586+2</f>
        <v>45331</v>
      </c>
      <c r="J3586" s="29" t="str">
        <f>VLOOKUP($C3586,CARPETAS!$C$5:$L$2388,4,FALSE)</f>
        <v>Salto</v>
      </c>
      <c r="K3586" s="38"/>
      <c r="L3586" s="93">
        <f>I3586+1</f>
        <v>45332</v>
      </c>
      <c r="M3586" s="30">
        <f t="shared" si="233"/>
        <v>3</v>
      </c>
      <c r="N3586" s="31">
        <v>980</v>
      </c>
      <c r="O3586" s="31" t="s">
        <v>7097</v>
      </c>
      <c r="P3586" s="31">
        <v>981</v>
      </c>
      <c r="Q3586" s="31"/>
      <c r="R3586" s="31" t="s">
        <v>7098</v>
      </c>
      <c r="S3586" s="31" t="s">
        <v>6652</v>
      </c>
      <c r="T3586" s="40" t="s">
        <v>7093</v>
      </c>
      <c r="U3586" s="40"/>
    </row>
    <row r="3587">
      <c r="A3587" s="39">
        <v>6</v>
      </c>
      <c r="B3587" s="54" t="s">
        <v>22</v>
      </c>
      <c r="C3587" s="55" t="s">
        <v>23</v>
      </c>
      <c r="D3587" s="141" t="s">
        <v>6984</v>
      </c>
      <c r="E3587" s="88">
        <v>45330</v>
      </c>
      <c r="F3587" s="37" t="str">
        <f>VLOOKUP($C3587,CARPETAS!$C$5:$L$2388,2,FALSE)</f>
        <v>BRB</v>
      </c>
      <c r="G3587" s="27" t="str">
        <f>VLOOKUP($C3587,CARPETAS!$C$5:$L$2388,9,FALSE)</f>
        <v>xx</v>
      </c>
      <c r="H3587" s="28" t="str">
        <f>VLOOKUP($C3587,CARPETAS!$C$5:$L$2388,5,FALSE)</f>
        <v>xx</v>
      </c>
      <c r="I3587" s="88">
        <f>E3587+2</f>
        <v>45332</v>
      </c>
      <c r="J3587" s="29" t="str">
        <f>VLOOKUP($C3587,CARPETAS!$C$5:$L$2388,4,FALSE)</f>
        <v>xx</v>
      </c>
      <c r="K3587" s="38"/>
      <c r="L3587" s="93">
        <f>I3587+1</f>
        <v>45333</v>
      </c>
      <c r="M3587" s="30">
        <f t="shared" si="233"/>
        <v>3</v>
      </c>
      <c r="N3587" s="31">
        <v>918</v>
      </c>
      <c r="O3587" s="31"/>
      <c r="P3587" s="31"/>
      <c r="Q3587" s="31"/>
      <c r="R3587" s="31"/>
      <c r="S3587" s="31"/>
      <c r="T3587" s="40"/>
      <c r="U3587" s="40"/>
    </row>
    <row r="3588">
      <c r="A3588" s="39">
        <v>6</v>
      </c>
      <c r="B3588" s="54" t="s">
        <v>22</v>
      </c>
      <c r="C3588" s="55" t="s">
        <v>23</v>
      </c>
      <c r="D3588" s="141" t="s">
        <v>6984</v>
      </c>
      <c r="E3588" s="88">
        <v>45330</v>
      </c>
      <c r="F3588" s="37" t="str">
        <f>VLOOKUP($C3588,CARPETAS!$C$5:$L$2388,2,FALSE)</f>
        <v>BRB</v>
      </c>
      <c r="G3588" s="27" t="str">
        <f>VLOOKUP($C3588,CARPETAS!$C$5:$L$2388,9,FALSE)</f>
        <v>xx</v>
      </c>
      <c r="H3588" s="28" t="str">
        <f>VLOOKUP($C3588,CARPETAS!$C$5:$L$2388,5,FALSE)</f>
        <v>xx</v>
      </c>
      <c r="I3588" s="88">
        <f>E3588+2</f>
        <v>45332</v>
      </c>
      <c r="J3588" s="29" t="str">
        <f>VLOOKUP($C3588,CARPETAS!$C$5:$L$2388,4,FALSE)</f>
        <v>xx</v>
      </c>
      <c r="K3588" s="38"/>
      <c r="L3588" s="93">
        <f>I3588+1</f>
        <v>45333</v>
      </c>
      <c r="M3588" s="30">
        <f t="shared" si="233"/>
        <v>3</v>
      </c>
      <c r="N3588" s="31">
        <v>918</v>
      </c>
      <c r="O3588" s="31"/>
      <c r="P3588" s="31"/>
      <c r="Q3588" s="31"/>
      <c r="R3588" s="31"/>
      <c r="S3588" s="31"/>
      <c r="T3588" s="40"/>
      <c r="U3588" s="40"/>
    </row>
    <row r="3589">
      <c r="A3589" s="39">
        <v>6</v>
      </c>
      <c r="B3589" s="54" t="s">
        <v>40</v>
      </c>
      <c r="C3589" s="55" t="s">
        <v>7099</v>
      </c>
      <c r="D3589" s="141" t="s">
        <v>6799</v>
      </c>
      <c r="E3589" s="88">
        <v>45329</v>
      </c>
      <c r="F3589" s="37" t="str">
        <f>VLOOKUP($C3589,CARPETAS!$C$5:$L$2388,2,FALSE)</f>
        <v>PYB025</v>
      </c>
      <c r="G3589" s="27" t="str">
        <f>VLOOKUP($C3589,CARPETAS!$C$5:$L$2388,9,FALSE)</f>
        <v>148,38,94</v>
      </c>
      <c r="H3589" s="28" t="str">
        <f>VLOOKUP($C3589,CARPETAS!$C$5:$L$2388,5,FALSE)</f>
        <v>Jauser</v>
      </c>
      <c r="I3589" s="88">
        <v>45332</v>
      </c>
      <c r="J3589" s="29" t="str">
        <f>VLOOKUP($C3589,CARPETAS!$C$5:$L$2388,4,FALSE)</f>
        <v>Salto</v>
      </c>
      <c r="K3589" s="38"/>
      <c r="L3589" s="93">
        <v>45334</v>
      </c>
      <c r="M3589" s="30">
        <f t="shared" si="233"/>
        <v>5</v>
      </c>
      <c r="N3589" s="31">
        <v>972</v>
      </c>
      <c r="O3589" s="31"/>
      <c r="P3589" s="31">
        <v>974</v>
      </c>
      <c r="Q3589" s="31"/>
      <c r="R3589" s="31"/>
      <c r="S3589" s="31"/>
      <c r="T3589" s="40" t="s">
        <v>7100</v>
      </c>
      <c r="U3589" s="40"/>
    </row>
    <row r="3590">
      <c r="A3590" s="39">
        <v>6</v>
      </c>
      <c r="B3590" s="54" t="s">
        <v>40</v>
      </c>
      <c r="C3590" s="55" t="s">
        <v>7101</v>
      </c>
      <c r="D3590" s="141" t="s">
        <v>6799</v>
      </c>
      <c r="E3590" s="88">
        <v>45330</v>
      </c>
      <c r="F3590" s="37" t="str">
        <f>VLOOKUP($C3590,CARPETAS!$C$5:$L$2388,2,FALSE)</f>
        <v>PYB029</v>
      </c>
      <c r="G3590" s="27" t="str">
        <f>VLOOKUP($C3590,CARPETAS!$C$5:$L$2388,9,FALSE)</f>
        <v>148,42,59</v>
      </c>
      <c r="H3590" s="28" t="str">
        <f>VLOOKUP($C3590,CARPETAS!$C$5:$L$2388,5,FALSE)</f>
        <v>Tahan</v>
      </c>
      <c r="I3590" s="88">
        <f>E3590+2</f>
        <v>45332</v>
      </c>
      <c r="J3590" s="29" t="str">
        <f>VLOOKUP($C3590,CARPETAS!$C$5:$L$2388,4,FALSE)</f>
        <v>Salto</v>
      </c>
      <c r="K3590" s="38"/>
      <c r="L3590" s="93">
        <v>45334</v>
      </c>
      <c r="M3590" s="30">
        <f t="shared" si="233"/>
        <v>4</v>
      </c>
      <c r="N3590" s="31">
        <v>972</v>
      </c>
      <c r="O3590" s="31"/>
      <c r="P3590" s="31">
        <v>972</v>
      </c>
      <c r="Q3590" s="31"/>
      <c r="R3590" s="31"/>
      <c r="S3590" s="31" t="s">
        <v>7102</v>
      </c>
      <c r="T3590" s="40" t="s">
        <v>7103</v>
      </c>
      <c r="U3590" s="40"/>
    </row>
    <row r="3591">
      <c r="A3591" s="39">
        <v>6</v>
      </c>
      <c r="B3591" s="54" t="s">
        <v>40</v>
      </c>
      <c r="C3591" s="55" t="s">
        <v>7104</v>
      </c>
      <c r="D3591" s="141" t="s">
        <v>6554</v>
      </c>
      <c r="E3591" s="88">
        <v>45331</v>
      </c>
      <c r="F3591" s="37" t="str">
        <f>VLOOKUP($C3591,CARPETAS!$C$5:$L$2388,2,FALSE)</f>
        <v>PYB027</v>
      </c>
      <c r="G3591" s="27" t="str">
        <f>VLOOKUP($C3591,CARPETAS!$C$5:$L$2388,9,FALSE)</f>
        <v>148,39,83</v>
      </c>
      <c r="H3591" s="28">
        <f>VLOOKUP($C3591,CARPETAS!$C$5:$L$2388,5,FALSE)</f>
        <v>0</v>
      </c>
      <c r="I3591" s="88">
        <v>45332</v>
      </c>
      <c r="J3591" s="29" t="str">
        <f>VLOOKUP($C3591,CARPETAS!$C$5:$L$2388,4,FALSE)</f>
        <v>Salto</v>
      </c>
      <c r="K3591" s="38"/>
      <c r="L3591" s="93">
        <v>45334</v>
      </c>
      <c r="M3591" s="30">
        <f t="shared" si="233"/>
        <v>3</v>
      </c>
      <c r="N3591" s="31">
        <v>930</v>
      </c>
      <c r="O3591" s="31"/>
      <c r="P3591" s="31">
        <v>930</v>
      </c>
      <c r="Q3591" s="31"/>
      <c r="R3591" s="31"/>
      <c r="S3591" s="31"/>
      <c r="T3591" s="40" t="s">
        <v>7105</v>
      </c>
      <c r="U3591" s="40"/>
    </row>
    <row r="3592">
      <c r="A3592" s="39">
        <v>6</v>
      </c>
      <c r="B3592" s="54" t="s">
        <v>40</v>
      </c>
      <c r="C3592" s="55" t="s">
        <v>7104</v>
      </c>
      <c r="D3592" s="141" t="s">
        <v>6554</v>
      </c>
      <c r="E3592" s="88">
        <v>45330</v>
      </c>
      <c r="F3592" s="37" t="str">
        <f>VLOOKUP($C3592,CARPETAS!$C$5:$L$2388,2,FALSE)</f>
        <v>PYB027</v>
      </c>
      <c r="G3592" s="27" t="str">
        <f>VLOOKUP($C3592,CARPETAS!$C$5:$L$2388,9,FALSE)</f>
        <v>148,39,83</v>
      </c>
      <c r="H3592" s="28">
        <f>VLOOKUP($C3592,CARPETAS!$C$5:$L$2388,5,FALSE)</f>
        <v>0</v>
      </c>
      <c r="I3592" s="88">
        <v>45332</v>
      </c>
      <c r="J3592" s="29" t="str">
        <f>VLOOKUP($C3592,CARPETAS!$C$5:$L$2388,4,FALSE)</f>
        <v>Salto</v>
      </c>
      <c r="K3592" s="38"/>
      <c r="L3592" s="93">
        <v>45334</v>
      </c>
      <c r="M3592" s="30">
        <f t="shared" si="233"/>
        <v>4</v>
      </c>
      <c r="N3592" s="31">
        <v>930</v>
      </c>
      <c r="O3592" s="31"/>
      <c r="P3592" s="31">
        <v>931</v>
      </c>
      <c r="Q3592" s="31"/>
      <c r="R3592" s="31"/>
      <c r="S3592" s="31"/>
      <c r="T3592" s="40" t="s">
        <v>7106</v>
      </c>
      <c r="U3592" s="40"/>
    </row>
    <row r="3593">
      <c r="A3593" s="39">
        <v>6</v>
      </c>
      <c r="B3593" s="54" t="s">
        <v>40</v>
      </c>
      <c r="C3593" s="55" t="s">
        <v>7042</v>
      </c>
      <c r="D3593" s="141" t="s">
        <v>7073</v>
      </c>
      <c r="E3593" s="88">
        <v>45331</v>
      </c>
      <c r="F3593" s="37" t="str">
        <f>VLOOKUP($C3593,CARPETAS!$C$5:$L$2388,2,FALSE)</f>
        <v>BRB005</v>
      </c>
      <c r="G3593" s="27" t="str">
        <f>VLOOKUP($C3593,CARPETAS!$C$5:$L$2388,9,FALSE)</f>
        <v>148.35.36</v>
      </c>
      <c r="H3593" s="28" t="str">
        <f>VLOOKUP($C3593,CARPETAS!$C$5:$L$2388,5,FALSE)</f>
        <v>Zanini</v>
      </c>
      <c r="I3593" s="88">
        <v>45336</v>
      </c>
      <c r="J3593" s="29" t="str">
        <f>VLOOKUP($C3593,CARPETAS!$C$5:$L$2388,4,FALSE)</f>
        <v>Rio Branco</v>
      </c>
      <c r="K3593" s="38"/>
      <c r="L3593" s="93">
        <v>45339</v>
      </c>
      <c r="M3593" s="30">
        <f t="shared" si="233"/>
        <v>8</v>
      </c>
      <c r="N3593" s="31">
        <v>900</v>
      </c>
      <c r="O3593" s="31" t="s">
        <v>1250</v>
      </c>
      <c r="P3593" s="31">
        <v>901</v>
      </c>
      <c r="Q3593" s="31">
        <v>4228</v>
      </c>
      <c r="R3593" s="31" t="s">
        <v>68</v>
      </c>
      <c r="S3593" s="31" t="s">
        <v>227</v>
      </c>
      <c r="T3593" s="40" t="s">
        <v>7107</v>
      </c>
      <c r="U3593" s="40"/>
    </row>
    <row r="3594">
      <c r="A3594" s="39">
        <v>6</v>
      </c>
      <c r="B3594" s="54" t="s">
        <v>40</v>
      </c>
      <c r="C3594" s="55" t="s">
        <v>7067</v>
      </c>
      <c r="D3594" s="141" t="s">
        <v>36</v>
      </c>
      <c r="E3594" s="88">
        <v>45330</v>
      </c>
      <c r="F3594" s="37" t="str">
        <f>VLOOKUP($C3594,CARPETAS!$C$5:$L$2388,2,FALSE)</f>
        <v>BRB006</v>
      </c>
      <c r="G3594" s="27" t="str">
        <f>VLOOKUP($C3594,CARPETAS!$C$5:$L$2388,9,FALSE)</f>
        <v>148,38,32</v>
      </c>
      <c r="H3594" s="28" t="str">
        <f>VLOOKUP($C3594,CARPETAS!$C$5:$L$2388,5,FALSE)</f>
        <v>Silvio</v>
      </c>
      <c r="I3594" s="88">
        <v>45336</v>
      </c>
      <c r="J3594" s="29" t="str">
        <f>VLOOKUP($C3594,CARPETAS!$C$5:$L$2388,4,FALSE)</f>
        <v>Rio Branco</v>
      </c>
      <c r="K3594" s="38"/>
      <c r="L3594" s="93">
        <v>45339</v>
      </c>
      <c r="M3594" s="30">
        <f t="shared" si="233"/>
        <v>9</v>
      </c>
      <c r="N3594" s="31">
        <v>918</v>
      </c>
      <c r="O3594" s="31"/>
      <c r="P3594" s="31"/>
      <c r="Q3594" s="31">
        <v>6824</v>
      </c>
      <c r="R3594" s="31" t="s">
        <v>1990</v>
      </c>
      <c r="S3594" s="31" t="s">
        <v>5983</v>
      </c>
      <c r="T3594" s="40" t="s">
        <v>7108</v>
      </c>
      <c r="U3594" s="40"/>
    </row>
    <row r="3595">
      <c r="A3595" s="39">
        <v>6</v>
      </c>
      <c r="B3595" s="54" t="s">
        <v>40</v>
      </c>
      <c r="C3595" s="55" t="s">
        <v>7109</v>
      </c>
      <c r="D3595" s="141" t="s">
        <v>2282</v>
      </c>
      <c r="E3595" s="88">
        <v>45331</v>
      </c>
      <c r="F3595" s="37" t="str">
        <f>VLOOKUP($C3595,CARPETAS!$C$5:$L$2388,2,FALSE)</f>
        <v>BRE004</v>
      </c>
      <c r="G3595" s="27" t="str">
        <f>VLOOKUP($C3595,CARPETAS!$C$5:$L$2388,9,FALSE)</f>
        <v>1483959-1483960-1483907</v>
      </c>
      <c r="H3595" s="28">
        <f>VLOOKUP($C3595,CARPETAS!$C$5:$L$2388,5,FALSE)</f>
        <v>0</v>
      </c>
      <c r="I3595" s="88">
        <v>45336</v>
      </c>
      <c r="J3595" s="29" t="str">
        <f>VLOOKUP($C3595,CARPETAS!$C$5:$L$2388,4,FALSE)</f>
        <v>Rio Branco</v>
      </c>
      <c r="K3595" s="38"/>
      <c r="L3595" s="93">
        <v>45339</v>
      </c>
      <c r="M3595" s="30">
        <f t="shared" si="233"/>
        <v>8</v>
      </c>
      <c r="N3595" s="31">
        <v>1428</v>
      </c>
      <c r="O3595" s="31"/>
      <c r="P3595" s="31"/>
      <c r="Q3595" s="31"/>
      <c r="R3595" s="31" t="s">
        <v>7110</v>
      </c>
      <c r="S3595" s="31"/>
      <c r="T3595" s="40"/>
      <c r="U3595" s="40"/>
    </row>
    <row r="3596" ht="28.5">
      <c r="A3596" s="39">
        <v>7</v>
      </c>
      <c r="B3596" s="54" t="s">
        <v>40</v>
      </c>
      <c r="C3596" s="55" t="s">
        <v>7067</v>
      </c>
      <c r="D3596" s="141" t="s">
        <v>32</v>
      </c>
      <c r="E3596" s="88">
        <v>45336</v>
      </c>
      <c r="F3596" s="37" t="str">
        <f>VLOOKUP($C3596,CARPETAS!$C$5:$L$2388,2,FALSE)</f>
        <v>BRB006</v>
      </c>
      <c r="G3596" s="27" t="str">
        <f>VLOOKUP($C3596,CARPETAS!$C$5:$L$2388,9,FALSE)</f>
        <v>148,38,32</v>
      </c>
      <c r="H3596" s="28" t="str">
        <f>VLOOKUP($C3596,CARPETAS!$C$5:$L$2388,5,FALSE)</f>
        <v>Silvio</v>
      </c>
      <c r="I3596" s="88">
        <v>45336</v>
      </c>
      <c r="J3596" s="29" t="str">
        <f>VLOOKUP($C3596,CARPETAS!$C$5:$L$2388,4,FALSE)</f>
        <v>Rio Branco</v>
      </c>
      <c r="K3596" s="38"/>
      <c r="L3596" s="93">
        <v>45339</v>
      </c>
      <c r="M3596" s="30">
        <f t="shared" si="233"/>
        <v>3</v>
      </c>
      <c r="N3596" s="31">
        <v>918</v>
      </c>
      <c r="O3596" s="31"/>
      <c r="P3596" s="31">
        <v>919</v>
      </c>
      <c r="Q3596" s="31">
        <v>6725</v>
      </c>
      <c r="R3596" s="31" t="s">
        <v>6069</v>
      </c>
      <c r="S3596" s="31" t="s">
        <v>6070</v>
      </c>
      <c r="T3596" s="40" t="s">
        <v>7111</v>
      </c>
      <c r="U3596" s="40"/>
    </row>
    <row r="3597">
      <c r="A3597" s="39">
        <v>6</v>
      </c>
      <c r="B3597" s="54" t="s">
        <v>40</v>
      </c>
      <c r="C3597" s="55" t="s">
        <v>7112</v>
      </c>
      <c r="D3597" s="141" t="s">
        <v>38</v>
      </c>
      <c r="E3597" s="88">
        <v>45331</v>
      </c>
      <c r="F3597" s="37" t="str">
        <f>VLOOKUP($C3597,CARPETAS!$C$5:$L$2388,2,FALSE)</f>
        <v>BRA006</v>
      </c>
      <c r="G3597" s="27" t="str">
        <f>VLOOKUP($C3597,CARPETAS!$C$5:$L$2388,9,FALSE)</f>
        <v>148,40,49</v>
      </c>
      <c r="H3597" s="28" t="str">
        <f>VLOOKUP($C3597,CARPETAS!$C$5:$L$2388,5,FALSE)</f>
        <v>Silvio</v>
      </c>
      <c r="I3597" s="88">
        <v>45336</v>
      </c>
      <c r="J3597" s="29" t="str">
        <f>VLOOKUP($C3597,CARPETAS!$C$5:$L$2388,4,FALSE)</f>
        <v>Rio Branco</v>
      </c>
      <c r="K3597" s="38"/>
      <c r="L3597" s="93">
        <v>45339</v>
      </c>
      <c r="M3597" s="30">
        <f t="shared" si="233"/>
        <v>8</v>
      </c>
      <c r="N3597" s="31">
        <v>1104</v>
      </c>
      <c r="O3597" s="31" t="s">
        <v>7076</v>
      </c>
      <c r="P3597" s="31">
        <v>1104</v>
      </c>
      <c r="Q3597" s="31">
        <v>6737</v>
      </c>
      <c r="R3597" s="31" t="s">
        <v>7113</v>
      </c>
      <c r="S3597" s="31" t="s">
        <v>7114</v>
      </c>
      <c r="T3597" s="40" t="s">
        <v>7115</v>
      </c>
      <c r="U3597" s="40"/>
    </row>
    <row r="3598">
      <c r="A3598" s="39">
        <v>7</v>
      </c>
      <c r="B3598" s="54" t="s">
        <v>40</v>
      </c>
      <c r="C3598" s="55" t="s">
        <v>7116</v>
      </c>
      <c r="D3598" s="141" t="s">
        <v>6984</v>
      </c>
      <c r="E3598" s="88">
        <v>45334</v>
      </c>
      <c r="F3598" s="37" t="str">
        <f>VLOOKUP($C3598,CARPETAS!$C$5:$L$2388,2,FALSE)</f>
        <v>PYB030</v>
      </c>
      <c r="G3598" s="27" t="str">
        <f>VLOOKUP($C3598,CARPETAS!$C$5:$L$2388,9,FALSE)</f>
        <v>145,45,55</v>
      </c>
      <c r="H3598" s="28" t="str">
        <f>VLOOKUP($C3598,CARPETAS!$C$5:$L$2388,5,FALSE)</f>
        <v>Tahan</v>
      </c>
      <c r="I3598" s="88">
        <v>45337</v>
      </c>
      <c r="J3598" s="29" t="str">
        <f>VLOOKUP($C3598,CARPETAS!$C$5:$L$2388,4,FALSE)</f>
        <v>Salto</v>
      </c>
      <c r="K3598" s="38"/>
      <c r="L3598" s="93">
        <f>I3598+1</f>
        <v>45338</v>
      </c>
      <c r="M3598" s="30">
        <f t="shared" si="233"/>
        <v>4</v>
      </c>
      <c r="N3598" s="31">
        <v>980</v>
      </c>
      <c r="O3598" s="31" t="s">
        <v>7117</v>
      </c>
      <c r="P3598" s="31">
        <v>981</v>
      </c>
      <c r="Q3598" s="31"/>
      <c r="R3598" s="31" t="s">
        <v>5427</v>
      </c>
      <c r="S3598" s="31" t="s">
        <v>5428</v>
      </c>
      <c r="T3598" s="40" t="s">
        <v>7118</v>
      </c>
      <c r="U3598" s="40"/>
    </row>
    <row r="3599">
      <c r="A3599" s="39">
        <v>7</v>
      </c>
      <c r="B3599" s="54" t="s">
        <v>40</v>
      </c>
      <c r="C3599" s="55" t="s">
        <v>7119</v>
      </c>
      <c r="D3599" s="141" t="s">
        <v>7017</v>
      </c>
      <c r="E3599" s="88">
        <v>45334</v>
      </c>
      <c r="F3599" s="37" t="str">
        <f>VLOOKUP($C3599,CARPETAS!$C$5:$L$2388,2,FALSE)</f>
        <v>PYB031</v>
      </c>
      <c r="G3599" s="27" t="str">
        <f>VLOOKUP($C3599,CARPETAS!$C$5:$L$2388,9,FALSE)</f>
        <v>148.45.31</v>
      </c>
      <c r="H3599" s="28" t="s">
        <v>7120</v>
      </c>
      <c r="I3599" s="88">
        <v>45337</v>
      </c>
      <c r="J3599" s="29" t="str">
        <f>VLOOKUP($C3599,CARPETAS!$C$5:$L$2388,4,FALSE)</f>
        <v>Salto</v>
      </c>
      <c r="K3599" s="38"/>
      <c r="L3599" s="93">
        <f>I3599+1</f>
        <v>45338</v>
      </c>
      <c r="M3599" s="30">
        <f t="shared" si="233"/>
        <v>4</v>
      </c>
      <c r="N3599" s="31">
        <v>980</v>
      </c>
      <c r="O3599" s="31" t="s">
        <v>7121</v>
      </c>
      <c r="P3599" s="31">
        <v>982</v>
      </c>
      <c r="Q3599" s="31"/>
      <c r="R3599" s="31" t="s">
        <v>7122</v>
      </c>
      <c r="S3599" s="31" t="s">
        <v>7123</v>
      </c>
      <c r="T3599" s="40" t="s">
        <v>7124</v>
      </c>
      <c r="U3599" s="40"/>
    </row>
    <row r="3600" ht="28.5">
      <c r="A3600" s="39">
        <v>7</v>
      </c>
      <c r="B3600" s="54" t="s">
        <v>40</v>
      </c>
      <c r="C3600" s="55" t="s">
        <v>7099</v>
      </c>
      <c r="D3600" s="141" t="s">
        <v>6799</v>
      </c>
      <c r="E3600" s="88">
        <v>45334</v>
      </c>
      <c r="F3600" s="37" t="str">
        <f>VLOOKUP($C3600,CARPETAS!$C$5:$L$2388,2,FALSE)</f>
        <v>PYB025</v>
      </c>
      <c r="G3600" s="27" t="str">
        <f>VLOOKUP($C3600,CARPETAS!$C$5:$L$2388,9,FALSE)</f>
        <v>148,38,94</v>
      </c>
      <c r="H3600" s="28" t="str">
        <f>VLOOKUP($C3600,CARPETAS!$C$5:$L$2388,5,FALSE)</f>
        <v>Jauser</v>
      </c>
      <c r="I3600" s="88">
        <v>45337</v>
      </c>
      <c r="J3600" s="29" t="str">
        <f>VLOOKUP($C3600,CARPETAS!$C$5:$L$2388,4,FALSE)</f>
        <v>Salto</v>
      </c>
      <c r="K3600" s="38"/>
      <c r="L3600" s="93">
        <f>I3600+1</f>
        <v>45338</v>
      </c>
      <c r="M3600" s="30">
        <f t="shared" si="233"/>
        <v>4</v>
      </c>
      <c r="N3600" s="31">
        <v>980</v>
      </c>
      <c r="O3600" s="31" t="s">
        <v>7125</v>
      </c>
      <c r="P3600" s="31">
        <v>972</v>
      </c>
      <c r="Q3600" s="31"/>
      <c r="R3600" s="31" t="s">
        <v>7126</v>
      </c>
      <c r="S3600" s="31" t="s">
        <v>6915</v>
      </c>
      <c r="T3600" s="40" t="s">
        <v>7127</v>
      </c>
      <c r="U3600" s="40"/>
    </row>
    <row r="3601">
      <c r="A3601" s="39">
        <v>6</v>
      </c>
      <c r="B3601" s="54" t="s">
        <v>40</v>
      </c>
      <c r="C3601" s="55" t="s">
        <v>7128</v>
      </c>
      <c r="D3601" s="141" t="s">
        <v>38</v>
      </c>
      <c r="E3601" s="88">
        <v>45329</v>
      </c>
      <c r="F3601" s="37" t="str">
        <f>VLOOKUP($C3601,CARPETAS!$C$5:$L$2388,2,FALSE)</f>
        <v>BRA006</v>
      </c>
      <c r="G3601" s="27" t="str">
        <f>VLOOKUP($C3601,CARPETAS!$C$5:$L$2388,9,FALSE)</f>
        <v>148,40,49</v>
      </c>
      <c r="H3601" s="28" t="str">
        <f>VLOOKUP($C3601,CARPETAS!$C$5:$L$2388,5,FALSE)</f>
        <v>Silvio</v>
      </c>
      <c r="I3601" s="88">
        <v>45337</v>
      </c>
      <c r="J3601" s="29" t="str">
        <f>VLOOKUP($C3601,CARPETAS!$C$5:$L$2388,4,FALSE)</f>
        <v>Rio Branco</v>
      </c>
      <c r="K3601" s="38"/>
      <c r="L3601" s="93">
        <v>45339</v>
      </c>
      <c r="M3601" s="30">
        <f t="shared" si="233"/>
        <v>10</v>
      </c>
      <c r="N3601" s="31">
        <v>1104</v>
      </c>
      <c r="O3601" s="31" t="s">
        <v>7076</v>
      </c>
      <c r="P3601" s="31">
        <v>1104</v>
      </c>
      <c r="Q3601" s="31">
        <v>6730</v>
      </c>
      <c r="R3601" s="31" t="s">
        <v>1386</v>
      </c>
      <c r="S3601" s="31" t="s">
        <v>438</v>
      </c>
      <c r="T3601" s="40" t="s">
        <v>7129</v>
      </c>
      <c r="U3601" s="40"/>
    </row>
    <row r="3602">
      <c r="A3602" s="39">
        <v>6</v>
      </c>
      <c r="B3602" s="54" t="s">
        <v>40</v>
      </c>
      <c r="C3602" s="55" t="s">
        <v>7130</v>
      </c>
      <c r="D3602" s="141" t="s">
        <v>38</v>
      </c>
      <c r="E3602" s="88">
        <v>45330</v>
      </c>
      <c r="F3602" s="37" t="str">
        <f>VLOOKUP($C3602,CARPETAS!$C$5:$L$2388,2,FALSE)</f>
        <v>BRA006</v>
      </c>
      <c r="G3602" s="27" t="str">
        <f>VLOOKUP($C3602,CARPETAS!$C$5:$L$2388,9,FALSE)</f>
        <v>148,40,49</v>
      </c>
      <c r="H3602" s="28" t="str">
        <f>VLOOKUP($C3602,CARPETAS!$C$5:$L$2388,5,FALSE)</f>
        <v>Silvio</v>
      </c>
      <c r="I3602" s="88">
        <v>45338</v>
      </c>
      <c r="J3602" s="29" t="str">
        <f>VLOOKUP($C3602,CARPETAS!$C$5:$L$2388,4,FALSE)</f>
        <v>Rio Branco</v>
      </c>
      <c r="K3602" s="38"/>
      <c r="L3602" s="93">
        <f>I3602+1</f>
        <v>45339</v>
      </c>
      <c r="M3602" s="30">
        <f t="shared" si="233"/>
        <v>9</v>
      </c>
      <c r="N3602" s="31">
        <v>1104</v>
      </c>
      <c r="O3602" s="31" t="s">
        <v>7076</v>
      </c>
      <c r="P3602" s="31">
        <v>1104</v>
      </c>
      <c r="Q3602" s="31">
        <v>6734</v>
      </c>
      <c r="R3602" s="31" t="s">
        <v>7131</v>
      </c>
      <c r="S3602" s="31" t="s">
        <v>7132</v>
      </c>
      <c r="T3602" s="40" t="s">
        <v>7129</v>
      </c>
      <c r="U3602" s="40"/>
    </row>
    <row r="3603">
      <c r="A3603" s="39">
        <v>7</v>
      </c>
      <c r="B3603" s="54" t="s">
        <v>40</v>
      </c>
      <c r="C3603" s="55" t="s">
        <v>7133</v>
      </c>
      <c r="D3603" s="141" t="s">
        <v>6554</v>
      </c>
      <c r="E3603" s="88">
        <v>45335</v>
      </c>
      <c r="F3603" s="37" t="str">
        <f>VLOOKUP($C3603,CARPETAS!$C$5:$L$2388,2,FALSE)</f>
        <v>PYB032</v>
      </c>
      <c r="G3603" s="27" t="str">
        <f>VLOOKUP($C3603,CARPETAS!$C$5:$L$2388,9,FALSE)</f>
        <v>148,45,62</v>
      </c>
      <c r="H3603" s="28">
        <f>VLOOKUP($C3603,CARPETAS!$C$5:$L$2388,5,FALSE)</f>
        <v>0</v>
      </c>
      <c r="I3603" s="88">
        <v>45338</v>
      </c>
      <c r="J3603" s="29" t="str">
        <f>VLOOKUP($C3603,CARPETAS!$C$5:$L$2388,4,FALSE)</f>
        <v>Salto</v>
      </c>
      <c r="K3603" s="38"/>
      <c r="L3603" s="93">
        <v>45341</v>
      </c>
      <c r="M3603" s="30">
        <f t="shared" si="233"/>
        <v>6</v>
      </c>
      <c r="N3603" s="31">
        <v>930</v>
      </c>
      <c r="O3603" s="31" t="s">
        <v>7134</v>
      </c>
      <c r="P3603" s="31">
        <v>931</v>
      </c>
      <c r="Q3603" s="31"/>
      <c r="R3603" s="31" t="s">
        <v>5432</v>
      </c>
      <c r="S3603" s="31" t="s">
        <v>5500</v>
      </c>
      <c r="T3603" s="40" t="s">
        <v>7135</v>
      </c>
      <c r="U3603" s="40"/>
    </row>
    <row r="3604">
      <c r="A3604" s="39">
        <v>7</v>
      </c>
      <c r="B3604" s="54" t="s">
        <v>40</v>
      </c>
      <c r="C3604" s="55" t="s">
        <v>7136</v>
      </c>
      <c r="D3604" s="141" t="s">
        <v>6548</v>
      </c>
      <c r="E3604" s="88">
        <v>45335</v>
      </c>
      <c r="F3604" s="37" t="str">
        <f>VLOOKUP($C3604,CARPETAS!$C$5:$L$2388,2,FALSE)</f>
        <v>PYB033</v>
      </c>
      <c r="G3604" s="27" t="str">
        <f>VLOOKUP($C3604,CARPETAS!$C$5:$L$2388,9,FALSE)</f>
        <v>148.45.61</v>
      </c>
      <c r="H3604" s="28">
        <f>VLOOKUP($C3604,CARPETAS!$C$5:$L$2388,5,FALSE)</f>
        <v>0</v>
      </c>
      <c r="I3604" s="88">
        <v>45338</v>
      </c>
      <c r="J3604" s="29" t="str">
        <f>VLOOKUP($C3604,CARPETAS!$C$5:$L$2388,4,FALSE)</f>
        <v>Salto</v>
      </c>
      <c r="K3604" s="38"/>
      <c r="L3604" s="93">
        <f>I3604+1</f>
        <v>45339</v>
      </c>
      <c r="M3604" s="30">
        <f t="shared" si="233"/>
        <v>4</v>
      </c>
      <c r="N3604" s="31">
        <v>980</v>
      </c>
      <c r="O3604" s="31" t="s">
        <v>7137</v>
      </c>
      <c r="P3604" s="31">
        <v>980</v>
      </c>
      <c r="Q3604" s="31"/>
      <c r="R3604" s="31" t="s">
        <v>6815</v>
      </c>
      <c r="S3604" s="31" t="s">
        <v>6816</v>
      </c>
      <c r="T3604" s="40" t="s">
        <v>7138</v>
      </c>
      <c r="U3604" s="40"/>
    </row>
    <row r="3605">
      <c r="A3605" s="39">
        <v>7</v>
      </c>
      <c r="B3605" s="54" t="s">
        <v>40</v>
      </c>
      <c r="C3605" s="55" t="s">
        <v>7136</v>
      </c>
      <c r="D3605" s="141" t="s">
        <v>6548</v>
      </c>
      <c r="E3605" s="88">
        <v>45336</v>
      </c>
      <c r="F3605" s="37" t="str">
        <f>VLOOKUP($C3605,CARPETAS!$C$5:$L$2388,2,FALSE)</f>
        <v>PYB033</v>
      </c>
      <c r="G3605" s="27" t="str">
        <f>VLOOKUP($C3605,CARPETAS!$C$5:$L$2388,9,FALSE)</f>
        <v>148.45.61</v>
      </c>
      <c r="H3605" s="28">
        <f>VLOOKUP($C3605,CARPETAS!$C$5:$L$2388,5,FALSE)</f>
        <v>0</v>
      </c>
      <c r="I3605" s="88">
        <v>45338</v>
      </c>
      <c r="J3605" s="29" t="str">
        <f>VLOOKUP($C3605,CARPETAS!$C$5:$L$2388,4,FALSE)</f>
        <v>Salto</v>
      </c>
      <c r="K3605" s="38"/>
      <c r="L3605" s="93">
        <f>I3605+1</f>
        <v>45339</v>
      </c>
      <c r="M3605" s="30">
        <f t="shared" si="233"/>
        <v>3</v>
      </c>
      <c r="N3605" s="31">
        <v>980</v>
      </c>
      <c r="O3605" s="31" t="s">
        <v>7139</v>
      </c>
      <c r="P3605" s="31">
        <v>980</v>
      </c>
      <c r="Q3605" s="31"/>
      <c r="R3605" s="31" t="s">
        <v>6779</v>
      </c>
      <c r="S3605" s="31" t="s">
        <v>7140</v>
      </c>
      <c r="T3605" s="40" t="s">
        <v>7138</v>
      </c>
      <c r="U3605" s="40"/>
    </row>
    <row r="3606">
      <c r="A3606" s="39">
        <v>7</v>
      </c>
      <c r="B3606" s="54" t="s">
        <v>40</v>
      </c>
      <c r="C3606" s="55" t="s">
        <v>6995</v>
      </c>
      <c r="D3606" s="141" t="s">
        <v>27</v>
      </c>
      <c r="E3606" s="88">
        <v>45336</v>
      </c>
      <c r="F3606" s="37" t="str">
        <f>VLOOKUP($C3606,CARPETAS!$C$5:$L$2388,2,FALSE)</f>
        <v>BRB003</v>
      </c>
      <c r="G3606" s="27" t="str">
        <f>VLOOKUP($C3606,CARPETAS!$C$5:$L$2388,9,FALSE)</f>
        <v>148,30,62</v>
      </c>
      <c r="H3606" s="28" t="str">
        <f>VLOOKUP($C3606,CARPETAS!$C$5:$L$2388,5,FALSE)</f>
        <v>Zanini</v>
      </c>
      <c r="I3606" s="88">
        <v>45338</v>
      </c>
      <c r="J3606" s="29" t="str">
        <f>VLOOKUP($C3606,CARPETAS!$C$5:$L$2388,4,FALSE)</f>
        <v>Rio Branco</v>
      </c>
      <c r="K3606" s="38"/>
      <c r="L3606" s="93">
        <f>I3606+1</f>
        <v>45339</v>
      </c>
      <c r="M3606" s="30">
        <f t="shared" si="233"/>
        <v>3</v>
      </c>
      <c r="N3606" s="31">
        <v>918</v>
      </c>
      <c r="O3606" s="31" t="s">
        <v>1616</v>
      </c>
      <c r="P3606" s="31">
        <v>918</v>
      </c>
      <c r="Q3606" s="31">
        <v>4234</v>
      </c>
      <c r="R3606" s="31" t="s">
        <v>696</v>
      </c>
      <c r="S3606" s="31" t="s">
        <v>697</v>
      </c>
      <c r="T3606" s="40" t="s">
        <v>7141</v>
      </c>
      <c r="U3606" s="40"/>
    </row>
    <row r="3607" ht="28.5">
      <c r="A3607" s="39">
        <v>7</v>
      </c>
      <c r="B3607" s="54" t="s">
        <v>40</v>
      </c>
      <c r="C3607" s="55" t="s">
        <v>7142</v>
      </c>
      <c r="D3607" s="141" t="s">
        <v>6799</v>
      </c>
      <c r="E3607" s="88">
        <v>45335</v>
      </c>
      <c r="F3607" s="37" t="str">
        <f>VLOOKUP($C3607,CARPETAS!$C$5:$L$2388,2,FALSE)</f>
        <v>PYB034</v>
      </c>
      <c r="G3607" s="27">
        <f>VLOOKUP($C3607,CARPETAS!$C$5:$L$2388,9,FALSE)</f>
        <v>0</v>
      </c>
      <c r="H3607" s="28">
        <f>VLOOKUP($C3607,CARPETAS!$C$5:$L$2388,5,FALSE)</f>
        <v>0</v>
      </c>
      <c r="I3607" s="88">
        <v>45338</v>
      </c>
      <c r="J3607" s="29" t="str">
        <f>VLOOKUP($C3607,CARPETAS!$C$5:$L$2388,4,FALSE)</f>
        <v>Salto</v>
      </c>
      <c r="K3607" s="38"/>
      <c r="L3607" s="93">
        <f>I3607+1</f>
        <v>45339</v>
      </c>
      <c r="M3607" s="30">
        <f t="shared" si="233"/>
        <v>4</v>
      </c>
      <c r="N3607" s="31">
        <v>972</v>
      </c>
      <c r="O3607" s="31" t="s">
        <v>7143</v>
      </c>
      <c r="P3607" s="31">
        <v>972</v>
      </c>
      <c r="Q3607" s="31"/>
      <c r="R3607" s="31" t="s">
        <v>6980</v>
      </c>
      <c r="S3607" s="31" t="s">
        <v>6981</v>
      </c>
      <c r="T3607" s="40" t="s">
        <v>7144</v>
      </c>
      <c r="U3607" s="40"/>
    </row>
    <row r="3608">
      <c r="A3608" s="39">
        <v>7</v>
      </c>
      <c r="B3608" s="54" t="s">
        <v>40</v>
      </c>
      <c r="C3608" s="55" t="s">
        <v>7145</v>
      </c>
      <c r="D3608" s="141" t="s">
        <v>2282</v>
      </c>
      <c r="E3608" s="88">
        <v>45336</v>
      </c>
      <c r="F3608" s="37" t="str">
        <f>VLOOKUP($C3608,CARPETAS!$C$5:$L$2388,2,FALSE)</f>
        <v>BRE005</v>
      </c>
      <c r="G3608" s="27" t="str">
        <f>VLOOKUP($C3608,CARPETAS!$C$5:$L$2388,9,FALSE)</f>
        <v>1484483/1484482</v>
      </c>
      <c r="H3608" s="28">
        <f>VLOOKUP($C3608,CARPETAS!$C$5:$L$2388,5,FALSE)</f>
        <v>0</v>
      </c>
      <c r="I3608" s="88">
        <f>E3608+2</f>
        <v>45338</v>
      </c>
      <c r="J3608" s="29" t="str">
        <f>VLOOKUP($C3608,CARPETAS!$C$5:$L$2388,4,FALSE)</f>
        <v>Rio Branco</v>
      </c>
      <c r="K3608" s="38"/>
      <c r="L3608" s="93">
        <v>45344</v>
      </c>
      <c r="M3608" s="30">
        <f t="shared" si="233"/>
        <v>8</v>
      </c>
      <c r="N3608" s="31">
        <v>1032</v>
      </c>
      <c r="O3608" s="31"/>
      <c r="P3608" s="31"/>
      <c r="Q3608" s="31">
        <v>59</v>
      </c>
      <c r="R3608" s="31" t="s">
        <v>7146</v>
      </c>
      <c r="S3608" s="31" t="s">
        <v>7147</v>
      </c>
      <c r="T3608" s="40"/>
      <c r="U3608" s="40"/>
    </row>
    <row r="3609">
      <c r="A3609" s="39">
        <v>7</v>
      </c>
      <c r="B3609" s="54" t="s">
        <v>40</v>
      </c>
      <c r="C3609" s="55" t="s">
        <v>7133</v>
      </c>
      <c r="D3609" s="141" t="s">
        <v>6554</v>
      </c>
      <c r="E3609" s="88">
        <v>45336</v>
      </c>
      <c r="F3609" s="37" t="str">
        <f>VLOOKUP($C3609,CARPETAS!$C$5:$L$2388,2,FALSE)</f>
        <v>PYB032</v>
      </c>
      <c r="G3609" s="27" t="str">
        <f>VLOOKUP($C3609,CARPETAS!$C$5:$L$2388,9,FALSE)</f>
        <v>148,45,62</v>
      </c>
      <c r="H3609" s="28">
        <f>VLOOKUP($C3609,CARPETAS!$C$5:$L$2388,5,FALSE)</f>
        <v>0</v>
      </c>
      <c r="I3609" s="88">
        <v>45339</v>
      </c>
      <c r="J3609" s="29" t="str">
        <f>VLOOKUP($C3609,CARPETAS!$C$5:$L$2388,4,FALSE)</f>
        <v>Salto</v>
      </c>
      <c r="K3609" s="38"/>
      <c r="L3609" s="93">
        <v>45341</v>
      </c>
      <c r="M3609" s="30">
        <f t="shared" si="233"/>
        <v>5</v>
      </c>
      <c r="N3609" s="31">
        <v>930</v>
      </c>
      <c r="O3609" s="31" t="s">
        <v>7148</v>
      </c>
      <c r="P3609" s="31">
        <v>930</v>
      </c>
      <c r="Q3609" s="31"/>
      <c r="R3609" s="31" t="s">
        <v>2620</v>
      </c>
      <c r="S3609" s="31" t="s">
        <v>2373</v>
      </c>
      <c r="T3609" s="40" t="s">
        <v>7149</v>
      </c>
      <c r="U3609" s="40"/>
    </row>
    <row r="3610">
      <c r="A3610" s="39">
        <v>7</v>
      </c>
      <c r="B3610" s="54" t="s">
        <v>22</v>
      </c>
      <c r="C3610" s="55" t="s">
        <v>23</v>
      </c>
      <c r="D3610" s="141" t="s">
        <v>7017</v>
      </c>
      <c r="E3610" s="88">
        <v>45335</v>
      </c>
      <c r="F3610" s="37" t="str">
        <f>VLOOKUP($C3610,CARPETAS!$C$5:$L$2388,2,FALSE)</f>
        <v>BRB</v>
      </c>
      <c r="G3610" s="27" t="str">
        <f>VLOOKUP($C3610,CARPETAS!$C$5:$L$2388,9,FALSE)</f>
        <v>xx</v>
      </c>
      <c r="H3610" s="28" t="str">
        <f>VLOOKUP($C3610,CARPETAS!$C$5:$L$2388,5,FALSE)</f>
        <v>xx</v>
      </c>
      <c r="I3610" s="88">
        <f>E3610+5</f>
        <v>45340</v>
      </c>
      <c r="J3610" s="29" t="str">
        <f>VLOOKUP($C3610,CARPETAS!$C$5:$L$2388,4,FALSE)</f>
        <v>xx</v>
      </c>
      <c r="K3610" s="38"/>
      <c r="L3610" s="93">
        <f>I3610+1</f>
        <v>45341</v>
      </c>
      <c r="M3610" s="30">
        <f t="shared" si="233"/>
        <v>6</v>
      </c>
      <c r="N3610" s="31">
        <v>918</v>
      </c>
      <c r="O3610" s="31"/>
      <c r="P3610" s="31"/>
      <c r="Q3610" s="31"/>
      <c r="R3610" s="31"/>
      <c r="S3610" s="31"/>
      <c r="T3610" s="40"/>
      <c r="U3610" s="40"/>
    </row>
    <row r="3611">
      <c r="A3611" s="39">
        <v>7</v>
      </c>
      <c r="B3611" s="54" t="s">
        <v>22</v>
      </c>
      <c r="C3611" s="55" t="s">
        <v>23</v>
      </c>
      <c r="D3611" s="141" t="s">
        <v>7150</v>
      </c>
      <c r="E3611" s="88">
        <v>45335</v>
      </c>
      <c r="F3611" s="37" t="str">
        <f>VLOOKUP($C3611,CARPETAS!$C$5:$L$2388,2,FALSE)</f>
        <v>BRB</v>
      </c>
      <c r="G3611" s="27" t="str">
        <f>VLOOKUP($C3611,CARPETAS!$C$5:$L$2388,9,FALSE)</f>
        <v>xx</v>
      </c>
      <c r="H3611" s="28" t="str">
        <f>VLOOKUP($C3611,CARPETAS!$C$5:$L$2388,5,FALSE)</f>
        <v>xx</v>
      </c>
      <c r="I3611" s="88">
        <f>E3611+5</f>
        <v>45340</v>
      </c>
      <c r="J3611" s="29" t="str">
        <f>VLOOKUP($C3611,CARPETAS!$C$5:$L$2388,4,FALSE)</f>
        <v>xx</v>
      </c>
      <c r="K3611" s="38"/>
      <c r="L3611" s="93">
        <f>I3611+1</f>
        <v>45341</v>
      </c>
      <c r="M3611" s="30">
        <f t="shared" si="233"/>
        <v>6</v>
      </c>
      <c r="N3611" s="31">
        <v>1104</v>
      </c>
      <c r="O3611" s="31"/>
      <c r="P3611" s="31"/>
      <c r="Q3611" s="31"/>
      <c r="R3611" s="31"/>
      <c r="S3611" s="31"/>
      <c r="T3611" s="40"/>
      <c r="U3611" s="40"/>
    </row>
    <row r="3612">
      <c r="A3612" s="39">
        <v>7</v>
      </c>
      <c r="B3612" s="54" t="s">
        <v>22</v>
      </c>
      <c r="C3612" s="55" t="s">
        <v>23</v>
      </c>
      <c r="D3612" s="141" t="s">
        <v>7150</v>
      </c>
      <c r="E3612" s="88">
        <v>45335</v>
      </c>
      <c r="F3612" s="37" t="str">
        <f>VLOOKUP($C3612,CARPETAS!$C$5:$L$2388,2,FALSE)</f>
        <v>BRB</v>
      </c>
      <c r="G3612" s="27" t="str">
        <f>VLOOKUP($C3612,CARPETAS!$C$5:$L$2388,9,FALSE)</f>
        <v>xx</v>
      </c>
      <c r="H3612" s="28" t="str">
        <f>VLOOKUP($C3612,CARPETAS!$C$5:$L$2388,5,FALSE)</f>
        <v>xx</v>
      </c>
      <c r="I3612" s="88">
        <f>E3612+5</f>
        <v>45340</v>
      </c>
      <c r="J3612" s="29" t="str">
        <f>VLOOKUP($C3612,CARPETAS!$C$5:$L$2388,4,FALSE)</f>
        <v>xx</v>
      </c>
      <c r="K3612" s="38"/>
      <c r="L3612" s="93">
        <f>I3612+1</f>
        <v>45341</v>
      </c>
      <c r="M3612" s="30">
        <f t="shared" si="233"/>
        <v>6</v>
      </c>
      <c r="N3612" s="31">
        <v>1104</v>
      </c>
      <c r="O3612" s="31"/>
      <c r="P3612" s="31"/>
      <c r="Q3612" s="31"/>
      <c r="R3612" s="31"/>
      <c r="S3612" s="31"/>
      <c r="T3612" s="40"/>
      <c r="U3612" s="40"/>
    </row>
    <row r="3613">
      <c r="A3613" s="39">
        <v>7</v>
      </c>
      <c r="B3613" s="54" t="s">
        <v>22</v>
      </c>
      <c r="C3613" s="55" t="s">
        <v>23</v>
      </c>
      <c r="D3613" s="141" t="s">
        <v>7150</v>
      </c>
      <c r="E3613" s="88">
        <v>45335</v>
      </c>
      <c r="F3613" s="37" t="str">
        <f>VLOOKUP($C3613,CARPETAS!$C$5:$L$2388,2,FALSE)</f>
        <v>BRB</v>
      </c>
      <c r="G3613" s="27" t="str">
        <f>VLOOKUP($C3613,CARPETAS!$C$5:$L$2388,9,FALSE)</f>
        <v>xx</v>
      </c>
      <c r="H3613" s="28" t="str">
        <f>VLOOKUP($C3613,CARPETAS!$C$5:$L$2388,5,FALSE)</f>
        <v>xx</v>
      </c>
      <c r="I3613" s="88">
        <f>E3613+5</f>
        <v>45340</v>
      </c>
      <c r="J3613" s="29" t="str">
        <f>VLOOKUP($C3613,CARPETAS!$C$5:$L$2388,4,FALSE)</f>
        <v>xx</v>
      </c>
      <c r="K3613" s="38"/>
      <c r="L3613" s="93">
        <f>I3613+1</f>
        <v>45341</v>
      </c>
      <c r="M3613" s="30">
        <f t="shared" si="233"/>
        <v>6</v>
      </c>
      <c r="N3613" s="31">
        <v>1104</v>
      </c>
      <c r="O3613" s="31"/>
      <c r="P3613" s="31"/>
      <c r="Q3613" s="31"/>
      <c r="R3613" s="31"/>
      <c r="S3613" s="31"/>
      <c r="T3613" s="40"/>
      <c r="U3613" s="40"/>
    </row>
    <row r="3614">
      <c r="A3614" s="39">
        <v>7</v>
      </c>
      <c r="B3614" s="54" t="s">
        <v>40</v>
      </c>
      <c r="C3614" s="55" t="s">
        <v>7067</v>
      </c>
      <c r="D3614" s="141" t="s">
        <v>36</v>
      </c>
      <c r="E3614" s="88">
        <v>45338</v>
      </c>
      <c r="F3614" s="37" t="str">
        <f>VLOOKUP($C3614,CARPETAS!$C$5:$L$2388,2,FALSE)</f>
        <v>BRB006</v>
      </c>
      <c r="G3614" s="27" t="str">
        <f>VLOOKUP($C3614,CARPETAS!$C$5:$L$2388,9,FALSE)</f>
        <v>148,38,32</v>
      </c>
      <c r="H3614" s="28" t="str">
        <f>VLOOKUP($C3614,CARPETAS!$C$5:$L$2388,5,FALSE)</f>
        <v>Silvio</v>
      </c>
      <c r="I3614" s="88">
        <v>45341</v>
      </c>
      <c r="J3614" s="29" t="str">
        <f>VLOOKUP($C3614,CARPETAS!$C$5:$L$2388,4,FALSE)</f>
        <v>Rio Branco</v>
      </c>
      <c r="K3614" s="38"/>
      <c r="L3614" s="93">
        <f>I3614+1</f>
        <v>45342</v>
      </c>
      <c r="M3614" s="30">
        <f t="shared" si="233"/>
        <v>4</v>
      </c>
      <c r="N3614" s="31">
        <v>918</v>
      </c>
      <c r="O3614" s="31"/>
      <c r="P3614" s="31">
        <v>919</v>
      </c>
      <c r="Q3614" s="31">
        <v>6726</v>
      </c>
      <c r="R3614" s="31" t="s">
        <v>4625</v>
      </c>
      <c r="S3614" s="31" t="s">
        <v>4945</v>
      </c>
      <c r="T3614" s="40" t="s">
        <v>7151</v>
      </c>
      <c r="U3614" s="40"/>
    </row>
    <row r="3615">
      <c r="A3615" s="39">
        <v>7</v>
      </c>
      <c r="B3615" s="54" t="s">
        <v>40</v>
      </c>
      <c r="C3615" s="55" t="s">
        <v>7152</v>
      </c>
      <c r="D3615" s="141" t="s">
        <v>26</v>
      </c>
      <c r="E3615" s="88">
        <v>45338</v>
      </c>
      <c r="F3615" s="37" t="str">
        <f>VLOOKUP($C3615,CARPETAS!$C$5:$L$2388,2,FALSE)</f>
        <v>BRB007</v>
      </c>
      <c r="G3615" s="27" t="str">
        <f>VLOOKUP($C3615,CARPETAS!$C$5:$L$2388,9,FALSE)</f>
        <v>148.48.32</v>
      </c>
      <c r="H3615" s="28" t="str">
        <f>VLOOKUP($C3615,CARPETAS!$C$5:$L$2388,5,FALSE)</f>
        <v>Zanini</v>
      </c>
      <c r="I3615" s="88">
        <v>45342</v>
      </c>
      <c r="J3615" s="29" t="str">
        <f>VLOOKUP($C3615,CARPETAS!$C$5:$L$2388,4,FALSE)</f>
        <v>Rio Branco</v>
      </c>
      <c r="K3615" s="38"/>
      <c r="L3615" s="93">
        <v>45345</v>
      </c>
      <c r="M3615" s="30">
        <f t="shared" si="233"/>
        <v>7</v>
      </c>
      <c r="N3615" s="31">
        <v>900</v>
      </c>
      <c r="O3615" s="31" t="s">
        <v>1266</v>
      </c>
      <c r="P3615" s="31">
        <v>900</v>
      </c>
      <c r="Q3615" s="31">
        <v>4242</v>
      </c>
      <c r="R3615" s="31" t="s">
        <v>97</v>
      </c>
      <c r="S3615" s="31" t="s">
        <v>98</v>
      </c>
      <c r="T3615" s="40" t="s">
        <v>7153</v>
      </c>
      <c r="U3615" s="40"/>
    </row>
    <row r="3616">
      <c r="A3616" s="39">
        <v>8</v>
      </c>
      <c r="B3616" s="54" t="s">
        <v>40</v>
      </c>
      <c r="C3616" s="55" t="s">
        <v>7154</v>
      </c>
      <c r="D3616" s="141" t="s">
        <v>7017</v>
      </c>
      <c r="E3616" s="88">
        <v>45341</v>
      </c>
      <c r="F3616" s="37" t="str">
        <f>VLOOKUP($C3616,CARPETAS!$C$5:$L$2388,2,FALSE)</f>
        <v>PYB039</v>
      </c>
      <c r="G3616" s="27" t="str">
        <f>VLOOKUP($C3616,CARPETAS!$C$5:$L$2388,9,FALSE)</f>
        <v>148,51,09</v>
      </c>
      <c r="H3616" s="28">
        <f>VLOOKUP($C3616,CARPETAS!$C$5:$L$2388,5,FALSE)</f>
        <v>0</v>
      </c>
      <c r="I3616" s="88">
        <v>45343</v>
      </c>
      <c r="J3616" s="29" t="str">
        <f>VLOOKUP($C3616,CARPETAS!$C$5:$L$2388,4,FALSE)</f>
        <v>Salto</v>
      </c>
      <c r="K3616" s="38"/>
      <c r="L3616" s="93">
        <f>I3616+1+1</f>
        <v>45345</v>
      </c>
      <c r="M3616" s="30">
        <f t="shared" si="233"/>
        <v>4</v>
      </c>
      <c r="N3616" s="31">
        <v>980</v>
      </c>
      <c r="O3616" s="31" t="s">
        <v>7155</v>
      </c>
      <c r="P3616" s="31">
        <v>980</v>
      </c>
      <c r="Q3616" s="31"/>
      <c r="R3616" s="31" t="s">
        <v>7156</v>
      </c>
      <c r="S3616" s="31" t="s">
        <v>7157</v>
      </c>
      <c r="T3616" s="40" t="s">
        <v>7158</v>
      </c>
      <c r="U3616" s="40"/>
    </row>
    <row r="3617">
      <c r="A3617" s="39">
        <v>8</v>
      </c>
      <c r="B3617" s="54" t="s">
        <v>40</v>
      </c>
      <c r="C3617" s="55" t="s">
        <v>7159</v>
      </c>
      <c r="D3617" s="141" t="s">
        <v>7017</v>
      </c>
      <c r="E3617" s="88">
        <v>45341</v>
      </c>
      <c r="F3617" s="37" t="str">
        <f>VLOOKUP($C3617,CARPETAS!$C$5:$L$2388,2,FALSE)</f>
        <v>PYB035</v>
      </c>
      <c r="G3617" s="27" t="str">
        <f>VLOOKUP($C3617,CARPETAS!$C$5:$L$2388,9,FALSE)</f>
        <v>148.49.41</v>
      </c>
      <c r="H3617" s="28">
        <f>VLOOKUP($C3617,CARPETAS!$C$5:$L$2388,5,FALSE)</f>
        <v>0</v>
      </c>
      <c r="I3617" s="88">
        <v>45343</v>
      </c>
      <c r="J3617" s="29" t="str">
        <f>VLOOKUP($C3617,CARPETAS!$C$5:$L$2388,4,FALSE)</f>
        <v>Salto</v>
      </c>
      <c r="K3617" s="38"/>
      <c r="L3617" s="93">
        <f>I3617+1+1</f>
        <v>45345</v>
      </c>
      <c r="M3617" s="30">
        <f t="shared" si="233"/>
        <v>4</v>
      </c>
      <c r="N3617" s="31">
        <v>980</v>
      </c>
      <c r="O3617" s="31" t="s">
        <v>7160</v>
      </c>
      <c r="P3617" s="31">
        <v>982</v>
      </c>
      <c r="Q3617" s="31"/>
      <c r="R3617" s="31" t="s">
        <v>7161</v>
      </c>
      <c r="S3617" s="31" t="s">
        <v>7162</v>
      </c>
      <c r="T3617" s="40" t="s">
        <v>7163</v>
      </c>
      <c r="U3617" s="40"/>
    </row>
    <row r="3618">
      <c r="A3618" s="39">
        <v>8</v>
      </c>
      <c r="B3618" s="54" t="s">
        <v>40</v>
      </c>
      <c r="C3618" s="55" t="s">
        <v>7152</v>
      </c>
      <c r="D3618" s="141" t="s">
        <v>26</v>
      </c>
      <c r="E3618" s="88">
        <v>45341</v>
      </c>
      <c r="F3618" s="37" t="str">
        <f>VLOOKUP($C3618,CARPETAS!$C$5:$L$2388,2,FALSE)</f>
        <v>BRB007</v>
      </c>
      <c r="G3618" s="27" t="str">
        <f>VLOOKUP($C3618,CARPETAS!$C$5:$L$2388,9,FALSE)</f>
        <v>148.48.32</v>
      </c>
      <c r="H3618" s="28" t="str">
        <f>VLOOKUP($C3618,CARPETAS!$C$5:$L$2388,5,FALSE)</f>
        <v>Zanini</v>
      </c>
      <c r="I3618" s="88">
        <f>E3618+2</f>
        <v>45343</v>
      </c>
      <c r="J3618" s="29" t="str">
        <f>VLOOKUP($C3618,CARPETAS!$C$5:$L$2388,4,FALSE)</f>
        <v>Rio Branco</v>
      </c>
      <c r="K3618" s="38"/>
      <c r="L3618" s="93">
        <v>45346</v>
      </c>
      <c r="M3618" s="30">
        <f t="shared" si="233"/>
        <v>5</v>
      </c>
      <c r="N3618" s="31">
        <v>900</v>
      </c>
      <c r="O3618" s="31" t="s">
        <v>1271</v>
      </c>
      <c r="P3618" s="31">
        <v>900</v>
      </c>
      <c r="Q3618" s="31">
        <v>4244</v>
      </c>
      <c r="R3618" s="31" t="s">
        <v>459</v>
      </c>
      <c r="S3618" s="31" t="s">
        <v>460</v>
      </c>
      <c r="T3618" s="40" t="s">
        <v>7164</v>
      </c>
      <c r="U3618" s="40"/>
    </row>
    <row r="3619">
      <c r="A3619" s="39">
        <v>8</v>
      </c>
      <c r="B3619" s="54" t="s">
        <v>40</v>
      </c>
      <c r="C3619" s="55" t="s">
        <v>7165</v>
      </c>
      <c r="D3619" s="141" t="s">
        <v>6984</v>
      </c>
      <c r="E3619" s="88">
        <v>45340</v>
      </c>
      <c r="F3619" s="37" t="str">
        <f>VLOOKUP($C3619,CARPETAS!$C$5:$L$2388,2,FALSE)</f>
        <v>PYB038</v>
      </c>
      <c r="G3619" s="27">
        <f>VLOOKUP($C3619,CARPETAS!$C$5:$L$2388,9,FALSE)</f>
        <v>0</v>
      </c>
      <c r="H3619" s="28">
        <f>VLOOKUP($C3619,CARPETAS!$C$5:$L$2388,5,FALSE)</f>
        <v>0</v>
      </c>
      <c r="I3619" s="88">
        <v>45344</v>
      </c>
      <c r="J3619" s="29" t="str">
        <f>VLOOKUP($C3619,CARPETAS!$C$5:$L$2388,4,FALSE)</f>
        <v>Salto</v>
      </c>
      <c r="K3619" s="38"/>
      <c r="L3619" s="93">
        <f>I3619+1</f>
        <v>45345</v>
      </c>
      <c r="M3619" s="30">
        <f t="shared" si="233"/>
        <v>5</v>
      </c>
      <c r="N3619" s="31">
        <v>980</v>
      </c>
      <c r="O3619" s="31" t="s">
        <v>7166</v>
      </c>
      <c r="P3619" s="31">
        <v>982</v>
      </c>
      <c r="Q3619" s="31"/>
      <c r="R3619" s="31" t="s">
        <v>7167</v>
      </c>
      <c r="S3619" s="31" t="s">
        <v>6762</v>
      </c>
      <c r="T3619" s="40" t="s">
        <v>7168</v>
      </c>
      <c r="U3619" s="40"/>
    </row>
    <row r="3620">
      <c r="A3620" s="39">
        <v>8</v>
      </c>
      <c r="B3620" s="54" t="s">
        <v>40</v>
      </c>
      <c r="C3620" s="55" t="s">
        <v>7169</v>
      </c>
      <c r="D3620" s="141" t="s">
        <v>6548</v>
      </c>
      <c r="E3620" s="88">
        <v>45341</v>
      </c>
      <c r="F3620" s="37" t="str">
        <f>VLOOKUP($C3620,CARPETAS!$C$5:$L$2388,2,FALSE)</f>
        <v>PYB040</v>
      </c>
      <c r="G3620" s="27" t="str">
        <f>VLOOKUP($C3620,CARPETAS!$C$5:$L$2388,9,FALSE)</f>
        <v>148.49.09</v>
      </c>
      <c r="H3620" s="28">
        <f>VLOOKUP($C3620,CARPETAS!$C$5:$L$2388,5,FALSE)</f>
        <v>0</v>
      </c>
      <c r="I3620" s="88">
        <v>45344</v>
      </c>
      <c r="J3620" s="29" t="str">
        <f>VLOOKUP($C3620,CARPETAS!$C$5:$L$2388,4,FALSE)</f>
        <v>Salto</v>
      </c>
      <c r="K3620" s="38"/>
      <c r="L3620" s="93">
        <f>I3620+1</f>
        <v>45345</v>
      </c>
      <c r="M3620" s="30">
        <f t="shared" si="233"/>
        <v>4</v>
      </c>
      <c r="N3620" s="31">
        <v>980</v>
      </c>
      <c r="O3620" s="31" t="s">
        <v>7170</v>
      </c>
      <c r="P3620" s="31">
        <v>982</v>
      </c>
      <c r="Q3620" s="31"/>
      <c r="R3620" s="31" t="s">
        <v>7171</v>
      </c>
      <c r="S3620" s="31" t="s">
        <v>7172</v>
      </c>
      <c r="T3620" s="40" t="s">
        <v>7173</v>
      </c>
      <c r="U3620" s="40"/>
    </row>
    <row r="3621">
      <c r="A3621" s="39">
        <v>8</v>
      </c>
      <c r="B3621" s="54" t="s">
        <v>40</v>
      </c>
      <c r="C3621" s="55" t="s">
        <v>7174</v>
      </c>
      <c r="D3621" s="141" t="s">
        <v>32</v>
      </c>
      <c r="E3621" s="88">
        <v>45343</v>
      </c>
      <c r="F3621" s="37" t="str">
        <f>VLOOKUP($C3621,CARPETAS!$C$5:$L$2388,2,FALSE)</f>
        <v>BRB008</v>
      </c>
      <c r="G3621" s="27" t="str">
        <f>VLOOKUP($C3621,CARPETAS!$C$5:$L$2388,9,FALSE)</f>
        <v>148,51,58</v>
      </c>
      <c r="H3621" s="28" t="str">
        <f>VLOOKUP($C3621,CARPETAS!$C$5:$L$2388,5,FALSE)</f>
        <v>Silvio</v>
      </c>
      <c r="I3621" s="88">
        <f>E3621+2</f>
        <v>45345</v>
      </c>
      <c r="J3621" s="29" t="str">
        <f>VLOOKUP($C3621,CARPETAS!$C$5:$L$2388,4,FALSE)</f>
        <v>Rio Branco</v>
      </c>
      <c r="K3621" s="38"/>
      <c r="L3621" s="93">
        <f>I3621+1</f>
        <v>45346</v>
      </c>
      <c r="M3621" s="30">
        <f t="shared" si="233"/>
        <v>3</v>
      </c>
      <c r="N3621" s="31">
        <v>918</v>
      </c>
      <c r="O3621" s="31" t="s">
        <v>1241</v>
      </c>
      <c r="P3621" s="31">
        <v>919</v>
      </c>
      <c r="Q3621" s="31">
        <v>6757</v>
      </c>
      <c r="R3621" s="31" t="s">
        <v>449</v>
      </c>
      <c r="S3621" s="31" t="s">
        <v>1037</v>
      </c>
      <c r="T3621" s="40" t="s">
        <v>7175</v>
      </c>
      <c r="U3621" s="40"/>
    </row>
    <row r="3622">
      <c r="A3622" s="39">
        <v>8</v>
      </c>
      <c r="B3622" s="54" t="s">
        <v>40</v>
      </c>
      <c r="C3622" s="55" t="s">
        <v>7176</v>
      </c>
      <c r="D3622" s="141" t="s">
        <v>6554</v>
      </c>
      <c r="E3622" s="88">
        <v>45342</v>
      </c>
      <c r="F3622" s="37" t="str">
        <f>VLOOKUP($C3622,CARPETAS!$C$5:$L$2388,2,FALSE)</f>
        <v>PYB037</v>
      </c>
      <c r="G3622" s="27">
        <f>VLOOKUP($C3622,CARPETAS!$C$5:$L$2388,9,FALSE)</f>
        <v>0</v>
      </c>
      <c r="H3622" s="28">
        <f>VLOOKUP($C3622,CARPETAS!$C$5:$L$2388,5,FALSE)</f>
        <v>0</v>
      </c>
      <c r="I3622" s="88">
        <v>45345</v>
      </c>
      <c r="J3622" s="29" t="str">
        <f>VLOOKUP($C3622,CARPETAS!$C$5:$L$2388,4,FALSE)</f>
        <v>Salto</v>
      </c>
      <c r="K3622" s="38"/>
      <c r="L3622" s="93">
        <f>I3622+1</f>
        <v>45346</v>
      </c>
      <c r="M3622" s="30">
        <f t="shared" si="233"/>
        <v>4</v>
      </c>
      <c r="N3622" s="31">
        <v>930</v>
      </c>
      <c r="O3622" s="31" t="s">
        <v>7177</v>
      </c>
      <c r="P3622" s="31">
        <v>930</v>
      </c>
      <c r="Q3622" s="31"/>
      <c r="R3622" s="31" t="s">
        <v>2406</v>
      </c>
      <c r="S3622" s="31" t="s">
        <v>2407</v>
      </c>
      <c r="T3622" s="40" t="s">
        <v>7178</v>
      </c>
      <c r="U3622" s="40"/>
    </row>
    <row r="3623">
      <c r="A3623" s="39">
        <v>8</v>
      </c>
      <c r="B3623" s="54" t="s">
        <v>40</v>
      </c>
      <c r="C3623" s="55" t="s">
        <v>7152</v>
      </c>
      <c r="D3623" s="141" t="s">
        <v>26</v>
      </c>
      <c r="E3623" s="88">
        <v>45344</v>
      </c>
      <c r="F3623" s="37" t="str">
        <f>VLOOKUP($C3623,CARPETAS!$C$5:$L$2388,2,FALSE)</f>
        <v>BRB007</v>
      </c>
      <c r="G3623" s="27" t="str">
        <f>VLOOKUP($C3623,CARPETAS!$C$5:$L$2388,9,FALSE)</f>
        <v>148.48.32</v>
      </c>
      <c r="H3623" s="28" t="str">
        <f>VLOOKUP($C3623,CARPETAS!$C$5:$L$2388,5,FALSE)</f>
        <v>Zanini</v>
      </c>
      <c r="I3623" s="88">
        <v>45345</v>
      </c>
      <c r="J3623" s="29" t="str">
        <f>VLOOKUP($C3623,CARPETAS!$C$5:$L$2388,4,FALSE)</f>
        <v>Rio Branco</v>
      </c>
      <c r="K3623" s="38"/>
      <c r="L3623" s="93">
        <v>45346</v>
      </c>
      <c r="M3623" s="30">
        <f t="shared" si="233"/>
        <v>2</v>
      </c>
      <c r="N3623" s="31">
        <v>900</v>
      </c>
      <c r="O3623" s="31" t="s">
        <v>7179</v>
      </c>
      <c r="P3623" s="31">
        <v>901</v>
      </c>
      <c r="Q3623" s="31">
        <v>4246</v>
      </c>
      <c r="R3623" s="31" t="s">
        <v>4482</v>
      </c>
      <c r="S3623" s="31" t="s">
        <v>344</v>
      </c>
      <c r="T3623" s="40" t="s">
        <v>7180</v>
      </c>
      <c r="U3623" s="40"/>
    </row>
    <row r="3624">
      <c r="A3624" s="39">
        <v>8</v>
      </c>
      <c r="B3624" s="54" t="s">
        <v>40</v>
      </c>
      <c r="C3624" s="55" t="s">
        <v>7169</v>
      </c>
      <c r="D3624" s="141" t="s">
        <v>6548</v>
      </c>
      <c r="E3624" s="88">
        <v>45342</v>
      </c>
      <c r="F3624" s="37" t="str">
        <f>VLOOKUP($C3624,CARPETAS!$C$5:$L$2388,2,FALSE)</f>
        <v>PYB040</v>
      </c>
      <c r="G3624" s="27" t="str">
        <f>VLOOKUP($C3624,CARPETAS!$C$5:$L$2388,9,FALSE)</f>
        <v>148.49.09</v>
      </c>
      <c r="H3624" s="28">
        <f>VLOOKUP($C3624,CARPETAS!$C$5:$L$2388,5,FALSE)</f>
        <v>0</v>
      </c>
      <c r="I3624" s="88">
        <v>45345</v>
      </c>
      <c r="J3624" s="29" t="str">
        <f>VLOOKUP($C3624,CARPETAS!$C$5:$L$2388,4,FALSE)</f>
        <v>Salto</v>
      </c>
      <c r="K3624" s="38"/>
      <c r="L3624" s="93">
        <f>I3624+1</f>
        <v>45346</v>
      </c>
      <c r="M3624" s="30">
        <f t="shared" si="233"/>
        <v>4</v>
      </c>
      <c r="N3624" s="31">
        <v>980</v>
      </c>
      <c r="O3624" s="31" t="s">
        <v>7181</v>
      </c>
      <c r="P3624" s="31">
        <v>982</v>
      </c>
      <c r="Q3624" s="31"/>
      <c r="R3624" s="31" t="s">
        <v>6939</v>
      </c>
      <c r="S3624" s="31" t="s">
        <v>6940</v>
      </c>
      <c r="T3624" s="40" t="s">
        <v>7182</v>
      </c>
      <c r="U3624" s="40"/>
    </row>
    <row r="3625">
      <c r="A3625" s="39">
        <v>8</v>
      </c>
      <c r="B3625" s="54" t="s">
        <v>40</v>
      </c>
      <c r="C3625" s="55" t="s">
        <v>7183</v>
      </c>
      <c r="D3625" s="141" t="s">
        <v>6799</v>
      </c>
      <c r="E3625" s="88">
        <v>45342</v>
      </c>
      <c r="F3625" s="37" t="str">
        <f>VLOOKUP($C3625,CARPETAS!$C$5:$L$2388,2,FALSE)</f>
        <v>PYB036</v>
      </c>
      <c r="G3625" s="27" t="str">
        <f>VLOOKUP($C3625,CARPETAS!$C$5:$L$2388,9,FALSE)</f>
        <v>148,49,40</v>
      </c>
      <c r="H3625" s="28">
        <f>VLOOKUP($C3625,CARPETAS!$C$5:$L$2388,5,FALSE)</f>
        <v>0</v>
      </c>
      <c r="I3625" s="88">
        <v>45345</v>
      </c>
      <c r="J3625" s="29" t="str">
        <f>VLOOKUP($C3625,CARPETAS!$C$5:$L$2388,4,FALSE)</f>
        <v>Salto</v>
      </c>
      <c r="K3625" s="38"/>
      <c r="L3625" s="93">
        <f>I3625+1</f>
        <v>45346</v>
      </c>
      <c r="M3625" s="30">
        <f t="shared" si="233"/>
        <v>4</v>
      </c>
      <c r="N3625" s="31">
        <v>972</v>
      </c>
      <c r="O3625" s="31" t="s">
        <v>7184</v>
      </c>
      <c r="P3625" s="31">
        <v>973</v>
      </c>
      <c r="Q3625" s="31"/>
      <c r="R3625" s="31" t="s">
        <v>7185</v>
      </c>
      <c r="S3625" s="31"/>
      <c r="T3625" s="40" t="s">
        <v>7186</v>
      </c>
      <c r="U3625" s="40"/>
    </row>
    <row r="3626">
      <c r="A3626" s="39">
        <v>7</v>
      </c>
      <c r="B3626" s="54" t="s">
        <v>40</v>
      </c>
      <c r="C3626" s="55" t="s">
        <v>7187</v>
      </c>
      <c r="D3626" s="141" t="s">
        <v>38</v>
      </c>
      <c r="E3626" s="88">
        <v>45337</v>
      </c>
      <c r="F3626" s="37" t="str">
        <f>VLOOKUP($C3626,CARPETAS!$C$5:$L$2388,2,FALSE)</f>
        <v>BRA007</v>
      </c>
      <c r="G3626" s="27" t="str">
        <f>VLOOKUP($C3626,CARPETAS!$C$5:$L$2388,9,FALSE)</f>
        <v>148,45,98</v>
      </c>
      <c r="H3626" s="28" t="str">
        <f>VLOOKUP($C3626,CARPETAS!$C$5:$L$2388,5,FALSE)</f>
        <v>Silvio</v>
      </c>
      <c r="I3626" s="88">
        <v>45348</v>
      </c>
      <c r="J3626" s="29" t="str">
        <f>VLOOKUP($C3626,CARPETAS!$C$5:$L$2388,4,FALSE)</f>
        <v>Rio Branco</v>
      </c>
      <c r="K3626" s="38"/>
      <c r="L3626" s="93">
        <v>45351</v>
      </c>
      <c r="M3626" s="30">
        <f t="shared" si="233"/>
        <v>14</v>
      </c>
      <c r="N3626" s="31">
        <v>1104</v>
      </c>
      <c r="O3626" s="31" t="s">
        <v>7076</v>
      </c>
      <c r="P3626" s="31">
        <v>1103</v>
      </c>
      <c r="Q3626" s="31">
        <v>6752</v>
      </c>
      <c r="R3626" s="31" t="s">
        <v>2379</v>
      </c>
      <c r="S3626" s="31" t="s">
        <v>2380</v>
      </c>
      <c r="T3626" s="40" t="s">
        <v>7188</v>
      </c>
      <c r="U3626" s="40"/>
    </row>
    <row r="3627">
      <c r="A3627" s="39">
        <v>7</v>
      </c>
      <c r="B3627" s="54" t="s">
        <v>40</v>
      </c>
      <c r="C3627" s="55" t="s">
        <v>7189</v>
      </c>
      <c r="D3627" s="141" t="s">
        <v>38</v>
      </c>
      <c r="E3627" s="88">
        <v>45336</v>
      </c>
      <c r="F3627" s="37" t="str">
        <f>VLOOKUP($C3627,CARPETAS!$C$5:$L$2388,2,FALSE)</f>
        <v>BRA007</v>
      </c>
      <c r="G3627" s="27" t="str">
        <f>VLOOKUP($C3627,CARPETAS!$C$5:$L$2388,9,FALSE)</f>
        <v>148,45,98</v>
      </c>
      <c r="H3627" s="28" t="str">
        <f>VLOOKUP($C3627,CARPETAS!$C$5:$L$2388,5,FALSE)</f>
        <v>Silvio</v>
      </c>
      <c r="I3627" s="88">
        <v>45348</v>
      </c>
      <c r="J3627" s="29" t="str">
        <f>VLOOKUP($C3627,CARPETAS!$C$5:$L$2388,4,FALSE)</f>
        <v>Rio Branco</v>
      </c>
      <c r="K3627" s="38"/>
      <c r="L3627" s="93">
        <v>45352</v>
      </c>
      <c r="M3627" s="30">
        <f t="shared" si="233"/>
        <v>16</v>
      </c>
      <c r="N3627" s="31">
        <v>1104</v>
      </c>
      <c r="O3627" s="31" t="s">
        <v>7076</v>
      </c>
      <c r="P3627" s="31">
        <v>1104</v>
      </c>
      <c r="Q3627" s="31">
        <v>6750</v>
      </c>
      <c r="R3627" s="31" t="s">
        <v>256</v>
      </c>
      <c r="S3627" s="31" t="s">
        <v>4162</v>
      </c>
      <c r="T3627" s="40" t="s">
        <v>7190</v>
      </c>
      <c r="U3627" s="40"/>
    </row>
    <row r="3628">
      <c r="A3628" s="39">
        <v>7</v>
      </c>
      <c r="B3628" s="54" t="s">
        <v>40</v>
      </c>
      <c r="C3628" s="55" t="s">
        <v>7191</v>
      </c>
      <c r="D3628" s="141" t="s">
        <v>38</v>
      </c>
      <c r="E3628" s="88">
        <v>45335</v>
      </c>
      <c r="F3628" s="37" t="str">
        <f>VLOOKUP($C3628,CARPETAS!$C$5:$L$2388,2,FALSE)</f>
        <v>BRA007</v>
      </c>
      <c r="G3628" s="27" t="str">
        <f>VLOOKUP($C3628,CARPETAS!$C$5:$L$2388,9,FALSE)</f>
        <v>148,45,98</v>
      </c>
      <c r="H3628" s="28" t="str">
        <f>VLOOKUP($C3628,CARPETAS!$C$5:$L$2388,5,FALSE)</f>
        <v>Silvio</v>
      </c>
      <c r="I3628" s="88">
        <v>45348</v>
      </c>
      <c r="J3628" s="29" t="str">
        <f>VLOOKUP($C3628,CARPETAS!$C$5:$L$2388,4,FALSE)</f>
        <v>Rio Branco</v>
      </c>
      <c r="K3628" s="38"/>
      <c r="L3628" s="93">
        <v>45352</v>
      </c>
      <c r="M3628" s="30">
        <f t="shared" si="233"/>
        <v>17</v>
      </c>
      <c r="N3628" s="31">
        <v>1104</v>
      </c>
      <c r="O3628" s="31" t="s">
        <v>7076</v>
      </c>
      <c r="P3628" s="31">
        <v>1104</v>
      </c>
      <c r="Q3628" s="31">
        <v>6751</v>
      </c>
      <c r="R3628" s="31" t="s">
        <v>7192</v>
      </c>
      <c r="S3628" s="31" t="s">
        <v>7193</v>
      </c>
      <c r="T3628" s="40" t="s">
        <v>7190</v>
      </c>
      <c r="U3628" s="40"/>
    </row>
    <row r="3629">
      <c r="A3629" s="39">
        <v>8</v>
      </c>
      <c r="B3629" s="54" t="s">
        <v>22</v>
      </c>
      <c r="C3629" s="55" t="s">
        <v>23</v>
      </c>
      <c r="D3629" s="141" t="s">
        <v>6799</v>
      </c>
      <c r="E3629" s="88">
        <v>45343</v>
      </c>
      <c r="F3629" s="37" t="str">
        <f>VLOOKUP($C3629,CARPETAS!$C$5:$L$2388,2,FALSE)</f>
        <v>BRB</v>
      </c>
      <c r="G3629" s="27" t="str">
        <f>VLOOKUP($C3629,CARPETAS!$C$5:$L$2388,9,FALSE)</f>
        <v>xx</v>
      </c>
      <c r="H3629" s="28" t="str">
        <f>VLOOKUP($C3629,CARPETAS!$C$5:$L$2388,5,FALSE)</f>
        <v>xx</v>
      </c>
      <c r="I3629" s="88">
        <f>E3629+5</f>
        <v>45348</v>
      </c>
      <c r="J3629" s="29" t="str">
        <f>VLOOKUP($C3629,CARPETAS!$C$5:$L$2388,4,FALSE)</f>
        <v>xx</v>
      </c>
      <c r="K3629" s="38"/>
      <c r="L3629" s="93">
        <f>I3629+1</f>
        <v>45349</v>
      </c>
      <c r="M3629" s="30">
        <f t="shared" si="233"/>
        <v>6</v>
      </c>
      <c r="N3629" s="31">
        <v>980</v>
      </c>
      <c r="O3629" s="31"/>
      <c r="P3629" s="31"/>
      <c r="Q3629" s="31"/>
      <c r="R3629" s="31"/>
      <c r="S3629" s="31"/>
      <c r="T3629" s="40"/>
      <c r="U3629" s="40"/>
    </row>
    <row r="3630">
      <c r="A3630" s="39">
        <v>9</v>
      </c>
      <c r="B3630" s="54" t="s">
        <v>40</v>
      </c>
      <c r="C3630" s="55" t="s">
        <v>7174</v>
      </c>
      <c r="D3630" s="141" t="s">
        <v>27</v>
      </c>
      <c r="E3630" s="88">
        <v>45348</v>
      </c>
      <c r="F3630" s="37" t="str">
        <f>VLOOKUP($C3630,CARPETAS!$C$5:$L$2388,2,FALSE)</f>
        <v>BRB008</v>
      </c>
      <c r="G3630" s="27" t="str">
        <f>VLOOKUP($C3630,CARPETAS!$C$5:$L$2388,9,FALSE)</f>
        <v>148,51,58</v>
      </c>
      <c r="H3630" s="28" t="str">
        <f>VLOOKUP($C3630,CARPETAS!$C$5:$L$2388,5,FALSE)</f>
        <v>Silvio</v>
      </c>
      <c r="I3630" s="88">
        <f>E3630+2</f>
        <v>45350</v>
      </c>
      <c r="J3630" s="29" t="str">
        <f>VLOOKUP($C3630,CARPETAS!$C$5:$L$2388,4,FALSE)</f>
        <v>Rio Branco</v>
      </c>
      <c r="K3630" s="38"/>
      <c r="L3630" s="93">
        <v>45352</v>
      </c>
      <c r="M3630" s="30">
        <f t="shared" si="233"/>
        <v>4</v>
      </c>
      <c r="N3630" s="31">
        <v>918</v>
      </c>
      <c r="O3630" s="31" t="s">
        <v>2830</v>
      </c>
      <c r="P3630" s="31">
        <v>919</v>
      </c>
      <c r="Q3630" s="31">
        <v>6758</v>
      </c>
      <c r="R3630" s="31" t="s">
        <v>1990</v>
      </c>
      <c r="S3630" s="31" t="s">
        <v>5983</v>
      </c>
      <c r="T3630" s="40" t="s">
        <v>7194</v>
      </c>
      <c r="U3630" s="40"/>
    </row>
    <row r="3631" ht="28.5">
      <c r="A3631" s="39">
        <v>9</v>
      </c>
      <c r="B3631" s="54" t="s">
        <v>40</v>
      </c>
      <c r="C3631" s="55" t="s">
        <v>7183</v>
      </c>
      <c r="D3631" s="141" t="s">
        <v>6799</v>
      </c>
      <c r="E3631" s="88">
        <v>45348</v>
      </c>
      <c r="F3631" s="37" t="str">
        <f>VLOOKUP($C3631,CARPETAS!$C$5:$L$2388,2,FALSE)</f>
        <v>PYB036</v>
      </c>
      <c r="G3631" s="27" t="str">
        <f>VLOOKUP($C3631,CARPETAS!$C$5:$L$2388,9,FALSE)</f>
        <v>148,49,40</v>
      </c>
      <c r="H3631" s="28">
        <f>VLOOKUP($C3631,CARPETAS!$C$5:$L$2388,5,FALSE)</f>
        <v>0</v>
      </c>
      <c r="I3631" s="88">
        <v>45350</v>
      </c>
      <c r="J3631" s="29" t="str">
        <f>VLOOKUP($C3631,CARPETAS!$C$5:$L$2388,4,FALSE)</f>
        <v>Salto</v>
      </c>
      <c r="K3631" s="38"/>
      <c r="L3631" s="93">
        <f>I3631+1</f>
        <v>45351</v>
      </c>
      <c r="M3631" s="30">
        <f t="shared" si="233"/>
        <v>3</v>
      </c>
      <c r="N3631" s="31">
        <v>980</v>
      </c>
      <c r="O3631" s="31"/>
      <c r="P3631" s="31"/>
      <c r="Q3631" s="31"/>
      <c r="R3631" s="31" t="s">
        <v>7195</v>
      </c>
      <c r="S3631" s="31" t="s">
        <v>7196</v>
      </c>
      <c r="T3631" s="40" t="s">
        <v>7197</v>
      </c>
      <c r="U3631" s="40"/>
    </row>
    <row r="3632">
      <c r="A3632" s="39">
        <v>9</v>
      </c>
      <c r="B3632" s="54" t="s">
        <v>40</v>
      </c>
      <c r="C3632" s="55" t="s">
        <v>7198</v>
      </c>
      <c r="D3632" s="141" t="s">
        <v>7017</v>
      </c>
      <c r="E3632" s="88">
        <v>45349</v>
      </c>
      <c r="F3632" s="37" t="str">
        <f>VLOOKUP($C3632,CARPETAS!$C$5:$L$2388,2,FALSE)</f>
        <v>PYB041</v>
      </c>
      <c r="G3632" s="27" t="str">
        <f>VLOOKUP($C3632,CARPETAS!$C$5:$L$2388,9,FALSE)</f>
        <v>148,55,27</v>
      </c>
      <c r="H3632" s="28">
        <f>VLOOKUP($C3632,CARPETAS!$C$5:$L$2388,5,FALSE)</f>
        <v>0</v>
      </c>
      <c r="I3632" s="88">
        <v>45351</v>
      </c>
      <c r="J3632" s="29" t="str">
        <f>VLOOKUP($C3632,CARPETAS!$C$5:$L$2388,4,FALSE)</f>
        <v>Salto</v>
      </c>
      <c r="K3632" s="38"/>
      <c r="L3632" s="93">
        <f>I3632+1</f>
        <v>45352</v>
      </c>
      <c r="M3632" s="30">
        <f t="shared" si="233"/>
        <v>3</v>
      </c>
      <c r="N3632" s="31">
        <v>980</v>
      </c>
      <c r="O3632" s="31" t="s">
        <v>7199</v>
      </c>
      <c r="P3632" s="31">
        <v>982</v>
      </c>
      <c r="Q3632" s="31">
        <v>453</v>
      </c>
      <c r="R3632" s="31" t="s">
        <v>7200</v>
      </c>
      <c r="S3632" s="31" t="s">
        <v>7201</v>
      </c>
      <c r="T3632" s="40" t="s">
        <v>7202</v>
      </c>
      <c r="U3632" s="40"/>
    </row>
    <row r="3633">
      <c r="A3633" s="39">
        <v>9</v>
      </c>
      <c r="B3633" s="54" t="s">
        <v>40</v>
      </c>
      <c r="C3633" s="55" t="s">
        <v>7203</v>
      </c>
      <c r="D3633" s="141" t="s">
        <v>6548</v>
      </c>
      <c r="E3633" s="88">
        <v>45349</v>
      </c>
      <c r="F3633" s="37" t="str">
        <f>VLOOKUP($C3633,CARPETAS!$C$5:$L$2388,2,FALSE)</f>
        <v>PYB042</v>
      </c>
      <c r="G3633" s="27" t="str">
        <f>VLOOKUP($C3633,CARPETAS!$C$5:$L$2388,9,FALSE)</f>
        <v>148,55,19</v>
      </c>
      <c r="H3633" s="28" t="str">
        <f>VLOOKUP($C3633,CARPETAS!$C$5:$L$2388,5,FALSE)</f>
        <v>Cargo Net</v>
      </c>
      <c r="I3633" s="88">
        <v>45351</v>
      </c>
      <c r="J3633" s="29" t="str">
        <f>VLOOKUP($C3633,CARPETAS!$C$5:$L$2388,4,FALSE)</f>
        <v>Salto</v>
      </c>
      <c r="K3633" s="38"/>
      <c r="L3633" s="93">
        <f>I3633+1</f>
        <v>45352</v>
      </c>
      <c r="M3633" s="30">
        <f t="shared" si="233"/>
        <v>3</v>
      </c>
      <c r="N3633" s="31">
        <v>980</v>
      </c>
      <c r="O3633" s="31" t="s">
        <v>7204</v>
      </c>
      <c r="P3633" s="31">
        <v>980</v>
      </c>
      <c r="Q3633" s="31"/>
      <c r="R3633" s="31" t="s">
        <v>6865</v>
      </c>
      <c r="S3633" s="31" t="s">
        <v>6866</v>
      </c>
      <c r="T3633" s="40" t="s">
        <v>7205</v>
      </c>
      <c r="U3633" s="40"/>
    </row>
    <row r="3634" ht="28.5">
      <c r="A3634" s="39">
        <v>9</v>
      </c>
      <c r="B3634" s="54" t="s">
        <v>40</v>
      </c>
      <c r="C3634" s="55" t="s">
        <v>7206</v>
      </c>
      <c r="D3634" s="141" t="s">
        <v>7207</v>
      </c>
      <c r="E3634" s="88">
        <v>45349</v>
      </c>
      <c r="F3634" s="37" t="str">
        <f>VLOOKUP($C3634,CARPETAS!$C$5:$L$2388,2,FALSE)</f>
        <v>PYB043</v>
      </c>
      <c r="G3634" s="27" t="str">
        <f>VLOOKUP($C3634,CARPETAS!$C$5:$L$2388,9,FALSE)</f>
        <v>148,55,33</v>
      </c>
      <c r="H3634" s="28" t="str">
        <f>VLOOKUP($C3634,CARPETAS!$C$5:$L$2388,5,FALSE)</f>
        <v>Tahan</v>
      </c>
      <c r="I3634" s="88">
        <v>45351</v>
      </c>
      <c r="J3634" s="29" t="str">
        <f>VLOOKUP($C3634,CARPETAS!$C$5:$L$2388,4,FALSE)</f>
        <v>Salto</v>
      </c>
      <c r="K3634" s="38"/>
      <c r="L3634" s="93">
        <f>I3634+1</f>
        <v>45352</v>
      </c>
      <c r="M3634" s="30">
        <f t="shared" si="233"/>
        <v>3</v>
      </c>
      <c r="N3634" s="31">
        <v>980</v>
      </c>
      <c r="O3634" s="31" t="s">
        <v>7208</v>
      </c>
      <c r="P3634" s="31">
        <v>981</v>
      </c>
      <c r="Q3634" s="31">
        <v>3025</v>
      </c>
      <c r="R3634" s="31" t="s">
        <v>6651</v>
      </c>
      <c r="S3634" s="31" t="s">
        <v>6652</v>
      </c>
      <c r="T3634" s="40" t="s">
        <v>7209</v>
      </c>
      <c r="U3634" s="40"/>
    </row>
    <row r="3635">
      <c r="A3635" s="39">
        <v>9</v>
      </c>
      <c r="B3635" s="54" t="s">
        <v>40</v>
      </c>
      <c r="C3635" s="55" t="s">
        <v>7198</v>
      </c>
      <c r="D3635" s="141" t="s">
        <v>7017</v>
      </c>
      <c r="E3635" s="88">
        <v>45348</v>
      </c>
      <c r="F3635" s="37" t="str">
        <f>VLOOKUP($C3635,CARPETAS!$C$5:$L$2388,2,FALSE)</f>
        <v>PYB041</v>
      </c>
      <c r="G3635" s="27" t="str">
        <f>VLOOKUP($C3635,CARPETAS!$C$5:$L$2388,9,FALSE)</f>
        <v>148,55,27</v>
      </c>
      <c r="H3635" s="28">
        <f>VLOOKUP($C3635,CARPETAS!$C$5:$L$2388,5,FALSE)</f>
        <v>0</v>
      </c>
      <c r="I3635" s="88">
        <f>E3635+3</f>
        <v>45351</v>
      </c>
      <c r="J3635" s="29" t="str">
        <f>VLOOKUP($C3635,CARPETAS!$C$5:$L$2388,4,FALSE)</f>
        <v>Salto</v>
      </c>
      <c r="K3635" s="38"/>
      <c r="L3635" s="93">
        <f>I3635+1</f>
        <v>45352</v>
      </c>
      <c r="M3635" s="30">
        <f t="shared" si="233"/>
        <v>4</v>
      </c>
      <c r="N3635" s="31">
        <v>980</v>
      </c>
      <c r="O3635" s="31" t="s">
        <v>7210</v>
      </c>
      <c r="P3635" s="31">
        <v>981</v>
      </c>
      <c r="Q3635" s="31">
        <v>450</v>
      </c>
      <c r="R3635" s="31" t="s">
        <v>7211</v>
      </c>
      <c r="S3635" s="31" t="s">
        <v>7212</v>
      </c>
      <c r="T3635" s="40" t="s">
        <v>7213</v>
      </c>
      <c r="U3635" s="40"/>
    </row>
    <row r="3636">
      <c r="A3636" s="39">
        <v>9</v>
      </c>
      <c r="B3636" s="54" t="s">
        <v>40</v>
      </c>
      <c r="C3636" s="55" t="s">
        <v>7174</v>
      </c>
      <c r="D3636" s="141" t="s">
        <v>32</v>
      </c>
      <c r="E3636" s="88">
        <v>45350</v>
      </c>
      <c r="F3636" s="37" t="str">
        <f>VLOOKUP($C3636,CARPETAS!$C$5:$L$2388,2,FALSE)</f>
        <v>BRB008</v>
      </c>
      <c r="G3636" s="27" t="str">
        <f>VLOOKUP($C3636,CARPETAS!$C$5:$L$2388,9,FALSE)</f>
        <v>148,51,58</v>
      </c>
      <c r="H3636" s="28" t="str">
        <f>VLOOKUP($C3636,CARPETAS!$C$5:$L$2388,5,FALSE)</f>
        <v>Silvio</v>
      </c>
      <c r="I3636" s="88">
        <v>45351</v>
      </c>
      <c r="J3636" s="29" t="str">
        <f>VLOOKUP($C3636,CARPETAS!$C$5:$L$2388,4,FALSE)</f>
        <v>Rio Branco</v>
      </c>
      <c r="K3636" s="38"/>
      <c r="L3636" s="93">
        <v>45353</v>
      </c>
      <c r="M3636" s="30">
        <f t="shared" si="233"/>
        <v>3</v>
      </c>
      <c r="N3636" s="31">
        <v>918</v>
      </c>
      <c r="O3636" s="31" t="s">
        <v>1251</v>
      </c>
      <c r="P3636" s="31">
        <v>918</v>
      </c>
      <c r="Q3636" s="31">
        <v>6759</v>
      </c>
      <c r="R3636" s="31" t="s">
        <v>144</v>
      </c>
      <c r="S3636" s="31" t="s">
        <v>145</v>
      </c>
      <c r="T3636" s="40" t="s">
        <v>7214</v>
      </c>
      <c r="U3636" s="40"/>
    </row>
    <row r="3637">
      <c r="A3637" s="39">
        <v>9</v>
      </c>
      <c r="B3637" s="54" t="s">
        <v>40</v>
      </c>
      <c r="C3637" s="55" t="s">
        <v>7152</v>
      </c>
      <c r="D3637" s="141" t="s">
        <v>26</v>
      </c>
      <c r="E3637" s="88">
        <v>45349</v>
      </c>
      <c r="F3637" s="37" t="str">
        <f>VLOOKUP($C3637,CARPETAS!$C$5:$L$2388,2,FALSE)</f>
        <v>BRB007</v>
      </c>
      <c r="G3637" s="27" t="str">
        <f>VLOOKUP($C3637,CARPETAS!$C$5:$L$2388,9,FALSE)</f>
        <v>148.48.32</v>
      </c>
      <c r="H3637" s="28" t="str">
        <f>VLOOKUP($C3637,CARPETAS!$C$5:$L$2388,5,FALSE)</f>
        <v>Zanini</v>
      </c>
      <c r="I3637" s="88">
        <f>E3637+2</f>
        <v>45351</v>
      </c>
      <c r="J3637" s="29" t="str">
        <f>VLOOKUP($C3637,CARPETAS!$C$5:$L$2388,4,FALSE)</f>
        <v>Rio Branco</v>
      </c>
      <c r="K3637" s="38"/>
      <c r="L3637" s="93">
        <f>I3637+1+1</f>
        <v>45353</v>
      </c>
      <c r="M3637" s="30">
        <f t="shared" si="233"/>
        <v>4</v>
      </c>
      <c r="N3637" s="31">
        <v>900</v>
      </c>
      <c r="O3637" s="31" t="s">
        <v>1278</v>
      </c>
      <c r="P3637" s="31">
        <v>901</v>
      </c>
      <c r="Q3637" s="31">
        <v>4265</v>
      </c>
      <c r="R3637" s="31" t="s">
        <v>221</v>
      </c>
      <c r="S3637" s="31" t="s">
        <v>5240</v>
      </c>
      <c r="T3637" s="40" t="s">
        <v>7215</v>
      </c>
      <c r="U3637" s="40"/>
    </row>
    <row r="3638">
      <c r="A3638" s="39">
        <v>8</v>
      </c>
      <c r="B3638" s="54" t="s">
        <v>40</v>
      </c>
      <c r="C3638" s="55" t="s">
        <v>7216</v>
      </c>
      <c r="D3638" s="141" t="s">
        <v>38</v>
      </c>
      <c r="E3638" s="88">
        <v>45345</v>
      </c>
      <c r="F3638" s="37" t="str">
        <f>VLOOKUP($C3638,CARPETAS!$C$5:$L$2388,2,FALSE)</f>
        <v>BRA008</v>
      </c>
      <c r="G3638" s="27" t="str">
        <f>VLOOKUP($C3638,CARPETAS!$C$5:$L$2388,9,FALSE)</f>
        <v>148,52,05</v>
      </c>
      <c r="H3638" s="28" t="str">
        <f>VLOOKUP($C3638,CARPETAS!$C$5:$L$2388,5,FALSE)</f>
        <v>Silvio</v>
      </c>
      <c r="I3638" s="88">
        <v>45351</v>
      </c>
      <c r="J3638" s="29" t="str">
        <f>VLOOKUP($C3638,CARPETAS!$C$5:$L$2388,4,FALSE)</f>
        <v>Rio Branco</v>
      </c>
      <c r="K3638" s="38"/>
      <c r="L3638" s="93">
        <v>45356</v>
      </c>
      <c r="M3638" s="30">
        <f ref="M3638:M3701" t="shared" si="234">IF(E3638&lt;&gt;"",L3638-E3638,"-")</f>
        <v>11</v>
      </c>
      <c r="N3638" s="31">
        <v>1104</v>
      </c>
      <c r="O3638" s="31" t="s">
        <v>7076</v>
      </c>
      <c r="P3638" s="31">
        <v>1104</v>
      </c>
      <c r="Q3638" s="31">
        <v>6762</v>
      </c>
      <c r="R3638" s="31" t="s">
        <v>7217</v>
      </c>
      <c r="S3638" s="31" t="s">
        <v>7218</v>
      </c>
      <c r="T3638" s="40" t="s">
        <v>7219</v>
      </c>
      <c r="U3638" s="40"/>
    </row>
    <row r="3639">
      <c r="A3639" s="39">
        <v>8</v>
      </c>
      <c r="B3639" s="54" t="s">
        <v>40</v>
      </c>
      <c r="C3639" s="55" t="s">
        <v>7220</v>
      </c>
      <c r="D3639" s="141" t="s">
        <v>38</v>
      </c>
      <c r="E3639" s="88">
        <v>45345</v>
      </c>
      <c r="F3639" s="37" t="str">
        <f>VLOOKUP($C3639,CARPETAS!$C$5:$L$2388,2,FALSE)</f>
        <v>BRA008</v>
      </c>
      <c r="G3639" s="27" t="str">
        <f>VLOOKUP($C3639,CARPETAS!$C$5:$L$2388,9,FALSE)</f>
        <v>148,52,05</v>
      </c>
      <c r="H3639" s="28" t="str">
        <f>VLOOKUP($C3639,CARPETAS!$C$5:$L$2388,5,FALSE)</f>
        <v>Silvio</v>
      </c>
      <c r="I3639" s="88">
        <v>45351</v>
      </c>
      <c r="J3639" s="29" t="str">
        <f>VLOOKUP($C3639,CARPETAS!$C$5:$L$2388,4,FALSE)</f>
        <v>Rio Branco</v>
      </c>
      <c r="K3639" s="38"/>
      <c r="L3639" s="93">
        <v>45356</v>
      </c>
      <c r="M3639" s="30">
        <f t="shared" si="234"/>
        <v>11</v>
      </c>
      <c r="N3639" s="31">
        <v>1104</v>
      </c>
      <c r="O3639" s="31" t="s">
        <v>7076</v>
      </c>
      <c r="P3639" s="31">
        <v>1104</v>
      </c>
      <c r="Q3639" s="31">
        <v>6773</v>
      </c>
      <c r="R3639" s="31" t="s">
        <v>7221</v>
      </c>
      <c r="S3639" s="31" t="s">
        <v>7222</v>
      </c>
      <c r="T3639" s="40" t="s">
        <v>7219</v>
      </c>
      <c r="U3639" s="40"/>
    </row>
    <row r="3640" ht="28.5">
      <c r="A3640" s="39">
        <v>9</v>
      </c>
      <c r="B3640" s="54" t="s">
        <v>40</v>
      </c>
      <c r="C3640" s="55" t="s">
        <v>7223</v>
      </c>
      <c r="D3640" s="141" t="s">
        <v>6799</v>
      </c>
      <c r="E3640" s="88">
        <v>45348</v>
      </c>
      <c r="F3640" s="37" t="str">
        <f>VLOOKUP($C3640,CARPETAS!$C$5:$L$2388,2,FALSE)</f>
        <v>PYB044</v>
      </c>
      <c r="G3640" s="27" t="str">
        <f>VLOOKUP($C3640,CARPETAS!$C$5:$L$2388,9,FALSE)</f>
        <v>148,55,25</v>
      </c>
      <c r="H3640" s="28" t="str">
        <f>VLOOKUP($C3640,CARPETAS!$C$5:$L$2388,5,FALSE)</f>
        <v>Jauser</v>
      </c>
      <c r="I3640" s="88">
        <v>45352</v>
      </c>
      <c r="J3640" s="29" t="str">
        <f>VLOOKUP($C3640,CARPETAS!$C$5:$L$2388,4,FALSE)</f>
        <v>Salto</v>
      </c>
      <c r="K3640" s="38"/>
      <c r="L3640" s="93">
        <f>I3640+1</f>
        <v>45353</v>
      </c>
      <c r="M3640" s="30">
        <f t="shared" si="234"/>
        <v>5</v>
      </c>
      <c r="N3640" s="31">
        <v>972</v>
      </c>
      <c r="O3640" s="31"/>
      <c r="P3640" s="31">
        <v>972</v>
      </c>
      <c r="Q3640" s="31"/>
      <c r="R3640" s="31" t="s">
        <v>7224</v>
      </c>
      <c r="S3640" s="31" t="s">
        <v>7081</v>
      </c>
      <c r="T3640" s="40" t="s">
        <v>7225</v>
      </c>
      <c r="U3640" s="40"/>
    </row>
    <row r="3641">
      <c r="A3641" s="39">
        <v>9</v>
      </c>
      <c r="B3641" s="54" t="s">
        <v>22</v>
      </c>
      <c r="C3641" s="55" t="s">
        <v>23</v>
      </c>
      <c r="D3641" s="141" t="s">
        <v>6984</v>
      </c>
      <c r="E3641" s="88">
        <v>45349</v>
      </c>
      <c r="F3641" s="37" t="str">
        <f>VLOOKUP($C3641,CARPETAS!$C$5:$L$2388,2,FALSE)</f>
        <v>BRB</v>
      </c>
      <c r="G3641" s="27" t="str">
        <f>VLOOKUP($C3641,CARPETAS!$C$5:$L$2388,9,FALSE)</f>
        <v>xx</v>
      </c>
      <c r="H3641" s="28" t="str">
        <f>VLOOKUP($C3641,CARPETAS!$C$5:$L$2388,5,FALSE)</f>
        <v>xx</v>
      </c>
      <c r="I3641" s="88">
        <f>E3641+3</f>
        <v>45352</v>
      </c>
      <c r="J3641" s="29" t="str">
        <f>VLOOKUP($C3641,CARPETAS!$C$5:$L$2388,4,FALSE)</f>
        <v>xx</v>
      </c>
      <c r="K3641" s="38"/>
      <c r="L3641" s="93">
        <f>I3641+1</f>
        <v>45353</v>
      </c>
      <c r="M3641" s="30">
        <f t="shared" si="234"/>
        <v>4</v>
      </c>
      <c r="N3641" s="31">
        <v>980</v>
      </c>
      <c r="O3641" s="31"/>
      <c r="P3641" s="31"/>
      <c r="Q3641" s="31"/>
      <c r="R3641" s="31"/>
      <c r="S3641" s="31"/>
      <c r="T3641" s="40"/>
      <c r="U3641" s="40"/>
    </row>
    <row r="3642">
      <c r="A3642" s="39">
        <v>9</v>
      </c>
      <c r="B3642" s="54" t="s">
        <v>40</v>
      </c>
      <c r="C3642" s="55" t="s">
        <v>7226</v>
      </c>
      <c r="D3642" s="141" t="s">
        <v>6554</v>
      </c>
      <c r="E3642" s="88">
        <v>45349</v>
      </c>
      <c r="F3642" s="37" t="str">
        <f>VLOOKUP($C3642,CARPETAS!$C$5:$L$2388,2,FALSE)</f>
        <v>PYB045</v>
      </c>
      <c r="G3642" s="27">
        <f>VLOOKUP($C3642,CARPETAS!$C$5:$L$2388,9,FALSE)</f>
        <v>0</v>
      </c>
      <c r="H3642" s="28">
        <f>VLOOKUP($C3642,CARPETAS!$C$5:$L$2388,5,FALSE)</f>
        <v>0</v>
      </c>
      <c r="I3642" s="88">
        <v>45352</v>
      </c>
      <c r="J3642" s="29" t="str">
        <f>VLOOKUP($C3642,CARPETAS!$C$5:$L$2388,4,FALSE)</f>
        <v>Salto</v>
      </c>
      <c r="K3642" s="38"/>
      <c r="L3642" s="93">
        <v>45353</v>
      </c>
      <c r="M3642" s="30">
        <f t="shared" si="234"/>
        <v>4</v>
      </c>
      <c r="N3642" s="31">
        <v>930</v>
      </c>
      <c r="O3642" s="31" t="s">
        <v>7227</v>
      </c>
      <c r="P3642" s="31">
        <v>930</v>
      </c>
      <c r="Q3642" s="31"/>
      <c r="R3642" s="31" t="s">
        <v>5502</v>
      </c>
      <c r="S3642" s="31" t="s">
        <v>2376</v>
      </c>
      <c r="T3642" s="40" t="s">
        <v>7228</v>
      </c>
      <c r="U3642" s="40"/>
    </row>
    <row r="3643">
      <c r="A3643" s="39">
        <v>9</v>
      </c>
      <c r="B3643" s="54" t="s">
        <v>40</v>
      </c>
      <c r="C3643" s="55" t="s">
        <v>7226</v>
      </c>
      <c r="D3643" s="141" t="s">
        <v>6554</v>
      </c>
      <c r="E3643" s="88">
        <v>45350</v>
      </c>
      <c r="F3643" s="37" t="str">
        <f>VLOOKUP($C3643,CARPETAS!$C$5:$L$2388,2,FALSE)</f>
        <v>PYB045</v>
      </c>
      <c r="G3643" s="27">
        <f>VLOOKUP($C3643,CARPETAS!$C$5:$L$2388,9,FALSE)</f>
        <v>0</v>
      </c>
      <c r="H3643" s="28">
        <f>VLOOKUP($C3643,CARPETAS!$C$5:$L$2388,5,FALSE)</f>
        <v>0</v>
      </c>
      <c r="I3643" s="88">
        <f>E3643+3</f>
        <v>45353</v>
      </c>
      <c r="J3643" s="29" t="str">
        <f>VLOOKUP($C3643,CARPETAS!$C$5:$L$2388,4,FALSE)</f>
        <v>Salto</v>
      </c>
      <c r="K3643" s="38"/>
      <c r="L3643" s="93">
        <v>45355</v>
      </c>
      <c r="M3643" s="30">
        <f t="shared" si="234"/>
        <v>5</v>
      </c>
      <c r="N3643" s="31">
        <v>930</v>
      </c>
      <c r="O3643" s="31" t="s">
        <v>7229</v>
      </c>
      <c r="P3643" s="31">
        <v>933</v>
      </c>
      <c r="Q3643" s="31"/>
      <c r="R3643" s="31" t="s">
        <v>6273</v>
      </c>
      <c r="S3643" s="31" t="s">
        <v>6274</v>
      </c>
      <c r="T3643" s="40" t="s">
        <v>7230</v>
      </c>
      <c r="U3643" s="40"/>
    </row>
    <row r="3644">
      <c r="A3644" s="39">
        <v>8</v>
      </c>
      <c r="B3644" s="54" t="s">
        <v>40</v>
      </c>
      <c r="C3644" s="55" t="s">
        <v>7231</v>
      </c>
      <c r="D3644" s="141" t="s">
        <v>38</v>
      </c>
      <c r="E3644" s="88">
        <v>45344</v>
      </c>
      <c r="F3644" s="37" t="str">
        <f>VLOOKUP($C3644,CARPETAS!$C$5:$L$2388,2,FALSE)</f>
        <v>BRA008</v>
      </c>
      <c r="G3644" s="27" t="str">
        <f>VLOOKUP($C3644,CARPETAS!$C$5:$L$2388,9,FALSE)</f>
        <v>148,52,05</v>
      </c>
      <c r="H3644" s="28" t="str">
        <f>VLOOKUP($C3644,CARPETAS!$C$5:$L$2388,5,FALSE)</f>
        <v>Silvio</v>
      </c>
      <c r="I3644" s="88">
        <f>E3644+10</f>
        <v>45354</v>
      </c>
      <c r="J3644" s="29" t="str">
        <f>VLOOKUP($C3644,CARPETAS!$C$5:$L$2388,4,FALSE)</f>
        <v>Rio Branco</v>
      </c>
      <c r="K3644" s="38"/>
      <c r="L3644" s="93">
        <v>45358</v>
      </c>
      <c r="M3644" s="30">
        <f t="shared" si="234"/>
        <v>14</v>
      </c>
      <c r="N3644" s="31">
        <v>1104</v>
      </c>
      <c r="O3644" s="31" t="s">
        <v>7076</v>
      </c>
      <c r="P3644" s="31"/>
      <c r="Q3644" s="31">
        <v>6771</v>
      </c>
      <c r="R3644" s="31" t="s">
        <v>437</v>
      </c>
      <c r="S3644" s="31" t="s">
        <v>1732</v>
      </c>
      <c r="T3644" s="40"/>
      <c r="U3644" s="40"/>
    </row>
    <row r="3645">
      <c r="A3645" s="39">
        <v>9</v>
      </c>
      <c r="B3645" s="54" t="s">
        <v>40</v>
      </c>
      <c r="C3645" s="55" t="s">
        <v>7232</v>
      </c>
      <c r="D3645" s="141" t="s">
        <v>2282</v>
      </c>
      <c r="E3645" s="88">
        <v>45349</v>
      </c>
      <c r="F3645" s="37" t="str">
        <f>VLOOKUP($C3645,CARPETAS!$C$5:$L$2388,2,FALSE)</f>
        <v>BRE006</v>
      </c>
      <c r="G3645" s="27" t="str">
        <f>VLOOKUP($C3645,CARPETAS!$C$5:$L$2388,9,FALSE)</f>
        <v>1485292/1485306</v>
      </c>
      <c r="H3645" s="28">
        <f>VLOOKUP($C3645,CARPETAS!$C$5:$L$2388,5,FALSE)</f>
        <v>0</v>
      </c>
      <c r="I3645" s="88">
        <v>45355</v>
      </c>
      <c r="J3645" s="29" t="str">
        <f>VLOOKUP($C3645,CARPETAS!$C$5:$L$2388,4,FALSE)</f>
        <v>Rio Branco</v>
      </c>
      <c r="K3645" s="38"/>
      <c r="L3645" s="93">
        <f>I3645+1</f>
        <v>45356</v>
      </c>
      <c r="M3645" s="30">
        <f t="shared" si="234"/>
        <v>7</v>
      </c>
      <c r="N3645" s="31">
        <v>1824</v>
      </c>
      <c r="O3645" s="31"/>
      <c r="P3645" s="31"/>
      <c r="Q3645" s="31"/>
      <c r="R3645" s="31"/>
      <c r="S3645" s="31"/>
      <c r="T3645" s="40"/>
      <c r="U3645" s="40"/>
    </row>
    <row r="3646">
      <c r="A3646" s="39">
        <v>10</v>
      </c>
      <c r="B3646" s="54" t="s">
        <v>40</v>
      </c>
      <c r="C3646" s="55" t="s">
        <v>7233</v>
      </c>
      <c r="D3646" s="141" t="s">
        <v>7017</v>
      </c>
      <c r="E3646" s="88">
        <v>45355</v>
      </c>
      <c r="F3646" s="37" t="str">
        <f>VLOOKUP($C3646,CARPETAS!$C$5:$L$2388,2,FALSE)</f>
        <v>PYB046</v>
      </c>
      <c r="G3646" s="27" t="str">
        <f>VLOOKUP($C3646,CARPETAS!$C$5:$L$2388,9,FALSE)</f>
        <v>148,62,08</v>
      </c>
      <c r="H3646" s="28">
        <f>VLOOKUP($C3646,CARPETAS!$C$5:$L$2388,5,FALSE)</f>
        <v>0</v>
      </c>
      <c r="I3646" s="88">
        <v>45357</v>
      </c>
      <c r="J3646" s="29" t="str">
        <f>VLOOKUP($C3646,CARPETAS!$C$5:$L$2388,4,FALSE)</f>
        <v>Salto</v>
      </c>
      <c r="K3646" s="38"/>
      <c r="L3646" s="93">
        <f>I3646+1</f>
        <v>45358</v>
      </c>
      <c r="M3646" s="30">
        <f t="shared" si="234"/>
        <v>3</v>
      </c>
      <c r="N3646" s="31">
        <v>980</v>
      </c>
      <c r="O3646" s="31" t="s">
        <v>7234</v>
      </c>
      <c r="P3646" s="31">
        <v>982</v>
      </c>
      <c r="Q3646" s="31"/>
      <c r="R3646" s="31" t="s">
        <v>7235</v>
      </c>
      <c r="S3646" s="31" t="s">
        <v>7236</v>
      </c>
      <c r="T3646" s="40" t="s">
        <v>7237</v>
      </c>
      <c r="U3646" s="40"/>
    </row>
    <row r="3647">
      <c r="A3647" s="39">
        <v>10</v>
      </c>
      <c r="B3647" s="54" t="s">
        <v>40</v>
      </c>
      <c r="C3647" s="55" t="s">
        <v>7174</v>
      </c>
      <c r="D3647" s="141" t="s">
        <v>5708</v>
      </c>
      <c r="E3647" s="88">
        <v>45356</v>
      </c>
      <c r="F3647" s="37" t="str">
        <f>VLOOKUP($C3647,CARPETAS!$C$5:$L$2388,2,FALSE)</f>
        <v>BRB008</v>
      </c>
      <c r="G3647" s="27" t="str">
        <f>VLOOKUP($C3647,CARPETAS!$C$5:$L$2388,9,FALSE)</f>
        <v>148,51,58</v>
      </c>
      <c r="H3647" s="28" t="str">
        <f>VLOOKUP($C3647,CARPETAS!$C$5:$L$2388,5,FALSE)</f>
        <v>Silvio</v>
      </c>
      <c r="I3647" s="88">
        <v>45357</v>
      </c>
      <c r="J3647" s="29" t="str">
        <f>VLOOKUP($C3647,CARPETAS!$C$5:$L$2388,4,FALSE)</f>
        <v>Rio Branco</v>
      </c>
      <c r="K3647" s="38"/>
      <c r="L3647" s="93">
        <f>I3647+1+2</f>
        <v>45360</v>
      </c>
      <c r="M3647" s="30">
        <f t="shared" si="234"/>
        <v>4</v>
      </c>
      <c r="N3647" s="31">
        <v>918</v>
      </c>
      <c r="O3647" s="31" t="s">
        <v>5803</v>
      </c>
      <c r="P3647" s="31">
        <v>919</v>
      </c>
      <c r="Q3647" s="31">
        <v>6760</v>
      </c>
      <c r="R3647" s="31" t="s">
        <v>6008</v>
      </c>
      <c r="S3647" s="31" t="s">
        <v>6009</v>
      </c>
      <c r="T3647" s="40" t="s">
        <v>7238</v>
      </c>
      <c r="U3647" s="40"/>
    </row>
    <row r="3648">
      <c r="A3648" s="39">
        <v>10</v>
      </c>
      <c r="B3648" s="54" t="s">
        <v>40</v>
      </c>
      <c r="C3648" s="55" t="s">
        <v>7239</v>
      </c>
      <c r="D3648" s="141" t="s">
        <v>27</v>
      </c>
      <c r="E3648" s="88">
        <v>45356</v>
      </c>
      <c r="F3648" s="37" t="str">
        <f>VLOOKUP($C3648,CARPETAS!$C$5:$L$2388,2,FALSE)</f>
        <v>BRB009</v>
      </c>
      <c r="G3648" s="27" t="str">
        <f>VLOOKUP($C3648,CARPETAS!$C$5:$L$2388,9,FALSE)</f>
        <v>148,63,71</v>
      </c>
      <c r="H3648" s="28" t="str">
        <f>VLOOKUP($C3648,CARPETAS!$C$5:$L$2388,5,FALSE)</f>
        <v>Silvio</v>
      </c>
      <c r="I3648" s="88">
        <v>45357</v>
      </c>
      <c r="J3648" s="29" t="str">
        <f>VLOOKUP($C3648,CARPETAS!$C$5:$L$2388,4,FALSE)</f>
        <v>Rio Branco</v>
      </c>
      <c r="K3648" s="38"/>
      <c r="L3648" s="93">
        <f>I3648+1+2</f>
        <v>45360</v>
      </c>
      <c r="M3648" s="30">
        <f t="shared" si="234"/>
        <v>4</v>
      </c>
      <c r="N3648" s="31">
        <v>918</v>
      </c>
      <c r="O3648" s="31" t="s">
        <v>1675</v>
      </c>
      <c r="P3648" s="31">
        <v>918</v>
      </c>
      <c r="Q3648" s="31">
        <v>6783</v>
      </c>
      <c r="R3648" s="31" t="s">
        <v>4440</v>
      </c>
      <c r="S3648" s="31" t="s">
        <v>4446</v>
      </c>
      <c r="T3648" s="40" t="s">
        <v>7240</v>
      </c>
      <c r="U3648" s="40"/>
    </row>
    <row r="3649">
      <c r="A3649" s="39">
        <v>10</v>
      </c>
      <c r="B3649" s="54" t="s">
        <v>40</v>
      </c>
      <c r="C3649" s="55" t="s">
        <v>7241</v>
      </c>
      <c r="D3649" s="141" t="s">
        <v>6548</v>
      </c>
      <c r="E3649" s="88">
        <v>45355</v>
      </c>
      <c r="F3649" s="37" t="str">
        <f>VLOOKUP($C3649,CARPETAS!$C$5:$L$2388,2,FALSE)</f>
        <v>PYB049</v>
      </c>
      <c r="G3649" s="27" t="str">
        <f>VLOOKUP($C3649,CARPETAS!$C$5:$L$2388,9,FALSE)</f>
        <v>148,61,03</v>
      </c>
      <c r="H3649" s="28">
        <f>VLOOKUP($C3649,CARPETAS!$C$5:$L$2388,5,FALSE)</f>
        <v>0</v>
      </c>
      <c r="I3649" s="88">
        <f>E3649+3</f>
        <v>45358</v>
      </c>
      <c r="J3649" s="29" t="str">
        <f>VLOOKUP($C3649,CARPETAS!$C$5:$L$2388,4,FALSE)</f>
        <v>Salto</v>
      </c>
      <c r="K3649" s="38"/>
      <c r="L3649" s="93">
        <f>I3649+1</f>
        <v>45359</v>
      </c>
      <c r="M3649" s="30">
        <f t="shared" si="234"/>
        <v>4</v>
      </c>
      <c r="N3649" s="31">
        <v>980</v>
      </c>
      <c r="O3649" s="31" t="s">
        <v>7242</v>
      </c>
      <c r="P3649" s="31">
        <v>982</v>
      </c>
      <c r="Q3649" s="31"/>
      <c r="R3649" s="31" t="s">
        <v>7243</v>
      </c>
      <c r="S3649" s="31" t="s">
        <v>7244</v>
      </c>
      <c r="T3649" s="40" t="s">
        <v>7245</v>
      </c>
      <c r="U3649" s="40"/>
    </row>
    <row r="3650">
      <c r="A3650" s="39">
        <v>10</v>
      </c>
      <c r="B3650" s="54" t="s">
        <v>40</v>
      </c>
      <c r="C3650" s="55" t="s">
        <v>7241</v>
      </c>
      <c r="D3650" s="141" t="s">
        <v>6548</v>
      </c>
      <c r="E3650" s="88">
        <v>45356</v>
      </c>
      <c r="F3650" s="37" t="str">
        <f>VLOOKUP($C3650,CARPETAS!$C$5:$L$2388,2,FALSE)</f>
        <v>PYB049</v>
      </c>
      <c r="G3650" s="27" t="str">
        <f>VLOOKUP($C3650,CARPETAS!$C$5:$L$2388,9,FALSE)</f>
        <v>148,61,03</v>
      </c>
      <c r="H3650" s="28">
        <f>VLOOKUP($C3650,CARPETAS!$C$5:$L$2388,5,FALSE)</f>
        <v>0</v>
      </c>
      <c r="I3650" s="88">
        <v>45358</v>
      </c>
      <c r="J3650" s="29" t="str">
        <f>VLOOKUP($C3650,CARPETAS!$C$5:$L$2388,4,FALSE)</f>
        <v>Salto</v>
      </c>
      <c r="K3650" s="38"/>
      <c r="L3650" s="93">
        <f>I3650+1</f>
        <v>45359</v>
      </c>
      <c r="M3650" s="30">
        <f t="shared" si="234"/>
        <v>3</v>
      </c>
      <c r="N3650" s="31">
        <v>980</v>
      </c>
      <c r="O3650" s="31" t="s">
        <v>7246</v>
      </c>
      <c r="P3650" s="31"/>
      <c r="Q3650" s="31"/>
      <c r="R3650" s="31" t="s">
        <v>6765</v>
      </c>
      <c r="S3650" s="31" t="s">
        <v>6766</v>
      </c>
      <c r="T3650" s="40" t="s">
        <v>7245</v>
      </c>
      <c r="U3650" s="40"/>
    </row>
    <row r="3651">
      <c r="A3651" s="39">
        <v>10</v>
      </c>
      <c r="B3651" s="54" t="s">
        <v>40</v>
      </c>
      <c r="C3651" s="55" t="s">
        <v>7233</v>
      </c>
      <c r="D3651" s="141" t="s">
        <v>7017</v>
      </c>
      <c r="E3651" s="88">
        <v>45356</v>
      </c>
      <c r="F3651" s="37" t="str">
        <f>VLOOKUP($C3651,CARPETAS!$C$5:$L$2388,2,FALSE)</f>
        <v>PYB046</v>
      </c>
      <c r="G3651" s="27" t="str">
        <f>VLOOKUP($C3651,CARPETAS!$C$5:$L$2388,9,FALSE)</f>
        <v>148,62,08</v>
      </c>
      <c r="H3651" s="28">
        <f>VLOOKUP($C3651,CARPETAS!$C$5:$L$2388,5,FALSE)</f>
        <v>0</v>
      </c>
      <c r="I3651" s="88">
        <v>45358</v>
      </c>
      <c r="J3651" s="29" t="str">
        <f>VLOOKUP($C3651,CARPETAS!$C$5:$L$2388,4,FALSE)</f>
        <v>Salto</v>
      </c>
      <c r="K3651" s="38"/>
      <c r="L3651" s="93">
        <f>I3651+1</f>
        <v>45359</v>
      </c>
      <c r="M3651" s="30">
        <f t="shared" si="234"/>
        <v>3</v>
      </c>
      <c r="N3651" s="31">
        <v>980</v>
      </c>
      <c r="O3651" s="31" t="s">
        <v>7247</v>
      </c>
      <c r="P3651" s="31">
        <v>982</v>
      </c>
      <c r="Q3651" s="31"/>
      <c r="R3651" s="31" t="s">
        <v>7122</v>
      </c>
      <c r="S3651" s="31" t="s">
        <v>7123</v>
      </c>
      <c r="T3651" s="40" t="s">
        <v>7245</v>
      </c>
      <c r="U3651" s="40"/>
    </row>
    <row r="3652">
      <c r="A3652" s="39">
        <v>10</v>
      </c>
      <c r="B3652" s="54" t="s">
        <v>40</v>
      </c>
      <c r="C3652" s="55" t="s">
        <v>7248</v>
      </c>
      <c r="D3652" s="141" t="s">
        <v>6799</v>
      </c>
      <c r="E3652" s="88">
        <v>45355</v>
      </c>
      <c r="F3652" s="37" t="str">
        <f>VLOOKUP($C3652,CARPETAS!$C$5:$L$2388,2,FALSE)</f>
        <v>PYB048</v>
      </c>
      <c r="G3652" s="27" t="str">
        <f>VLOOKUP($C3652,CARPETAS!$C$5:$L$2388,9,FALSE)</f>
        <v>148,60,72</v>
      </c>
      <c r="H3652" s="28">
        <f>VLOOKUP($C3652,CARPETAS!$C$5:$L$2388,5,FALSE)</f>
        <v>0</v>
      </c>
      <c r="I3652" s="88">
        <v>45358</v>
      </c>
      <c r="J3652" s="29" t="str">
        <f>VLOOKUP($C3652,CARPETAS!$C$5:$L$2388,4,FALSE)</f>
        <v>Salto</v>
      </c>
      <c r="K3652" s="38"/>
      <c r="L3652" s="93">
        <f>I3652+1</f>
        <v>45359</v>
      </c>
      <c r="M3652" s="30">
        <f t="shared" si="234"/>
        <v>4</v>
      </c>
      <c r="N3652" s="31">
        <v>972</v>
      </c>
      <c r="O3652" s="31"/>
      <c r="P3652" s="31"/>
      <c r="Q3652" s="31"/>
      <c r="R3652" s="31" t="s">
        <v>7249</v>
      </c>
      <c r="S3652" s="31" t="s">
        <v>6915</v>
      </c>
      <c r="T3652" s="40" t="s">
        <v>7250</v>
      </c>
      <c r="U3652" s="40"/>
    </row>
    <row r="3653">
      <c r="A3653" s="39">
        <v>10</v>
      </c>
      <c r="B3653" s="54" t="s">
        <v>40</v>
      </c>
      <c r="C3653" s="55" t="s">
        <v>7251</v>
      </c>
      <c r="D3653" s="141" t="s">
        <v>26</v>
      </c>
      <c r="E3653" s="88">
        <v>45356</v>
      </c>
      <c r="F3653" s="37" t="str">
        <f>VLOOKUP($C3653,CARPETAS!$C$5:$L$2388,2,FALSE)</f>
        <v>BRB010</v>
      </c>
      <c r="G3653" s="27" t="str">
        <f>VLOOKUP($C3653,CARPETAS!$C$5:$L$2388,9,FALSE)</f>
        <v>148,63,72</v>
      </c>
      <c r="H3653" s="28" t="str">
        <f>VLOOKUP($C3653,CARPETAS!$C$5:$L$2388,5,FALSE)</f>
        <v>Zanini</v>
      </c>
      <c r="I3653" s="88">
        <v>45358</v>
      </c>
      <c r="J3653" s="29" t="str">
        <f>VLOOKUP($C3653,CARPETAS!$C$5:$L$2388,4,FALSE)</f>
        <v>Rio Branco</v>
      </c>
      <c r="K3653" s="38"/>
      <c r="L3653" s="93">
        <f>I3653+1+1</f>
        <v>45360</v>
      </c>
      <c r="M3653" s="30">
        <f t="shared" si="234"/>
        <v>4</v>
      </c>
      <c r="N3653" s="31">
        <v>900</v>
      </c>
      <c r="O3653" s="31" t="s">
        <v>1293</v>
      </c>
      <c r="P3653" s="31">
        <v>900</v>
      </c>
      <c r="Q3653" s="31">
        <v>4281</v>
      </c>
      <c r="R3653" s="31" t="s">
        <v>171</v>
      </c>
      <c r="S3653" s="31" t="s">
        <v>172</v>
      </c>
      <c r="T3653" s="40" t="s">
        <v>7252</v>
      </c>
      <c r="U3653" s="40"/>
    </row>
    <row r="3654">
      <c r="A3654" s="39">
        <v>10</v>
      </c>
      <c r="B3654" s="54" t="s">
        <v>40</v>
      </c>
      <c r="C3654" s="55" t="s">
        <v>7248</v>
      </c>
      <c r="D3654" s="141" t="s">
        <v>6799</v>
      </c>
      <c r="E3654" s="88">
        <v>45356</v>
      </c>
      <c r="F3654" s="37" t="str">
        <f>VLOOKUP($C3654,CARPETAS!$C$5:$L$2388,2,FALSE)</f>
        <v>PYB048</v>
      </c>
      <c r="G3654" s="27" t="str">
        <f>VLOOKUP($C3654,CARPETAS!$C$5:$L$2388,9,FALSE)</f>
        <v>148,60,72</v>
      </c>
      <c r="H3654" s="28">
        <f>VLOOKUP($C3654,CARPETAS!$C$5:$L$2388,5,FALSE)</f>
        <v>0</v>
      </c>
      <c r="I3654" s="88">
        <v>45359</v>
      </c>
      <c r="J3654" s="29" t="str">
        <f>VLOOKUP($C3654,CARPETAS!$C$5:$L$2388,4,FALSE)</f>
        <v>Salto</v>
      </c>
      <c r="K3654" s="38"/>
      <c r="L3654" s="93">
        <f ref="L3654:L3665" t="shared" si="235">I3654+1</f>
        <v>45360</v>
      </c>
      <c r="M3654" s="30">
        <f t="shared" si="234"/>
        <v>4</v>
      </c>
      <c r="N3654" s="31">
        <v>972</v>
      </c>
      <c r="O3654" s="31" t="s">
        <v>7253</v>
      </c>
      <c r="P3654" s="31">
        <v>972</v>
      </c>
      <c r="Q3654" s="31"/>
      <c r="R3654" s="31" t="s">
        <v>7254</v>
      </c>
      <c r="S3654" s="31" t="s">
        <v>7255</v>
      </c>
      <c r="T3654" s="40" t="s">
        <v>7256</v>
      </c>
      <c r="U3654" s="40"/>
    </row>
    <row r="3655">
      <c r="A3655" s="39">
        <v>10</v>
      </c>
      <c r="B3655" s="54" t="s">
        <v>40</v>
      </c>
      <c r="C3655" s="55" t="s">
        <v>7257</v>
      </c>
      <c r="D3655" s="141" t="s">
        <v>6548</v>
      </c>
      <c r="E3655" s="88">
        <v>45356</v>
      </c>
      <c r="F3655" s="37" t="str">
        <f>VLOOKUP($C3655,CARPETAS!$C$5:$L$2388,2,FALSE)</f>
        <v>PYB050</v>
      </c>
      <c r="G3655" s="27" t="str">
        <f>VLOOKUP($C3655,CARPETAS!$C$5:$L$2388,9,FALSE)</f>
        <v>148,63,18</v>
      </c>
      <c r="H3655" s="28">
        <f>VLOOKUP($C3655,CARPETAS!$C$5:$L$2388,5,FALSE)</f>
        <v>0</v>
      </c>
      <c r="I3655" s="88">
        <f>E3655+3</f>
        <v>45359</v>
      </c>
      <c r="J3655" s="29" t="str">
        <f>VLOOKUP($C3655,CARPETAS!$C$5:$L$2388,4,FALSE)</f>
        <v>Salto</v>
      </c>
      <c r="K3655" s="38"/>
      <c r="L3655" s="93">
        <f t="shared" si="235"/>
        <v>45360</v>
      </c>
      <c r="M3655" s="30">
        <f t="shared" si="234"/>
        <v>4</v>
      </c>
      <c r="N3655" s="31">
        <v>980</v>
      </c>
      <c r="O3655" s="31" t="s">
        <v>7258</v>
      </c>
      <c r="P3655" s="31">
        <v>980</v>
      </c>
      <c r="Q3655" s="31"/>
      <c r="R3655" s="31" t="s">
        <v>6815</v>
      </c>
      <c r="S3655" s="31" t="s">
        <v>6816</v>
      </c>
      <c r="T3655" s="280" t="s">
        <v>7259</v>
      </c>
      <c r="U3655" s="280"/>
    </row>
    <row r="3656">
      <c r="A3656" s="39">
        <v>10</v>
      </c>
      <c r="B3656" s="54" t="s">
        <v>40</v>
      </c>
      <c r="C3656" s="55" t="s">
        <v>7260</v>
      </c>
      <c r="D3656" s="141" t="s">
        <v>6554</v>
      </c>
      <c r="E3656" s="88">
        <v>45356</v>
      </c>
      <c r="F3656" s="37" t="str">
        <f>VLOOKUP($C3656,CARPETAS!$C$5:$L$2388,2,FALSE)</f>
        <v>PYB047</v>
      </c>
      <c r="G3656" s="27" t="str">
        <f>VLOOKUP($C3656,CARPETAS!$C$5:$L$2388,9,FALSE)</f>
        <v>148,61,02</v>
      </c>
      <c r="H3656" s="28">
        <f>VLOOKUP($C3656,CARPETAS!$C$5:$L$2388,5,FALSE)</f>
        <v>0</v>
      </c>
      <c r="I3656" s="88">
        <v>45359</v>
      </c>
      <c r="J3656" s="29" t="str">
        <f>VLOOKUP($C3656,CARPETAS!$C$5:$L$2388,4,FALSE)</f>
        <v>Salto</v>
      </c>
      <c r="K3656" s="38"/>
      <c r="L3656" s="93">
        <f t="shared" si="235"/>
        <v>45360</v>
      </c>
      <c r="M3656" s="30">
        <f t="shared" si="234"/>
        <v>4</v>
      </c>
      <c r="N3656" s="31">
        <v>930</v>
      </c>
      <c r="O3656" s="31" t="s">
        <v>7261</v>
      </c>
      <c r="P3656" s="31">
        <v>930</v>
      </c>
      <c r="Q3656" s="31"/>
      <c r="R3656" s="31" t="s">
        <v>2406</v>
      </c>
      <c r="S3656" s="31" t="s">
        <v>2407</v>
      </c>
      <c r="T3656" s="40" t="s">
        <v>7262</v>
      </c>
      <c r="U3656" s="40"/>
    </row>
    <row r="3657">
      <c r="A3657" s="39">
        <v>10</v>
      </c>
      <c r="B3657" s="54" t="s">
        <v>40</v>
      </c>
      <c r="C3657" s="55" t="s">
        <v>7260</v>
      </c>
      <c r="D3657" s="141" t="s">
        <v>6554</v>
      </c>
      <c r="E3657" s="88">
        <v>45357</v>
      </c>
      <c r="F3657" s="37" t="str">
        <f>VLOOKUP($C3657,CARPETAS!$C$5:$L$2388,2,FALSE)</f>
        <v>PYB047</v>
      </c>
      <c r="G3657" s="27" t="str">
        <f>VLOOKUP($C3657,CARPETAS!$C$5:$L$2388,9,FALSE)</f>
        <v>148,61,02</v>
      </c>
      <c r="H3657" s="28">
        <f>VLOOKUP($C3657,CARPETAS!$C$5:$L$2388,5,FALSE)</f>
        <v>0</v>
      </c>
      <c r="I3657" s="88">
        <v>45359</v>
      </c>
      <c r="J3657" s="29" t="str">
        <f>VLOOKUP($C3657,CARPETAS!$C$5:$L$2388,4,FALSE)</f>
        <v>Salto</v>
      </c>
      <c r="K3657" s="38"/>
      <c r="L3657" s="93">
        <f t="shared" si="235"/>
        <v>45360</v>
      </c>
      <c r="M3657" s="30">
        <f t="shared" si="234"/>
        <v>3</v>
      </c>
      <c r="N3657" s="31">
        <v>930</v>
      </c>
      <c r="O3657" s="31" t="s">
        <v>7263</v>
      </c>
      <c r="P3657" s="31">
        <v>933</v>
      </c>
      <c r="Q3657" s="31"/>
      <c r="R3657" s="31" t="s">
        <v>2620</v>
      </c>
      <c r="S3657" s="31" t="s">
        <v>6589</v>
      </c>
      <c r="T3657" s="40" t="s">
        <v>7264</v>
      </c>
      <c r="U3657" s="40"/>
    </row>
    <row r="3658">
      <c r="A3658" s="39">
        <v>10</v>
      </c>
      <c r="B3658" s="54" t="s">
        <v>40</v>
      </c>
      <c r="C3658" s="55" t="s">
        <v>7251</v>
      </c>
      <c r="D3658" s="141" t="s">
        <v>7073</v>
      </c>
      <c r="E3658" s="88">
        <v>45358</v>
      </c>
      <c r="F3658" s="37" t="str">
        <f>VLOOKUP($C3658,CARPETAS!$C$5:$L$2388,2,FALSE)</f>
        <v>BRB010</v>
      </c>
      <c r="G3658" s="27" t="str">
        <f>VLOOKUP($C3658,CARPETAS!$C$5:$L$2388,9,FALSE)</f>
        <v>148,63,72</v>
      </c>
      <c r="H3658" s="28" t="str">
        <f>VLOOKUP($C3658,CARPETAS!$C$5:$L$2388,5,FALSE)</f>
        <v>Zanini</v>
      </c>
      <c r="I3658" s="88">
        <f>E3658+3</f>
        <v>45361</v>
      </c>
      <c r="J3658" s="29" t="str">
        <f>VLOOKUP($C3658,CARPETAS!$C$5:$L$2388,4,FALSE)</f>
        <v>Rio Branco</v>
      </c>
      <c r="K3658" s="38"/>
      <c r="L3658" s="93">
        <f t="shared" si="235"/>
        <v>45362</v>
      </c>
      <c r="M3658" s="30">
        <f t="shared" si="234"/>
        <v>4</v>
      </c>
      <c r="N3658" s="31">
        <v>900</v>
      </c>
      <c r="O3658" s="31" t="s">
        <v>7265</v>
      </c>
      <c r="P3658" s="31">
        <v>900</v>
      </c>
      <c r="Q3658" s="31">
        <v>4282</v>
      </c>
      <c r="R3658" s="31" t="s">
        <v>696</v>
      </c>
      <c r="S3658" s="31" t="s">
        <v>697</v>
      </c>
      <c r="T3658" s="40" t="s">
        <v>7266</v>
      </c>
      <c r="U3658" s="40"/>
    </row>
    <row r="3659">
      <c r="A3659" s="39">
        <v>10</v>
      </c>
      <c r="B3659" s="54" t="s">
        <v>40</v>
      </c>
      <c r="C3659" s="55" t="s">
        <v>7267</v>
      </c>
      <c r="D3659" s="141" t="s">
        <v>7017</v>
      </c>
      <c r="E3659" s="88">
        <v>45360</v>
      </c>
      <c r="F3659" s="37" t="str">
        <f>VLOOKUP($C3659,CARPETAS!$C$5:$L$2388,2,FALSE)</f>
        <v>PYB052</v>
      </c>
      <c r="G3659" s="27">
        <f>VLOOKUP($C3659,CARPETAS!$C$5:$L$2388,9,FALSE)</f>
        <v>1486718</v>
      </c>
      <c r="H3659" s="28">
        <f>VLOOKUP($C3659,CARPETAS!$C$5:$L$2388,5,FALSE)</f>
        <v>0</v>
      </c>
      <c r="I3659" s="88">
        <f>E3659+3</f>
        <v>45363</v>
      </c>
      <c r="J3659" s="29" t="str">
        <f>VLOOKUP($C3659,CARPETAS!$C$5:$L$2388,4,FALSE)</f>
        <v>Salto</v>
      </c>
      <c r="K3659" s="38"/>
      <c r="L3659" s="93">
        <f t="shared" si="235"/>
        <v>45364</v>
      </c>
      <c r="M3659" s="30">
        <f t="shared" si="234"/>
        <v>4</v>
      </c>
      <c r="N3659" s="31">
        <v>980</v>
      </c>
      <c r="O3659" s="31" t="s">
        <v>7268</v>
      </c>
      <c r="P3659" s="31">
        <v>980</v>
      </c>
      <c r="Q3659" s="31"/>
      <c r="R3659" s="31" t="s">
        <v>7269</v>
      </c>
      <c r="S3659" s="31" t="s">
        <v>7270</v>
      </c>
      <c r="T3659" s="40" t="s">
        <v>7271</v>
      </c>
      <c r="U3659" s="40"/>
    </row>
    <row r="3660">
      <c r="A3660" s="39">
        <v>10</v>
      </c>
      <c r="B3660" s="54" t="s">
        <v>40</v>
      </c>
      <c r="C3660" s="55" t="s">
        <v>7272</v>
      </c>
      <c r="D3660" s="141" t="s">
        <v>6984</v>
      </c>
      <c r="E3660" s="88">
        <v>45360</v>
      </c>
      <c r="F3660" s="37" t="str">
        <f>VLOOKUP($C3660,CARPETAS!$C$5:$L$2388,2,FALSE)</f>
        <v>PYB051</v>
      </c>
      <c r="G3660" s="27" t="str">
        <f>VLOOKUP($C3660,CARPETAS!$C$5:$L$2388,9,FALSE)</f>
        <v>148.64.24</v>
      </c>
      <c r="H3660" s="28">
        <f>VLOOKUP($C3660,CARPETAS!$C$5:$L$2388,5,FALSE)</f>
        <v>0</v>
      </c>
      <c r="I3660" s="88">
        <v>45364</v>
      </c>
      <c r="J3660" s="29" t="str">
        <f>VLOOKUP($C3660,CARPETAS!$C$5:$L$2388,4,FALSE)</f>
        <v>Salto</v>
      </c>
      <c r="K3660" s="38"/>
      <c r="L3660" s="93">
        <f t="shared" si="235"/>
        <v>45365</v>
      </c>
      <c r="M3660" s="30">
        <f t="shared" si="234"/>
        <v>5</v>
      </c>
      <c r="N3660" s="31">
        <v>980</v>
      </c>
      <c r="O3660" s="31" t="s">
        <v>7273</v>
      </c>
      <c r="P3660" s="31">
        <v>981</v>
      </c>
      <c r="Q3660" s="31"/>
      <c r="R3660" s="31" t="s">
        <v>7274</v>
      </c>
      <c r="S3660" s="31" t="s">
        <v>7275</v>
      </c>
      <c r="T3660" s="40" t="s">
        <v>7276</v>
      </c>
      <c r="U3660" s="40"/>
    </row>
    <row r="3661">
      <c r="A3661" s="39">
        <v>11</v>
      </c>
      <c r="B3661" s="54" t="s">
        <v>40</v>
      </c>
      <c r="C3661" s="55" t="s">
        <v>7277</v>
      </c>
      <c r="D3661" s="141" t="s">
        <v>6548</v>
      </c>
      <c r="E3661" s="88">
        <v>45362</v>
      </c>
      <c r="F3661" s="37" t="str">
        <f>VLOOKUP($C3661,CARPETAS!$C$5:$L$2388,2,FALSE)</f>
        <v>PYB054</v>
      </c>
      <c r="G3661" s="27" t="str">
        <f>VLOOKUP($C3661,CARPETAS!$C$5:$L$2388,9,FALSE)</f>
        <v>148.67,07</v>
      </c>
      <c r="H3661" s="28">
        <f>VLOOKUP($C3661,CARPETAS!$C$5:$L$2388,5,FALSE)</f>
        <v>0</v>
      </c>
      <c r="I3661" s="88">
        <v>45364</v>
      </c>
      <c r="J3661" s="29" t="str">
        <f>VLOOKUP($C3661,CARPETAS!$C$5:$L$2388,4,FALSE)</f>
        <v>Salto</v>
      </c>
      <c r="K3661" s="38"/>
      <c r="L3661" s="93">
        <f t="shared" si="235"/>
        <v>45365</v>
      </c>
      <c r="M3661" s="30">
        <f t="shared" si="234"/>
        <v>3</v>
      </c>
      <c r="N3661" s="31">
        <v>980</v>
      </c>
      <c r="O3661" s="31" t="s">
        <v>7278</v>
      </c>
      <c r="P3661" s="31">
        <v>981</v>
      </c>
      <c r="Q3661" s="31"/>
      <c r="R3661" s="31" t="s">
        <v>5286</v>
      </c>
      <c r="S3661" s="31" t="s">
        <v>6214</v>
      </c>
      <c r="T3661" s="40" t="s">
        <v>7279</v>
      </c>
      <c r="U3661" s="40"/>
    </row>
    <row r="3662" ht="28.5">
      <c r="A3662" s="39">
        <v>10</v>
      </c>
      <c r="B3662" s="54" t="s">
        <v>40</v>
      </c>
      <c r="C3662" s="55" t="s">
        <v>7280</v>
      </c>
      <c r="D3662" s="141" t="s">
        <v>6984</v>
      </c>
      <c r="E3662" s="88">
        <v>45360</v>
      </c>
      <c r="F3662" s="37" t="str">
        <f>VLOOKUP($C3662,CARPETAS!$C$5:$L$2388,2,FALSE)</f>
        <v>PYB051</v>
      </c>
      <c r="G3662" s="27" t="str">
        <f>VLOOKUP($C3662,CARPETAS!$C$5:$L$2388,9,FALSE)</f>
        <v>148.64.24</v>
      </c>
      <c r="H3662" s="28">
        <f>VLOOKUP($C3662,CARPETAS!$C$5:$L$2388,5,FALSE)</f>
        <v>0</v>
      </c>
      <c r="I3662" s="88">
        <v>45365</v>
      </c>
      <c r="J3662" s="29" t="str">
        <f>VLOOKUP($C3662,CARPETAS!$C$5:$L$2388,4,FALSE)</f>
        <v>Salto</v>
      </c>
      <c r="K3662" s="38"/>
      <c r="L3662" s="93">
        <f t="shared" si="235"/>
        <v>45366</v>
      </c>
      <c r="M3662" s="30">
        <f t="shared" si="234"/>
        <v>6</v>
      </c>
      <c r="N3662" s="31">
        <v>980</v>
      </c>
      <c r="O3662" s="31" t="s">
        <v>7281</v>
      </c>
      <c r="P3662" s="31">
        <v>982</v>
      </c>
      <c r="Q3662" s="31"/>
      <c r="R3662" s="31" t="s">
        <v>7282</v>
      </c>
      <c r="S3662" s="31" t="s">
        <v>7283</v>
      </c>
      <c r="T3662" s="40" t="s">
        <v>7284</v>
      </c>
      <c r="U3662" s="40"/>
    </row>
    <row r="3663">
      <c r="A3663" s="39">
        <v>11</v>
      </c>
      <c r="B3663" s="54" t="s">
        <v>40</v>
      </c>
      <c r="C3663" s="55" t="s">
        <v>7267</v>
      </c>
      <c r="D3663" s="141" t="s">
        <v>7017</v>
      </c>
      <c r="E3663" s="88">
        <v>45362</v>
      </c>
      <c r="F3663" s="37" t="str">
        <f>VLOOKUP($C3663,CARPETAS!$C$5:$L$2388,2,FALSE)</f>
        <v>PYB052</v>
      </c>
      <c r="G3663" s="27">
        <f>VLOOKUP($C3663,CARPETAS!$C$5:$L$2388,9,FALSE)</f>
        <v>1486718</v>
      </c>
      <c r="H3663" s="28">
        <f>VLOOKUP($C3663,CARPETAS!$C$5:$L$2388,5,FALSE)</f>
        <v>0</v>
      </c>
      <c r="I3663" s="88">
        <f>E3663+3</f>
        <v>45365</v>
      </c>
      <c r="J3663" s="29" t="str">
        <f>VLOOKUP($C3663,CARPETAS!$C$5:$L$2388,4,FALSE)</f>
        <v>Salto</v>
      </c>
      <c r="K3663" s="38"/>
      <c r="L3663" s="93">
        <f t="shared" si="235"/>
        <v>45366</v>
      </c>
      <c r="M3663" s="30">
        <f t="shared" si="234"/>
        <v>4</v>
      </c>
      <c r="N3663" s="31">
        <v>980</v>
      </c>
      <c r="O3663" s="31" t="s">
        <v>7285</v>
      </c>
      <c r="P3663" s="31">
        <v>982</v>
      </c>
      <c r="Q3663" s="31"/>
      <c r="R3663" s="31" t="s">
        <v>7286</v>
      </c>
      <c r="S3663" s="31" t="s">
        <v>7201</v>
      </c>
      <c r="T3663" s="40" t="s">
        <v>7287</v>
      </c>
      <c r="U3663" s="40"/>
    </row>
    <row r="3664">
      <c r="A3664" s="39">
        <v>11</v>
      </c>
      <c r="B3664" s="54" t="s">
        <v>40</v>
      </c>
      <c r="C3664" s="55" t="s">
        <v>7267</v>
      </c>
      <c r="D3664" s="141" t="s">
        <v>7017</v>
      </c>
      <c r="E3664" s="88">
        <v>45363</v>
      </c>
      <c r="F3664" s="37" t="str">
        <f>VLOOKUP($C3664,CARPETAS!$C$5:$L$2388,2,FALSE)</f>
        <v>PYB052</v>
      </c>
      <c r="G3664" s="27">
        <f>VLOOKUP($C3664,CARPETAS!$C$5:$L$2388,9,FALSE)</f>
        <v>1486718</v>
      </c>
      <c r="H3664" s="28">
        <f>VLOOKUP($C3664,CARPETAS!$C$5:$L$2388,5,FALSE)</f>
        <v>0</v>
      </c>
      <c r="I3664" s="88">
        <v>45365</v>
      </c>
      <c r="J3664" s="29" t="str">
        <f>VLOOKUP($C3664,CARPETAS!$C$5:$L$2388,4,FALSE)</f>
        <v>Salto</v>
      </c>
      <c r="K3664" s="38"/>
      <c r="L3664" s="93">
        <f t="shared" si="235"/>
        <v>45366</v>
      </c>
      <c r="M3664" s="30">
        <f t="shared" si="234"/>
        <v>3</v>
      </c>
      <c r="N3664" s="31">
        <v>980</v>
      </c>
      <c r="O3664" s="31" t="s">
        <v>7288</v>
      </c>
      <c r="P3664" s="31">
        <v>982</v>
      </c>
      <c r="Q3664" s="31"/>
      <c r="R3664" s="31" t="s">
        <v>7289</v>
      </c>
      <c r="S3664" s="31" t="s">
        <v>7290</v>
      </c>
      <c r="T3664" s="40" t="s">
        <v>7291</v>
      </c>
      <c r="U3664" s="40"/>
    </row>
    <row r="3665">
      <c r="A3665" s="39">
        <v>11</v>
      </c>
      <c r="B3665" s="54" t="s">
        <v>40</v>
      </c>
      <c r="C3665" s="55" t="s">
        <v>7277</v>
      </c>
      <c r="D3665" s="141" t="s">
        <v>6548</v>
      </c>
      <c r="E3665" s="88">
        <v>45363</v>
      </c>
      <c r="F3665" s="37" t="str">
        <f>VLOOKUP($C3665,CARPETAS!$C$5:$L$2388,2,FALSE)</f>
        <v>PYB054</v>
      </c>
      <c r="G3665" s="27" t="str">
        <f>VLOOKUP($C3665,CARPETAS!$C$5:$L$2388,9,FALSE)</f>
        <v>148.67,07</v>
      </c>
      <c r="H3665" s="28">
        <f>VLOOKUP($C3665,CARPETAS!$C$5:$L$2388,5,FALSE)</f>
        <v>0</v>
      </c>
      <c r="I3665" s="88">
        <v>45365</v>
      </c>
      <c r="J3665" s="29" t="str">
        <f>VLOOKUP($C3665,CARPETAS!$C$5:$L$2388,4,FALSE)</f>
        <v>Salto</v>
      </c>
      <c r="K3665" s="38"/>
      <c r="L3665" s="93">
        <f t="shared" si="235"/>
        <v>45366</v>
      </c>
      <c r="M3665" s="30">
        <f t="shared" si="234"/>
        <v>3</v>
      </c>
      <c r="N3665" s="31">
        <v>980</v>
      </c>
      <c r="O3665" s="31" t="s">
        <v>7292</v>
      </c>
      <c r="P3665" s="31">
        <v>980</v>
      </c>
      <c r="Q3665" s="31"/>
      <c r="R3665" s="31" t="s">
        <v>6665</v>
      </c>
      <c r="S3665" s="31"/>
      <c r="T3665" s="40" t="s">
        <v>7293</v>
      </c>
      <c r="U3665" s="40"/>
    </row>
    <row r="3666">
      <c r="A3666" s="39">
        <v>11</v>
      </c>
      <c r="B3666" s="54" t="s">
        <v>40</v>
      </c>
      <c r="C3666" s="55" t="s">
        <v>7239</v>
      </c>
      <c r="D3666" s="141" t="s">
        <v>27</v>
      </c>
      <c r="E3666" s="88">
        <v>45363</v>
      </c>
      <c r="F3666" s="37" t="str">
        <f>VLOOKUP($C3666,CARPETAS!$C$5:$L$2388,2,FALSE)</f>
        <v>BRB009</v>
      </c>
      <c r="G3666" s="27" t="str">
        <f>VLOOKUP($C3666,CARPETAS!$C$5:$L$2388,9,FALSE)</f>
        <v>148,63,71</v>
      </c>
      <c r="H3666" s="28" t="str">
        <f>VLOOKUP($C3666,CARPETAS!$C$5:$L$2388,5,FALSE)</f>
        <v>Silvio</v>
      </c>
      <c r="I3666" s="88">
        <v>45365</v>
      </c>
      <c r="J3666" s="29" t="str">
        <f>VLOOKUP($C3666,CARPETAS!$C$5:$L$2388,4,FALSE)</f>
        <v>Rio Branco</v>
      </c>
      <c r="K3666" s="38"/>
      <c r="L3666" s="93">
        <f>I3666+1+1</f>
        <v>45367</v>
      </c>
      <c r="M3666" s="30">
        <f t="shared" si="234"/>
        <v>4</v>
      </c>
      <c r="N3666" s="31">
        <v>918</v>
      </c>
      <c r="O3666" s="31" t="s">
        <v>1692</v>
      </c>
      <c r="P3666" s="31">
        <v>919</v>
      </c>
      <c r="Q3666" s="31">
        <v>6784</v>
      </c>
      <c r="R3666" s="31" t="s">
        <v>2098</v>
      </c>
      <c r="S3666" s="31" t="s">
        <v>5904</v>
      </c>
      <c r="T3666" s="40" t="s">
        <v>7294</v>
      </c>
      <c r="U3666" s="40"/>
    </row>
    <row r="3667">
      <c r="A3667" s="39">
        <v>11</v>
      </c>
      <c r="B3667" s="54" t="s">
        <v>40</v>
      </c>
      <c r="C3667" s="55" t="s">
        <v>7251</v>
      </c>
      <c r="D3667" s="141" t="s">
        <v>26</v>
      </c>
      <c r="E3667" s="88">
        <v>45363</v>
      </c>
      <c r="F3667" s="37" t="str">
        <f>VLOOKUP($C3667,CARPETAS!$C$5:$L$2388,2,FALSE)</f>
        <v>BRB010</v>
      </c>
      <c r="G3667" s="27" t="str">
        <f>VLOOKUP($C3667,CARPETAS!$C$5:$L$2388,9,FALSE)</f>
        <v>148,63,72</v>
      </c>
      <c r="H3667" s="28" t="str">
        <f>VLOOKUP($C3667,CARPETAS!$C$5:$L$2388,5,FALSE)</f>
        <v>Zanini</v>
      </c>
      <c r="I3667" s="88">
        <v>45365</v>
      </c>
      <c r="J3667" s="29" t="str">
        <f>VLOOKUP($C3667,CARPETAS!$C$5:$L$2388,4,FALSE)</f>
        <v>Rio Branco</v>
      </c>
      <c r="K3667" s="38"/>
      <c r="L3667" s="93">
        <f>I3667+1+1</f>
        <v>45367</v>
      </c>
      <c r="M3667" s="30">
        <f t="shared" si="234"/>
        <v>4</v>
      </c>
      <c r="N3667" s="31">
        <v>900</v>
      </c>
      <c r="O3667" s="31" t="s">
        <v>1296</v>
      </c>
      <c r="P3667" s="31">
        <v>901</v>
      </c>
      <c r="Q3667" s="31">
        <v>4290</v>
      </c>
      <c r="R3667" s="31" t="s">
        <v>3370</v>
      </c>
      <c r="S3667" s="31" t="s">
        <v>3371</v>
      </c>
      <c r="T3667" s="40" t="s">
        <v>7295</v>
      </c>
      <c r="U3667" s="40"/>
    </row>
    <row r="3668" ht="28.5">
      <c r="A3668" s="39">
        <v>11</v>
      </c>
      <c r="B3668" s="54" t="s">
        <v>40</v>
      </c>
      <c r="C3668" s="55" t="s">
        <v>7296</v>
      </c>
      <c r="D3668" s="141" t="s">
        <v>6799</v>
      </c>
      <c r="E3668" s="88">
        <v>45362</v>
      </c>
      <c r="F3668" s="37" t="str">
        <f>VLOOKUP($C3668,CARPETAS!$C$5:$L$2388,2,FALSE)</f>
        <v>PYB053</v>
      </c>
      <c r="G3668" s="27" t="str">
        <f>VLOOKUP($C3668,CARPETAS!$C$5:$L$2388,9,FALSE)</f>
        <v>148,66,78</v>
      </c>
      <c r="H3668" s="28">
        <f>VLOOKUP($C3668,CARPETAS!$C$5:$L$2388,5,FALSE)</f>
        <v>0</v>
      </c>
      <c r="I3668" s="88">
        <v>45366</v>
      </c>
      <c r="J3668" s="29" t="str">
        <f>VLOOKUP($C3668,CARPETAS!$C$5:$L$2388,4,FALSE)</f>
        <v>Salto</v>
      </c>
      <c r="K3668" s="38"/>
      <c r="L3668" s="93">
        <f>I3668+1</f>
        <v>45367</v>
      </c>
      <c r="M3668" s="30">
        <f t="shared" si="234"/>
        <v>5</v>
      </c>
      <c r="N3668" s="31">
        <v>972</v>
      </c>
      <c r="O3668" s="31" t="s">
        <v>7297</v>
      </c>
      <c r="P3668" s="31">
        <v>972</v>
      </c>
      <c r="Q3668" s="31"/>
      <c r="R3668" s="31" t="s">
        <v>7029</v>
      </c>
      <c r="S3668" s="31" t="s">
        <v>7030</v>
      </c>
      <c r="T3668" s="40" t="s">
        <v>7298</v>
      </c>
      <c r="U3668" s="40"/>
    </row>
    <row r="3669">
      <c r="A3669" s="39">
        <v>11</v>
      </c>
      <c r="B3669" s="54" t="s">
        <v>40</v>
      </c>
      <c r="C3669" s="55" t="s">
        <v>7299</v>
      </c>
      <c r="D3669" s="141" t="s">
        <v>6554</v>
      </c>
      <c r="E3669" s="88">
        <v>45364</v>
      </c>
      <c r="F3669" s="37" t="str">
        <f>VLOOKUP($C3669,CARPETAS!$C$5:$L$2388,2,FALSE)</f>
        <v>PYB055</v>
      </c>
      <c r="G3669" s="27" t="str">
        <f>VLOOKUP($C3669,CARPETAS!$C$5:$L$2388,9,FALSE)</f>
        <v>148,67,19</v>
      </c>
      <c r="H3669" s="28">
        <f>VLOOKUP($C3669,CARPETAS!$C$5:$L$2388,5,FALSE)</f>
        <v>0</v>
      </c>
      <c r="I3669" s="88">
        <v>45366</v>
      </c>
      <c r="J3669" s="29" t="str">
        <f>VLOOKUP($C3669,CARPETAS!$C$5:$L$2388,4,FALSE)</f>
        <v>Salto</v>
      </c>
      <c r="K3669" s="38"/>
      <c r="L3669" s="93">
        <f>I3669+1</f>
        <v>45367</v>
      </c>
      <c r="M3669" s="30">
        <f t="shared" si="234"/>
        <v>3</v>
      </c>
      <c r="N3669" s="31">
        <v>930</v>
      </c>
      <c r="O3669" s="31" t="s">
        <v>7300</v>
      </c>
      <c r="P3669" s="31">
        <v>931</v>
      </c>
      <c r="Q3669" s="31"/>
      <c r="R3669" s="31" t="s">
        <v>6423</v>
      </c>
      <c r="S3669" s="31" t="s">
        <v>6424</v>
      </c>
      <c r="T3669" s="40" t="s">
        <v>7301</v>
      </c>
      <c r="U3669" s="40"/>
    </row>
    <row r="3670">
      <c r="A3670" s="39">
        <v>11</v>
      </c>
      <c r="B3670" s="54" t="s">
        <v>40</v>
      </c>
      <c r="C3670" s="55" t="s">
        <v>7299</v>
      </c>
      <c r="D3670" s="141" t="s">
        <v>6554</v>
      </c>
      <c r="E3670" s="88">
        <v>45364</v>
      </c>
      <c r="F3670" s="37" t="str">
        <f>VLOOKUP($C3670,CARPETAS!$C$5:$L$2388,2,FALSE)</f>
        <v>PYB055</v>
      </c>
      <c r="G3670" s="27" t="str">
        <f>VLOOKUP($C3670,CARPETAS!$C$5:$L$2388,9,FALSE)</f>
        <v>148,67,19</v>
      </c>
      <c r="H3670" s="28">
        <f>VLOOKUP($C3670,CARPETAS!$C$5:$L$2388,5,FALSE)</f>
        <v>0</v>
      </c>
      <c r="I3670" s="88">
        <v>45366</v>
      </c>
      <c r="J3670" s="29" t="str">
        <f>VLOOKUP($C3670,CARPETAS!$C$5:$L$2388,4,FALSE)</f>
        <v>Salto</v>
      </c>
      <c r="K3670" s="38"/>
      <c r="L3670" s="93">
        <f>I3670+1</f>
        <v>45367</v>
      </c>
      <c r="M3670" s="30">
        <f t="shared" si="234"/>
        <v>3</v>
      </c>
      <c r="N3670" s="31">
        <v>930</v>
      </c>
      <c r="O3670" s="31" t="s">
        <v>7302</v>
      </c>
      <c r="P3670" s="31">
        <v>933</v>
      </c>
      <c r="Q3670" s="31"/>
      <c r="R3670" s="31" t="s">
        <v>5895</v>
      </c>
      <c r="S3670" s="31" t="s">
        <v>5896</v>
      </c>
      <c r="T3670" s="40" t="s">
        <v>7303</v>
      </c>
      <c r="U3670" s="40"/>
    </row>
    <row r="3671">
      <c r="A3671" s="39">
        <v>11</v>
      </c>
      <c r="B3671" s="54" t="s">
        <v>40</v>
      </c>
      <c r="C3671" s="55" t="s">
        <v>7304</v>
      </c>
      <c r="D3671" s="141" t="s">
        <v>7017</v>
      </c>
      <c r="E3671" s="88">
        <v>45367</v>
      </c>
      <c r="F3671" s="37" t="str">
        <f>VLOOKUP($C3671,CARPETAS!$C$5:$L$2388,2,FALSE)</f>
        <v>PYB056</v>
      </c>
      <c r="G3671" s="27" t="str">
        <f>VLOOKUP($C3671,CARPETAS!$C$5:$L$2388,9,FALSE)</f>
        <v>148,70,06</v>
      </c>
      <c r="H3671" s="28">
        <f>VLOOKUP($C3671,CARPETAS!$C$5:$L$2388,5,FALSE)</f>
        <v>0</v>
      </c>
      <c r="I3671" s="88">
        <v>45367</v>
      </c>
      <c r="J3671" s="29" t="str">
        <f>VLOOKUP($C3671,CARPETAS!$C$5:$L$2388,4,FALSE)</f>
        <v>Salto</v>
      </c>
      <c r="K3671" s="38"/>
      <c r="L3671" s="93">
        <v>45369</v>
      </c>
      <c r="M3671" s="30">
        <f t="shared" si="234"/>
        <v>2</v>
      </c>
      <c r="N3671" s="31">
        <v>980</v>
      </c>
      <c r="O3671" s="31" t="s">
        <v>7305</v>
      </c>
      <c r="P3671" s="31">
        <v>982</v>
      </c>
      <c r="Q3671" s="31"/>
      <c r="R3671" s="31" t="s">
        <v>7306</v>
      </c>
      <c r="S3671" s="31" t="s">
        <v>7307</v>
      </c>
      <c r="T3671" s="40" t="s">
        <v>7308</v>
      </c>
      <c r="U3671" s="40"/>
    </row>
    <row r="3672">
      <c r="A3672" s="39">
        <v>11</v>
      </c>
      <c r="B3672" s="54" t="s">
        <v>40</v>
      </c>
      <c r="C3672" s="55" t="s">
        <v>7239</v>
      </c>
      <c r="D3672" s="141" t="s">
        <v>36</v>
      </c>
      <c r="E3672" s="88">
        <v>45365</v>
      </c>
      <c r="F3672" s="37" t="str">
        <f>VLOOKUP($C3672,CARPETAS!$C$5:$L$2388,2,FALSE)</f>
        <v>BRB009</v>
      </c>
      <c r="G3672" s="27" t="str">
        <f>VLOOKUP($C3672,CARPETAS!$C$5:$L$2388,9,FALSE)</f>
        <v>148,63,71</v>
      </c>
      <c r="H3672" s="28" t="str">
        <f>VLOOKUP($C3672,CARPETAS!$C$5:$L$2388,5,FALSE)</f>
        <v>Silvio</v>
      </c>
      <c r="I3672" s="88">
        <v>45369</v>
      </c>
      <c r="J3672" s="29" t="str">
        <f>VLOOKUP($C3672,CARPETAS!$C$5:$L$2388,4,FALSE)</f>
        <v>Rio Branco</v>
      </c>
      <c r="K3672" s="38"/>
      <c r="L3672" s="93">
        <f>I3672+1</f>
        <v>45370</v>
      </c>
      <c r="M3672" s="30">
        <f t="shared" si="234"/>
        <v>5</v>
      </c>
      <c r="N3672" s="31">
        <v>918</v>
      </c>
      <c r="O3672" s="31" t="s">
        <v>1243</v>
      </c>
      <c r="P3672" s="31">
        <v>919</v>
      </c>
      <c r="Q3672" s="31">
        <v>6785</v>
      </c>
      <c r="R3672" s="31" t="s">
        <v>4819</v>
      </c>
      <c r="S3672" s="31" t="s">
        <v>3040</v>
      </c>
      <c r="T3672" s="40" t="s">
        <v>7309</v>
      </c>
      <c r="U3672" s="40"/>
    </row>
    <row r="3673">
      <c r="A3673" s="39">
        <v>11</v>
      </c>
      <c r="B3673" s="54" t="s">
        <v>40</v>
      </c>
      <c r="C3673" s="55" t="s">
        <v>7251</v>
      </c>
      <c r="D3673" s="141" t="s">
        <v>26</v>
      </c>
      <c r="E3673" s="88">
        <v>45365</v>
      </c>
      <c r="F3673" s="37" t="str">
        <f>VLOOKUP($C3673,CARPETAS!$C$5:$L$2388,2,FALSE)</f>
        <v>BRB010</v>
      </c>
      <c r="G3673" s="27" t="str">
        <f>VLOOKUP($C3673,CARPETAS!$C$5:$L$2388,9,FALSE)</f>
        <v>148,63,72</v>
      </c>
      <c r="H3673" s="28" t="str">
        <f>VLOOKUP($C3673,CARPETAS!$C$5:$L$2388,5,FALSE)</f>
        <v>Zanini</v>
      </c>
      <c r="I3673" s="88">
        <v>45369</v>
      </c>
      <c r="J3673" s="29" t="str">
        <f>VLOOKUP($C3673,CARPETAS!$C$5:$L$2388,4,FALSE)</f>
        <v>Rio Branco</v>
      </c>
      <c r="K3673" s="38"/>
      <c r="L3673" s="93">
        <f>I3673+1</f>
        <v>45370</v>
      </c>
      <c r="M3673" s="30">
        <f t="shared" si="234"/>
        <v>5</v>
      </c>
      <c r="N3673" s="31">
        <v>900</v>
      </c>
      <c r="O3673" s="31" t="s">
        <v>1301</v>
      </c>
      <c r="P3673" s="31">
        <v>901</v>
      </c>
      <c r="Q3673" s="31">
        <v>4294</v>
      </c>
      <c r="R3673" s="31" t="s">
        <v>4905</v>
      </c>
      <c r="S3673" s="31" t="s">
        <v>340</v>
      </c>
      <c r="T3673" s="40" t="s">
        <v>7310</v>
      </c>
      <c r="U3673" s="40"/>
    </row>
    <row r="3674">
      <c r="A3674" s="39">
        <v>10</v>
      </c>
      <c r="B3674" s="54" t="s">
        <v>40</v>
      </c>
      <c r="C3674" s="55" t="s">
        <v>7311</v>
      </c>
      <c r="D3674" s="141" t="s">
        <v>38</v>
      </c>
      <c r="E3674" s="88">
        <v>45359</v>
      </c>
      <c r="F3674" s="37" t="str">
        <f>VLOOKUP($C3674,CARPETAS!$C$5:$L$2388,2,FALSE)</f>
        <v>BRA009</v>
      </c>
      <c r="G3674" s="27" t="str">
        <f>VLOOKUP($C3674,CARPETAS!$C$5:$L$2388,9,FALSE)</f>
        <v>148.66.76</v>
      </c>
      <c r="H3674" s="28" t="str">
        <f>VLOOKUP($C3674,CARPETAS!$C$5:$L$2388,5,FALSE)</f>
        <v>Silvio</v>
      </c>
      <c r="I3674" s="88">
        <f>E3674+10</f>
        <v>45369</v>
      </c>
      <c r="J3674" s="29" t="str">
        <f>VLOOKUP($C3674,CARPETAS!$C$5:$L$2388,4,FALSE)</f>
        <v>Rio Branco</v>
      </c>
      <c r="K3674" s="38"/>
      <c r="L3674" s="93">
        <f>I3674+1+2</f>
        <v>45372</v>
      </c>
      <c r="M3674" s="30">
        <f t="shared" si="234"/>
        <v>13</v>
      </c>
      <c r="N3674" s="31">
        <v>1104</v>
      </c>
      <c r="O3674" s="31" t="s">
        <v>7076</v>
      </c>
      <c r="P3674" s="31">
        <v>1103</v>
      </c>
      <c r="Q3674" s="31"/>
      <c r="R3674" s="31" t="s">
        <v>7312</v>
      </c>
      <c r="S3674" s="31" t="s">
        <v>7313</v>
      </c>
      <c r="T3674" s="40" t="s">
        <v>7314</v>
      </c>
      <c r="U3674" s="40"/>
    </row>
    <row r="3675">
      <c r="A3675" s="39">
        <v>11</v>
      </c>
      <c r="B3675" s="54" t="s">
        <v>40</v>
      </c>
      <c r="C3675" s="55" t="s">
        <v>7315</v>
      </c>
      <c r="D3675" s="141" t="s">
        <v>6554</v>
      </c>
      <c r="E3675" s="88">
        <v>45366</v>
      </c>
      <c r="F3675" s="37" t="str">
        <f>VLOOKUP($C3675,CARPETAS!$C$5:$L$2388,2,FALSE)</f>
        <v>PYB057</v>
      </c>
      <c r="G3675" s="27" t="str">
        <f>VLOOKUP($C3675,CARPETAS!$C$5:$L$2388,9,FALSE)</f>
        <v>148,71,45</v>
      </c>
      <c r="H3675" s="28">
        <f>VLOOKUP($C3675,CARPETAS!$C$5:$L$2388,5,FALSE)</f>
        <v>0</v>
      </c>
      <c r="I3675" s="88">
        <f>E3675+3</f>
        <v>45369</v>
      </c>
      <c r="J3675" s="29" t="str">
        <f>VLOOKUP($C3675,CARPETAS!$C$5:$L$2388,4,FALSE)</f>
        <v>Salto</v>
      </c>
      <c r="K3675" s="38"/>
      <c r="L3675" s="93">
        <f>I3675+1</f>
        <v>45370</v>
      </c>
      <c r="M3675" s="30">
        <f t="shared" si="234"/>
        <v>4</v>
      </c>
      <c r="N3675" s="31">
        <v>930</v>
      </c>
      <c r="O3675" s="31" t="s">
        <v>7316</v>
      </c>
      <c r="P3675" s="31">
        <v>932</v>
      </c>
      <c r="Q3675" s="31"/>
      <c r="R3675" s="31" t="s">
        <v>6043</v>
      </c>
      <c r="S3675" s="31"/>
      <c r="T3675" s="40" t="s">
        <v>7317</v>
      </c>
      <c r="U3675" s="40"/>
    </row>
    <row r="3676">
      <c r="A3676" s="39">
        <v>12</v>
      </c>
      <c r="B3676" s="54" t="s">
        <v>40</v>
      </c>
      <c r="C3676" s="55" t="s">
        <v>7318</v>
      </c>
      <c r="D3676" s="141" t="s">
        <v>7017</v>
      </c>
      <c r="E3676" s="88">
        <v>45369</v>
      </c>
      <c r="F3676" s="37" t="str">
        <f>VLOOKUP($C3676,CARPETAS!$C$5:$L$2388,2,FALSE)</f>
        <v>PYB059</v>
      </c>
      <c r="G3676" s="27" t="str">
        <f>VLOOKUP($C3676,CARPETAS!$C$5:$L$2388,9,FALSE)</f>
        <v>148.73.49</v>
      </c>
      <c r="H3676" s="28">
        <f>VLOOKUP($C3676,CARPETAS!$C$5:$L$2388,5,FALSE)</f>
        <v>0</v>
      </c>
      <c r="I3676" s="88">
        <v>45371</v>
      </c>
      <c r="J3676" s="29" t="str">
        <f>VLOOKUP($C3676,CARPETAS!$C$5:$L$2388,4,FALSE)</f>
        <v>Salto</v>
      </c>
      <c r="K3676" s="38"/>
      <c r="L3676" s="93">
        <f>I3676+1</f>
        <v>45372</v>
      </c>
      <c r="M3676" s="30">
        <f t="shared" si="234"/>
        <v>3</v>
      </c>
      <c r="N3676" s="31">
        <v>980</v>
      </c>
      <c r="O3676" s="31" t="s">
        <v>7319</v>
      </c>
      <c r="P3676" s="31">
        <v>980</v>
      </c>
      <c r="Q3676" s="31"/>
      <c r="R3676" s="31" t="s">
        <v>7320</v>
      </c>
      <c r="S3676" s="31" t="s">
        <v>7321</v>
      </c>
      <c r="T3676" s="40" t="s">
        <v>7322</v>
      </c>
      <c r="U3676" s="40"/>
    </row>
    <row r="3677">
      <c r="A3677" s="39">
        <v>11</v>
      </c>
      <c r="B3677" s="54" t="s">
        <v>40</v>
      </c>
      <c r="C3677" s="55" t="s">
        <v>7323</v>
      </c>
      <c r="D3677" s="141" t="s">
        <v>6984</v>
      </c>
      <c r="E3677" s="88">
        <v>45366</v>
      </c>
      <c r="F3677" s="37" t="str">
        <f>VLOOKUP($C3677,CARPETAS!$C$5:$L$2388,2,FALSE)</f>
        <v>PYB058</v>
      </c>
      <c r="G3677" s="27" t="str">
        <f>VLOOKUP($C3677,CARPETAS!$C$5:$L$2388,9,FALSE)</f>
        <v>148,68,91</v>
      </c>
      <c r="H3677" s="28" t="str">
        <f>VLOOKUP($C3677,CARPETAS!$C$5:$L$2388,5,FALSE)</f>
        <v>Jauser</v>
      </c>
      <c r="I3677" s="88">
        <v>45371</v>
      </c>
      <c r="J3677" s="29" t="str">
        <f>VLOOKUP($C3677,CARPETAS!$C$5:$L$2388,4,FALSE)</f>
        <v>Salto</v>
      </c>
      <c r="K3677" s="38"/>
      <c r="L3677" s="93">
        <f>I3677+1+1</f>
        <v>45373</v>
      </c>
      <c r="M3677" s="30">
        <f t="shared" si="234"/>
        <v>7</v>
      </c>
      <c r="N3677" s="31">
        <v>980</v>
      </c>
      <c r="O3677" s="31" t="s">
        <v>7324</v>
      </c>
      <c r="P3677" s="31">
        <v>987</v>
      </c>
      <c r="Q3677" s="31"/>
      <c r="R3677" s="31" t="s">
        <v>7325</v>
      </c>
      <c r="S3677" s="31"/>
      <c r="T3677" s="40" t="s">
        <v>7326</v>
      </c>
      <c r="U3677" s="40"/>
    </row>
    <row r="3678">
      <c r="A3678" s="39">
        <v>11</v>
      </c>
      <c r="B3678" s="54" t="s">
        <v>40</v>
      </c>
      <c r="C3678" s="55" t="s">
        <v>7327</v>
      </c>
      <c r="D3678" s="141" t="s">
        <v>2282</v>
      </c>
      <c r="E3678" s="88">
        <v>45369</v>
      </c>
      <c r="F3678" s="37" t="str">
        <f>VLOOKUP($C3678,CARPETAS!$C$5:$L$2388,2,FALSE)</f>
        <v>BRE007</v>
      </c>
      <c r="G3678" s="27" t="str">
        <f>VLOOKUP($C3678,CARPETAS!$C$5:$L$2388,9,FALSE)</f>
        <v>1487143/1487141/1487139</v>
      </c>
      <c r="H3678" s="28" t="str">
        <f>VLOOKUP($C3678,CARPETAS!$C$5:$L$2388,5,FALSE)</f>
        <v>Silvio</v>
      </c>
      <c r="I3678" s="88">
        <v>45371</v>
      </c>
      <c r="J3678" s="29" t="str">
        <f>VLOOKUP($C3678,CARPETAS!$C$5:$L$2388,4,FALSE)</f>
        <v>Rio Branco</v>
      </c>
      <c r="K3678" s="38"/>
      <c r="L3678" s="93">
        <f>I3678+1+1+1</f>
        <v>45374</v>
      </c>
      <c r="M3678" s="30">
        <f t="shared" si="234"/>
        <v>5</v>
      </c>
      <c r="N3678" s="31">
        <v>1184</v>
      </c>
      <c r="O3678" s="31" t="s">
        <v>1318</v>
      </c>
      <c r="P3678" s="31"/>
      <c r="Q3678" s="31">
        <v>6799</v>
      </c>
      <c r="R3678" s="31" t="s">
        <v>4345</v>
      </c>
      <c r="S3678" s="31" t="s">
        <v>4346</v>
      </c>
      <c r="T3678" s="40" t="s">
        <v>2282</v>
      </c>
      <c r="U3678" s="40"/>
    </row>
    <row r="3679">
      <c r="A3679" s="39">
        <v>11</v>
      </c>
      <c r="B3679" s="54" t="s">
        <v>40</v>
      </c>
      <c r="C3679" s="55" t="s">
        <v>7323</v>
      </c>
      <c r="D3679" s="141" t="s">
        <v>6984</v>
      </c>
      <c r="E3679" s="88">
        <v>45367</v>
      </c>
      <c r="F3679" s="37" t="str">
        <f>VLOOKUP($C3679,CARPETAS!$C$5:$L$2388,2,FALSE)</f>
        <v>PYB058</v>
      </c>
      <c r="G3679" s="27" t="str">
        <f>VLOOKUP($C3679,CARPETAS!$C$5:$L$2388,9,FALSE)</f>
        <v>148,68,91</v>
      </c>
      <c r="H3679" s="28" t="str">
        <f>VLOOKUP($C3679,CARPETAS!$C$5:$L$2388,5,FALSE)</f>
        <v>Jauser</v>
      </c>
      <c r="I3679" s="88">
        <v>45372</v>
      </c>
      <c r="J3679" s="29" t="str">
        <f>VLOOKUP($C3679,CARPETAS!$C$5:$L$2388,4,FALSE)</f>
        <v>Salto</v>
      </c>
      <c r="K3679" s="38"/>
      <c r="L3679" s="93">
        <f>I3679+1</f>
        <v>45373</v>
      </c>
      <c r="M3679" s="30">
        <f t="shared" si="234"/>
        <v>6</v>
      </c>
      <c r="N3679" s="31">
        <v>980</v>
      </c>
      <c r="O3679" s="31" t="s">
        <v>7328</v>
      </c>
      <c r="P3679" s="31">
        <v>980</v>
      </c>
      <c r="Q3679" s="31"/>
      <c r="R3679" s="31" t="s">
        <v>7329</v>
      </c>
      <c r="S3679" s="31" t="s">
        <v>7081</v>
      </c>
      <c r="T3679" s="40" t="s">
        <v>7330</v>
      </c>
      <c r="U3679" s="40"/>
    </row>
    <row r="3680">
      <c r="A3680" s="39">
        <v>12</v>
      </c>
      <c r="B3680" s="54" t="s">
        <v>40</v>
      </c>
      <c r="C3680" s="55" t="s">
        <v>7331</v>
      </c>
      <c r="D3680" s="141" t="s">
        <v>6548</v>
      </c>
      <c r="E3680" s="88">
        <v>45369</v>
      </c>
      <c r="F3680" s="37" t="str">
        <f>VLOOKUP($C3680,CARPETAS!$C$5:$L$2388,2,FALSE)</f>
        <v>PYB061</v>
      </c>
      <c r="G3680" s="27" t="str">
        <f>VLOOKUP($C3680,CARPETAS!$C$5:$L$2388,9,FALSE)</f>
        <v>148,73,48</v>
      </c>
      <c r="H3680" s="28">
        <f>VLOOKUP($C3680,CARPETAS!$C$5:$L$2388,5,FALSE)</f>
        <v>0</v>
      </c>
      <c r="I3680" s="88">
        <f>E3680+3</f>
        <v>45372</v>
      </c>
      <c r="J3680" s="29" t="str">
        <f>VLOOKUP($C3680,CARPETAS!$C$5:$L$2388,4,FALSE)</f>
        <v>Salto</v>
      </c>
      <c r="K3680" s="38"/>
      <c r="L3680" s="93">
        <f>I3680+1</f>
        <v>45373</v>
      </c>
      <c r="M3680" s="30">
        <f t="shared" si="234"/>
        <v>4</v>
      </c>
      <c r="N3680" s="31">
        <v>980</v>
      </c>
      <c r="O3680" s="31" t="s">
        <v>7332</v>
      </c>
      <c r="P3680" s="31">
        <v>981</v>
      </c>
      <c r="Q3680" s="31"/>
      <c r="R3680" s="31" t="s">
        <v>6651</v>
      </c>
      <c r="S3680" s="31" t="s">
        <v>6652</v>
      </c>
      <c r="T3680" s="40" t="s">
        <v>7333</v>
      </c>
      <c r="U3680" s="40"/>
    </row>
    <row r="3681">
      <c r="A3681" s="39">
        <v>12</v>
      </c>
      <c r="B3681" s="54" t="s">
        <v>40</v>
      </c>
      <c r="C3681" s="55" t="s">
        <v>7318</v>
      </c>
      <c r="D3681" s="141" t="s">
        <v>7017</v>
      </c>
      <c r="E3681" s="88">
        <v>45369</v>
      </c>
      <c r="F3681" s="37" t="str">
        <f>VLOOKUP($C3681,CARPETAS!$C$5:$L$2388,2,FALSE)</f>
        <v>PYB059</v>
      </c>
      <c r="G3681" s="27" t="str">
        <f>VLOOKUP($C3681,CARPETAS!$C$5:$L$2388,9,FALSE)</f>
        <v>148.73.49</v>
      </c>
      <c r="H3681" s="28">
        <f>VLOOKUP($C3681,CARPETAS!$C$5:$L$2388,5,FALSE)</f>
        <v>0</v>
      </c>
      <c r="I3681" s="88">
        <f>E3681+3</f>
        <v>45372</v>
      </c>
      <c r="J3681" s="29" t="str">
        <f>VLOOKUP($C3681,CARPETAS!$C$5:$L$2388,4,FALSE)</f>
        <v>Salto</v>
      </c>
      <c r="K3681" s="38"/>
      <c r="L3681" s="93">
        <f>I3681+1</f>
        <v>45373</v>
      </c>
      <c r="M3681" s="30">
        <f t="shared" si="234"/>
        <v>4</v>
      </c>
      <c r="N3681" s="31">
        <v>980</v>
      </c>
      <c r="O3681" s="31" t="s">
        <v>7334</v>
      </c>
      <c r="P3681" s="31">
        <v>980</v>
      </c>
      <c r="Q3681" s="31"/>
      <c r="R3681" s="31" t="s">
        <v>7335</v>
      </c>
      <c r="S3681" s="31" t="s">
        <v>7336</v>
      </c>
      <c r="T3681" s="40" t="s">
        <v>7337</v>
      </c>
      <c r="U3681" s="40"/>
    </row>
    <row r="3682">
      <c r="A3682" s="39">
        <v>12</v>
      </c>
      <c r="B3682" s="54" t="s">
        <v>40</v>
      </c>
      <c r="C3682" s="55" t="s">
        <v>7331</v>
      </c>
      <c r="D3682" s="141" t="s">
        <v>6548</v>
      </c>
      <c r="E3682" s="88">
        <v>45370</v>
      </c>
      <c r="F3682" s="37" t="str">
        <f>VLOOKUP($C3682,CARPETAS!$C$5:$L$2388,2,FALSE)</f>
        <v>PYB061</v>
      </c>
      <c r="G3682" s="27" t="str">
        <f>VLOOKUP($C3682,CARPETAS!$C$5:$L$2388,9,FALSE)</f>
        <v>148,73,48</v>
      </c>
      <c r="H3682" s="28">
        <f>VLOOKUP($C3682,CARPETAS!$C$5:$L$2388,5,FALSE)</f>
        <v>0</v>
      </c>
      <c r="I3682" s="88">
        <v>45372</v>
      </c>
      <c r="J3682" s="29" t="str">
        <f>VLOOKUP($C3682,CARPETAS!$C$5:$L$2388,4,FALSE)</f>
        <v>Salto</v>
      </c>
      <c r="K3682" s="38"/>
      <c r="L3682" s="93">
        <f>I3682+1</f>
        <v>45373</v>
      </c>
      <c r="M3682" s="30">
        <f t="shared" si="234"/>
        <v>3</v>
      </c>
      <c r="N3682" s="31">
        <v>980</v>
      </c>
      <c r="O3682" s="31" t="s">
        <v>7338</v>
      </c>
      <c r="P3682" s="31">
        <v>981</v>
      </c>
      <c r="Q3682" s="31"/>
      <c r="R3682" s="31" t="s">
        <v>6651</v>
      </c>
      <c r="S3682" s="31" t="s">
        <v>6652</v>
      </c>
      <c r="T3682" s="40" t="s">
        <v>7339</v>
      </c>
      <c r="U3682" s="40"/>
    </row>
    <row r="3683">
      <c r="A3683" s="39">
        <v>11</v>
      </c>
      <c r="B3683" s="54" t="s">
        <v>40</v>
      </c>
      <c r="C3683" s="55" t="s">
        <v>7340</v>
      </c>
      <c r="D3683" s="141" t="s">
        <v>2282</v>
      </c>
      <c r="E3683" s="88">
        <v>45365</v>
      </c>
      <c r="F3683" s="37" t="str">
        <f>VLOOKUP($C3683,CARPETAS!$C$5:$L$2388,2,FALSE)</f>
        <v>BRE009</v>
      </c>
      <c r="G3683" s="27">
        <f>VLOOKUP($C3683,CARPETAS!$C$5:$L$2388,9,FALSE)</f>
        <v>0</v>
      </c>
      <c r="H3683" s="28" t="str">
        <f>VLOOKUP($C3683,CARPETAS!$C$5:$L$2388,5,FALSE)</f>
        <v>Silvio</v>
      </c>
      <c r="I3683" s="88">
        <v>45372</v>
      </c>
      <c r="J3683" s="29" t="str">
        <f>VLOOKUP($C3683,CARPETAS!$C$5:$L$2388,4,FALSE)</f>
        <v>Rio Branco</v>
      </c>
      <c r="K3683" s="38"/>
      <c r="L3683" s="93">
        <f>I3683+1+1</f>
        <v>45374</v>
      </c>
      <c r="M3683" s="30">
        <f t="shared" si="234"/>
        <v>9</v>
      </c>
      <c r="N3683" s="31">
        <v>1600</v>
      </c>
      <c r="O3683" s="31"/>
      <c r="P3683" s="31"/>
      <c r="Q3683" s="31">
        <v>6793</v>
      </c>
      <c r="R3683" s="31" t="s">
        <v>7341</v>
      </c>
      <c r="S3683" s="31" t="s">
        <v>7342</v>
      </c>
      <c r="T3683" s="40" t="s">
        <v>5180</v>
      </c>
      <c r="U3683" s="40"/>
    </row>
    <row r="3684">
      <c r="A3684" s="39">
        <v>12</v>
      </c>
      <c r="B3684" s="54" t="s">
        <v>40</v>
      </c>
      <c r="C3684" s="55" t="s">
        <v>7343</v>
      </c>
      <c r="D3684" s="141" t="s">
        <v>26</v>
      </c>
      <c r="E3684" s="88">
        <v>45370</v>
      </c>
      <c r="F3684" s="37" t="str">
        <f>VLOOKUP($C3684,CARPETAS!$C$5:$L$2388,2,FALSE)</f>
        <v>BRB011</v>
      </c>
      <c r="G3684" s="27" t="str">
        <f>VLOOKUP($C3684,CARPETAS!$C$5:$L$2388,9,FALSE)</f>
        <v>148,74,91</v>
      </c>
      <c r="H3684" s="28" t="str">
        <f>VLOOKUP($C3684,CARPETAS!$C$5:$L$2388,5,FALSE)</f>
        <v>Zanini</v>
      </c>
      <c r="I3684" s="88">
        <f>E3684+2</f>
        <v>45372</v>
      </c>
      <c r="J3684" s="29" t="str">
        <f>VLOOKUP($C3684,CARPETAS!$C$5:$L$2388,4,FALSE)</f>
        <v>Rio Branco</v>
      </c>
      <c r="K3684" s="38"/>
      <c r="L3684" s="93">
        <f>I3684+1</f>
        <v>45373</v>
      </c>
      <c r="M3684" s="30">
        <f t="shared" si="234"/>
        <v>3</v>
      </c>
      <c r="N3684" s="31">
        <v>900</v>
      </c>
      <c r="O3684" s="31" t="s">
        <v>7344</v>
      </c>
      <c r="P3684" s="31">
        <v>901</v>
      </c>
      <c r="Q3684" s="31">
        <v>4302</v>
      </c>
      <c r="R3684" s="31" t="s">
        <v>221</v>
      </c>
      <c r="S3684" s="31" t="s">
        <v>5240</v>
      </c>
      <c r="T3684" s="40" t="s">
        <v>7345</v>
      </c>
      <c r="U3684" s="40"/>
    </row>
    <row r="3685">
      <c r="A3685" s="39">
        <v>11</v>
      </c>
      <c r="B3685" s="54" t="s">
        <v>40</v>
      </c>
      <c r="C3685" s="55" t="s">
        <v>7346</v>
      </c>
      <c r="D3685" s="141" t="s">
        <v>2282</v>
      </c>
      <c r="E3685" s="88">
        <v>45365</v>
      </c>
      <c r="F3685" s="37" t="str">
        <f>VLOOKUP($C3685,CARPETAS!$C$5:$L$2388,2,FALSE)</f>
        <v>BRE008</v>
      </c>
      <c r="G3685" s="27" t="str">
        <f>VLOOKUP($C3685,CARPETAS!$C$5:$L$2388,9,FALSE)</f>
        <v>148.52.18</v>
      </c>
      <c r="H3685" s="28" t="str">
        <f>VLOOKUP($C3685,CARPETAS!$C$5:$L$2388,5,FALSE)</f>
        <v>Silvio</v>
      </c>
      <c r="I3685" s="88">
        <v>45373</v>
      </c>
      <c r="J3685" s="29" t="str">
        <f>VLOOKUP($C3685,CARPETAS!$C$5:$L$2388,4,FALSE)</f>
        <v>Rio Branco</v>
      </c>
      <c r="K3685" s="38"/>
      <c r="L3685" s="93">
        <f>I3685+1</f>
        <v>45374</v>
      </c>
      <c r="M3685" s="30">
        <f t="shared" si="234"/>
        <v>9</v>
      </c>
      <c r="N3685" s="31">
        <v>840</v>
      </c>
      <c r="O3685" s="31"/>
      <c r="P3685" s="31"/>
      <c r="Q3685" s="31">
        <v>6800</v>
      </c>
      <c r="R3685" s="31" t="s">
        <v>7347</v>
      </c>
      <c r="S3685" s="31" t="s">
        <v>1248</v>
      </c>
      <c r="T3685" s="40" t="s">
        <v>7348</v>
      </c>
      <c r="U3685" s="40"/>
    </row>
    <row r="3686">
      <c r="A3686" s="39">
        <v>12</v>
      </c>
      <c r="B3686" s="54" t="s">
        <v>40</v>
      </c>
      <c r="C3686" s="55" t="s">
        <v>7343</v>
      </c>
      <c r="D3686" s="141" t="s">
        <v>26</v>
      </c>
      <c r="E3686" s="88">
        <v>45372</v>
      </c>
      <c r="F3686" s="37" t="str">
        <f>VLOOKUP($C3686,CARPETAS!$C$5:$L$2388,2,FALSE)</f>
        <v>BRB011</v>
      </c>
      <c r="G3686" s="27" t="str">
        <f>VLOOKUP($C3686,CARPETAS!$C$5:$L$2388,9,FALSE)</f>
        <v>148,74,91</v>
      </c>
      <c r="H3686" s="28" t="str">
        <f>VLOOKUP($C3686,CARPETAS!$C$5:$L$2388,5,FALSE)</f>
        <v>Zanini</v>
      </c>
      <c r="I3686" s="88">
        <f>E3686+1</f>
        <v>45373</v>
      </c>
      <c r="J3686" s="29" t="str">
        <f>VLOOKUP($C3686,CARPETAS!$C$5:$L$2388,4,FALSE)</f>
        <v>Rio Branco</v>
      </c>
      <c r="K3686" s="38"/>
      <c r="L3686" s="93">
        <f>I3686+4</f>
        <v>45377</v>
      </c>
      <c r="M3686" s="30">
        <f t="shared" si="234"/>
        <v>5</v>
      </c>
      <c r="N3686" s="31">
        <v>900</v>
      </c>
      <c r="O3686" s="31" t="s">
        <v>1320</v>
      </c>
      <c r="P3686" s="31">
        <v>901</v>
      </c>
      <c r="Q3686" s="31">
        <v>4307</v>
      </c>
      <c r="R3686" s="31" t="s">
        <v>5624</v>
      </c>
      <c r="S3686" s="31" t="s">
        <v>5625</v>
      </c>
      <c r="T3686" s="40" t="s">
        <v>7349</v>
      </c>
      <c r="U3686" s="40"/>
    </row>
    <row r="3687">
      <c r="A3687" s="39">
        <v>12</v>
      </c>
      <c r="B3687" s="54" t="s">
        <v>40</v>
      </c>
      <c r="C3687" s="55" t="s">
        <v>7318</v>
      </c>
      <c r="D3687" s="141" t="s">
        <v>7017</v>
      </c>
      <c r="E3687" s="88">
        <v>45370</v>
      </c>
      <c r="F3687" s="37" t="str">
        <f>VLOOKUP($C3687,CARPETAS!$C$5:$L$2388,2,FALSE)</f>
        <v>PYB059</v>
      </c>
      <c r="G3687" s="27" t="str">
        <f>VLOOKUP($C3687,CARPETAS!$C$5:$L$2388,9,FALSE)</f>
        <v>148.73.49</v>
      </c>
      <c r="H3687" s="28">
        <f>VLOOKUP($C3687,CARPETAS!$C$5:$L$2388,5,FALSE)</f>
        <v>0</v>
      </c>
      <c r="I3687" s="88">
        <f>E3687+3</f>
        <v>45373</v>
      </c>
      <c r="J3687" s="29" t="str">
        <f>VLOOKUP($C3687,CARPETAS!$C$5:$L$2388,4,FALSE)</f>
        <v>Salto</v>
      </c>
      <c r="K3687" s="38"/>
      <c r="L3687" s="93">
        <f>I3687+1</f>
        <v>45374</v>
      </c>
      <c r="M3687" s="30">
        <f t="shared" si="234"/>
        <v>4</v>
      </c>
      <c r="N3687" s="31">
        <v>980</v>
      </c>
      <c r="O3687" s="31" t="s">
        <v>7350</v>
      </c>
      <c r="P3687" s="31">
        <v>981</v>
      </c>
      <c r="Q3687" s="31"/>
      <c r="R3687" s="31" t="s">
        <v>7351</v>
      </c>
      <c r="S3687" s="31"/>
      <c r="T3687" s="40" t="s">
        <v>7352</v>
      </c>
      <c r="U3687" s="40"/>
    </row>
    <row r="3688">
      <c r="A3688" s="39">
        <v>12</v>
      </c>
      <c r="B3688" s="54" t="s">
        <v>40</v>
      </c>
      <c r="C3688" s="55" t="s">
        <v>7331</v>
      </c>
      <c r="D3688" s="141" t="s">
        <v>6548</v>
      </c>
      <c r="E3688" s="88">
        <v>45371</v>
      </c>
      <c r="F3688" s="37" t="str">
        <f>VLOOKUP($C3688,CARPETAS!$C$5:$L$2388,2,FALSE)</f>
        <v>PYB061</v>
      </c>
      <c r="G3688" s="27" t="str">
        <f>VLOOKUP($C3688,CARPETAS!$C$5:$L$2388,9,FALSE)</f>
        <v>148,73,48</v>
      </c>
      <c r="H3688" s="28">
        <f>VLOOKUP($C3688,CARPETAS!$C$5:$L$2388,5,FALSE)</f>
        <v>0</v>
      </c>
      <c r="I3688" s="88">
        <v>45373</v>
      </c>
      <c r="J3688" s="29" t="str">
        <f>VLOOKUP($C3688,CARPETAS!$C$5:$L$2388,4,FALSE)</f>
        <v>Salto</v>
      </c>
      <c r="K3688" s="38"/>
      <c r="L3688" s="93">
        <f>I3688+3</f>
        <v>45376</v>
      </c>
      <c r="M3688" s="30">
        <f t="shared" si="234"/>
        <v>5</v>
      </c>
      <c r="N3688" s="31">
        <v>980</v>
      </c>
      <c r="O3688" s="31" t="s">
        <v>7353</v>
      </c>
      <c r="P3688" s="31">
        <v>980</v>
      </c>
      <c r="Q3688" s="31"/>
      <c r="R3688" s="31" t="s">
        <v>6699</v>
      </c>
      <c r="S3688" s="31" t="s">
        <v>6700</v>
      </c>
      <c r="T3688" s="40" t="s">
        <v>7354</v>
      </c>
      <c r="U3688" s="40"/>
    </row>
    <row r="3689">
      <c r="A3689" s="39">
        <v>12</v>
      </c>
      <c r="B3689" s="54" t="s">
        <v>40</v>
      </c>
      <c r="C3689" s="55" t="s">
        <v>7355</v>
      </c>
      <c r="D3689" s="141" t="s">
        <v>27</v>
      </c>
      <c r="E3689" s="88">
        <v>45372</v>
      </c>
      <c r="F3689" s="37" t="str">
        <f>VLOOKUP($C3689,CARPETAS!$C$5:$L$2388,2,FALSE)</f>
        <v>BRB012</v>
      </c>
      <c r="G3689" s="27" t="str">
        <f>VLOOKUP($C3689,CARPETAS!$C$5:$L$2388,9,FALSE)</f>
        <v>148,75,26</v>
      </c>
      <c r="H3689" s="28" t="str">
        <f>VLOOKUP($C3689,CARPETAS!$C$5:$L$2388,5,FALSE)</f>
        <v>Silvio</v>
      </c>
      <c r="I3689" s="88">
        <f>E3689+1</f>
        <v>45373</v>
      </c>
      <c r="J3689" s="29" t="str">
        <f>VLOOKUP($C3689,CARPETAS!$C$5:$L$2388,4,FALSE)</f>
        <v>Rio Branco</v>
      </c>
      <c r="K3689" s="38"/>
      <c r="L3689" s="93">
        <f>I3689+4</f>
        <v>45377</v>
      </c>
      <c r="M3689" s="30">
        <f t="shared" si="234"/>
        <v>5</v>
      </c>
      <c r="N3689" s="31">
        <v>900</v>
      </c>
      <c r="O3689" s="31" t="s">
        <v>1719</v>
      </c>
      <c r="P3689" s="31">
        <v>918</v>
      </c>
      <c r="Q3689" s="31">
        <v>6804</v>
      </c>
      <c r="R3689" s="31" t="s">
        <v>3039</v>
      </c>
      <c r="S3689" s="31" t="s">
        <v>2791</v>
      </c>
      <c r="T3689" s="40" t="s">
        <v>7356</v>
      </c>
      <c r="U3689" s="40"/>
    </row>
    <row r="3690">
      <c r="A3690" s="39">
        <v>12</v>
      </c>
      <c r="B3690" s="54" t="s">
        <v>40</v>
      </c>
      <c r="C3690" s="55" t="s">
        <v>7239</v>
      </c>
      <c r="D3690" s="141" t="s">
        <v>32</v>
      </c>
      <c r="E3690" s="88">
        <v>45371</v>
      </c>
      <c r="F3690" s="37" t="str">
        <f>VLOOKUP($C3690,CARPETAS!$C$5:$L$2388,2,FALSE)</f>
        <v>BRB009</v>
      </c>
      <c r="G3690" s="27" t="str">
        <f>VLOOKUP($C3690,CARPETAS!$C$5:$L$2388,9,FALSE)</f>
        <v>148,63,71</v>
      </c>
      <c r="H3690" s="28" t="str">
        <f>VLOOKUP($C3690,CARPETAS!$C$5:$L$2388,5,FALSE)</f>
        <v>Silvio</v>
      </c>
      <c r="I3690" s="88">
        <f>E3690+2</f>
        <v>45373</v>
      </c>
      <c r="J3690" s="29" t="str">
        <f>VLOOKUP($C3690,CARPETAS!$C$5:$L$2388,4,FALSE)</f>
        <v>Rio Branco</v>
      </c>
      <c r="K3690" s="38"/>
      <c r="L3690" s="93">
        <f>I3690+1+3</f>
        <v>45377</v>
      </c>
      <c r="M3690" s="30">
        <f t="shared" si="234"/>
        <v>6</v>
      </c>
      <c r="N3690" s="31">
        <v>918</v>
      </c>
      <c r="O3690" s="31" t="s">
        <v>1269</v>
      </c>
      <c r="P3690" s="31">
        <v>919</v>
      </c>
      <c r="Q3690" s="31">
        <v>6786</v>
      </c>
      <c r="R3690" s="31" t="s">
        <v>7357</v>
      </c>
      <c r="S3690" s="31" t="s">
        <v>7358</v>
      </c>
      <c r="T3690" s="40" t="s">
        <v>7359</v>
      </c>
      <c r="U3690" s="40"/>
    </row>
    <row r="3691">
      <c r="A3691" s="39">
        <v>12</v>
      </c>
      <c r="B3691" s="54" t="s">
        <v>40</v>
      </c>
      <c r="C3691" s="55" t="s">
        <v>7360</v>
      </c>
      <c r="D3691" s="141" t="s">
        <v>6554</v>
      </c>
      <c r="E3691" s="88">
        <v>45371</v>
      </c>
      <c r="F3691" s="37" t="str">
        <f>VLOOKUP($C3691,CARPETAS!$C$5:$L$2388,2,FALSE)</f>
        <v>PYB060</v>
      </c>
      <c r="G3691" s="27" t="str">
        <f>VLOOKUP($C3691,CARPETAS!$C$5:$L$2388,9,FALSE)</f>
        <v>148,73,50</v>
      </c>
      <c r="H3691" s="28">
        <f>VLOOKUP($C3691,CARPETAS!$C$5:$L$2388,5,FALSE)</f>
        <v>0</v>
      </c>
      <c r="I3691" s="88">
        <f>E3691+3</f>
        <v>45374</v>
      </c>
      <c r="J3691" s="29" t="str">
        <f>VLOOKUP($C3691,CARPETAS!$C$5:$L$2388,4,FALSE)</f>
        <v>Salto</v>
      </c>
      <c r="K3691" s="38"/>
      <c r="L3691" s="93">
        <f>I3691+1</f>
        <v>45375</v>
      </c>
      <c r="M3691" s="30">
        <f t="shared" si="234"/>
        <v>4</v>
      </c>
      <c r="N3691" s="31">
        <v>930</v>
      </c>
      <c r="O3691" s="31" t="s">
        <v>7361</v>
      </c>
      <c r="P3691" s="31">
        <v>936</v>
      </c>
      <c r="Q3691" s="31"/>
      <c r="R3691" s="31" t="s">
        <v>7362</v>
      </c>
      <c r="S3691" s="31"/>
      <c r="T3691" s="40" t="s">
        <v>7363</v>
      </c>
      <c r="U3691" s="40"/>
    </row>
    <row r="3692">
      <c r="A3692" s="39">
        <v>12</v>
      </c>
      <c r="B3692" s="54" t="s">
        <v>40</v>
      </c>
      <c r="C3692" s="55" t="s">
        <v>7364</v>
      </c>
      <c r="D3692" s="141" t="s">
        <v>6554</v>
      </c>
      <c r="E3692" s="88">
        <v>45372</v>
      </c>
      <c r="F3692" s="37" t="str">
        <f>VLOOKUP($C3692,CARPETAS!$C$5:$L$2388,2,FALSE)</f>
        <v>PYB060</v>
      </c>
      <c r="G3692" s="27" t="str">
        <f>VLOOKUP($C3692,CARPETAS!$C$5:$L$2388,9,FALSE)</f>
        <v>148,73,50</v>
      </c>
      <c r="H3692" s="28">
        <f>VLOOKUP($C3692,CARPETAS!$C$5:$L$2388,5,FALSE)</f>
        <v>0</v>
      </c>
      <c r="I3692" s="88">
        <f>E3692+3</f>
        <v>45375</v>
      </c>
      <c r="J3692" s="29" t="str">
        <f>VLOOKUP($C3692,CARPETAS!$C$5:$L$2388,4,FALSE)</f>
        <v>Salto</v>
      </c>
      <c r="K3692" s="38"/>
      <c r="L3692" s="93">
        <f>I3692+1</f>
        <v>45376</v>
      </c>
      <c r="M3692" s="30">
        <f t="shared" si="234"/>
        <v>4</v>
      </c>
      <c r="N3692" s="31">
        <v>930</v>
      </c>
      <c r="O3692" s="31" t="s">
        <v>7365</v>
      </c>
      <c r="P3692" s="31">
        <v>933</v>
      </c>
      <c r="Q3692" s="31"/>
      <c r="R3692" s="31"/>
      <c r="S3692" s="31"/>
      <c r="T3692" s="40" t="s">
        <v>7366</v>
      </c>
      <c r="U3692" s="40"/>
    </row>
    <row r="3693">
      <c r="A3693" s="39">
        <v>12</v>
      </c>
      <c r="B3693" s="54" t="s">
        <v>40</v>
      </c>
      <c r="C3693" s="55" t="s">
        <v>7367</v>
      </c>
      <c r="D3693" s="141" t="s">
        <v>6554</v>
      </c>
      <c r="E3693" s="88">
        <v>45373</v>
      </c>
      <c r="F3693" s="37" t="str">
        <f>VLOOKUP($C3693,CARPETAS!$C$5:$L$2388,2,FALSE)</f>
        <v>PYB062</v>
      </c>
      <c r="G3693" s="27" t="str">
        <f>VLOOKUP($C3693,CARPETAS!$C$5:$L$2388,9,FALSE)</f>
        <v>148.77.17</v>
      </c>
      <c r="H3693" s="28">
        <f>VLOOKUP($C3693,CARPETAS!$C$5:$L$2388,5,FALSE)</f>
        <v>0</v>
      </c>
      <c r="I3693" s="88">
        <f>E3693+3</f>
        <v>45376</v>
      </c>
      <c r="J3693" s="29" t="str">
        <f>VLOOKUP($C3693,CARPETAS!$C$5:$L$2388,4,FALSE)</f>
        <v>Salto</v>
      </c>
      <c r="K3693" s="38"/>
      <c r="L3693" s="93">
        <f>I3693+1</f>
        <v>45377</v>
      </c>
      <c r="M3693" s="30">
        <f t="shared" si="234"/>
        <v>4</v>
      </c>
      <c r="N3693" s="31">
        <v>930</v>
      </c>
      <c r="O3693" s="31" t="s">
        <v>7368</v>
      </c>
      <c r="P3693" s="31">
        <v>936</v>
      </c>
      <c r="Q3693" s="31"/>
      <c r="R3693" s="31" t="s">
        <v>7369</v>
      </c>
      <c r="S3693" s="31"/>
      <c r="T3693" s="40" t="s">
        <v>7370</v>
      </c>
      <c r="U3693" s="40"/>
    </row>
    <row r="3694">
      <c r="A3694" s="39">
        <v>12</v>
      </c>
      <c r="B3694" s="54" t="s">
        <v>40</v>
      </c>
      <c r="C3694" s="55" t="s">
        <v>7355</v>
      </c>
      <c r="D3694" s="141" t="s">
        <v>36</v>
      </c>
      <c r="E3694" s="88">
        <v>45373</v>
      </c>
      <c r="F3694" s="37" t="str">
        <f>VLOOKUP($C3694,CARPETAS!$C$5:$L$2388,2,FALSE)</f>
        <v>BRB012</v>
      </c>
      <c r="G3694" s="27" t="str">
        <f>VLOOKUP($C3694,CARPETAS!$C$5:$L$2388,9,FALSE)</f>
        <v>148,75,26</v>
      </c>
      <c r="H3694" s="28" t="str">
        <f>VLOOKUP($C3694,CARPETAS!$C$5:$L$2388,5,FALSE)</f>
        <v>Silvio</v>
      </c>
      <c r="I3694" s="88">
        <f>E3694+3</f>
        <v>45376</v>
      </c>
      <c r="J3694" s="29" t="str">
        <f>VLOOKUP($C3694,CARPETAS!$C$5:$L$2388,4,FALSE)</f>
        <v>Rio Branco</v>
      </c>
      <c r="K3694" s="38"/>
      <c r="L3694" s="93">
        <f>I3694+1+2</f>
        <v>45379</v>
      </c>
      <c r="M3694" s="30">
        <f t="shared" si="234"/>
        <v>6</v>
      </c>
      <c r="N3694" s="31">
        <v>918</v>
      </c>
      <c r="O3694" s="31" t="s">
        <v>1260</v>
      </c>
      <c r="P3694" s="31">
        <v>919</v>
      </c>
      <c r="Q3694" s="31">
        <v>6805</v>
      </c>
      <c r="R3694" s="31" t="s">
        <v>2461</v>
      </c>
      <c r="S3694" s="31" t="s">
        <v>5809</v>
      </c>
      <c r="T3694" s="40" t="s">
        <v>7371</v>
      </c>
      <c r="U3694" s="40"/>
    </row>
    <row r="3695">
      <c r="A3695" s="39">
        <v>11</v>
      </c>
      <c r="B3695" s="54" t="s">
        <v>40</v>
      </c>
      <c r="C3695" s="55" t="s">
        <v>7372</v>
      </c>
      <c r="D3695" s="141" t="s">
        <v>38</v>
      </c>
      <c r="E3695" s="88">
        <v>45366</v>
      </c>
      <c r="F3695" s="37" t="str">
        <f>VLOOKUP($C3695,CARPETAS!$C$5:$L$2388,2,FALSE)</f>
        <v>BRA010</v>
      </c>
      <c r="G3695" s="27">
        <f>VLOOKUP($C3695,CARPETAS!$C$5:$L$2388,9,FALSE)</f>
        <v>0</v>
      </c>
      <c r="H3695" s="28" t="str">
        <f>VLOOKUP($C3695,CARPETAS!$C$5:$L$2388,5,FALSE)</f>
        <v>Silvio</v>
      </c>
      <c r="I3695" s="88">
        <f>E3695+10</f>
        <v>45376</v>
      </c>
      <c r="J3695" s="29" t="str">
        <f>VLOOKUP($C3695,CARPETAS!$C$5:$L$2388,4,FALSE)</f>
        <v>Rio Branco</v>
      </c>
      <c r="K3695" s="38"/>
      <c r="L3695" s="93">
        <f>I3695+1+2</f>
        <v>45379</v>
      </c>
      <c r="M3695" s="30">
        <f t="shared" si="234"/>
        <v>13</v>
      </c>
      <c r="N3695" s="31">
        <v>1104</v>
      </c>
      <c r="O3695" s="31" t="s">
        <v>7373</v>
      </c>
      <c r="P3695" s="31">
        <v>1104</v>
      </c>
      <c r="Q3695" s="31">
        <v>6795</v>
      </c>
      <c r="R3695" s="31" t="s">
        <v>217</v>
      </c>
      <c r="S3695" s="31" t="s">
        <v>1222</v>
      </c>
      <c r="T3695" s="40" t="s">
        <v>7374</v>
      </c>
      <c r="U3695" s="40"/>
    </row>
    <row r="3696" ht="13.5" customHeight="1">
      <c r="A3696" s="39">
        <v>13</v>
      </c>
      <c r="B3696" s="54" t="s">
        <v>40</v>
      </c>
      <c r="C3696" s="55" t="s">
        <v>7343</v>
      </c>
      <c r="D3696" s="141" t="s">
        <v>26</v>
      </c>
      <c r="E3696" s="88">
        <v>45374</v>
      </c>
      <c r="F3696" s="37" t="str">
        <f>VLOOKUP($C3696,CARPETAS!$C$5:$L$2388,2,FALSE)</f>
        <v>BRB011</v>
      </c>
      <c r="G3696" s="27" t="str">
        <f>VLOOKUP($C3696,CARPETAS!$C$5:$L$2388,9,FALSE)</f>
        <v>148,74,91</v>
      </c>
      <c r="H3696" s="28" t="str">
        <f>VLOOKUP($C3696,CARPETAS!$C$5:$L$2388,5,FALSE)</f>
        <v>Zanini</v>
      </c>
      <c r="I3696" s="88">
        <f>E3696+2</f>
        <v>45376</v>
      </c>
      <c r="J3696" s="29" t="str">
        <f>VLOOKUP($C3696,CARPETAS!$C$5:$L$2388,4,FALSE)</f>
        <v>Rio Branco</v>
      </c>
      <c r="K3696" s="38"/>
      <c r="L3696" s="93">
        <f>I3696+1+2</f>
        <v>45379</v>
      </c>
      <c r="M3696" s="30">
        <f t="shared" si="234"/>
        <v>5</v>
      </c>
      <c r="N3696" s="31">
        <v>900</v>
      </c>
      <c r="O3696" s="31" t="s">
        <v>7375</v>
      </c>
      <c r="P3696" s="31">
        <v>901</v>
      </c>
      <c r="Q3696" s="31">
        <v>4308</v>
      </c>
      <c r="R3696" s="31" t="s">
        <v>339</v>
      </c>
      <c r="S3696" s="31" t="s">
        <v>232</v>
      </c>
      <c r="T3696" s="40" t="s">
        <v>7376</v>
      </c>
      <c r="U3696" s="40"/>
    </row>
    <row r="3697" ht="13.5" customHeight="1">
      <c r="A3697" s="39">
        <v>13</v>
      </c>
      <c r="B3697" s="54" t="s">
        <v>40</v>
      </c>
      <c r="C3697" s="55" t="s">
        <v>7343</v>
      </c>
      <c r="D3697" s="141" t="s">
        <v>26</v>
      </c>
      <c r="E3697" s="88">
        <v>45374</v>
      </c>
      <c r="F3697" s="37" t="str">
        <f>VLOOKUP($C3697,CARPETAS!$C$5:$L$2388,2,FALSE)</f>
        <v>BRB011</v>
      </c>
      <c r="G3697" s="27" t="str">
        <f>VLOOKUP($C3697,CARPETAS!$C$5:$L$2388,9,FALSE)</f>
        <v>148,74,91</v>
      </c>
      <c r="H3697" s="28" t="str">
        <f>VLOOKUP($C3697,CARPETAS!$C$5:$L$2388,5,FALSE)</f>
        <v>Zanini</v>
      </c>
      <c r="I3697" s="88">
        <f>E3697+2</f>
        <v>45376</v>
      </c>
      <c r="J3697" s="29" t="str">
        <f>VLOOKUP($C3697,CARPETAS!$C$5:$L$2388,4,FALSE)</f>
        <v>Rio Branco</v>
      </c>
      <c r="K3697" s="38"/>
      <c r="L3697" s="93">
        <f>I3697+1+2</f>
        <v>45379</v>
      </c>
      <c r="M3697" s="30">
        <f t="shared" si="234"/>
        <v>5</v>
      </c>
      <c r="N3697" s="31">
        <v>900</v>
      </c>
      <c r="O3697" s="31" t="s">
        <v>1333</v>
      </c>
      <c r="P3697" s="31">
        <v>901</v>
      </c>
      <c r="Q3697" s="31">
        <v>4309</v>
      </c>
      <c r="R3697" s="31" t="s">
        <v>64</v>
      </c>
      <c r="S3697" s="31" t="s">
        <v>1729</v>
      </c>
      <c r="T3697" s="40" t="s">
        <v>7377</v>
      </c>
      <c r="U3697" s="40"/>
    </row>
    <row r="3698">
      <c r="A3698" s="39">
        <v>13</v>
      </c>
      <c r="B3698" s="54" t="s">
        <v>40</v>
      </c>
      <c r="C3698" s="55" t="s">
        <v>7355</v>
      </c>
      <c r="D3698" s="141" t="s">
        <v>5708</v>
      </c>
      <c r="E3698" s="88">
        <v>45375</v>
      </c>
      <c r="F3698" s="37" t="str">
        <f>VLOOKUP($C3698,CARPETAS!$C$5:$L$2388,2,FALSE)</f>
        <v>BRB012</v>
      </c>
      <c r="G3698" s="27" t="str">
        <f>VLOOKUP($C3698,CARPETAS!$C$5:$L$2388,9,FALSE)</f>
        <v>148,75,26</v>
      </c>
      <c r="H3698" s="28" t="str">
        <f>VLOOKUP($C3698,CARPETAS!$C$5:$L$2388,5,FALSE)</f>
        <v>Silvio</v>
      </c>
      <c r="I3698" s="88">
        <f>E3698+1</f>
        <v>45376</v>
      </c>
      <c r="J3698" s="29" t="str">
        <f>VLOOKUP($C3698,CARPETAS!$C$5:$L$2388,4,FALSE)</f>
        <v>Rio Branco</v>
      </c>
      <c r="K3698" s="38"/>
      <c r="L3698" s="93">
        <f>I3698+1+2</f>
        <v>45379</v>
      </c>
      <c r="M3698" s="30">
        <f t="shared" si="234"/>
        <v>4</v>
      </c>
      <c r="N3698" s="31">
        <v>918</v>
      </c>
      <c r="O3698" s="31" t="s">
        <v>5807</v>
      </c>
      <c r="P3698" s="31">
        <v>918</v>
      </c>
      <c r="Q3698" s="31">
        <v>6806</v>
      </c>
      <c r="R3698" s="31" t="s">
        <v>2351</v>
      </c>
      <c r="S3698" s="31" t="s">
        <v>2352</v>
      </c>
      <c r="T3698" s="40" t="s">
        <v>7378</v>
      </c>
      <c r="U3698" s="40"/>
    </row>
    <row r="3699">
      <c r="A3699" s="39">
        <v>13</v>
      </c>
      <c r="B3699" s="54" t="s">
        <v>40</v>
      </c>
      <c r="C3699" s="55" t="s">
        <v>7379</v>
      </c>
      <c r="D3699" s="141" t="s">
        <v>6548</v>
      </c>
      <c r="E3699" s="88">
        <v>45374</v>
      </c>
      <c r="F3699" s="37" t="str">
        <f>VLOOKUP($C3699,CARPETAS!$C$5:$L$2388,2,FALSE)</f>
        <v>PYB065</v>
      </c>
      <c r="G3699" s="27" t="str">
        <f>VLOOKUP($C3699,CARPETAS!$C$5:$L$2388,9,FALSE)</f>
        <v>148,78,34</v>
      </c>
      <c r="H3699" s="28">
        <f>VLOOKUP($C3699,CARPETAS!$C$5:$L$2388,5,FALSE)</f>
        <v>0</v>
      </c>
      <c r="I3699" s="88">
        <f>E3699+3</f>
        <v>45377</v>
      </c>
      <c r="J3699" s="29" t="str">
        <f>VLOOKUP($C3699,CARPETAS!$C$5:$L$2388,4,FALSE)</f>
        <v>Salto</v>
      </c>
      <c r="K3699" s="38"/>
      <c r="L3699" s="93">
        <f>I3699+1</f>
        <v>45378</v>
      </c>
      <c r="M3699" s="30">
        <f t="shared" si="234"/>
        <v>4</v>
      </c>
      <c r="N3699" s="31">
        <v>980</v>
      </c>
      <c r="O3699" s="31" t="s">
        <v>7380</v>
      </c>
      <c r="P3699" s="31">
        <v>982</v>
      </c>
      <c r="Q3699" s="31"/>
      <c r="R3699" s="31" t="s">
        <v>6815</v>
      </c>
      <c r="S3699" s="31" t="s">
        <v>6816</v>
      </c>
      <c r="T3699" s="40" t="s">
        <v>7381</v>
      </c>
      <c r="U3699" s="40"/>
    </row>
    <row r="3700">
      <c r="A3700" s="39">
        <v>13</v>
      </c>
      <c r="B3700" s="54" t="s">
        <v>40</v>
      </c>
      <c r="C3700" s="55" t="s">
        <v>7382</v>
      </c>
      <c r="D3700" s="141" t="s">
        <v>7017</v>
      </c>
      <c r="E3700" s="88">
        <v>45374</v>
      </c>
      <c r="F3700" s="37" t="str">
        <f>VLOOKUP($C3700,CARPETAS!$C$5:$L$2388,2,FALSE)</f>
        <v>PYB064</v>
      </c>
      <c r="G3700" s="27" t="str">
        <f>VLOOKUP($C3700,CARPETAS!$C$5:$L$2388,9,FALSE)</f>
        <v>148,78,40</v>
      </c>
      <c r="H3700" s="28">
        <f>VLOOKUP($C3700,CARPETAS!$C$5:$L$2388,5,FALSE)</f>
        <v>0</v>
      </c>
      <c r="I3700" s="88">
        <f>E3700+3</f>
        <v>45377</v>
      </c>
      <c r="J3700" s="29" t="str">
        <f>VLOOKUP($C3700,CARPETAS!$C$5:$L$2388,4,FALSE)</f>
        <v>Salto</v>
      </c>
      <c r="K3700" s="38"/>
      <c r="L3700" s="93">
        <f>I3700+1</f>
        <v>45378</v>
      </c>
      <c r="M3700" s="30">
        <f t="shared" si="234"/>
        <v>4</v>
      </c>
      <c r="N3700" s="31">
        <v>980</v>
      </c>
      <c r="O3700" s="31" t="s">
        <v>7383</v>
      </c>
      <c r="P3700" s="31">
        <v>979</v>
      </c>
      <c r="Q3700" s="31"/>
      <c r="R3700" s="31" t="s">
        <v>7384</v>
      </c>
      <c r="S3700" s="31" t="s">
        <v>7385</v>
      </c>
      <c r="T3700" s="40" t="s">
        <v>7386</v>
      </c>
      <c r="U3700" s="40"/>
    </row>
    <row r="3701">
      <c r="A3701" s="39">
        <v>12</v>
      </c>
      <c r="B3701" s="54" t="s">
        <v>40</v>
      </c>
      <c r="C3701" s="55" t="s">
        <v>7387</v>
      </c>
      <c r="D3701" s="141" t="s">
        <v>6984</v>
      </c>
      <c r="E3701" s="88">
        <v>45375</v>
      </c>
      <c r="F3701" s="37" t="str">
        <f>VLOOKUP($C3701,CARPETAS!$C$5:$L$2388,2,FALSE)</f>
        <v>PYB063</v>
      </c>
      <c r="G3701" s="27" t="str">
        <f>VLOOKUP($C3701,CARPETAS!$C$5:$L$2388,9,FALSE)</f>
        <v>148,76,29</v>
      </c>
      <c r="H3701" s="28">
        <f>VLOOKUP($C3701,CARPETAS!$C$5:$L$2388,5,FALSE)</f>
        <v>0</v>
      </c>
      <c r="I3701" s="88">
        <v>45377</v>
      </c>
      <c r="J3701" s="29" t="str">
        <f>VLOOKUP($C3701,CARPETAS!$C$5:$L$2388,4,FALSE)</f>
        <v>Salto</v>
      </c>
      <c r="K3701" s="38"/>
      <c r="L3701" s="93">
        <f>I3701+1</f>
        <v>45378</v>
      </c>
      <c r="M3701" s="30">
        <f t="shared" si="234"/>
        <v>3</v>
      </c>
      <c r="N3701" s="31">
        <v>980</v>
      </c>
      <c r="O3701" s="31"/>
      <c r="P3701" s="31"/>
      <c r="Q3701" s="31"/>
      <c r="R3701" s="31"/>
      <c r="S3701" s="31"/>
      <c r="T3701" s="40"/>
      <c r="U3701" s="40"/>
    </row>
    <row r="3702">
      <c r="A3702" s="39">
        <v>12</v>
      </c>
      <c r="B3702" s="54" t="s">
        <v>22</v>
      </c>
      <c r="C3702" s="55" t="s">
        <v>23</v>
      </c>
      <c r="D3702" s="141" t="s">
        <v>6984</v>
      </c>
      <c r="E3702" s="88">
        <v>45374</v>
      </c>
      <c r="F3702" s="37" t="str">
        <f>VLOOKUP($C3702,CARPETAS!$C$5:$L$2388,2,FALSE)</f>
        <v>BRB</v>
      </c>
      <c r="G3702" s="27" t="str">
        <f>VLOOKUP($C3702,CARPETAS!$C$5:$L$2388,9,FALSE)</f>
        <v>xx</v>
      </c>
      <c r="H3702" s="28" t="str">
        <f>VLOOKUP($C3702,CARPETAS!$C$5:$L$2388,5,FALSE)</f>
        <v>xx</v>
      </c>
      <c r="I3702" s="88">
        <f>E3702+3</f>
        <v>45377</v>
      </c>
      <c r="J3702" s="29" t="str">
        <f>VLOOKUP($C3702,CARPETAS!$C$5:$L$2388,4,FALSE)</f>
        <v>xx</v>
      </c>
      <c r="K3702" s="38"/>
      <c r="L3702" s="93">
        <f>I3702+1</f>
        <v>45378</v>
      </c>
      <c r="M3702" s="30">
        <f ref="M3702:M3765" t="shared" si="236">IF(E3702&lt;&gt;"",L3702-E3702,"-")</f>
        <v>4</v>
      </c>
      <c r="N3702" s="31">
        <v>980</v>
      </c>
      <c r="O3702" s="31"/>
      <c r="P3702" s="31"/>
      <c r="Q3702" s="31"/>
      <c r="R3702" s="31"/>
      <c r="S3702" s="31"/>
      <c r="T3702" s="40"/>
      <c r="U3702" s="40"/>
    </row>
    <row r="3703">
      <c r="A3703" s="39">
        <v>13</v>
      </c>
      <c r="B3703" s="54" t="s">
        <v>40</v>
      </c>
      <c r="C3703" s="55" t="s">
        <v>7382</v>
      </c>
      <c r="D3703" s="141" t="s">
        <v>7017</v>
      </c>
      <c r="E3703" s="88">
        <v>45374</v>
      </c>
      <c r="F3703" s="37" t="str">
        <f>VLOOKUP($C3703,CARPETAS!$C$5:$L$2388,2,FALSE)</f>
        <v>PYB064</v>
      </c>
      <c r="G3703" s="27" t="str">
        <f>VLOOKUP($C3703,CARPETAS!$C$5:$L$2388,9,FALSE)</f>
        <v>148,78,40</v>
      </c>
      <c r="H3703" s="28">
        <f>VLOOKUP($C3703,CARPETAS!$C$5:$L$2388,5,FALSE)</f>
        <v>0</v>
      </c>
      <c r="I3703" s="88">
        <f>E3703+3</f>
        <v>45377</v>
      </c>
      <c r="J3703" s="29" t="str">
        <f>VLOOKUP($C3703,CARPETAS!$C$5:$L$2388,4,FALSE)</f>
        <v>Salto</v>
      </c>
      <c r="K3703" s="38"/>
      <c r="L3703" s="93">
        <f>I3703+1+1</f>
        <v>45379</v>
      </c>
      <c r="M3703" s="30">
        <f t="shared" si="236"/>
        <v>5</v>
      </c>
      <c r="N3703" s="31">
        <v>980</v>
      </c>
      <c r="O3703" s="31" t="s">
        <v>7388</v>
      </c>
      <c r="P3703" s="31">
        <v>980</v>
      </c>
      <c r="Q3703" s="31"/>
      <c r="R3703" s="31" t="s">
        <v>7389</v>
      </c>
      <c r="S3703" s="31"/>
      <c r="T3703" s="40" t="s">
        <v>7390</v>
      </c>
      <c r="U3703" s="40"/>
    </row>
    <row r="3704">
      <c r="A3704" s="39">
        <v>13</v>
      </c>
      <c r="B3704" s="54" t="s">
        <v>40</v>
      </c>
      <c r="C3704" s="55" t="s">
        <v>7391</v>
      </c>
      <c r="D3704" s="141" t="s">
        <v>26</v>
      </c>
      <c r="E3704" s="88">
        <v>45376</v>
      </c>
      <c r="F3704" s="37" t="str">
        <f>VLOOKUP($C3704,CARPETAS!$C$5:$L$2388,2,FALSE)</f>
        <v>BRB013</v>
      </c>
      <c r="G3704" s="27" t="str">
        <f>VLOOKUP($C3704,CARPETAS!$C$5:$L$2388,9,FALSE)</f>
        <v>148,78,66</v>
      </c>
      <c r="H3704" s="28" t="str">
        <f>VLOOKUP($C3704,CARPETAS!$C$5:$L$2388,5,FALSE)</f>
        <v>Zanini</v>
      </c>
      <c r="I3704" s="88">
        <v>45377</v>
      </c>
      <c r="J3704" s="29" t="str">
        <f>VLOOKUP($C3704,CARPETAS!$C$5:$L$2388,4,FALSE)</f>
        <v>Rio Branco</v>
      </c>
      <c r="K3704" s="38"/>
      <c r="L3704" s="93">
        <f>I3704+1+1</f>
        <v>45379</v>
      </c>
      <c r="M3704" s="30">
        <f t="shared" si="236"/>
        <v>3</v>
      </c>
      <c r="N3704" s="31">
        <v>900</v>
      </c>
      <c r="O3704" s="31" t="s">
        <v>1347</v>
      </c>
      <c r="P3704" s="31">
        <v>901</v>
      </c>
      <c r="Q3704" s="31">
        <v>4310</v>
      </c>
      <c r="R3704" s="31" t="s">
        <v>519</v>
      </c>
      <c r="S3704" s="31" t="s">
        <v>520</v>
      </c>
      <c r="T3704" s="40" t="s">
        <v>7376</v>
      </c>
      <c r="U3704" s="40"/>
    </row>
    <row r="3705">
      <c r="A3705" s="39">
        <v>13</v>
      </c>
      <c r="B3705" s="54" t="s">
        <v>40</v>
      </c>
      <c r="C3705" s="55" t="s">
        <v>7391</v>
      </c>
      <c r="D3705" s="141" t="s">
        <v>26</v>
      </c>
      <c r="E3705" s="88">
        <v>45376</v>
      </c>
      <c r="F3705" s="37" t="str">
        <f>VLOOKUP($C3705,CARPETAS!$C$5:$L$2388,2,FALSE)</f>
        <v>BRB013</v>
      </c>
      <c r="G3705" s="27" t="str">
        <f>VLOOKUP($C3705,CARPETAS!$C$5:$L$2388,9,FALSE)</f>
        <v>148,78,66</v>
      </c>
      <c r="H3705" s="28" t="str">
        <f>VLOOKUP($C3705,CARPETAS!$C$5:$L$2388,5,FALSE)</f>
        <v>Zanini</v>
      </c>
      <c r="I3705" s="88">
        <v>45377</v>
      </c>
      <c r="J3705" s="29" t="str">
        <f>VLOOKUP($C3705,CARPETAS!$C$5:$L$2388,4,FALSE)</f>
        <v>Rio Branco</v>
      </c>
      <c r="K3705" s="38"/>
      <c r="L3705" s="93">
        <f>I3705+1+1</f>
        <v>45379</v>
      </c>
      <c r="M3705" s="30">
        <f t="shared" si="236"/>
        <v>3</v>
      </c>
      <c r="N3705" s="31">
        <v>900</v>
      </c>
      <c r="O3705" s="31" t="s">
        <v>1331</v>
      </c>
      <c r="P3705" s="31">
        <v>901</v>
      </c>
      <c r="Q3705" s="31">
        <v>4311</v>
      </c>
      <c r="R3705" s="31" t="s">
        <v>710</v>
      </c>
      <c r="S3705" s="31" t="s">
        <v>3413</v>
      </c>
      <c r="T3705" s="40" t="s">
        <v>7392</v>
      </c>
      <c r="U3705" s="40"/>
    </row>
    <row r="3706">
      <c r="A3706" s="39">
        <v>13</v>
      </c>
      <c r="B3706" s="54" t="s">
        <v>40</v>
      </c>
      <c r="C3706" s="55" t="s">
        <v>7379</v>
      </c>
      <c r="D3706" s="141" t="s">
        <v>6548</v>
      </c>
      <c r="E3706" s="88">
        <v>45375</v>
      </c>
      <c r="F3706" s="37" t="str">
        <f>VLOOKUP($C3706,CARPETAS!$C$5:$L$2388,2,FALSE)</f>
        <v>PYB065</v>
      </c>
      <c r="G3706" s="27" t="str">
        <f>VLOOKUP($C3706,CARPETAS!$C$5:$L$2388,9,FALSE)</f>
        <v>148,78,34</v>
      </c>
      <c r="H3706" s="28">
        <f>VLOOKUP($C3706,CARPETAS!$C$5:$L$2388,5,FALSE)</f>
        <v>0</v>
      </c>
      <c r="I3706" s="88">
        <v>45377</v>
      </c>
      <c r="J3706" s="29" t="str">
        <f>VLOOKUP($C3706,CARPETAS!$C$5:$L$2388,4,FALSE)</f>
        <v>Salto</v>
      </c>
      <c r="K3706" s="38"/>
      <c r="L3706" s="93">
        <f>I3706+1+1</f>
        <v>45379</v>
      </c>
      <c r="M3706" s="30">
        <f t="shared" si="236"/>
        <v>4</v>
      </c>
      <c r="N3706" s="31">
        <v>980</v>
      </c>
      <c r="O3706" s="31" t="s">
        <v>7393</v>
      </c>
      <c r="P3706" s="31">
        <v>981</v>
      </c>
      <c r="Q3706" s="31"/>
      <c r="R3706" s="31" t="s">
        <v>5286</v>
      </c>
      <c r="S3706" s="31"/>
      <c r="T3706" s="40" t="s">
        <v>7394</v>
      </c>
      <c r="U3706" s="40"/>
    </row>
    <row r="3707">
      <c r="A3707" s="39">
        <v>13</v>
      </c>
      <c r="B3707" s="54" t="s">
        <v>40</v>
      </c>
      <c r="C3707" s="55" t="s">
        <v>7395</v>
      </c>
      <c r="D3707" s="141" t="s">
        <v>6799</v>
      </c>
      <c r="E3707" s="88">
        <v>45374</v>
      </c>
      <c r="F3707" s="37" t="str">
        <f>VLOOKUP($C3707,CARPETAS!$C$5:$L$2388,2,FALSE)</f>
        <v>PYB066</v>
      </c>
      <c r="G3707" s="27" t="str">
        <f>VLOOKUP($C3707,CARPETAS!$C$5:$L$2388,9,FALSE)</f>
        <v>148,75,95</v>
      </c>
      <c r="H3707" s="28">
        <f>VLOOKUP($C3707,CARPETAS!$C$5:$L$2388,5,FALSE)</f>
        <v>0</v>
      </c>
      <c r="I3707" s="88">
        <v>45378</v>
      </c>
      <c r="J3707" s="29" t="str">
        <f>VLOOKUP($C3707,CARPETAS!$C$5:$L$2388,4,FALSE)</f>
        <v>Salto</v>
      </c>
      <c r="K3707" s="38"/>
      <c r="L3707" s="93">
        <f>I3707+1</f>
        <v>45379</v>
      </c>
      <c r="M3707" s="30">
        <f t="shared" si="236"/>
        <v>5</v>
      </c>
      <c r="N3707" s="31">
        <v>972</v>
      </c>
      <c r="O3707" s="31" t="s">
        <v>7396</v>
      </c>
      <c r="P3707" s="31">
        <v>976</v>
      </c>
      <c r="Q3707" s="31"/>
      <c r="R3707" s="31" t="s">
        <v>6973</v>
      </c>
      <c r="S3707" s="31"/>
      <c r="T3707" s="40" t="s">
        <v>7397</v>
      </c>
      <c r="U3707" s="40"/>
    </row>
    <row r="3708">
      <c r="A3708" s="39">
        <v>13</v>
      </c>
      <c r="B3708" s="54" t="s">
        <v>40</v>
      </c>
      <c r="C3708" s="55" t="s">
        <v>7382</v>
      </c>
      <c r="D3708" s="141" t="s">
        <v>7017</v>
      </c>
      <c r="E3708" s="88">
        <v>45375</v>
      </c>
      <c r="F3708" s="37" t="str">
        <f>VLOOKUP($C3708,CARPETAS!$C$5:$L$2388,2,FALSE)</f>
        <v>PYB064</v>
      </c>
      <c r="G3708" s="27" t="str">
        <f>VLOOKUP($C3708,CARPETAS!$C$5:$L$2388,9,FALSE)</f>
        <v>148,78,40</v>
      </c>
      <c r="H3708" s="28">
        <f>VLOOKUP($C3708,CARPETAS!$C$5:$L$2388,5,FALSE)</f>
        <v>0</v>
      </c>
      <c r="I3708" s="88">
        <f>E3708+3</f>
        <v>45378</v>
      </c>
      <c r="J3708" s="29" t="str">
        <f>VLOOKUP($C3708,CARPETAS!$C$5:$L$2388,4,FALSE)</f>
        <v>Salto</v>
      </c>
      <c r="K3708" s="38"/>
      <c r="L3708" s="93">
        <f>I3708+1</f>
        <v>45379</v>
      </c>
      <c r="M3708" s="30">
        <f t="shared" si="236"/>
        <v>4</v>
      </c>
      <c r="N3708" s="31">
        <v>980</v>
      </c>
      <c r="O3708" s="31" t="s">
        <v>7398</v>
      </c>
      <c r="P3708" s="31">
        <v>980</v>
      </c>
      <c r="Q3708" s="31"/>
      <c r="R3708" s="31" t="s">
        <v>7122</v>
      </c>
      <c r="S3708" s="31" t="s">
        <v>7123</v>
      </c>
      <c r="T3708" s="40" t="s">
        <v>7399</v>
      </c>
      <c r="U3708" s="40"/>
    </row>
    <row r="3709">
      <c r="A3709" s="39">
        <v>13</v>
      </c>
      <c r="B3709" s="54" t="s">
        <v>40</v>
      </c>
      <c r="C3709" s="55" t="s">
        <v>7382</v>
      </c>
      <c r="D3709" s="141" t="s">
        <v>7017</v>
      </c>
      <c r="E3709" s="88">
        <v>45375</v>
      </c>
      <c r="F3709" s="37" t="str">
        <f>VLOOKUP($C3709,CARPETAS!$C$5:$L$2388,2,FALSE)</f>
        <v>PYB064</v>
      </c>
      <c r="G3709" s="27" t="str">
        <f>VLOOKUP($C3709,CARPETAS!$C$5:$L$2388,9,FALSE)</f>
        <v>148,78,40</v>
      </c>
      <c r="H3709" s="28">
        <f>VLOOKUP($C3709,CARPETAS!$C$5:$L$2388,5,FALSE)</f>
        <v>0</v>
      </c>
      <c r="I3709" s="88">
        <f>E3709+3</f>
        <v>45378</v>
      </c>
      <c r="J3709" s="29" t="str">
        <f>VLOOKUP($C3709,CARPETAS!$C$5:$L$2388,4,FALSE)</f>
        <v>Salto</v>
      </c>
      <c r="K3709" s="38"/>
      <c r="L3709" s="93">
        <f>I3709+1</f>
        <v>45379</v>
      </c>
      <c r="M3709" s="30">
        <f t="shared" si="236"/>
        <v>4</v>
      </c>
      <c r="N3709" s="31">
        <v>980</v>
      </c>
      <c r="O3709" s="31" t="s">
        <v>7400</v>
      </c>
      <c r="P3709" s="31">
        <v>981</v>
      </c>
      <c r="Q3709" s="31"/>
      <c r="R3709" s="31" t="s">
        <v>7401</v>
      </c>
      <c r="S3709" s="31"/>
      <c r="T3709" s="40" t="s">
        <v>7402</v>
      </c>
      <c r="U3709" s="40"/>
    </row>
    <row r="3710">
      <c r="A3710" s="39">
        <v>13</v>
      </c>
      <c r="B3710" s="54" t="s">
        <v>40</v>
      </c>
      <c r="C3710" s="55" t="s">
        <v>7403</v>
      </c>
      <c r="D3710" s="141" t="s">
        <v>6554</v>
      </c>
      <c r="E3710" s="88">
        <v>45375</v>
      </c>
      <c r="F3710" s="37" t="str">
        <f>VLOOKUP($C3710,CARPETAS!$C$5:$L$2388,2,FALSE)</f>
        <v>PYB067</v>
      </c>
      <c r="G3710" s="27" t="str">
        <f>VLOOKUP($C3710,CARPETAS!$C$5:$L$2388,9,FALSE)</f>
        <v>148,78,84</v>
      </c>
      <c r="H3710" s="28">
        <f>VLOOKUP($C3710,CARPETAS!$C$5:$L$2388,5,FALSE)</f>
        <v>0</v>
      </c>
      <c r="I3710" s="88">
        <f>E3710+3</f>
        <v>45378</v>
      </c>
      <c r="J3710" s="29" t="str">
        <f>VLOOKUP($C3710,CARPETAS!$C$5:$L$2388,4,FALSE)</f>
        <v>Salto</v>
      </c>
      <c r="K3710" s="38"/>
      <c r="L3710" s="93">
        <f>I3710+1</f>
        <v>45379</v>
      </c>
      <c r="M3710" s="30">
        <f t="shared" si="236"/>
        <v>4</v>
      </c>
      <c r="N3710" s="31">
        <v>930</v>
      </c>
      <c r="O3710" s="31" t="s">
        <v>7404</v>
      </c>
      <c r="P3710" s="31">
        <v>931</v>
      </c>
      <c r="Q3710" s="31"/>
      <c r="R3710" s="31" t="s">
        <v>7405</v>
      </c>
      <c r="S3710" s="31"/>
      <c r="T3710" s="40" t="s">
        <v>7406</v>
      </c>
      <c r="U3710" s="40"/>
    </row>
    <row r="3711">
      <c r="A3711" s="39">
        <v>12</v>
      </c>
      <c r="B3711" s="54" t="s">
        <v>40</v>
      </c>
      <c r="C3711" s="55" t="s">
        <v>7407</v>
      </c>
      <c r="D3711" s="141" t="s">
        <v>38</v>
      </c>
      <c r="E3711" s="88">
        <v>45373</v>
      </c>
      <c r="F3711" s="37" t="str">
        <f>VLOOKUP($C3711,CARPETAS!$C$5:$L$2388,2,FALSE)</f>
        <v>BRA011</v>
      </c>
      <c r="G3711" s="27">
        <f>VLOOKUP($C3711,CARPETAS!$C$5:$L$2388,9,FALSE)</f>
        <v>0</v>
      </c>
      <c r="H3711" s="28" t="str">
        <f>VLOOKUP($C3711,CARPETAS!$C$5:$L$2388,5,FALSE)</f>
        <v>Silvio</v>
      </c>
      <c r="I3711" s="88">
        <f>E3711+5</f>
        <v>45378</v>
      </c>
      <c r="J3711" s="29" t="str">
        <f>VLOOKUP($C3711,CARPETAS!$C$5:$L$2388,4,FALSE)</f>
        <v>Rio Branco</v>
      </c>
      <c r="K3711" s="38"/>
      <c r="L3711" s="93">
        <f>I3711+1</f>
        <v>45379</v>
      </c>
      <c r="M3711" s="30">
        <f t="shared" si="236"/>
        <v>6</v>
      </c>
      <c r="N3711" s="31">
        <v>1104</v>
      </c>
      <c r="O3711" s="31"/>
      <c r="P3711" s="31"/>
      <c r="Q3711" s="31">
        <v>6810</v>
      </c>
      <c r="R3711" s="31" t="s">
        <v>6494</v>
      </c>
      <c r="S3711" s="31" t="s">
        <v>1690</v>
      </c>
      <c r="T3711" s="40"/>
      <c r="U3711" s="40"/>
    </row>
    <row r="3712">
      <c r="A3712" s="39">
        <v>13</v>
      </c>
      <c r="B3712" s="54" t="s">
        <v>40</v>
      </c>
      <c r="C3712" s="55" t="s">
        <v>7403</v>
      </c>
      <c r="D3712" s="141" t="s">
        <v>6554</v>
      </c>
      <c r="E3712" s="88">
        <v>45376</v>
      </c>
      <c r="F3712" s="37" t="str">
        <f>VLOOKUP($C3712,CARPETAS!$C$5:$L$2388,2,FALSE)</f>
        <v>PYB067</v>
      </c>
      <c r="G3712" s="27" t="str">
        <f>VLOOKUP($C3712,CARPETAS!$C$5:$L$2388,9,FALSE)</f>
        <v>148,78,84</v>
      </c>
      <c r="H3712" s="28">
        <f>VLOOKUP($C3712,CARPETAS!$C$5:$L$2388,5,FALSE)</f>
        <v>0</v>
      </c>
      <c r="I3712" s="88">
        <f>E3712+3</f>
        <v>45379</v>
      </c>
      <c r="J3712" s="29" t="str">
        <f>VLOOKUP($C3712,CARPETAS!$C$5:$L$2388,4,FALSE)</f>
        <v>Salto</v>
      </c>
      <c r="K3712" s="38"/>
      <c r="L3712" s="93">
        <v>45381</v>
      </c>
      <c r="M3712" s="30">
        <f t="shared" si="236"/>
        <v>5</v>
      </c>
      <c r="N3712" s="31">
        <v>930</v>
      </c>
      <c r="O3712" s="31" t="s">
        <v>7408</v>
      </c>
      <c r="P3712" s="31">
        <v>933</v>
      </c>
      <c r="Q3712" s="31"/>
      <c r="R3712" s="31" t="s">
        <v>5895</v>
      </c>
      <c r="S3712" s="31" t="s">
        <v>5896</v>
      </c>
      <c r="T3712" s="40" t="s">
        <v>7409</v>
      </c>
      <c r="U3712" s="40"/>
    </row>
    <row r="3713">
      <c r="A3713" s="39">
        <v>13</v>
      </c>
      <c r="B3713" s="54" t="s">
        <v>40</v>
      </c>
      <c r="C3713" s="55" t="s">
        <v>7355</v>
      </c>
      <c r="D3713" s="141" t="s">
        <v>27</v>
      </c>
      <c r="E3713" s="88">
        <v>45381</v>
      </c>
      <c r="F3713" s="37" t="str">
        <f>VLOOKUP($C3713,CARPETAS!$C$5:$L$2388,2,FALSE)</f>
        <v>BRB012</v>
      </c>
      <c r="G3713" s="27" t="str">
        <f>VLOOKUP($C3713,CARPETAS!$C$5:$L$2388,9,FALSE)</f>
        <v>148,75,26</v>
      </c>
      <c r="H3713" s="28" t="str">
        <f>VLOOKUP($C3713,CARPETAS!$C$5:$L$2388,5,FALSE)</f>
        <v>Silvio</v>
      </c>
      <c r="I3713" s="88">
        <f>E3713+2</f>
        <v>45383</v>
      </c>
      <c r="J3713" s="29" t="str">
        <f>VLOOKUP($C3713,CARPETAS!$C$5:$L$2388,4,FALSE)</f>
        <v>Rio Branco</v>
      </c>
      <c r="K3713" s="38"/>
      <c r="L3713" s="93">
        <f>I3713+1</f>
        <v>45384</v>
      </c>
      <c r="M3713" s="30">
        <f t="shared" si="236"/>
        <v>3</v>
      </c>
      <c r="N3713" s="31">
        <v>918</v>
      </c>
      <c r="O3713" s="31" t="s">
        <v>1749</v>
      </c>
      <c r="P3713" s="31">
        <v>918</v>
      </c>
      <c r="Q3713" s="31">
        <v>6807</v>
      </c>
      <c r="R3713" s="31" t="s">
        <v>1627</v>
      </c>
      <c r="S3713" s="31" t="s">
        <v>1628</v>
      </c>
      <c r="T3713" s="40" t="s">
        <v>7410</v>
      </c>
      <c r="U3713" s="40"/>
    </row>
    <row r="3714">
      <c r="A3714" s="39">
        <v>14</v>
      </c>
      <c r="B3714" s="54" t="s">
        <v>40</v>
      </c>
      <c r="C3714" s="55" t="s">
        <v>7391</v>
      </c>
      <c r="D3714" s="141" t="s">
        <v>26</v>
      </c>
      <c r="E3714" s="88">
        <v>45383</v>
      </c>
      <c r="F3714" s="37" t="str">
        <f>VLOOKUP($C3714,CARPETAS!$C$5:$L$2388,2,FALSE)</f>
        <v>BRB013</v>
      </c>
      <c r="G3714" s="27" t="str">
        <f>VLOOKUP($C3714,CARPETAS!$C$5:$L$2388,9,FALSE)</f>
        <v>148,78,66</v>
      </c>
      <c r="H3714" s="28" t="str">
        <f>VLOOKUP($C3714,CARPETAS!$C$5:$L$2388,5,FALSE)</f>
        <v>Zanini</v>
      </c>
      <c r="I3714" s="88">
        <v>45385</v>
      </c>
      <c r="J3714" s="29" t="str">
        <f>VLOOKUP($C3714,CARPETAS!$C$5:$L$2388,4,FALSE)</f>
        <v>Rio Branco</v>
      </c>
      <c r="K3714" s="38"/>
      <c r="L3714" s="93">
        <f>I3714+1+2</f>
        <v>45388</v>
      </c>
      <c r="M3714" s="30">
        <f t="shared" si="236"/>
        <v>5</v>
      </c>
      <c r="N3714" s="31">
        <v>900</v>
      </c>
      <c r="O3714" s="31" t="s">
        <v>1349</v>
      </c>
      <c r="P3714" s="31">
        <v>900</v>
      </c>
      <c r="Q3714" s="31">
        <v>4327</v>
      </c>
      <c r="R3714" s="31" t="s">
        <v>552</v>
      </c>
      <c r="S3714" s="31" t="s">
        <v>553</v>
      </c>
      <c r="T3714" s="40" t="s">
        <v>7411</v>
      </c>
      <c r="U3714" s="40"/>
    </row>
    <row r="3715">
      <c r="A3715" s="39">
        <v>14</v>
      </c>
      <c r="B3715" s="54" t="s">
        <v>40</v>
      </c>
      <c r="C3715" s="55" t="s">
        <v>7412</v>
      </c>
      <c r="D3715" s="141" t="s">
        <v>27</v>
      </c>
      <c r="E3715" s="88">
        <v>45384</v>
      </c>
      <c r="F3715" s="37" t="str">
        <f>VLOOKUP($C3715,CARPETAS!$C$5:$L$2388,2,FALSE)</f>
        <v>BRB014</v>
      </c>
      <c r="G3715" s="27" t="str">
        <f>VLOOKUP($C3715,CARPETAS!$C$5:$L$2388,9,FALSE)</f>
        <v>148,82,44</v>
      </c>
      <c r="H3715" s="28" t="str">
        <f>VLOOKUP($C3715,CARPETAS!$C$5:$L$2388,5,FALSE)</f>
        <v>Silvio</v>
      </c>
      <c r="I3715" s="88">
        <v>45385</v>
      </c>
      <c r="J3715" s="29" t="str">
        <f>VLOOKUP($C3715,CARPETAS!$C$5:$L$2388,4,FALSE)</f>
        <v>Rio Branco</v>
      </c>
      <c r="K3715" s="38"/>
      <c r="L3715" s="93">
        <f>I3715+1+2</f>
        <v>45388</v>
      </c>
      <c r="M3715" s="30">
        <f t="shared" si="236"/>
        <v>4</v>
      </c>
      <c r="N3715" s="31">
        <v>918</v>
      </c>
      <c r="O3715" s="31" t="s">
        <v>1775</v>
      </c>
      <c r="P3715" s="31">
        <v>918</v>
      </c>
      <c r="Q3715" s="31">
        <v>6828</v>
      </c>
      <c r="R3715" s="31" t="s">
        <v>6063</v>
      </c>
      <c r="S3715" s="31" t="s">
        <v>6064</v>
      </c>
      <c r="T3715" s="40" t="s">
        <v>7413</v>
      </c>
      <c r="U3715" s="40"/>
    </row>
    <row r="3716">
      <c r="A3716" s="39">
        <v>14</v>
      </c>
      <c r="B3716" s="54" t="s">
        <v>40</v>
      </c>
      <c r="C3716" s="55" t="s">
        <v>7414</v>
      </c>
      <c r="D3716" s="141" t="s">
        <v>7017</v>
      </c>
      <c r="E3716" s="88">
        <v>45383</v>
      </c>
      <c r="F3716" s="37" t="str">
        <f>VLOOKUP($C3716,CARPETAS!$C$5:$L$2388,2,FALSE)</f>
        <v>PYB068</v>
      </c>
      <c r="G3716" s="27" t="str">
        <f>VLOOKUP($C3716,CARPETAS!$C$5:$L$2388,9,FALSE)</f>
        <v>148,80,79</v>
      </c>
      <c r="H3716" s="28">
        <f>VLOOKUP($C3716,CARPETAS!$C$5:$L$2388,5,FALSE)</f>
        <v>0</v>
      </c>
      <c r="I3716" s="88">
        <f>E3716+3</f>
        <v>45386</v>
      </c>
      <c r="J3716" s="29" t="str">
        <f>VLOOKUP($C3716,CARPETAS!$C$5:$L$2388,4,FALSE)</f>
        <v>Salto</v>
      </c>
      <c r="K3716" s="38"/>
      <c r="L3716" s="93">
        <f>I3716+1</f>
        <v>45387</v>
      </c>
      <c r="M3716" s="30">
        <f t="shared" si="236"/>
        <v>4</v>
      </c>
      <c r="N3716" s="31">
        <v>980</v>
      </c>
      <c r="O3716" s="31" t="s">
        <v>7415</v>
      </c>
      <c r="P3716" s="31">
        <v>980</v>
      </c>
      <c r="Q3716" s="31"/>
      <c r="R3716" s="31" t="s">
        <v>7416</v>
      </c>
      <c r="S3716" s="31" t="s">
        <v>7417</v>
      </c>
      <c r="T3716" s="40" t="s">
        <v>7418</v>
      </c>
      <c r="U3716" s="40"/>
    </row>
    <row r="3717">
      <c r="A3717" s="39">
        <v>14</v>
      </c>
      <c r="B3717" s="54" t="s">
        <v>40</v>
      </c>
      <c r="C3717" s="55" t="s">
        <v>7419</v>
      </c>
      <c r="D3717" s="141" t="s">
        <v>6984</v>
      </c>
      <c r="E3717" s="88">
        <v>45383</v>
      </c>
      <c r="F3717" s="37" t="str">
        <f>VLOOKUP($C3717,CARPETAS!$C$5:$L$2388,2,FALSE)</f>
        <v>PYB070</v>
      </c>
      <c r="G3717" s="27" t="str">
        <f>VLOOKUP($C3717,CARPETAS!$C$5:$L$2388,9,FALSE)</f>
        <v>148,79,48</v>
      </c>
      <c r="H3717" s="28">
        <f>VLOOKUP($C3717,CARPETAS!$C$5:$L$2388,5,FALSE)</f>
        <v>0</v>
      </c>
      <c r="I3717" s="88">
        <f>E3717+3</f>
        <v>45386</v>
      </c>
      <c r="J3717" s="29" t="str">
        <f>VLOOKUP($C3717,CARPETAS!$C$5:$L$2388,4,FALSE)</f>
        <v>Salto</v>
      </c>
      <c r="K3717" s="38"/>
      <c r="L3717" s="93">
        <f>I3717+1</f>
        <v>45387</v>
      </c>
      <c r="M3717" s="30">
        <f t="shared" si="236"/>
        <v>4</v>
      </c>
      <c r="N3717" s="31">
        <v>980</v>
      </c>
      <c r="O3717" s="31" t="s">
        <v>7420</v>
      </c>
      <c r="P3717" s="31">
        <v>993</v>
      </c>
      <c r="Q3717" s="31"/>
      <c r="R3717" s="31" t="s">
        <v>6939</v>
      </c>
      <c r="S3717" s="31" t="s">
        <v>6940</v>
      </c>
      <c r="T3717" s="40" t="s">
        <v>7421</v>
      </c>
      <c r="U3717" s="40"/>
    </row>
    <row r="3718">
      <c r="A3718" s="39">
        <v>14</v>
      </c>
      <c r="B3718" s="54" t="s">
        <v>40</v>
      </c>
      <c r="C3718" s="55" t="s">
        <v>7414</v>
      </c>
      <c r="D3718" s="141" t="s">
        <v>7017</v>
      </c>
      <c r="E3718" s="88">
        <v>45384</v>
      </c>
      <c r="F3718" s="37" t="str">
        <f>VLOOKUP($C3718,CARPETAS!$C$5:$L$2388,2,FALSE)</f>
        <v>PYB068</v>
      </c>
      <c r="G3718" s="27" t="str">
        <f>VLOOKUP($C3718,CARPETAS!$C$5:$L$2388,9,FALSE)</f>
        <v>148,80,79</v>
      </c>
      <c r="H3718" s="28">
        <f>VLOOKUP($C3718,CARPETAS!$C$5:$L$2388,5,FALSE)</f>
        <v>0</v>
      </c>
      <c r="I3718" s="88">
        <v>45386</v>
      </c>
      <c r="J3718" s="29" t="str">
        <f>VLOOKUP($C3718,CARPETAS!$C$5:$L$2388,4,FALSE)</f>
        <v>Salto</v>
      </c>
      <c r="K3718" s="38"/>
      <c r="L3718" s="93">
        <f>I3718+1</f>
        <v>45387</v>
      </c>
      <c r="M3718" s="30">
        <f t="shared" si="236"/>
        <v>3</v>
      </c>
      <c r="N3718" s="31">
        <v>980</v>
      </c>
      <c r="O3718" s="31" t="s">
        <v>7422</v>
      </c>
      <c r="P3718" s="31">
        <v>982</v>
      </c>
      <c r="Q3718" s="31"/>
      <c r="R3718" s="31" t="s">
        <v>7423</v>
      </c>
      <c r="S3718" s="31" t="s">
        <v>7424</v>
      </c>
      <c r="T3718" s="40" t="s">
        <v>7425</v>
      </c>
      <c r="U3718" s="40"/>
    </row>
    <row r="3719">
      <c r="A3719" s="39">
        <v>14</v>
      </c>
      <c r="B3719" s="54" t="s">
        <v>40</v>
      </c>
      <c r="C3719" s="55" t="s">
        <v>7426</v>
      </c>
      <c r="D3719" s="141" t="s">
        <v>6548</v>
      </c>
      <c r="E3719" s="88">
        <v>45384</v>
      </c>
      <c r="F3719" s="37" t="str">
        <f>VLOOKUP($C3719,CARPETAS!$C$5:$L$2388,2,FALSE)</f>
        <v>PYB071</v>
      </c>
      <c r="G3719" s="27">
        <f>VLOOKUP($C3719,CARPETAS!$C$5:$L$2388,9,FALSE)</f>
        <v>0</v>
      </c>
      <c r="H3719" s="28">
        <f>VLOOKUP($C3719,CARPETAS!$C$5:$L$2388,5,FALSE)</f>
        <v>0</v>
      </c>
      <c r="I3719" s="88">
        <v>45386</v>
      </c>
      <c r="J3719" s="29" t="str">
        <f>VLOOKUP($C3719,CARPETAS!$C$5:$L$2388,4,FALSE)</f>
        <v>Salto</v>
      </c>
      <c r="K3719" s="38"/>
      <c r="L3719" s="93">
        <f>I3719+1</f>
        <v>45387</v>
      </c>
      <c r="M3719" s="30">
        <f t="shared" si="236"/>
        <v>3</v>
      </c>
      <c r="N3719" s="31">
        <v>980</v>
      </c>
      <c r="O3719" s="31" t="s">
        <v>7427</v>
      </c>
      <c r="P3719" s="31">
        <v>981</v>
      </c>
      <c r="Q3719" s="31"/>
      <c r="R3719" s="31" t="s">
        <v>6651</v>
      </c>
      <c r="S3719" s="31" t="s">
        <v>6652</v>
      </c>
      <c r="T3719" s="40" t="s">
        <v>7428</v>
      </c>
      <c r="U3719" s="40"/>
    </row>
    <row r="3720">
      <c r="A3720" s="39">
        <v>14</v>
      </c>
      <c r="B3720" s="54" t="s">
        <v>40</v>
      </c>
      <c r="C3720" s="55" t="s">
        <v>7412</v>
      </c>
      <c r="D3720" s="141" t="s">
        <v>36</v>
      </c>
      <c r="E3720" s="88">
        <v>45384</v>
      </c>
      <c r="F3720" s="37" t="str">
        <f>VLOOKUP($C3720,CARPETAS!$C$5:$L$2388,2,FALSE)</f>
        <v>BRB014</v>
      </c>
      <c r="G3720" s="27" t="str">
        <f>VLOOKUP($C3720,CARPETAS!$C$5:$L$2388,9,FALSE)</f>
        <v>148,82,44</v>
      </c>
      <c r="H3720" s="28" t="str">
        <f>VLOOKUP($C3720,CARPETAS!$C$5:$L$2388,5,FALSE)</f>
        <v>Silvio</v>
      </c>
      <c r="I3720" s="88">
        <f>E3720+2</f>
        <v>45386</v>
      </c>
      <c r="J3720" s="29" t="str">
        <f>VLOOKUP($C3720,CARPETAS!$C$5:$L$2388,4,FALSE)</f>
        <v>Rio Branco</v>
      </c>
      <c r="K3720" s="38"/>
      <c r="L3720" s="93">
        <f>I3720+1</f>
        <v>45387</v>
      </c>
      <c r="M3720" s="30">
        <f t="shared" si="236"/>
        <v>3</v>
      </c>
      <c r="N3720" s="31">
        <v>918</v>
      </c>
      <c r="O3720" s="31"/>
      <c r="P3720" s="31">
        <v>918</v>
      </c>
      <c r="Q3720" s="31">
        <v>6827</v>
      </c>
      <c r="R3720" s="31" t="s">
        <v>4902</v>
      </c>
      <c r="S3720" s="31" t="s">
        <v>4684</v>
      </c>
      <c r="T3720" s="40" t="s">
        <v>7429</v>
      </c>
      <c r="U3720" s="40"/>
    </row>
    <row r="3721">
      <c r="A3721" s="39">
        <v>13</v>
      </c>
      <c r="B3721" s="54" t="s">
        <v>40</v>
      </c>
      <c r="C3721" s="55" t="s">
        <v>7430</v>
      </c>
      <c r="D3721" s="141" t="s">
        <v>38</v>
      </c>
      <c r="E3721" s="88">
        <v>45378</v>
      </c>
      <c r="F3721" s="37" t="str">
        <f>VLOOKUP($C3721,CARPETAS!$C$5:$L$2388,2,FALSE)</f>
        <v>BRA012</v>
      </c>
      <c r="G3721" s="27">
        <f>VLOOKUP($C3721,CARPETAS!$C$5:$L$2388,9,FALSE)</f>
        <v>0</v>
      </c>
      <c r="H3721" s="28" t="str">
        <f>VLOOKUP($C3721,CARPETAS!$C$5:$L$2388,5,FALSE)</f>
        <v>Silvio</v>
      </c>
      <c r="I3721" s="88">
        <v>45386</v>
      </c>
      <c r="J3721" s="29" t="str">
        <f>VLOOKUP($C3721,CARPETAS!$C$5:$L$2388,4,FALSE)</f>
        <v>Rio Branco</v>
      </c>
      <c r="K3721" s="38"/>
      <c r="L3721" s="93">
        <f>I3721+1+1</f>
        <v>45388</v>
      </c>
      <c r="M3721" s="30">
        <f t="shared" si="236"/>
        <v>10</v>
      </c>
      <c r="N3721" s="31">
        <v>1104</v>
      </c>
      <c r="O3721" s="31" t="s">
        <v>7076</v>
      </c>
      <c r="P3721" s="31">
        <v>1104</v>
      </c>
      <c r="Q3721" s="31">
        <v>6819</v>
      </c>
      <c r="R3721" s="31" t="s">
        <v>7431</v>
      </c>
      <c r="S3721" s="31" t="s">
        <v>3363</v>
      </c>
      <c r="T3721" s="40" t="s">
        <v>7432</v>
      </c>
      <c r="U3721" s="40"/>
    </row>
    <row r="3722">
      <c r="A3722" s="39">
        <v>14</v>
      </c>
      <c r="B3722" s="54" t="s">
        <v>40</v>
      </c>
      <c r="C3722" s="55" t="s">
        <v>7391</v>
      </c>
      <c r="D3722" s="141" t="s">
        <v>26</v>
      </c>
      <c r="E3722" s="88">
        <v>45384</v>
      </c>
      <c r="F3722" s="37" t="str">
        <f>VLOOKUP($C3722,CARPETAS!$C$5:$L$2388,2,FALSE)</f>
        <v>BRB013</v>
      </c>
      <c r="G3722" s="27" t="str">
        <f>VLOOKUP($C3722,CARPETAS!$C$5:$L$2388,9,FALSE)</f>
        <v>148,78,66</v>
      </c>
      <c r="H3722" s="28" t="str">
        <f>VLOOKUP($C3722,CARPETAS!$C$5:$L$2388,5,FALSE)</f>
        <v>Zanini</v>
      </c>
      <c r="I3722" s="88">
        <v>45387</v>
      </c>
      <c r="J3722" s="29" t="str">
        <f>VLOOKUP($C3722,CARPETAS!$C$5:$L$2388,4,FALSE)</f>
        <v>Rio Branco</v>
      </c>
      <c r="K3722" s="38"/>
      <c r="L3722" s="93">
        <f>I3722+1</f>
        <v>45388</v>
      </c>
      <c r="M3722" s="30">
        <f t="shared" si="236"/>
        <v>4</v>
      </c>
      <c r="N3722" s="31">
        <v>900</v>
      </c>
      <c r="O3722" s="31" t="s">
        <v>7433</v>
      </c>
      <c r="P3722" s="31">
        <v>900</v>
      </c>
      <c r="Q3722" s="31">
        <v>4331</v>
      </c>
      <c r="R3722" s="31" t="s">
        <v>459</v>
      </c>
      <c r="S3722" s="31" t="s">
        <v>460</v>
      </c>
      <c r="T3722" s="40" t="s">
        <v>7434</v>
      </c>
      <c r="U3722" s="40"/>
    </row>
    <row r="3723">
      <c r="A3723" s="39">
        <v>14</v>
      </c>
      <c r="B3723" s="54" t="s">
        <v>40</v>
      </c>
      <c r="C3723" s="55" t="s">
        <v>7414</v>
      </c>
      <c r="D3723" s="141" t="s">
        <v>7017</v>
      </c>
      <c r="E3723" s="88">
        <v>45385</v>
      </c>
      <c r="F3723" s="37" t="str">
        <f>VLOOKUP($C3723,CARPETAS!$C$5:$L$2388,2,FALSE)</f>
        <v>PYB068</v>
      </c>
      <c r="G3723" s="27" t="str">
        <f>VLOOKUP($C3723,CARPETAS!$C$5:$L$2388,9,FALSE)</f>
        <v>148,80,79</v>
      </c>
      <c r="H3723" s="28">
        <f>VLOOKUP($C3723,CARPETAS!$C$5:$L$2388,5,FALSE)</f>
        <v>0</v>
      </c>
      <c r="I3723" s="88">
        <v>45387</v>
      </c>
      <c r="J3723" s="29" t="str">
        <f>VLOOKUP($C3723,CARPETAS!$C$5:$L$2388,4,FALSE)</f>
        <v>Salto</v>
      </c>
      <c r="K3723" s="38"/>
      <c r="L3723" s="93">
        <f>I3723+1</f>
        <v>45388</v>
      </c>
      <c r="M3723" s="30">
        <f t="shared" si="236"/>
        <v>3</v>
      </c>
      <c r="N3723" s="31">
        <v>980</v>
      </c>
      <c r="O3723" s="31" t="s">
        <v>7435</v>
      </c>
      <c r="P3723" s="31">
        <v>982</v>
      </c>
      <c r="Q3723" s="31"/>
      <c r="R3723" s="31" t="s">
        <v>7235</v>
      </c>
      <c r="S3723" s="31" t="s">
        <v>7236</v>
      </c>
      <c r="T3723" s="40" t="s">
        <v>7436</v>
      </c>
      <c r="U3723" s="40"/>
    </row>
    <row r="3724">
      <c r="A3724" s="39">
        <v>14</v>
      </c>
      <c r="B3724" s="54" t="s">
        <v>40</v>
      </c>
      <c r="C3724" s="55" t="s">
        <v>7437</v>
      </c>
      <c r="D3724" s="141" t="s">
        <v>6554</v>
      </c>
      <c r="E3724" s="88">
        <v>45385</v>
      </c>
      <c r="F3724" s="37" t="str">
        <f>VLOOKUP($C3724,CARPETAS!$C$5:$L$2388,2,FALSE)</f>
        <v>PYB069</v>
      </c>
      <c r="G3724" s="27" t="str">
        <f>VLOOKUP($C3724,CARPETAS!$C$5:$L$2388,9,FALSE)</f>
        <v>148,80,78</v>
      </c>
      <c r="H3724" s="28">
        <f>VLOOKUP($C3724,CARPETAS!$C$5:$L$2388,5,FALSE)</f>
        <v>0</v>
      </c>
      <c r="I3724" s="88">
        <v>45387</v>
      </c>
      <c r="J3724" s="29" t="str">
        <f>VLOOKUP($C3724,CARPETAS!$C$5:$L$2388,4,FALSE)</f>
        <v>Salto</v>
      </c>
      <c r="K3724" s="38"/>
      <c r="L3724" s="93">
        <v>45390</v>
      </c>
      <c r="M3724" s="30">
        <f t="shared" si="236"/>
        <v>5</v>
      </c>
      <c r="N3724" s="31">
        <v>930</v>
      </c>
      <c r="O3724" s="31"/>
      <c r="P3724" s="31"/>
      <c r="Q3724" s="31"/>
      <c r="R3724" s="31"/>
      <c r="S3724" s="31"/>
      <c r="T3724" s="40" t="s">
        <v>7438</v>
      </c>
      <c r="U3724" s="40"/>
    </row>
    <row r="3725">
      <c r="A3725" s="39">
        <v>14</v>
      </c>
      <c r="B3725" s="54" t="s">
        <v>40</v>
      </c>
      <c r="C3725" s="55" t="s">
        <v>7437</v>
      </c>
      <c r="D3725" s="141" t="s">
        <v>6554</v>
      </c>
      <c r="E3725" s="88">
        <v>45384</v>
      </c>
      <c r="F3725" s="37" t="str">
        <f>VLOOKUP($C3725,CARPETAS!$C$5:$L$2388,2,FALSE)</f>
        <v>PYB069</v>
      </c>
      <c r="G3725" s="27" t="str">
        <f>VLOOKUP($C3725,CARPETAS!$C$5:$L$2388,9,FALSE)</f>
        <v>148,80,78</v>
      </c>
      <c r="H3725" s="28">
        <f>VLOOKUP($C3725,CARPETAS!$C$5:$L$2388,5,FALSE)</f>
        <v>0</v>
      </c>
      <c r="I3725" s="88">
        <v>45388</v>
      </c>
      <c r="J3725" s="29" t="str">
        <f>VLOOKUP($C3725,CARPETAS!$C$5:$L$2388,4,FALSE)</f>
        <v>Salto</v>
      </c>
      <c r="K3725" s="38"/>
      <c r="L3725" s="93">
        <v>45390</v>
      </c>
      <c r="M3725" s="30">
        <f t="shared" si="236"/>
        <v>6</v>
      </c>
      <c r="N3725" s="31">
        <v>930</v>
      </c>
      <c r="O3725" s="31"/>
      <c r="P3725" s="31"/>
      <c r="Q3725" s="31"/>
      <c r="R3725" s="31"/>
      <c r="S3725" s="31"/>
      <c r="T3725" s="40" t="s">
        <v>7438</v>
      </c>
      <c r="U3725" s="40"/>
    </row>
    <row r="3726">
      <c r="A3726" s="39">
        <v>14</v>
      </c>
      <c r="B3726" s="54" t="s">
        <v>40</v>
      </c>
      <c r="C3726" s="55" t="s">
        <v>7412</v>
      </c>
      <c r="D3726" s="141" t="s">
        <v>1998</v>
      </c>
      <c r="E3726" s="88">
        <v>45386</v>
      </c>
      <c r="F3726" s="37" t="str">
        <f>VLOOKUP($C3726,CARPETAS!$C$5:$L$2388,2,FALSE)</f>
        <v>BRB014</v>
      </c>
      <c r="G3726" s="27" t="str">
        <f>VLOOKUP($C3726,CARPETAS!$C$5:$L$2388,9,FALSE)</f>
        <v>148,82,44</v>
      </c>
      <c r="H3726" s="28" t="str">
        <f>VLOOKUP($C3726,CARPETAS!$C$5:$L$2388,5,FALSE)</f>
        <v>Silvio</v>
      </c>
      <c r="I3726" s="88">
        <f>E3726+2</f>
        <v>45388</v>
      </c>
      <c r="J3726" s="29" t="str">
        <f>VLOOKUP($C3726,CARPETAS!$C$5:$L$2388,4,FALSE)</f>
        <v>Rio Branco</v>
      </c>
      <c r="K3726" s="38"/>
      <c r="L3726" s="93">
        <f>I3726+1+1</f>
        <v>45390</v>
      </c>
      <c r="M3726" s="30">
        <f t="shared" si="236"/>
        <v>4</v>
      </c>
      <c r="N3726" s="31">
        <v>900</v>
      </c>
      <c r="O3726" s="31" t="s">
        <v>1999</v>
      </c>
      <c r="P3726" s="31">
        <v>919</v>
      </c>
      <c r="Q3726" s="31">
        <v>6829</v>
      </c>
      <c r="R3726" s="31" t="s">
        <v>5796</v>
      </c>
      <c r="S3726" s="31" t="s">
        <v>5542</v>
      </c>
      <c r="T3726" s="40" t="s">
        <v>7439</v>
      </c>
      <c r="U3726" s="40"/>
    </row>
    <row r="3727">
      <c r="A3727" s="39">
        <v>14</v>
      </c>
      <c r="B3727" s="54" t="s">
        <v>40</v>
      </c>
      <c r="C3727" s="55" t="s">
        <v>7412</v>
      </c>
      <c r="D3727" s="141" t="s">
        <v>27</v>
      </c>
      <c r="E3727" s="88">
        <v>45387</v>
      </c>
      <c r="F3727" s="37" t="str">
        <f>VLOOKUP($C3727,CARPETAS!$C$5:$L$2388,2,FALSE)</f>
        <v>BRB014</v>
      </c>
      <c r="G3727" s="27" t="str">
        <f>VLOOKUP($C3727,CARPETAS!$C$5:$L$2388,9,FALSE)</f>
        <v>148,82,44</v>
      </c>
      <c r="H3727" s="28" t="str">
        <f>VLOOKUP($C3727,CARPETAS!$C$5:$L$2388,5,FALSE)</f>
        <v>Silvio</v>
      </c>
      <c r="I3727" s="88">
        <f>E3727+3</f>
        <v>45390</v>
      </c>
      <c r="J3727" s="29" t="str">
        <f>VLOOKUP($C3727,CARPETAS!$C$5:$L$2388,4,FALSE)</f>
        <v>Rio Branco</v>
      </c>
      <c r="K3727" s="38"/>
      <c r="L3727" s="93">
        <v>45393</v>
      </c>
      <c r="M3727" s="30">
        <f t="shared" si="236"/>
        <v>6</v>
      </c>
      <c r="N3727" s="31">
        <v>918</v>
      </c>
      <c r="O3727" s="31" t="s">
        <v>1799</v>
      </c>
      <c r="P3727" s="31">
        <v>919</v>
      </c>
      <c r="Q3727" s="31">
        <v>6830</v>
      </c>
      <c r="R3727" s="31" t="s">
        <v>1990</v>
      </c>
      <c r="S3727" s="31" t="s">
        <v>5983</v>
      </c>
      <c r="T3727" s="40" t="s">
        <v>7440</v>
      </c>
      <c r="U3727" s="40"/>
    </row>
    <row r="3728">
      <c r="A3728" s="39">
        <v>14</v>
      </c>
      <c r="B3728" s="54" t="s">
        <v>40</v>
      </c>
      <c r="C3728" s="55" t="s">
        <v>7412</v>
      </c>
      <c r="D3728" s="141" t="s">
        <v>32</v>
      </c>
      <c r="E3728" s="88">
        <v>45388</v>
      </c>
      <c r="F3728" s="37" t="str">
        <f>VLOOKUP($C3728,CARPETAS!$C$5:$L$2388,2,FALSE)</f>
        <v>BRB014</v>
      </c>
      <c r="G3728" s="27" t="str">
        <f>VLOOKUP($C3728,CARPETAS!$C$5:$L$2388,9,FALSE)</f>
        <v>148,82,44</v>
      </c>
      <c r="H3728" s="28" t="str">
        <f>VLOOKUP($C3728,CARPETAS!$C$5:$L$2388,5,FALSE)</f>
        <v>Silvio</v>
      </c>
      <c r="I3728" s="88">
        <v>45390</v>
      </c>
      <c r="J3728" s="29" t="str">
        <f>VLOOKUP($C3728,CARPETAS!$C$5:$L$2388,4,FALSE)</f>
        <v>Rio Branco</v>
      </c>
      <c r="K3728" s="38"/>
      <c r="L3728" s="93">
        <v>45393</v>
      </c>
      <c r="M3728" s="30">
        <f t="shared" si="236"/>
        <v>5</v>
      </c>
      <c r="N3728" s="31">
        <v>918</v>
      </c>
      <c r="O3728" s="31" t="s">
        <v>1276</v>
      </c>
      <c r="P3728" s="31">
        <v>919</v>
      </c>
      <c r="Q3728" s="31">
        <v>6831</v>
      </c>
      <c r="R3728" s="31" t="s">
        <v>2098</v>
      </c>
      <c r="S3728" s="31" t="s">
        <v>5904</v>
      </c>
      <c r="T3728" s="40" t="s">
        <v>7441</v>
      </c>
      <c r="U3728" s="40"/>
    </row>
    <row r="3729">
      <c r="A3729" s="39">
        <v>14</v>
      </c>
      <c r="B3729" s="54" t="s">
        <v>40</v>
      </c>
      <c r="C3729" s="55" t="s">
        <v>7442</v>
      </c>
      <c r="D3729" s="141" t="s">
        <v>7443</v>
      </c>
      <c r="E3729" s="88">
        <v>45387</v>
      </c>
      <c r="F3729" s="37" t="str">
        <f>VLOOKUP($C3729,CARPETAS!$C$5:$L$2388,2,FALSE)</f>
        <v>BRB015</v>
      </c>
      <c r="G3729" s="27" t="str">
        <f>VLOOKUP($C3729,CARPETAS!$C$5:$L$2388,9,FALSE)</f>
        <v>148,84,13</v>
      </c>
      <c r="H3729" s="28" t="str">
        <f>VLOOKUP($C3729,CARPETAS!$C$5:$L$2388,5,FALSE)</f>
        <v>Silvio</v>
      </c>
      <c r="I3729" s="88">
        <f>E3729+3</f>
        <v>45390</v>
      </c>
      <c r="J3729" s="29" t="str">
        <f>VLOOKUP($C3729,CARPETAS!$C$5:$L$2388,4,FALSE)</f>
        <v>Rio Branco</v>
      </c>
      <c r="K3729" s="38"/>
      <c r="L3729" s="93">
        <v>45393</v>
      </c>
      <c r="M3729" s="30">
        <f t="shared" si="236"/>
        <v>6</v>
      </c>
      <c r="N3729" s="31">
        <v>900</v>
      </c>
      <c r="O3729" s="31" t="s">
        <v>7444</v>
      </c>
      <c r="P3729" s="31">
        <v>900</v>
      </c>
      <c r="Q3729" s="31">
        <v>4336</v>
      </c>
      <c r="R3729" s="31" t="s">
        <v>221</v>
      </c>
      <c r="S3729" s="31" t="s">
        <v>5240</v>
      </c>
      <c r="T3729" s="40" t="s">
        <v>7445</v>
      </c>
      <c r="U3729" s="40"/>
    </row>
    <row r="3730">
      <c r="A3730" s="39">
        <v>14</v>
      </c>
      <c r="B3730" s="54" t="s">
        <v>40</v>
      </c>
      <c r="C3730" s="55" t="s">
        <v>7442</v>
      </c>
      <c r="D3730" s="141" t="s">
        <v>26</v>
      </c>
      <c r="E3730" s="88">
        <v>45387</v>
      </c>
      <c r="F3730" s="37" t="str">
        <f>VLOOKUP($C3730,CARPETAS!$C$5:$L$2388,2,FALSE)</f>
        <v>BRB015</v>
      </c>
      <c r="G3730" s="27" t="str">
        <f>VLOOKUP($C3730,CARPETAS!$C$5:$L$2388,9,FALSE)</f>
        <v>148,84,13</v>
      </c>
      <c r="H3730" s="28" t="str">
        <f>VLOOKUP($C3730,CARPETAS!$C$5:$L$2388,5,FALSE)</f>
        <v>Silvio</v>
      </c>
      <c r="I3730" s="88">
        <f>E3730+3</f>
        <v>45390</v>
      </c>
      <c r="J3730" s="29" t="str">
        <f>VLOOKUP($C3730,CARPETAS!$C$5:$L$2388,4,FALSE)</f>
        <v>Rio Branco</v>
      </c>
      <c r="K3730" s="38"/>
      <c r="L3730" s="93">
        <v>45393</v>
      </c>
      <c r="M3730" s="30">
        <f t="shared" si="236"/>
        <v>6</v>
      </c>
      <c r="N3730" s="31">
        <v>900</v>
      </c>
      <c r="O3730" s="31" t="s">
        <v>1383</v>
      </c>
      <c r="P3730" s="31">
        <v>901</v>
      </c>
      <c r="Q3730" s="31">
        <v>4334</v>
      </c>
      <c r="R3730" s="31" t="s">
        <v>6961</v>
      </c>
      <c r="S3730" s="31" t="s">
        <v>6962</v>
      </c>
      <c r="T3730" s="40" t="s">
        <v>7446</v>
      </c>
      <c r="U3730" s="40"/>
    </row>
    <row r="3731">
      <c r="A3731" s="39">
        <v>14</v>
      </c>
      <c r="B3731" s="54" t="s">
        <v>40</v>
      </c>
      <c r="C3731" s="55" t="s">
        <v>7442</v>
      </c>
      <c r="D3731" s="141" t="s">
        <v>26</v>
      </c>
      <c r="E3731" s="88">
        <v>45386</v>
      </c>
      <c r="F3731" s="37" t="str">
        <f>VLOOKUP($C3731,CARPETAS!$C$5:$L$2388,2,FALSE)</f>
        <v>BRB015</v>
      </c>
      <c r="G3731" s="27" t="str">
        <f>VLOOKUP($C3731,CARPETAS!$C$5:$L$2388,9,FALSE)</f>
        <v>148,84,13</v>
      </c>
      <c r="H3731" s="28" t="str">
        <f>VLOOKUP($C3731,CARPETAS!$C$5:$L$2388,5,FALSE)</f>
        <v>Silvio</v>
      </c>
      <c r="I3731" s="88">
        <f>E3731+4</f>
        <v>45390</v>
      </c>
      <c r="J3731" s="29" t="str">
        <f>VLOOKUP($C3731,CARPETAS!$C$5:$L$2388,4,FALSE)</f>
        <v>Rio Branco</v>
      </c>
      <c r="K3731" s="38"/>
      <c r="L3731" s="93">
        <v>45393</v>
      </c>
      <c r="M3731" s="30">
        <f t="shared" si="236"/>
        <v>7</v>
      </c>
      <c r="N3731" s="31">
        <v>900</v>
      </c>
      <c r="O3731" s="31" t="s">
        <v>7447</v>
      </c>
      <c r="P3731" s="31">
        <v>901</v>
      </c>
      <c r="Q3731" s="31">
        <v>4335</v>
      </c>
      <c r="R3731" s="31" t="s">
        <v>1580</v>
      </c>
      <c r="S3731" s="31" t="s">
        <v>1581</v>
      </c>
      <c r="T3731" s="40" t="s">
        <v>7446</v>
      </c>
      <c r="U3731" s="40"/>
    </row>
    <row r="3732">
      <c r="A3732" s="39">
        <v>15</v>
      </c>
      <c r="B3732" s="54" t="s">
        <v>40</v>
      </c>
      <c r="C3732" s="55" t="s">
        <v>7448</v>
      </c>
      <c r="D3732" s="141" t="s">
        <v>6984</v>
      </c>
      <c r="E3732" s="88">
        <v>45389</v>
      </c>
      <c r="F3732" s="37" t="str">
        <f>VLOOKUP($C3732,CARPETAS!$C$5:$L$2388,2,FALSE)</f>
        <v>PYB072</v>
      </c>
      <c r="G3732" s="27">
        <f>VLOOKUP($C3732,CARPETAS!$C$5:$L$2388,9,FALSE)</f>
        <v>0</v>
      </c>
      <c r="H3732" s="28">
        <f>VLOOKUP($C3732,CARPETAS!$C$5:$L$2388,5,FALSE)</f>
        <v>0</v>
      </c>
      <c r="I3732" s="88">
        <v>45391</v>
      </c>
      <c r="J3732" s="29" t="str">
        <f>VLOOKUP($C3732,CARPETAS!$C$5:$L$2388,4,FALSE)</f>
        <v>Salto</v>
      </c>
      <c r="K3732" s="38"/>
      <c r="L3732" s="93">
        <f>I3732+1</f>
        <v>45392</v>
      </c>
      <c r="M3732" s="30">
        <f t="shared" si="236"/>
        <v>3</v>
      </c>
      <c r="N3732" s="31">
        <v>980</v>
      </c>
      <c r="O3732" s="31" t="s">
        <v>7449</v>
      </c>
      <c r="P3732" s="31">
        <v>980</v>
      </c>
      <c r="Q3732" s="31"/>
      <c r="R3732" s="31" t="s">
        <v>7450</v>
      </c>
      <c r="S3732" s="31" t="s">
        <v>7451</v>
      </c>
      <c r="T3732" s="40" t="s">
        <v>7452</v>
      </c>
      <c r="U3732" s="40"/>
    </row>
    <row r="3733">
      <c r="A3733" s="39">
        <v>15</v>
      </c>
      <c r="B3733" s="54" t="s">
        <v>40</v>
      </c>
      <c r="C3733" s="55" t="s">
        <v>7453</v>
      </c>
      <c r="D3733" s="141" t="s">
        <v>6799</v>
      </c>
      <c r="E3733" s="88">
        <v>45390</v>
      </c>
      <c r="F3733" s="37" t="str">
        <f>VLOOKUP($C3733,CARPETAS!$C$5:$L$2388,2,FALSE)</f>
        <v>PYB073</v>
      </c>
      <c r="G3733" s="27">
        <f>VLOOKUP($C3733,CARPETAS!$C$5:$L$2388,9,FALSE)</f>
        <v>0</v>
      </c>
      <c r="H3733" s="28">
        <f>VLOOKUP($C3733,CARPETAS!$C$5:$L$2388,5,FALSE)</f>
        <v>0</v>
      </c>
      <c r="I3733" s="88">
        <v>45392</v>
      </c>
      <c r="J3733" s="29" t="str">
        <f>VLOOKUP($C3733,CARPETAS!$C$5:$L$2388,4,FALSE)</f>
        <v>Salto</v>
      </c>
      <c r="K3733" s="38"/>
      <c r="L3733" s="93">
        <f>I3733+1</f>
        <v>45393</v>
      </c>
      <c r="M3733" s="30">
        <f t="shared" si="236"/>
        <v>3</v>
      </c>
      <c r="N3733" s="31">
        <v>980</v>
      </c>
      <c r="O3733" s="31" t="s">
        <v>7454</v>
      </c>
      <c r="P3733" s="31">
        <v>972</v>
      </c>
      <c r="Q3733" s="31"/>
      <c r="R3733" s="31" t="s">
        <v>7185</v>
      </c>
      <c r="S3733" s="31" t="s">
        <v>7255</v>
      </c>
      <c r="T3733" s="40" t="s">
        <v>7455</v>
      </c>
      <c r="U3733" s="40"/>
    </row>
    <row r="3734">
      <c r="A3734" s="39">
        <v>15</v>
      </c>
      <c r="B3734" s="54" t="s">
        <v>40</v>
      </c>
      <c r="C3734" s="55" t="s">
        <v>7442</v>
      </c>
      <c r="D3734" s="141" t="s">
        <v>26</v>
      </c>
      <c r="E3734" s="88">
        <v>45390</v>
      </c>
      <c r="F3734" s="37" t="str">
        <f>VLOOKUP($C3734,CARPETAS!$C$5:$L$2388,2,FALSE)</f>
        <v>BRB015</v>
      </c>
      <c r="G3734" s="27" t="str">
        <f>VLOOKUP($C3734,CARPETAS!$C$5:$L$2388,9,FALSE)</f>
        <v>148,84,13</v>
      </c>
      <c r="H3734" s="28" t="str">
        <f>VLOOKUP($C3734,CARPETAS!$C$5:$L$2388,5,FALSE)</f>
        <v>Silvio</v>
      </c>
      <c r="I3734" s="88">
        <f>E3734+2</f>
        <v>45392</v>
      </c>
      <c r="J3734" s="29" t="str">
        <f>VLOOKUP($C3734,CARPETAS!$C$5:$L$2388,4,FALSE)</f>
        <v>Rio Branco</v>
      </c>
      <c r="K3734" s="38"/>
      <c r="L3734" s="93">
        <f>I3734+1+2</f>
        <v>45395</v>
      </c>
      <c r="M3734" s="30">
        <f t="shared" si="236"/>
        <v>5</v>
      </c>
      <c r="N3734" s="31">
        <v>900</v>
      </c>
      <c r="O3734" s="31" t="s">
        <v>1392</v>
      </c>
      <c r="P3734" s="31">
        <v>900</v>
      </c>
      <c r="Q3734" s="31">
        <v>4344</v>
      </c>
      <c r="R3734" s="31" t="s">
        <v>696</v>
      </c>
      <c r="S3734" s="31" t="s">
        <v>697</v>
      </c>
      <c r="T3734" s="40" t="s">
        <v>7456</v>
      </c>
      <c r="U3734" s="40"/>
    </row>
    <row r="3735">
      <c r="A3735" s="39">
        <v>15</v>
      </c>
      <c r="B3735" s="54" t="s">
        <v>40</v>
      </c>
      <c r="C3735" s="55" t="s">
        <v>7412</v>
      </c>
      <c r="D3735" s="141" t="s">
        <v>32</v>
      </c>
      <c r="E3735" s="88">
        <v>45391</v>
      </c>
      <c r="F3735" s="37" t="str">
        <f>VLOOKUP($C3735,CARPETAS!$C$5:$L$2388,2,FALSE)</f>
        <v>BRB014</v>
      </c>
      <c r="G3735" s="27" t="str">
        <f>VLOOKUP($C3735,CARPETAS!$C$5:$L$2388,9,FALSE)</f>
        <v>148,82,44</v>
      </c>
      <c r="H3735" s="28" t="str">
        <f>VLOOKUP($C3735,CARPETAS!$C$5:$L$2388,5,FALSE)</f>
        <v>Silvio</v>
      </c>
      <c r="I3735" s="88">
        <f>E3735+2</f>
        <v>45393</v>
      </c>
      <c r="J3735" s="29" t="str">
        <f>VLOOKUP($C3735,CARPETAS!$C$5:$L$2388,4,FALSE)</f>
        <v>Rio Branco</v>
      </c>
      <c r="K3735" s="38"/>
      <c r="L3735" s="93">
        <f>I3735+1+1</f>
        <v>45395</v>
      </c>
      <c r="M3735" s="30">
        <f t="shared" si="236"/>
        <v>4</v>
      </c>
      <c r="N3735" s="31">
        <v>918</v>
      </c>
      <c r="O3735" s="31" t="s">
        <v>1287</v>
      </c>
      <c r="P3735" s="31">
        <v>919</v>
      </c>
      <c r="Q3735" s="31">
        <v>6832</v>
      </c>
      <c r="R3735" s="31" t="s">
        <v>217</v>
      </c>
      <c r="S3735" s="31" t="s">
        <v>1222</v>
      </c>
      <c r="T3735" s="40" t="s">
        <v>7457</v>
      </c>
      <c r="U3735" s="40"/>
    </row>
    <row r="3736">
      <c r="A3736" s="39">
        <v>15</v>
      </c>
      <c r="B3736" s="54" t="s">
        <v>40</v>
      </c>
      <c r="C3736" s="55" t="s">
        <v>7458</v>
      </c>
      <c r="D3736" s="141" t="s">
        <v>6548</v>
      </c>
      <c r="E3736" s="88">
        <v>45390</v>
      </c>
      <c r="F3736" s="37" t="str">
        <f>VLOOKUP($C3736,CARPETAS!$C$5:$L$2388,2,FALSE)</f>
        <v>PYB075</v>
      </c>
      <c r="G3736" s="27" t="str">
        <f>VLOOKUP($C3736,CARPETAS!$C$5:$L$2388,9,FALSE)</f>
        <v>148,86,92</v>
      </c>
      <c r="H3736" s="28">
        <f>VLOOKUP($C3736,CARPETAS!$C$5:$L$2388,5,FALSE)</f>
        <v>0</v>
      </c>
      <c r="I3736" s="88">
        <f>E3736+3</f>
        <v>45393</v>
      </c>
      <c r="J3736" s="29" t="str">
        <f>VLOOKUP($C3736,CARPETAS!$C$5:$L$2388,4,FALSE)</f>
        <v>Salto</v>
      </c>
      <c r="K3736" s="38"/>
      <c r="L3736" s="93">
        <f>I3736+1</f>
        <v>45394</v>
      </c>
      <c r="M3736" s="30">
        <f t="shared" si="236"/>
        <v>4</v>
      </c>
      <c r="N3736" s="31">
        <v>980</v>
      </c>
      <c r="O3736" s="31" t="s">
        <v>7459</v>
      </c>
      <c r="P3736" s="31">
        <v>981</v>
      </c>
      <c r="Q3736" s="31"/>
      <c r="R3736" s="31" t="s">
        <v>6761</v>
      </c>
      <c r="S3736" s="31" t="s">
        <v>7460</v>
      </c>
      <c r="T3736" s="40" t="s">
        <v>7461</v>
      </c>
      <c r="U3736" s="40"/>
    </row>
    <row r="3737">
      <c r="A3737" s="39">
        <v>15</v>
      </c>
      <c r="B3737" s="54" t="s">
        <v>40</v>
      </c>
      <c r="C3737" s="55" t="s">
        <v>7458</v>
      </c>
      <c r="D3737" s="141" t="s">
        <v>6548</v>
      </c>
      <c r="E3737" s="88">
        <v>45390</v>
      </c>
      <c r="F3737" s="37" t="str">
        <f>VLOOKUP($C3737,CARPETAS!$C$5:$L$2388,2,FALSE)</f>
        <v>PYB075</v>
      </c>
      <c r="G3737" s="27" t="str">
        <f>VLOOKUP($C3737,CARPETAS!$C$5:$L$2388,9,FALSE)</f>
        <v>148,86,92</v>
      </c>
      <c r="H3737" s="28">
        <f>VLOOKUP($C3737,CARPETAS!$C$5:$L$2388,5,FALSE)</f>
        <v>0</v>
      </c>
      <c r="I3737" s="88">
        <f>E3737+3</f>
        <v>45393</v>
      </c>
      <c r="J3737" s="29" t="str">
        <f>VLOOKUP($C3737,CARPETAS!$C$5:$L$2388,4,FALSE)</f>
        <v>Salto</v>
      </c>
      <c r="K3737" s="38"/>
      <c r="L3737" s="93">
        <f>I3737+1</f>
        <v>45394</v>
      </c>
      <c r="M3737" s="30">
        <f t="shared" si="236"/>
        <v>4</v>
      </c>
      <c r="N3737" s="31">
        <v>980</v>
      </c>
      <c r="O3737" s="31" t="s">
        <v>7462</v>
      </c>
      <c r="P3737" s="31">
        <v>980</v>
      </c>
      <c r="Q3737" s="31"/>
      <c r="R3737" s="31" t="s">
        <v>6815</v>
      </c>
      <c r="S3737" s="31"/>
      <c r="T3737" s="40" t="s">
        <v>7463</v>
      </c>
      <c r="U3737" s="40"/>
    </row>
    <row r="3738">
      <c r="A3738" s="39">
        <v>15</v>
      </c>
      <c r="B3738" s="54" t="s">
        <v>40</v>
      </c>
      <c r="C3738" s="55" t="s">
        <v>7464</v>
      </c>
      <c r="D3738" s="141" t="s">
        <v>6554</v>
      </c>
      <c r="E3738" s="88">
        <v>45392</v>
      </c>
      <c r="F3738" s="37" t="str">
        <f>VLOOKUP($C3738,CARPETAS!$C$5:$L$2388,2,FALSE)</f>
        <v>PYB074</v>
      </c>
      <c r="G3738" s="27" t="str">
        <f>VLOOKUP($C3738,CARPETAS!$C$5:$L$2388,9,FALSE)</f>
        <v>148,86,95</v>
      </c>
      <c r="H3738" s="28">
        <f>VLOOKUP($C3738,CARPETAS!$C$5:$L$2388,5,FALSE)</f>
        <v>0</v>
      </c>
      <c r="I3738" s="88">
        <v>45393</v>
      </c>
      <c r="J3738" s="29" t="str">
        <f>VLOOKUP($C3738,CARPETAS!$C$5:$L$2388,4,FALSE)</f>
        <v>Salto</v>
      </c>
      <c r="K3738" s="38"/>
      <c r="L3738" s="93">
        <f>I3738+1</f>
        <v>45394</v>
      </c>
      <c r="M3738" s="30">
        <f t="shared" si="236"/>
        <v>2</v>
      </c>
      <c r="N3738" s="31">
        <v>930</v>
      </c>
      <c r="O3738" s="31" t="s">
        <v>7465</v>
      </c>
      <c r="P3738" s="31">
        <v>931</v>
      </c>
      <c r="Q3738" s="31"/>
      <c r="R3738" s="31" t="s">
        <v>2406</v>
      </c>
      <c r="S3738" s="31" t="s">
        <v>6818</v>
      </c>
      <c r="T3738" s="40" t="s">
        <v>7466</v>
      </c>
      <c r="U3738" s="40"/>
    </row>
    <row r="3739">
      <c r="A3739" s="39">
        <v>15</v>
      </c>
      <c r="B3739" s="54" t="s">
        <v>40</v>
      </c>
      <c r="C3739" s="55" t="s">
        <v>7464</v>
      </c>
      <c r="D3739" s="141" t="s">
        <v>6554</v>
      </c>
      <c r="E3739" s="88">
        <v>45391</v>
      </c>
      <c r="F3739" s="37" t="str">
        <f>VLOOKUP($C3739,CARPETAS!$C$5:$L$2388,2,FALSE)</f>
        <v>PYB074</v>
      </c>
      <c r="G3739" s="27" t="str">
        <f>VLOOKUP($C3739,CARPETAS!$C$5:$L$2388,9,FALSE)</f>
        <v>148,86,95</v>
      </c>
      <c r="H3739" s="28">
        <f>VLOOKUP($C3739,CARPETAS!$C$5:$L$2388,5,FALSE)</f>
        <v>0</v>
      </c>
      <c r="I3739" s="88">
        <v>45393</v>
      </c>
      <c r="J3739" s="29" t="str">
        <f>VLOOKUP($C3739,CARPETAS!$C$5:$L$2388,4,FALSE)</f>
        <v>Salto</v>
      </c>
      <c r="K3739" s="38"/>
      <c r="L3739" s="93">
        <f>I3739+1</f>
        <v>45394</v>
      </c>
      <c r="M3739" s="30">
        <f t="shared" si="236"/>
        <v>3</v>
      </c>
      <c r="N3739" s="31">
        <v>930</v>
      </c>
      <c r="O3739" s="31" t="s">
        <v>7467</v>
      </c>
      <c r="P3739" s="31">
        <v>931</v>
      </c>
      <c r="Q3739" s="31"/>
      <c r="R3739" s="31" t="s">
        <v>5502</v>
      </c>
      <c r="S3739" s="31" t="s">
        <v>2376</v>
      </c>
      <c r="T3739" s="40" t="s">
        <v>7468</v>
      </c>
      <c r="U3739" s="40"/>
    </row>
    <row r="3740" ht="28.5">
      <c r="A3740" s="39">
        <v>14</v>
      </c>
      <c r="B3740" s="54" t="s">
        <v>40</v>
      </c>
      <c r="C3740" s="55" t="s">
        <v>7469</v>
      </c>
      <c r="D3740" s="141" t="s">
        <v>38</v>
      </c>
      <c r="E3740" s="88">
        <v>45386</v>
      </c>
      <c r="F3740" s="37" t="str">
        <f>VLOOKUP($C3740,CARPETAS!$C$5:$L$2388,2,FALSE)</f>
        <v>BRA013</v>
      </c>
      <c r="G3740" s="27">
        <f>VLOOKUP($C3740,CARPETAS!$C$5:$L$2388,9,FALSE)</f>
        <v>0</v>
      </c>
      <c r="H3740" s="28" t="str">
        <f>VLOOKUP($C3740,CARPETAS!$C$5:$L$2388,5,FALSE)</f>
        <v>Silvio</v>
      </c>
      <c r="I3740" s="88">
        <v>45393</v>
      </c>
      <c r="J3740" s="29" t="str">
        <f>VLOOKUP($C3740,CARPETAS!$C$5:$L$2388,4,FALSE)</f>
        <v>Rio Branco</v>
      </c>
      <c r="K3740" s="38"/>
      <c r="L3740" s="93">
        <f>I3740+1+1</f>
        <v>45395</v>
      </c>
      <c r="M3740" s="30">
        <f t="shared" si="236"/>
        <v>9</v>
      </c>
      <c r="N3740" s="31">
        <v>1104</v>
      </c>
      <c r="O3740" s="31">
        <v>1103</v>
      </c>
      <c r="P3740" s="31"/>
      <c r="Q3740" s="31">
        <v>6833</v>
      </c>
      <c r="R3740" s="31" t="s">
        <v>6069</v>
      </c>
      <c r="S3740" s="31" t="s">
        <v>6070</v>
      </c>
      <c r="T3740" s="40" t="s">
        <v>7470</v>
      </c>
      <c r="U3740" s="40"/>
    </row>
    <row r="3741">
      <c r="A3741" s="39">
        <v>15</v>
      </c>
      <c r="B3741" s="54" t="s">
        <v>40</v>
      </c>
      <c r="C3741" s="55" t="s">
        <v>7471</v>
      </c>
      <c r="D3741" s="141" t="s">
        <v>26</v>
      </c>
      <c r="E3741" s="88">
        <v>45392</v>
      </c>
      <c r="F3741" s="37" t="str">
        <f>VLOOKUP($C3741,CARPETAS!$C$5:$L$2388,2,FALSE)</f>
        <v>BRB017</v>
      </c>
      <c r="G3741" s="27" t="str">
        <f>VLOOKUP($C3741,CARPETAS!$C$5:$L$2388,9,FALSE)</f>
        <v>148,91,83</v>
      </c>
      <c r="H3741" s="28" t="str">
        <f>VLOOKUP($C3741,CARPETAS!$C$5:$L$2388,5,FALSE)</f>
        <v>Zanini</v>
      </c>
      <c r="I3741" s="88">
        <v>45393</v>
      </c>
      <c r="J3741" s="29" t="str">
        <f>VLOOKUP($C3741,CARPETAS!$C$5:$L$2388,4,FALSE)</f>
        <v>Rio Branco</v>
      </c>
      <c r="K3741" s="38"/>
      <c r="L3741" s="93">
        <f>I3741+1+1</f>
        <v>45395</v>
      </c>
      <c r="M3741" s="30">
        <f t="shared" si="236"/>
        <v>3</v>
      </c>
      <c r="N3741" s="31">
        <v>900</v>
      </c>
      <c r="O3741" s="31" t="s">
        <v>1397</v>
      </c>
      <c r="P3741" s="31">
        <v>901</v>
      </c>
      <c r="Q3741" s="31">
        <v>4347</v>
      </c>
      <c r="R3741" s="31" t="s">
        <v>3132</v>
      </c>
      <c r="S3741" s="31" t="s">
        <v>2753</v>
      </c>
      <c r="T3741" s="40" t="s">
        <v>7472</v>
      </c>
      <c r="U3741" s="40"/>
    </row>
    <row r="3742">
      <c r="A3742" s="39">
        <v>15</v>
      </c>
      <c r="B3742" s="54" t="s">
        <v>40</v>
      </c>
      <c r="C3742" s="55" t="s">
        <v>7473</v>
      </c>
      <c r="D3742" s="141" t="s">
        <v>7443</v>
      </c>
      <c r="E3742" s="88">
        <v>45391</v>
      </c>
      <c r="F3742" s="37" t="str">
        <f>VLOOKUP($C3742,CARPETAS!$C$5:$L$2388,2,FALSE)</f>
        <v>BRB016</v>
      </c>
      <c r="G3742" s="27" t="str">
        <f>VLOOKUP($C3742,CARPETAS!$C$5:$L$2388,9,FALSE)</f>
        <v>148,89,74</v>
      </c>
      <c r="H3742" s="28" t="str">
        <f>VLOOKUP($C3742,CARPETAS!$C$5:$L$2388,5,FALSE)</f>
        <v>Silvio</v>
      </c>
      <c r="I3742" s="88">
        <f>E3742+3</f>
        <v>45394</v>
      </c>
      <c r="J3742" s="29" t="str">
        <f>VLOOKUP($C3742,CARPETAS!$C$5:$L$2388,4,FALSE)</f>
        <v>Rio Branco</v>
      </c>
      <c r="K3742" s="38"/>
      <c r="L3742" s="93">
        <f ref="L3742:L3750" t="shared" si="237">I3742+1</f>
        <v>45395</v>
      </c>
      <c r="M3742" s="30">
        <f t="shared" si="236"/>
        <v>4</v>
      </c>
      <c r="N3742" s="31">
        <v>918</v>
      </c>
      <c r="O3742" s="31" t="s">
        <v>7474</v>
      </c>
      <c r="P3742" s="31">
        <v>918</v>
      </c>
      <c r="Q3742" s="31">
        <v>6843</v>
      </c>
      <c r="R3742" s="31" t="s">
        <v>4625</v>
      </c>
      <c r="S3742" s="31" t="s">
        <v>4982</v>
      </c>
      <c r="T3742" s="40" t="s">
        <v>7475</v>
      </c>
      <c r="U3742" s="40"/>
    </row>
    <row r="3743">
      <c r="A3743" s="39">
        <v>15</v>
      </c>
      <c r="B3743" s="54" t="s">
        <v>40</v>
      </c>
      <c r="C3743" s="55" t="s">
        <v>7473</v>
      </c>
      <c r="D3743" s="141" t="s">
        <v>1998</v>
      </c>
      <c r="E3743" s="88">
        <v>45392</v>
      </c>
      <c r="F3743" s="37" t="str">
        <f>VLOOKUP($C3743,CARPETAS!$C$5:$L$2388,2,FALSE)</f>
        <v>BRB016</v>
      </c>
      <c r="G3743" s="27" t="str">
        <f>VLOOKUP($C3743,CARPETAS!$C$5:$L$2388,9,FALSE)</f>
        <v>148,89,74</v>
      </c>
      <c r="H3743" s="28" t="str">
        <f>VLOOKUP($C3743,CARPETAS!$C$5:$L$2388,5,FALSE)</f>
        <v>Silvio</v>
      </c>
      <c r="I3743" s="88">
        <f>E3743+2</f>
        <v>45394</v>
      </c>
      <c r="J3743" s="29" t="str">
        <f>VLOOKUP($C3743,CARPETAS!$C$5:$L$2388,4,FALSE)</f>
        <v>Rio Branco</v>
      </c>
      <c r="K3743" s="38"/>
      <c r="L3743" s="93">
        <f t="shared" si="237"/>
        <v>45395</v>
      </c>
      <c r="M3743" s="30">
        <f t="shared" si="236"/>
        <v>3</v>
      </c>
      <c r="N3743" s="31">
        <v>918</v>
      </c>
      <c r="O3743" s="31" t="s">
        <v>2027</v>
      </c>
      <c r="P3743" s="31">
        <v>919</v>
      </c>
      <c r="Q3743" s="31">
        <v>6844</v>
      </c>
      <c r="R3743" s="31" t="s">
        <v>4646</v>
      </c>
      <c r="S3743" s="31" t="s">
        <v>6078</v>
      </c>
      <c r="T3743" s="40" t="s">
        <v>7476</v>
      </c>
      <c r="U3743" s="40"/>
    </row>
    <row r="3744">
      <c r="A3744" s="39">
        <v>15</v>
      </c>
      <c r="B3744" s="54" t="s">
        <v>40</v>
      </c>
      <c r="C3744" s="55" t="s">
        <v>7473</v>
      </c>
      <c r="D3744" s="141" t="s">
        <v>37</v>
      </c>
      <c r="E3744" s="88">
        <v>45393</v>
      </c>
      <c r="F3744" s="37" t="str">
        <f>VLOOKUP($C3744,CARPETAS!$C$5:$L$2388,2,FALSE)</f>
        <v>BRB016</v>
      </c>
      <c r="G3744" s="27" t="str">
        <f>VLOOKUP($C3744,CARPETAS!$C$5:$L$2388,9,FALSE)</f>
        <v>148,89,74</v>
      </c>
      <c r="H3744" s="28" t="str">
        <f>VLOOKUP($C3744,CARPETAS!$C$5:$L$2388,5,FALSE)</f>
        <v>Silvio</v>
      </c>
      <c r="I3744" s="88">
        <f>E3744+1</f>
        <v>45394</v>
      </c>
      <c r="J3744" s="29" t="str">
        <f>VLOOKUP($C3744,CARPETAS!$C$5:$L$2388,4,FALSE)</f>
        <v>Rio Branco</v>
      </c>
      <c r="K3744" s="38"/>
      <c r="L3744" s="93">
        <f t="shared" si="237"/>
        <v>45395</v>
      </c>
      <c r="M3744" s="30">
        <f t="shared" si="236"/>
        <v>2</v>
      </c>
      <c r="N3744" s="31">
        <v>918</v>
      </c>
      <c r="O3744" s="31" t="s">
        <v>7477</v>
      </c>
      <c r="P3744" s="31">
        <v>918</v>
      </c>
      <c r="Q3744" s="31">
        <v>6845</v>
      </c>
      <c r="R3744" s="31" t="s">
        <v>4130</v>
      </c>
      <c r="S3744" s="31" t="s">
        <v>4131</v>
      </c>
      <c r="T3744" s="40" t="s">
        <v>7478</v>
      </c>
      <c r="U3744" s="40"/>
    </row>
    <row r="3745">
      <c r="A3745" s="39">
        <v>15</v>
      </c>
      <c r="B3745" s="54" t="s">
        <v>40</v>
      </c>
      <c r="C3745" s="55" t="s">
        <v>7473</v>
      </c>
      <c r="D3745" s="141" t="s">
        <v>36</v>
      </c>
      <c r="E3745" s="88">
        <v>45394</v>
      </c>
      <c r="F3745" s="37" t="str">
        <f>VLOOKUP($C3745,CARPETAS!$C$5:$L$2388,2,FALSE)</f>
        <v>BRB016</v>
      </c>
      <c r="G3745" s="27" t="str">
        <f>VLOOKUP($C3745,CARPETAS!$C$5:$L$2388,9,FALSE)</f>
        <v>148,89,74</v>
      </c>
      <c r="H3745" s="28" t="str">
        <f>VLOOKUP($C3745,CARPETAS!$C$5:$L$2388,5,FALSE)</f>
        <v>Silvio</v>
      </c>
      <c r="I3745" s="88">
        <f>E3745+3</f>
        <v>45397</v>
      </c>
      <c r="J3745" s="29" t="str">
        <f>VLOOKUP($C3745,CARPETAS!$C$5:$L$2388,4,FALSE)</f>
        <v>Rio Branco</v>
      </c>
      <c r="K3745" s="38"/>
      <c r="L3745" s="93">
        <f t="shared" si="237"/>
        <v>45398</v>
      </c>
      <c r="M3745" s="30">
        <f t="shared" si="236"/>
        <v>4</v>
      </c>
      <c r="N3745" s="31">
        <v>918</v>
      </c>
      <c r="O3745" s="31" t="s">
        <v>1282</v>
      </c>
      <c r="P3745" s="31">
        <v>919</v>
      </c>
      <c r="Q3745" s="31">
        <v>6846</v>
      </c>
      <c r="R3745" s="31" t="s">
        <v>5808</v>
      </c>
      <c r="S3745" s="31" t="s">
        <v>5372</v>
      </c>
      <c r="T3745" s="40" t="s">
        <v>7479</v>
      </c>
      <c r="U3745" s="40"/>
    </row>
    <row r="3746">
      <c r="A3746" s="39">
        <v>15</v>
      </c>
      <c r="B3746" s="54" t="s">
        <v>40</v>
      </c>
      <c r="C3746" s="55" t="s">
        <v>7473</v>
      </c>
      <c r="D3746" s="141" t="s">
        <v>1998</v>
      </c>
      <c r="E3746" s="88">
        <v>45394</v>
      </c>
      <c r="F3746" s="37" t="str">
        <f>VLOOKUP($C3746,CARPETAS!$C$5:$L$2388,2,FALSE)</f>
        <v>BRB016</v>
      </c>
      <c r="G3746" s="27" t="str">
        <f>VLOOKUP($C3746,CARPETAS!$C$5:$L$2388,9,FALSE)</f>
        <v>148,89,74</v>
      </c>
      <c r="H3746" s="28" t="str">
        <f>VLOOKUP($C3746,CARPETAS!$C$5:$L$2388,5,FALSE)</f>
        <v>Silvio</v>
      </c>
      <c r="I3746" s="88">
        <f>E3746+3</f>
        <v>45397</v>
      </c>
      <c r="J3746" s="29" t="str">
        <f>VLOOKUP($C3746,CARPETAS!$C$5:$L$2388,4,FALSE)</f>
        <v>Rio Branco</v>
      </c>
      <c r="K3746" s="38"/>
      <c r="L3746" s="93">
        <f t="shared" si="237"/>
        <v>45398</v>
      </c>
      <c r="M3746" s="30">
        <f t="shared" si="236"/>
        <v>4</v>
      </c>
      <c r="N3746" s="31">
        <v>918</v>
      </c>
      <c r="O3746" s="31" t="s">
        <v>2041</v>
      </c>
      <c r="P3746" s="31">
        <v>919</v>
      </c>
      <c r="Q3746" s="31">
        <v>6847</v>
      </c>
      <c r="R3746" s="31" t="s">
        <v>7480</v>
      </c>
      <c r="S3746" s="31" t="s">
        <v>3237</v>
      </c>
      <c r="T3746" s="40" t="s">
        <v>7481</v>
      </c>
      <c r="U3746" s="40"/>
    </row>
    <row r="3747">
      <c r="A3747" s="39">
        <v>15</v>
      </c>
      <c r="B3747" s="54" t="s">
        <v>40</v>
      </c>
      <c r="C3747" s="55" t="s">
        <v>7471</v>
      </c>
      <c r="D3747" s="141" t="s">
        <v>26</v>
      </c>
      <c r="E3747" s="88">
        <v>45393</v>
      </c>
      <c r="F3747" s="37" t="str">
        <f>VLOOKUP($C3747,CARPETAS!$C$5:$L$2388,2,FALSE)</f>
        <v>BRB017</v>
      </c>
      <c r="G3747" s="27" t="str">
        <f>VLOOKUP($C3747,CARPETAS!$C$5:$L$2388,9,FALSE)</f>
        <v>148,91,83</v>
      </c>
      <c r="H3747" s="28" t="str">
        <f>VLOOKUP($C3747,CARPETAS!$C$5:$L$2388,5,FALSE)</f>
        <v>Zanini</v>
      </c>
      <c r="I3747" s="88">
        <f>E3747+4</f>
        <v>45397</v>
      </c>
      <c r="J3747" s="29" t="str">
        <f>VLOOKUP($C3747,CARPETAS!$C$5:$L$2388,4,FALSE)</f>
        <v>Rio Branco</v>
      </c>
      <c r="K3747" s="38"/>
      <c r="L3747" s="93">
        <f t="shared" si="237"/>
        <v>45398</v>
      </c>
      <c r="M3747" s="30">
        <f t="shared" si="236"/>
        <v>5</v>
      </c>
      <c r="N3747" s="31">
        <v>900</v>
      </c>
      <c r="O3747" s="31" t="s">
        <v>1444</v>
      </c>
      <c r="P3747" s="31">
        <v>901</v>
      </c>
      <c r="Q3747" s="31">
        <v>4351</v>
      </c>
      <c r="R3747" s="31" t="s">
        <v>1083</v>
      </c>
      <c r="S3747" s="31" t="s">
        <v>1084</v>
      </c>
      <c r="T3747" s="40" t="s">
        <v>7482</v>
      </c>
      <c r="U3747" s="40"/>
    </row>
    <row r="3748">
      <c r="A3748" s="39">
        <v>15</v>
      </c>
      <c r="B3748" s="54" t="s">
        <v>40</v>
      </c>
      <c r="C3748" s="55" t="s">
        <v>7471</v>
      </c>
      <c r="D3748" s="141" t="s">
        <v>26</v>
      </c>
      <c r="E3748" s="88">
        <v>45394</v>
      </c>
      <c r="F3748" s="37" t="str">
        <f>VLOOKUP($C3748,CARPETAS!$C$5:$L$2388,2,FALSE)</f>
        <v>BRB017</v>
      </c>
      <c r="G3748" s="27" t="str">
        <f>VLOOKUP($C3748,CARPETAS!$C$5:$L$2388,9,FALSE)</f>
        <v>148,91,83</v>
      </c>
      <c r="H3748" s="28" t="str">
        <f>VLOOKUP($C3748,CARPETAS!$C$5:$L$2388,5,FALSE)</f>
        <v>Zanini</v>
      </c>
      <c r="I3748" s="88">
        <f>E3748+3</f>
        <v>45397</v>
      </c>
      <c r="J3748" s="29" t="str">
        <f>VLOOKUP($C3748,CARPETAS!$C$5:$L$2388,4,FALSE)</f>
        <v>Rio Branco</v>
      </c>
      <c r="K3748" s="38"/>
      <c r="L3748" s="93">
        <f t="shared" si="237"/>
        <v>45398</v>
      </c>
      <c r="M3748" s="30">
        <f t="shared" si="236"/>
        <v>4</v>
      </c>
      <c r="N3748" s="31">
        <v>900</v>
      </c>
      <c r="O3748" s="31" t="s">
        <v>1418</v>
      </c>
      <c r="P3748" s="31">
        <v>900</v>
      </c>
      <c r="Q3748" s="31">
        <v>4357</v>
      </c>
      <c r="R3748" s="31" t="s">
        <v>2263</v>
      </c>
      <c r="S3748" s="31" t="s">
        <v>2264</v>
      </c>
      <c r="T3748" s="40" t="s">
        <v>7483</v>
      </c>
      <c r="U3748" s="40"/>
    </row>
    <row r="3749">
      <c r="A3749" s="39">
        <v>15</v>
      </c>
      <c r="B3749" s="54" t="s">
        <v>40</v>
      </c>
      <c r="C3749" s="55" t="s">
        <v>7484</v>
      </c>
      <c r="D3749" s="141" t="s">
        <v>7443</v>
      </c>
      <c r="E3749" s="88">
        <v>45394</v>
      </c>
      <c r="F3749" s="37" t="str">
        <f>VLOOKUP($C3749,CARPETAS!$C$5:$L$2388,2,FALSE)</f>
        <v>BRB018</v>
      </c>
      <c r="G3749" s="27" t="str">
        <f>VLOOKUP($C3749,CARPETAS!$C$5:$L$2388,9,FALSE)</f>
        <v>148,91,91</v>
      </c>
      <c r="H3749" s="28" t="str">
        <f>VLOOKUP($C3749,CARPETAS!$C$5:$L$2388,5,FALSE)</f>
        <v>FG</v>
      </c>
      <c r="I3749" s="88">
        <f>E3749+3</f>
        <v>45397</v>
      </c>
      <c r="J3749" s="29" t="str">
        <f>VLOOKUP($C3749,CARPETAS!$C$5:$L$2388,4,FALSE)</f>
        <v>Rio Branco</v>
      </c>
      <c r="K3749" s="38"/>
      <c r="L3749" s="93">
        <f t="shared" si="237"/>
        <v>45398</v>
      </c>
      <c r="M3749" s="30">
        <f t="shared" si="236"/>
        <v>4</v>
      </c>
      <c r="N3749" s="31">
        <v>1008</v>
      </c>
      <c r="O3749" s="31" t="s">
        <v>7485</v>
      </c>
      <c r="P3749" s="31">
        <v>1008</v>
      </c>
      <c r="Q3749" s="31">
        <v>58</v>
      </c>
      <c r="R3749" s="31" t="s">
        <v>7486</v>
      </c>
      <c r="S3749" s="31" t="s">
        <v>5875</v>
      </c>
      <c r="T3749" s="40" t="s">
        <v>7487</v>
      </c>
      <c r="U3749" s="40"/>
    </row>
    <row r="3750">
      <c r="A3750" s="39">
        <v>15</v>
      </c>
      <c r="B3750" s="54" t="s">
        <v>40</v>
      </c>
      <c r="C3750" s="55" t="s">
        <v>7484</v>
      </c>
      <c r="D3750" s="141" t="s">
        <v>27</v>
      </c>
      <c r="E3750" s="88">
        <v>45394</v>
      </c>
      <c r="F3750" s="37" t="str">
        <f>VLOOKUP($C3750,CARPETAS!$C$5:$L$2388,2,FALSE)</f>
        <v>BRB018</v>
      </c>
      <c r="G3750" s="27" t="str">
        <f>VLOOKUP($C3750,CARPETAS!$C$5:$L$2388,9,FALSE)</f>
        <v>148,91,91</v>
      </c>
      <c r="H3750" s="28" t="str">
        <f>VLOOKUP($C3750,CARPETAS!$C$5:$L$2388,5,FALSE)</f>
        <v>FG</v>
      </c>
      <c r="I3750" s="88">
        <f>E3750+3</f>
        <v>45397</v>
      </c>
      <c r="J3750" s="29" t="str">
        <f>VLOOKUP($C3750,CARPETAS!$C$5:$L$2388,4,FALSE)</f>
        <v>Rio Branco</v>
      </c>
      <c r="K3750" s="38"/>
      <c r="L3750" s="93">
        <f t="shared" si="237"/>
        <v>45398</v>
      </c>
      <c r="M3750" s="30">
        <f t="shared" si="236"/>
        <v>4</v>
      </c>
      <c r="N3750" s="31">
        <v>1008</v>
      </c>
      <c r="O3750" s="31" t="s">
        <v>1833</v>
      </c>
      <c r="P3750" s="31">
        <v>1008</v>
      </c>
      <c r="Q3750" s="31">
        <v>57</v>
      </c>
      <c r="R3750" s="31" t="s">
        <v>7488</v>
      </c>
      <c r="S3750" s="31" t="s">
        <v>7489</v>
      </c>
      <c r="T3750" s="40" t="s">
        <v>7490</v>
      </c>
      <c r="U3750" s="40"/>
    </row>
    <row r="3751">
      <c r="A3751" s="39">
        <v>16</v>
      </c>
      <c r="B3751" s="54" t="s">
        <v>40</v>
      </c>
      <c r="C3751" s="55" t="s">
        <v>7473</v>
      </c>
      <c r="D3751" s="141" t="s">
        <v>32</v>
      </c>
      <c r="E3751" s="88">
        <v>45398</v>
      </c>
      <c r="F3751" s="37" t="str">
        <f>VLOOKUP($C3751,CARPETAS!$C$5:$L$2388,2,FALSE)</f>
        <v>BRB016</v>
      </c>
      <c r="G3751" s="27" t="str">
        <f>VLOOKUP($C3751,CARPETAS!$C$5:$L$2388,9,FALSE)</f>
        <v>148,89,74</v>
      </c>
      <c r="H3751" s="28" t="str">
        <f>VLOOKUP($C3751,CARPETAS!$C$5:$L$2388,5,FALSE)</f>
        <v>Silvio</v>
      </c>
      <c r="I3751" s="88">
        <f>E3751+1</f>
        <v>45399</v>
      </c>
      <c r="J3751" s="29" t="str">
        <f>VLOOKUP($C3751,CARPETAS!$C$5:$L$2388,4,FALSE)</f>
        <v>Rio Branco</v>
      </c>
      <c r="K3751" s="38"/>
      <c r="L3751" s="93">
        <f>I3751+1+1+1</f>
        <v>45402</v>
      </c>
      <c r="M3751" s="30">
        <f t="shared" si="236"/>
        <v>4</v>
      </c>
      <c r="N3751" s="31">
        <v>918</v>
      </c>
      <c r="O3751" s="31" t="s">
        <v>173</v>
      </c>
      <c r="P3751" s="31">
        <v>919</v>
      </c>
      <c r="Q3751" s="31">
        <v>6846</v>
      </c>
      <c r="R3751" s="31" t="s">
        <v>137</v>
      </c>
      <c r="S3751" s="31" t="s">
        <v>7491</v>
      </c>
      <c r="T3751" s="40" t="s">
        <v>7492</v>
      </c>
      <c r="U3751" s="40"/>
    </row>
    <row r="3752">
      <c r="A3752" s="39">
        <v>16</v>
      </c>
      <c r="B3752" s="54" t="s">
        <v>40</v>
      </c>
      <c r="C3752" s="55" t="s">
        <v>7471</v>
      </c>
      <c r="D3752" s="141" t="s">
        <v>26</v>
      </c>
      <c r="E3752" s="88">
        <v>45397</v>
      </c>
      <c r="F3752" s="37" t="str">
        <f>VLOOKUP($C3752,CARPETAS!$C$5:$L$2388,2,FALSE)</f>
        <v>BRB017</v>
      </c>
      <c r="G3752" s="27" t="str">
        <f>VLOOKUP($C3752,CARPETAS!$C$5:$L$2388,9,FALSE)</f>
        <v>148,91,83</v>
      </c>
      <c r="H3752" s="28" t="str">
        <f>VLOOKUP($C3752,CARPETAS!$C$5:$L$2388,5,FALSE)</f>
        <v>Zanini</v>
      </c>
      <c r="I3752" s="88">
        <v>45400</v>
      </c>
      <c r="J3752" s="29" t="str">
        <f>VLOOKUP($C3752,CARPETAS!$C$5:$L$2388,4,FALSE)</f>
        <v>Rio Branco</v>
      </c>
      <c r="K3752" s="38"/>
      <c r="L3752" s="93">
        <v>45402</v>
      </c>
      <c r="M3752" s="30">
        <f t="shared" si="236"/>
        <v>5</v>
      </c>
      <c r="N3752" s="31">
        <v>900</v>
      </c>
      <c r="O3752" s="31" t="s">
        <v>1450</v>
      </c>
      <c r="P3752" s="31">
        <v>901</v>
      </c>
      <c r="Q3752" s="31">
        <v>4361</v>
      </c>
      <c r="R3752" s="31" t="s">
        <v>335</v>
      </c>
      <c r="S3752" s="31" t="s">
        <v>336</v>
      </c>
      <c r="T3752" s="40" t="s">
        <v>7493</v>
      </c>
      <c r="U3752" s="40"/>
    </row>
    <row r="3753">
      <c r="A3753" s="39">
        <v>16</v>
      </c>
      <c r="B3753" s="54" t="s">
        <v>40</v>
      </c>
      <c r="C3753" s="55" t="s">
        <v>7494</v>
      </c>
      <c r="D3753" s="141" t="s">
        <v>6554</v>
      </c>
      <c r="E3753" s="88">
        <v>45397</v>
      </c>
      <c r="F3753" s="37" t="str">
        <f>VLOOKUP($C3753,CARPETAS!$C$5:$L$2388,2,FALSE)</f>
        <v>PYB076</v>
      </c>
      <c r="G3753" s="27">
        <f>VLOOKUP($C3753,CARPETAS!$C$5:$L$2388,9,FALSE)</f>
        <v>0</v>
      </c>
      <c r="H3753" s="28">
        <f>VLOOKUP($C3753,CARPETAS!$C$5:$L$2388,5,FALSE)</f>
        <v>0</v>
      </c>
      <c r="I3753" s="88">
        <v>45400</v>
      </c>
      <c r="J3753" s="29" t="str">
        <f>VLOOKUP($C3753,CARPETAS!$C$5:$L$2388,4,FALSE)</f>
        <v>Salto</v>
      </c>
      <c r="K3753" s="38"/>
      <c r="L3753" s="93">
        <f>I3753+1</f>
        <v>45401</v>
      </c>
      <c r="M3753" s="30">
        <f t="shared" si="236"/>
        <v>4</v>
      </c>
      <c r="N3753" s="31">
        <v>930</v>
      </c>
      <c r="O3753" s="31" t="s">
        <v>7495</v>
      </c>
      <c r="P3753" s="31"/>
      <c r="Q3753" s="31"/>
      <c r="R3753" s="31" t="s">
        <v>6467</v>
      </c>
      <c r="S3753" s="31" t="s">
        <v>5318</v>
      </c>
      <c r="T3753" s="40" t="s">
        <v>7496</v>
      </c>
      <c r="U3753" s="40"/>
    </row>
    <row r="3754">
      <c r="A3754" s="39">
        <v>16</v>
      </c>
      <c r="B3754" s="54" t="s">
        <v>40</v>
      </c>
      <c r="C3754" s="55" t="s">
        <v>7484</v>
      </c>
      <c r="D3754" s="141" t="s">
        <v>27</v>
      </c>
      <c r="E3754" s="88">
        <v>45398</v>
      </c>
      <c r="F3754" s="37" t="str">
        <f>VLOOKUP($C3754,CARPETAS!$C$5:$L$2388,2,FALSE)</f>
        <v>BRB018</v>
      </c>
      <c r="G3754" s="27" t="str">
        <f>VLOOKUP($C3754,CARPETAS!$C$5:$L$2388,9,FALSE)</f>
        <v>148,91,91</v>
      </c>
      <c r="H3754" s="28" t="str">
        <f>VLOOKUP($C3754,CARPETAS!$C$5:$L$2388,5,FALSE)</f>
        <v>FG</v>
      </c>
      <c r="I3754" s="88">
        <v>45400</v>
      </c>
      <c r="J3754" s="29" t="str">
        <f>VLOOKUP($C3754,CARPETAS!$C$5:$L$2388,4,FALSE)</f>
        <v>Rio Branco</v>
      </c>
      <c r="K3754" s="38"/>
      <c r="L3754" s="93">
        <v>45402</v>
      </c>
      <c r="M3754" s="30">
        <f t="shared" si="236"/>
        <v>4</v>
      </c>
      <c r="N3754" s="31">
        <v>1008</v>
      </c>
      <c r="O3754" s="31" t="s">
        <v>1859</v>
      </c>
      <c r="P3754" s="31">
        <v>1009</v>
      </c>
      <c r="Q3754" s="31">
        <v>59</v>
      </c>
      <c r="R3754" s="31" t="s">
        <v>4997</v>
      </c>
      <c r="S3754" s="31" t="s">
        <v>4998</v>
      </c>
      <c r="T3754" s="40" t="s">
        <v>7497</v>
      </c>
      <c r="U3754" s="40"/>
    </row>
    <row r="3755">
      <c r="A3755" s="39">
        <v>16</v>
      </c>
      <c r="B3755" s="54" t="s">
        <v>40</v>
      </c>
      <c r="C3755" s="55" t="s">
        <v>7498</v>
      </c>
      <c r="D3755" s="141" t="s">
        <v>26</v>
      </c>
      <c r="E3755" s="88">
        <v>45398</v>
      </c>
      <c r="F3755" s="37" t="str">
        <f>VLOOKUP($C3755,CARPETAS!$C$5:$L$2388,2,FALSE)</f>
        <v>BRB019</v>
      </c>
      <c r="G3755" s="27" t="str">
        <f>VLOOKUP($C3755,CARPETAS!$C$5:$L$2388,9,FALSE)</f>
        <v>148,96,18</v>
      </c>
      <c r="H3755" s="28" t="str">
        <f>VLOOKUP($C3755,CARPETAS!$C$5:$L$2388,5,FALSE)</f>
        <v>Silvio Abierto</v>
      </c>
      <c r="I3755" s="88">
        <f>E3755+2</f>
        <v>45400</v>
      </c>
      <c r="J3755" s="29" t="str">
        <f>VLOOKUP($C3755,CARPETAS!$C$5:$L$2388,4,FALSE)</f>
        <v>Rio Branco</v>
      </c>
      <c r="K3755" s="38"/>
      <c r="L3755" s="93">
        <f>I3755+1+1</f>
        <v>45402</v>
      </c>
      <c r="M3755" s="30">
        <f t="shared" si="236"/>
        <v>4</v>
      </c>
      <c r="N3755" s="31">
        <v>1008</v>
      </c>
      <c r="O3755" s="31" t="s">
        <v>1454</v>
      </c>
      <c r="P3755" s="31">
        <v>1008</v>
      </c>
      <c r="Q3755" s="31">
        <v>6853</v>
      </c>
      <c r="R3755" s="31" t="s">
        <v>7499</v>
      </c>
      <c r="S3755" s="31" t="s">
        <v>7500</v>
      </c>
      <c r="T3755" s="40" t="s">
        <v>7501</v>
      </c>
      <c r="U3755" s="40"/>
    </row>
    <row r="3756">
      <c r="A3756" s="39">
        <v>16</v>
      </c>
      <c r="B3756" s="54" t="s">
        <v>40</v>
      </c>
      <c r="C3756" s="55" t="s">
        <v>7502</v>
      </c>
      <c r="D3756" s="141" t="s">
        <v>1998</v>
      </c>
      <c r="E3756" s="88">
        <v>45399</v>
      </c>
      <c r="F3756" s="37" t="str">
        <f>VLOOKUP($C3756,CARPETAS!$C$5:$L$2388,2,FALSE)</f>
        <v>BRB020</v>
      </c>
      <c r="G3756" s="27" t="str">
        <f>VLOOKUP($C3756,CARPETAS!$C$5:$L$2388,9,FALSE)</f>
        <v>148,96,19</v>
      </c>
      <c r="H3756" s="28" t="str">
        <f>VLOOKUP($C3756,CARPETAS!$C$5:$L$2388,5,FALSE)</f>
        <v>Silvio</v>
      </c>
      <c r="I3756" s="88">
        <f>E3756+1</f>
        <v>45400</v>
      </c>
      <c r="J3756" s="29" t="str">
        <f>VLOOKUP($C3756,CARPETAS!$C$5:$L$2388,4,FALSE)</f>
        <v>Rio Branco</v>
      </c>
      <c r="K3756" s="38"/>
      <c r="L3756" s="93">
        <f>I3756+1+1</f>
        <v>45402</v>
      </c>
      <c r="M3756" s="30">
        <f t="shared" si="236"/>
        <v>3</v>
      </c>
      <c r="N3756" s="31">
        <v>918</v>
      </c>
      <c r="O3756" s="31" t="s">
        <v>2066</v>
      </c>
      <c r="P3756" s="31">
        <v>919</v>
      </c>
      <c r="Q3756" s="31">
        <v>6859</v>
      </c>
      <c r="R3756" s="31" t="s">
        <v>4714</v>
      </c>
      <c r="S3756" s="31" t="s">
        <v>7503</v>
      </c>
      <c r="T3756" s="40" t="s">
        <v>7493</v>
      </c>
      <c r="U3756" s="40"/>
    </row>
    <row r="3757">
      <c r="A3757" s="39">
        <v>16</v>
      </c>
      <c r="B3757" s="54" t="s">
        <v>40</v>
      </c>
      <c r="C3757" s="55" t="s">
        <v>7471</v>
      </c>
      <c r="D3757" s="141" t="s">
        <v>26</v>
      </c>
      <c r="E3757" s="88">
        <v>45399</v>
      </c>
      <c r="F3757" s="37" t="str">
        <f>VLOOKUP($C3757,CARPETAS!$C$5:$L$2388,2,FALSE)</f>
        <v>BRB017</v>
      </c>
      <c r="G3757" s="27" t="str">
        <f>VLOOKUP($C3757,CARPETAS!$C$5:$L$2388,9,FALSE)</f>
        <v>148,91,83</v>
      </c>
      <c r="H3757" s="28" t="str">
        <f>VLOOKUP($C3757,CARPETAS!$C$5:$L$2388,5,FALSE)</f>
        <v>Zanini</v>
      </c>
      <c r="I3757" s="88">
        <f>E3757+2</f>
        <v>45401</v>
      </c>
      <c r="J3757" s="29" t="str">
        <f>VLOOKUP($C3757,CARPETAS!$C$5:$L$2388,4,FALSE)</f>
        <v>Rio Branco</v>
      </c>
      <c r="K3757" s="38"/>
      <c r="L3757" s="93">
        <f>I3757+4</f>
        <v>45405</v>
      </c>
      <c r="M3757" s="30">
        <f t="shared" si="236"/>
        <v>6</v>
      </c>
      <c r="N3757" s="31">
        <v>900</v>
      </c>
      <c r="O3757" s="31" t="s">
        <v>1468</v>
      </c>
      <c r="P3757" s="31">
        <v>900</v>
      </c>
      <c r="Q3757" s="31">
        <v>4365</v>
      </c>
      <c r="R3757" s="31" t="s">
        <v>361</v>
      </c>
      <c r="S3757" s="31" t="s">
        <v>4455</v>
      </c>
      <c r="T3757" s="40" t="s">
        <v>7504</v>
      </c>
      <c r="U3757" s="40"/>
    </row>
    <row r="3758">
      <c r="A3758" s="39">
        <v>16</v>
      </c>
      <c r="B3758" s="54" t="s">
        <v>40</v>
      </c>
      <c r="C3758" s="55" t="s">
        <v>7505</v>
      </c>
      <c r="D3758" s="141" t="s">
        <v>6548</v>
      </c>
      <c r="E3758" s="88">
        <v>45397</v>
      </c>
      <c r="F3758" s="37" t="str">
        <f>VLOOKUP($C3758,CARPETAS!$C$5:$L$2388,2,FALSE)</f>
        <v>PYB077</v>
      </c>
      <c r="G3758" s="27">
        <f>VLOOKUP($C3758,CARPETAS!$C$5:$L$2388,9,FALSE)</f>
        <v>0</v>
      </c>
      <c r="H3758" s="28">
        <f>VLOOKUP($C3758,CARPETAS!$C$5:$L$2388,5,FALSE)</f>
        <v>0</v>
      </c>
      <c r="I3758" s="88">
        <f>E3758+4</f>
        <v>45401</v>
      </c>
      <c r="J3758" s="29" t="str">
        <f>VLOOKUP($C3758,CARPETAS!$C$5:$L$2388,4,FALSE)</f>
        <v>Salto</v>
      </c>
      <c r="K3758" s="38"/>
      <c r="L3758" s="93">
        <f>I3758+1</f>
        <v>45402</v>
      </c>
      <c r="M3758" s="30">
        <f t="shared" si="236"/>
        <v>5</v>
      </c>
      <c r="N3758" s="31">
        <v>980</v>
      </c>
      <c r="O3758" s="31" t="s">
        <v>7506</v>
      </c>
      <c r="P3758" s="31">
        <v>980</v>
      </c>
      <c r="Q3758" s="31"/>
      <c r="R3758" s="31"/>
      <c r="S3758" s="31"/>
      <c r="T3758" s="40" t="s">
        <v>7507</v>
      </c>
      <c r="U3758" s="40"/>
    </row>
    <row r="3759">
      <c r="A3759" s="39">
        <v>16</v>
      </c>
      <c r="B3759" s="54" t="s">
        <v>40</v>
      </c>
      <c r="C3759" s="55" t="s">
        <v>7505</v>
      </c>
      <c r="D3759" s="141" t="s">
        <v>6548</v>
      </c>
      <c r="E3759" s="88">
        <v>45398</v>
      </c>
      <c r="F3759" s="37" t="str">
        <f>VLOOKUP($C3759,CARPETAS!$C$5:$L$2388,2,FALSE)</f>
        <v>PYB077</v>
      </c>
      <c r="G3759" s="27">
        <f>VLOOKUP($C3759,CARPETAS!$C$5:$L$2388,9,FALSE)</f>
        <v>0</v>
      </c>
      <c r="H3759" s="28">
        <f>VLOOKUP($C3759,CARPETAS!$C$5:$L$2388,5,FALSE)</f>
        <v>0</v>
      </c>
      <c r="I3759" s="88">
        <v>45401</v>
      </c>
      <c r="J3759" s="29" t="str">
        <f>VLOOKUP($C3759,CARPETAS!$C$5:$L$2388,4,FALSE)</f>
        <v>Salto</v>
      </c>
      <c r="K3759" s="38"/>
      <c r="L3759" s="93">
        <f>I3759+1</f>
        <v>45402</v>
      </c>
      <c r="M3759" s="30">
        <f t="shared" si="236"/>
        <v>4</v>
      </c>
      <c r="N3759" s="31">
        <v>980</v>
      </c>
      <c r="O3759" s="31" t="s">
        <v>7508</v>
      </c>
      <c r="P3759" s="31">
        <v>980</v>
      </c>
      <c r="Q3759" s="31"/>
      <c r="R3759" s="31"/>
      <c r="S3759" s="31"/>
      <c r="T3759" s="40" t="s">
        <v>7507</v>
      </c>
      <c r="U3759" s="40"/>
    </row>
    <row r="3760">
      <c r="A3760" s="39">
        <v>16</v>
      </c>
      <c r="B3760" s="54" t="s">
        <v>40</v>
      </c>
      <c r="C3760" s="55" t="s">
        <v>7484</v>
      </c>
      <c r="D3760" s="141" t="s">
        <v>7443</v>
      </c>
      <c r="E3760" s="88">
        <v>45400</v>
      </c>
      <c r="F3760" s="37" t="str">
        <f>VLOOKUP($C3760,CARPETAS!$C$5:$L$2388,2,FALSE)</f>
        <v>BRB018</v>
      </c>
      <c r="G3760" s="27" t="str">
        <f>VLOOKUP($C3760,CARPETAS!$C$5:$L$2388,9,FALSE)</f>
        <v>148,91,91</v>
      </c>
      <c r="H3760" s="28" t="str">
        <f>VLOOKUP($C3760,CARPETAS!$C$5:$L$2388,5,FALSE)</f>
        <v>FG</v>
      </c>
      <c r="I3760" s="88">
        <f>E3760+1</f>
        <v>45401</v>
      </c>
      <c r="J3760" s="29" t="str">
        <f>VLOOKUP($C3760,CARPETAS!$C$5:$L$2388,4,FALSE)</f>
        <v>Rio Branco</v>
      </c>
      <c r="K3760" s="38"/>
      <c r="L3760" s="93">
        <f>I3760+1</f>
        <v>45402</v>
      </c>
      <c r="M3760" s="30">
        <f t="shared" si="236"/>
        <v>2</v>
      </c>
      <c r="N3760" s="31">
        <v>1008</v>
      </c>
      <c r="O3760" s="31" t="s">
        <v>7509</v>
      </c>
      <c r="P3760" s="31">
        <v>1008</v>
      </c>
      <c r="Q3760" s="31">
        <v>63</v>
      </c>
      <c r="R3760" s="31" t="s">
        <v>7510</v>
      </c>
      <c r="S3760" s="31" t="s">
        <v>7511</v>
      </c>
      <c r="T3760" s="40" t="s">
        <v>7492</v>
      </c>
      <c r="U3760" s="40"/>
    </row>
    <row r="3761">
      <c r="A3761" s="39">
        <v>16</v>
      </c>
      <c r="B3761" s="54" t="s">
        <v>40</v>
      </c>
      <c r="C3761" s="55" t="s">
        <v>7502</v>
      </c>
      <c r="D3761" s="141" t="s">
        <v>36</v>
      </c>
      <c r="E3761" s="88">
        <v>45399</v>
      </c>
      <c r="F3761" s="37" t="str">
        <f>VLOOKUP($C3761,CARPETAS!$C$5:$L$2388,2,FALSE)</f>
        <v>BRB020</v>
      </c>
      <c r="G3761" s="27" t="str">
        <f>VLOOKUP($C3761,CARPETAS!$C$5:$L$2388,9,FALSE)</f>
        <v>148,96,19</v>
      </c>
      <c r="H3761" s="28" t="str">
        <f>VLOOKUP($C3761,CARPETAS!$C$5:$L$2388,5,FALSE)</f>
        <v>Silvio</v>
      </c>
      <c r="I3761" s="88">
        <f>E3761+2</f>
        <v>45401</v>
      </c>
      <c r="J3761" s="29" t="str">
        <f>VLOOKUP($C3761,CARPETAS!$C$5:$L$2388,4,FALSE)</f>
        <v>Rio Branco</v>
      </c>
      <c r="K3761" s="38"/>
      <c r="L3761" s="93">
        <f>I3761+4</f>
        <v>45405</v>
      </c>
      <c r="M3761" s="30">
        <f t="shared" si="236"/>
        <v>6</v>
      </c>
      <c r="N3761" s="31">
        <v>918</v>
      </c>
      <c r="O3761" s="31" t="s">
        <v>1327</v>
      </c>
      <c r="P3761" s="31">
        <v>919</v>
      </c>
      <c r="Q3761" s="31">
        <v>6860</v>
      </c>
      <c r="R3761" s="31" t="s">
        <v>6063</v>
      </c>
      <c r="S3761" s="31" t="s">
        <v>6064</v>
      </c>
      <c r="T3761" s="40" t="s">
        <v>7512</v>
      </c>
      <c r="U3761" s="40"/>
    </row>
    <row r="3762">
      <c r="A3762" s="39">
        <v>16</v>
      </c>
      <c r="B3762" s="54" t="s">
        <v>40</v>
      </c>
      <c r="C3762" s="55" t="s">
        <v>7471</v>
      </c>
      <c r="D3762" s="141" t="s">
        <v>26</v>
      </c>
      <c r="E3762" s="88">
        <v>45401</v>
      </c>
      <c r="F3762" s="37" t="str">
        <f>VLOOKUP($C3762,CARPETAS!$C$5:$L$2388,2,FALSE)</f>
        <v>BRB017</v>
      </c>
      <c r="G3762" s="27" t="str">
        <f>VLOOKUP($C3762,CARPETAS!$C$5:$L$2388,9,FALSE)</f>
        <v>148,91,83</v>
      </c>
      <c r="H3762" s="28" t="str">
        <f>VLOOKUP($C3762,CARPETAS!$C$5:$L$2388,5,FALSE)</f>
        <v>Zanini</v>
      </c>
      <c r="I3762" s="88">
        <f>E3762+3</f>
        <v>45404</v>
      </c>
      <c r="J3762" s="29" t="str">
        <f>VLOOKUP($C3762,CARPETAS!$C$5:$L$2388,4,FALSE)</f>
        <v>Rio Branco</v>
      </c>
      <c r="K3762" s="38"/>
      <c r="L3762" s="93">
        <f>I3762+1+2</f>
        <v>45407</v>
      </c>
      <c r="M3762" s="30">
        <f t="shared" si="236"/>
        <v>6</v>
      </c>
      <c r="N3762" s="31">
        <v>900</v>
      </c>
      <c r="O3762" s="31" t="s">
        <v>1479</v>
      </c>
      <c r="P3762" s="31"/>
      <c r="Q3762" s="31">
        <v>4368</v>
      </c>
      <c r="R3762" s="31" t="s">
        <v>459</v>
      </c>
      <c r="S3762" s="31" t="s">
        <v>460</v>
      </c>
      <c r="T3762" s="40" t="s">
        <v>7513</v>
      </c>
      <c r="U3762" s="40"/>
    </row>
    <row r="3763">
      <c r="A3763" s="39">
        <v>16</v>
      </c>
      <c r="B3763" s="54" t="s">
        <v>40</v>
      </c>
      <c r="C3763" s="55" t="s">
        <v>7498</v>
      </c>
      <c r="D3763" s="141" t="s">
        <v>37</v>
      </c>
      <c r="E3763" s="88">
        <v>45400</v>
      </c>
      <c r="F3763" s="37" t="str">
        <f>VLOOKUP($C3763,CARPETAS!$C$5:$L$2388,2,FALSE)</f>
        <v>BRB019</v>
      </c>
      <c r="G3763" s="27" t="str">
        <f>VLOOKUP($C3763,CARPETAS!$C$5:$L$2388,9,FALSE)</f>
        <v>148,96,18</v>
      </c>
      <c r="H3763" s="28" t="str">
        <f>VLOOKUP($C3763,CARPETAS!$C$5:$L$2388,5,FALSE)</f>
        <v>Silvio Abierto</v>
      </c>
      <c r="I3763" s="88">
        <f>E3763+4</f>
        <v>45404</v>
      </c>
      <c r="J3763" s="29" t="str">
        <f>VLOOKUP($C3763,CARPETAS!$C$5:$L$2388,4,FALSE)</f>
        <v>Rio Branco</v>
      </c>
      <c r="K3763" s="38"/>
      <c r="L3763" s="93">
        <f>I3763+1+1</f>
        <v>45406</v>
      </c>
      <c r="M3763" s="30">
        <f t="shared" si="236"/>
        <v>6</v>
      </c>
      <c r="N3763" s="31">
        <v>1008</v>
      </c>
      <c r="O3763" s="31" t="s">
        <v>1202</v>
      </c>
      <c r="P3763" s="31">
        <v>1008</v>
      </c>
      <c r="Q3763" s="31">
        <v>6855</v>
      </c>
      <c r="R3763" s="31" t="s">
        <v>7514</v>
      </c>
      <c r="S3763" s="31" t="s">
        <v>7515</v>
      </c>
      <c r="T3763" s="40" t="s">
        <v>7516</v>
      </c>
      <c r="U3763" s="40"/>
    </row>
    <row r="3764" ht="28.5">
      <c r="A3764" s="39">
        <v>16</v>
      </c>
      <c r="B3764" s="54" t="s">
        <v>40</v>
      </c>
      <c r="C3764" s="55" t="s">
        <v>7498</v>
      </c>
      <c r="D3764" s="141" t="s">
        <v>7517</v>
      </c>
      <c r="E3764" s="88">
        <v>45400</v>
      </c>
      <c r="F3764" s="37" t="str">
        <f>VLOOKUP($C3764,CARPETAS!$C$5:$L$2388,2,FALSE)</f>
        <v>BRB019</v>
      </c>
      <c r="G3764" s="27" t="str">
        <f>VLOOKUP($C3764,CARPETAS!$C$5:$L$2388,9,FALSE)</f>
        <v>148,96,18</v>
      </c>
      <c r="H3764" s="28" t="str">
        <f>VLOOKUP($C3764,CARPETAS!$C$5:$L$2388,5,FALSE)</f>
        <v>Silvio Abierto</v>
      </c>
      <c r="I3764" s="88">
        <f>E3764+4</f>
        <v>45404</v>
      </c>
      <c r="J3764" s="29" t="str">
        <f>VLOOKUP($C3764,CARPETAS!$C$5:$L$2388,4,FALSE)</f>
        <v>Rio Branco</v>
      </c>
      <c r="K3764" s="38"/>
      <c r="L3764" s="93">
        <f>I3764+1+1</f>
        <v>45406</v>
      </c>
      <c r="M3764" s="30">
        <f t="shared" si="236"/>
        <v>6</v>
      </c>
      <c r="N3764" s="31">
        <v>1008</v>
      </c>
      <c r="O3764" s="31" t="s">
        <v>7518</v>
      </c>
      <c r="P3764" s="31">
        <v>1008</v>
      </c>
      <c r="Q3764" s="31">
        <v>6854</v>
      </c>
      <c r="R3764" s="31" t="s">
        <v>7519</v>
      </c>
      <c r="S3764" s="31" t="s">
        <v>7520</v>
      </c>
      <c r="T3764" s="40" t="s">
        <v>7521</v>
      </c>
      <c r="U3764" s="40"/>
    </row>
    <row r="3765">
      <c r="A3765" s="39">
        <v>16</v>
      </c>
      <c r="B3765" s="54" t="s">
        <v>40</v>
      </c>
      <c r="C3765" s="55" t="s">
        <v>7502</v>
      </c>
      <c r="D3765" s="141" t="s">
        <v>37</v>
      </c>
      <c r="E3765" s="88">
        <v>45400</v>
      </c>
      <c r="F3765" s="37" t="str">
        <f>VLOOKUP($C3765,CARPETAS!$C$5:$L$2388,2,FALSE)</f>
        <v>BRB020</v>
      </c>
      <c r="G3765" s="27" t="str">
        <f>VLOOKUP($C3765,CARPETAS!$C$5:$L$2388,9,FALSE)</f>
        <v>148,96,19</v>
      </c>
      <c r="H3765" s="28" t="str">
        <f>VLOOKUP($C3765,CARPETAS!$C$5:$L$2388,5,FALSE)</f>
        <v>Silvio</v>
      </c>
      <c r="I3765" s="88">
        <f>E3765+4</f>
        <v>45404</v>
      </c>
      <c r="J3765" s="29" t="str">
        <f>VLOOKUP($C3765,CARPETAS!$C$5:$L$2388,4,FALSE)</f>
        <v>Rio Branco</v>
      </c>
      <c r="K3765" s="38"/>
      <c r="L3765" s="93">
        <f>I3765+1+2</f>
        <v>45407</v>
      </c>
      <c r="M3765" s="30">
        <f t="shared" si="236"/>
        <v>7</v>
      </c>
      <c r="N3765" s="31">
        <v>918</v>
      </c>
      <c r="O3765" s="31" t="s">
        <v>1205</v>
      </c>
      <c r="P3765" s="31">
        <v>918</v>
      </c>
      <c r="Q3765" s="31">
        <v>6861</v>
      </c>
      <c r="R3765" s="31" t="s">
        <v>3039</v>
      </c>
      <c r="S3765" s="31" t="s">
        <v>2791</v>
      </c>
      <c r="T3765" s="40" t="s">
        <v>7522</v>
      </c>
      <c r="U3765" s="40"/>
    </row>
    <row r="3766">
      <c r="A3766" s="39">
        <v>16</v>
      </c>
      <c r="B3766" s="54" t="s">
        <v>40</v>
      </c>
      <c r="C3766" s="55" t="s">
        <v>7523</v>
      </c>
      <c r="D3766" s="141" t="s">
        <v>26</v>
      </c>
      <c r="E3766" s="88">
        <v>45401</v>
      </c>
      <c r="F3766" s="37" t="str">
        <f>VLOOKUP($C3766,CARPETAS!$C$5:$L$2388,2,FALSE)</f>
        <v>BRB021</v>
      </c>
      <c r="G3766" s="27" t="str">
        <f>VLOOKUP($C3766,CARPETAS!$C$5:$L$2388,9,FALSE)</f>
        <v>148,96,20</v>
      </c>
      <c r="H3766" s="28" t="str">
        <f>VLOOKUP($C3766,CARPETAS!$C$5:$L$2388,5,FALSE)</f>
        <v>Zanini</v>
      </c>
      <c r="I3766" s="88">
        <f>E3766+3</f>
        <v>45404</v>
      </c>
      <c r="J3766" s="29" t="str">
        <f>VLOOKUP($C3766,CARPETAS!$C$5:$L$2388,4,FALSE)</f>
        <v>Rio Branco</v>
      </c>
      <c r="K3766" s="38"/>
      <c r="L3766" s="93">
        <f>I3766+1+2</f>
        <v>45407</v>
      </c>
      <c r="M3766" s="30">
        <f ref="M3766:M3829" t="shared" si="238">IF(E3766&lt;&gt;"",L3766-E3766,"-")</f>
        <v>6</v>
      </c>
      <c r="N3766" s="31">
        <v>900</v>
      </c>
      <c r="O3766" s="31" t="s">
        <v>1485</v>
      </c>
      <c r="P3766" s="31">
        <v>901</v>
      </c>
      <c r="Q3766" s="31">
        <v>4372</v>
      </c>
      <c r="R3766" s="31" t="s">
        <v>252</v>
      </c>
      <c r="S3766" s="31" t="s">
        <v>111</v>
      </c>
      <c r="T3766" s="40" t="s">
        <v>7524</v>
      </c>
      <c r="U3766" s="40"/>
    </row>
    <row r="3767">
      <c r="A3767" s="39">
        <v>16</v>
      </c>
      <c r="B3767" s="54" t="s">
        <v>40</v>
      </c>
      <c r="C3767" s="55" t="s">
        <v>7525</v>
      </c>
      <c r="D3767" s="141" t="s">
        <v>7443</v>
      </c>
      <c r="E3767" s="88">
        <v>45401</v>
      </c>
      <c r="F3767" s="37" t="str">
        <f>VLOOKUP($C3767,CARPETAS!$C$5:$L$2388,2,FALSE)</f>
        <v>BRB022</v>
      </c>
      <c r="G3767" s="27" t="str">
        <f>VLOOKUP($C3767,CARPETAS!$C$5:$L$2388,9,FALSE)</f>
        <v>148,99,53</v>
      </c>
      <c r="H3767" s="28" t="str">
        <f>VLOOKUP($C3767,CARPETAS!$C$5:$L$2388,5,FALSE)</f>
        <v>FG</v>
      </c>
      <c r="I3767" s="88">
        <f>E3767+3</f>
        <v>45404</v>
      </c>
      <c r="J3767" s="29" t="str">
        <f>VLOOKUP($C3767,CARPETAS!$C$5:$L$2388,4,FALSE)</f>
        <v>Rio Branco</v>
      </c>
      <c r="K3767" s="38"/>
      <c r="L3767" s="93">
        <f>I3767+1</f>
        <v>45405</v>
      </c>
      <c r="M3767" s="30">
        <f t="shared" si="238"/>
        <v>4</v>
      </c>
      <c r="N3767" s="31">
        <v>1008</v>
      </c>
      <c r="O3767" s="31" t="s">
        <v>7526</v>
      </c>
      <c r="P3767" s="31">
        <v>1008</v>
      </c>
      <c r="Q3767" s="31">
        <v>65</v>
      </c>
      <c r="R3767" s="31" t="s">
        <v>7527</v>
      </c>
      <c r="S3767" s="31" t="s">
        <v>7528</v>
      </c>
      <c r="T3767" s="40" t="s">
        <v>7529</v>
      </c>
      <c r="U3767" s="40"/>
    </row>
    <row r="3768">
      <c r="A3768" s="39">
        <v>16</v>
      </c>
      <c r="B3768" s="54" t="s">
        <v>22</v>
      </c>
      <c r="C3768" s="55"/>
      <c r="D3768" s="141" t="s">
        <v>36</v>
      </c>
      <c r="E3768" s="88">
        <v>45401</v>
      </c>
      <c r="F3768" s="37" t="e">
        <f>VLOOKUP($C3768,CARPETAS!$C$5:$L$2388,2,FALSE)</f>
        <v>#N/A</v>
      </c>
      <c r="G3768" s="27" t="e">
        <f>VLOOKUP($C3768,CARPETAS!$C$5:$L$2388,9,FALSE)</f>
        <v>#N/A</v>
      </c>
      <c r="H3768" s="28" t="e">
        <f>VLOOKUP($C3768,CARPETAS!$C$5:$L$2388,5,FALSE)</f>
        <v>#N/A</v>
      </c>
      <c r="I3768" s="88">
        <f>E3768+4</f>
        <v>45405</v>
      </c>
      <c r="J3768" s="29" t="e">
        <f>VLOOKUP($C3768,CARPETAS!$C$5:$L$2388,4,FALSE)</f>
        <v>#N/A</v>
      </c>
      <c r="K3768" s="38"/>
      <c r="L3768" s="93">
        <f>I3768+1</f>
        <v>45406</v>
      </c>
      <c r="M3768" s="30">
        <f t="shared" si="238"/>
        <v>5</v>
      </c>
      <c r="N3768" s="31">
        <v>918</v>
      </c>
      <c r="O3768" s="31"/>
      <c r="P3768" s="31"/>
      <c r="Q3768" s="31"/>
      <c r="R3768" s="31"/>
      <c r="S3768" s="31"/>
      <c r="T3768" s="40"/>
      <c r="U3768" s="40"/>
    </row>
    <row r="3769">
      <c r="A3769" s="39">
        <v>17</v>
      </c>
      <c r="B3769" s="54" t="s">
        <v>40</v>
      </c>
      <c r="C3769" s="55" t="s">
        <v>7530</v>
      </c>
      <c r="D3769" s="141" t="s">
        <v>6984</v>
      </c>
      <c r="E3769" s="88">
        <v>45402</v>
      </c>
      <c r="F3769" s="37" t="str">
        <f>VLOOKUP($C3769,CARPETAS!$C$5:$L$2388,2,FALSE)</f>
        <v>PYB078</v>
      </c>
      <c r="G3769" s="27" t="str">
        <f>VLOOKUP($C3769,CARPETAS!$C$5:$L$2388,9,FALSE)</f>
        <v>148,99,38</v>
      </c>
      <c r="H3769" s="28">
        <f>VLOOKUP($C3769,CARPETAS!$C$5:$L$2388,5,FALSE)</f>
        <v>0</v>
      </c>
      <c r="I3769" s="88">
        <v>45405</v>
      </c>
      <c r="J3769" s="29" t="str">
        <f>VLOOKUP($C3769,CARPETAS!$C$5:$L$2388,4,FALSE)</f>
        <v>Salto</v>
      </c>
      <c r="K3769" s="38"/>
      <c r="L3769" s="93">
        <f>I3769+1</f>
        <v>45406</v>
      </c>
      <c r="M3769" s="30">
        <f t="shared" si="238"/>
        <v>4</v>
      </c>
      <c r="N3769" s="31">
        <v>980</v>
      </c>
      <c r="O3769" s="31" t="s">
        <v>7531</v>
      </c>
      <c r="P3769" s="31">
        <v>980</v>
      </c>
      <c r="Q3769" s="31"/>
      <c r="R3769" s="31" t="s">
        <v>7532</v>
      </c>
      <c r="S3769" s="31"/>
      <c r="T3769" s="40" t="s">
        <v>7533</v>
      </c>
      <c r="U3769" s="40"/>
    </row>
    <row r="3770">
      <c r="A3770" s="39">
        <v>17</v>
      </c>
      <c r="B3770" s="54" t="s">
        <v>40</v>
      </c>
      <c r="C3770" s="55" t="s">
        <v>7534</v>
      </c>
      <c r="D3770" s="141" t="s">
        <v>6548</v>
      </c>
      <c r="E3770" s="88">
        <v>45404</v>
      </c>
      <c r="F3770" s="37" t="str">
        <f>VLOOKUP($C3770,CARPETAS!$C$5:$L$2388,2,FALSE)</f>
        <v>PYB079</v>
      </c>
      <c r="G3770" s="27">
        <f>VLOOKUP($C3770,CARPETAS!$C$5:$L$2388,9,FALSE)</f>
        <v>0</v>
      </c>
      <c r="H3770" s="28">
        <f>VLOOKUP($C3770,CARPETAS!$C$5:$L$2388,5,FALSE)</f>
        <v>0</v>
      </c>
      <c r="I3770" s="88">
        <v>45406</v>
      </c>
      <c r="J3770" s="29" t="str">
        <f>VLOOKUP($C3770,CARPETAS!$C$5:$L$2388,4,FALSE)</f>
        <v>Salto</v>
      </c>
      <c r="K3770" s="38"/>
      <c r="L3770" s="93">
        <f>I3770+1</f>
        <v>45407</v>
      </c>
      <c r="M3770" s="30">
        <f t="shared" si="238"/>
        <v>3</v>
      </c>
      <c r="N3770" s="31">
        <v>980</v>
      </c>
      <c r="O3770" s="31" t="s">
        <v>7535</v>
      </c>
      <c r="P3770" s="31">
        <v>981</v>
      </c>
      <c r="Q3770" s="31"/>
      <c r="R3770" s="31" t="s">
        <v>6651</v>
      </c>
      <c r="S3770" s="31" t="s">
        <v>6652</v>
      </c>
      <c r="T3770" s="40" t="s">
        <v>7536</v>
      </c>
      <c r="U3770" s="40"/>
    </row>
    <row r="3771">
      <c r="A3771" s="39">
        <v>17</v>
      </c>
      <c r="B3771" s="54" t="s">
        <v>40</v>
      </c>
      <c r="C3771" s="55" t="s">
        <v>7523</v>
      </c>
      <c r="D3771" s="141" t="s">
        <v>26</v>
      </c>
      <c r="E3771" s="88">
        <v>45405</v>
      </c>
      <c r="F3771" s="37" t="str">
        <f>VLOOKUP($C3771,CARPETAS!$C$5:$L$2388,2,FALSE)</f>
        <v>BRB021</v>
      </c>
      <c r="G3771" s="27" t="str">
        <f>VLOOKUP($C3771,CARPETAS!$C$5:$L$2388,9,FALSE)</f>
        <v>148,96,20</v>
      </c>
      <c r="H3771" s="28" t="str">
        <f>VLOOKUP($C3771,CARPETAS!$C$5:$L$2388,5,FALSE)</f>
        <v>Zanini</v>
      </c>
      <c r="I3771" s="88">
        <v>45406</v>
      </c>
      <c r="J3771" s="29" t="str">
        <f>VLOOKUP($C3771,CARPETAS!$C$5:$L$2388,4,FALSE)</f>
        <v>Rio Branco</v>
      </c>
      <c r="K3771" s="38"/>
      <c r="L3771" s="93">
        <f>I3771+1+1+1</f>
        <v>45409</v>
      </c>
      <c r="M3771" s="30">
        <f t="shared" si="238"/>
        <v>4</v>
      </c>
      <c r="N3771" s="31">
        <v>900</v>
      </c>
      <c r="O3771" s="31" t="s">
        <v>1500</v>
      </c>
      <c r="P3771" s="31">
        <v>900</v>
      </c>
      <c r="Q3771" s="31">
        <v>4374</v>
      </c>
      <c r="R3771" s="31" t="s">
        <v>696</v>
      </c>
      <c r="S3771" s="31" t="s">
        <v>697</v>
      </c>
      <c r="T3771" s="40" t="s">
        <v>7537</v>
      </c>
      <c r="U3771" s="40"/>
    </row>
    <row r="3772">
      <c r="A3772" s="39">
        <v>17</v>
      </c>
      <c r="B3772" s="54" t="s">
        <v>40</v>
      </c>
      <c r="C3772" s="55" t="s">
        <v>7525</v>
      </c>
      <c r="D3772" s="141" t="s">
        <v>7443</v>
      </c>
      <c r="E3772" s="88">
        <v>45405</v>
      </c>
      <c r="F3772" s="37" t="str">
        <f>VLOOKUP($C3772,CARPETAS!$C$5:$L$2388,2,FALSE)</f>
        <v>BRB022</v>
      </c>
      <c r="G3772" s="27" t="str">
        <f>VLOOKUP($C3772,CARPETAS!$C$5:$L$2388,9,FALSE)</f>
        <v>148,99,53</v>
      </c>
      <c r="H3772" s="28" t="str">
        <f>VLOOKUP($C3772,CARPETAS!$C$5:$L$2388,5,FALSE)</f>
        <v>FG</v>
      </c>
      <c r="I3772" s="88">
        <v>45406</v>
      </c>
      <c r="J3772" s="29" t="str">
        <f>VLOOKUP($C3772,CARPETAS!$C$5:$L$2388,4,FALSE)</f>
        <v>Rio Branco</v>
      </c>
      <c r="K3772" s="38"/>
      <c r="L3772" s="93">
        <f>I3772+1+2</f>
        <v>45409</v>
      </c>
      <c r="M3772" s="30">
        <f t="shared" si="238"/>
        <v>4</v>
      </c>
      <c r="N3772" s="31">
        <v>1008</v>
      </c>
      <c r="O3772" s="31" t="s">
        <v>7538</v>
      </c>
      <c r="P3772" s="31">
        <v>1008</v>
      </c>
      <c r="Q3772" s="31">
        <v>70</v>
      </c>
      <c r="R3772" s="31" t="s">
        <v>7539</v>
      </c>
      <c r="S3772" s="31" t="s">
        <v>7540</v>
      </c>
      <c r="T3772" s="40" t="s">
        <v>7541</v>
      </c>
      <c r="U3772" s="40"/>
    </row>
    <row r="3773">
      <c r="A3773" s="39">
        <v>17</v>
      </c>
      <c r="B3773" s="54" t="s">
        <v>40</v>
      </c>
      <c r="C3773" s="55" t="s">
        <v>7542</v>
      </c>
      <c r="D3773" s="141" t="s">
        <v>6554</v>
      </c>
      <c r="E3773" s="88">
        <v>45405</v>
      </c>
      <c r="F3773" s="37" t="str">
        <f>VLOOKUP($C3773,CARPETAS!$C$5:$L$2388,2,FALSE)</f>
        <v>PYB080 </v>
      </c>
      <c r="G3773" s="27" t="str">
        <f>VLOOKUP($C3773,CARPETAS!$C$5:$L$2388,9,FALSE)</f>
        <v>149,01,22</v>
      </c>
      <c r="H3773" s="28">
        <f>VLOOKUP($C3773,CARPETAS!$C$5:$L$2388,5,FALSE)</f>
        <v>0</v>
      </c>
      <c r="I3773" s="88">
        <v>45407</v>
      </c>
      <c r="J3773" s="29" t="str">
        <f>VLOOKUP($C3773,CARPETAS!$C$5:$L$2388,4,FALSE)</f>
        <v>Salto</v>
      </c>
      <c r="K3773" s="38"/>
      <c r="L3773" s="93">
        <f>I3773+1</f>
        <v>45408</v>
      </c>
      <c r="M3773" s="30">
        <f t="shared" si="238"/>
        <v>3</v>
      </c>
      <c r="N3773" s="31">
        <v>930</v>
      </c>
      <c r="O3773" s="31" t="s">
        <v>7543</v>
      </c>
      <c r="P3773" s="31">
        <v>931</v>
      </c>
      <c r="Q3773" s="31"/>
      <c r="R3773" s="31"/>
      <c r="S3773" s="31"/>
      <c r="T3773" s="40" t="s">
        <v>7544</v>
      </c>
      <c r="U3773" s="40"/>
    </row>
    <row r="3774">
      <c r="A3774" s="39">
        <v>17</v>
      </c>
      <c r="B3774" s="54" t="s">
        <v>40</v>
      </c>
      <c r="C3774" s="55" t="s">
        <v>7502</v>
      </c>
      <c r="D3774" s="141" t="s">
        <v>32</v>
      </c>
      <c r="E3774" s="88">
        <v>45406</v>
      </c>
      <c r="F3774" s="37" t="str">
        <f>VLOOKUP($C3774,CARPETAS!$C$5:$L$2388,2,FALSE)</f>
        <v>BRB020</v>
      </c>
      <c r="G3774" s="27" t="str">
        <f>VLOOKUP($C3774,CARPETAS!$C$5:$L$2388,9,FALSE)</f>
        <v>148,96,19</v>
      </c>
      <c r="H3774" s="28" t="str">
        <f>VLOOKUP($C3774,CARPETAS!$C$5:$L$2388,5,FALSE)</f>
        <v>Silvio</v>
      </c>
      <c r="I3774" s="88">
        <v>45407</v>
      </c>
      <c r="J3774" s="29" t="str">
        <f>VLOOKUP($C3774,CARPETAS!$C$5:$L$2388,4,FALSE)</f>
        <v>Rio Branco</v>
      </c>
      <c r="K3774" s="38"/>
      <c r="L3774" s="93">
        <f>I3774+1+1</f>
        <v>45409</v>
      </c>
      <c r="M3774" s="30">
        <f t="shared" si="238"/>
        <v>3</v>
      </c>
      <c r="N3774" s="31">
        <v>918</v>
      </c>
      <c r="O3774" s="31" t="s">
        <v>1298</v>
      </c>
      <c r="P3774" s="31">
        <v>919</v>
      </c>
      <c r="Q3774" s="31">
        <v>6862</v>
      </c>
      <c r="R3774" s="31" t="s">
        <v>2098</v>
      </c>
      <c r="S3774" s="31" t="s">
        <v>5904</v>
      </c>
      <c r="T3774" s="40" t="s">
        <v>7545</v>
      </c>
      <c r="U3774" s="40"/>
    </row>
    <row r="3775">
      <c r="A3775" s="39">
        <v>17</v>
      </c>
      <c r="B3775" s="54" t="s">
        <v>40</v>
      </c>
      <c r="C3775" s="55" t="s">
        <v>7523</v>
      </c>
      <c r="D3775" s="141" t="s">
        <v>26</v>
      </c>
      <c r="E3775" s="88">
        <v>45406</v>
      </c>
      <c r="F3775" s="37" t="str">
        <f>VLOOKUP($C3775,CARPETAS!$C$5:$L$2388,2,FALSE)</f>
        <v>BRB021</v>
      </c>
      <c r="G3775" s="27" t="str">
        <f>VLOOKUP($C3775,CARPETAS!$C$5:$L$2388,9,FALSE)</f>
        <v>148,96,20</v>
      </c>
      <c r="H3775" s="28" t="str">
        <f>VLOOKUP($C3775,CARPETAS!$C$5:$L$2388,5,FALSE)</f>
        <v>Zanini</v>
      </c>
      <c r="I3775" s="88">
        <v>45407</v>
      </c>
      <c r="J3775" s="29" t="str">
        <f>VLOOKUP($C3775,CARPETAS!$C$5:$L$2388,4,FALSE)</f>
        <v>Rio Branco</v>
      </c>
      <c r="K3775" s="38"/>
      <c r="L3775" s="93">
        <f>I3775+1+1</f>
        <v>45409</v>
      </c>
      <c r="M3775" s="30">
        <f t="shared" si="238"/>
        <v>3</v>
      </c>
      <c r="N3775" s="31">
        <v>900</v>
      </c>
      <c r="O3775" s="31" t="s">
        <v>1499</v>
      </c>
      <c r="P3775" s="31">
        <v>901</v>
      </c>
      <c r="Q3775" s="31">
        <v>4387</v>
      </c>
      <c r="R3775" s="31" t="s">
        <v>5986</v>
      </c>
      <c r="S3775" s="31" t="s">
        <v>5987</v>
      </c>
      <c r="T3775" s="40" t="s">
        <v>7546</v>
      </c>
      <c r="U3775" s="40"/>
    </row>
    <row r="3776">
      <c r="A3776" s="39">
        <v>17</v>
      </c>
      <c r="B3776" s="54" t="s">
        <v>40</v>
      </c>
      <c r="C3776" s="55" t="s">
        <v>7525</v>
      </c>
      <c r="D3776" s="141" t="s">
        <v>37</v>
      </c>
      <c r="E3776" s="88">
        <v>45406</v>
      </c>
      <c r="F3776" s="37" t="str">
        <f>VLOOKUP($C3776,CARPETAS!$C$5:$L$2388,2,FALSE)</f>
        <v>BRB022</v>
      </c>
      <c r="G3776" s="27" t="str">
        <f>VLOOKUP($C3776,CARPETAS!$C$5:$L$2388,9,FALSE)</f>
        <v>148,99,53</v>
      </c>
      <c r="H3776" s="28" t="str">
        <f>VLOOKUP($C3776,CARPETAS!$C$5:$L$2388,5,FALSE)</f>
        <v>FG</v>
      </c>
      <c r="I3776" s="88">
        <v>45407</v>
      </c>
      <c r="J3776" s="29" t="str">
        <f>VLOOKUP($C3776,CARPETAS!$C$5:$L$2388,4,FALSE)</f>
        <v>Rio Branco</v>
      </c>
      <c r="K3776" s="38"/>
      <c r="L3776" s="93">
        <f>I3776+1</f>
        <v>45408</v>
      </c>
      <c r="M3776" s="30">
        <f t="shared" si="238"/>
        <v>2</v>
      </c>
      <c r="N3776" s="31">
        <v>1008</v>
      </c>
      <c r="O3776" s="31" t="s">
        <v>1341</v>
      </c>
      <c r="P3776" s="31">
        <v>1009</v>
      </c>
      <c r="Q3776" s="31">
        <v>69</v>
      </c>
      <c r="R3776" s="31" t="s">
        <v>5874</v>
      </c>
      <c r="S3776" s="31" t="s">
        <v>7547</v>
      </c>
      <c r="T3776" s="40" t="s">
        <v>7548</v>
      </c>
      <c r="U3776" s="40"/>
    </row>
    <row r="3777">
      <c r="A3777" s="39">
        <v>17</v>
      </c>
      <c r="B3777" s="54" t="s">
        <v>40</v>
      </c>
      <c r="C3777" s="55" t="s">
        <v>7525</v>
      </c>
      <c r="D3777" s="141" t="s">
        <v>7517</v>
      </c>
      <c r="E3777" s="88">
        <v>45406</v>
      </c>
      <c r="F3777" s="37" t="str">
        <f>VLOOKUP($C3777,CARPETAS!$C$5:$L$2388,2,FALSE)</f>
        <v>BRB022</v>
      </c>
      <c r="G3777" s="27" t="str">
        <f>VLOOKUP($C3777,CARPETAS!$C$5:$L$2388,9,FALSE)</f>
        <v>148,99,53</v>
      </c>
      <c r="H3777" s="28" t="str">
        <f>VLOOKUP($C3777,CARPETAS!$C$5:$L$2388,5,FALSE)</f>
        <v>FG</v>
      </c>
      <c r="I3777" s="88">
        <v>45407</v>
      </c>
      <c r="J3777" s="29" t="str">
        <f>VLOOKUP($C3777,CARPETAS!$C$5:$L$2388,4,FALSE)</f>
        <v>Rio Branco</v>
      </c>
      <c r="K3777" s="38"/>
      <c r="L3777" s="93">
        <f>I3777+1+1</f>
        <v>45409</v>
      </c>
      <c r="M3777" s="30">
        <f t="shared" si="238"/>
        <v>3</v>
      </c>
      <c r="N3777" s="31">
        <v>1008</v>
      </c>
      <c r="O3777" s="31" t="s">
        <v>7549</v>
      </c>
      <c r="P3777" s="31"/>
      <c r="Q3777" s="31">
        <v>73</v>
      </c>
      <c r="R3777" s="31" t="s">
        <v>7550</v>
      </c>
      <c r="S3777" s="31" t="s">
        <v>7551</v>
      </c>
      <c r="T3777" s="40" t="s">
        <v>7552</v>
      </c>
      <c r="U3777" s="40"/>
    </row>
    <row r="3778">
      <c r="A3778" s="39">
        <v>17</v>
      </c>
      <c r="B3778" s="54" t="s">
        <v>40</v>
      </c>
      <c r="C3778" s="55" t="s">
        <v>7553</v>
      </c>
      <c r="D3778" s="141" t="s">
        <v>7017</v>
      </c>
      <c r="E3778" s="88">
        <v>45404</v>
      </c>
      <c r="F3778" s="37" t="str">
        <f>VLOOKUP($C3778,CARPETAS!$C$5:$L$2388,2,FALSE)</f>
        <v>PYB081</v>
      </c>
      <c r="G3778" s="27" t="str">
        <f>VLOOKUP($C3778,CARPETAS!$C$5:$L$2388,9,FALSE)</f>
        <v>149,00,62</v>
      </c>
      <c r="H3778" s="28">
        <f>VLOOKUP($C3778,CARPETAS!$C$5:$L$2388,5,FALSE)</f>
        <v>0</v>
      </c>
      <c r="I3778" s="88">
        <v>45408</v>
      </c>
      <c r="J3778" s="29" t="str">
        <f>VLOOKUP($C3778,CARPETAS!$C$5:$L$2388,4,FALSE)</f>
        <v>Salto</v>
      </c>
      <c r="K3778" s="38"/>
      <c r="L3778" s="93">
        <f>I3778+1</f>
        <v>45409</v>
      </c>
      <c r="M3778" s="30">
        <f t="shared" si="238"/>
        <v>5</v>
      </c>
      <c r="N3778" s="31">
        <v>980</v>
      </c>
      <c r="O3778" s="31" t="s">
        <v>7554</v>
      </c>
      <c r="P3778" s="31">
        <v>982</v>
      </c>
      <c r="Q3778" s="31"/>
      <c r="R3778" s="31" t="s">
        <v>7122</v>
      </c>
      <c r="S3778" s="31" t="s">
        <v>7123</v>
      </c>
      <c r="T3778" s="40" t="s">
        <v>7555</v>
      </c>
      <c r="U3778" s="40"/>
    </row>
    <row r="3779">
      <c r="A3779" s="39">
        <v>17</v>
      </c>
      <c r="B3779" s="54" t="s">
        <v>40</v>
      </c>
      <c r="C3779" s="55" t="s">
        <v>7523</v>
      </c>
      <c r="D3779" s="141" t="s">
        <v>26</v>
      </c>
      <c r="E3779" s="88">
        <v>45407</v>
      </c>
      <c r="F3779" s="37" t="str">
        <f>VLOOKUP($C3779,CARPETAS!$C$5:$L$2388,2,FALSE)</f>
        <v>BRB021</v>
      </c>
      <c r="G3779" s="27" t="str">
        <f>VLOOKUP($C3779,CARPETAS!$C$5:$L$2388,9,FALSE)</f>
        <v>148,96,20</v>
      </c>
      <c r="H3779" s="28" t="str">
        <f>VLOOKUP($C3779,CARPETAS!$C$5:$L$2388,5,FALSE)</f>
        <v>Zanini</v>
      </c>
      <c r="I3779" s="88">
        <v>45408</v>
      </c>
      <c r="J3779" s="29" t="str">
        <f>VLOOKUP($C3779,CARPETAS!$C$5:$L$2388,4,FALSE)</f>
        <v>Rio Branco</v>
      </c>
      <c r="K3779" s="38"/>
      <c r="L3779" s="93">
        <v>45412</v>
      </c>
      <c r="M3779" s="30">
        <f t="shared" si="238"/>
        <v>5</v>
      </c>
      <c r="N3779" s="31">
        <v>900</v>
      </c>
      <c r="O3779" s="31" t="s">
        <v>1527</v>
      </c>
      <c r="P3779" s="31">
        <v>901</v>
      </c>
      <c r="Q3779" s="31">
        <v>4390</v>
      </c>
      <c r="R3779" s="31" t="s">
        <v>200</v>
      </c>
      <c r="S3779" s="31" t="s">
        <v>882</v>
      </c>
      <c r="T3779" s="40" t="s">
        <v>7556</v>
      </c>
      <c r="U3779" s="40"/>
    </row>
    <row r="3780">
      <c r="A3780" s="39">
        <v>17</v>
      </c>
      <c r="B3780" s="54" t="s">
        <v>40</v>
      </c>
      <c r="C3780" s="55" t="s">
        <v>7498</v>
      </c>
      <c r="D3780" s="141" t="s">
        <v>1998</v>
      </c>
      <c r="E3780" s="88">
        <v>45405</v>
      </c>
      <c r="F3780" s="37" t="str">
        <f>VLOOKUP($C3780,CARPETAS!$C$5:$L$2388,2,FALSE)</f>
        <v>BRB019</v>
      </c>
      <c r="G3780" s="27" t="str">
        <f>VLOOKUP($C3780,CARPETAS!$C$5:$L$2388,9,FALSE)</f>
        <v>148,96,18</v>
      </c>
      <c r="H3780" s="28" t="str">
        <f>VLOOKUP($C3780,CARPETAS!$C$5:$L$2388,5,FALSE)</f>
        <v>Silvio Abierto</v>
      </c>
      <c r="I3780" s="88">
        <f>E3780+4</f>
        <v>45409</v>
      </c>
      <c r="J3780" s="29" t="str">
        <f>VLOOKUP($C3780,CARPETAS!$C$5:$L$2388,4,FALSE)</f>
        <v>Rio Branco</v>
      </c>
      <c r="K3780" s="38"/>
      <c r="L3780" s="93">
        <v>45411</v>
      </c>
      <c r="M3780" s="30">
        <f t="shared" si="238"/>
        <v>6</v>
      </c>
      <c r="N3780" s="31">
        <v>1008</v>
      </c>
      <c r="O3780" s="31" t="s">
        <v>2085</v>
      </c>
      <c r="P3780" s="31">
        <v>1008</v>
      </c>
      <c r="Q3780" s="31">
        <v>6856</v>
      </c>
      <c r="R3780" s="31" t="s">
        <v>7557</v>
      </c>
      <c r="S3780" s="31" t="s">
        <v>7558</v>
      </c>
      <c r="T3780" s="40" t="s">
        <v>7559</v>
      </c>
      <c r="U3780" s="40"/>
    </row>
    <row r="3781">
      <c r="A3781" s="39">
        <v>17</v>
      </c>
      <c r="B3781" s="54" t="s">
        <v>40</v>
      </c>
      <c r="C3781" s="55" t="s">
        <v>7534</v>
      </c>
      <c r="D3781" s="141" t="s">
        <v>6548</v>
      </c>
      <c r="E3781" s="88">
        <v>45405</v>
      </c>
      <c r="F3781" s="37" t="str">
        <f>VLOOKUP($C3781,CARPETAS!$C$5:$L$2388,2,FALSE)</f>
        <v>PYB079</v>
      </c>
      <c r="G3781" s="27">
        <f>VLOOKUP($C3781,CARPETAS!$C$5:$L$2388,9,FALSE)</f>
        <v>0</v>
      </c>
      <c r="H3781" s="28">
        <f>VLOOKUP($C3781,CARPETAS!$C$5:$L$2388,5,FALSE)</f>
        <v>0</v>
      </c>
      <c r="I3781" s="88">
        <v>45409</v>
      </c>
      <c r="J3781" s="29" t="str">
        <f>VLOOKUP($C3781,CARPETAS!$C$5:$L$2388,4,FALSE)</f>
        <v>Salto</v>
      </c>
      <c r="K3781" s="38"/>
      <c r="L3781" s="93">
        <v>45411</v>
      </c>
      <c r="M3781" s="30">
        <f t="shared" si="238"/>
        <v>6</v>
      </c>
      <c r="N3781" s="31">
        <v>980</v>
      </c>
      <c r="O3781" s="31" t="s">
        <v>7560</v>
      </c>
      <c r="P3781" s="31">
        <v>980</v>
      </c>
      <c r="Q3781" s="31"/>
      <c r="R3781" s="31" t="s">
        <v>6695</v>
      </c>
      <c r="S3781" s="31" t="s">
        <v>6696</v>
      </c>
      <c r="T3781" s="40" t="s">
        <v>7561</v>
      </c>
      <c r="U3781" s="40"/>
    </row>
    <row r="3782">
      <c r="A3782" s="39">
        <v>17</v>
      </c>
      <c r="B3782" s="54" t="s">
        <v>40</v>
      </c>
      <c r="C3782" s="55" t="s">
        <v>7502</v>
      </c>
      <c r="D3782" s="141" t="s">
        <v>36</v>
      </c>
      <c r="E3782" s="88">
        <v>45408</v>
      </c>
      <c r="F3782" s="37" t="str">
        <f>VLOOKUP($C3782,CARPETAS!$C$5:$L$2388,2,FALSE)</f>
        <v>BRB020</v>
      </c>
      <c r="G3782" s="27" t="str">
        <f>VLOOKUP($C3782,CARPETAS!$C$5:$L$2388,9,FALSE)</f>
        <v>148,96,19</v>
      </c>
      <c r="H3782" s="28" t="str">
        <f>VLOOKUP($C3782,CARPETAS!$C$5:$L$2388,5,FALSE)</f>
        <v>Silvio</v>
      </c>
      <c r="I3782" s="88">
        <f>E3782+3</f>
        <v>45411</v>
      </c>
      <c r="J3782" s="29" t="str">
        <f>VLOOKUP($C3782,CARPETAS!$C$5:$L$2388,4,FALSE)</f>
        <v>Rio Branco</v>
      </c>
      <c r="K3782" s="38"/>
      <c r="L3782" s="93">
        <v>45415</v>
      </c>
      <c r="M3782" s="30">
        <f t="shared" si="238"/>
        <v>7</v>
      </c>
      <c r="N3782" s="31">
        <v>918</v>
      </c>
      <c r="O3782" s="31" t="s">
        <v>1359</v>
      </c>
      <c r="P3782" s="31">
        <v>919</v>
      </c>
      <c r="Q3782" s="31">
        <v>6863</v>
      </c>
      <c r="R3782" s="31" t="s">
        <v>6008</v>
      </c>
      <c r="S3782" s="31" t="s">
        <v>6009</v>
      </c>
      <c r="T3782" s="40" t="s">
        <v>7562</v>
      </c>
      <c r="U3782" s="40"/>
    </row>
    <row r="3783">
      <c r="A3783" s="39">
        <v>17</v>
      </c>
      <c r="B3783" s="54" t="s">
        <v>40</v>
      </c>
      <c r="C3783" s="55" t="s">
        <v>7542</v>
      </c>
      <c r="D3783" s="141" t="s">
        <v>6554</v>
      </c>
      <c r="E3783" s="88">
        <v>45406</v>
      </c>
      <c r="F3783" s="37" t="str">
        <f>VLOOKUP($C3783,CARPETAS!$C$5:$L$2388,2,FALSE)</f>
        <v>PYB080 </v>
      </c>
      <c r="G3783" s="27" t="str">
        <f>VLOOKUP($C3783,CARPETAS!$C$5:$L$2388,9,FALSE)</f>
        <v>149,01,22</v>
      </c>
      <c r="H3783" s="28">
        <f>VLOOKUP($C3783,CARPETAS!$C$5:$L$2388,5,FALSE)</f>
        <v>0</v>
      </c>
      <c r="I3783" s="88">
        <v>45411</v>
      </c>
      <c r="J3783" s="29" t="str">
        <f>VLOOKUP($C3783,CARPETAS!$C$5:$L$2388,4,FALSE)</f>
        <v>Salto</v>
      </c>
      <c r="K3783" s="38"/>
      <c r="L3783" s="93">
        <f>I3783+1</f>
        <v>45412</v>
      </c>
      <c r="M3783" s="30">
        <f t="shared" si="238"/>
        <v>6</v>
      </c>
      <c r="N3783" s="31">
        <v>930</v>
      </c>
      <c r="O3783" s="31" t="s">
        <v>7563</v>
      </c>
      <c r="P3783" s="31">
        <v>931</v>
      </c>
      <c r="Q3783" s="31"/>
      <c r="R3783" s="31" t="s">
        <v>2406</v>
      </c>
      <c r="S3783" s="31" t="s">
        <v>6717</v>
      </c>
      <c r="T3783" s="40" t="s">
        <v>7564</v>
      </c>
      <c r="U3783" s="40"/>
    </row>
    <row r="3784">
      <c r="A3784" s="39">
        <v>17</v>
      </c>
      <c r="B3784" s="54" t="s">
        <v>40</v>
      </c>
      <c r="C3784" s="55" t="s">
        <v>7523</v>
      </c>
      <c r="D3784" s="141" t="s">
        <v>26</v>
      </c>
      <c r="E3784" s="88">
        <v>45408</v>
      </c>
      <c r="F3784" s="37" t="str">
        <f>VLOOKUP($C3784,CARPETAS!$C$5:$L$2388,2,FALSE)</f>
        <v>BRB021</v>
      </c>
      <c r="G3784" s="27" t="str">
        <f>VLOOKUP($C3784,CARPETAS!$C$5:$L$2388,9,FALSE)</f>
        <v>148,96,20</v>
      </c>
      <c r="H3784" s="28" t="str">
        <f>VLOOKUP($C3784,CARPETAS!$C$5:$L$2388,5,FALSE)</f>
        <v>Zanini</v>
      </c>
      <c r="I3784" s="88">
        <f>E3784+3</f>
        <v>45411</v>
      </c>
      <c r="J3784" s="29" t="str">
        <f>VLOOKUP($C3784,CARPETAS!$C$5:$L$2388,4,FALSE)</f>
        <v>Rio Branco</v>
      </c>
      <c r="K3784" s="38"/>
      <c r="L3784" s="93">
        <v>45415</v>
      </c>
      <c r="M3784" s="30">
        <f t="shared" si="238"/>
        <v>7</v>
      </c>
      <c r="N3784" s="31">
        <v>900</v>
      </c>
      <c r="O3784" s="31" t="s">
        <v>1553</v>
      </c>
      <c r="P3784" s="31">
        <v>901</v>
      </c>
      <c r="Q3784" s="31">
        <v>4391</v>
      </c>
      <c r="R3784" s="31" t="s">
        <v>3132</v>
      </c>
      <c r="S3784" s="31" t="s">
        <v>2753</v>
      </c>
      <c r="T3784" s="40" t="s">
        <v>7565</v>
      </c>
      <c r="U3784" s="40"/>
    </row>
    <row r="3785">
      <c r="A3785" s="39">
        <v>17</v>
      </c>
      <c r="B3785" s="54" t="s">
        <v>40</v>
      </c>
      <c r="C3785" s="55" t="s">
        <v>7525</v>
      </c>
      <c r="D3785" s="141" t="s">
        <v>37</v>
      </c>
      <c r="E3785" s="88">
        <v>45408</v>
      </c>
      <c r="F3785" s="37" t="str">
        <f>VLOOKUP($C3785,CARPETAS!$C$5:$L$2388,2,FALSE)</f>
        <v>BRB022</v>
      </c>
      <c r="G3785" s="27" t="str">
        <f>VLOOKUP($C3785,CARPETAS!$C$5:$L$2388,9,FALSE)</f>
        <v>148,99,53</v>
      </c>
      <c r="H3785" s="28" t="str">
        <f>VLOOKUP($C3785,CARPETAS!$C$5:$L$2388,5,FALSE)</f>
        <v>FG</v>
      </c>
      <c r="I3785" s="88">
        <v>45411</v>
      </c>
      <c r="J3785" s="29" t="str">
        <f>VLOOKUP($C3785,CARPETAS!$C$5:$L$2388,4,FALSE)</f>
        <v>Rio Branco</v>
      </c>
      <c r="K3785" s="38"/>
      <c r="L3785" s="93">
        <v>45414</v>
      </c>
      <c r="M3785" s="30">
        <f t="shared" si="238"/>
        <v>6</v>
      </c>
      <c r="N3785" s="31">
        <v>1008</v>
      </c>
      <c r="O3785" s="31" t="s">
        <v>1409</v>
      </c>
      <c r="P3785" s="31">
        <v>1009</v>
      </c>
      <c r="Q3785" s="31">
        <v>75</v>
      </c>
      <c r="R3785" s="31" t="s">
        <v>5926</v>
      </c>
      <c r="S3785" s="31" t="s">
        <v>5927</v>
      </c>
      <c r="T3785" s="40" t="s">
        <v>7566</v>
      </c>
      <c r="U3785" s="40"/>
    </row>
    <row r="3786">
      <c r="A3786" s="39">
        <v>17</v>
      </c>
      <c r="B3786" s="54" t="s">
        <v>40</v>
      </c>
      <c r="C3786" s="55" t="s">
        <v>7502</v>
      </c>
      <c r="D3786" s="141" t="s">
        <v>1091</v>
      </c>
      <c r="E3786" s="88">
        <v>45409</v>
      </c>
      <c r="F3786" s="37" t="str">
        <f>VLOOKUP($C3786,CARPETAS!$C$5:$L$2388,2,FALSE)</f>
        <v>BRB020</v>
      </c>
      <c r="G3786" s="27" t="str">
        <f>VLOOKUP($C3786,CARPETAS!$C$5:$L$2388,9,FALSE)</f>
        <v>148,96,19</v>
      </c>
      <c r="H3786" s="28" t="str">
        <f>VLOOKUP($C3786,CARPETAS!$C$5:$L$2388,5,FALSE)</f>
        <v>Silvio</v>
      </c>
      <c r="I3786" s="88">
        <v>45412</v>
      </c>
      <c r="J3786" s="29" t="str">
        <f>VLOOKUP($C3786,CARPETAS!$C$5:$L$2388,4,FALSE)</f>
        <v>Rio Branco</v>
      </c>
      <c r="K3786" s="38"/>
      <c r="L3786" s="93">
        <v>45415</v>
      </c>
      <c r="M3786" s="30">
        <f t="shared" si="238"/>
        <v>6</v>
      </c>
      <c r="N3786" s="31">
        <v>918</v>
      </c>
      <c r="O3786" s="31"/>
      <c r="P3786" s="31"/>
      <c r="Q3786" s="31">
        <v>6864</v>
      </c>
      <c r="R3786" s="31" t="s">
        <v>7567</v>
      </c>
      <c r="S3786" s="31" t="s">
        <v>3174</v>
      </c>
      <c r="T3786" s="40" t="s">
        <v>7568</v>
      </c>
      <c r="U3786" s="40"/>
    </row>
    <row r="3787" ht="15" customHeight="1">
      <c r="A3787" s="39">
        <v>17</v>
      </c>
      <c r="B3787" s="54" t="s">
        <v>40</v>
      </c>
      <c r="C3787" s="55" t="s">
        <v>7569</v>
      </c>
      <c r="D3787" s="141" t="s">
        <v>6799</v>
      </c>
      <c r="E3787" s="88">
        <v>45409</v>
      </c>
      <c r="F3787" s="37" t="str">
        <f>VLOOKUP($C3787,CARPETAS!$C$5:$L$2388,2,FALSE)</f>
        <v>PYB082</v>
      </c>
      <c r="G3787" s="27" t="str">
        <f>VLOOKUP($C3787,CARPETAS!$C$5:$L$2388,9,FALSE)</f>
        <v>149,01,23</v>
      </c>
      <c r="H3787" s="28">
        <f>VLOOKUP($C3787,CARPETAS!$C$5:$L$2388,5,FALSE)</f>
        <v>0</v>
      </c>
      <c r="I3787" s="88">
        <v>45412</v>
      </c>
      <c r="J3787" s="29" t="str">
        <f>VLOOKUP($C3787,CARPETAS!$C$5:$L$2388,4,FALSE)</f>
        <v>Salto</v>
      </c>
      <c r="K3787" s="38"/>
      <c r="L3787" s="93">
        <v>45414</v>
      </c>
      <c r="M3787" s="30">
        <f t="shared" si="238"/>
        <v>5</v>
      </c>
      <c r="N3787" s="31">
        <v>980</v>
      </c>
      <c r="O3787" s="31" t="s">
        <v>7570</v>
      </c>
      <c r="P3787" s="31">
        <v>972</v>
      </c>
      <c r="Q3787" s="31"/>
      <c r="R3787" s="31" t="s">
        <v>7195</v>
      </c>
      <c r="S3787" s="31"/>
      <c r="T3787" s="40" t="s">
        <v>7571</v>
      </c>
      <c r="U3787" s="40"/>
    </row>
    <row r="3788" ht="15" customHeight="1">
      <c r="A3788" s="39">
        <v>18</v>
      </c>
      <c r="B3788" s="54" t="s">
        <v>40</v>
      </c>
      <c r="C3788" s="55" t="s">
        <v>7572</v>
      </c>
      <c r="D3788" s="141" t="s">
        <v>6548</v>
      </c>
      <c r="E3788" s="88">
        <v>45411</v>
      </c>
      <c r="F3788" s="37" t="str">
        <f>VLOOKUP($C3788,CARPETAS!$C$5:$L$2388,2,FALSE)</f>
        <v>PYB084</v>
      </c>
      <c r="G3788" s="27" t="str">
        <f>VLOOKUP($C3788,CARPETAS!$C$5:$L$2388,9,FALSE)</f>
        <v>149,07,33</v>
      </c>
      <c r="H3788" s="28">
        <f>VLOOKUP($C3788,CARPETAS!$C$5:$L$2388,5,FALSE)</f>
        <v>0</v>
      </c>
      <c r="I3788" s="88">
        <v>45414</v>
      </c>
      <c r="J3788" s="29" t="str">
        <f>VLOOKUP($C3788,CARPETAS!$C$5:$L$2388,4,FALSE)</f>
        <v>Salto</v>
      </c>
      <c r="K3788" s="38"/>
      <c r="L3788" s="93">
        <f ref="L3788:L3794" t="shared" si="239">I3788+1</f>
        <v>45415</v>
      </c>
      <c r="M3788" s="30">
        <f t="shared" si="238"/>
        <v>4</v>
      </c>
      <c r="N3788" s="31">
        <v>980</v>
      </c>
      <c r="O3788" s="31" t="s">
        <v>7535</v>
      </c>
      <c r="P3788" s="31">
        <v>980</v>
      </c>
      <c r="Q3788" s="31"/>
      <c r="R3788" s="31" t="s">
        <v>7573</v>
      </c>
      <c r="S3788" s="31" t="s">
        <v>7574</v>
      </c>
      <c r="T3788" s="40" t="s">
        <v>7575</v>
      </c>
      <c r="U3788" s="40"/>
    </row>
    <row r="3789" ht="15" customHeight="1">
      <c r="A3789" s="39">
        <v>18</v>
      </c>
      <c r="B3789" s="54" t="s">
        <v>40</v>
      </c>
      <c r="C3789" s="55" t="s">
        <v>7576</v>
      </c>
      <c r="D3789" s="141" t="s">
        <v>6554</v>
      </c>
      <c r="E3789" s="88">
        <v>45412</v>
      </c>
      <c r="F3789" s="37" t="str">
        <f>VLOOKUP($C3789,CARPETAS!$C$5:$L$2388,2,FALSE)</f>
        <v>PYB083</v>
      </c>
      <c r="G3789" s="27" t="str">
        <f>VLOOKUP($C3789,CARPETAS!$C$5:$L$2388,9,FALSE)</f>
        <v>149,07,34</v>
      </c>
      <c r="H3789" s="28">
        <f>VLOOKUP($C3789,CARPETAS!$C$5:$L$2388,5,FALSE)</f>
        <v>0</v>
      </c>
      <c r="I3789" s="88">
        <v>45414</v>
      </c>
      <c r="J3789" s="29" t="str">
        <f>VLOOKUP($C3789,CARPETAS!$C$5:$L$2388,4,FALSE)</f>
        <v>Salto</v>
      </c>
      <c r="K3789" s="38"/>
      <c r="L3789" s="93">
        <f t="shared" si="239"/>
        <v>45415</v>
      </c>
      <c r="M3789" s="30">
        <f t="shared" si="238"/>
        <v>3</v>
      </c>
      <c r="N3789" s="31">
        <v>930</v>
      </c>
      <c r="O3789" s="31" t="s">
        <v>7577</v>
      </c>
      <c r="P3789" s="31">
        <v>932</v>
      </c>
      <c r="Q3789" s="31"/>
      <c r="R3789" s="31"/>
      <c r="S3789" s="31"/>
      <c r="T3789" s="40" t="s">
        <v>7578</v>
      </c>
      <c r="U3789" s="40"/>
    </row>
    <row r="3790" ht="15" customHeight="1">
      <c r="A3790" s="39">
        <v>18</v>
      </c>
      <c r="B3790" s="54" t="s">
        <v>40</v>
      </c>
      <c r="C3790" s="55" t="s">
        <v>7525</v>
      </c>
      <c r="D3790" s="141" t="s">
        <v>37</v>
      </c>
      <c r="E3790" s="88">
        <v>45412</v>
      </c>
      <c r="F3790" s="37" t="str">
        <f>VLOOKUP($C3790,CARPETAS!$C$5:$L$2388,2,FALSE)</f>
        <v>BRB022</v>
      </c>
      <c r="G3790" s="27" t="str">
        <f>VLOOKUP($C3790,CARPETAS!$C$5:$L$2388,9,FALSE)</f>
        <v>148,99,53</v>
      </c>
      <c r="H3790" s="28" t="str">
        <f>VLOOKUP($C3790,CARPETAS!$C$5:$L$2388,5,FALSE)</f>
        <v>FG</v>
      </c>
      <c r="I3790" s="88">
        <v>45414</v>
      </c>
      <c r="J3790" s="29" t="str">
        <f>VLOOKUP($C3790,CARPETAS!$C$5:$L$2388,4,FALSE)</f>
        <v>Rio Branco</v>
      </c>
      <c r="K3790" s="38"/>
      <c r="L3790" s="93">
        <f t="shared" si="239"/>
        <v>45415</v>
      </c>
      <c r="M3790" s="30">
        <f t="shared" si="238"/>
        <v>3</v>
      </c>
      <c r="N3790" s="31">
        <v>1008</v>
      </c>
      <c r="O3790" s="31" t="s">
        <v>1451</v>
      </c>
      <c r="P3790" s="31">
        <v>972</v>
      </c>
      <c r="Q3790" s="31">
        <v>82</v>
      </c>
      <c r="R3790" s="31" t="s">
        <v>7579</v>
      </c>
      <c r="S3790" s="31" t="s">
        <v>5875</v>
      </c>
      <c r="T3790" s="40" t="s">
        <v>7580</v>
      </c>
      <c r="U3790" s="40"/>
    </row>
    <row r="3791" ht="15" customHeight="1">
      <c r="A3791" s="39">
        <v>18</v>
      </c>
      <c r="B3791" s="54" t="s">
        <v>40</v>
      </c>
      <c r="C3791" s="55" t="s">
        <v>7581</v>
      </c>
      <c r="D3791" s="141" t="s">
        <v>26</v>
      </c>
      <c r="E3791" s="88">
        <v>45411</v>
      </c>
      <c r="F3791" s="37" t="str">
        <f>VLOOKUP($C3791,CARPETAS!$C$5:$L$2388,2,FALSE)</f>
        <v>BRB023</v>
      </c>
      <c r="G3791" s="27" t="str">
        <f>VLOOKUP($C3791,CARPETAS!$C$5:$L$2388,9,FALSE)</f>
        <v>149,08,28</v>
      </c>
      <c r="H3791" s="28" t="str">
        <f>VLOOKUP($C3791,CARPETAS!$C$5:$L$2388,5,FALSE)</f>
        <v>Zanini</v>
      </c>
      <c r="I3791" s="88">
        <v>45414</v>
      </c>
      <c r="J3791" s="29" t="str">
        <f>VLOOKUP($C3791,CARPETAS!$C$5:$L$2388,4,FALSE)</f>
        <v>Rio Branco</v>
      </c>
      <c r="K3791" s="38"/>
      <c r="L3791" s="93">
        <f t="shared" si="239"/>
        <v>45415</v>
      </c>
      <c r="M3791" s="30">
        <f t="shared" si="238"/>
        <v>4</v>
      </c>
      <c r="N3791" s="31">
        <v>900</v>
      </c>
      <c r="O3791" s="31" t="s">
        <v>1543</v>
      </c>
      <c r="P3791" s="31">
        <v>901</v>
      </c>
      <c r="Q3791" s="31">
        <v>4403</v>
      </c>
      <c r="R3791" s="31" t="s">
        <v>684</v>
      </c>
      <c r="S3791" s="31" t="s">
        <v>685</v>
      </c>
      <c r="T3791" s="40" t="s">
        <v>7582</v>
      </c>
      <c r="U3791" s="40"/>
    </row>
    <row r="3792" ht="15.75" customHeight="1">
      <c r="A3792" s="39">
        <v>18</v>
      </c>
      <c r="B3792" s="54" t="s">
        <v>40</v>
      </c>
      <c r="C3792" s="55" t="s">
        <v>7583</v>
      </c>
      <c r="D3792" s="141" t="s">
        <v>7517</v>
      </c>
      <c r="E3792" s="88">
        <v>45412</v>
      </c>
      <c r="F3792" s="37" t="str">
        <f>VLOOKUP($C3792,CARPETAS!$C$5:$L$2388,2,FALSE)</f>
        <v>BRB024</v>
      </c>
      <c r="G3792" s="27" t="str">
        <f>VLOOKUP($C3792,CARPETAS!$C$5:$L$2388,9,FALSE)</f>
        <v>149,08,74</v>
      </c>
      <c r="H3792" s="28" t="str">
        <f>VLOOKUP($C3792,CARPETAS!$C$5:$L$2388,5,FALSE)</f>
        <v>FG</v>
      </c>
      <c r="I3792" s="88">
        <v>45414</v>
      </c>
      <c r="J3792" s="29" t="str">
        <f>VLOOKUP($C3792,CARPETAS!$C$5:$L$2388,4,FALSE)</f>
        <v>Rio Branco</v>
      </c>
      <c r="K3792" s="38"/>
      <c r="L3792" s="93">
        <f t="shared" si="239"/>
        <v>45415</v>
      </c>
      <c r="M3792" s="30">
        <f t="shared" si="238"/>
        <v>3</v>
      </c>
      <c r="N3792" s="31">
        <v>990</v>
      </c>
      <c r="O3792" s="31" t="s">
        <v>7584</v>
      </c>
      <c r="P3792" s="31">
        <v>990</v>
      </c>
      <c r="Q3792" s="31">
        <v>85</v>
      </c>
      <c r="R3792" s="31" t="s">
        <v>7550</v>
      </c>
      <c r="S3792" s="31" t="s">
        <v>7551</v>
      </c>
      <c r="T3792" s="40" t="s">
        <v>7585</v>
      </c>
      <c r="U3792" s="40"/>
    </row>
    <row r="3793" ht="15" customHeight="1">
      <c r="A3793" s="39">
        <v>18</v>
      </c>
      <c r="B3793" s="54" t="s">
        <v>40</v>
      </c>
      <c r="C3793" s="55" t="s">
        <v>7583</v>
      </c>
      <c r="D3793" s="141" t="s">
        <v>37</v>
      </c>
      <c r="E3793" s="88">
        <v>45413</v>
      </c>
      <c r="F3793" s="37" t="str">
        <f>VLOOKUP($C3793,CARPETAS!$C$5:$L$2388,2,FALSE)</f>
        <v>BRB024</v>
      </c>
      <c r="G3793" s="27" t="str">
        <f>VLOOKUP($C3793,CARPETAS!$C$5:$L$2388,9,FALSE)</f>
        <v>149,08,74</v>
      </c>
      <c r="H3793" s="28" t="str">
        <f>VLOOKUP($C3793,CARPETAS!$C$5:$L$2388,5,FALSE)</f>
        <v>FG</v>
      </c>
      <c r="I3793" s="88">
        <v>45415</v>
      </c>
      <c r="J3793" s="29" t="str">
        <f>VLOOKUP($C3793,CARPETAS!$C$5:$L$2388,4,FALSE)</f>
        <v>Rio Branco</v>
      </c>
      <c r="K3793" s="38"/>
      <c r="L3793" s="93">
        <f t="shared" si="239"/>
        <v>45416</v>
      </c>
      <c r="M3793" s="30">
        <f t="shared" si="238"/>
        <v>3</v>
      </c>
      <c r="N3793" s="31">
        <v>990</v>
      </c>
      <c r="O3793" s="31" t="s">
        <v>1456</v>
      </c>
      <c r="P3793" s="31">
        <v>973</v>
      </c>
      <c r="Q3793" s="31">
        <v>86</v>
      </c>
      <c r="R3793" s="31" t="s">
        <v>3539</v>
      </c>
      <c r="S3793" s="31" t="s">
        <v>7586</v>
      </c>
      <c r="T3793" s="40" t="s">
        <v>7587</v>
      </c>
      <c r="U3793" s="40"/>
    </row>
    <row r="3794" ht="15" customHeight="1">
      <c r="A3794" s="39">
        <v>18</v>
      </c>
      <c r="B3794" s="54" t="s">
        <v>40</v>
      </c>
      <c r="C3794" s="55" t="s">
        <v>7583</v>
      </c>
      <c r="D3794" s="141" t="s">
        <v>7443</v>
      </c>
      <c r="E3794" s="88">
        <v>45414</v>
      </c>
      <c r="F3794" s="37" t="str">
        <f>VLOOKUP($C3794,CARPETAS!$C$5:$L$2388,2,FALSE)</f>
        <v>BRB024</v>
      </c>
      <c r="G3794" s="27" t="str">
        <f>VLOOKUP($C3794,CARPETAS!$C$5:$L$2388,9,FALSE)</f>
        <v>149,08,74</v>
      </c>
      <c r="H3794" s="28" t="str">
        <f>VLOOKUP($C3794,CARPETAS!$C$5:$L$2388,5,FALSE)</f>
        <v>FG</v>
      </c>
      <c r="I3794" s="88">
        <v>45415</v>
      </c>
      <c r="J3794" s="29" t="str">
        <f>VLOOKUP($C3794,CARPETAS!$C$5:$L$2388,4,FALSE)</f>
        <v>Rio Branco</v>
      </c>
      <c r="K3794" s="38"/>
      <c r="L3794" s="93">
        <f t="shared" si="239"/>
        <v>45416</v>
      </c>
      <c r="M3794" s="30">
        <f t="shared" si="238"/>
        <v>2</v>
      </c>
      <c r="N3794" s="31">
        <v>990</v>
      </c>
      <c r="O3794" s="31" t="s">
        <v>7588</v>
      </c>
      <c r="P3794" s="31">
        <v>990</v>
      </c>
      <c r="Q3794" s="31">
        <v>84</v>
      </c>
      <c r="R3794" s="31" t="s">
        <v>5874</v>
      </c>
      <c r="S3794" s="31" t="s">
        <v>7547</v>
      </c>
      <c r="T3794" s="40" t="s">
        <v>7589</v>
      </c>
      <c r="U3794" s="40"/>
    </row>
    <row r="3795" ht="15" customHeight="1">
      <c r="A3795" s="39">
        <v>17</v>
      </c>
      <c r="B3795" s="54" t="s">
        <v>40</v>
      </c>
      <c r="C3795" s="55" t="s">
        <v>7590</v>
      </c>
      <c r="D3795" s="141" t="s">
        <v>2282</v>
      </c>
      <c r="E3795" s="88">
        <v>45407</v>
      </c>
      <c r="F3795" s="37" t="str">
        <f>VLOOKUP($C3795,CARPETAS!$C$5:$L$2388,2,FALSE)</f>
        <v>BRE010</v>
      </c>
      <c r="G3795" s="27" t="str">
        <f>VLOOKUP($C3795,CARPETAS!$C$5:$L$2388,9,FALSE)</f>
        <v>148.82.38</v>
      </c>
      <c r="H3795" s="28" t="str">
        <f>VLOOKUP($C3795,CARPETAS!$C$5:$L$2388,5,FALSE)</f>
        <v>Silvio</v>
      </c>
      <c r="I3795" s="88">
        <v>45416</v>
      </c>
      <c r="J3795" s="29" t="str">
        <f>VLOOKUP($C3795,CARPETAS!$C$5:$L$2388,4,FALSE)</f>
        <v>Rio Branco</v>
      </c>
      <c r="K3795" s="38"/>
      <c r="L3795" s="93">
        <v>45421</v>
      </c>
      <c r="M3795" s="30">
        <f t="shared" si="238"/>
        <v>14</v>
      </c>
      <c r="N3795" s="31">
        <v>1620</v>
      </c>
      <c r="O3795" s="31"/>
      <c r="P3795" s="31"/>
      <c r="Q3795" s="31">
        <v>6875</v>
      </c>
      <c r="R3795" s="31" t="s">
        <v>6639</v>
      </c>
      <c r="S3795" s="31" t="s">
        <v>6640</v>
      </c>
      <c r="T3795" s="40"/>
      <c r="U3795" s="40"/>
    </row>
    <row r="3796" ht="15" customHeight="1">
      <c r="A3796" s="39">
        <v>18</v>
      </c>
      <c r="B3796" s="54" t="s">
        <v>40</v>
      </c>
      <c r="C3796" s="55" t="s">
        <v>7591</v>
      </c>
      <c r="D3796" s="141" t="s">
        <v>26</v>
      </c>
      <c r="E3796" s="88">
        <v>45413</v>
      </c>
      <c r="F3796" s="37" t="str">
        <f>VLOOKUP($C3796,CARPETAS!$C$5:$L$2388,2,FALSE)</f>
        <v>BRB025</v>
      </c>
      <c r="G3796" s="27" t="str">
        <f>VLOOKUP($C3796,CARPETAS!$C$5:$L$2388,9,FALSE)</f>
        <v>148,08,76</v>
      </c>
      <c r="H3796" s="28" t="str">
        <f>VLOOKUP($C3796,CARPETAS!$C$5:$L$2388,5,FALSE)</f>
        <v>Amaro</v>
      </c>
      <c r="I3796" s="88">
        <f>E3796+3</f>
        <v>45416</v>
      </c>
      <c r="J3796" s="29" t="str">
        <f>VLOOKUP($C3796,CARPETAS!$C$5:$L$2388,4,FALSE)</f>
        <v>Rio Branco</v>
      </c>
      <c r="K3796" s="38"/>
      <c r="L3796" s="93">
        <v>45420</v>
      </c>
      <c r="M3796" s="30">
        <f t="shared" si="238"/>
        <v>7</v>
      </c>
      <c r="N3796" s="31">
        <v>990</v>
      </c>
      <c r="O3796" s="31" t="s">
        <v>1579</v>
      </c>
      <c r="P3796" s="31">
        <v>990</v>
      </c>
      <c r="Q3796" s="31">
        <v>3811</v>
      </c>
      <c r="R3796" s="31" t="s">
        <v>3564</v>
      </c>
      <c r="S3796" s="31" t="s">
        <v>7592</v>
      </c>
      <c r="T3796" s="40" t="s">
        <v>7593</v>
      </c>
      <c r="U3796" s="40"/>
    </row>
    <row r="3797" ht="15" customHeight="1">
      <c r="A3797" s="39">
        <v>17</v>
      </c>
      <c r="B3797" s="54" t="s">
        <v>22</v>
      </c>
      <c r="C3797" s="55" t="s">
        <v>23</v>
      </c>
      <c r="D3797" s="141" t="s">
        <v>2282</v>
      </c>
      <c r="E3797" s="88">
        <v>45404</v>
      </c>
      <c r="F3797" s="37" t="str">
        <f>VLOOKUP($C3797,CARPETAS!$C$5:$L$2388,2,FALSE)</f>
        <v>BRB</v>
      </c>
      <c r="G3797" s="27" t="str">
        <f>VLOOKUP($C3797,CARPETAS!$C$5:$L$2388,9,FALSE)</f>
        <v>xx</v>
      </c>
      <c r="H3797" s="28" t="str">
        <f>VLOOKUP($C3797,CARPETAS!$C$5:$L$2388,5,FALSE)</f>
        <v>xx</v>
      </c>
      <c r="I3797" s="88">
        <v>45417</v>
      </c>
      <c r="J3797" s="29" t="str">
        <f>VLOOKUP($C3797,CARPETAS!$C$5:$L$2388,4,FALSE)</f>
        <v>xx</v>
      </c>
      <c r="K3797" s="38"/>
      <c r="L3797" s="93">
        <f>I3797+1</f>
        <v>45418</v>
      </c>
      <c r="M3797" s="30">
        <f t="shared" si="238"/>
        <v>14</v>
      </c>
      <c r="N3797" s="31"/>
      <c r="O3797" s="31"/>
      <c r="P3797" s="31"/>
      <c r="Q3797" s="31"/>
      <c r="R3797" s="31"/>
      <c r="S3797" s="31"/>
      <c r="T3797" s="40"/>
      <c r="U3797" s="40"/>
    </row>
    <row r="3798" ht="15" customHeight="1">
      <c r="A3798" s="39">
        <v>18</v>
      </c>
      <c r="B3798" s="54" t="s">
        <v>40</v>
      </c>
      <c r="C3798" s="55" t="s">
        <v>7591</v>
      </c>
      <c r="D3798" s="141" t="s">
        <v>1998</v>
      </c>
      <c r="E3798" s="88">
        <v>45412</v>
      </c>
      <c r="F3798" s="37" t="str">
        <f>VLOOKUP($C3798,CARPETAS!$C$5:$L$2388,2,FALSE)</f>
        <v>BRB025</v>
      </c>
      <c r="G3798" s="27" t="str">
        <f>VLOOKUP($C3798,CARPETAS!$C$5:$L$2388,9,FALSE)</f>
        <v>148,08,76</v>
      </c>
      <c r="H3798" s="28" t="str">
        <f>VLOOKUP($C3798,CARPETAS!$C$5:$L$2388,5,FALSE)</f>
        <v>Amaro</v>
      </c>
      <c r="I3798" s="88">
        <v>45417</v>
      </c>
      <c r="J3798" s="29" t="str">
        <f>VLOOKUP($C3798,CARPETAS!$C$5:$L$2388,4,FALSE)</f>
        <v>Rio Branco</v>
      </c>
      <c r="K3798" s="38"/>
      <c r="L3798" s="93">
        <v>45421</v>
      </c>
      <c r="M3798" s="30">
        <f t="shared" si="238"/>
        <v>9</v>
      </c>
      <c r="N3798" s="31">
        <v>990</v>
      </c>
      <c r="O3798" s="31" t="s">
        <v>2092</v>
      </c>
      <c r="P3798" s="31">
        <v>972</v>
      </c>
      <c r="Q3798" s="31">
        <v>3812</v>
      </c>
      <c r="R3798" s="31" t="s">
        <v>3881</v>
      </c>
      <c r="S3798" s="31" t="s">
        <v>7594</v>
      </c>
      <c r="T3798" s="40" t="s">
        <v>7595</v>
      </c>
      <c r="U3798" s="40"/>
    </row>
    <row r="3799" ht="15" customHeight="1">
      <c r="A3799" s="39">
        <v>18</v>
      </c>
      <c r="B3799" s="54" t="s">
        <v>40</v>
      </c>
      <c r="C3799" s="55" t="s">
        <v>7591</v>
      </c>
      <c r="D3799" s="141" t="s">
        <v>7073</v>
      </c>
      <c r="E3799" s="88">
        <v>45414</v>
      </c>
      <c r="F3799" s="37" t="str">
        <f>VLOOKUP($C3799,CARPETAS!$C$5:$L$2388,2,FALSE)</f>
        <v>BRB025</v>
      </c>
      <c r="G3799" s="27" t="str">
        <f>VLOOKUP($C3799,CARPETAS!$C$5:$L$2388,9,FALSE)</f>
        <v>148,08,76</v>
      </c>
      <c r="H3799" s="28" t="str">
        <f>VLOOKUP($C3799,CARPETAS!$C$5:$L$2388,5,FALSE)</f>
        <v>Amaro</v>
      </c>
      <c r="I3799" s="88">
        <f>E3799+3</f>
        <v>45417</v>
      </c>
      <c r="J3799" s="29" t="str">
        <f>VLOOKUP($C3799,CARPETAS!$C$5:$L$2388,4,FALSE)</f>
        <v>Rio Branco</v>
      </c>
      <c r="K3799" s="38"/>
      <c r="L3799" s="93">
        <v>45421</v>
      </c>
      <c r="M3799" s="30">
        <f t="shared" si="238"/>
        <v>7</v>
      </c>
      <c r="N3799" s="31">
        <v>990</v>
      </c>
      <c r="O3799" s="31" t="s">
        <v>1583</v>
      </c>
      <c r="P3799" s="31">
        <v>1009</v>
      </c>
      <c r="Q3799" s="31">
        <v>3813</v>
      </c>
      <c r="R3799" s="31" t="s">
        <v>5780</v>
      </c>
      <c r="S3799" s="31" t="s">
        <v>4851</v>
      </c>
      <c r="T3799" s="40" t="s">
        <v>7596</v>
      </c>
      <c r="U3799" s="40"/>
    </row>
    <row r="3800" ht="15" customHeight="1">
      <c r="A3800" s="39">
        <v>18</v>
      </c>
      <c r="B3800" s="54" t="s">
        <v>40</v>
      </c>
      <c r="C3800" s="55" t="s">
        <v>7597</v>
      </c>
      <c r="D3800" s="141" t="s">
        <v>36</v>
      </c>
      <c r="E3800" s="88">
        <v>45415</v>
      </c>
      <c r="F3800" s="37" t="str">
        <f>VLOOKUP($C3800,CARPETAS!$C$5:$L$2388,2,FALSE)</f>
        <v>BRB026</v>
      </c>
      <c r="G3800" s="27" t="str">
        <f>VLOOKUP($C3800,CARPETAS!$C$5:$L$2388,9,FALSE)</f>
        <v>149,12,48</v>
      </c>
      <c r="H3800" s="28" t="str">
        <f>VLOOKUP($C3800,CARPETAS!$C$5:$L$2388,5,FALSE)</f>
        <v>Silvio</v>
      </c>
      <c r="I3800" s="88">
        <f>E3800+3</f>
        <v>45418</v>
      </c>
      <c r="J3800" s="29" t="str">
        <f>VLOOKUP($C3800,CARPETAS!$C$5:$L$2388,4,FALSE)</f>
        <v>Rio Branco</v>
      </c>
      <c r="K3800" s="38"/>
      <c r="L3800" s="93">
        <v>45423</v>
      </c>
      <c r="M3800" s="30">
        <f t="shared" si="238"/>
        <v>8</v>
      </c>
      <c r="N3800" s="31">
        <v>918</v>
      </c>
      <c r="O3800" s="31" t="s">
        <v>1371</v>
      </c>
      <c r="P3800" s="31">
        <v>918</v>
      </c>
      <c r="Q3800" s="31">
        <v>6889</v>
      </c>
      <c r="R3800" s="31" t="s">
        <v>4714</v>
      </c>
      <c r="S3800" s="31" t="s">
        <v>7503</v>
      </c>
      <c r="T3800" s="40" t="s">
        <v>7598</v>
      </c>
      <c r="U3800" s="40"/>
    </row>
    <row r="3801" ht="15" customHeight="1">
      <c r="A3801" s="39">
        <v>19</v>
      </c>
      <c r="B3801" s="54" t="s">
        <v>40</v>
      </c>
      <c r="C3801" s="55" t="s">
        <v>7599</v>
      </c>
      <c r="D3801" s="141" t="s">
        <v>6548</v>
      </c>
      <c r="E3801" s="88">
        <v>45417</v>
      </c>
      <c r="F3801" s="37" t="str">
        <f>VLOOKUP($C3801,CARPETAS!$C$5:$L$2388,2,FALSE)</f>
        <v>PYB085</v>
      </c>
      <c r="G3801" s="27" t="str">
        <f>VLOOKUP($C3801,CARPETAS!$C$5:$L$2388,9,FALSE)</f>
        <v>149,13,38</v>
      </c>
      <c r="H3801" s="28">
        <f>VLOOKUP($C3801,CARPETAS!$C$5:$L$2388,5,FALSE)</f>
        <v>0</v>
      </c>
      <c r="I3801" s="88">
        <v>45419</v>
      </c>
      <c r="J3801" s="29" t="str">
        <f>VLOOKUP($C3801,CARPETAS!$C$5:$L$2388,4,FALSE)</f>
        <v>Salto</v>
      </c>
      <c r="K3801" s="38"/>
      <c r="L3801" s="93">
        <f ref="L3801:L3807" t="shared" si="240">I3801+1</f>
        <v>45420</v>
      </c>
      <c r="M3801" s="30">
        <f t="shared" si="238"/>
        <v>3</v>
      </c>
      <c r="N3801" s="31">
        <v>980</v>
      </c>
      <c r="O3801" s="31" t="s">
        <v>7560</v>
      </c>
      <c r="P3801" s="31">
        <v>981</v>
      </c>
      <c r="Q3801" s="31"/>
      <c r="R3801" s="31" t="s">
        <v>5286</v>
      </c>
      <c r="S3801" s="31" t="s">
        <v>6214</v>
      </c>
      <c r="T3801" s="40" t="s">
        <v>7600</v>
      </c>
      <c r="U3801" s="40"/>
    </row>
    <row r="3802" ht="15" customHeight="1">
      <c r="A3802" s="39">
        <v>18</v>
      </c>
      <c r="B3802" s="54" t="s">
        <v>40</v>
      </c>
      <c r="C3802" s="55" t="s">
        <v>7583</v>
      </c>
      <c r="D3802" s="141" t="s">
        <v>32</v>
      </c>
      <c r="E3802" s="88">
        <v>45416</v>
      </c>
      <c r="F3802" s="37" t="str">
        <f>VLOOKUP($C3802,CARPETAS!$C$5:$L$2388,2,FALSE)</f>
        <v>BRB024</v>
      </c>
      <c r="G3802" s="27" t="str">
        <f>VLOOKUP($C3802,CARPETAS!$C$5:$L$2388,9,FALSE)</f>
        <v>149,08,74</v>
      </c>
      <c r="H3802" s="28" t="str">
        <f>VLOOKUP($C3802,CARPETAS!$C$5:$L$2388,5,FALSE)</f>
        <v>FG</v>
      </c>
      <c r="I3802" s="88">
        <f>E3802+3</f>
        <v>45419</v>
      </c>
      <c r="J3802" s="29" t="str">
        <f>VLOOKUP($C3802,CARPETAS!$C$5:$L$2388,4,FALSE)</f>
        <v>Rio Branco</v>
      </c>
      <c r="K3802" s="38"/>
      <c r="L3802" s="93">
        <f t="shared" si="240"/>
        <v>45420</v>
      </c>
      <c r="M3802" s="30">
        <f t="shared" si="238"/>
        <v>4</v>
      </c>
      <c r="N3802" s="31">
        <v>990</v>
      </c>
      <c r="O3802" s="31" t="s">
        <v>1313</v>
      </c>
      <c r="P3802" s="31">
        <v>990</v>
      </c>
      <c r="Q3802" s="31">
        <v>88</v>
      </c>
      <c r="R3802" s="31" t="s">
        <v>7601</v>
      </c>
      <c r="S3802" s="31" t="s">
        <v>7602</v>
      </c>
      <c r="T3802" s="40" t="s">
        <v>7603</v>
      </c>
      <c r="U3802" s="40"/>
    </row>
    <row r="3803" ht="15" customHeight="1">
      <c r="A3803" s="39">
        <v>19</v>
      </c>
      <c r="B3803" s="54" t="s">
        <v>40</v>
      </c>
      <c r="C3803" s="55" t="s">
        <v>7599</v>
      </c>
      <c r="D3803" s="141" t="s">
        <v>6548</v>
      </c>
      <c r="E3803" s="88">
        <v>45418</v>
      </c>
      <c r="F3803" s="37" t="str">
        <f>VLOOKUP($C3803,CARPETAS!$C$5:$L$2388,2,FALSE)</f>
        <v>PYB085</v>
      </c>
      <c r="G3803" s="27" t="str">
        <f>VLOOKUP($C3803,CARPETAS!$C$5:$L$2388,9,FALSE)</f>
        <v>149,13,38</v>
      </c>
      <c r="H3803" s="28">
        <f>VLOOKUP($C3803,CARPETAS!$C$5:$L$2388,5,FALSE)</f>
        <v>0</v>
      </c>
      <c r="I3803" s="88">
        <v>45420</v>
      </c>
      <c r="J3803" s="29" t="str">
        <f>VLOOKUP($C3803,CARPETAS!$C$5:$L$2388,4,FALSE)</f>
        <v>Salto</v>
      </c>
      <c r="K3803" s="38"/>
      <c r="L3803" s="93">
        <f t="shared" si="240"/>
        <v>45421</v>
      </c>
      <c r="M3803" s="30">
        <f t="shared" si="238"/>
        <v>3</v>
      </c>
      <c r="N3803" s="31">
        <v>980</v>
      </c>
      <c r="O3803" s="31" t="s">
        <v>7604</v>
      </c>
      <c r="P3803" s="31">
        <v>980</v>
      </c>
      <c r="Q3803" s="31"/>
      <c r="R3803" s="31" t="s">
        <v>7605</v>
      </c>
      <c r="S3803" s="31"/>
      <c r="T3803" s="40" t="s">
        <v>7606</v>
      </c>
      <c r="U3803" s="40"/>
    </row>
    <row r="3804" ht="15" customHeight="1">
      <c r="A3804" s="39">
        <v>19</v>
      </c>
      <c r="B3804" s="54" t="s">
        <v>40</v>
      </c>
      <c r="C3804" s="55" t="s">
        <v>7607</v>
      </c>
      <c r="D3804" s="141" t="s">
        <v>6984</v>
      </c>
      <c r="E3804" s="88">
        <v>45418</v>
      </c>
      <c r="F3804" s="37" t="str">
        <f>VLOOKUP($C3804,CARPETAS!$C$5:$L$2388,2,FALSE)</f>
        <v>PYB088</v>
      </c>
      <c r="G3804" s="27" t="str">
        <f>VLOOKUP($C3804,CARPETAS!$C$5:$L$2388,9,FALSE)</f>
        <v>149.13.96</v>
      </c>
      <c r="H3804" s="28">
        <f>VLOOKUP($C3804,CARPETAS!$C$5:$L$2388,5,FALSE)</f>
        <v>0</v>
      </c>
      <c r="I3804" s="88">
        <f>E3804+4</f>
        <v>45422</v>
      </c>
      <c r="J3804" s="29" t="str">
        <f>VLOOKUP($C3804,CARPETAS!$C$5:$L$2388,4,FALSE)</f>
        <v>Salto</v>
      </c>
      <c r="K3804" s="38"/>
      <c r="L3804" s="93">
        <f t="shared" si="240"/>
        <v>45423</v>
      </c>
      <c r="M3804" s="30">
        <f t="shared" si="238"/>
        <v>5</v>
      </c>
      <c r="N3804" s="31">
        <v>980</v>
      </c>
      <c r="O3804" s="31" t="s">
        <v>7608</v>
      </c>
      <c r="P3804" s="31">
        <v>982</v>
      </c>
      <c r="Q3804" s="31"/>
      <c r="R3804" s="31" t="s">
        <v>5789</v>
      </c>
      <c r="S3804" s="31" t="s">
        <v>5758</v>
      </c>
      <c r="T3804" s="40" t="s">
        <v>7609</v>
      </c>
      <c r="U3804" s="40"/>
    </row>
    <row r="3805" ht="15" customHeight="1">
      <c r="A3805" s="39">
        <v>19</v>
      </c>
      <c r="B3805" s="54" t="s">
        <v>40</v>
      </c>
      <c r="C3805" s="55" t="s">
        <v>7610</v>
      </c>
      <c r="D3805" s="141" t="s">
        <v>7017</v>
      </c>
      <c r="E3805" s="88">
        <v>45418</v>
      </c>
      <c r="F3805" s="37" t="str">
        <f>VLOOKUP($C3805,CARPETAS!$C$5:$L$2388,2,FALSE)</f>
        <v>PYB087</v>
      </c>
      <c r="G3805" s="27" t="str">
        <f>VLOOKUP($C3805,CARPETAS!$C$5:$L$2388,9,FALSE)</f>
        <v>149,14,37</v>
      </c>
      <c r="H3805" s="28">
        <f>VLOOKUP($C3805,CARPETAS!$C$5:$L$2388,5,FALSE)</f>
        <v>0</v>
      </c>
      <c r="I3805" s="88">
        <f>E3805+4</f>
        <v>45422</v>
      </c>
      <c r="J3805" s="29" t="str">
        <f>VLOOKUP($C3805,CARPETAS!$C$5:$L$2388,4,FALSE)</f>
        <v>Salto</v>
      </c>
      <c r="K3805" s="38"/>
      <c r="L3805" s="93">
        <f t="shared" si="240"/>
        <v>45423</v>
      </c>
      <c r="M3805" s="30">
        <f t="shared" si="238"/>
        <v>5</v>
      </c>
      <c r="N3805" s="31">
        <v>980</v>
      </c>
      <c r="O3805" s="31" t="s">
        <v>7611</v>
      </c>
      <c r="P3805" s="31">
        <v>982</v>
      </c>
      <c r="Q3805" s="31"/>
      <c r="R3805" s="31" t="s">
        <v>5208</v>
      </c>
      <c r="S3805" s="31" t="s">
        <v>5209</v>
      </c>
      <c r="T3805" s="40" t="s">
        <v>7612</v>
      </c>
      <c r="U3805" s="40"/>
    </row>
    <row r="3806" ht="15" customHeight="1">
      <c r="A3806" s="39">
        <v>19</v>
      </c>
      <c r="B3806" s="54" t="s">
        <v>40</v>
      </c>
      <c r="C3806" s="55" t="s">
        <v>7613</v>
      </c>
      <c r="D3806" s="141" t="s">
        <v>6554</v>
      </c>
      <c r="E3806" s="88">
        <v>45419</v>
      </c>
      <c r="F3806" s="37" t="str">
        <f>VLOOKUP($C3806,CARPETAS!$C$5:$L$2388,2,FALSE)</f>
        <v>PYB086</v>
      </c>
      <c r="G3806" s="27" t="str">
        <f>VLOOKUP($C3806,CARPETAS!$C$5:$L$2388,9,FALSE)</f>
        <v>149,15,06</v>
      </c>
      <c r="H3806" s="28">
        <f>VLOOKUP($C3806,CARPETAS!$C$5:$L$2388,5,FALSE)</f>
        <v>0</v>
      </c>
      <c r="I3806" s="88">
        <v>45422</v>
      </c>
      <c r="J3806" s="29" t="str">
        <f>VLOOKUP($C3806,CARPETAS!$C$5:$L$2388,4,FALSE)</f>
        <v>Salto</v>
      </c>
      <c r="K3806" s="38"/>
      <c r="L3806" s="93">
        <f t="shared" si="240"/>
        <v>45423</v>
      </c>
      <c r="M3806" s="30">
        <f t="shared" si="238"/>
        <v>4</v>
      </c>
      <c r="N3806" s="31">
        <v>930</v>
      </c>
      <c r="O3806" s="31" t="s">
        <v>7614</v>
      </c>
      <c r="P3806" s="31">
        <v>931</v>
      </c>
      <c r="Q3806" s="31"/>
      <c r="R3806" s="31" t="s">
        <v>2406</v>
      </c>
      <c r="S3806" s="31" t="s">
        <v>7615</v>
      </c>
      <c r="T3806" s="40" t="s">
        <v>7616</v>
      </c>
      <c r="U3806" s="40"/>
    </row>
    <row r="3807" ht="15" customHeight="1">
      <c r="A3807" s="39">
        <v>19</v>
      </c>
      <c r="B3807" s="54" t="s">
        <v>40</v>
      </c>
      <c r="C3807" s="55" t="s">
        <v>7610</v>
      </c>
      <c r="D3807" s="141" t="s">
        <v>7017</v>
      </c>
      <c r="E3807" s="88">
        <v>45419</v>
      </c>
      <c r="F3807" s="37" t="str">
        <f>VLOOKUP($C3807,CARPETAS!$C$5:$L$2388,2,FALSE)</f>
        <v>PYB087</v>
      </c>
      <c r="G3807" s="27" t="str">
        <f>VLOOKUP($C3807,CARPETAS!$C$5:$L$2388,9,FALSE)</f>
        <v>149,14,37</v>
      </c>
      <c r="H3807" s="28">
        <f>VLOOKUP($C3807,CARPETAS!$C$5:$L$2388,5,FALSE)</f>
        <v>0</v>
      </c>
      <c r="I3807" s="88">
        <v>45422</v>
      </c>
      <c r="J3807" s="29" t="str">
        <f>VLOOKUP($C3807,CARPETAS!$C$5:$L$2388,4,FALSE)</f>
        <v>Salto</v>
      </c>
      <c r="K3807" s="38"/>
      <c r="L3807" s="93">
        <f t="shared" si="240"/>
        <v>45423</v>
      </c>
      <c r="M3807" s="30">
        <f t="shared" si="238"/>
        <v>4</v>
      </c>
      <c r="N3807" s="31">
        <v>980</v>
      </c>
      <c r="O3807" s="31" t="s">
        <v>7617</v>
      </c>
      <c r="P3807" s="31">
        <v>981</v>
      </c>
      <c r="Q3807" s="31"/>
      <c r="R3807" s="31" t="s">
        <v>7618</v>
      </c>
      <c r="S3807" s="31" t="s">
        <v>7619</v>
      </c>
      <c r="T3807" s="40" t="s">
        <v>7620</v>
      </c>
      <c r="U3807" s="40"/>
    </row>
    <row r="3808" ht="15" customHeight="1">
      <c r="A3808" s="39">
        <v>19</v>
      </c>
      <c r="B3808" s="54" t="s">
        <v>40</v>
      </c>
      <c r="C3808" s="55" t="s">
        <v>7621</v>
      </c>
      <c r="D3808" s="141" t="s">
        <v>6548</v>
      </c>
      <c r="E3808" s="88">
        <v>45420</v>
      </c>
      <c r="F3808" s="37" t="str">
        <f>VLOOKUP($C3808,CARPETAS!$C$5:$L$2388,2,FALSE)</f>
        <v>PYB089</v>
      </c>
      <c r="G3808" s="27">
        <f>VLOOKUP($C3808,CARPETAS!$C$5:$L$2388,9,FALSE)</f>
        <v>0</v>
      </c>
      <c r="H3808" s="28">
        <f>VLOOKUP($C3808,CARPETAS!$C$5:$L$2388,5,FALSE)</f>
        <v>0</v>
      </c>
      <c r="I3808" s="88">
        <v>45422</v>
      </c>
      <c r="J3808" s="29" t="str">
        <f>VLOOKUP($C3808,CARPETAS!$C$5:$L$2388,4,FALSE)</f>
        <v>Salto</v>
      </c>
      <c r="K3808" s="38"/>
      <c r="L3808" s="93">
        <v>45423</v>
      </c>
      <c r="M3808" s="30">
        <f t="shared" si="238"/>
        <v>3</v>
      </c>
      <c r="N3808" s="31">
        <v>980</v>
      </c>
      <c r="O3808" s="31" t="s">
        <v>7622</v>
      </c>
      <c r="P3808" s="31">
        <v>980</v>
      </c>
      <c r="Q3808" s="31"/>
      <c r="R3808" s="31" t="s">
        <v>6761</v>
      </c>
      <c r="S3808" s="31" t="s">
        <v>6762</v>
      </c>
      <c r="T3808" s="40" t="s">
        <v>7623</v>
      </c>
      <c r="U3808" s="40"/>
    </row>
    <row r="3809" ht="15" customHeight="1">
      <c r="A3809" s="39">
        <v>19</v>
      </c>
      <c r="B3809" s="54" t="s">
        <v>40</v>
      </c>
      <c r="C3809" s="55" t="s">
        <v>7597</v>
      </c>
      <c r="D3809" s="141" t="s">
        <v>1998</v>
      </c>
      <c r="E3809" s="88">
        <v>45419</v>
      </c>
      <c r="F3809" s="37" t="str">
        <f>VLOOKUP($C3809,CARPETAS!$C$5:$L$2388,2,FALSE)</f>
        <v>BRB026</v>
      </c>
      <c r="G3809" s="27" t="str">
        <f>VLOOKUP($C3809,CARPETAS!$C$5:$L$2388,9,FALSE)</f>
        <v>149,12,48</v>
      </c>
      <c r="H3809" s="28" t="str">
        <f>VLOOKUP($C3809,CARPETAS!$C$5:$L$2388,5,FALSE)</f>
        <v>Silvio</v>
      </c>
      <c r="I3809" s="88">
        <v>45422</v>
      </c>
      <c r="J3809" s="29" t="str">
        <f>VLOOKUP($C3809,CARPETAS!$C$5:$L$2388,4,FALSE)</f>
        <v>Rio Branco</v>
      </c>
      <c r="K3809" s="38"/>
      <c r="L3809" s="93">
        <f>I3809+1</f>
        <v>45423</v>
      </c>
      <c r="M3809" s="30">
        <f t="shared" si="238"/>
        <v>4</v>
      </c>
      <c r="N3809" s="31">
        <v>918</v>
      </c>
      <c r="O3809" s="31" t="s">
        <v>2107</v>
      </c>
      <c r="P3809" s="31">
        <v>919</v>
      </c>
      <c r="Q3809" s="31">
        <v>6890</v>
      </c>
      <c r="R3809" s="31" t="s">
        <v>5796</v>
      </c>
      <c r="S3809" s="31" t="s">
        <v>5542</v>
      </c>
      <c r="T3809" s="40" t="s">
        <v>7624</v>
      </c>
      <c r="U3809" s="40"/>
    </row>
    <row r="3810" ht="15" customHeight="1">
      <c r="A3810" s="39">
        <v>19</v>
      </c>
      <c r="B3810" s="54" t="s">
        <v>40</v>
      </c>
      <c r="C3810" s="55" t="s">
        <v>7583</v>
      </c>
      <c r="D3810" s="141" t="s">
        <v>1091</v>
      </c>
      <c r="E3810" s="88">
        <v>45420</v>
      </c>
      <c r="F3810" s="37" t="str">
        <f>VLOOKUP($C3810,CARPETAS!$C$5:$L$2388,2,FALSE)</f>
        <v>BRB024</v>
      </c>
      <c r="G3810" s="27" t="str">
        <f>VLOOKUP($C3810,CARPETAS!$C$5:$L$2388,9,FALSE)</f>
        <v>149,08,74</v>
      </c>
      <c r="H3810" s="28" t="str">
        <f>VLOOKUP($C3810,CARPETAS!$C$5:$L$2388,5,FALSE)</f>
        <v>FG</v>
      </c>
      <c r="I3810" s="88">
        <f ref="I3810:I3815" t="shared" si="241">E3810+4</f>
        <v>45424</v>
      </c>
      <c r="J3810" s="29" t="str">
        <f>VLOOKUP($C3810,CARPETAS!$C$5:$L$2388,4,FALSE)</f>
        <v>Rio Branco</v>
      </c>
      <c r="K3810" s="38"/>
      <c r="L3810" s="93">
        <f>I3810+1</f>
        <v>45425</v>
      </c>
      <c r="M3810" s="30">
        <f t="shared" si="238"/>
        <v>5</v>
      </c>
      <c r="N3810" s="31">
        <v>990</v>
      </c>
      <c r="O3810" s="31" t="s">
        <v>1115</v>
      </c>
      <c r="P3810" s="31">
        <v>990</v>
      </c>
      <c r="Q3810" s="31">
        <v>94</v>
      </c>
      <c r="R3810" s="31" t="s">
        <v>7625</v>
      </c>
      <c r="S3810" s="31" t="s">
        <v>5927</v>
      </c>
      <c r="T3810" s="40" t="s">
        <v>7626</v>
      </c>
      <c r="U3810" s="40"/>
    </row>
    <row r="3811" ht="15" customHeight="1">
      <c r="A3811" s="39">
        <v>19</v>
      </c>
      <c r="B3811" s="54" t="s">
        <v>40</v>
      </c>
      <c r="C3811" s="55" t="s">
        <v>7613</v>
      </c>
      <c r="D3811" s="141" t="s">
        <v>6554</v>
      </c>
      <c r="E3811" s="88">
        <v>45420</v>
      </c>
      <c r="F3811" s="37" t="str">
        <f>VLOOKUP($C3811,CARPETAS!$C$5:$L$2388,2,FALSE)</f>
        <v>PYB086</v>
      </c>
      <c r="G3811" s="27" t="str">
        <f>VLOOKUP($C3811,CARPETAS!$C$5:$L$2388,9,FALSE)</f>
        <v>149,15,06</v>
      </c>
      <c r="H3811" s="28">
        <f>VLOOKUP($C3811,CARPETAS!$C$5:$L$2388,5,FALSE)</f>
        <v>0</v>
      </c>
      <c r="I3811" s="88">
        <f t="shared" si="241"/>
        <v>45424</v>
      </c>
      <c r="J3811" s="29" t="str">
        <f>VLOOKUP($C3811,CARPETAS!$C$5:$L$2388,4,FALSE)</f>
        <v>Salto</v>
      </c>
      <c r="K3811" s="38"/>
      <c r="L3811" s="93">
        <f>I3811+1</f>
        <v>45425</v>
      </c>
      <c r="M3811" s="30">
        <f t="shared" si="238"/>
        <v>5</v>
      </c>
      <c r="N3811" s="31">
        <v>930</v>
      </c>
      <c r="O3811" s="31" t="s">
        <v>7614</v>
      </c>
      <c r="P3811" s="31">
        <v>931</v>
      </c>
      <c r="Q3811" s="31"/>
      <c r="R3811" s="31" t="s">
        <v>2188</v>
      </c>
      <c r="S3811" s="31" t="s">
        <v>2373</v>
      </c>
      <c r="T3811" s="40" t="s">
        <v>7616</v>
      </c>
      <c r="U3811" s="40"/>
    </row>
    <row r="3812" ht="15" customHeight="1">
      <c r="A3812" s="39">
        <v>19</v>
      </c>
      <c r="B3812" s="54" t="s">
        <v>22</v>
      </c>
      <c r="C3812" s="55" t="s">
        <v>23</v>
      </c>
      <c r="D3812" s="141" t="s">
        <v>26</v>
      </c>
      <c r="E3812" s="88">
        <v>45420</v>
      </c>
      <c r="F3812" s="37" t="str">
        <f>VLOOKUP($C3812,CARPETAS!$C$5:$L$2388,2,FALSE)</f>
        <v>BRB</v>
      </c>
      <c r="G3812" s="27" t="str">
        <f>VLOOKUP($C3812,CARPETAS!$C$5:$L$2388,9,FALSE)</f>
        <v>xx</v>
      </c>
      <c r="H3812" s="28" t="str">
        <f>VLOOKUP($C3812,CARPETAS!$C$5:$L$2388,5,FALSE)</f>
        <v>xx</v>
      </c>
      <c r="I3812" s="88">
        <f t="shared" si="241"/>
        <v>45424</v>
      </c>
      <c r="J3812" s="29" t="str">
        <f>VLOOKUP($C3812,CARPETAS!$C$5:$L$2388,4,FALSE)</f>
        <v>xx</v>
      </c>
      <c r="K3812" s="38"/>
      <c r="L3812" s="93">
        <f>I3812+1</f>
        <v>45425</v>
      </c>
      <c r="M3812" s="30">
        <f t="shared" si="238"/>
        <v>5</v>
      </c>
      <c r="N3812" s="31">
        <v>900</v>
      </c>
      <c r="O3812" s="31"/>
      <c r="P3812" s="31"/>
      <c r="Q3812" s="31"/>
      <c r="R3812" s="31"/>
      <c r="S3812" s="31"/>
      <c r="T3812" s="40"/>
      <c r="U3812" s="40"/>
    </row>
    <row r="3813" ht="15" customHeight="1">
      <c r="A3813" s="39">
        <v>19</v>
      </c>
      <c r="B3813" s="54" t="s">
        <v>40</v>
      </c>
      <c r="C3813" s="55" t="s">
        <v>7597</v>
      </c>
      <c r="D3813" s="141" t="s">
        <v>7517</v>
      </c>
      <c r="E3813" s="88">
        <v>45420</v>
      </c>
      <c r="F3813" s="37" t="str">
        <f>VLOOKUP($C3813,CARPETAS!$C$5:$L$2388,2,FALSE)</f>
        <v>BRB026</v>
      </c>
      <c r="G3813" s="27" t="str">
        <f>VLOOKUP($C3813,CARPETAS!$C$5:$L$2388,9,FALSE)</f>
        <v>149,12,48</v>
      </c>
      <c r="H3813" s="28" t="str">
        <f>VLOOKUP($C3813,CARPETAS!$C$5:$L$2388,5,FALSE)</f>
        <v>Silvio</v>
      </c>
      <c r="I3813" s="88">
        <f t="shared" si="241"/>
        <v>45424</v>
      </c>
      <c r="J3813" s="29" t="str">
        <f>VLOOKUP($C3813,CARPETAS!$C$5:$L$2388,4,FALSE)</f>
        <v>Rio Branco</v>
      </c>
      <c r="K3813" s="38"/>
      <c r="L3813" s="93">
        <v>45423</v>
      </c>
      <c r="M3813" s="30">
        <f t="shared" si="238"/>
        <v>3</v>
      </c>
      <c r="N3813" s="31">
        <v>918</v>
      </c>
      <c r="O3813" s="31" t="s">
        <v>7627</v>
      </c>
      <c r="P3813" s="31">
        <v>918</v>
      </c>
      <c r="Q3813" s="31">
        <v>6891</v>
      </c>
      <c r="R3813" s="31" t="s">
        <v>102</v>
      </c>
      <c r="S3813" s="31" t="s">
        <v>103</v>
      </c>
      <c r="T3813" s="40" t="s">
        <v>7598</v>
      </c>
      <c r="U3813" s="40"/>
    </row>
    <row r="3814" ht="15" customHeight="1">
      <c r="A3814" s="39">
        <v>19</v>
      </c>
      <c r="B3814" s="54" t="s">
        <v>40</v>
      </c>
      <c r="C3814" s="55" t="s">
        <v>7597</v>
      </c>
      <c r="D3814" s="141" t="s">
        <v>32</v>
      </c>
      <c r="E3814" s="88">
        <v>45420</v>
      </c>
      <c r="F3814" s="37" t="str">
        <f>VLOOKUP($C3814,CARPETAS!$C$5:$L$2388,2,FALSE)</f>
        <v>BRB026</v>
      </c>
      <c r="G3814" s="27" t="str">
        <f>VLOOKUP($C3814,CARPETAS!$C$5:$L$2388,9,FALSE)</f>
        <v>149,12,48</v>
      </c>
      <c r="H3814" s="28" t="str">
        <f>VLOOKUP($C3814,CARPETAS!$C$5:$L$2388,5,FALSE)</f>
        <v>Silvio</v>
      </c>
      <c r="I3814" s="88">
        <f t="shared" si="241"/>
        <v>45424</v>
      </c>
      <c r="J3814" s="29" t="str">
        <f>VLOOKUP($C3814,CARPETAS!$C$5:$L$2388,4,FALSE)</f>
        <v>Rio Branco</v>
      </c>
      <c r="K3814" s="38"/>
      <c r="L3814" s="93">
        <v>45427</v>
      </c>
      <c r="M3814" s="30">
        <f t="shared" si="238"/>
        <v>7</v>
      </c>
      <c r="N3814" s="31">
        <v>918</v>
      </c>
      <c r="O3814" s="31" t="s">
        <v>1315</v>
      </c>
      <c r="P3814" s="31">
        <v>919</v>
      </c>
      <c r="Q3814" s="31">
        <v>6892</v>
      </c>
      <c r="R3814" s="31" t="s">
        <v>4819</v>
      </c>
      <c r="S3814" s="31" t="s">
        <v>3040</v>
      </c>
      <c r="T3814" s="40" t="s">
        <v>7628</v>
      </c>
      <c r="U3814" s="40"/>
    </row>
    <row r="3815" ht="15" customHeight="1">
      <c r="A3815" s="39">
        <v>19</v>
      </c>
      <c r="B3815" s="54" t="s">
        <v>40</v>
      </c>
      <c r="C3815" s="55" t="s">
        <v>7581</v>
      </c>
      <c r="D3815" s="141" t="s">
        <v>26</v>
      </c>
      <c r="E3815" s="88">
        <v>45421</v>
      </c>
      <c r="F3815" s="37" t="str">
        <f>VLOOKUP($C3815,CARPETAS!$C$5:$L$2388,2,FALSE)</f>
        <v>BRB023</v>
      </c>
      <c r="G3815" s="27" t="str">
        <f>VLOOKUP($C3815,CARPETAS!$C$5:$L$2388,9,FALSE)</f>
        <v>149,08,28</v>
      </c>
      <c r="H3815" s="28" t="str">
        <f>VLOOKUP($C3815,CARPETAS!$C$5:$L$2388,5,FALSE)</f>
        <v>Zanini</v>
      </c>
      <c r="I3815" s="88">
        <f t="shared" si="241"/>
        <v>45425</v>
      </c>
      <c r="J3815" s="29" t="str">
        <f>VLOOKUP($C3815,CARPETAS!$C$5:$L$2388,4,FALSE)</f>
        <v>Rio Branco</v>
      </c>
      <c r="K3815" s="38"/>
      <c r="L3815" s="93">
        <v>45427</v>
      </c>
      <c r="M3815" s="30">
        <f t="shared" si="238"/>
        <v>6</v>
      </c>
      <c r="N3815" s="31">
        <v>900</v>
      </c>
      <c r="O3815" s="31" t="s">
        <v>1593</v>
      </c>
      <c r="P3815" s="31">
        <v>901</v>
      </c>
      <c r="Q3815" s="31">
        <v>4423</v>
      </c>
      <c r="R3815" s="31" t="s">
        <v>710</v>
      </c>
      <c r="S3815" s="31" t="s">
        <v>3413</v>
      </c>
      <c r="T3815" s="40" t="s">
        <v>7629</v>
      </c>
      <c r="U3815" s="40"/>
    </row>
    <row r="3816" ht="15" customHeight="1">
      <c r="A3816" s="39">
        <v>19</v>
      </c>
      <c r="B3816" s="54" t="s">
        <v>40</v>
      </c>
      <c r="C3816" s="55" t="s">
        <v>7581</v>
      </c>
      <c r="D3816" s="141" t="s">
        <v>1998</v>
      </c>
      <c r="E3816" s="88">
        <v>45422</v>
      </c>
      <c r="F3816" s="37" t="str">
        <f>VLOOKUP($C3816,CARPETAS!$C$5:$L$2388,2,FALSE)</f>
        <v>BRB023</v>
      </c>
      <c r="G3816" s="27" t="str">
        <f>VLOOKUP($C3816,CARPETAS!$C$5:$L$2388,9,FALSE)</f>
        <v>149,08,28</v>
      </c>
      <c r="H3816" s="28" t="str">
        <f>VLOOKUP($C3816,CARPETAS!$C$5:$L$2388,5,FALSE)</f>
        <v>Zanini</v>
      </c>
      <c r="I3816" s="88">
        <v>45425</v>
      </c>
      <c r="J3816" s="29" t="str">
        <f>VLOOKUP($C3816,CARPETAS!$C$5:$L$2388,4,FALSE)</f>
        <v>Rio Branco</v>
      </c>
      <c r="K3816" s="38"/>
      <c r="L3816" s="93">
        <v>45427</v>
      </c>
      <c r="M3816" s="30">
        <f t="shared" si="238"/>
        <v>5</v>
      </c>
      <c r="N3816" s="31">
        <v>900</v>
      </c>
      <c r="O3816" s="31" t="s">
        <v>2125</v>
      </c>
      <c r="P3816" s="31">
        <v>901</v>
      </c>
      <c r="Q3816" s="31">
        <v>4424</v>
      </c>
      <c r="R3816" s="31" t="s">
        <v>7630</v>
      </c>
      <c r="S3816" s="31" t="s">
        <v>362</v>
      </c>
      <c r="T3816" s="40" t="s">
        <v>7629</v>
      </c>
      <c r="U3816" s="40"/>
    </row>
    <row r="3817" ht="15" customHeight="1">
      <c r="A3817" s="39">
        <v>19</v>
      </c>
      <c r="B3817" s="54" t="s">
        <v>40</v>
      </c>
      <c r="C3817" s="55" t="s">
        <v>7583</v>
      </c>
      <c r="D3817" s="141" t="s">
        <v>7443</v>
      </c>
      <c r="E3817" s="88">
        <v>45421</v>
      </c>
      <c r="F3817" s="37" t="str">
        <f>VLOOKUP($C3817,CARPETAS!$C$5:$L$2388,2,FALSE)</f>
        <v>BRB024</v>
      </c>
      <c r="G3817" s="27" t="str">
        <f>VLOOKUP($C3817,CARPETAS!$C$5:$L$2388,9,FALSE)</f>
        <v>149,08,74</v>
      </c>
      <c r="H3817" s="28" t="str">
        <f>VLOOKUP($C3817,CARPETAS!$C$5:$L$2388,5,FALSE)</f>
        <v>FG</v>
      </c>
      <c r="I3817" s="88">
        <f>E3817+4</f>
        <v>45425</v>
      </c>
      <c r="J3817" s="29" t="str">
        <f>VLOOKUP($C3817,CARPETAS!$C$5:$L$2388,4,FALSE)</f>
        <v>Rio Branco</v>
      </c>
      <c r="K3817" s="38"/>
      <c r="L3817" s="93">
        <f ref="L3817:L3823" t="shared" si="242">I3817+1</f>
        <v>45426</v>
      </c>
      <c r="M3817" s="30">
        <f t="shared" si="238"/>
        <v>5</v>
      </c>
      <c r="N3817" s="31">
        <v>990</v>
      </c>
      <c r="O3817" s="31" t="s">
        <v>7631</v>
      </c>
      <c r="P3817" s="31">
        <v>990</v>
      </c>
      <c r="Q3817" s="31">
        <v>91</v>
      </c>
      <c r="R3817" s="31" t="s">
        <v>7550</v>
      </c>
      <c r="S3817" s="31" t="s">
        <v>7551</v>
      </c>
      <c r="T3817" s="40" t="s">
        <v>7626</v>
      </c>
      <c r="U3817" s="40"/>
    </row>
    <row r="3818" ht="15" customHeight="1">
      <c r="A3818" s="39">
        <v>19</v>
      </c>
      <c r="B3818" s="54" t="s">
        <v>40</v>
      </c>
      <c r="C3818" s="55" t="s">
        <v>7632</v>
      </c>
      <c r="D3818" s="141" t="s">
        <v>37</v>
      </c>
      <c r="E3818" s="88">
        <v>45421</v>
      </c>
      <c r="F3818" s="37" t="str">
        <f>VLOOKUP($C3818,CARPETAS!$C$5:$L$2388,2,FALSE)</f>
        <v>BRB027</v>
      </c>
      <c r="G3818" s="27" t="str">
        <f>VLOOKUP($C3818,CARPETAS!$C$5:$L$2388,9,FALSE)</f>
        <v>149,21,06</v>
      </c>
      <c r="H3818" s="28" t="str">
        <f>VLOOKUP($C3818,CARPETAS!$C$5:$L$2388,5,FALSE)</f>
        <v>FG</v>
      </c>
      <c r="I3818" s="88">
        <f>E3818+4</f>
        <v>45425</v>
      </c>
      <c r="J3818" s="29" t="str">
        <f>VLOOKUP($C3818,CARPETAS!$C$5:$L$2388,4,FALSE)</f>
        <v>Rio Branco</v>
      </c>
      <c r="K3818" s="38"/>
      <c r="L3818" s="93">
        <f t="shared" si="242"/>
        <v>45426</v>
      </c>
      <c r="M3818" s="30">
        <f t="shared" si="238"/>
        <v>5</v>
      </c>
      <c r="N3818" s="31">
        <v>990</v>
      </c>
      <c r="O3818" s="31" t="s">
        <v>1509</v>
      </c>
      <c r="P3818" s="31">
        <v>972</v>
      </c>
      <c r="Q3818" s="31">
        <v>97</v>
      </c>
      <c r="R3818" s="31" t="s">
        <v>7633</v>
      </c>
      <c r="S3818" s="31" t="s">
        <v>7547</v>
      </c>
      <c r="T3818" s="40" t="s">
        <v>7634</v>
      </c>
      <c r="U3818" s="40"/>
    </row>
    <row r="3819" ht="15" customHeight="1">
      <c r="A3819" s="39">
        <v>19</v>
      </c>
      <c r="B3819" s="54" t="s">
        <v>40</v>
      </c>
      <c r="C3819" s="55" t="s">
        <v>7632</v>
      </c>
      <c r="D3819" s="141" t="s">
        <v>37</v>
      </c>
      <c r="E3819" s="88">
        <v>45422</v>
      </c>
      <c r="F3819" s="37" t="str">
        <f>VLOOKUP($C3819,CARPETAS!$C$5:$L$2388,2,FALSE)</f>
        <v>BRB027</v>
      </c>
      <c r="G3819" s="27" t="str">
        <f>VLOOKUP($C3819,CARPETAS!$C$5:$L$2388,9,FALSE)</f>
        <v>149,21,06</v>
      </c>
      <c r="H3819" s="28" t="str">
        <f>VLOOKUP($C3819,CARPETAS!$C$5:$L$2388,5,FALSE)</f>
        <v>FG</v>
      </c>
      <c r="I3819" s="88">
        <v>45425</v>
      </c>
      <c r="J3819" s="29" t="str">
        <f>VLOOKUP($C3819,CARPETAS!$C$5:$L$2388,4,FALSE)</f>
        <v>Rio Branco</v>
      </c>
      <c r="K3819" s="38"/>
      <c r="L3819" s="93">
        <f t="shared" si="242"/>
        <v>45426</v>
      </c>
      <c r="M3819" s="30">
        <f t="shared" si="238"/>
        <v>4</v>
      </c>
      <c r="N3819" s="31">
        <v>990</v>
      </c>
      <c r="O3819" s="31" t="s">
        <v>1503</v>
      </c>
      <c r="P3819" s="31">
        <v>972</v>
      </c>
      <c r="Q3819" s="31">
        <v>98</v>
      </c>
      <c r="R3819" s="31" t="s">
        <v>7635</v>
      </c>
      <c r="S3819" s="31" t="s">
        <v>7586</v>
      </c>
      <c r="T3819" s="40" t="s">
        <v>7634</v>
      </c>
      <c r="U3819" s="40"/>
    </row>
    <row r="3820" ht="15" customHeight="1">
      <c r="A3820" s="39">
        <v>19</v>
      </c>
      <c r="B3820" s="54" t="s">
        <v>40</v>
      </c>
      <c r="C3820" s="55" t="s">
        <v>7632</v>
      </c>
      <c r="D3820" s="141" t="s">
        <v>37</v>
      </c>
      <c r="E3820" s="88">
        <v>45422</v>
      </c>
      <c r="F3820" s="37" t="str">
        <f>VLOOKUP($C3820,CARPETAS!$C$5:$L$2388,2,FALSE)</f>
        <v>BRB027</v>
      </c>
      <c r="G3820" s="27" t="str">
        <f>VLOOKUP($C3820,CARPETAS!$C$5:$L$2388,9,FALSE)</f>
        <v>149,21,06</v>
      </c>
      <c r="H3820" s="28" t="str">
        <f>VLOOKUP($C3820,CARPETAS!$C$5:$L$2388,5,FALSE)</f>
        <v>FG</v>
      </c>
      <c r="I3820" s="88">
        <v>45425</v>
      </c>
      <c r="J3820" s="29" t="str">
        <f>VLOOKUP($C3820,CARPETAS!$C$5:$L$2388,4,FALSE)</f>
        <v>Rio Branco</v>
      </c>
      <c r="K3820" s="38"/>
      <c r="L3820" s="93">
        <f t="shared" si="242"/>
        <v>45426</v>
      </c>
      <c r="M3820" s="30">
        <f t="shared" si="238"/>
        <v>4</v>
      </c>
      <c r="N3820" s="31">
        <v>990</v>
      </c>
      <c r="O3820" s="31" t="s">
        <v>1483</v>
      </c>
      <c r="P3820" s="31">
        <v>972</v>
      </c>
      <c r="Q3820" s="31">
        <v>99</v>
      </c>
      <c r="R3820" s="31" t="s">
        <v>7636</v>
      </c>
      <c r="S3820" s="31" t="s">
        <v>7637</v>
      </c>
      <c r="T3820" s="40" t="s">
        <v>7634</v>
      </c>
      <c r="U3820" s="40"/>
    </row>
    <row r="3821" ht="15" customHeight="1">
      <c r="A3821" s="39">
        <v>19</v>
      </c>
      <c r="B3821" s="54" t="s">
        <v>40</v>
      </c>
      <c r="C3821" s="55" t="s">
        <v>7638</v>
      </c>
      <c r="D3821" s="141" t="s">
        <v>6984</v>
      </c>
      <c r="E3821" s="88">
        <v>45423</v>
      </c>
      <c r="F3821" s="37" t="str">
        <f>VLOOKUP($C3821,CARPETAS!$C$5:$L$2388,2,FALSE)</f>
        <v>PYB090</v>
      </c>
      <c r="G3821" s="27">
        <f>VLOOKUP($C3821,CARPETAS!$C$5:$L$2388,9,FALSE)</f>
        <v>0</v>
      </c>
      <c r="H3821" s="28">
        <f>VLOOKUP($C3821,CARPETAS!$C$5:$L$2388,5,FALSE)</f>
        <v>0</v>
      </c>
      <c r="I3821" s="88">
        <f>E3821+3</f>
        <v>45426</v>
      </c>
      <c r="J3821" s="29" t="str">
        <f>VLOOKUP($C3821,CARPETAS!$C$5:$L$2388,4,FALSE)</f>
        <v>Salto</v>
      </c>
      <c r="K3821" s="38"/>
      <c r="L3821" s="93">
        <f t="shared" si="242"/>
        <v>45427</v>
      </c>
      <c r="M3821" s="30">
        <f t="shared" si="238"/>
        <v>4</v>
      </c>
      <c r="N3821" s="31">
        <v>990</v>
      </c>
      <c r="O3821" s="31" t="s">
        <v>7639</v>
      </c>
      <c r="P3821" s="31">
        <v>986</v>
      </c>
      <c r="Q3821" s="31"/>
      <c r="R3821" s="31" t="s">
        <v>5212</v>
      </c>
      <c r="S3821" s="31"/>
      <c r="T3821" s="40" t="s">
        <v>7640</v>
      </c>
      <c r="U3821" s="40"/>
    </row>
    <row r="3822" ht="15" customHeight="1">
      <c r="A3822" s="39">
        <v>20</v>
      </c>
      <c r="B3822" s="54" t="s">
        <v>40</v>
      </c>
      <c r="C3822" s="55" t="s">
        <v>7641</v>
      </c>
      <c r="D3822" s="141" t="s">
        <v>6548</v>
      </c>
      <c r="E3822" s="88">
        <v>45423</v>
      </c>
      <c r="F3822" s="37" t="str">
        <f>VLOOKUP($C3822,CARPETAS!$C$5:$L$2388,2,FALSE)</f>
        <v>PYB093</v>
      </c>
      <c r="G3822" s="27">
        <f>VLOOKUP($C3822,CARPETAS!$C$5:$L$2388,9,FALSE)</f>
        <v>0</v>
      </c>
      <c r="H3822" s="28">
        <f>VLOOKUP($C3822,CARPETAS!$C$5:$L$2388,5,FALSE)</f>
        <v>0</v>
      </c>
      <c r="I3822" s="88">
        <v>45426</v>
      </c>
      <c r="J3822" s="29" t="str">
        <f>VLOOKUP($C3822,CARPETAS!$C$5:$L$2388,4,FALSE)</f>
        <v>Salto</v>
      </c>
      <c r="K3822" s="38"/>
      <c r="L3822" s="93">
        <f t="shared" si="242"/>
        <v>45427</v>
      </c>
      <c r="M3822" s="30">
        <f t="shared" si="238"/>
        <v>4</v>
      </c>
      <c r="N3822" s="31">
        <v>980</v>
      </c>
      <c r="O3822" s="31" t="s">
        <v>7642</v>
      </c>
      <c r="P3822" s="31">
        <v>981</v>
      </c>
      <c r="Q3822" s="31"/>
      <c r="R3822" s="31" t="s">
        <v>6651</v>
      </c>
      <c r="S3822" s="31" t="s">
        <v>7643</v>
      </c>
      <c r="T3822" s="40" t="s">
        <v>7644</v>
      </c>
      <c r="U3822" s="40"/>
    </row>
    <row r="3823" ht="15" customHeight="1">
      <c r="A3823" s="39">
        <v>20</v>
      </c>
      <c r="B3823" s="54" t="s">
        <v>40</v>
      </c>
      <c r="C3823" s="55" t="s">
        <v>7645</v>
      </c>
      <c r="D3823" s="141" t="s">
        <v>6554</v>
      </c>
      <c r="E3823" s="88">
        <v>45425</v>
      </c>
      <c r="F3823" s="37" t="str">
        <f>VLOOKUP($C3823,CARPETAS!$C$5:$L$2388,2,FALSE)</f>
        <v>PYB094</v>
      </c>
      <c r="G3823" s="27">
        <f>VLOOKUP($C3823,CARPETAS!$C$5:$L$2388,9,FALSE)</f>
        <v>0</v>
      </c>
      <c r="H3823" s="28">
        <f>VLOOKUP($C3823,CARPETAS!$C$5:$L$2388,5,FALSE)</f>
        <v>0</v>
      </c>
      <c r="I3823" s="88">
        <v>45427</v>
      </c>
      <c r="J3823" s="29" t="str">
        <f>VLOOKUP($C3823,CARPETAS!$C$5:$L$2388,4,FALSE)</f>
        <v>Salto</v>
      </c>
      <c r="K3823" s="38"/>
      <c r="L3823" s="93">
        <f t="shared" si="242"/>
        <v>45428</v>
      </c>
      <c r="M3823" s="30">
        <f t="shared" si="238"/>
        <v>3</v>
      </c>
      <c r="N3823" s="31">
        <v>930</v>
      </c>
      <c r="O3823" s="31" t="s">
        <v>7646</v>
      </c>
      <c r="P3823" s="31">
        <v>930</v>
      </c>
      <c r="Q3823" s="31"/>
      <c r="R3823" s="31"/>
      <c r="S3823" s="31"/>
      <c r="T3823" s="40" t="s">
        <v>7647</v>
      </c>
      <c r="U3823" s="40"/>
    </row>
    <row r="3824" ht="15" customHeight="1">
      <c r="A3824" s="39">
        <v>20</v>
      </c>
      <c r="B3824" s="54" t="s">
        <v>40</v>
      </c>
      <c r="C3824" s="55" t="s">
        <v>7648</v>
      </c>
      <c r="D3824" s="141" t="s">
        <v>7017</v>
      </c>
      <c r="E3824" s="88">
        <v>45424</v>
      </c>
      <c r="F3824" s="37" t="str">
        <f>VLOOKUP($C3824,CARPETAS!$C$5:$L$2388,2,FALSE)</f>
        <v>PYB091</v>
      </c>
      <c r="G3824" s="27">
        <f>VLOOKUP($C3824,CARPETAS!$C$5:$L$2388,9,FALSE)</f>
        <v>0</v>
      </c>
      <c r="H3824" s="28">
        <f>VLOOKUP($C3824,CARPETAS!$C$5:$L$2388,5,FALSE)</f>
        <v>0</v>
      </c>
      <c r="I3824" s="88">
        <v>45427</v>
      </c>
      <c r="J3824" s="29" t="str">
        <f>VLOOKUP($C3824,CARPETAS!$C$5:$L$2388,4,FALSE)</f>
        <v>Salto</v>
      </c>
      <c r="K3824" s="38"/>
      <c r="L3824" s="93">
        <f>I3824+1+1</f>
        <v>45429</v>
      </c>
      <c r="M3824" s="30">
        <f t="shared" si="238"/>
        <v>5</v>
      </c>
      <c r="N3824" s="31">
        <v>980</v>
      </c>
      <c r="O3824" s="31" t="s">
        <v>7649</v>
      </c>
      <c r="P3824" s="31">
        <v>980</v>
      </c>
      <c r="Q3824" s="31"/>
      <c r="R3824" s="31" t="s">
        <v>7650</v>
      </c>
      <c r="S3824" s="31" t="s">
        <v>7651</v>
      </c>
      <c r="T3824" s="40" t="s">
        <v>7652</v>
      </c>
      <c r="U3824" s="40"/>
    </row>
    <row r="3825" ht="15" customHeight="1">
      <c r="A3825" s="39">
        <v>20</v>
      </c>
      <c r="B3825" s="54" t="s">
        <v>40</v>
      </c>
      <c r="C3825" s="55" t="s">
        <v>7648</v>
      </c>
      <c r="D3825" s="141" t="s">
        <v>7017</v>
      </c>
      <c r="E3825" s="88">
        <v>45425</v>
      </c>
      <c r="F3825" s="37" t="str">
        <f>VLOOKUP($C3825,CARPETAS!$C$5:$L$2388,2,FALSE)</f>
        <v>PYB091</v>
      </c>
      <c r="G3825" s="27">
        <f>VLOOKUP($C3825,CARPETAS!$C$5:$L$2388,9,FALSE)</f>
        <v>0</v>
      </c>
      <c r="H3825" s="28">
        <f>VLOOKUP($C3825,CARPETAS!$C$5:$L$2388,5,FALSE)</f>
        <v>0</v>
      </c>
      <c r="I3825" s="88">
        <v>45427</v>
      </c>
      <c r="J3825" s="29" t="str">
        <f>VLOOKUP($C3825,CARPETAS!$C$5:$L$2388,4,FALSE)</f>
        <v>Salto</v>
      </c>
      <c r="K3825" s="38"/>
      <c r="L3825" s="93">
        <f>I3825+1+1</f>
        <v>45429</v>
      </c>
      <c r="M3825" s="30">
        <f t="shared" si="238"/>
        <v>4</v>
      </c>
      <c r="N3825" s="31">
        <v>980</v>
      </c>
      <c r="O3825" s="31" t="s">
        <v>7653</v>
      </c>
      <c r="P3825" s="31">
        <v>980</v>
      </c>
      <c r="Q3825" s="31"/>
      <c r="R3825" s="31" t="s">
        <v>7654</v>
      </c>
      <c r="S3825" s="31" t="s">
        <v>7655</v>
      </c>
      <c r="T3825" s="40" t="s">
        <v>7652</v>
      </c>
      <c r="U3825" s="40"/>
    </row>
    <row r="3826" ht="15" customHeight="1">
      <c r="A3826" s="39">
        <v>20</v>
      </c>
      <c r="B3826" s="54" t="s">
        <v>40</v>
      </c>
      <c r="C3826" s="55" t="s">
        <v>7591</v>
      </c>
      <c r="D3826" s="141" t="s">
        <v>32</v>
      </c>
      <c r="E3826" s="88">
        <v>45427</v>
      </c>
      <c r="F3826" s="37" t="str">
        <f>VLOOKUP($C3826,CARPETAS!$C$5:$L$2388,2,FALSE)</f>
        <v>BRB025</v>
      </c>
      <c r="G3826" s="27" t="str">
        <f>VLOOKUP($C3826,CARPETAS!$C$5:$L$2388,9,FALSE)</f>
        <v>148,08,76</v>
      </c>
      <c r="H3826" s="28" t="str">
        <f>VLOOKUP($C3826,CARPETAS!$C$5:$L$2388,5,FALSE)</f>
        <v>Amaro</v>
      </c>
      <c r="I3826" s="88">
        <v>45428</v>
      </c>
      <c r="J3826" s="29" t="str">
        <f>VLOOKUP($C3826,CARPETAS!$C$5:$L$2388,4,FALSE)</f>
        <v>Rio Branco</v>
      </c>
      <c r="K3826" s="38"/>
      <c r="L3826" s="93">
        <f>I3826+1+1</f>
        <v>45430</v>
      </c>
      <c r="M3826" s="30">
        <f t="shared" si="238"/>
        <v>3</v>
      </c>
      <c r="N3826" s="31">
        <v>990</v>
      </c>
      <c r="O3826" s="31" t="s">
        <v>1322</v>
      </c>
      <c r="P3826" s="31">
        <v>990</v>
      </c>
      <c r="Q3826" s="31">
        <v>3865</v>
      </c>
      <c r="R3826" s="31" t="s">
        <v>7656</v>
      </c>
      <c r="S3826" s="31" t="s">
        <v>3379</v>
      </c>
      <c r="T3826" s="40" t="s">
        <v>7657</v>
      </c>
      <c r="U3826" s="40"/>
    </row>
    <row r="3827" ht="15" customHeight="1">
      <c r="A3827" s="39">
        <v>20</v>
      </c>
      <c r="B3827" s="54" t="s">
        <v>40</v>
      </c>
      <c r="C3827" s="55" t="s">
        <v>7645</v>
      </c>
      <c r="D3827" s="141" t="s">
        <v>6554</v>
      </c>
      <c r="E3827" s="88">
        <v>45426</v>
      </c>
      <c r="F3827" s="37" t="str">
        <f>VLOOKUP($C3827,CARPETAS!$C$5:$L$2388,2,FALSE)</f>
        <v>PYB094</v>
      </c>
      <c r="G3827" s="27">
        <f>VLOOKUP($C3827,CARPETAS!$C$5:$L$2388,9,FALSE)</f>
        <v>0</v>
      </c>
      <c r="H3827" s="28">
        <f>VLOOKUP($C3827,CARPETAS!$C$5:$L$2388,5,FALSE)</f>
        <v>0</v>
      </c>
      <c r="I3827" s="88">
        <v>45428</v>
      </c>
      <c r="J3827" s="29" t="str">
        <f>VLOOKUP($C3827,CARPETAS!$C$5:$L$2388,4,FALSE)</f>
        <v>Salto</v>
      </c>
      <c r="K3827" s="38"/>
      <c r="L3827" s="93">
        <f>I3827+1</f>
        <v>45429</v>
      </c>
      <c r="M3827" s="30">
        <f t="shared" si="238"/>
        <v>3</v>
      </c>
      <c r="N3827" s="31">
        <v>918</v>
      </c>
      <c r="O3827" s="31" t="s">
        <v>7658</v>
      </c>
      <c r="P3827" s="31">
        <v>933</v>
      </c>
      <c r="Q3827" s="31"/>
      <c r="R3827" s="31" t="s">
        <v>5190</v>
      </c>
      <c r="S3827" s="31" t="s">
        <v>5318</v>
      </c>
      <c r="T3827" s="40" t="s">
        <v>7659</v>
      </c>
      <c r="U3827" s="40"/>
    </row>
    <row r="3828" ht="15" customHeight="1">
      <c r="A3828" s="39">
        <v>20</v>
      </c>
      <c r="B3828" s="54" t="s">
        <v>40</v>
      </c>
      <c r="C3828" s="55" t="s">
        <v>7632</v>
      </c>
      <c r="D3828" s="141" t="s">
        <v>37</v>
      </c>
      <c r="E3828" s="88">
        <v>45425</v>
      </c>
      <c r="F3828" s="37" t="str">
        <f>VLOOKUP($C3828,CARPETAS!$C$5:$L$2388,2,FALSE)</f>
        <v>BRB027</v>
      </c>
      <c r="G3828" s="27" t="str">
        <f>VLOOKUP($C3828,CARPETAS!$C$5:$L$2388,9,FALSE)</f>
        <v>149,21,06</v>
      </c>
      <c r="H3828" s="28" t="str">
        <f>VLOOKUP($C3828,CARPETAS!$C$5:$L$2388,5,FALSE)</f>
        <v>FG</v>
      </c>
      <c r="I3828" s="88">
        <v>45428</v>
      </c>
      <c r="J3828" s="29" t="str">
        <f>VLOOKUP($C3828,CARPETAS!$C$5:$L$2388,4,FALSE)</f>
        <v>Rio Branco</v>
      </c>
      <c r="K3828" s="38"/>
      <c r="L3828" s="93">
        <f>I3828+1+1</f>
        <v>45430</v>
      </c>
      <c r="M3828" s="30">
        <f t="shared" si="238"/>
        <v>5</v>
      </c>
      <c r="N3828" s="31">
        <v>990</v>
      </c>
      <c r="O3828" s="31" t="s">
        <v>7660</v>
      </c>
      <c r="P3828" s="31">
        <v>990</v>
      </c>
      <c r="Q3828" s="31">
        <v>103</v>
      </c>
      <c r="R3828" s="31" t="s">
        <v>7527</v>
      </c>
      <c r="S3828" s="31" t="s">
        <v>7528</v>
      </c>
      <c r="T3828" s="40" t="s">
        <v>7661</v>
      </c>
      <c r="U3828" s="40"/>
    </row>
    <row r="3829" ht="15" customHeight="1">
      <c r="A3829" s="39">
        <v>20</v>
      </c>
      <c r="B3829" s="54" t="s">
        <v>40</v>
      </c>
      <c r="C3829" s="55" t="s">
        <v>7662</v>
      </c>
      <c r="D3829" s="141" t="s">
        <v>6984</v>
      </c>
      <c r="E3829" s="88">
        <v>45425</v>
      </c>
      <c r="F3829" s="37" t="str">
        <f>VLOOKUP($C3829,CARPETAS!$C$5:$L$2388,2,FALSE)</f>
        <v>PYB092</v>
      </c>
      <c r="G3829" s="27">
        <f>VLOOKUP($C3829,CARPETAS!$C$5:$L$2388,9,FALSE)</f>
        <v>0</v>
      </c>
      <c r="H3829" s="28">
        <f>VLOOKUP($C3829,CARPETAS!$C$5:$L$2388,5,FALSE)</f>
        <v>0</v>
      </c>
      <c r="I3829" s="88">
        <f>E3829+4</f>
        <v>45429</v>
      </c>
      <c r="J3829" s="29" t="str">
        <f>VLOOKUP($C3829,CARPETAS!$C$5:$L$2388,4,FALSE)</f>
        <v>Salto</v>
      </c>
      <c r="K3829" s="38"/>
      <c r="L3829" s="93">
        <f ref="L3829:L3834" t="shared" si="243">I3829+1</f>
        <v>45430</v>
      </c>
      <c r="M3829" s="30">
        <f t="shared" si="238"/>
        <v>5</v>
      </c>
      <c r="N3829" s="31">
        <v>990</v>
      </c>
      <c r="O3829" s="31"/>
      <c r="P3829" s="31"/>
      <c r="Q3829" s="31"/>
      <c r="R3829" s="31"/>
      <c r="S3829" s="31"/>
      <c r="T3829" s="40"/>
      <c r="U3829" s="40"/>
    </row>
    <row r="3830" ht="15" customHeight="1">
      <c r="A3830" s="39">
        <v>20</v>
      </c>
      <c r="B3830" s="54" t="s">
        <v>40</v>
      </c>
      <c r="C3830" s="55" t="s">
        <v>7648</v>
      </c>
      <c r="D3830" s="141" t="s">
        <v>7017</v>
      </c>
      <c r="E3830" s="88">
        <v>45425</v>
      </c>
      <c r="F3830" s="37" t="str">
        <f>VLOOKUP($C3830,CARPETAS!$C$5:$L$2388,2,FALSE)</f>
        <v>PYB091</v>
      </c>
      <c r="G3830" s="27">
        <f>VLOOKUP($C3830,CARPETAS!$C$5:$L$2388,9,FALSE)</f>
        <v>0</v>
      </c>
      <c r="H3830" s="28">
        <f>VLOOKUP($C3830,CARPETAS!$C$5:$L$2388,5,FALSE)</f>
        <v>0</v>
      </c>
      <c r="I3830" s="88">
        <f>E3830+4</f>
        <v>45429</v>
      </c>
      <c r="J3830" s="29" t="str">
        <f>VLOOKUP($C3830,CARPETAS!$C$5:$L$2388,4,FALSE)</f>
        <v>Salto</v>
      </c>
      <c r="K3830" s="38"/>
      <c r="L3830" s="93">
        <f t="shared" si="243"/>
        <v>45430</v>
      </c>
      <c r="M3830" s="30">
        <f ref="M3830:M3893" t="shared" si="244">IF(E3830&lt;&gt;"",L3830-E3830,"-")</f>
        <v>5</v>
      </c>
      <c r="N3830" s="31">
        <v>980</v>
      </c>
      <c r="O3830" s="31" t="s">
        <v>7663</v>
      </c>
      <c r="P3830" s="31">
        <v>980</v>
      </c>
      <c r="Q3830" s="31"/>
      <c r="R3830" s="31" t="s">
        <v>7664</v>
      </c>
      <c r="S3830" s="31" t="s">
        <v>7665</v>
      </c>
      <c r="T3830" s="40" t="s">
        <v>7666</v>
      </c>
      <c r="U3830" s="40"/>
    </row>
    <row r="3831" ht="15" customHeight="1">
      <c r="A3831" s="39">
        <v>20</v>
      </c>
      <c r="B3831" s="54" t="s">
        <v>40</v>
      </c>
      <c r="C3831" s="55" t="s">
        <v>7641</v>
      </c>
      <c r="D3831" s="141" t="s">
        <v>6548</v>
      </c>
      <c r="E3831" s="88">
        <v>45426</v>
      </c>
      <c r="F3831" s="37" t="str">
        <f>VLOOKUP($C3831,CARPETAS!$C$5:$L$2388,2,FALSE)</f>
        <v>PYB093</v>
      </c>
      <c r="G3831" s="27">
        <f>VLOOKUP($C3831,CARPETAS!$C$5:$L$2388,9,FALSE)</f>
        <v>0</v>
      </c>
      <c r="H3831" s="28">
        <f>VLOOKUP($C3831,CARPETAS!$C$5:$L$2388,5,FALSE)</f>
        <v>0</v>
      </c>
      <c r="I3831" s="88">
        <v>45429</v>
      </c>
      <c r="J3831" s="29" t="str">
        <f>VLOOKUP($C3831,CARPETAS!$C$5:$L$2388,4,FALSE)</f>
        <v>Salto</v>
      </c>
      <c r="K3831" s="38"/>
      <c r="L3831" s="93">
        <f t="shared" si="243"/>
        <v>45430</v>
      </c>
      <c r="M3831" s="30">
        <f t="shared" si="244"/>
        <v>4</v>
      </c>
      <c r="N3831" s="31">
        <v>980</v>
      </c>
      <c r="O3831" s="31" t="s">
        <v>7667</v>
      </c>
      <c r="P3831" s="31">
        <v>980</v>
      </c>
      <c r="Q3831" s="31"/>
      <c r="R3831" s="31" t="s">
        <v>7668</v>
      </c>
      <c r="S3831" s="31"/>
      <c r="T3831" s="40" t="s">
        <v>7669</v>
      </c>
      <c r="U3831" s="40"/>
    </row>
    <row r="3832" ht="15" customHeight="1">
      <c r="A3832" s="39">
        <v>20</v>
      </c>
      <c r="B3832" s="54" t="s">
        <v>40</v>
      </c>
      <c r="C3832" s="55" t="s">
        <v>7641</v>
      </c>
      <c r="D3832" s="141" t="s">
        <v>6548</v>
      </c>
      <c r="E3832" s="88">
        <v>45427</v>
      </c>
      <c r="F3832" s="37" t="str">
        <f>VLOOKUP($C3832,CARPETAS!$C$5:$L$2388,2,FALSE)</f>
        <v>PYB093</v>
      </c>
      <c r="G3832" s="27">
        <f>VLOOKUP($C3832,CARPETAS!$C$5:$L$2388,9,FALSE)</f>
        <v>0</v>
      </c>
      <c r="H3832" s="28">
        <f>VLOOKUP($C3832,CARPETAS!$C$5:$L$2388,5,FALSE)</f>
        <v>0</v>
      </c>
      <c r="I3832" s="88">
        <v>45429</v>
      </c>
      <c r="J3832" s="29" t="str">
        <f>VLOOKUP($C3832,CARPETAS!$C$5:$L$2388,4,FALSE)</f>
        <v>Salto</v>
      </c>
      <c r="K3832" s="38"/>
      <c r="L3832" s="93">
        <f t="shared" si="243"/>
        <v>45430</v>
      </c>
      <c r="M3832" s="30">
        <f t="shared" si="244"/>
        <v>3</v>
      </c>
      <c r="N3832" s="31">
        <v>980</v>
      </c>
      <c r="O3832" s="31" t="s">
        <v>7670</v>
      </c>
      <c r="P3832" s="31">
        <v>980</v>
      </c>
      <c r="Q3832" s="31"/>
      <c r="R3832" s="31" t="s">
        <v>6765</v>
      </c>
      <c r="S3832" s="31"/>
      <c r="T3832" s="40" t="s">
        <v>7669</v>
      </c>
      <c r="U3832" s="40"/>
    </row>
    <row r="3833" ht="15" customHeight="1">
      <c r="A3833" s="39">
        <v>20</v>
      </c>
      <c r="B3833" s="54" t="s">
        <v>40</v>
      </c>
      <c r="C3833" s="55" t="s">
        <v>7632</v>
      </c>
      <c r="D3833" s="141" t="s">
        <v>37</v>
      </c>
      <c r="E3833" s="88">
        <v>45427</v>
      </c>
      <c r="F3833" s="37" t="str">
        <f>VLOOKUP($C3833,CARPETAS!$C$5:$L$2388,2,FALSE)</f>
        <v>BRB027</v>
      </c>
      <c r="G3833" s="27" t="str">
        <f>VLOOKUP($C3833,CARPETAS!$C$5:$L$2388,9,FALSE)</f>
        <v>149,21,06</v>
      </c>
      <c r="H3833" s="28" t="str">
        <f>VLOOKUP($C3833,CARPETAS!$C$5:$L$2388,5,FALSE)</f>
        <v>FG</v>
      </c>
      <c r="I3833" s="88">
        <v>45429</v>
      </c>
      <c r="J3833" s="29" t="str">
        <f>VLOOKUP($C3833,CARPETAS!$C$5:$L$2388,4,FALSE)</f>
        <v>Rio Branco</v>
      </c>
      <c r="K3833" s="38"/>
      <c r="L3833" s="93">
        <f t="shared" si="243"/>
        <v>45430</v>
      </c>
      <c r="M3833" s="30">
        <f t="shared" si="244"/>
        <v>3</v>
      </c>
      <c r="N3833" s="31">
        <v>990</v>
      </c>
      <c r="O3833" s="31" t="s">
        <v>1549</v>
      </c>
      <c r="P3833" s="31">
        <v>918</v>
      </c>
      <c r="Q3833" s="31">
        <v>105</v>
      </c>
      <c r="R3833" s="31" t="s">
        <v>4976</v>
      </c>
      <c r="S3833" s="31" t="s">
        <v>4977</v>
      </c>
      <c r="T3833" s="40" t="s">
        <v>7671</v>
      </c>
      <c r="U3833" s="40"/>
    </row>
    <row r="3834" ht="15" customHeight="1">
      <c r="A3834" s="39">
        <v>20</v>
      </c>
      <c r="B3834" s="54" t="s">
        <v>40</v>
      </c>
      <c r="C3834" s="55" t="s">
        <v>7672</v>
      </c>
      <c r="D3834" s="141" t="s">
        <v>6799</v>
      </c>
      <c r="E3834" s="88">
        <v>45425</v>
      </c>
      <c r="F3834" s="37" t="str">
        <f>VLOOKUP($C3834,CARPETAS!$C$5:$L$2388,2,FALSE)</f>
        <v>PYB095</v>
      </c>
      <c r="G3834" s="27">
        <f>VLOOKUP($C3834,CARPETAS!$C$5:$L$2388,9,FALSE)</f>
        <v>0</v>
      </c>
      <c r="H3834" s="28">
        <f>VLOOKUP($C3834,CARPETAS!$C$5:$L$2388,5,FALSE)</f>
        <v>0</v>
      </c>
      <c r="I3834" s="88">
        <v>45430</v>
      </c>
      <c r="J3834" s="29" t="str">
        <f>VLOOKUP($C3834,CARPETAS!$C$5:$L$2388,4,FALSE)</f>
        <v>Salto</v>
      </c>
      <c r="K3834" s="38"/>
      <c r="L3834" s="93">
        <f t="shared" si="243"/>
        <v>45431</v>
      </c>
      <c r="M3834" s="30">
        <f t="shared" si="244"/>
        <v>6</v>
      </c>
      <c r="N3834" s="31">
        <v>980</v>
      </c>
      <c r="O3834" s="31" t="s">
        <v>7673</v>
      </c>
      <c r="P3834" s="31">
        <v>972</v>
      </c>
      <c r="Q3834" s="31"/>
      <c r="R3834" s="31" t="s">
        <v>6973</v>
      </c>
      <c r="S3834" s="31"/>
      <c r="T3834" s="40" t="s">
        <v>7674</v>
      </c>
      <c r="U3834" s="40"/>
    </row>
    <row r="3835" ht="15" customHeight="1">
      <c r="A3835" s="39">
        <v>20</v>
      </c>
      <c r="B3835" s="54" t="s">
        <v>40</v>
      </c>
      <c r="C3835" s="55" t="s">
        <v>7581</v>
      </c>
      <c r="D3835" s="141" t="s">
        <v>7517</v>
      </c>
      <c r="E3835" s="88">
        <v>45427</v>
      </c>
      <c r="F3835" s="37" t="str">
        <f>VLOOKUP($C3835,CARPETAS!$C$5:$L$2388,2,FALSE)</f>
        <v>BRB023</v>
      </c>
      <c r="G3835" s="27" t="str">
        <f>VLOOKUP($C3835,CARPETAS!$C$5:$L$2388,9,FALSE)</f>
        <v>149,08,28</v>
      </c>
      <c r="H3835" s="28" t="str">
        <f>VLOOKUP($C3835,CARPETAS!$C$5:$L$2388,5,FALSE)</f>
        <v>Zanini</v>
      </c>
      <c r="I3835" s="88">
        <f>E3835+4</f>
        <v>45431</v>
      </c>
      <c r="J3835" s="29" t="str">
        <f>VLOOKUP($C3835,CARPETAS!$C$5:$L$2388,4,FALSE)</f>
        <v>Rio Branco</v>
      </c>
      <c r="K3835" s="38"/>
      <c r="L3835" s="93">
        <v>45433</v>
      </c>
      <c r="M3835" s="30">
        <f t="shared" si="244"/>
        <v>6</v>
      </c>
      <c r="N3835" s="31">
        <v>900</v>
      </c>
      <c r="O3835" s="31" t="s">
        <v>7675</v>
      </c>
      <c r="P3835" s="31">
        <v>900</v>
      </c>
      <c r="Q3835" s="31">
        <v>4434</v>
      </c>
      <c r="R3835" s="31" t="s">
        <v>696</v>
      </c>
      <c r="S3835" s="31" t="s">
        <v>697</v>
      </c>
      <c r="T3835" s="40" t="s">
        <v>7676</v>
      </c>
      <c r="U3835" s="40"/>
    </row>
    <row r="3836" ht="15" customHeight="1">
      <c r="A3836" s="39">
        <v>20</v>
      </c>
      <c r="B3836" s="54" t="s">
        <v>40</v>
      </c>
      <c r="C3836" s="55" t="s">
        <v>7632</v>
      </c>
      <c r="D3836" s="141" t="s">
        <v>7443</v>
      </c>
      <c r="E3836" s="88">
        <v>45429</v>
      </c>
      <c r="F3836" s="37" t="str">
        <f>VLOOKUP($C3836,CARPETAS!$C$5:$L$2388,2,FALSE)</f>
        <v>BRB027</v>
      </c>
      <c r="G3836" s="27" t="str">
        <f>VLOOKUP($C3836,CARPETAS!$C$5:$L$2388,9,FALSE)</f>
        <v>149,21,06</v>
      </c>
      <c r="H3836" s="28" t="str">
        <f>VLOOKUP($C3836,CARPETAS!$C$5:$L$2388,5,FALSE)</f>
        <v>FG</v>
      </c>
      <c r="I3836" s="88">
        <f>E3836+4</f>
        <v>45433</v>
      </c>
      <c r="J3836" s="29" t="str">
        <f>VLOOKUP($C3836,CARPETAS!$C$5:$L$2388,4,FALSE)</f>
        <v>Rio Branco</v>
      </c>
      <c r="K3836" s="38"/>
      <c r="L3836" s="93">
        <f>I3836+1</f>
        <v>45434</v>
      </c>
      <c r="M3836" s="30">
        <f t="shared" si="244"/>
        <v>5</v>
      </c>
      <c r="N3836" s="31">
        <v>990</v>
      </c>
      <c r="O3836" s="31" t="s">
        <v>7677</v>
      </c>
      <c r="P3836" s="31">
        <v>990</v>
      </c>
      <c r="Q3836" s="31">
        <v>109</v>
      </c>
      <c r="R3836" s="31" t="s">
        <v>4997</v>
      </c>
      <c r="S3836" s="31" t="s">
        <v>4998</v>
      </c>
      <c r="T3836" s="40" t="s">
        <v>7678</v>
      </c>
      <c r="U3836" s="40"/>
    </row>
    <row r="3837" ht="15" customHeight="1">
      <c r="A3837" s="39">
        <v>21</v>
      </c>
      <c r="B3837" s="54" t="s">
        <v>40</v>
      </c>
      <c r="C3837" s="55" t="s">
        <v>7591</v>
      </c>
      <c r="D3837" s="141" t="s">
        <v>1998</v>
      </c>
      <c r="E3837" s="88">
        <v>45432</v>
      </c>
      <c r="F3837" s="37" t="str">
        <f>VLOOKUP($C3837,CARPETAS!$C$5:$L$2388,2,FALSE)</f>
        <v>BRB025</v>
      </c>
      <c r="G3837" s="27" t="str">
        <f>VLOOKUP($C3837,CARPETAS!$C$5:$L$2388,9,FALSE)</f>
        <v>148,08,76</v>
      </c>
      <c r="H3837" s="28" t="str">
        <f>VLOOKUP($C3837,CARPETAS!$C$5:$L$2388,5,FALSE)</f>
        <v>Amaro</v>
      </c>
      <c r="I3837" s="88">
        <v>45434</v>
      </c>
      <c r="J3837" s="29" t="str">
        <f>VLOOKUP($C3837,CARPETAS!$C$5:$L$2388,4,FALSE)</f>
        <v>Rio Branco</v>
      </c>
      <c r="K3837" s="38"/>
      <c r="L3837" s="93">
        <v>45436</v>
      </c>
      <c r="M3837" s="30">
        <f t="shared" si="244"/>
        <v>4</v>
      </c>
      <c r="N3837" s="31">
        <v>990</v>
      </c>
      <c r="O3837" s="31" t="s">
        <v>2145</v>
      </c>
      <c r="P3837" s="31">
        <v>991</v>
      </c>
      <c r="Q3837" s="31">
        <v>3912</v>
      </c>
      <c r="R3837" s="31" t="s">
        <v>7679</v>
      </c>
      <c r="S3837" s="31" t="s">
        <v>7680</v>
      </c>
      <c r="T3837" s="40" t="s">
        <v>7681</v>
      </c>
      <c r="U3837" s="40"/>
    </row>
    <row r="3838" ht="15" customHeight="1">
      <c r="A3838" s="39">
        <v>20</v>
      </c>
      <c r="B3838" s="54" t="s">
        <v>40</v>
      </c>
      <c r="C3838" s="55" t="s">
        <v>7662</v>
      </c>
      <c r="D3838" s="141" t="s">
        <v>6984</v>
      </c>
      <c r="E3838" s="88">
        <v>45430</v>
      </c>
      <c r="F3838" s="37" t="str">
        <f>VLOOKUP($C3838,CARPETAS!$C$5:$L$2388,2,FALSE)</f>
        <v>PYB092</v>
      </c>
      <c r="G3838" s="27">
        <f>VLOOKUP($C3838,CARPETAS!$C$5:$L$2388,9,FALSE)</f>
        <v>0</v>
      </c>
      <c r="H3838" s="28">
        <f>VLOOKUP($C3838,CARPETAS!$C$5:$L$2388,5,FALSE)</f>
        <v>0</v>
      </c>
      <c r="I3838" s="88">
        <f>E3838+4</f>
        <v>45434</v>
      </c>
      <c r="J3838" s="29" t="str">
        <f>VLOOKUP($C3838,CARPETAS!$C$5:$L$2388,4,FALSE)</f>
        <v>Salto</v>
      </c>
      <c r="K3838" s="38"/>
      <c r="L3838" s="93">
        <f ref="L3838:L3844" t="shared" si="245">I3838+1</f>
        <v>45435</v>
      </c>
      <c r="M3838" s="30">
        <f t="shared" si="244"/>
        <v>5</v>
      </c>
      <c r="N3838" s="31">
        <v>980</v>
      </c>
      <c r="O3838" s="31" t="s">
        <v>7682</v>
      </c>
      <c r="P3838" s="31">
        <v>987</v>
      </c>
      <c r="Q3838" s="31"/>
      <c r="R3838" s="31" t="s">
        <v>5758</v>
      </c>
      <c r="S3838" s="31" t="s">
        <v>5759</v>
      </c>
      <c r="T3838" s="40" t="s">
        <v>7683</v>
      </c>
      <c r="U3838" s="40"/>
    </row>
    <row r="3839" ht="15" customHeight="1">
      <c r="A3839" s="39">
        <v>21</v>
      </c>
      <c r="B3839" s="54" t="s">
        <v>40</v>
      </c>
      <c r="C3839" s="55" t="s">
        <v>7684</v>
      </c>
      <c r="D3839" s="141" t="s">
        <v>6548</v>
      </c>
      <c r="E3839" s="88">
        <v>45431</v>
      </c>
      <c r="F3839" s="37" t="str">
        <f>VLOOKUP($C3839,CARPETAS!$C$5:$L$2388,2,FALSE)</f>
        <v>PYB096</v>
      </c>
      <c r="G3839" s="27">
        <f>VLOOKUP($C3839,CARPETAS!$C$5:$L$2388,9,FALSE)</f>
        <v>0</v>
      </c>
      <c r="H3839" s="28">
        <f>VLOOKUP($C3839,CARPETAS!$C$5:$L$2388,5,FALSE)</f>
        <v>0</v>
      </c>
      <c r="I3839" s="88">
        <v>45434</v>
      </c>
      <c r="J3839" s="29" t="str">
        <f>VLOOKUP($C3839,CARPETAS!$C$5:$L$2388,4,FALSE)</f>
        <v>Salto</v>
      </c>
      <c r="K3839" s="38"/>
      <c r="L3839" s="93">
        <f t="shared" si="245"/>
        <v>45435</v>
      </c>
      <c r="M3839" s="30">
        <f t="shared" si="244"/>
        <v>4</v>
      </c>
      <c r="N3839" s="31">
        <v>980</v>
      </c>
      <c r="O3839" s="31" t="s">
        <v>7685</v>
      </c>
      <c r="P3839" s="31">
        <v>981</v>
      </c>
      <c r="Q3839" s="31"/>
      <c r="R3839" s="31" t="s">
        <v>7686</v>
      </c>
      <c r="S3839" s="31"/>
      <c r="T3839" s="40" t="s">
        <v>7687</v>
      </c>
      <c r="U3839" s="40"/>
    </row>
    <row r="3840" ht="15" customHeight="1">
      <c r="A3840" s="39">
        <v>20</v>
      </c>
      <c r="B3840" s="54" t="s">
        <v>40</v>
      </c>
      <c r="C3840" s="55" t="s">
        <v>7688</v>
      </c>
      <c r="D3840" s="141" t="s">
        <v>1091</v>
      </c>
      <c r="E3840" s="88">
        <v>45430</v>
      </c>
      <c r="F3840" s="37" t="str">
        <f>VLOOKUP($C3840,CARPETAS!$C$5:$L$2388,2,FALSE)</f>
        <v>BRB028</v>
      </c>
      <c r="G3840" s="27" t="str">
        <f>VLOOKUP($C3840,CARPETAS!$C$5:$L$2388,9,FALSE)</f>
        <v>149,21,04</v>
      </c>
      <c r="H3840" s="28" t="str">
        <f>VLOOKUP($C3840,CARPETAS!$C$5:$L$2388,5,FALSE)</f>
        <v>Silvio </v>
      </c>
      <c r="I3840" s="88">
        <f>E3840+4</f>
        <v>45434</v>
      </c>
      <c r="J3840" s="29" t="str">
        <f>VLOOKUP($C3840,CARPETAS!$C$5:$L$2388,4,FALSE)</f>
        <v>Rio Branco</v>
      </c>
      <c r="K3840" s="38"/>
      <c r="L3840" s="93">
        <f t="shared" si="245"/>
        <v>45435</v>
      </c>
      <c r="M3840" s="30">
        <f t="shared" si="244"/>
        <v>5</v>
      </c>
      <c r="N3840" s="31">
        <v>918</v>
      </c>
      <c r="O3840" s="31" t="s">
        <v>1127</v>
      </c>
      <c r="P3840" s="31">
        <v>918</v>
      </c>
      <c r="Q3840" s="31">
        <v>6913</v>
      </c>
      <c r="R3840" s="31" t="s">
        <v>346</v>
      </c>
      <c r="S3840" s="31" t="s">
        <v>347</v>
      </c>
      <c r="T3840" s="40" t="s">
        <v>7689</v>
      </c>
      <c r="U3840" s="40"/>
    </row>
    <row r="3841" ht="15" customHeight="1">
      <c r="A3841" s="39">
        <v>21</v>
      </c>
      <c r="B3841" s="54" t="s">
        <v>40</v>
      </c>
      <c r="C3841" s="55" t="s">
        <v>7498</v>
      </c>
      <c r="D3841" s="141" t="s">
        <v>36</v>
      </c>
      <c r="E3841" s="88">
        <v>45433</v>
      </c>
      <c r="F3841" s="37" t="str">
        <f>VLOOKUP($C3841,CARPETAS!$C$5:$L$2388,2,FALSE)</f>
        <v>BRB019</v>
      </c>
      <c r="G3841" s="27" t="str">
        <f>VLOOKUP($C3841,CARPETAS!$C$5:$L$2388,9,FALSE)</f>
        <v>148,96,18</v>
      </c>
      <c r="H3841" s="28" t="str">
        <f>VLOOKUP($C3841,CARPETAS!$C$5:$L$2388,5,FALSE)</f>
        <v>Silvio Abierto</v>
      </c>
      <c r="I3841" s="88">
        <v>45435</v>
      </c>
      <c r="J3841" s="29" t="str">
        <f>VLOOKUP($C3841,CARPETAS!$C$5:$L$2388,4,FALSE)</f>
        <v>Rio Branco</v>
      </c>
      <c r="K3841" s="38"/>
      <c r="L3841" s="93">
        <f t="shared" si="245"/>
        <v>45436</v>
      </c>
      <c r="M3841" s="30">
        <f t="shared" si="244"/>
        <v>3</v>
      </c>
      <c r="N3841" s="31">
        <v>1008</v>
      </c>
      <c r="O3841" s="31" t="s">
        <v>1403</v>
      </c>
      <c r="P3841" s="31">
        <v>992</v>
      </c>
      <c r="Q3841" s="31">
        <v>6857</v>
      </c>
      <c r="R3841" s="31" t="s">
        <v>7690</v>
      </c>
      <c r="S3841" s="31" t="s">
        <v>7691</v>
      </c>
      <c r="T3841" s="40" t="s">
        <v>7692</v>
      </c>
      <c r="U3841" s="40"/>
    </row>
    <row r="3842" ht="15" customHeight="1">
      <c r="A3842" s="39">
        <v>21</v>
      </c>
      <c r="B3842" s="54" t="s">
        <v>40</v>
      </c>
      <c r="C3842" s="55" t="s">
        <v>7591</v>
      </c>
      <c r="D3842" s="141" t="s">
        <v>26</v>
      </c>
      <c r="E3842" s="88">
        <v>45433</v>
      </c>
      <c r="F3842" s="37" t="str">
        <f>VLOOKUP($C3842,CARPETAS!$C$5:$L$2388,2,FALSE)</f>
        <v>BRB025</v>
      </c>
      <c r="G3842" s="27" t="str">
        <f>VLOOKUP($C3842,CARPETAS!$C$5:$L$2388,9,FALSE)</f>
        <v>148,08,76</v>
      </c>
      <c r="H3842" s="28" t="str">
        <f>VLOOKUP($C3842,CARPETAS!$C$5:$L$2388,5,FALSE)</f>
        <v>Amaro</v>
      </c>
      <c r="I3842" s="88">
        <v>45435</v>
      </c>
      <c r="J3842" s="29" t="str">
        <f>VLOOKUP($C3842,CARPETAS!$C$5:$L$2388,4,FALSE)</f>
        <v>Rio Branco</v>
      </c>
      <c r="K3842" s="38"/>
      <c r="L3842" s="93">
        <f t="shared" si="245"/>
        <v>45436</v>
      </c>
      <c r="M3842" s="30">
        <f t="shared" si="244"/>
        <v>3</v>
      </c>
      <c r="N3842" s="31">
        <v>990</v>
      </c>
      <c r="O3842" s="31" t="s">
        <v>1593</v>
      </c>
      <c r="P3842" s="31">
        <v>990</v>
      </c>
      <c r="Q3842" s="31">
        <v>3916</v>
      </c>
      <c r="R3842" s="31" t="s">
        <v>4976</v>
      </c>
      <c r="S3842" s="31" t="s">
        <v>4977</v>
      </c>
      <c r="T3842" s="40" t="s">
        <v>7693</v>
      </c>
      <c r="U3842" s="40"/>
    </row>
    <row r="3843" ht="15" customHeight="1">
      <c r="A3843" s="39">
        <v>21</v>
      </c>
      <c r="B3843" s="54" t="s">
        <v>40</v>
      </c>
      <c r="C3843" s="55" t="s">
        <v>7684</v>
      </c>
      <c r="D3843" s="141" t="s">
        <v>6548</v>
      </c>
      <c r="E3843" s="88">
        <v>45432</v>
      </c>
      <c r="F3843" s="37" t="str">
        <f>VLOOKUP($C3843,CARPETAS!$C$5:$L$2388,2,FALSE)</f>
        <v>PYB096</v>
      </c>
      <c r="G3843" s="27">
        <f>VLOOKUP($C3843,CARPETAS!$C$5:$L$2388,9,FALSE)</f>
        <v>0</v>
      </c>
      <c r="H3843" s="28">
        <f>VLOOKUP($C3843,CARPETAS!$C$5:$L$2388,5,FALSE)</f>
        <v>0</v>
      </c>
      <c r="I3843" s="88">
        <v>45435</v>
      </c>
      <c r="J3843" s="29" t="str">
        <f>VLOOKUP($C3843,CARPETAS!$C$5:$L$2388,4,FALSE)</f>
        <v>Salto</v>
      </c>
      <c r="K3843" s="38"/>
      <c r="L3843" s="93">
        <f t="shared" si="245"/>
        <v>45436</v>
      </c>
      <c r="M3843" s="30">
        <f t="shared" si="244"/>
        <v>4</v>
      </c>
      <c r="N3843" s="31">
        <v>980</v>
      </c>
      <c r="O3843" s="31" t="s">
        <v>7694</v>
      </c>
      <c r="P3843" s="31">
        <v>980</v>
      </c>
      <c r="Q3843" s="31"/>
      <c r="R3843" s="31" t="s">
        <v>6665</v>
      </c>
      <c r="S3843" s="31"/>
      <c r="T3843" s="40" t="s">
        <v>7695</v>
      </c>
      <c r="U3843" s="40"/>
    </row>
    <row r="3844" ht="15" customHeight="1">
      <c r="A3844" s="39">
        <v>21</v>
      </c>
      <c r="B3844" s="54" t="s">
        <v>40</v>
      </c>
      <c r="C3844" s="55" t="s">
        <v>7696</v>
      </c>
      <c r="D3844" s="141" t="s">
        <v>7017</v>
      </c>
      <c r="E3844" s="88">
        <v>45432</v>
      </c>
      <c r="F3844" s="37" t="str">
        <f>VLOOKUP($C3844,CARPETAS!$C$5:$L$2388,2,FALSE)</f>
        <v>PYB097</v>
      </c>
      <c r="G3844" s="27">
        <f>VLOOKUP($C3844,CARPETAS!$C$5:$L$2388,9,FALSE)</f>
        <v>0</v>
      </c>
      <c r="H3844" s="28">
        <f>VLOOKUP($C3844,CARPETAS!$C$5:$L$2388,5,FALSE)</f>
        <v>0</v>
      </c>
      <c r="I3844" s="88">
        <v>45435</v>
      </c>
      <c r="J3844" s="29" t="str">
        <f>VLOOKUP($C3844,CARPETAS!$C$5:$L$2388,4,FALSE)</f>
        <v>Salto</v>
      </c>
      <c r="K3844" s="38"/>
      <c r="L3844" s="93">
        <f t="shared" si="245"/>
        <v>45436</v>
      </c>
      <c r="M3844" s="30">
        <f t="shared" si="244"/>
        <v>4</v>
      </c>
      <c r="N3844" s="31">
        <v>980</v>
      </c>
      <c r="O3844" s="31" t="s">
        <v>7663</v>
      </c>
      <c r="P3844" s="31">
        <v>980</v>
      </c>
      <c r="Q3844" s="31"/>
      <c r="R3844" s="31" t="s">
        <v>7697</v>
      </c>
      <c r="S3844" s="31" t="s">
        <v>7698</v>
      </c>
      <c r="T3844" s="40" t="s">
        <v>7699</v>
      </c>
      <c r="U3844" s="40"/>
    </row>
    <row r="3845" ht="15" customHeight="1">
      <c r="A3845" s="39">
        <v>21</v>
      </c>
      <c r="B3845" s="54" t="s">
        <v>40</v>
      </c>
      <c r="C3845" s="55" t="s">
        <v>7700</v>
      </c>
      <c r="D3845" s="141" t="s">
        <v>2282</v>
      </c>
      <c r="E3845" s="88">
        <v>45428</v>
      </c>
      <c r="F3845" s="37" t="str">
        <f>VLOOKUP($C3845,CARPETAS!$C$5:$L$2388,2,FALSE)</f>
        <v>BRE011</v>
      </c>
      <c r="G3845" s="27" t="str">
        <f>VLOOKUP($C3845,CARPETAS!$C$5:$L$2388,9,FALSE)</f>
        <v>1491766)</v>
      </c>
      <c r="H3845" s="28" t="str">
        <f>VLOOKUP($C3845,CARPETAS!$C$5:$L$2388,5,FALSE)</f>
        <v>Silvio</v>
      </c>
      <c r="I3845" s="88">
        <v>45435</v>
      </c>
      <c r="J3845" s="29" t="str">
        <f>VLOOKUP($C3845,CARPETAS!$C$5:$L$2388,4,FALSE)</f>
        <v>Rio Branco</v>
      </c>
      <c r="K3845" s="38"/>
      <c r="L3845" s="93">
        <f>I3845+1+1</f>
        <v>45437</v>
      </c>
      <c r="M3845" s="30">
        <f t="shared" si="244"/>
        <v>9</v>
      </c>
      <c r="N3845" s="31">
        <v>1960</v>
      </c>
      <c r="O3845" s="31"/>
      <c r="P3845" s="31"/>
      <c r="Q3845" s="31">
        <v>6909</v>
      </c>
      <c r="R3845" s="31" t="s">
        <v>7701</v>
      </c>
      <c r="S3845" s="31" t="s">
        <v>2169</v>
      </c>
      <c r="T3845" s="40" t="s">
        <v>7702</v>
      </c>
      <c r="U3845" s="40"/>
    </row>
    <row r="3846" ht="15" customHeight="1">
      <c r="A3846" s="39">
        <v>21</v>
      </c>
      <c r="B3846" s="54" t="s">
        <v>40</v>
      </c>
      <c r="C3846" s="55" t="s">
        <v>7703</v>
      </c>
      <c r="D3846" s="141" t="s">
        <v>38</v>
      </c>
      <c r="E3846" s="88">
        <v>45429</v>
      </c>
      <c r="F3846" s="37" t="str">
        <f>VLOOKUP($C3846,CARPETAS!$C$5:$L$2388,2,FALSE)</f>
        <v>BRA014</v>
      </c>
      <c r="G3846" s="27">
        <f>VLOOKUP($C3846,CARPETAS!$C$5:$L$2388,9,FALSE)</f>
        <v>0</v>
      </c>
      <c r="H3846" s="28" t="str">
        <f>VLOOKUP($C3846,CARPETAS!$C$5:$L$2388,5,FALSE)</f>
        <v>Silvio</v>
      </c>
      <c r="I3846" s="88">
        <v>45435</v>
      </c>
      <c r="J3846" s="29" t="str">
        <f>VLOOKUP($C3846,CARPETAS!$C$5:$L$2388,4,FALSE)</f>
        <v>Rio Branco</v>
      </c>
      <c r="K3846" s="38"/>
      <c r="L3846" s="93">
        <f>I3846+1+1</f>
        <v>45437</v>
      </c>
      <c r="M3846" s="30">
        <f t="shared" si="244"/>
        <v>8</v>
      </c>
      <c r="N3846" s="31">
        <v>1104</v>
      </c>
      <c r="O3846" s="31" t="s">
        <v>7076</v>
      </c>
      <c r="P3846" s="31">
        <v>1103</v>
      </c>
      <c r="Q3846" s="31">
        <v>6912</v>
      </c>
      <c r="R3846" s="31" t="s">
        <v>5486</v>
      </c>
      <c r="S3846" s="31" t="s">
        <v>7704</v>
      </c>
      <c r="T3846" s="40" t="s">
        <v>7705</v>
      </c>
      <c r="U3846" s="40"/>
    </row>
    <row r="3847" ht="15" customHeight="1">
      <c r="A3847" s="39">
        <v>21</v>
      </c>
      <c r="B3847" s="54" t="s">
        <v>40</v>
      </c>
      <c r="C3847" s="55" t="s">
        <v>7706</v>
      </c>
      <c r="D3847" s="141" t="s">
        <v>37</v>
      </c>
      <c r="E3847" s="88">
        <v>45433</v>
      </c>
      <c r="F3847" s="37" t="str">
        <f>VLOOKUP($C3847,CARPETAS!$C$5:$L$2388,2,FALSE)</f>
        <v>BRB029</v>
      </c>
      <c r="G3847" s="27">
        <f>VLOOKUP($C3847,CARPETAS!$C$5:$L$2388,9,FALSE)</f>
        <v>1493027</v>
      </c>
      <c r="H3847" s="28" t="str">
        <f>VLOOKUP($C3847,CARPETAS!$C$5:$L$2388,5,FALSE)</f>
        <v>FG</v>
      </c>
      <c r="I3847" s="88">
        <v>45435</v>
      </c>
      <c r="J3847" s="29" t="str">
        <f>VLOOKUP($C3847,CARPETAS!$C$5:$L$2388,4,FALSE)</f>
        <v>Rio Branco</v>
      </c>
      <c r="K3847" s="38"/>
      <c r="L3847" s="93">
        <f ref="L3847:L3891" t="shared" si="246">I3847+1</f>
        <v>45436</v>
      </c>
      <c r="M3847" s="30">
        <f t="shared" si="244"/>
        <v>3</v>
      </c>
      <c r="N3847" s="31">
        <v>990</v>
      </c>
      <c r="O3847" s="31"/>
      <c r="P3847" s="31">
        <v>990</v>
      </c>
      <c r="Q3847" s="31">
        <v>113</v>
      </c>
      <c r="R3847" s="31" t="s">
        <v>5874</v>
      </c>
      <c r="S3847" s="31" t="s">
        <v>7547</v>
      </c>
      <c r="T3847" s="40" t="s">
        <v>7693</v>
      </c>
      <c r="U3847" s="40"/>
    </row>
    <row r="3848" ht="15" customHeight="1">
      <c r="A3848" s="39">
        <v>21</v>
      </c>
      <c r="B3848" s="54" t="s">
        <v>40</v>
      </c>
      <c r="C3848" s="55" t="s">
        <v>7706</v>
      </c>
      <c r="D3848" s="141" t="s">
        <v>7517</v>
      </c>
      <c r="E3848" s="88">
        <v>45434</v>
      </c>
      <c r="F3848" s="37" t="str">
        <f>VLOOKUP($C3848,CARPETAS!$C$5:$L$2388,2,FALSE)</f>
        <v>BRB029</v>
      </c>
      <c r="G3848" s="27">
        <f>VLOOKUP($C3848,CARPETAS!$C$5:$L$2388,9,FALSE)</f>
        <v>1493027</v>
      </c>
      <c r="H3848" s="28" t="str">
        <f>VLOOKUP($C3848,CARPETAS!$C$5:$L$2388,5,FALSE)</f>
        <v>FG</v>
      </c>
      <c r="I3848" s="88">
        <v>45436</v>
      </c>
      <c r="J3848" s="29" t="str">
        <f>VLOOKUP($C3848,CARPETAS!$C$5:$L$2388,4,FALSE)</f>
        <v>Rio Branco</v>
      </c>
      <c r="K3848" s="38"/>
      <c r="L3848" s="93">
        <f t="shared" si="246"/>
        <v>45437</v>
      </c>
      <c r="M3848" s="30">
        <f t="shared" si="244"/>
        <v>3</v>
      </c>
      <c r="N3848" s="31">
        <v>990</v>
      </c>
      <c r="O3848" s="31" t="s">
        <v>7707</v>
      </c>
      <c r="P3848" s="31">
        <v>990</v>
      </c>
      <c r="Q3848" s="31">
        <v>115</v>
      </c>
      <c r="R3848" s="31" t="s">
        <v>7527</v>
      </c>
      <c r="S3848" s="31" t="s">
        <v>7528</v>
      </c>
      <c r="T3848" s="40" t="s">
        <v>7708</v>
      </c>
      <c r="U3848" s="40"/>
    </row>
    <row r="3849" ht="15" customHeight="1">
      <c r="A3849" s="39">
        <v>21</v>
      </c>
      <c r="B3849" s="54" t="s">
        <v>40</v>
      </c>
      <c r="C3849" s="55" t="s">
        <v>7706</v>
      </c>
      <c r="D3849" s="141" t="s">
        <v>37</v>
      </c>
      <c r="E3849" s="88">
        <v>45434</v>
      </c>
      <c r="F3849" s="37" t="str">
        <f>VLOOKUP($C3849,CARPETAS!$C$5:$L$2388,2,FALSE)</f>
        <v>BRB029</v>
      </c>
      <c r="G3849" s="27">
        <f>VLOOKUP($C3849,CARPETAS!$C$5:$L$2388,9,FALSE)</f>
        <v>1493027</v>
      </c>
      <c r="H3849" s="28" t="str">
        <f>VLOOKUP($C3849,CARPETAS!$C$5:$L$2388,5,FALSE)</f>
        <v>FG</v>
      </c>
      <c r="I3849" s="88">
        <f>E3849+4</f>
        <v>45438</v>
      </c>
      <c r="J3849" s="29" t="str">
        <f>VLOOKUP($C3849,CARPETAS!$C$5:$L$2388,4,FALSE)</f>
        <v>Rio Branco</v>
      </c>
      <c r="K3849" s="38"/>
      <c r="L3849" s="93">
        <f t="shared" si="246"/>
        <v>45439</v>
      </c>
      <c r="M3849" s="30">
        <f t="shared" si="244"/>
        <v>5</v>
      </c>
      <c r="N3849" s="31">
        <v>990</v>
      </c>
      <c r="O3849" s="31" t="s">
        <v>1561</v>
      </c>
      <c r="P3849" s="31">
        <v>990</v>
      </c>
      <c r="Q3849" s="31">
        <v>116</v>
      </c>
      <c r="R3849" s="31" t="s">
        <v>7488</v>
      </c>
      <c r="S3849" s="31" t="s">
        <v>7489</v>
      </c>
      <c r="T3849" s="40" t="s">
        <v>7709</v>
      </c>
      <c r="U3849" s="40"/>
    </row>
    <row r="3850" ht="15" customHeight="1">
      <c r="A3850" s="39">
        <v>21</v>
      </c>
      <c r="B3850" s="54" t="s">
        <v>40</v>
      </c>
      <c r="C3850" s="55" t="s">
        <v>7498</v>
      </c>
      <c r="D3850" s="141" t="s">
        <v>7710</v>
      </c>
      <c r="E3850" s="88">
        <v>45438</v>
      </c>
      <c r="F3850" s="37" t="str">
        <f>VLOOKUP($C3850,CARPETAS!$C$5:$L$2388,2,FALSE)</f>
        <v>BRB019</v>
      </c>
      <c r="G3850" s="27" t="str">
        <f>VLOOKUP($C3850,CARPETAS!$C$5:$L$2388,9,FALSE)</f>
        <v>148,96,18</v>
      </c>
      <c r="H3850" s="28" t="str">
        <f>VLOOKUP($C3850,CARPETAS!$C$5:$L$2388,5,FALSE)</f>
        <v>Silvio Abierto</v>
      </c>
      <c r="I3850" s="88">
        <v>45439</v>
      </c>
      <c r="J3850" s="29" t="str">
        <f>VLOOKUP($C3850,CARPETAS!$C$5:$L$2388,4,FALSE)</f>
        <v>Rio Branco</v>
      </c>
      <c r="K3850" s="38"/>
      <c r="L3850" s="93">
        <f t="shared" si="246"/>
        <v>45440</v>
      </c>
      <c r="M3850" s="30">
        <f t="shared" si="244"/>
        <v>2</v>
      </c>
      <c r="N3850" s="31">
        <v>1008</v>
      </c>
      <c r="O3850" s="31" t="s">
        <v>1140</v>
      </c>
      <c r="P3850" s="31">
        <v>990</v>
      </c>
      <c r="Q3850" s="31">
        <v>6858</v>
      </c>
      <c r="R3850" s="31" t="s">
        <v>7711</v>
      </c>
      <c r="S3850" s="31" t="s">
        <v>7712</v>
      </c>
      <c r="T3850" s="40" t="s">
        <v>7713</v>
      </c>
      <c r="U3850" s="40"/>
    </row>
    <row r="3851" ht="15" customHeight="1">
      <c r="A3851" s="39">
        <v>21</v>
      </c>
      <c r="B3851" s="54" t="s">
        <v>40</v>
      </c>
      <c r="C3851" s="55" t="s">
        <v>7706</v>
      </c>
      <c r="D3851" s="141" t="s">
        <v>37</v>
      </c>
      <c r="E3851" s="88">
        <v>45436</v>
      </c>
      <c r="F3851" s="37" t="str">
        <f>VLOOKUP($C3851,CARPETAS!$C$5:$L$2388,2,FALSE)</f>
        <v>BRB029</v>
      </c>
      <c r="G3851" s="27">
        <f>VLOOKUP($C3851,CARPETAS!$C$5:$L$2388,9,FALSE)</f>
        <v>1493027</v>
      </c>
      <c r="H3851" s="28" t="str">
        <f>VLOOKUP($C3851,CARPETAS!$C$5:$L$2388,5,FALSE)</f>
        <v>FG</v>
      </c>
      <c r="I3851" s="88">
        <v>45439</v>
      </c>
      <c r="J3851" s="29" t="str">
        <f>VLOOKUP($C3851,CARPETAS!$C$5:$L$2388,4,FALSE)</f>
        <v>Rio Branco</v>
      </c>
      <c r="K3851" s="38"/>
      <c r="L3851" s="93">
        <f t="shared" si="246"/>
        <v>45440</v>
      </c>
      <c r="M3851" s="30">
        <f t="shared" si="244"/>
        <v>4</v>
      </c>
      <c r="N3851" s="31">
        <v>990</v>
      </c>
      <c r="O3851" s="31" t="s">
        <v>1618</v>
      </c>
      <c r="P3851" s="31">
        <v>990</v>
      </c>
      <c r="Q3851" s="31">
        <v>118</v>
      </c>
      <c r="R3851" s="31" t="s">
        <v>7714</v>
      </c>
      <c r="S3851" s="31" t="s">
        <v>7715</v>
      </c>
      <c r="T3851" s="40" t="s">
        <v>7716</v>
      </c>
      <c r="U3851" s="40"/>
    </row>
    <row r="3852" ht="15" customHeight="1">
      <c r="A3852" s="39">
        <v>21</v>
      </c>
      <c r="B3852" s="54" t="s">
        <v>40</v>
      </c>
      <c r="C3852" s="55" t="s">
        <v>7706</v>
      </c>
      <c r="D3852" s="141" t="s">
        <v>7443</v>
      </c>
      <c r="E3852" s="88">
        <v>45436</v>
      </c>
      <c r="F3852" s="37" t="str">
        <f>VLOOKUP($C3852,CARPETAS!$C$5:$L$2388,2,FALSE)</f>
        <v>BRB029</v>
      </c>
      <c r="G3852" s="27">
        <f>VLOOKUP($C3852,CARPETAS!$C$5:$L$2388,9,FALSE)</f>
        <v>1493027</v>
      </c>
      <c r="H3852" s="28" t="str">
        <f>VLOOKUP($C3852,CARPETAS!$C$5:$L$2388,5,FALSE)</f>
        <v>FG</v>
      </c>
      <c r="I3852" s="88">
        <v>45439</v>
      </c>
      <c r="J3852" s="29" t="str">
        <f>VLOOKUP($C3852,CARPETAS!$C$5:$L$2388,4,FALSE)</f>
        <v>Rio Branco</v>
      </c>
      <c r="K3852" s="38"/>
      <c r="L3852" s="93">
        <f t="shared" si="246"/>
        <v>45440</v>
      </c>
      <c r="M3852" s="30">
        <f t="shared" si="244"/>
        <v>4</v>
      </c>
      <c r="N3852" s="31">
        <v>990</v>
      </c>
      <c r="O3852" s="31" t="s">
        <v>7717</v>
      </c>
      <c r="P3852" s="31">
        <v>990</v>
      </c>
      <c r="Q3852" s="31">
        <v>119</v>
      </c>
      <c r="R3852" s="31" t="s">
        <v>7718</v>
      </c>
      <c r="S3852" s="31" t="s">
        <v>7719</v>
      </c>
      <c r="T3852" s="40" t="s">
        <v>7720</v>
      </c>
      <c r="U3852" s="40"/>
    </row>
    <row r="3853" ht="15" customHeight="1">
      <c r="A3853" s="39">
        <v>22</v>
      </c>
      <c r="B3853" s="54" t="s">
        <v>40</v>
      </c>
      <c r="C3853" s="55" t="s">
        <v>7706</v>
      </c>
      <c r="D3853" s="141" t="s">
        <v>7443</v>
      </c>
      <c r="E3853" s="88">
        <v>45437</v>
      </c>
      <c r="F3853" s="37" t="str">
        <f>VLOOKUP($C3853,CARPETAS!$C$5:$L$2388,2,FALSE)</f>
        <v>BRB029</v>
      </c>
      <c r="G3853" s="27">
        <f>VLOOKUP($C3853,CARPETAS!$C$5:$L$2388,9,FALSE)</f>
        <v>1493027</v>
      </c>
      <c r="H3853" s="28" t="str">
        <f>VLOOKUP($C3853,CARPETAS!$C$5:$L$2388,5,FALSE)</f>
        <v>FG</v>
      </c>
      <c r="I3853" s="88">
        <v>45439</v>
      </c>
      <c r="J3853" s="29" t="str">
        <f>VLOOKUP($C3853,CARPETAS!$C$5:$L$2388,4,FALSE)</f>
        <v>Rio Branco</v>
      </c>
      <c r="K3853" s="38"/>
      <c r="L3853" s="93">
        <f t="shared" si="246"/>
        <v>45440</v>
      </c>
      <c r="M3853" s="30">
        <f t="shared" si="244"/>
        <v>3</v>
      </c>
      <c r="N3853" s="31">
        <v>990</v>
      </c>
      <c r="O3853" s="31" t="s">
        <v>7721</v>
      </c>
      <c r="P3853" s="31">
        <v>990</v>
      </c>
      <c r="Q3853" s="31">
        <v>121</v>
      </c>
      <c r="R3853" s="31" t="s">
        <v>3539</v>
      </c>
      <c r="S3853" s="31" t="s">
        <v>5875</v>
      </c>
      <c r="T3853" s="40" t="s">
        <v>7720</v>
      </c>
      <c r="U3853" s="40"/>
    </row>
    <row r="3854" ht="15" customHeight="1">
      <c r="A3854" s="39">
        <v>22</v>
      </c>
      <c r="B3854" s="54" t="s">
        <v>40</v>
      </c>
      <c r="C3854" s="55" t="s">
        <v>7722</v>
      </c>
      <c r="D3854" s="141" t="s">
        <v>37</v>
      </c>
      <c r="E3854" s="88">
        <v>45437</v>
      </c>
      <c r="F3854" s="37" t="str">
        <f>VLOOKUP($C3854,CARPETAS!$C$5:$L$2388,2,FALSE)</f>
        <v>BRB031</v>
      </c>
      <c r="G3854" s="27" t="str">
        <f>VLOOKUP($C3854,CARPETAS!$C$5:$L$2388,9,FALSE)</f>
        <v>149,32,84</v>
      </c>
      <c r="H3854" s="28" t="str">
        <f>VLOOKUP($C3854,CARPETAS!$C$5:$L$2388,5,FALSE)</f>
        <v>FG</v>
      </c>
      <c r="I3854" s="88">
        <v>45439</v>
      </c>
      <c r="J3854" s="29" t="str">
        <f>VLOOKUP($C3854,CARPETAS!$C$5:$L$2388,4,FALSE)</f>
        <v>Rio Branco</v>
      </c>
      <c r="K3854" s="38"/>
      <c r="L3854" s="93">
        <f t="shared" si="246"/>
        <v>45440</v>
      </c>
      <c r="M3854" s="30">
        <f t="shared" si="244"/>
        <v>3</v>
      </c>
      <c r="N3854" s="31">
        <v>990</v>
      </c>
      <c r="O3854" s="31" t="s">
        <v>1574</v>
      </c>
      <c r="P3854" s="31">
        <v>990</v>
      </c>
      <c r="Q3854" s="31">
        <v>123</v>
      </c>
      <c r="R3854" s="31" t="s">
        <v>7550</v>
      </c>
      <c r="S3854" s="31" t="s">
        <v>7551</v>
      </c>
      <c r="T3854" s="40" t="s">
        <v>7716</v>
      </c>
      <c r="U3854" s="40"/>
    </row>
    <row r="3855" ht="15" customHeight="1">
      <c r="A3855" s="39">
        <v>21</v>
      </c>
      <c r="B3855" s="54" t="s">
        <v>40</v>
      </c>
      <c r="C3855" s="55" t="s">
        <v>7722</v>
      </c>
      <c r="D3855" s="141" t="s">
        <v>37</v>
      </c>
      <c r="E3855" s="88">
        <v>45438</v>
      </c>
      <c r="F3855" s="37" t="str">
        <f>VLOOKUP($C3855,CARPETAS!$C$5:$L$2388,2,FALSE)</f>
        <v>BRB031</v>
      </c>
      <c r="G3855" s="27" t="str">
        <f>VLOOKUP($C3855,CARPETAS!$C$5:$L$2388,9,FALSE)</f>
        <v>149,32,84</v>
      </c>
      <c r="H3855" s="28" t="str">
        <f>VLOOKUP($C3855,CARPETAS!$C$5:$L$2388,5,FALSE)</f>
        <v>FG</v>
      </c>
      <c r="I3855" s="88">
        <v>45439</v>
      </c>
      <c r="J3855" s="29" t="str">
        <f>VLOOKUP($C3855,CARPETAS!$C$5:$L$2388,4,FALSE)</f>
        <v>Rio Branco</v>
      </c>
      <c r="K3855" s="38"/>
      <c r="L3855" s="93">
        <f t="shared" si="246"/>
        <v>45440</v>
      </c>
      <c r="M3855" s="30">
        <f t="shared" si="244"/>
        <v>2</v>
      </c>
      <c r="N3855" s="31">
        <v>990</v>
      </c>
      <c r="O3855" s="31" t="s">
        <v>1584</v>
      </c>
      <c r="P3855" s="31">
        <v>990</v>
      </c>
      <c r="Q3855" s="31">
        <v>124</v>
      </c>
      <c r="R3855" s="31" t="s">
        <v>7723</v>
      </c>
      <c r="S3855" s="31" t="s">
        <v>7724</v>
      </c>
      <c r="T3855" s="40" t="s">
        <v>7716</v>
      </c>
      <c r="U3855" s="40"/>
    </row>
    <row r="3856" ht="15" customHeight="1">
      <c r="A3856" s="39">
        <v>22</v>
      </c>
      <c r="B3856" s="54" t="s">
        <v>40</v>
      </c>
      <c r="C3856" s="55" t="s">
        <v>7725</v>
      </c>
      <c r="D3856" s="141" t="s">
        <v>7517</v>
      </c>
      <c r="E3856" s="88">
        <v>45437</v>
      </c>
      <c r="F3856" s="37" t="str">
        <f>VLOOKUP($C3856,CARPETAS!$C$5:$L$2388,2,FALSE)</f>
        <v>BRB032</v>
      </c>
      <c r="G3856" s="27" t="str">
        <f>VLOOKUP($C3856,CARPETAS!$C$5:$L$2388,9,FALSE)</f>
        <v>149,32,85</v>
      </c>
      <c r="H3856" s="28" t="str">
        <f>VLOOKUP($C3856,CARPETAS!$C$5:$L$2388,5,FALSE)</f>
        <v>Amaro</v>
      </c>
      <c r="I3856" s="88">
        <v>45439</v>
      </c>
      <c r="J3856" s="29" t="str">
        <f>VLOOKUP($C3856,CARPETAS!$C$5:$L$2388,4,FALSE)</f>
        <v>Rio Branco</v>
      </c>
      <c r="K3856" s="38"/>
      <c r="L3856" s="93">
        <f t="shared" si="246"/>
        <v>45440</v>
      </c>
      <c r="M3856" s="30">
        <f t="shared" si="244"/>
        <v>3</v>
      </c>
      <c r="N3856" s="31">
        <v>990</v>
      </c>
      <c r="O3856" s="31" t="s">
        <v>7707</v>
      </c>
      <c r="P3856" s="31">
        <v>990</v>
      </c>
      <c r="Q3856" s="31">
        <v>3933</v>
      </c>
      <c r="R3856" s="31" t="s">
        <v>3648</v>
      </c>
      <c r="S3856" s="31" t="s">
        <v>3649</v>
      </c>
      <c r="T3856" s="40" t="s">
        <v>7726</v>
      </c>
      <c r="U3856" s="40"/>
    </row>
    <row r="3857" ht="15" customHeight="1">
      <c r="A3857" s="39">
        <v>21</v>
      </c>
      <c r="B3857" s="54" t="s">
        <v>40</v>
      </c>
      <c r="C3857" s="55" t="s">
        <v>7727</v>
      </c>
      <c r="D3857" s="141" t="s">
        <v>5184</v>
      </c>
      <c r="E3857" s="88">
        <v>45434</v>
      </c>
      <c r="F3857" s="37" t="str">
        <f>VLOOKUP($C3857,CARPETAS!$C$5:$L$2388,2,FALSE)</f>
        <v>BRE012</v>
      </c>
      <c r="G3857" s="27" t="str">
        <f>VLOOKUP($C3857,CARPETAS!$C$5:$L$2388,9,FALSE)</f>
        <v>1492867/1492868/1492870/1492869</v>
      </c>
      <c r="H3857" s="28" t="str">
        <f>VLOOKUP($C3857,CARPETAS!$C$5:$L$2388,5,FALSE)</f>
        <v>Silvio</v>
      </c>
      <c r="I3857" s="88">
        <v>45440</v>
      </c>
      <c r="J3857" s="29" t="str">
        <f>VLOOKUP($C3857,CARPETAS!$C$5:$L$2388,4,FALSE)</f>
        <v>Chuy</v>
      </c>
      <c r="K3857" s="38"/>
      <c r="L3857" s="93">
        <f t="shared" si="246"/>
        <v>45441</v>
      </c>
      <c r="M3857" s="30">
        <f t="shared" si="244"/>
        <v>7</v>
      </c>
      <c r="N3857" s="31">
        <v>1658</v>
      </c>
      <c r="O3857" s="31"/>
      <c r="P3857" s="31"/>
      <c r="Q3857" s="31"/>
      <c r="R3857" s="31"/>
      <c r="S3857" s="31"/>
      <c r="T3857" s="40" t="s">
        <v>7728</v>
      </c>
      <c r="U3857" s="40"/>
    </row>
    <row r="3858" ht="15" customHeight="1">
      <c r="A3858" s="39">
        <v>22</v>
      </c>
      <c r="B3858" s="54" t="s">
        <v>40</v>
      </c>
      <c r="C3858" s="55" t="s">
        <v>7722</v>
      </c>
      <c r="D3858" s="141" t="s">
        <v>7443</v>
      </c>
      <c r="E3858" s="88">
        <v>45439</v>
      </c>
      <c r="F3858" s="37" t="str">
        <f>VLOOKUP($C3858,CARPETAS!$C$5:$L$2388,2,FALSE)</f>
        <v>BRB031</v>
      </c>
      <c r="G3858" s="27" t="str">
        <f>VLOOKUP($C3858,CARPETAS!$C$5:$L$2388,9,FALSE)</f>
        <v>149,32,84</v>
      </c>
      <c r="H3858" s="28" t="str">
        <f>VLOOKUP($C3858,CARPETAS!$C$5:$L$2388,5,FALSE)</f>
        <v>FG</v>
      </c>
      <c r="I3858" s="88">
        <v>45441</v>
      </c>
      <c r="J3858" s="29" t="str">
        <f>VLOOKUP($C3858,CARPETAS!$C$5:$L$2388,4,FALSE)</f>
        <v>Rio Branco</v>
      </c>
      <c r="K3858" s="38"/>
      <c r="L3858" s="93">
        <f t="shared" si="246"/>
        <v>45442</v>
      </c>
      <c r="M3858" s="30">
        <f t="shared" si="244"/>
        <v>3</v>
      </c>
      <c r="N3858" s="31">
        <v>990</v>
      </c>
      <c r="O3858" s="31" t="s">
        <v>7729</v>
      </c>
      <c r="P3858" s="31">
        <v>990</v>
      </c>
      <c r="Q3858" s="31">
        <v>128</v>
      </c>
      <c r="R3858" s="31" t="s">
        <v>4997</v>
      </c>
      <c r="S3858" s="31" t="s">
        <v>4998</v>
      </c>
      <c r="T3858" s="40" t="s">
        <v>7730</v>
      </c>
      <c r="U3858" s="40"/>
    </row>
    <row r="3859" ht="15" customHeight="1">
      <c r="A3859" s="39">
        <v>22</v>
      </c>
      <c r="B3859" s="54" t="s">
        <v>40</v>
      </c>
      <c r="C3859" s="55" t="s">
        <v>7722</v>
      </c>
      <c r="D3859" s="141" t="s">
        <v>37</v>
      </c>
      <c r="E3859" s="88">
        <v>45439</v>
      </c>
      <c r="F3859" s="37" t="str">
        <f>VLOOKUP($C3859,CARPETAS!$C$5:$L$2388,2,FALSE)</f>
        <v>BRB031</v>
      </c>
      <c r="G3859" s="27" t="str">
        <f>VLOOKUP($C3859,CARPETAS!$C$5:$L$2388,9,FALSE)</f>
        <v>149,32,84</v>
      </c>
      <c r="H3859" s="28" t="str">
        <f>VLOOKUP($C3859,CARPETAS!$C$5:$L$2388,5,FALSE)</f>
        <v>FG</v>
      </c>
      <c r="I3859" s="88">
        <v>45441</v>
      </c>
      <c r="J3859" s="29" t="str">
        <f>VLOOKUP($C3859,CARPETAS!$C$5:$L$2388,4,FALSE)</f>
        <v>Rio Branco</v>
      </c>
      <c r="K3859" s="38"/>
      <c r="L3859" s="93">
        <f t="shared" si="246"/>
        <v>45442</v>
      </c>
      <c r="M3859" s="30">
        <f t="shared" si="244"/>
        <v>3</v>
      </c>
      <c r="N3859" s="31">
        <v>990</v>
      </c>
      <c r="O3859" s="31" t="s">
        <v>1632</v>
      </c>
      <c r="P3859" s="31"/>
      <c r="Q3859" s="31">
        <v>126</v>
      </c>
      <c r="R3859" s="31" t="s">
        <v>7731</v>
      </c>
      <c r="S3859" s="31" t="s">
        <v>7732</v>
      </c>
      <c r="T3859" s="40" t="s">
        <v>7733</v>
      </c>
      <c r="U3859" s="40"/>
    </row>
    <row r="3860" ht="15" customHeight="1">
      <c r="A3860" s="39">
        <v>22</v>
      </c>
      <c r="B3860" s="54" t="s">
        <v>40</v>
      </c>
      <c r="C3860" s="55" t="s">
        <v>7734</v>
      </c>
      <c r="D3860" s="141" t="s">
        <v>6548</v>
      </c>
      <c r="E3860" s="88">
        <v>45439</v>
      </c>
      <c r="F3860" s="37" t="str">
        <f>VLOOKUP($C3860,CARPETAS!$C$5:$L$2388,2,FALSE)</f>
        <v>PYB099</v>
      </c>
      <c r="G3860" s="27">
        <f>VLOOKUP($C3860,CARPETAS!$C$5:$L$2388,9,FALSE)</f>
        <v>0</v>
      </c>
      <c r="H3860" s="28">
        <f>VLOOKUP($C3860,CARPETAS!$C$5:$L$2388,5,FALSE)</f>
        <v>0</v>
      </c>
      <c r="I3860" s="88">
        <v>45441</v>
      </c>
      <c r="J3860" s="29" t="str">
        <f>VLOOKUP($C3860,CARPETAS!$C$5:$L$2388,4,FALSE)</f>
        <v>Salto</v>
      </c>
      <c r="K3860" s="38"/>
      <c r="L3860" s="93">
        <f t="shared" si="246"/>
        <v>45442</v>
      </c>
      <c r="M3860" s="30">
        <f t="shared" si="244"/>
        <v>3</v>
      </c>
      <c r="N3860" s="31">
        <v>980</v>
      </c>
      <c r="O3860" s="31" t="s">
        <v>7735</v>
      </c>
      <c r="P3860" s="31">
        <v>981</v>
      </c>
      <c r="Q3860" s="31"/>
      <c r="R3860" s="31" t="s">
        <v>5427</v>
      </c>
      <c r="S3860" s="31" t="s">
        <v>5428</v>
      </c>
      <c r="T3860" s="40" t="s">
        <v>7736</v>
      </c>
      <c r="U3860" s="40"/>
    </row>
    <row r="3861" ht="15" customHeight="1">
      <c r="A3861" s="39">
        <v>22</v>
      </c>
      <c r="B3861" s="54" t="s">
        <v>40</v>
      </c>
      <c r="C3861" s="55" t="s">
        <v>7737</v>
      </c>
      <c r="D3861" s="141" t="s">
        <v>6984</v>
      </c>
      <c r="E3861" s="88">
        <v>45439</v>
      </c>
      <c r="F3861" s="37" t="str">
        <f>VLOOKUP($C3861,CARPETAS!$C$5:$L$2388,2,FALSE)</f>
        <v>PYB098</v>
      </c>
      <c r="G3861" s="27">
        <f>VLOOKUP($C3861,CARPETAS!$C$5:$L$2388,9,FALSE)</f>
        <v>0</v>
      </c>
      <c r="H3861" s="28">
        <f>VLOOKUP($C3861,CARPETAS!$C$5:$L$2388,5,FALSE)</f>
        <v>0</v>
      </c>
      <c r="I3861" s="88">
        <v>45441</v>
      </c>
      <c r="J3861" s="29" t="str">
        <f>VLOOKUP($C3861,CARPETAS!$C$5:$L$2388,4,FALSE)</f>
        <v>Salto</v>
      </c>
      <c r="K3861" s="38"/>
      <c r="L3861" s="93">
        <f t="shared" si="246"/>
        <v>45442</v>
      </c>
      <c r="M3861" s="30">
        <f t="shared" si="244"/>
        <v>3</v>
      </c>
      <c r="N3861" s="31">
        <v>990</v>
      </c>
      <c r="O3861" s="31" t="s">
        <v>7738</v>
      </c>
      <c r="P3861" s="31">
        <v>983</v>
      </c>
      <c r="Q3861" s="31"/>
      <c r="R3861" s="31" t="s">
        <v>7739</v>
      </c>
      <c r="S3861" s="31" t="s">
        <v>7740</v>
      </c>
      <c r="T3861" s="40" t="s">
        <v>7741</v>
      </c>
      <c r="U3861" s="40"/>
    </row>
    <row r="3862" ht="15" customHeight="1">
      <c r="A3862" s="39">
        <v>22</v>
      </c>
      <c r="B3862" s="54" t="s">
        <v>40</v>
      </c>
      <c r="C3862" s="55" t="s">
        <v>7742</v>
      </c>
      <c r="D3862" s="141" t="s">
        <v>1998</v>
      </c>
      <c r="E3862" s="88">
        <v>45439</v>
      </c>
      <c r="F3862" s="37" t="str">
        <f>VLOOKUP($C3862,CARPETAS!$C$5:$L$2388,2,FALSE)</f>
        <v>BRB033</v>
      </c>
      <c r="G3862" s="27" t="str">
        <f>VLOOKUP($C3862,CARPETAS!$C$5:$L$2388,9,FALSE)</f>
        <v>149,32,86</v>
      </c>
      <c r="H3862" s="28" t="str">
        <f>VLOOKUP($C3862,CARPETAS!$C$5:$L$2388,5,FALSE)</f>
        <v>Brod</v>
      </c>
      <c r="I3862" s="88">
        <v>45441</v>
      </c>
      <c r="J3862" s="29" t="str">
        <f>VLOOKUP($C3862,CARPETAS!$C$5:$L$2388,4,FALSE)</f>
        <v>Rio Branco</v>
      </c>
      <c r="K3862" s="38"/>
      <c r="L3862" s="93">
        <f t="shared" si="246"/>
        <v>45442</v>
      </c>
      <c r="M3862" s="30">
        <f t="shared" si="244"/>
        <v>3</v>
      </c>
      <c r="N3862" s="31">
        <v>990</v>
      </c>
      <c r="O3862" s="31" t="s">
        <v>2145</v>
      </c>
      <c r="P3862" s="31"/>
      <c r="Q3862" s="31">
        <v>2402</v>
      </c>
      <c r="R3862" s="31" t="s">
        <v>7743</v>
      </c>
      <c r="S3862" s="31" t="s">
        <v>7744</v>
      </c>
      <c r="T3862" s="40" t="s">
        <v>7745</v>
      </c>
      <c r="U3862" s="40"/>
    </row>
    <row r="3863" ht="15" customHeight="1">
      <c r="A3863" s="39">
        <v>22</v>
      </c>
      <c r="B3863" s="54" t="s">
        <v>40</v>
      </c>
      <c r="C3863" s="55" t="s">
        <v>7746</v>
      </c>
      <c r="D3863" s="141" t="s">
        <v>6554</v>
      </c>
      <c r="E3863" s="88">
        <v>45440</v>
      </c>
      <c r="F3863" s="37" t="str">
        <f>VLOOKUP($C3863,CARPETAS!$C$5:$L$2388,2,FALSE)</f>
        <v>PYB100</v>
      </c>
      <c r="G3863" s="27">
        <f>VLOOKUP($C3863,CARPETAS!$C$5:$L$2388,9,FALSE)</f>
        <v>0</v>
      </c>
      <c r="H3863" s="28">
        <f>VLOOKUP($C3863,CARPETAS!$C$5:$L$2388,5,FALSE)</f>
        <v>0</v>
      </c>
      <c r="I3863" s="88">
        <f>E3863+4</f>
        <v>45444</v>
      </c>
      <c r="J3863" s="29" t="str">
        <f>VLOOKUP($C3863,CARPETAS!$C$5:$L$2388,4,FALSE)</f>
        <v>Salto</v>
      </c>
      <c r="K3863" s="38"/>
      <c r="L3863" s="93">
        <f t="shared" si="246"/>
        <v>45445</v>
      </c>
      <c r="M3863" s="30">
        <f t="shared" si="244"/>
        <v>5</v>
      </c>
      <c r="N3863" s="31">
        <v>930</v>
      </c>
      <c r="O3863" s="31" t="s">
        <v>7747</v>
      </c>
      <c r="P3863" s="31">
        <v>931</v>
      </c>
      <c r="Q3863" s="31"/>
      <c r="R3863" s="31" t="s">
        <v>5190</v>
      </c>
      <c r="S3863" s="31" t="s">
        <v>6818</v>
      </c>
      <c r="T3863" s="40" t="s">
        <v>7748</v>
      </c>
      <c r="U3863" s="40"/>
    </row>
    <row r="3864" ht="15" customHeight="1">
      <c r="A3864" s="39">
        <v>22</v>
      </c>
      <c r="B3864" s="54" t="s">
        <v>40</v>
      </c>
      <c r="C3864" s="55" t="s">
        <v>7746</v>
      </c>
      <c r="D3864" s="141" t="s">
        <v>6554</v>
      </c>
      <c r="E3864" s="88">
        <v>45440</v>
      </c>
      <c r="F3864" s="37" t="str">
        <f>VLOOKUP($C3864,CARPETAS!$C$5:$L$2388,2,FALSE)</f>
        <v>PYB100</v>
      </c>
      <c r="G3864" s="27">
        <f>VLOOKUP($C3864,CARPETAS!$C$5:$L$2388,9,FALSE)</f>
        <v>0</v>
      </c>
      <c r="H3864" s="28">
        <f>VLOOKUP($C3864,CARPETAS!$C$5:$L$2388,5,FALSE)</f>
        <v>0</v>
      </c>
      <c r="I3864" s="88">
        <f>E3864+4</f>
        <v>45444</v>
      </c>
      <c r="J3864" s="29" t="str">
        <f>VLOOKUP($C3864,CARPETAS!$C$5:$L$2388,4,FALSE)</f>
        <v>Salto</v>
      </c>
      <c r="K3864" s="38"/>
      <c r="L3864" s="93">
        <f t="shared" si="246"/>
        <v>45445</v>
      </c>
      <c r="M3864" s="30">
        <f t="shared" si="244"/>
        <v>5</v>
      </c>
      <c r="N3864" s="31">
        <v>930</v>
      </c>
      <c r="O3864" s="31" t="s">
        <v>7749</v>
      </c>
      <c r="P3864" s="31">
        <v>930</v>
      </c>
      <c r="Q3864" s="31"/>
      <c r="R3864" s="31" t="s">
        <v>6467</v>
      </c>
      <c r="S3864" s="31" t="s">
        <v>2373</v>
      </c>
      <c r="T3864" s="40" t="s">
        <v>7750</v>
      </c>
      <c r="U3864" s="40"/>
    </row>
    <row r="3865" ht="15" customHeight="1">
      <c r="A3865" s="39">
        <v>22</v>
      </c>
      <c r="B3865" s="54" t="s">
        <v>40</v>
      </c>
      <c r="C3865" s="55" t="s">
        <v>7734</v>
      </c>
      <c r="D3865" s="141" t="s">
        <v>6548</v>
      </c>
      <c r="E3865" s="88">
        <v>45441</v>
      </c>
      <c r="F3865" s="37" t="str">
        <f>VLOOKUP($C3865,CARPETAS!$C$5:$L$2388,2,FALSE)</f>
        <v>PYB099</v>
      </c>
      <c r="G3865" s="27">
        <f>VLOOKUP($C3865,CARPETAS!$C$5:$L$2388,9,FALSE)</f>
        <v>0</v>
      </c>
      <c r="H3865" s="28">
        <f>VLOOKUP($C3865,CARPETAS!$C$5:$L$2388,5,FALSE)</f>
        <v>0</v>
      </c>
      <c r="I3865" s="88">
        <f>E3865+4</f>
        <v>45445</v>
      </c>
      <c r="J3865" s="29" t="str">
        <f>VLOOKUP($C3865,CARPETAS!$C$5:$L$2388,4,FALSE)</f>
        <v>Salto</v>
      </c>
      <c r="K3865" s="38"/>
      <c r="L3865" s="93">
        <f t="shared" si="246"/>
        <v>45446</v>
      </c>
      <c r="M3865" s="30">
        <f t="shared" si="244"/>
        <v>5</v>
      </c>
      <c r="N3865" s="31">
        <v>980</v>
      </c>
      <c r="O3865" s="31" t="s">
        <v>7751</v>
      </c>
      <c r="P3865" s="31">
        <v>980</v>
      </c>
      <c r="Q3865" s="31"/>
      <c r="R3865" s="31" t="s">
        <v>7752</v>
      </c>
      <c r="S3865" s="31" t="s">
        <v>7753</v>
      </c>
      <c r="T3865" s="40" t="s">
        <v>7754</v>
      </c>
      <c r="U3865" s="40"/>
    </row>
    <row r="3866" ht="15" customHeight="1">
      <c r="A3866" s="39">
        <v>22</v>
      </c>
      <c r="B3866" s="54" t="s">
        <v>40</v>
      </c>
      <c r="C3866" s="55" t="s">
        <v>7722</v>
      </c>
      <c r="D3866" s="141" t="s">
        <v>37</v>
      </c>
      <c r="E3866" s="88">
        <v>45443</v>
      </c>
      <c r="F3866" s="37" t="str">
        <f>VLOOKUP($C3866,CARPETAS!$C$5:$L$2388,2,FALSE)</f>
        <v>BRB031</v>
      </c>
      <c r="G3866" s="27" t="str">
        <f>VLOOKUP($C3866,CARPETAS!$C$5:$L$2388,9,FALSE)</f>
        <v>149,32,84</v>
      </c>
      <c r="H3866" s="28" t="str">
        <f>VLOOKUP($C3866,CARPETAS!$C$5:$L$2388,5,FALSE)</f>
        <v>FG</v>
      </c>
      <c r="I3866" s="88">
        <v>45446</v>
      </c>
      <c r="J3866" s="29" t="str">
        <f>VLOOKUP($C3866,CARPETAS!$C$5:$L$2388,4,FALSE)</f>
        <v>Rio Branco</v>
      </c>
      <c r="K3866" s="38"/>
      <c r="L3866" s="93">
        <f t="shared" si="246"/>
        <v>45447</v>
      </c>
      <c r="M3866" s="30">
        <f t="shared" si="244"/>
        <v>4</v>
      </c>
      <c r="N3866" s="31">
        <v>990</v>
      </c>
      <c r="O3866" s="31" t="s">
        <v>1644</v>
      </c>
      <c r="P3866" s="31">
        <v>990</v>
      </c>
      <c r="Q3866" s="31">
        <v>133</v>
      </c>
      <c r="R3866" s="31" t="s">
        <v>3539</v>
      </c>
      <c r="S3866" s="31" t="s">
        <v>5875</v>
      </c>
      <c r="T3866" s="40" t="s">
        <v>7755</v>
      </c>
      <c r="U3866" s="40"/>
    </row>
    <row r="3867" ht="15" customHeight="1">
      <c r="A3867" s="39">
        <v>22</v>
      </c>
      <c r="B3867" s="54" t="s">
        <v>40</v>
      </c>
      <c r="C3867" s="55" t="s">
        <v>7722</v>
      </c>
      <c r="D3867" s="141" t="s">
        <v>7443</v>
      </c>
      <c r="E3867" s="88">
        <v>45444</v>
      </c>
      <c r="F3867" s="37" t="str">
        <f>VLOOKUP($C3867,CARPETAS!$C$5:$L$2388,2,FALSE)</f>
        <v>BRB031</v>
      </c>
      <c r="G3867" s="27" t="str">
        <f>VLOOKUP($C3867,CARPETAS!$C$5:$L$2388,9,FALSE)</f>
        <v>149,32,84</v>
      </c>
      <c r="H3867" s="28" t="str">
        <f>VLOOKUP($C3867,CARPETAS!$C$5:$L$2388,5,FALSE)</f>
        <v>FG</v>
      </c>
      <c r="I3867" s="88">
        <v>45446</v>
      </c>
      <c r="J3867" s="29" t="str">
        <f>VLOOKUP($C3867,CARPETAS!$C$5:$L$2388,4,FALSE)</f>
        <v>Rio Branco</v>
      </c>
      <c r="K3867" s="38"/>
      <c r="L3867" s="93">
        <f t="shared" si="246"/>
        <v>45447</v>
      </c>
      <c r="M3867" s="30">
        <f t="shared" si="244"/>
        <v>3</v>
      </c>
      <c r="N3867" s="31">
        <v>990</v>
      </c>
      <c r="O3867" s="31" t="s">
        <v>7756</v>
      </c>
      <c r="P3867" s="31">
        <v>990</v>
      </c>
      <c r="Q3867" s="31">
        <v>131</v>
      </c>
      <c r="R3867" s="31" t="s">
        <v>7550</v>
      </c>
      <c r="S3867" s="31" t="s">
        <v>7551</v>
      </c>
      <c r="T3867" s="40" t="s">
        <v>7757</v>
      </c>
      <c r="U3867" s="40"/>
    </row>
    <row r="3868" ht="15" customHeight="1">
      <c r="A3868" s="39">
        <v>23</v>
      </c>
      <c r="B3868" s="54" t="s">
        <v>40</v>
      </c>
      <c r="C3868" s="55" t="s">
        <v>7758</v>
      </c>
      <c r="D3868" s="141" t="s">
        <v>7017</v>
      </c>
      <c r="E3868" s="88">
        <v>45444</v>
      </c>
      <c r="F3868" s="37" t="str">
        <f>VLOOKUP($C3868,CARPETAS!$C$5:$L$2388,2,FALSE)</f>
        <v>PYB102</v>
      </c>
      <c r="G3868" s="27">
        <f>VLOOKUP($C3868,CARPETAS!$C$5:$L$2388,9,FALSE)</f>
        <v>0</v>
      </c>
      <c r="H3868" s="28">
        <f>VLOOKUP($C3868,CARPETAS!$C$5:$L$2388,5,FALSE)</f>
        <v>0</v>
      </c>
      <c r="I3868" s="88">
        <v>45447</v>
      </c>
      <c r="J3868" s="29" t="str">
        <f>VLOOKUP($C3868,CARPETAS!$C$5:$L$2388,4,FALSE)</f>
        <v>Salto</v>
      </c>
      <c r="K3868" s="38"/>
      <c r="L3868" s="93">
        <f t="shared" si="246"/>
        <v>45448</v>
      </c>
      <c r="M3868" s="30">
        <f t="shared" si="244"/>
        <v>4</v>
      </c>
      <c r="N3868" s="31">
        <v>980</v>
      </c>
      <c r="O3868" s="31" t="s">
        <v>7759</v>
      </c>
      <c r="P3868" s="31">
        <v>982</v>
      </c>
      <c r="Q3868" s="31"/>
      <c r="R3868" s="31" t="s">
        <v>7760</v>
      </c>
      <c r="S3868" s="31" t="s">
        <v>7761</v>
      </c>
      <c r="T3868" s="40" t="s">
        <v>7762</v>
      </c>
      <c r="U3868" s="40"/>
    </row>
    <row r="3869" ht="15" customHeight="1">
      <c r="A3869" s="39">
        <v>22</v>
      </c>
      <c r="B3869" s="54" t="s">
        <v>40</v>
      </c>
      <c r="C3869" s="55" t="s">
        <v>7688</v>
      </c>
      <c r="D3869" s="141" t="s">
        <v>36</v>
      </c>
      <c r="E3869" s="88">
        <v>45444</v>
      </c>
      <c r="F3869" s="37" t="str">
        <f>VLOOKUP($C3869,CARPETAS!$C$5:$L$2388,2,FALSE)</f>
        <v>BRB028</v>
      </c>
      <c r="G3869" s="27" t="str">
        <f>VLOOKUP($C3869,CARPETAS!$C$5:$L$2388,9,FALSE)</f>
        <v>149,21,04</v>
      </c>
      <c r="H3869" s="28" t="str">
        <f>VLOOKUP($C3869,CARPETAS!$C$5:$L$2388,5,FALSE)</f>
        <v>Silvio </v>
      </c>
      <c r="I3869" s="88">
        <f>E3869+4</f>
        <v>45448</v>
      </c>
      <c r="J3869" s="29" t="str">
        <f>VLOOKUP($C3869,CARPETAS!$C$5:$L$2388,4,FALSE)</f>
        <v>Rio Branco</v>
      </c>
      <c r="K3869" s="38"/>
      <c r="L3869" s="93">
        <f t="shared" si="246"/>
        <v>45449</v>
      </c>
      <c r="M3869" s="30">
        <f t="shared" si="244"/>
        <v>5</v>
      </c>
      <c r="N3869" s="31">
        <v>918</v>
      </c>
      <c r="O3869" s="31" t="s">
        <v>1403</v>
      </c>
      <c r="P3869" s="31">
        <v>919</v>
      </c>
      <c r="Q3869" s="31">
        <v>6915</v>
      </c>
      <c r="R3869" s="31" t="s">
        <v>6077</v>
      </c>
      <c r="S3869" s="31" t="s">
        <v>6078</v>
      </c>
      <c r="T3869" s="40" t="s">
        <v>7763</v>
      </c>
      <c r="U3869" s="40"/>
    </row>
    <row r="3870" ht="15" customHeight="1">
      <c r="A3870" s="39">
        <v>22</v>
      </c>
      <c r="B3870" s="54" t="s">
        <v>40</v>
      </c>
      <c r="C3870" s="55" t="s">
        <v>7688</v>
      </c>
      <c r="D3870" s="141" t="s">
        <v>37</v>
      </c>
      <c r="E3870" s="88">
        <v>45444</v>
      </c>
      <c r="F3870" s="37" t="str">
        <f>VLOOKUP($C3870,CARPETAS!$C$5:$L$2388,2,FALSE)</f>
        <v>BRB028</v>
      </c>
      <c r="G3870" s="27" t="str">
        <f>VLOOKUP($C3870,CARPETAS!$C$5:$L$2388,9,FALSE)</f>
        <v>149,21,04</v>
      </c>
      <c r="H3870" s="28" t="str">
        <f>VLOOKUP($C3870,CARPETAS!$C$5:$L$2388,5,FALSE)</f>
        <v>Silvio </v>
      </c>
      <c r="I3870" s="88">
        <f>E3870+4</f>
        <v>45448</v>
      </c>
      <c r="J3870" s="29" t="str">
        <f>VLOOKUP($C3870,CARPETAS!$C$5:$L$2388,4,FALSE)</f>
        <v>Rio Branco</v>
      </c>
      <c r="K3870" s="38"/>
      <c r="L3870" s="93">
        <f t="shared" si="246"/>
        <v>45449</v>
      </c>
      <c r="M3870" s="30">
        <f t="shared" si="244"/>
        <v>5</v>
      </c>
      <c r="N3870" s="31">
        <v>918</v>
      </c>
      <c r="O3870" s="31" t="s">
        <v>1662</v>
      </c>
      <c r="P3870" s="31">
        <v>882</v>
      </c>
      <c r="Q3870" s="31">
        <v>6914</v>
      </c>
      <c r="R3870" s="31" t="s">
        <v>4625</v>
      </c>
      <c r="S3870" s="31" t="s">
        <v>4945</v>
      </c>
      <c r="T3870" s="40" t="s">
        <v>7764</v>
      </c>
      <c r="U3870" s="40"/>
    </row>
    <row r="3871" ht="15" customHeight="1">
      <c r="A3871" s="39">
        <v>22</v>
      </c>
      <c r="B3871" s="54" t="s">
        <v>40</v>
      </c>
      <c r="C3871" s="55" t="s">
        <v>7765</v>
      </c>
      <c r="D3871" s="141" t="s">
        <v>26</v>
      </c>
      <c r="E3871" s="88">
        <v>45444</v>
      </c>
      <c r="F3871" s="37" t="str">
        <f>VLOOKUP($C3871,CARPETAS!$C$5:$L$2388,2,FALSE)</f>
        <v>BRB030</v>
      </c>
      <c r="G3871" s="27" t="str">
        <f>VLOOKUP($C3871,CARPETAS!$C$5:$L$2388,9,FALSE)</f>
        <v>149,32,83</v>
      </c>
      <c r="H3871" s="28" t="str">
        <f>VLOOKUP($C3871,CARPETAS!$C$5:$L$2388,5,FALSE)</f>
        <v>Zanini</v>
      </c>
      <c r="I3871" s="88">
        <f>E3871+4</f>
        <v>45448</v>
      </c>
      <c r="J3871" s="29" t="str">
        <f>VLOOKUP($C3871,CARPETAS!$C$5:$L$2388,4,FALSE)</f>
        <v>Rio Branco</v>
      </c>
      <c r="K3871" s="38"/>
      <c r="L3871" s="93">
        <f t="shared" si="246"/>
        <v>45449</v>
      </c>
      <c r="M3871" s="30">
        <f t="shared" si="244"/>
        <v>5</v>
      </c>
      <c r="N3871" s="31">
        <v>900</v>
      </c>
      <c r="O3871" s="31" t="s">
        <v>1598</v>
      </c>
      <c r="P3871" s="31">
        <v>901</v>
      </c>
      <c r="Q3871" s="31">
        <v>4470</v>
      </c>
      <c r="R3871" s="31" t="s">
        <v>97</v>
      </c>
      <c r="S3871" s="31" t="s">
        <v>98</v>
      </c>
      <c r="T3871" s="40" t="s">
        <v>7766</v>
      </c>
      <c r="U3871" s="40"/>
    </row>
    <row r="3872" ht="15" customHeight="1">
      <c r="A3872" s="39">
        <v>22</v>
      </c>
      <c r="B3872" s="54" t="s">
        <v>40</v>
      </c>
      <c r="C3872" s="55" t="s">
        <v>7725</v>
      </c>
      <c r="D3872" s="141" t="s">
        <v>1091</v>
      </c>
      <c r="E3872" s="88">
        <v>45444</v>
      </c>
      <c r="F3872" s="37" t="str">
        <f>VLOOKUP($C3872,CARPETAS!$C$5:$L$2388,2,FALSE)</f>
        <v>BRB032</v>
      </c>
      <c r="G3872" s="27" t="str">
        <f>VLOOKUP($C3872,CARPETAS!$C$5:$L$2388,9,FALSE)</f>
        <v>149,32,85</v>
      </c>
      <c r="H3872" s="28" t="str">
        <f>VLOOKUP($C3872,CARPETAS!$C$5:$L$2388,5,FALSE)</f>
        <v>Amaro</v>
      </c>
      <c r="I3872" s="88">
        <f>E3872+4</f>
        <v>45448</v>
      </c>
      <c r="J3872" s="29" t="str">
        <f>VLOOKUP($C3872,CARPETAS!$C$5:$L$2388,4,FALSE)</f>
        <v>Rio Branco</v>
      </c>
      <c r="K3872" s="38"/>
      <c r="L3872" s="93">
        <f t="shared" si="246"/>
        <v>45449</v>
      </c>
      <c r="M3872" s="30">
        <f t="shared" si="244"/>
        <v>5</v>
      </c>
      <c r="N3872" s="31">
        <v>990</v>
      </c>
      <c r="O3872" s="31" t="s">
        <v>1171</v>
      </c>
      <c r="P3872" s="31">
        <v>990</v>
      </c>
      <c r="Q3872" s="31">
        <v>3977</v>
      </c>
      <c r="R3872" s="31" t="s">
        <v>3648</v>
      </c>
      <c r="S3872" s="31" t="s">
        <v>3500</v>
      </c>
      <c r="T3872" s="40" t="s">
        <v>7767</v>
      </c>
      <c r="U3872" s="40"/>
    </row>
    <row r="3873" ht="15" customHeight="1">
      <c r="A3873" s="39">
        <v>22</v>
      </c>
      <c r="B3873" s="54" t="s">
        <v>40</v>
      </c>
      <c r="C3873" s="55" t="s">
        <v>7768</v>
      </c>
      <c r="D3873" s="141" t="s">
        <v>6984</v>
      </c>
      <c r="E3873" s="88">
        <v>45444</v>
      </c>
      <c r="F3873" s="37" t="str">
        <f>VLOOKUP($C3873,CARPETAS!$C$5:$L$2388,2,FALSE)</f>
        <v>PYB101</v>
      </c>
      <c r="G3873" s="27">
        <f>VLOOKUP($C3873,CARPETAS!$C$5:$L$2388,9,FALSE)</f>
        <v>0</v>
      </c>
      <c r="H3873" s="28">
        <f>VLOOKUP($C3873,CARPETAS!$C$5:$L$2388,5,FALSE)</f>
        <v>0</v>
      </c>
      <c r="I3873" s="88">
        <f>E3873+4</f>
        <v>45448</v>
      </c>
      <c r="J3873" s="29" t="str">
        <f>VLOOKUP($C3873,CARPETAS!$C$5:$L$2388,4,FALSE)</f>
        <v>Salto</v>
      </c>
      <c r="K3873" s="38"/>
      <c r="L3873" s="93">
        <f t="shared" si="246"/>
        <v>45449</v>
      </c>
      <c r="M3873" s="30">
        <f t="shared" si="244"/>
        <v>5</v>
      </c>
      <c r="N3873" s="31">
        <v>990</v>
      </c>
      <c r="O3873" s="31" t="s">
        <v>7769</v>
      </c>
      <c r="P3873" s="31">
        <v>984</v>
      </c>
      <c r="Q3873" s="31"/>
      <c r="R3873" s="31" t="s">
        <v>7335</v>
      </c>
      <c r="S3873" s="31" t="s">
        <v>7336</v>
      </c>
      <c r="T3873" s="40" t="s">
        <v>7770</v>
      </c>
      <c r="U3873" s="40"/>
    </row>
    <row r="3874" ht="15" customHeight="1">
      <c r="A3874" s="39">
        <v>23</v>
      </c>
      <c r="B3874" s="54" t="s">
        <v>40</v>
      </c>
      <c r="C3874" s="55" t="s">
        <v>7771</v>
      </c>
      <c r="D3874" s="141" t="s">
        <v>6548</v>
      </c>
      <c r="E3874" s="88">
        <v>45446</v>
      </c>
      <c r="F3874" s="37" t="str">
        <f>VLOOKUP($C3874,CARPETAS!$C$5:$L$2388,2,FALSE)</f>
        <v>PYB104</v>
      </c>
      <c r="G3874" s="27">
        <f>VLOOKUP($C3874,CARPETAS!$C$5:$L$2388,9,FALSE)</f>
        <v>0</v>
      </c>
      <c r="H3874" s="28">
        <f>VLOOKUP($C3874,CARPETAS!$C$5:$L$2388,5,FALSE)</f>
        <v>0</v>
      </c>
      <c r="I3874" s="88">
        <v>45448</v>
      </c>
      <c r="J3874" s="29" t="str">
        <f>VLOOKUP($C3874,CARPETAS!$C$5:$L$2388,4,FALSE)</f>
        <v>Salto</v>
      </c>
      <c r="K3874" s="38"/>
      <c r="L3874" s="93">
        <f t="shared" si="246"/>
        <v>45449</v>
      </c>
      <c r="M3874" s="30">
        <f t="shared" si="244"/>
        <v>3</v>
      </c>
      <c r="N3874" s="31">
        <v>980</v>
      </c>
      <c r="O3874" s="31" t="s">
        <v>7772</v>
      </c>
      <c r="P3874" s="31">
        <v>981</v>
      </c>
      <c r="Q3874" s="31"/>
      <c r="R3874" s="31" t="s">
        <v>6651</v>
      </c>
      <c r="S3874" s="31" t="s">
        <v>6652</v>
      </c>
      <c r="T3874" s="40" t="s">
        <v>7773</v>
      </c>
      <c r="U3874" s="40"/>
    </row>
    <row r="3875" ht="15" customHeight="1">
      <c r="A3875" s="39">
        <v>23</v>
      </c>
      <c r="B3875" s="54" t="s">
        <v>40</v>
      </c>
      <c r="C3875" s="55" t="s">
        <v>7774</v>
      </c>
      <c r="D3875" s="141" t="s">
        <v>37</v>
      </c>
      <c r="E3875" s="88">
        <v>45446</v>
      </c>
      <c r="F3875" s="37" t="str">
        <f>VLOOKUP($C3875,CARPETAS!$C$5:$L$2388,2,FALSE)</f>
        <v>BRB034</v>
      </c>
      <c r="G3875" s="27" t="str">
        <f>VLOOKUP($C3875,CARPETAS!$C$5:$L$2388,9,FALSE)</f>
        <v>149,39,16</v>
      </c>
      <c r="H3875" s="28" t="str">
        <f>VLOOKUP($C3875,CARPETAS!$C$5:$L$2388,5,FALSE)</f>
        <v>FG</v>
      </c>
      <c r="I3875" s="88">
        <v>45448</v>
      </c>
      <c r="J3875" s="29" t="str">
        <f>VLOOKUP($C3875,CARPETAS!$C$5:$L$2388,4,FALSE)</f>
        <v>Rio Branco</v>
      </c>
      <c r="K3875" s="38"/>
      <c r="L3875" s="93">
        <f t="shared" si="246"/>
        <v>45449</v>
      </c>
      <c r="M3875" s="30">
        <f t="shared" si="244"/>
        <v>3</v>
      </c>
      <c r="N3875" s="31">
        <v>990</v>
      </c>
      <c r="O3875" s="31" t="s">
        <v>1657</v>
      </c>
      <c r="P3875" s="31">
        <v>990</v>
      </c>
      <c r="Q3875" s="31">
        <v>135</v>
      </c>
      <c r="R3875" s="31" t="s">
        <v>4997</v>
      </c>
      <c r="S3875" s="31" t="s">
        <v>4998</v>
      </c>
      <c r="T3875" s="40" t="s">
        <v>7775</v>
      </c>
      <c r="U3875" s="40"/>
    </row>
    <row r="3876" ht="15" customHeight="1">
      <c r="A3876" s="39">
        <v>22</v>
      </c>
      <c r="B3876" s="54" t="s">
        <v>40</v>
      </c>
      <c r="C3876" s="55" t="s">
        <v>7742</v>
      </c>
      <c r="D3876" s="141" t="s">
        <v>7517</v>
      </c>
      <c r="E3876" s="88">
        <v>45444</v>
      </c>
      <c r="F3876" s="37" t="str">
        <f>VLOOKUP($C3876,CARPETAS!$C$5:$L$2388,2,FALSE)</f>
        <v>BRB033</v>
      </c>
      <c r="G3876" s="27" t="str">
        <f>VLOOKUP($C3876,CARPETAS!$C$5:$L$2388,9,FALSE)</f>
        <v>149,32,86</v>
      </c>
      <c r="H3876" s="28" t="str">
        <f>VLOOKUP($C3876,CARPETAS!$C$5:$L$2388,5,FALSE)</f>
        <v>Brod</v>
      </c>
      <c r="I3876" s="88">
        <v>45449</v>
      </c>
      <c r="J3876" s="29" t="str">
        <f>VLOOKUP($C3876,CARPETAS!$C$5:$L$2388,4,FALSE)</f>
        <v>Rio Branco</v>
      </c>
      <c r="K3876" s="38"/>
      <c r="L3876" s="93">
        <f t="shared" si="246"/>
        <v>45450</v>
      </c>
      <c r="M3876" s="30">
        <f t="shared" si="244"/>
        <v>6</v>
      </c>
      <c r="N3876" s="31">
        <v>990</v>
      </c>
      <c r="O3876" s="31" t="s">
        <v>7776</v>
      </c>
      <c r="P3876" s="31">
        <v>990</v>
      </c>
      <c r="Q3876" s="31">
        <v>2448</v>
      </c>
      <c r="R3876" s="31" t="s">
        <v>7743</v>
      </c>
      <c r="S3876" s="31" t="s">
        <v>7777</v>
      </c>
      <c r="T3876" s="40" t="s">
        <v>7778</v>
      </c>
      <c r="U3876" s="40"/>
    </row>
    <row r="3877" ht="15" customHeight="1">
      <c r="A3877" s="39">
        <v>23</v>
      </c>
      <c r="B3877" s="54" t="s">
        <v>40</v>
      </c>
      <c r="C3877" s="55" t="s">
        <v>7765</v>
      </c>
      <c r="D3877" s="141" t="s">
        <v>26</v>
      </c>
      <c r="E3877" s="88">
        <v>45448</v>
      </c>
      <c r="F3877" s="37" t="str">
        <f>VLOOKUP($C3877,CARPETAS!$C$5:$L$2388,2,FALSE)</f>
        <v>BRB030</v>
      </c>
      <c r="G3877" s="27" t="str">
        <f>VLOOKUP($C3877,CARPETAS!$C$5:$L$2388,9,FALSE)</f>
        <v>149,32,83</v>
      </c>
      <c r="H3877" s="28" t="str">
        <f>VLOOKUP($C3877,CARPETAS!$C$5:$L$2388,5,FALSE)</f>
        <v>Zanini</v>
      </c>
      <c r="I3877" s="88">
        <v>45449</v>
      </c>
      <c r="J3877" s="29" t="str">
        <f>VLOOKUP($C3877,CARPETAS!$C$5:$L$2388,4,FALSE)</f>
        <v>Rio Branco</v>
      </c>
      <c r="K3877" s="38"/>
      <c r="L3877" s="93">
        <f t="shared" si="246"/>
        <v>45450</v>
      </c>
      <c r="M3877" s="30">
        <f t="shared" si="244"/>
        <v>2</v>
      </c>
      <c r="N3877" s="31">
        <v>900</v>
      </c>
      <c r="O3877" s="31" t="s">
        <v>563</v>
      </c>
      <c r="P3877" s="31">
        <v>901</v>
      </c>
      <c r="Q3877" s="31">
        <v>4474</v>
      </c>
      <c r="R3877" s="31" t="s">
        <v>962</v>
      </c>
      <c r="S3877" s="31" t="s">
        <v>963</v>
      </c>
      <c r="T3877" s="40" t="s">
        <v>7779</v>
      </c>
      <c r="U3877" s="40"/>
    </row>
    <row r="3878" ht="15" customHeight="1">
      <c r="A3878" s="39">
        <v>23</v>
      </c>
      <c r="B3878" s="54" t="s">
        <v>40</v>
      </c>
      <c r="C3878" s="55" t="s">
        <v>7774</v>
      </c>
      <c r="D3878" s="141" t="s">
        <v>7443</v>
      </c>
      <c r="E3878" s="88">
        <v>45448</v>
      </c>
      <c r="F3878" s="37" t="str">
        <f>VLOOKUP($C3878,CARPETAS!$C$5:$L$2388,2,FALSE)</f>
        <v>BRB034</v>
      </c>
      <c r="G3878" s="27" t="str">
        <f>VLOOKUP($C3878,CARPETAS!$C$5:$L$2388,9,FALSE)</f>
        <v>149,39,16</v>
      </c>
      <c r="H3878" s="28" t="str">
        <f>VLOOKUP($C3878,CARPETAS!$C$5:$L$2388,5,FALSE)</f>
        <v>FG</v>
      </c>
      <c r="I3878" s="88">
        <v>45449</v>
      </c>
      <c r="J3878" s="29" t="str">
        <f>VLOOKUP($C3878,CARPETAS!$C$5:$L$2388,4,FALSE)</f>
        <v>Rio Branco</v>
      </c>
      <c r="K3878" s="38"/>
      <c r="L3878" s="93">
        <f t="shared" si="246"/>
        <v>45450</v>
      </c>
      <c r="M3878" s="30">
        <f t="shared" si="244"/>
        <v>2</v>
      </c>
      <c r="N3878" s="31">
        <v>990</v>
      </c>
      <c r="O3878" s="31" t="s">
        <v>7780</v>
      </c>
      <c r="P3878" s="31">
        <v>990</v>
      </c>
      <c r="Q3878" s="31">
        <v>138</v>
      </c>
      <c r="R3878" s="31" t="s">
        <v>5874</v>
      </c>
      <c r="S3878" s="31" t="s">
        <v>7547</v>
      </c>
      <c r="T3878" s="40" t="s">
        <v>7781</v>
      </c>
      <c r="U3878" s="40"/>
    </row>
    <row r="3879" ht="15" customHeight="1">
      <c r="A3879" s="39">
        <v>23</v>
      </c>
      <c r="B3879" s="54" t="s">
        <v>40</v>
      </c>
      <c r="C3879" s="55" t="s">
        <v>7782</v>
      </c>
      <c r="D3879" s="141" t="s">
        <v>6554</v>
      </c>
      <c r="E3879" s="88">
        <v>45447</v>
      </c>
      <c r="F3879" s="37" t="str">
        <f>VLOOKUP($C3879,CARPETAS!$C$5:$L$2388,2,FALSE)</f>
        <v>PYB103</v>
      </c>
      <c r="G3879" s="27">
        <f>VLOOKUP($C3879,CARPETAS!$C$5:$L$2388,9,FALSE)</f>
        <v>0</v>
      </c>
      <c r="H3879" s="28">
        <f>VLOOKUP($C3879,CARPETAS!$C$5:$L$2388,5,FALSE)</f>
        <v>0</v>
      </c>
      <c r="I3879" s="88">
        <v>45449</v>
      </c>
      <c r="J3879" s="29" t="str">
        <f>VLOOKUP($C3879,CARPETAS!$C$5:$L$2388,4,FALSE)</f>
        <v>Salto</v>
      </c>
      <c r="K3879" s="38"/>
      <c r="L3879" s="93">
        <f t="shared" si="246"/>
        <v>45450</v>
      </c>
      <c r="M3879" s="30">
        <f t="shared" si="244"/>
        <v>3</v>
      </c>
      <c r="N3879" s="31">
        <v>930</v>
      </c>
      <c r="O3879" s="31" t="s">
        <v>7646</v>
      </c>
      <c r="P3879" s="31">
        <v>931</v>
      </c>
      <c r="Q3879" s="31">
        <v>1420</v>
      </c>
      <c r="R3879" s="31" t="s">
        <v>2620</v>
      </c>
      <c r="S3879" s="31" t="s">
        <v>6717</v>
      </c>
      <c r="T3879" s="40" t="s">
        <v>7783</v>
      </c>
      <c r="U3879" s="40"/>
    </row>
    <row r="3880" ht="15" customHeight="1">
      <c r="A3880" s="39">
        <v>23</v>
      </c>
      <c r="B3880" s="54" t="s">
        <v>22</v>
      </c>
      <c r="C3880" s="55" t="s">
        <v>23</v>
      </c>
      <c r="D3880" s="141" t="s">
        <v>36</v>
      </c>
      <c r="E3880" s="88">
        <v>45448</v>
      </c>
      <c r="F3880" s="37" t="str">
        <f>VLOOKUP($C3880,CARPETAS!$C$5:$L$2388,2,FALSE)</f>
        <v>BRB</v>
      </c>
      <c r="G3880" s="27" t="str">
        <f>VLOOKUP($C3880,CARPETAS!$C$5:$L$2388,9,FALSE)</f>
        <v>xx</v>
      </c>
      <c r="H3880" s="28" t="str">
        <f>VLOOKUP($C3880,CARPETAS!$C$5:$L$2388,5,FALSE)</f>
        <v>xx</v>
      </c>
      <c r="I3880" s="88">
        <f>E3880+4</f>
        <v>45452</v>
      </c>
      <c r="J3880" s="29" t="str">
        <f>VLOOKUP($C3880,CARPETAS!$C$5:$L$2388,4,FALSE)</f>
        <v>xx</v>
      </c>
      <c r="K3880" s="38"/>
      <c r="L3880" s="93">
        <f t="shared" si="246"/>
        <v>45453</v>
      </c>
      <c r="M3880" s="30">
        <f t="shared" si="244"/>
        <v>5</v>
      </c>
      <c r="N3880" s="31">
        <v>918</v>
      </c>
      <c r="O3880" s="31"/>
      <c r="P3880" s="31"/>
      <c r="Q3880" s="31"/>
      <c r="R3880" s="31"/>
      <c r="S3880" s="31"/>
      <c r="T3880" s="40"/>
      <c r="U3880" s="40"/>
    </row>
    <row r="3881" ht="15" customHeight="1">
      <c r="A3881" s="39">
        <v>23</v>
      </c>
      <c r="B3881" s="54" t="s">
        <v>40</v>
      </c>
      <c r="C3881" s="55" t="s">
        <v>7742</v>
      </c>
      <c r="D3881" s="141" t="s">
        <v>1998</v>
      </c>
      <c r="E3881" s="88">
        <v>45446</v>
      </c>
      <c r="F3881" s="37" t="str">
        <f>VLOOKUP($C3881,CARPETAS!$C$5:$L$2388,2,FALSE)</f>
        <v>BRB033</v>
      </c>
      <c r="G3881" s="27" t="str">
        <f>VLOOKUP($C3881,CARPETAS!$C$5:$L$2388,9,FALSE)</f>
        <v>149,32,86</v>
      </c>
      <c r="H3881" s="28" t="str">
        <f>VLOOKUP($C3881,CARPETAS!$C$5:$L$2388,5,FALSE)</f>
        <v>Brod</v>
      </c>
      <c r="I3881" s="88">
        <v>45449</v>
      </c>
      <c r="J3881" s="29" t="str">
        <f>VLOOKUP($C3881,CARPETAS!$C$5:$L$2388,4,FALSE)</f>
        <v>Rio Branco</v>
      </c>
      <c r="K3881" s="38"/>
      <c r="L3881" s="93">
        <f t="shared" si="246"/>
        <v>45450</v>
      </c>
      <c r="M3881" s="30">
        <f t="shared" si="244"/>
        <v>4</v>
      </c>
      <c r="N3881" s="31">
        <v>990</v>
      </c>
      <c r="O3881" s="31" t="s">
        <v>2152</v>
      </c>
      <c r="P3881" s="31">
        <v>991</v>
      </c>
      <c r="Q3881" s="31">
        <v>2451</v>
      </c>
      <c r="R3881" s="31" t="s">
        <v>7784</v>
      </c>
      <c r="S3881" s="31" t="s">
        <v>7785</v>
      </c>
      <c r="T3881" s="40" t="s">
        <v>7786</v>
      </c>
      <c r="U3881" s="40"/>
    </row>
    <row r="3882" ht="15" customHeight="1">
      <c r="A3882" s="39">
        <v>23</v>
      </c>
      <c r="B3882" s="54" t="s">
        <v>40</v>
      </c>
      <c r="C3882" s="55" t="s">
        <v>7688</v>
      </c>
      <c r="D3882" s="141" t="s">
        <v>32</v>
      </c>
      <c r="E3882" s="88">
        <v>45448</v>
      </c>
      <c r="F3882" s="37" t="str">
        <f>VLOOKUP($C3882,CARPETAS!$C$5:$L$2388,2,FALSE)</f>
        <v>BRB028</v>
      </c>
      <c r="G3882" s="27" t="str">
        <f>VLOOKUP($C3882,CARPETAS!$C$5:$L$2388,9,FALSE)</f>
        <v>149,21,04</v>
      </c>
      <c r="H3882" s="28" t="str">
        <f>VLOOKUP($C3882,CARPETAS!$C$5:$L$2388,5,FALSE)</f>
        <v>Silvio </v>
      </c>
      <c r="I3882" s="88">
        <v>45450</v>
      </c>
      <c r="J3882" s="29" t="str">
        <f>VLOOKUP($C3882,CARPETAS!$C$5:$L$2388,4,FALSE)</f>
        <v>Rio Branco</v>
      </c>
      <c r="K3882" s="38"/>
      <c r="L3882" s="93">
        <f t="shared" si="246"/>
        <v>45451</v>
      </c>
      <c r="M3882" s="30">
        <f t="shared" si="244"/>
        <v>3</v>
      </c>
      <c r="N3882" s="31">
        <v>918</v>
      </c>
      <c r="O3882" s="31" t="s">
        <v>1329</v>
      </c>
      <c r="P3882" s="31">
        <v>919</v>
      </c>
      <c r="Q3882" s="31">
        <v>6916</v>
      </c>
      <c r="R3882" s="31" t="s">
        <v>1990</v>
      </c>
      <c r="S3882" s="31" t="s">
        <v>5983</v>
      </c>
      <c r="T3882" s="40" t="s">
        <v>7787</v>
      </c>
      <c r="U3882" s="40"/>
    </row>
    <row r="3883" ht="15" customHeight="1">
      <c r="A3883" s="39">
        <v>23</v>
      </c>
      <c r="B3883" s="54" t="s">
        <v>40</v>
      </c>
      <c r="C3883" s="55" t="s">
        <v>7774</v>
      </c>
      <c r="D3883" s="141" t="s">
        <v>37</v>
      </c>
      <c r="E3883" s="88">
        <v>45448</v>
      </c>
      <c r="F3883" s="37" t="str">
        <f>VLOOKUP($C3883,CARPETAS!$C$5:$L$2388,2,FALSE)</f>
        <v>BRB034</v>
      </c>
      <c r="G3883" s="27" t="str">
        <f>VLOOKUP($C3883,CARPETAS!$C$5:$L$2388,9,FALSE)</f>
        <v>149,39,16</v>
      </c>
      <c r="H3883" s="28" t="str">
        <f>VLOOKUP($C3883,CARPETAS!$C$5:$L$2388,5,FALSE)</f>
        <v>FG</v>
      </c>
      <c r="I3883" s="88">
        <v>45450</v>
      </c>
      <c r="J3883" s="29" t="str">
        <f>VLOOKUP($C3883,CARPETAS!$C$5:$L$2388,4,FALSE)</f>
        <v>Rio Branco</v>
      </c>
      <c r="K3883" s="38"/>
      <c r="L3883" s="93">
        <f t="shared" si="246"/>
        <v>45451</v>
      </c>
      <c r="M3883" s="30">
        <f t="shared" si="244"/>
        <v>3</v>
      </c>
      <c r="N3883" s="31">
        <v>990</v>
      </c>
      <c r="O3883" s="31" t="s">
        <v>1682</v>
      </c>
      <c r="P3883" s="31">
        <v>990</v>
      </c>
      <c r="Q3883" s="31">
        <v>140</v>
      </c>
      <c r="R3883" s="31" t="s">
        <v>7527</v>
      </c>
      <c r="S3883" s="31" t="s">
        <v>7528</v>
      </c>
      <c r="T3883" s="40" t="s">
        <v>7788</v>
      </c>
      <c r="U3883" s="40"/>
    </row>
    <row r="3884" ht="15" customHeight="1">
      <c r="A3884" s="39">
        <v>23</v>
      </c>
      <c r="B3884" s="54" t="s">
        <v>40</v>
      </c>
      <c r="C3884" s="55" t="s">
        <v>7725</v>
      </c>
      <c r="D3884" s="141" t="s">
        <v>7517</v>
      </c>
      <c r="E3884" s="88">
        <v>45448</v>
      </c>
      <c r="F3884" s="37" t="str">
        <f>VLOOKUP($C3884,CARPETAS!$C$5:$L$2388,2,FALSE)</f>
        <v>BRB032</v>
      </c>
      <c r="G3884" s="27" t="str">
        <f>VLOOKUP($C3884,CARPETAS!$C$5:$L$2388,9,FALSE)</f>
        <v>149,32,85</v>
      </c>
      <c r="H3884" s="28" t="str">
        <f>VLOOKUP($C3884,CARPETAS!$C$5:$L$2388,5,FALSE)</f>
        <v>Amaro</v>
      </c>
      <c r="I3884" s="88">
        <v>45450</v>
      </c>
      <c r="J3884" s="29" t="str">
        <f>VLOOKUP($C3884,CARPETAS!$C$5:$L$2388,4,FALSE)</f>
        <v>Rio Branco</v>
      </c>
      <c r="K3884" s="38"/>
      <c r="L3884" s="93">
        <f t="shared" si="246"/>
        <v>45451</v>
      </c>
      <c r="M3884" s="30">
        <f t="shared" si="244"/>
        <v>3</v>
      </c>
      <c r="N3884" s="31">
        <v>990</v>
      </c>
      <c r="O3884" s="31" t="s">
        <v>7789</v>
      </c>
      <c r="P3884" s="31">
        <v>990</v>
      </c>
      <c r="Q3884" s="31">
        <v>3999</v>
      </c>
      <c r="R3884" s="31" t="s">
        <v>7790</v>
      </c>
      <c r="S3884" s="31" t="s">
        <v>7791</v>
      </c>
      <c r="T3884" s="40" t="s">
        <v>7792</v>
      </c>
      <c r="U3884" s="40"/>
    </row>
    <row r="3885" ht="15" customHeight="1">
      <c r="A3885" s="39">
        <v>23</v>
      </c>
      <c r="B3885" s="54" t="s">
        <v>40</v>
      </c>
      <c r="C3885" s="55" t="s">
        <v>7765</v>
      </c>
      <c r="D3885" s="141" t="s">
        <v>26</v>
      </c>
      <c r="E3885" s="88">
        <v>45449</v>
      </c>
      <c r="F3885" s="37" t="str">
        <f>VLOOKUP($C3885,CARPETAS!$C$5:$L$2388,2,FALSE)</f>
        <v>BRB030</v>
      </c>
      <c r="G3885" s="27" t="str">
        <f>VLOOKUP($C3885,CARPETAS!$C$5:$L$2388,9,FALSE)</f>
        <v>149,32,83</v>
      </c>
      <c r="H3885" s="28" t="str">
        <f>VLOOKUP($C3885,CARPETAS!$C$5:$L$2388,5,FALSE)</f>
        <v>Zanini</v>
      </c>
      <c r="I3885" s="88">
        <v>45453</v>
      </c>
      <c r="J3885" s="29" t="str">
        <f>VLOOKUP($C3885,CARPETAS!$C$5:$L$2388,4,FALSE)</f>
        <v>Rio Branco</v>
      </c>
      <c r="K3885" s="38"/>
      <c r="L3885" s="93">
        <f t="shared" si="246"/>
        <v>45454</v>
      </c>
      <c r="M3885" s="30">
        <f t="shared" si="244"/>
        <v>5</v>
      </c>
      <c r="N3885" s="31">
        <v>900</v>
      </c>
      <c r="O3885" s="31" t="s">
        <v>567</v>
      </c>
      <c r="P3885" s="31">
        <v>901</v>
      </c>
      <c r="Q3885" s="31">
        <v>4480</v>
      </c>
      <c r="R3885" s="31" t="s">
        <v>552</v>
      </c>
      <c r="S3885" s="31" t="s">
        <v>553</v>
      </c>
      <c r="T3885" s="40" t="s">
        <v>7793</v>
      </c>
      <c r="U3885" s="40"/>
    </row>
    <row r="3886" ht="15" customHeight="1">
      <c r="A3886" s="39">
        <v>23</v>
      </c>
      <c r="B3886" s="54" t="s">
        <v>40</v>
      </c>
      <c r="C3886" s="55" t="s">
        <v>7794</v>
      </c>
      <c r="D3886" s="141" t="s">
        <v>37</v>
      </c>
      <c r="E3886" s="88">
        <v>45449</v>
      </c>
      <c r="F3886" s="37" t="str">
        <f>VLOOKUP($C3886,CARPETAS!$C$5:$L$2388,2,FALSE)</f>
        <v>BRB035</v>
      </c>
      <c r="G3886" s="27" t="str">
        <f>VLOOKUP($C3886,CARPETAS!$C$5:$L$2388,9,FALSE)</f>
        <v>149,39,17</v>
      </c>
      <c r="H3886" s="28" t="str">
        <f>VLOOKUP($C3886,CARPETAS!$C$5:$L$2388,5,FALSE)</f>
        <v>Silvio</v>
      </c>
      <c r="I3886" s="88">
        <f>E3886+4</f>
        <v>45453</v>
      </c>
      <c r="J3886" s="29" t="str">
        <f>VLOOKUP($C3886,CARPETAS!$C$5:$L$2388,4,FALSE)</f>
        <v>Rio Branco</v>
      </c>
      <c r="K3886" s="38"/>
      <c r="L3886" s="93">
        <f t="shared" si="246"/>
        <v>45454</v>
      </c>
      <c r="M3886" s="30">
        <f t="shared" si="244"/>
        <v>5</v>
      </c>
      <c r="N3886" s="31">
        <v>918</v>
      </c>
      <c r="O3886" s="31" t="s">
        <v>1759</v>
      </c>
      <c r="P3886" s="31">
        <v>918</v>
      </c>
      <c r="Q3886" s="31">
        <v>6943</v>
      </c>
      <c r="R3886" s="31" t="s">
        <v>3039</v>
      </c>
      <c r="S3886" s="31" t="s">
        <v>2791</v>
      </c>
      <c r="T3886" s="40" t="s">
        <v>7795</v>
      </c>
      <c r="U3886" s="40"/>
    </row>
    <row r="3887" ht="15" customHeight="1">
      <c r="A3887" s="39">
        <v>23</v>
      </c>
      <c r="B3887" s="54" t="s">
        <v>40</v>
      </c>
      <c r="C3887" s="55" t="s">
        <v>7794</v>
      </c>
      <c r="D3887" s="141" t="s">
        <v>37</v>
      </c>
      <c r="E3887" s="88">
        <v>45450</v>
      </c>
      <c r="F3887" s="37" t="str">
        <f>VLOOKUP($C3887,CARPETAS!$C$5:$L$2388,2,FALSE)</f>
        <v>BRB035</v>
      </c>
      <c r="G3887" s="27" t="str">
        <f>VLOOKUP($C3887,CARPETAS!$C$5:$L$2388,9,FALSE)</f>
        <v>149,39,17</v>
      </c>
      <c r="H3887" s="28" t="str">
        <f>VLOOKUP($C3887,CARPETAS!$C$5:$L$2388,5,FALSE)</f>
        <v>Silvio</v>
      </c>
      <c r="I3887" s="88">
        <v>45453</v>
      </c>
      <c r="J3887" s="29" t="str">
        <f>VLOOKUP($C3887,CARPETAS!$C$5:$L$2388,4,FALSE)</f>
        <v>Rio Branco</v>
      </c>
      <c r="K3887" s="38"/>
      <c r="L3887" s="93">
        <f t="shared" si="246"/>
        <v>45454</v>
      </c>
      <c r="M3887" s="30">
        <f t="shared" si="244"/>
        <v>4</v>
      </c>
      <c r="N3887" s="31">
        <v>918</v>
      </c>
      <c r="O3887" s="31" t="s">
        <v>1688</v>
      </c>
      <c r="P3887" s="31">
        <v>918</v>
      </c>
      <c r="Q3887" s="31">
        <v>6944</v>
      </c>
      <c r="R3887" s="31" t="s">
        <v>7796</v>
      </c>
      <c r="S3887" s="31" t="s">
        <v>7797</v>
      </c>
      <c r="T3887" s="40" t="s">
        <v>7798</v>
      </c>
      <c r="U3887" s="40"/>
    </row>
    <row r="3888" ht="15" customHeight="1">
      <c r="A3888" s="39">
        <v>23</v>
      </c>
      <c r="B3888" s="54" t="s">
        <v>40</v>
      </c>
      <c r="C3888" s="55" t="s">
        <v>7774</v>
      </c>
      <c r="D3888" s="141" t="s">
        <v>7443</v>
      </c>
      <c r="E3888" s="88">
        <v>45450</v>
      </c>
      <c r="F3888" s="37" t="str">
        <f>VLOOKUP($C3888,CARPETAS!$C$5:$L$2388,2,FALSE)</f>
        <v>BRB034</v>
      </c>
      <c r="G3888" s="27" t="str">
        <f>VLOOKUP($C3888,CARPETAS!$C$5:$L$2388,9,FALSE)</f>
        <v>149,39,16</v>
      </c>
      <c r="H3888" s="28" t="str">
        <f>VLOOKUP($C3888,CARPETAS!$C$5:$L$2388,5,FALSE)</f>
        <v>FG</v>
      </c>
      <c r="I3888" s="88">
        <v>45453</v>
      </c>
      <c r="J3888" s="29" t="str">
        <f>VLOOKUP($C3888,CARPETAS!$C$5:$L$2388,4,FALSE)</f>
        <v>Rio Branco</v>
      </c>
      <c r="K3888" s="38"/>
      <c r="L3888" s="93">
        <f t="shared" si="246"/>
        <v>45454</v>
      </c>
      <c r="M3888" s="30">
        <f t="shared" si="244"/>
        <v>4</v>
      </c>
      <c r="N3888" s="31">
        <v>990</v>
      </c>
      <c r="O3888" s="31" t="s">
        <v>7799</v>
      </c>
      <c r="P3888" s="31">
        <v>990</v>
      </c>
      <c r="Q3888" s="31">
        <v>145</v>
      </c>
      <c r="R3888" s="31" t="s">
        <v>4047</v>
      </c>
      <c r="S3888" s="31" t="s">
        <v>4048</v>
      </c>
      <c r="T3888" s="40" t="s">
        <v>7800</v>
      </c>
      <c r="U3888" s="40"/>
    </row>
    <row r="3889" ht="15" customHeight="1">
      <c r="A3889" s="39">
        <v>23</v>
      </c>
      <c r="B3889" s="54" t="s">
        <v>40</v>
      </c>
      <c r="C3889" s="55" t="s">
        <v>7725</v>
      </c>
      <c r="D3889" s="141" t="s">
        <v>7517</v>
      </c>
      <c r="E3889" s="88">
        <v>45450</v>
      </c>
      <c r="F3889" s="37" t="str">
        <f>VLOOKUP($C3889,CARPETAS!$C$5:$L$2388,2,FALSE)</f>
        <v>BRB032</v>
      </c>
      <c r="G3889" s="27" t="str">
        <f>VLOOKUP($C3889,CARPETAS!$C$5:$L$2388,9,FALSE)</f>
        <v>149,32,85</v>
      </c>
      <c r="H3889" s="28" t="str">
        <f>VLOOKUP($C3889,CARPETAS!$C$5:$L$2388,5,FALSE)</f>
        <v>Amaro</v>
      </c>
      <c r="I3889" s="88">
        <v>45453</v>
      </c>
      <c r="J3889" s="29" t="str">
        <f>VLOOKUP($C3889,CARPETAS!$C$5:$L$2388,4,FALSE)</f>
        <v>Rio Branco</v>
      </c>
      <c r="K3889" s="38"/>
      <c r="L3889" s="93">
        <f t="shared" si="246"/>
        <v>45454</v>
      </c>
      <c r="M3889" s="30">
        <f t="shared" si="244"/>
        <v>4</v>
      </c>
      <c r="N3889" s="31">
        <v>990</v>
      </c>
      <c r="O3889" s="31" t="s">
        <v>7801</v>
      </c>
      <c r="P3889" s="31">
        <v>990</v>
      </c>
      <c r="Q3889" s="31">
        <v>4020</v>
      </c>
      <c r="R3889" s="31" t="s">
        <v>4976</v>
      </c>
      <c r="S3889" s="31" t="s">
        <v>4977</v>
      </c>
      <c r="T3889" s="40" t="s">
        <v>7802</v>
      </c>
      <c r="U3889" s="40"/>
    </row>
    <row r="3890" ht="15" customHeight="1">
      <c r="A3890" s="39">
        <v>23</v>
      </c>
      <c r="B3890" s="54" t="s">
        <v>40</v>
      </c>
      <c r="C3890" s="55" t="s">
        <v>7774</v>
      </c>
      <c r="D3890" s="141" t="s">
        <v>1091</v>
      </c>
      <c r="E3890" s="88">
        <v>45450</v>
      </c>
      <c r="F3890" s="37" t="str">
        <f>VLOOKUP($C3890,CARPETAS!$C$5:$L$2388,2,FALSE)</f>
        <v>BRB034</v>
      </c>
      <c r="G3890" s="27" t="str">
        <f>VLOOKUP($C3890,CARPETAS!$C$5:$L$2388,9,FALSE)</f>
        <v>149,39,16</v>
      </c>
      <c r="H3890" s="28" t="str">
        <f>VLOOKUP($C3890,CARPETAS!$C$5:$L$2388,5,FALSE)</f>
        <v>FG</v>
      </c>
      <c r="I3890" s="88">
        <v>45453</v>
      </c>
      <c r="J3890" s="29" t="str">
        <f>VLOOKUP($C3890,CARPETAS!$C$5:$L$2388,4,FALSE)</f>
        <v>Rio Branco</v>
      </c>
      <c r="K3890" s="38"/>
      <c r="L3890" s="93">
        <f t="shared" si="246"/>
        <v>45454</v>
      </c>
      <c r="M3890" s="30">
        <f t="shared" si="244"/>
        <v>4</v>
      </c>
      <c r="N3890" s="31">
        <v>990</v>
      </c>
      <c r="O3890" s="31" t="s">
        <v>1492</v>
      </c>
      <c r="P3890" s="31">
        <v>990</v>
      </c>
      <c r="Q3890" s="31">
        <v>141</v>
      </c>
      <c r="R3890" s="31" t="s">
        <v>7550</v>
      </c>
      <c r="S3890" s="31" t="s">
        <v>7551</v>
      </c>
      <c r="T3890" s="40" t="s">
        <v>7803</v>
      </c>
      <c r="U3890" s="40"/>
    </row>
    <row r="3891" ht="15" customHeight="1">
      <c r="A3891" s="39">
        <v>23</v>
      </c>
      <c r="B3891" s="54" t="s">
        <v>40</v>
      </c>
      <c r="C3891" s="55" t="s">
        <v>7774</v>
      </c>
      <c r="D3891" s="141" t="s">
        <v>1091</v>
      </c>
      <c r="E3891" s="88">
        <v>45451</v>
      </c>
      <c r="F3891" s="37" t="str">
        <f>VLOOKUP($C3891,CARPETAS!$C$5:$L$2388,2,FALSE)</f>
        <v>BRB034</v>
      </c>
      <c r="G3891" s="27" t="str">
        <f>VLOOKUP($C3891,CARPETAS!$C$5:$L$2388,9,FALSE)</f>
        <v>149,39,16</v>
      </c>
      <c r="H3891" s="28" t="str">
        <f>VLOOKUP($C3891,CARPETAS!$C$5:$L$2388,5,FALSE)</f>
        <v>FG</v>
      </c>
      <c r="I3891" s="88">
        <v>45453</v>
      </c>
      <c r="J3891" s="29" t="str">
        <f>VLOOKUP($C3891,CARPETAS!$C$5:$L$2388,4,FALSE)</f>
        <v>Rio Branco</v>
      </c>
      <c r="K3891" s="38"/>
      <c r="L3891" s="93">
        <f t="shared" si="246"/>
        <v>45454</v>
      </c>
      <c r="M3891" s="30">
        <f t="shared" si="244"/>
        <v>3</v>
      </c>
      <c r="N3891" s="31">
        <v>990</v>
      </c>
      <c r="O3891" s="31" t="s">
        <v>1452</v>
      </c>
      <c r="P3891" s="31">
        <v>990</v>
      </c>
      <c r="Q3891" s="31">
        <v>147</v>
      </c>
      <c r="R3891" s="31" t="s">
        <v>7804</v>
      </c>
      <c r="S3891" s="31" t="s">
        <v>7805</v>
      </c>
      <c r="T3891" s="40" t="s">
        <v>7803</v>
      </c>
      <c r="U3891" s="40"/>
    </row>
    <row r="3892" ht="15" customHeight="1">
      <c r="A3892" s="39">
        <v>22</v>
      </c>
      <c r="B3892" s="54" t="s">
        <v>40</v>
      </c>
      <c r="C3892" s="55" t="s">
        <v>7806</v>
      </c>
      <c r="D3892" s="141" t="s">
        <v>38</v>
      </c>
      <c r="E3892" s="88">
        <v>45447</v>
      </c>
      <c r="F3892" s="37" t="str">
        <f>VLOOKUP($C3892,CARPETAS!$C$5:$L$2388,2,FALSE)</f>
        <v>BRA015</v>
      </c>
      <c r="G3892" s="27" t="str">
        <f>VLOOKUP($C3892,CARPETAS!$C$5:$L$2388,9,FALSE)</f>
        <v>149,35,52</v>
      </c>
      <c r="H3892" s="28" t="str">
        <f>VLOOKUP($C3892,CARPETAS!$C$5:$L$2388,5,FALSE)</f>
        <v>Silvio</v>
      </c>
      <c r="I3892" s="88">
        <f>E3892+10</f>
        <v>45457</v>
      </c>
      <c r="J3892" s="29" t="str">
        <f>VLOOKUP($C3892,CARPETAS!$C$5:$L$2388,4,FALSE)</f>
        <v>Rio Branco</v>
      </c>
      <c r="K3892" s="38"/>
      <c r="L3892" s="93">
        <f>I3892+1+1</f>
        <v>45459</v>
      </c>
      <c r="M3892" s="30">
        <f t="shared" si="244"/>
        <v>12</v>
      </c>
      <c r="N3892" s="31">
        <v>1104</v>
      </c>
      <c r="O3892" s="31" t="s">
        <v>7076</v>
      </c>
      <c r="P3892" s="31">
        <v>1104</v>
      </c>
      <c r="Q3892" s="31">
        <v>6934</v>
      </c>
      <c r="R3892" s="31" t="s">
        <v>6077</v>
      </c>
      <c r="S3892" s="31" t="s">
        <v>6078</v>
      </c>
      <c r="T3892" s="40" t="s">
        <v>7807</v>
      </c>
      <c r="U3892" s="40"/>
    </row>
    <row r="3893" ht="15" customHeight="1">
      <c r="A3893" s="39">
        <v>23</v>
      </c>
      <c r="B3893" s="54" t="s">
        <v>40</v>
      </c>
      <c r="C3893" s="55" t="s">
        <v>7808</v>
      </c>
      <c r="D3893" s="141" t="s">
        <v>6548</v>
      </c>
      <c r="E3893" s="88">
        <v>45451</v>
      </c>
      <c r="F3893" s="37" t="str">
        <f>VLOOKUP($C3893,CARPETAS!$C$5:$L$2388,2,FALSE)</f>
        <v>PYB107</v>
      </c>
      <c r="G3893" s="27">
        <f>VLOOKUP($C3893,CARPETAS!$C$5:$L$2388,9,FALSE)</f>
        <v>0</v>
      </c>
      <c r="H3893" s="28">
        <f>VLOOKUP($C3893,CARPETAS!$C$5:$L$2388,5,FALSE)</f>
        <v>0</v>
      </c>
      <c r="I3893" s="88">
        <v>45454</v>
      </c>
      <c r="J3893" s="29" t="str">
        <f>VLOOKUP($C3893,CARPETAS!$C$5:$L$2388,4,FALSE)</f>
        <v>Salto</v>
      </c>
      <c r="K3893" s="38"/>
      <c r="L3893" s="93">
        <f>I3893+1</f>
        <v>45455</v>
      </c>
      <c r="M3893" s="30">
        <f t="shared" si="244"/>
        <v>4</v>
      </c>
      <c r="N3893" s="31">
        <v>980</v>
      </c>
      <c r="O3893" s="31" t="s">
        <v>7809</v>
      </c>
      <c r="P3893" s="31">
        <v>980</v>
      </c>
      <c r="Q3893" s="31"/>
      <c r="R3893" s="31" t="s">
        <v>6815</v>
      </c>
      <c r="S3893" s="31" t="s">
        <v>6816</v>
      </c>
      <c r="T3893" s="40" t="s">
        <v>7810</v>
      </c>
      <c r="U3893" s="40"/>
    </row>
    <row r="3894" ht="15" customHeight="1">
      <c r="A3894" s="39">
        <v>24</v>
      </c>
      <c r="B3894" s="54" t="s">
        <v>40</v>
      </c>
      <c r="C3894" s="55" t="s">
        <v>7811</v>
      </c>
      <c r="D3894" s="141" t="s">
        <v>2282</v>
      </c>
      <c r="E3894" s="88">
        <v>45450</v>
      </c>
      <c r="F3894" s="37" t="str">
        <f>VLOOKUP($C3894,CARPETAS!$C$5:$L$2388,2,FALSE)</f>
        <v>BRE013</v>
      </c>
      <c r="G3894" s="27" t="str">
        <f>VLOOKUP($C3894,CARPETAS!$C$5:$L$2388,9,FALSE)</f>
        <v>149,35,57</v>
      </c>
      <c r="H3894" s="28" t="str">
        <f>VLOOKUP($C3894,CARPETAS!$C$5:$L$2388,5,FALSE)</f>
        <v>Silvio</v>
      </c>
      <c r="I3894" s="88">
        <v>45454</v>
      </c>
      <c r="J3894" s="29" t="str">
        <f>VLOOKUP($C3894,CARPETAS!$C$5:$L$2388,4,FALSE)</f>
        <v>Rio Branco</v>
      </c>
      <c r="K3894" s="38"/>
      <c r="L3894" s="93">
        <f>I3894+1+1</f>
        <v>45456</v>
      </c>
      <c r="M3894" s="30">
        <f ref="M3894:M3957" t="shared" si="247">IF(E3894&lt;&gt;"",L3894-E3894,"-")</f>
        <v>6</v>
      </c>
      <c r="N3894" s="31">
        <v>25000</v>
      </c>
      <c r="O3894" s="31"/>
      <c r="P3894" s="31"/>
      <c r="Q3894" s="31">
        <v>61</v>
      </c>
      <c r="R3894" s="31" t="s">
        <v>7812</v>
      </c>
      <c r="S3894" s="31" t="s">
        <v>7813</v>
      </c>
      <c r="T3894" s="40" t="s">
        <v>6293</v>
      </c>
      <c r="U3894" s="40"/>
    </row>
    <row r="3895" ht="15" customHeight="1">
      <c r="A3895" s="39">
        <v>24</v>
      </c>
      <c r="B3895" s="54" t="s">
        <v>40</v>
      </c>
      <c r="C3895" s="55" t="s">
        <v>7814</v>
      </c>
      <c r="D3895" s="141" t="s">
        <v>7017</v>
      </c>
      <c r="E3895" s="88">
        <v>45451</v>
      </c>
      <c r="F3895" s="37" t="str">
        <f>VLOOKUP($C3895,CARPETAS!$C$5:$L$2388,2,FALSE)</f>
        <v>PYB109</v>
      </c>
      <c r="G3895" s="27">
        <f>VLOOKUP($C3895,CARPETAS!$C$5:$L$2388,9,FALSE)</f>
        <v>0</v>
      </c>
      <c r="H3895" s="28">
        <f>VLOOKUP($C3895,CARPETAS!$C$5:$L$2388,5,FALSE)</f>
        <v>0</v>
      </c>
      <c r="I3895" s="88">
        <f>E3895+4</f>
        <v>45455</v>
      </c>
      <c r="J3895" s="29" t="str">
        <f>VLOOKUP($C3895,CARPETAS!$C$5:$L$2388,4,FALSE)</f>
        <v>Salto</v>
      </c>
      <c r="K3895" s="38"/>
      <c r="L3895" s="93">
        <f ref="L3895:L3905" t="shared" si="248">I3895+1</f>
        <v>45456</v>
      </c>
      <c r="M3895" s="30">
        <f t="shared" si="247"/>
        <v>5</v>
      </c>
      <c r="N3895" s="31">
        <v>990</v>
      </c>
      <c r="O3895" s="31" t="s">
        <v>7815</v>
      </c>
      <c r="P3895" s="31">
        <v>980</v>
      </c>
      <c r="Q3895" s="31"/>
      <c r="R3895" s="31" t="s">
        <v>6604</v>
      </c>
      <c r="S3895" s="31" t="s">
        <v>6605</v>
      </c>
      <c r="T3895" s="40" t="s">
        <v>7816</v>
      </c>
      <c r="U3895" s="40"/>
    </row>
    <row r="3896" ht="15" customHeight="1">
      <c r="A3896" s="39">
        <v>24</v>
      </c>
      <c r="B3896" s="54" t="s">
        <v>40</v>
      </c>
      <c r="C3896" s="55" t="s">
        <v>7765</v>
      </c>
      <c r="D3896" s="141" t="s">
        <v>1998</v>
      </c>
      <c r="E3896" s="88">
        <v>45453</v>
      </c>
      <c r="F3896" s="37" t="str">
        <f>VLOOKUP($C3896,CARPETAS!$C$5:$L$2388,2,FALSE)</f>
        <v>BRB030</v>
      </c>
      <c r="G3896" s="27" t="str">
        <f>VLOOKUP($C3896,CARPETAS!$C$5:$L$2388,9,FALSE)</f>
        <v>149,32,83</v>
      </c>
      <c r="H3896" s="28" t="str">
        <f>VLOOKUP($C3896,CARPETAS!$C$5:$L$2388,5,FALSE)</f>
        <v>Zanini</v>
      </c>
      <c r="I3896" s="88">
        <f>E3896+2</f>
        <v>45455</v>
      </c>
      <c r="J3896" s="29" t="str">
        <f>VLOOKUP($C3896,CARPETAS!$C$5:$L$2388,4,FALSE)</f>
        <v>Rio Branco</v>
      </c>
      <c r="K3896" s="38"/>
      <c r="L3896" s="93">
        <f t="shared" si="248"/>
        <v>45456</v>
      </c>
      <c r="M3896" s="30">
        <f t="shared" si="247"/>
        <v>3</v>
      </c>
      <c r="N3896" s="31">
        <v>900</v>
      </c>
      <c r="O3896" s="31" t="s">
        <v>2175</v>
      </c>
      <c r="P3896" s="31">
        <v>901</v>
      </c>
      <c r="Q3896" s="31">
        <v>4486</v>
      </c>
      <c r="R3896" s="31" t="s">
        <v>7817</v>
      </c>
      <c r="S3896" s="31" t="s">
        <v>7818</v>
      </c>
      <c r="T3896" s="40" t="s">
        <v>7819</v>
      </c>
      <c r="U3896" s="40"/>
    </row>
    <row r="3897" ht="15" customHeight="1">
      <c r="A3897" s="39">
        <v>24</v>
      </c>
      <c r="B3897" s="54" t="s">
        <v>40</v>
      </c>
      <c r="C3897" s="55" t="s">
        <v>7820</v>
      </c>
      <c r="D3897" s="141" t="s">
        <v>2282</v>
      </c>
      <c r="E3897" s="88">
        <v>45454</v>
      </c>
      <c r="F3897" s="37" t="str">
        <f>VLOOKUP($C3897,CARPETAS!$C$5:$L$2388,2,FALSE)</f>
        <v>BRE014</v>
      </c>
      <c r="G3897" s="27" t="str">
        <f>VLOOKUP($C3897,CARPETAS!$C$5:$L$2388,9,FALSE)</f>
        <v>1494116/1494504</v>
      </c>
      <c r="H3897" s="28" t="str">
        <f>VLOOKUP($C3897,CARPETAS!$C$5:$L$2388,5,FALSE)</f>
        <v>Zanini</v>
      </c>
      <c r="I3897" s="88">
        <v>45455</v>
      </c>
      <c r="J3897" s="29" t="str">
        <f>VLOOKUP($C3897,CARPETAS!$C$5:$L$2388,4,FALSE)</f>
        <v>Rio Branco</v>
      </c>
      <c r="K3897" s="38"/>
      <c r="L3897" s="93">
        <f t="shared" si="248"/>
        <v>45456</v>
      </c>
      <c r="M3897" s="30">
        <f t="shared" si="247"/>
        <v>2</v>
      </c>
      <c r="N3897" s="31">
        <v>1240</v>
      </c>
      <c r="O3897" s="31" t="s">
        <v>2164</v>
      </c>
      <c r="P3897" s="31">
        <v>361</v>
      </c>
      <c r="Q3897" s="31">
        <v>4487</v>
      </c>
      <c r="R3897" s="31" t="s">
        <v>1710</v>
      </c>
      <c r="S3897" s="31" t="s">
        <v>2787</v>
      </c>
      <c r="T3897" s="40" t="s">
        <v>7821</v>
      </c>
      <c r="U3897" s="40"/>
    </row>
    <row r="3898" ht="15" customHeight="1">
      <c r="A3898" s="39">
        <v>24</v>
      </c>
      <c r="B3898" s="54" t="s">
        <v>40</v>
      </c>
      <c r="C3898" s="55" t="s">
        <v>7822</v>
      </c>
      <c r="D3898" s="141" t="s">
        <v>37</v>
      </c>
      <c r="E3898" s="88">
        <v>45453</v>
      </c>
      <c r="F3898" s="37" t="str">
        <f>VLOOKUP($C3898,CARPETAS!$C$5:$L$2388,2,FALSE)</f>
        <v>BRB036</v>
      </c>
      <c r="G3898" s="27" t="str">
        <f>VLOOKUP($C3898,CARPETAS!$C$5:$L$2388,9,FALSE)</f>
        <v>149,42,02</v>
      </c>
      <c r="H3898" s="28" t="str">
        <f>VLOOKUP($C3898,CARPETAS!$C$5:$L$2388,5,FALSE)</f>
        <v>FG</v>
      </c>
      <c r="I3898" s="88">
        <f>E3898+2+1</f>
        <v>45456</v>
      </c>
      <c r="J3898" s="29" t="str">
        <f>VLOOKUP($C3898,CARPETAS!$C$5:$L$2388,4,FALSE)</f>
        <v>Rio Branco</v>
      </c>
      <c r="K3898" s="38"/>
      <c r="L3898" s="93">
        <f t="shared" si="248"/>
        <v>45457</v>
      </c>
      <c r="M3898" s="30">
        <f t="shared" si="247"/>
        <v>4</v>
      </c>
      <c r="N3898" s="31">
        <v>990</v>
      </c>
      <c r="O3898" s="31" t="s">
        <v>1771</v>
      </c>
      <c r="P3898" s="31">
        <v>990</v>
      </c>
      <c r="Q3898" s="31">
        <v>149</v>
      </c>
      <c r="R3898" s="31" t="s">
        <v>7723</v>
      </c>
      <c r="S3898" s="31" t="s">
        <v>7724</v>
      </c>
      <c r="T3898" s="40" t="s">
        <v>7823</v>
      </c>
      <c r="U3898" s="40"/>
    </row>
    <row r="3899" ht="15" customHeight="1">
      <c r="A3899" s="39">
        <v>24</v>
      </c>
      <c r="B3899" s="54" t="s">
        <v>40</v>
      </c>
      <c r="C3899" s="55" t="s">
        <v>7794</v>
      </c>
      <c r="D3899" s="141" t="s">
        <v>7710</v>
      </c>
      <c r="E3899" s="88">
        <v>45454</v>
      </c>
      <c r="F3899" s="37" t="str">
        <f>VLOOKUP($C3899,CARPETAS!$C$5:$L$2388,2,FALSE)</f>
        <v>BRB035</v>
      </c>
      <c r="G3899" s="27" t="str">
        <f>VLOOKUP($C3899,CARPETAS!$C$5:$L$2388,9,FALSE)</f>
        <v>149,39,17</v>
      </c>
      <c r="H3899" s="28" t="str">
        <f>VLOOKUP($C3899,CARPETAS!$C$5:$L$2388,5,FALSE)</f>
        <v>Silvio</v>
      </c>
      <c r="I3899" s="88">
        <f>E3899+2</f>
        <v>45456</v>
      </c>
      <c r="J3899" s="29" t="str">
        <f>VLOOKUP($C3899,CARPETAS!$C$5:$L$2388,4,FALSE)</f>
        <v>Rio Branco</v>
      </c>
      <c r="K3899" s="38"/>
      <c r="L3899" s="93">
        <f t="shared" si="248"/>
        <v>45457</v>
      </c>
      <c r="M3899" s="30">
        <f t="shared" si="247"/>
        <v>3</v>
      </c>
      <c r="N3899" s="31">
        <v>918</v>
      </c>
      <c r="O3899" s="31" t="s">
        <v>1521</v>
      </c>
      <c r="P3899" s="31">
        <v>919</v>
      </c>
      <c r="Q3899" s="31">
        <v>6945</v>
      </c>
      <c r="R3899" s="31" t="s">
        <v>7824</v>
      </c>
      <c r="S3899" s="31" t="s">
        <v>7825</v>
      </c>
      <c r="T3899" s="40" t="s">
        <v>7826</v>
      </c>
      <c r="U3899" s="40"/>
    </row>
    <row r="3900" ht="15" customHeight="1">
      <c r="A3900" s="39">
        <v>24</v>
      </c>
      <c r="B3900" s="54" t="s">
        <v>22</v>
      </c>
      <c r="C3900" s="55" t="s">
        <v>23</v>
      </c>
      <c r="D3900" s="141" t="s">
        <v>7017</v>
      </c>
      <c r="E3900" s="88">
        <v>45452</v>
      </c>
      <c r="F3900" s="37" t="str">
        <f>VLOOKUP($C3900,CARPETAS!$C$5:$L$2388,2,FALSE)</f>
        <v>BRB</v>
      </c>
      <c r="G3900" s="27" t="str">
        <f>VLOOKUP($C3900,CARPETAS!$C$5:$L$2388,9,FALSE)</f>
        <v>xx</v>
      </c>
      <c r="H3900" s="28" t="str">
        <f>VLOOKUP($C3900,CARPETAS!$C$5:$L$2388,5,FALSE)</f>
        <v>xx</v>
      </c>
      <c r="I3900" s="88">
        <f>E3900+4</f>
        <v>45456</v>
      </c>
      <c r="J3900" s="29" t="str">
        <f>VLOOKUP($C3900,CARPETAS!$C$5:$L$2388,4,FALSE)</f>
        <v>xx</v>
      </c>
      <c r="K3900" s="38"/>
      <c r="L3900" s="93">
        <f t="shared" si="248"/>
        <v>45457</v>
      </c>
      <c r="M3900" s="30">
        <f t="shared" si="247"/>
        <v>5</v>
      </c>
      <c r="N3900" s="31">
        <v>990</v>
      </c>
      <c r="O3900" s="31"/>
      <c r="P3900" s="31"/>
      <c r="Q3900" s="31"/>
      <c r="R3900" s="31"/>
      <c r="S3900" s="31"/>
      <c r="T3900" s="40"/>
      <c r="U3900" s="40"/>
    </row>
    <row r="3901" ht="15" customHeight="1">
      <c r="A3901" s="39">
        <v>24</v>
      </c>
      <c r="B3901" s="54" t="s">
        <v>40</v>
      </c>
      <c r="C3901" s="55" t="s">
        <v>7822</v>
      </c>
      <c r="D3901" s="141" t="s">
        <v>37</v>
      </c>
      <c r="E3901" s="88">
        <v>45454</v>
      </c>
      <c r="F3901" s="37" t="str">
        <f>VLOOKUP($C3901,CARPETAS!$C$5:$L$2388,2,FALSE)</f>
        <v>BRB036</v>
      </c>
      <c r="G3901" s="27" t="str">
        <f>VLOOKUP($C3901,CARPETAS!$C$5:$L$2388,9,FALSE)</f>
        <v>149,42,02</v>
      </c>
      <c r="H3901" s="28" t="str">
        <f>VLOOKUP($C3901,CARPETAS!$C$5:$L$2388,5,FALSE)</f>
        <v>FG</v>
      </c>
      <c r="I3901" s="88">
        <f>E3901+2</f>
        <v>45456</v>
      </c>
      <c r="J3901" s="29" t="str">
        <f>VLOOKUP($C3901,CARPETAS!$C$5:$L$2388,4,FALSE)</f>
        <v>Rio Branco</v>
      </c>
      <c r="K3901" s="38"/>
      <c r="L3901" s="93">
        <f t="shared" si="248"/>
        <v>45457</v>
      </c>
      <c r="M3901" s="30">
        <f t="shared" si="247"/>
        <v>3</v>
      </c>
      <c r="N3901" s="31">
        <v>990</v>
      </c>
      <c r="O3901" s="31" t="s">
        <v>1789</v>
      </c>
      <c r="P3901" s="31">
        <v>990</v>
      </c>
      <c r="Q3901" s="31">
        <v>151</v>
      </c>
      <c r="R3901" s="31" t="s">
        <v>7527</v>
      </c>
      <c r="S3901" s="31" t="s">
        <v>7528</v>
      </c>
      <c r="T3901" s="40" t="s">
        <v>7827</v>
      </c>
      <c r="U3901" s="40"/>
    </row>
    <row r="3902" ht="15" customHeight="1">
      <c r="A3902" s="39">
        <v>24</v>
      </c>
      <c r="B3902" s="54" t="s">
        <v>40</v>
      </c>
      <c r="C3902" s="55" t="s">
        <v>7828</v>
      </c>
      <c r="D3902" s="141" t="s">
        <v>32</v>
      </c>
      <c r="E3902" s="88">
        <v>45455</v>
      </c>
      <c r="F3902" s="37" t="str">
        <f>VLOOKUP($C3902,CARPETAS!$C$5:$L$2388,2,FALSE)</f>
        <v>BRB037</v>
      </c>
      <c r="G3902" s="27" t="str">
        <f>VLOOKUP($C3902,CARPETAS!$C$5:$L$2388,9,FALSE)</f>
        <v>149,45,77</v>
      </c>
      <c r="H3902" s="28" t="str">
        <f>VLOOKUP($C3902,CARPETAS!$C$5:$L$2388,5,FALSE)</f>
        <v>Zanini</v>
      </c>
      <c r="I3902" s="88">
        <v>45456</v>
      </c>
      <c r="J3902" s="29" t="str">
        <f>VLOOKUP($C3902,CARPETAS!$C$5:$L$2388,4,FALSE)</f>
        <v>Rio Branco</v>
      </c>
      <c r="K3902" s="38"/>
      <c r="L3902" s="93">
        <f t="shared" si="248"/>
        <v>45457</v>
      </c>
      <c r="M3902" s="30">
        <f t="shared" si="247"/>
        <v>2</v>
      </c>
      <c r="N3902" s="31">
        <v>918</v>
      </c>
      <c r="O3902" s="31" t="s">
        <v>1335</v>
      </c>
      <c r="P3902" s="31">
        <v>918</v>
      </c>
      <c r="Q3902" s="31">
        <v>4488</v>
      </c>
      <c r="R3902" s="31" t="s">
        <v>459</v>
      </c>
      <c r="S3902" s="31" t="s">
        <v>460</v>
      </c>
      <c r="T3902" s="40" t="s">
        <v>7829</v>
      </c>
      <c r="U3902" s="40"/>
    </row>
    <row r="3903" ht="15" customHeight="1">
      <c r="A3903" s="39">
        <v>24</v>
      </c>
      <c r="B3903" s="54" t="s">
        <v>40</v>
      </c>
      <c r="C3903" s="55" t="s">
        <v>7725</v>
      </c>
      <c r="D3903" s="141" t="s">
        <v>26</v>
      </c>
      <c r="E3903" s="88">
        <v>45455</v>
      </c>
      <c r="F3903" s="37" t="str">
        <f>VLOOKUP($C3903,CARPETAS!$C$5:$L$2388,2,FALSE)</f>
        <v>BRB032</v>
      </c>
      <c r="G3903" s="27" t="str">
        <f>VLOOKUP($C3903,CARPETAS!$C$5:$L$2388,9,FALSE)</f>
        <v>149,32,85</v>
      </c>
      <c r="H3903" s="28" t="str">
        <f>VLOOKUP($C3903,CARPETAS!$C$5:$L$2388,5,FALSE)</f>
        <v>Amaro</v>
      </c>
      <c r="I3903" s="88">
        <v>45456</v>
      </c>
      <c r="J3903" s="29" t="str">
        <f>VLOOKUP($C3903,CARPETAS!$C$5:$L$2388,4,FALSE)</f>
        <v>Rio Branco</v>
      </c>
      <c r="K3903" s="38"/>
      <c r="L3903" s="93">
        <f t="shared" si="248"/>
        <v>45457</v>
      </c>
      <c r="M3903" s="30">
        <f t="shared" si="247"/>
        <v>2</v>
      </c>
      <c r="N3903" s="31">
        <v>990</v>
      </c>
      <c r="O3903" s="31" t="s">
        <v>577</v>
      </c>
      <c r="P3903" s="31">
        <v>991</v>
      </c>
      <c r="Q3903" s="31">
        <v>4036</v>
      </c>
      <c r="R3903" s="31" t="s">
        <v>3378</v>
      </c>
      <c r="S3903" s="31" t="s">
        <v>3475</v>
      </c>
      <c r="T3903" s="40" t="s">
        <v>7830</v>
      </c>
      <c r="U3903" s="40"/>
    </row>
    <row r="3904" ht="15" customHeight="1">
      <c r="A3904" s="39">
        <v>24</v>
      </c>
      <c r="B3904" s="54" t="s">
        <v>40</v>
      </c>
      <c r="C3904" s="55" t="s">
        <v>7828</v>
      </c>
      <c r="D3904" s="141" t="s">
        <v>7517</v>
      </c>
      <c r="E3904" s="88">
        <v>45455</v>
      </c>
      <c r="F3904" s="37" t="str">
        <f>VLOOKUP($C3904,CARPETAS!$C$5:$L$2388,2,FALSE)</f>
        <v>BRB037</v>
      </c>
      <c r="G3904" s="27" t="str">
        <f>VLOOKUP($C3904,CARPETAS!$C$5:$L$2388,9,FALSE)</f>
        <v>149,45,77</v>
      </c>
      <c r="H3904" s="28" t="str">
        <f>VLOOKUP($C3904,CARPETAS!$C$5:$L$2388,5,FALSE)</f>
        <v>Zanini</v>
      </c>
      <c r="I3904" s="88">
        <f>E3904+1</f>
        <v>45456</v>
      </c>
      <c r="J3904" s="29" t="str">
        <f>VLOOKUP($C3904,CARPETAS!$C$5:$L$2388,4,FALSE)</f>
        <v>Rio Branco</v>
      </c>
      <c r="K3904" s="38"/>
      <c r="L3904" s="93">
        <f t="shared" si="248"/>
        <v>45457</v>
      </c>
      <c r="M3904" s="30">
        <f t="shared" si="247"/>
        <v>2</v>
      </c>
      <c r="N3904" s="31">
        <v>918</v>
      </c>
      <c r="O3904" s="31" t="s">
        <v>7831</v>
      </c>
      <c r="P3904" s="31">
        <v>918</v>
      </c>
      <c r="Q3904" s="31">
        <v>4489</v>
      </c>
      <c r="R3904" s="31" t="s">
        <v>252</v>
      </c>
      <c r="S3904" s="31" t="s">
        <v>111</v>
      </c>
      <c r="T3904" s="40" t="s">
        <v>7832</v>
      </c>
      <c r="U3904" s="40"/>
    </row>
    <row r="3905" ht="15" customHeight="1">
      <c r="A3905" s="39">
        <v>24</v>
      </c>
      <c r="B3905" s="54" t="s">
        <v>40</v>
      </c>
      <c r="C3905" s="55" t="s">
        <v>7794</v>
      </c>
      <c r="D3905" s="141" t="s">
        <v>36</v>
      </c>
      <c r="E3905" s="88">
        <v>45455</v>
      </c>
      <c r="F3905" s="37" t="str">
        <f>VLOOKUP($C3905,CARPETAS!$C$5:$L$2388,2,FALSE)</f>
        <v>BRB035</v>
      </c>
      <c r="G3905" s="27" t="str">
        <f>VLOOKUP($C3905,CARPETAS!$C$5:$L$2388,9,FALSE)</f>
        <v>149,39,17</v>
      </c>
      <c r="H3905" s="28" t="str">
        <f>VLOOKUP($C3905,CARPETAS!$C$5:$L$2388,5,FALSE)</f>
        <v>Silvio</v>
      </c>
      <c r="I3905" s="88">
        <f>E3905+1</f>
        <v>45456</v>
      </c>
      <c r="J3905" s="29" t="str">
        <f>VLOOKUP($C3905,CARPETAS!$C$5:$L$2388,4,FALSE)</f>
        <v>Rio Branco</v>
      </c>
      <c r="K3905" s="38"/>
      <c r="L3905" s="93">
        <f t="shared" si="248"/>
        <v>45457</v>
      </c>
      <c r="M3905" s="30">
        <f t="shared" si="247"/>
        <v>2</v>
      </c>
      <c r="N3905" s="31">
        <v>918</v>
      </c>
      <c r="O3905" s="31" t="s">
        <v>1421</v>
      </c>
      <c r="P3905" s="31">
        <v>919</v>
      </c>
      <c r="Q3905" s="31">
        <v>6946</v>
      </c>
      <c r="R3905" s="31" t="s">
        <v>5371</v>
      </c>
      <c r="S3905" s="31" t="s">
        <v>2462</v>
      </c>
      <c r="T3905" s="40" t="s">
        <v>7826</v>
      </c>
      <c r="U3905" s="40"/>
    </row>
    <row r="3906" ht="15" customHeight="1">
      <c r="A3906" s="39">
        <v>24</v>
      </c>
      <c r="B3906" s="54" t="s">
        <v>40</v>
      </c>
      <c r="C3906" s="55" t="s">
        <v>7833</v>
      </c>
      <c r="D3906" s="141" t="s">
        <v>6984</v>
      </c>
      <c r="E3906" s="88">
        <v>45452</v>
      </c>
      <c r="F3906" s="37" t="str">
        <f>VLOOKUP($C3906,CARPETAS!$C$5:$L$2388,2,FALSE)</f>
        <v>PYB106</v>
      </c>
      <c r="G3906" s="27">
        <f>VLOOKUP($C3906,CARPETAS!$C$5:$L$2388,9,FALSE)</f>
        <v>0</v>
      </c>
      <c r="H3906" s="28">
        <f>VLOOKUP($C3906,CARPETAS!$C$5:$L$2388,5,FALSE)</f>
        <v>0</v>
      </c>
      <c r="I3906" s="88">
        <f>E3906+4</f>
        <v>45456</v>
      </c>
      <c r="J3906" s="29" t="str">
        <f>VLOOKUP($C3906,CARPETAS!$C$5:$L$2388,4,FALSE)</f>
        <v>Salto</v>
      </c>
      <c r="K3906" s="38"/>
      <c r="L3906" s="93">
        <f>I3906+1+1</f>
        <v>45458</v>
      </c>
      <c r="M3906" s="30">
        <f t="shared" si="247"/>
        <v>6</v>
      </c>
      <c r="N3906" s="31">
        <v>980</v>
      </c>
      <c r="O3906" s="31" t="s">
        <v>7834</v>
      </c>
      <c r="P3906" s="31">
        <v>981</v>
      </c>
      <c r="Q3906" s="31"/>
      <c r="R3906" s="31" t="s">
        <v>7835</v>
      </c>
      <c r="S3906" s="31" t="s">
        <v>7836</v>
      </c>
      <c r="T3906" s="40" t="s">
        <v>7837</v>
      </c>
      <c r="U3906" s="40"/>
    </row>
    <row r="3907" ht="15" customHeight="1">
      <c r="A3907" s="39">
        <v>24</v>
      </c>
      <c r="B3907" s="54" t="s">
        <v>40</v>
      </c>
      <c r="C3907" s="55" t="s">
        <v>7838</v>
      </c>
      <c r="D3907" s="141" t="s">
        <v>6554</v>
      </c>
      <c r="E3907" s="88">
        <v>45453</v>
      </c>
      <c r="F3907" s="37" t="str">
        <f>VLOOKUP($C3907,CARPETAS!$C$5:$L$2388,2,FALSE)</f>
        <v>PYB108</v>
      </c>
      <c r="G3907" s="27">
        <f>VLOOKUP($C3907,CARPETAS!$C$5:$L$2388,9,FALSE)</f>
        <v>0</v>
      </c>
      <c r="H3907" s="28">
        <f>VLOOKUP($C3907,CARPETAS!$C$5:$L$2388,5,FALSE)</f>
        <v>0</v>
      </c>
      <c r="I3907" s="88">
        <v>45456</v>
      </c>
      <c r="J3907" s="29" t="str">
        <f>VLOOKUP($C3907,CARPETAS!$C$5:$L$2388,4,FALSE)</f>
        <v>Salto</v>
      </c>
      <c r="K3907" s="38"/>
      <c r="L3907" s="93">
        <f>I3907+1+1</f>
        <v>45458</v>
      </c>
      <c r="M3907" s="30">
        <f t="shared" si="247"/>
        <v>5</v>
      </c>
      <c r="N3907" s="31">
        <v>930</v>
      </c>
      <c r="O3907" s="31" t="s">
        <v>7839</v>
      </c>
      <c r="P3907" s="31">
        <v>931</v>
      </c>
      <c r="Q3907" s="31"/>
      <c r="R3907" s="31" t="s">
        <v>5190</v>
      </c>
      <c r="S3907" s="31" t="s">
        <v>5318</v>
      </c>
      <c r="T3907" s="40" t="s">
        <v>7840</v>
      </c>
      <c r="U3907" s="40"/>
    </row>
    <row r="3908" ht="15" customHeight="1">
      <c r="A3908" s="39">
        <v>24</v>
      </c>
      <c r="B3908" s="54" t="s">
        <v>40</v>
      </c>
      <c r="C3908" s="55" t="s">
        <v>7838</v>
      </c>
      <c r="D3908" s="141" t="s">
        <v>6554</v>
      </c>
      <c r="E3908" s="88">
        <v>45454</v>
      </c>
      <c r="F3908" s="37" t="str">
        <f>VLOOKUP($C3908,CARPETAS!$C$5:$L$2388,2,FALSE)</f>
        <v>PYB108</v>
      </c>
      <c r="G3908" s="27">
        <f>VLOOKUP($C3908,CARPETAS!$C$5:$L$2388,9,FALSE)</f>
        <v>0</v>
      </c>
      <c r="H3908" s="28">
        <f>VLOOKUP($C3908,CARPETAS!$C$5:$L$2388,5,FALSE)</f>
        <v>0</v>
      </c>
      <c r="I3908" s="88">
        <v>45456</v>
      </c>
      <c r="J3908" s="29" t="str">
        <f>VLOOKUP($C3908,CARPETAS!$C$5:$L$2388,4,FALSE)</f>
        <v>Salto</v>
      </c>
      <c r="K3908" s="38"/>
      <c r="L3908" s="93">
        <f>I3908+1+1</f>
        <v>45458</v>
      </c>
      <c r="M3908" s="30">
        <f t="shared" si="247"/>
        <v>4</v>
      </c>
      <c r="N3908" s="31">
        <v>930</v>
      </c>
      <c r="O3908" s="31" t="s">
        <v>7841</v>
      </c>
      <c r="P3908" s="31">
        <v>931</v>
      </c>
      <c r="Q3908" s="31"/>
      <c r="R3908" s="31" t="s">
        <v>6467</v>
      </c>
      <c r="S3908" s="31" t="s">
        <v>2373</v>
      </c>
      <c r="T3908" s="40" t="s">
        <v>7842</v>
      </c>
      <c r="U3908" s="40"/>
    </row>
    <row r="3909" ht="15" customHeight="1">
      <c r="A3909" s="39">
        <v>24</v>
      </c>
      <c r="B3909" s="54" t="s">
        <v>40</v>
      </c>
      <c r="C3909" s="55" t="s">
        <v>7822</v>
      </c>
      <c r="D3909" s="141" t="s">
        <v>37</v>
      </c>
      <c r="E3909" s="88">
        <v>45455</v>
      </c>
      <c r="F3909" s="37" t="str">
        <f>VLOOKUP($C3909,CARPETAS!$C$5:$L$2388,2,FALSE)</f>
        <v>BRB036</v>
      </c>
      <c r="G3909" s="27" t="str">
        <f>VLOOKUP($C3909,CARPETAS!$C$5:$L$2388,9,FALSE)</f>
        <v>149,42,02</v>
      </c>
      <c r="H3909" s="28" t="str">
        <f>VLOOKUP($C3909,CARPETAS!$C$5:$L$2388,5,FALSE)</f>
        <v>FG</v>
      </c>
      <c r="I3909" s="88">
        <v>45457</v>
      </c>
      <c r="J3909" s="29" t="str">
        <f>VLOOKUP($C3909,CARPETAS!$C$5:$L$2388,4,FALSE)</f>
        <v>Rio Branco</v>
      </c>
      <c r="K3909" s="38"/>
      <c r="L3909" s="93">
        <f>I3909+1</f>
        <v>45458</v>
      </c>
      <c r="M3909" s="30">
        <f t="shared" si="247"/>
        <v>3</v>
      </c>
      <c r="N3909" s="31">
        <v>990</v>
      </c>
      <c r="O3909" s="31" t="s">
        <v>1797</v>
      </c>
      <c r="P3909" s="31">
        <v>990</v>
      </c>
      <c r="Q3909" s="31">
        <v>153</v>
      </c>
      <c r="R3909" s="31" t="s">
        <v>7843</v>
      </c>
      <c r="S3909" s="31" t="s">
        <v>7844</v>
      </c>
      <c r="T3909" s="40" t="s">
        <v>7845</v>
      </c>
      <c r="U3909" s="40"/>
    </row>
    <row r="3910" ht="15" customHeight="1">
      <c r="A3910" s="39">
        <v>24</v>
      </c>
      <c r="B3910" s="54" t="s">
        <v>40</v>
      </c>
      <c r="C3910" s="55" t="s">
        <v>7838</v>
      </c>
      <c r="D3910" s="141" t="s">
        <v>6554</v>
      </c>
      <c r="E3910" s="88">
        <v>45455</v>
      </c>
      <c r="F3910" s="37" t="str">
        <f>VLOOKUP($C3910,CARPETAS!$C$5:$L$2388,2,FALSE)</f>
        <v>PYB108</v>
      </c>
      <c r="G3910" s="27">
        <f>VLOOKUP($C3910,CARPETAS!$C$5:$L$2388,9,FALSE)</f>
        <v>0</v>
      </c>
      <c r="H3910" s="28">
        <f>VLOOKUP($C3910,CARPETAS!$C$5:$L$2388,5,FALSE)</f>
        <v>0</v>
      </c>
      <c r="I3910" s="88">
        <v>45457</v>
      </c>
      <c r="J3910" s="29" t="str">
        <f>VLOOKUP($C3910,CARPETAS!$C$5:$L$2388,4,FALSE)</f>
        <v>Salto</v>
      </c>
      <c r="K3910" s="38"/>
      <c r="L3910" s="93">
        <f>I3910+1</f>
        <v>45458</v>
      </c>
      <c r="M3910" s="30">
        <f t="shared" si="247"/>
        <v>3</v>
      </c>
      <c r="N3910" s="31">
        <v>930</v>
      </c>
      <c r="O3910" s="31" t="s">
        <v>7846</v>
      </c>
      <c r="P3910" s="31">
        <v>933</v>
      </c>
      <c r="Q3910" s="31"/>
      <c r="R3910" s="31" t="s">
        <v>2406</v>
      </c>
      <c r="S3910" s="31" t="s">
        <v>2376</v>
      </c>
      <c r="T3910" s="40" t="s">
        <v>7847</v>
      </c>
      <c r="U3910" s="40"/>
    </row>
    <row r="3911" ht="15" customHeight="1">
      <c r="A3911" s="39">
        <v>24</v>
      </c>
      <c r="B3911" s="54" t="s">
        <v>40</v>
      </c>
      <c r="C3911" s="55" t="s">
        <v>7808</v>
      </c>
      <c r="D3911" s="141" t="s">
        <v>6548</v>
      </c>
      <c r="E3911" s="88">
        <v>45452</v>
      </c>
      <c r="F3911" s="37" t="str">
        <f>VLOOKUP($C3911,CARPETAS!$C$5:$L$2388,2,FALSE)</f>
        <v>PYB107</v>
      </c>
      <c r="G3911" s="27">
        <f>VLOOKUP($C3911,CARPETAS!$C$5:$L$2388,9,FALSE)</f>
        <v>0</v>
      </c>
      <c r="H3911" s="28">
        <f>VLOOKUP($C3911,CARPETAS!$C$5:$L$2388,5,FALSE)</f>
        <v>0</v>
      </c>
      <c r="I3911" s="88">
        <v>45457</v>
      </c>
      <c r="J3911" s="29" t="str">
        <f>VLOOKUP($C3911,CARPETAS!$C$5:$L$2388,4,FALSE)</f>
        <v>Salto</v>
      </c>
      <c r="K3911" s="38"/>
      <c r="L3911" s="93">
        <f>I3911+1</f>
        <v>45458</v>
      </c>
      <c r="M3911" s="30">
        <f t="shared" si="247"/>
        <v>6</v>
      </c>
      <c r="N3911" s="31">
        <v>990</v>
      </c>
      <c r="O3911" s="31" t="s">
        <v>7848</v>
      </c>
      <c r="P3911" s="31">
        <v>981</v>
      </c>
      <c r="Q3911" s="31"/>
      <c r="R3911" s="31" t="s">
        <v>5286</v>
      </c>
      <c r="S3911" s="31" t="s">
        <v>6214</v>
      </c>
      <c r="T3911" s="40" t="s">
        <v>7837</v>
      </c>
      <c r="U3911" s="40"/>
    </row>
    <row r="3912" ht="15" customHeight="1">
      <c r="A3912" s="39">
        <v>24</v>
      </c>
      <c r="B3912" s="54" t="s">
        <v>40</v>
      </c>
      <c r="C3912" s="55" t="s">
        <v>7822</v>
      </c>
      <c r="D3912" s="141" t="s">
        <v>7443</v>
      </c>
      <c r="E3912" s="88">
        <v>45363</v>
      </c>
      <c r="F3912" s="37" t="str">
        <f>VLOOKUP($C3912,CARPETAS!$C$5:$L$2388,2,FALSE)</f>
        <v>BRB036</v>
      </c>
      <c r="G3912" s="27" t="str">
        <f>VLOOKUP($C3912,CARPETAS!$C$5:$L$2388,9,FALSE)</f>
        <v>149,42,02</v>
      </c>
      <c r="H3912" s="28" t="str">
        <f>VLOOKUP($C3912,CARPETAS!$C$5:$L$2388,5,FALSE)</f>
        <v>FG</v>
      </c>
      <c r="I3912" s="88">
        <v>45457</v>
      </c>
      <c r="J3912" s="29" t="str">
        <f>VLOOKUP($C3912,CARPETAS!$C$5:$L$2388,4,FALSE)</f>
        <v>Rio Branco</v>
      </c>
      <c r="K3912" s="38"/>
      <c r="L3912" s="93">
        <f>I3912+1</f>
        <v>45458</v>
      </c>
      <c r="M3912" s="30">
        <f t="shared" si="247"/>
        <v>95</v>
      </c>
      <c r="N3912" s="31">
        <v>990</v>
      </c>
      <c r="O3912" s="31" t="s">
        <v>7849</v>
      </c>
      <c r="P3912" s="31">
        <v>990</v>
      </c>
      <c r="Q3912" s="31">
        <v>152</v>
      </c>
      <c r="R3912" s="31" t="s">
        <v>5874</v>
      </c>
      <c r="S3912" s="31" t="s">
        <v>7547</v>
      </c>
      <c r="T3912" s="40" t="s">
        <v>7850</v>
      </c>
      <c r="U3912" s="40"/>
    </row>
    <row r="3913" ht="15" customHeight="1">
      <c r="A3913" s="39">
        <v>24</v>
      </c>
      <c r="B3913" s="54" t="s">
        <v>40</v>
      </c>
      <c r="C3913" s="55" t="s">
        <v>7851</v>
      </c>
      <c r="D3913" s="141" t="s">
        <v>6799</v>
      </c>
      <c r="E3913" s="88">
        <v>45453</v>
      </c>
      <c r="F3913" s="37" t="str">
        <f>VLOOKUP($C3913,CARPETAS!$C$5:$L$2388,2,FALSE)</f>
        <v>PYB105</v>
      </c>
      <c r="G3913" s="27">
        <f>VLOOKUP($C3913,CARPETAS!$C$5:$L$2388,9,FALSE)</f>
        <v>0</v>
      </c>
      <c r="H3913" s="28">
        <f>VLOOKUP($C3913,CARPETAS!$C$5:$L$2388,5,FALSE)</f>
        <v>0</v>
      </c>
      <c r="I3913" s="88">
        <v>45456</v>
      </c>
      <c r="J3913" s="29" t="str">
        <f>VLOOKUP($C3913,CARPETAS!$C$5:$L$2388,4,FALSE)</f>
        <v>Salto</v>
      </c>
      <c r="K3913" s="38"/>
      <c r="L3913" s="93">
        <f>I3913+1+1+3</f>
        <v>45461</v>
      </c>
      <c r="M3913" s="30">
        <f t="shared" si="247"/>
        <v>8</v>
      </c>
      <c r="N3913" s="31">
        <v>980</v>
      </c>
      <c r="O3913" s="31" t="s">
        <v>7852</v>
      </c>
      <c r="P3913" s="31">
        <v>972</v>
      </c>
      <c r="Q3913" s="31"/>
      <c r="R3913" s="31" t="s">
        <v>6919</v>
      </c>
      <c r="S3913" s="31" t="s">
        <v>6920</v>
      </c>
      <c r="T3913" s="40" t="s">
        <v>7853</v>
      </c>
      <c r="U3913" s="40"/>
    </row>
    <row r="3914" ht="15" customHeight="1">
      <c r="A3914" s="39">
        <v>24</v>
      </c>
      <c r="B3914" s="54" t="s">
        <v>40</v>
      </c>
      <c r="C3914" s="55" t="s">
        <v>7725</v>
      </c>
      <c r="D3914" s="141" t="s">
        <v>26</v>
      </c>
      <c r="E3914" s="88">
        <v>45456</v>
      </c>
      <c r="F3914" s="37" t="str">
        <f>VLOOKUP($C3914,CARPETAS!$C$5:$L$2388,2,FALSE)</f>
        <v>BRB032</v>
      </c>
      <c r="G3914" s="27" t="str">
        <f>VLOOKUP($C3914,CARPETAS!$C$5:$L$2388,9,FALSE)</f>
        <v>149,32,85</v>
      </c>
      <c r="H3914" s="28" t="str">
        <f>VLOOKUP($C3914,CARPETAS!$C$5:$L$2388,5,FALSE)</f>
        <v>Amaro</v>
      </c>
      <c r="I3914" s="88">
        <v>45457</v>
      </c>
      <c r="J3914" s="29" t="str">
        <f>VLOOKUP($C3914,CARPETAS!$C$5:$L$2388,4,FALSE)</f>
        <v>Rio Branco</v>
      </c>
      <c r="K3914" s="38"/>
      <c r="L3914" s="93">
        <f ref="L3914:L3925" t="shared" si="249">I3914+1</f>
        <v>45458</v>
      </c>
      <c r="M3914" s="30">
        <f t="shared" si="247"/>
        <v>2</v>
      </c>
      <c r="N3914" s="31">
        <v>990</v>
      </c>
      <c r="O3914" s="31" t="s">
        <v>581</v>
      </c>
      <c r="P3914" s="31">
        <v>991</v>
      </c>
      <c r="Q3914" s="31">
        <v>4049</v>
      </c>
      <c r="R3914" s="31" t="s">
        <v>5926</v>
      </c>
      <c r="S3914" s="31" t="s">
        <v>5927</v>
      </c>
      <c r="T3914" s="40" t="s">
        <v>7854</v>
      </c>
      <c r="U3914" s="40"/>
    </row>
    <row r="3915" ht="15" customHeight="1">
      <c r="A3915" s="39">
        <v>24</v>
      </c>
      <c r="B3915" s="54" t="s">
        <v>40</v>
      </c>
      <c r="C3915" s="55" t="s">
        <v>7822</v>
      </c>
      <c r="D3915" s="141" t="s">
        <v>37</v>
      </c>
      <c r="E3915" s="88">
        <v>45456</v>
      </c>
      <c r="F3915" s="37" t="str">
        <f>VLOOKUP($C3915,CARPETAS!$C$5:$L$2388,2,FALSE)</f>
        <v>BRB036</v>
      </c>
      <c r="G3915" s="27" t="str">
        <f>VLOOKUP($C3915,CARPETAS!$C$5:$L$2388,9,FALSE)</f>
        <v>149,42,02</v>
      </c>
      <c r="H3915" s="28" t="str">
        <f>VLOOKUP($C3915,CARPETAS!$C$5:$L$2388,5,FALSE)</f>
        <v>FG</v>
      </c>
      <c r="I3915" s="88">
        <v>45460</v>
      </c>
      <c r="J3915" s="29" t="str">
        <f>VLOOKUP($C3915,CARPETAS!$C$5:$L$2388,4,FALSE)</f>
        <v>Rio Branco</v>
      </c>
      <c r="K3915" s="38"/>
      <c r="L3915" s="93">
        <f t="shared" si="249"/>
        <v>45461</v>
      </c>
      <c r="M3915" s="30">
        <f t="shared" si="247"/>
        <v>5</v>
      </c>
      <c r="N3915" s="31">
        <v>990</v>
      </c>
      <c r="O3915" s="31" t="s">
        <v>1878</v>
      </c>
      <c r="P3915" s="31">
        <v>990</v>
      </c>
      <c r="Q3915" s="31">
        <v>155</v>
      </c>
      <c r="R3915" s="31" t="s">
        <v>7550</v>
      </c>
      <c r="S3915" s="31" t="s">
        <v>7551</v>
      </c>
      <c r="T3915" s="40" t="s">
        <v>7855</v>
      </c>
      <c r="U3915" s="40"/>
    </row>
    <row r="3916" ht="15" customHeight="1">
      <c r="A3916" s="39">
        <v>24</v>
      </c>
      <c r="B3916" s="54" t="s">
        <v>22</v>
      </c>
      <c r="C3916" s="55" t="s">
        <v>23</v>
      </c>
      <c r="D3916" s="141" t="s">
        <v>7517</v>
      </c>
      <c r="E3916" s="88">
        <v>45457</v>
      </c>
      <c r="F3916" s="37" t="str">
        <f>VLOOKUP($C3916,CARPETAS!$C$5:$L$2388,2,FALSE)</f>
        <v>BRB</v>
      </c>
      <c r="G3916" s="27" t="str">
        <f>VLOOKUP($C3916,CARPETAS!$C$5:$L$2388,9,FALSE)</f>
        <v>xx</v>
      </c>
      <c r="H3916" s="28" t="str">
        <f>VLOOKUP($C3916,CARPETAS!$C$5:$L$2388,5,FALSE)</f>
        <v>xx</v>
      </c>
      <c r="I3916" s="88">
        <f>E3916+2</f>
        <v>45459</v>
      </c>
      <c r="J3916" s="29" t="str">
        <f>VLOOKUP($C3916,CARPETAS!$C$5:$L$2388,4,FALSE)</f>
        <v>xx</v>
      </c>
      <c r="K3916" s="38"/>
      <c r="L3916" s="93">
        <f t="shared" si="249"/>
        <v>45460</v>
      </c>
      <c r="M3916" s="30">
        <f t="shared" si="247"/>
        <v>3</v>
      </c>
      <c r="N3916" s="31">
        <v>900</v>
      </c>
      <c r="O3916" s="31"/>
      <c r="P3916" s="31"/>
      <c r="Q3916" s="31"/>
      <c r="R3916" s="31"/>
      <c r="S3916" s="31"/>
      <c r="T3916" s="40"/>
      <c r="U3916" s="40"/>
    </row>
    <row r="3917" ht="15" customHeight="1">
      <c r="A3917" s="39">
        <v>24</v>
      </c>
      <c r="B3917" s="54" t="s">
        <v>40</v>
      </c>
      <c r="C3917" s="55" t="s">
        <v>7822</v>
      </c>
      <c r="D3917" s="141" t="s">
        <v>37</v>
      </c>
      <c r="E3917" s="88">
        <v>45457</v>
      </c>
      <c r="F3917" s="37" t="str">
        <f>VLOOKUP($C3917,CARPETAS!$C$5:$L$2388,2,FALSE)</f>
        <v>BRB036</v>
      </c>
      <c r="G3917" s="27" t="str">
        <f>VLOOKUP($C3917,CARPETAS!$C$5:$L$2388,9,FALSE)</f>
        <v>149,42,02</v>
      </c>
      <c r="H3917" s="28" t="str">
        <f>VLOOKUP($C3917,CARPETAS!$C$5:$L$2388,5,FALSE)</f>
        <v>FG</v>
      </c>
      <c r="I3917" s="88">
        <v>45460</v>
      </c>
      <c r="J3917" s="29" t="str">
        <f>VLOOKUP($C3917,CARPETAS!$C$5:$L$2388,4,FALSE)</f>
        <v>Rio Branco</v>
      </c>
      <c r="K3917" s="38"/>
      <c r="L3917" s="93">
        <f t="shared" si="249"/>
        <v>45461</v>
      </c>
      <c r="M3917" s="30">
        <f t="shared" si="247"/>
        <v>4</v>
      </c>
      <c r="N3917" s="31">
        <v>990</v>
      </c>
      <c r="O3917" s="31" t="s">
        <v>1903</v>
      </c>
      <c r="P3917" s="31">
        <v>990</v>
      </c>
      <c r="Q3917" s="31">
        <v>157</v>
      </c>
      <c r="R3917" s="31" t="s">
        <v>7486</v>
      </c>
      <c r="S3917" s="31" t="s">
        <v>5875</v>
      </c>
      <c r="T3917" s="40" t="s">
        <v>7856</v>
      </c>
      <c r="U3917" s="40"/>
    </row>
    <row r="3918" ht="15" customHeight="1">
      <c r="A3918" s="39">
        <v>24</v>
      </c>
      <c r="B3918" s="54" t="s">
        <v>40</v>
      </c>
      <c r="C3918" s="55" t="s">
        <v>7857</v>
      </c>
      <c r="D3918" s="141" t="s">
        <v>7443</v>
      </c>
      <c r="E3918" s="88">
        <v>45457</v>
      </c>
      <c r="F3918" s="37" t="str">
        <f>VLOOKUP($C3918,CARPETAS!$C$5:$L$2388,2,FALSE)</f>
        <v>BRB038</v>
      </c>
      <c r="G3918" s="27" t="str">
        <f>VLOOKUP($C3918,CARPETAS!$C$5:$L$2388,9,FALSE)</f>
        <v>149,48,54</v>
      </c>
      <c r="H3918" s="28" t="str">
        <f>VLOOKUP($C3918,CARPETAS!$C$5:$L$2388,5,FALSE)</f>
        <v>FG</v>
      </c>
      <c r="I3918" s="88">
        <v>45460</v>
      </c>
      <c r="J3918" s="29" t="str">
        <f>VLOOKUP($C3918,CARPETAS!$C$5:$L$2388,4,FALSE)</f>
        <v>Rio Branco</v>
      </c>
      <c r="K3918" s="38"/>
      <c r="L3918" s="93">
        <f t="shared" si="249"/>
        <v>45461</v>
      </c>
      <c r="M3918" s="30">
        <f t="shared" si="247"/>
        <v>4</v>
      </c>
      <c r="N3918" s="31">
        <v>990</v>
      </c>
      <c r="O3918" s="31" t="s">
        <v>7858</v>
      </c>
      <c r="P3918" s="31">
        <v>990</v>
      </c>
      <c r="Q3918" s="31">
        <v>159</v>
      </c>
      <c r="R3918" s="31" t="s">
        <v>7636</v>
      </c>
      <c r="S3918" s="31" t="s">
        <v>7637</v>
      </c>
      <c r="T3918" s="40" t="s">
        <v>7859</v>
      </c>
      <c r="U3918" s="40"/>
    </row>
    <row r="3919" ht="15" customHeight="1">
      <c r="A3919" s="39">
        <v>24</v>
      </c>
      <c r="B3919" s="54" t="s">
        <v>40</v>
      </c>
      <c r="C3919" s="55" t="s">
        <v>7794</v>
      </c>
      <c r="D3919" s="141" t="s">
        <v>1091</v>
      </c>
      <c r="E3919" s="88">
        <v>45458</v>
      </c>
      <c r="F3919" s="37" t="str">
        <f>VLOOKUP($C3919,CARPETAS!$C$5:$L$2388,2,FALSE)</f>
        <v>BRB035</v>
      </c>
      <c r="G3919" s="27" t="str">
        <f>VLOOKUP($C3919,CARPETAS!$C$5:$L$2388,9,FALSE)</f>
        <v>149,39,17</v>
      </c>
      <c r="H3919" s="28" t="str">
        <f>VLOOKUP($C3919,CARPETAS!$C$5:$L$2388,5,FALSE)</f>
        <v>Silvio</v>
      </c>
      <c r="I3919" s="88">
        <v>45460</v>
      </c>
      <c r="J3919" s="29" t="str">
        <f>VLOOKUP($C3919,CARPETAS!$C$5:$L$2388,4,FALSE)</f>
        <v>Rio Branco</v>
      </c>
      <c r="K3919" s="38"/>
      <c r="L3919" s="93">
        <f t="shared" si="249"/>
        <v>45461</v>
      </c>
      <c r="M3919" s="30">
        <f t="shared" si="247"/>
        <v>3</v>
      </c>
      <c r="N3919" s="31">
        <v>918</v>
      </c>
      <c r="O3919" s="31" t="s">
        <v>1548</v>
      </c>
      <c r="P3919" s="31">
        <v>918</v>
      </c>
      <c r="Q3919" s="31">
        <v>6951</v>
      </c>
      <c r="R3919" s="31" t="s">
        <v>1627</v>
      </c>
      <c r="S3919" s="31" t="s">
        <v>1628</v>
      </c>
      <c r="T3919" s="40" t="s">
        <v>7860</v>
      </c>
      <c r="U3919" s="40"/>
    </row>
    <row r="3920" ht="15" customHeight="1">
      <c r="A3920" s="39">
        <v>24</v>
      </c>
      <c r="B3920" s="54" t="s">
        <v>40</v>
      </c>
      <c r="C3920" s="55" t="s">
        <v>7794</v>
      </c>
      <c r="D3920" s="141" t="s">
        <v>37</v>
      </c>
      <c r="E3920" s="88">
        <v>45458</v>
      </c>
      <c r="F3920" s="37" t="str">
        <f>VLOOKUP($C3920,CARPETAS!$C$5:$L$2388,2,FALSE)</f>
        <v>BRB035</v>
      </c>
      <c r="G3920" s="27" t="str">
        <f>VLOOKUP($C3920,CARPETAS!$C$5:$L$2388,9,FALSE)</f>
        <v>149,39,17</v>
      </c>
      <c r="H3920" s="28" t="str">
        <f>VLOOKUP($C3920,CARPETAS!$C$5:$L$2388,5,FALSE)</f>
        <v>Silvio</v>
      </c>
      <c r="I3920" s="88">
        <v>45460</v>
      </c>
      <c r="J3920" s="29" t="str">
        <f>VLOOKUP($C3920,CARPETAS!$C$5:$L$2388,4,FALSE)</f>
        <v>Rio Branco</v>
      </c>
      <c r="K3920" s="38"/>
      <c r="L3920" s="93">
        <f t="shared" si="249"/>
        <v>45461</v>
      </c>
      <c r="M3920" s="30">
        <f t="shared" si="247"/>
        <v>3</v>
      </c>
      <c r="N3920" s="31">
        <v>918</v>
      </c>
      <c r="O3920" s="31" t="s">
        <v>1893</v>
      </c>
      <c r="P3920" s="31">
        <v>918</v>
      </c>
      <c r="Q3920" s="31">
        <v>6952</v>
      </c>
      <c r="R3920" s="31" t="s">
        <v>6077</v>
      </c>
      <c r="S3920" s="31" t="s">
        <v>6078</v>
      </c>
      <c r="T3920" s="40" t="s">
        <v>7860</v>
      </c>
      <c r="U3920" s="40"/>
    </row>
    <row r="3921" ht="15" customHeight="1">
      <c r="A3921" s="39">
        <v>24</v>
      </c>
      <c r="B3921" s="54" t="s">
        <v>40</v>
      </c>
      <c r="C3921" s="55" t="s">
        <v>7833</v>
      </c>
      <c r="D3921" s="141" t="s">
        <v>6984</v>
      </c>
      <c r="E3921" s="88">
        <v>45457</v>
      </c>
      <c r="F3921" s="37" t="str">
        <f>VLOOKUP($C3921,CARPETAS!$C$5:$L$2388,2,FALSE)</f>
        <v>PYB106</v>
      </c>
      <c r="G3921" s="27">
        <f>VLOOKUP($C3921,CARPETAS!$C$5:$L$2388,9,FALSE)</f>
        <v>0</v>
      </c>
      <c r="H3921" s="28">
        <f>VLOOKUP($C3921,CARPETAS!$C$5:$L$2388,5,FALSE)</f>
        <v>0</v>
      </c>
      <c r="I3921" s="88">
        <f>E3921+4</f>
        <v>45461</v>
      </c>
      <c r="J3921" s="29" t="str">
        <f>VLOOKUP($C3921,CARPETAS!$C$5:$L$2388,4,FALSE)</f>
        <v>Salto</v>
      </c>
      <c r="K3921" s="38"/>
      <c r="L3921" s="93">
        <f t="shared" si="249"/>
        <v>45462</v>
      </c>
      <c r="M3921" s="30">
        <f t="shared" si="247"/>
        <v>5</v>
      </c>
      <c r="N3921" s="31">
        <v>980</v>
      </c>
      <c r="O3921" s="31" t="s">
        <v>7861</v>
      </c>
      <c r="P3921" s="31">
        <v>983</v>
      </c>
      <c r="Q3921" s="31"/>
      <c r="R3921" s="31" t="s">
        <v>5788</v>
      </c>
      <c r="S3921" s="31" t="s">
        <v>5789</v>
      </c>
      <c r="T3921" s="40" t="s">
        <v>7862</v>
      </c>
      <c r="U3921" s="40"/>
    </row>
    <row r="3922" ht="15" customHeight="1">
      <c r="A3922" s="39">
        <v>24</v>
      </c>
      <c r="B3922" s="54" t="s">
        <v>40</v>
      </c>
      <c r="C3922" s="55" t="s">
        <v>7742</v>
      </c>
      <c r="D3922" s="141" t="s">
        <v>1998</v>
      </c>
      <c r="E3922" s="88">
        <v>45458</v>
      </c>
      <c r="F3922" s="37" t="str">
        <f>VLOOKUP($C3922,CARPETAS!$C$5:$L$2388,2,FALSE)</f>
        <v>BRB033</v>
      </c>
      <c r="G3922" s="27" t="str">
        <f>VLOOKUP($C3922,CARPETAS!$C$5:$L$2388,9,FALSE)</f>
        <v>149,32,86</v>
      </c>
      <c r="H3922" s="28" t="str">
        <f>VLOOKUP($C3922,CARPETAS!$C$5:$L$2388,5,FALSE)</f>
        <v>Brod</v>
      </c>
      <c r="I3922" s="88">
        <v>45461</v>
      </c>
      <c r="J3922" s="29" t="str">
        <f>VLOOKUP($C3922,CARPETAS!$C$5:$L$2388,4,FALSE)</f>
        <v>Rio Branco</v>
      </c>
      <c r="K3922" s="38"/>
      <c r="L3922" s="93">
        <f t="shared" si="249"/>
        <v>45462</v>
      </c>
      <c r="M3922" s="30">
        <f t="shared" si="247"/>
        <v>4</v>
      </c>
      <c r="N3922" s="31">
        <v>990</v>
      </c>
      <c r="O3922" s="31" t="s">
        <v>2196</v>
      </c>
      <c r="P3922" s="31">
        <v>990</v>
      </c>
      <c r="Q3922" s="31">
        <v>2511</v>
      </c>
      <c r="R3922" s="31" t="s">
        <v>7743</v>
      </c>
      <c r="S3922" s="31" t="s">
        <v>7863</v>
      </c>
      <c r="T3922" s="40" t="s">
        <v>7864</v>
      </c>
      <c r="U3922" s="40"/>
    </row>
    <row r="3923" ht="15" customHeight="1">
      <c r="A3923" s="39">
        <v>24</v>
      </c>
      <c r="B3923" s="54" t="s">
        <v>40</v>
      </c>
      <c r="C3923" s="55" t="s">
        <v>7865</v>
      </c>
      <c r="D3923" s="141" t="s">
        <v>6554</v>
      </c>
      <c r="E3923" s="88">
        <v>45458</v>
      </c>
      <c r="F3923" s="37" t="str">
        <f>VLOOKUP($C3923,CARPETAS!$C$5:$L$2388,2,FALSE)</f>
        <v>PYB110</v>
      </c>
      <c r="G3923" s="27">
        <f>VLOOKUP($C3923,CARPETAS!$C$5:$L$2388,9,FALSE)</f>
        <v>0</v>
      </c>
      <c r="H3923" s="28">
        <f>VLOOKUP($C3923,CARPETAS!$C$5:$L$2388,5,FALSE)</f>
        <v>0</v>
      </c>
      <c r="I3923" s="88">
        <v>45462</v>
      </c>
      <c r="J3923" s="29" t="str">
        <f>VLOOKUP($C3923,CARPETAS!$C$5:$L$2388,4,FALSE)</f>
        <v>Salto</v>
      </c>
      <c r="K3923" s="38"/>
      <c r="L3923" s="93">
        <f t="shared" si="249"/>
        <v>45463</v>
      </c>
      <c r="M3923" s="30">
        <f t="shared" si="247"/>
        <v>5</v>
      </c>
      <c r="N3923" s="31">
        <v>930</v>
      </c>
      <c r="O3923" s="31" t="s">
        <v>7866</v>
      </c>
      <c r="P3923" s="31">
        <v>930</v>
      </c>
      <c r="Q3923" s="31"/>
      <c r="R3923" s="31" t="s">
        <v>2620</v>
      </c>
      <c r="S3923" s="31" t="s">
        <v>5322</v>
      </c>
      <c r="T3923" s="40" t="s">
        <v>7867</v>
      </c>
      <c r="U3923" s="40"/>
    </row>
    <row r="3924" ht="15" customHeight="1">
      <c r="A3924" s="39">
        <v>25</v>
      </c>
      <c r="B3924" s="54" t="s">
        <v>40</v>
      </c>
      <c r="C3924" s="55" t="s">
        <v>7828</v>
      </c>
      <c r="D3924" s="141" t="s">
        <v>1998</v>
      </c>
      <c r="E3924" s="88">
        <v>45460</v>
      </c>
      <c r="F3924" s="37" t="str">
        <f>VLOOKUP($C3924,CARPETAS!$C$5:$L$2388,2,FALSE)</f>
        <v>BRB037</v>
      </c>
      <c r="G3924" s="27" t="str">
        <f>VLOOKUP($C3924,CARPETAS!$C$5:$L$2388,9,FALSE)</f>
        <v>149,45,77</v>
      </c>
      <c r="H3924" s="28" t="str">
        <f>VLOOKUP($C3924,CARPETAS!$C$5:$L$2388,5,FALSE)</f>
        <v>Zanini</v>
      </c>
      <c r="I3924" s="88">
        <f>E3924+2</f>
        <v>45462</v>
      </c>
      <c r="J3924" s="29" t="str">
        <f>VLOOKUP($C3924,CARPETAS!$C$5:$L$2388,4,FALSE)</f>
        <v>Rio Branco</v>
      </c>
      <c r="K3924" s="38"/>
      <c r="L3924" s="93">
        <f t="shared" si="249"/>
        <v>45463</v>
      </c>
      <c r="M3924" s="30">
        <f t="shared" si="247"/>
        <v>3</v>
      </c>
      <c r="N3924" s="31">
        <v>918</v>
      </c>
      <c r="O3924" s="31" t="s">
        <v>2200</v>
      </c>
      <c r="P3924" s="31"/>
      <c r="Q3924" s="31">
        <v>4506</v>
      </c>
      <c r="R3924" s="31" t="s">
        <v>5986</v>
      </c>
      <c r="S3924" s="31" t="s">
        <v>5987</v>
      </c>
      <c r="T3924" s="40" t="s">
        <v>7868</v>
      </c>
      <c r="U3924" s="40"/>
    </row>
    <row r="3925" ht="15" customHeight="1">
      <c r="A3925" s="39">
        <v>25</v>
      </c>
      <c r="B3925" s="54" t="s">
        <v>40</v>
      </c>
      <c r="C3925" s="55" t="s">
        <v>7869</v>
      </c>
      <c r="D3925" s="141" t="s">
        <v>6548</v>
      </c>
      <c r="E3925" s="88">
        <v>45460</v>
      </c>
      <c r="F3925" s="37" t="str">
        <f>VLOOKUP($C3925,CARPETAS!$C$5:$L$2388,2,FALSE)</f>
        <v>PYB111</v>
      </c>
      <c r="G3925" s="27">
        <f>VLOOKUP($C3925,CARPETAS!$C$5:$L$2388,9,FALSE)</f>
        <v>0</v>
      </c>
      <c r="H3925" s="28">
        <f>VLOOKUP($C3925,CARPETAS!$C$5:$L$2388,5,FALSE)</f>
        <v>0</v>
      </c>
      <c r="I3925" s="88">
        <f>E3925+2</f>
        <v>45462</v>
      </c>
      <c r="J3925" s="29" t="str">
        <f>VLOOKUP($C3925,CARPETAS!$C$5:$L$2388,4,FALSE)</f>
        <v>Salto</v>
      </c>
      <c r="K3925" s="38"/>
      <c r="L3925" s="93">
        <f t="shared" si="249"/>
        <v>45463</v>
      </c>
      <c r="M3925" s="30">
        <f t="shared" si="247"/>
        <v>3</v>
      </c>
      <c r="N3925" s="31">
        <v>980</v>
      </c>
      <c r="O3925" s="31" t="s">
        <v>7870</v>
      </c>
      <c r="P3925" s="31">
        <v>980</v>
      </c>
      <c r="Q3925" s="31"/>
      <c r="R3925" s="31" t="s">
        <v>6665</v>
      </c>
      <c r="S3925" s="31" t="s">
        <v>6666</v>
      </c>
      <c r="T3925" s="40" t="s">
        <v>7871</v>
      </c>
      <c r="U3925" s="40"/>
    </row>
    <row r="3926" ht="15" customHeight="1">
      <c r="A3926" s="39">
        <v>25</v>
      </c>
      <c r="B3926" s="54" t="s">
        <v>40</v>
      </c>
      <c r="C3926" s="55" t="s">
        <v>7872</v>
      </c>
      <c r="D3926" s="141" t="s">
        <v>1091</v>
      </c>
      <c r="E3926" s="88">
        <v>45460</v>
      </c>
      <c r="F3926" s="37" t="str">
        <f>VLOOKUP($C3926,CARPETAS!$C$5:$L$2388,2,FALSE)</f>
        <v>BRB039</v>
      </c>
      <c r="G3926" s="27" t="str">
        <f>VLOOKUP($C3926,CARPETAS!$C$5:$L$2388,9,FALSE)</f>
        <v>149,50,28</v>
      </c>
      <c r="H3926" s="28" t="str">
        <f>VLOOKUP($C3926,CARPETAS!$C$5:$L$2388,5,FALSE)</f>
        <v>Silvio </v>
      </c>
      <c r="I3926" s="88">
        <f>E3926+2</f>
        <v>45462</v>
      </c>
      <c r="J3926" s="29" t="str">
        <f>VLOOKUP($C3926,CARPETAS!$C$5:$L$2388,4,FALSE)</f>
        <v>Rio Branco</v>
      </c>
      <c r="K3926" s="38"/>
      <c r="L3926" s="93">
        <f>I3926+1+1</f>
        <v>45464</v>
      </c>
      <c r="M3926" s="30">
        <f t="shared" si="247"/>
        <v>4</v>
      </c>
      <c r="N3926" s="31">
        <v>918</v>
      </c>
      <c r="O3926" s="31" t="s">
        <v>7873</v>
      </c>
      <c r="P3926" s="31">
        <v>919</v>
      </c>
      <c r="Q3926" s="31">
        <v>6956</v>
      </c>
      <c r="R3926" s="31" t="s">
        <v>6008</v>
      </c>
      <c r="S3926" s="31" t="s">
        <v>6009</v>
      </c>
      <c r="T3926" s="40" t="s">
        <v>7874</v>
      </c>
      <c r="U3926" s="40"/>
    </row>
    <row r="3927" ht="15" customHeight="1">
      <c r="A3927" s="39">
        <v>25</v>
      </c>
      <c r="B3927" s="54" t="s">
        <v>40</v>
      </c>
      <c r="C3927" s="55" t="s">
        <v>7857</v>
      </c>
      <c r="D3927" s="141" t="s">
        <v>32</v>
      </c>
      <c r="E3927" s="88">
        <v>45460</v>
      </c>
      <c r="F3927" s="37" t="str">
        <f>VLOOKUP($C3927,CARPETAS!$C$5:$L$2388,2,FALSE)</f>
        <v>BRB038</v>
      </c>
      <c r="G3927" s="27" t="str">
        <f>VLOOKUP($C3927,CARPETAS!$C$5:$L$2388,9,FALSE)</f>
        <v>149,48,54</v>
      </c>
      <c r="H3927" s="28" t="str">
        <f>VLOOKUP($C3927,CARPETAS!$C$5:$L$2388,5,FALSE)</f>
        <v>FG</v>
      </c>
      <c r="I3927" s="88">
        <f>E3927+2</f>
        <v>45462</v>
      </c>
      <c r="J3927" s="29" t="str">
        <f>VLOOKUP($C3927,CARPETAS!$C$5:$L$2388,4,FALSE)</f>
        <v>Rio Branco</v>
      </c>
      <c r="K3927" s="38"/>
      <c r="L3927" s="93">
        <f>I3927+1+1</f>
        <v>45464</v>
      </c>
      <c r="M3927" s="30">
        <f t="shared" si="247"/>
        <v>4</v>
      </c>
      <c r="N3927" s="31">
        <v>990</v>
      </c>
      <c r="O3927" s="31" t="s">
        <v>255</v>
      </c>
      <c r="P3927" s="31">
        <v>990</v>
      </c>
      <c r="Q3927" s="31">
        <v>166</v>
      </c>
      <c r="R3927" s="31" t="s">
        <v>7875</v>
      </c>
      <c r="S3927" s="31" t="s">
        <v>7876</v>
      </c>
      <c r="T3927" s="40" t="s">
        <v>7877</v>
      </c>
      <c r="U3927" s="40"/>
    </row>
    <row r="3928" ht="15" customHeight="1">
      <c r="A3928" s="39">
        <v>25</v>
      </c>
      <c r="B3928" s="54" t="s">
        <v>40</v>
      </c>
      <c r="C3928" s="55" t="s">
        <v>7857</v>
      </c>
      <c r="D3928" s="141" t="s">
        <v>37</v>
      </c>
      <c r="E3928" s="88">
        <v>45461</v>
      </c>
      <c r="F3928" s="37" t="str">
        <f>VLOOKUP($C3928,CARPETAS!$C$5:$L$2388,2,FALSE)</f>
        <v>BRB038</v>
      </c>
      <c r="G3928" s="27" t="str">
        <f>VLOOKUP($C3928,CARPETAS!$C$5:$L$2388,9,FALSE)</f>
        <v>149,48,54</v>
      </c>
      <c r="H3928" s="28" t="str">
        <f>VLOOKUP($C3928,CARPETAS!$C$5:$L$2388,5,FALSE)</f>
        <v>FG</v>
      </c>
      <c r="I3928" s="88">
        <f>E3928+2</f>
        <v>45463</v>
      </c>
      <c r="J3928" s="29" t="str">
        <f>VLOOKUP($C3928,CARPETAS!$C$5:$L$2388,4,FALSE)</f>
        <v>Rio Branco</v>
      </c>
      <c r="K3928" s="38"/>
      <c r="L3928" s="93">
        <f ref="L3928:L3937" t="shared" si="250">I3928+1</f>
        <v>45464</v>
      </c>
      <c r="M3928" s="30">
        <f t="shared" si="247"/>
        <v>3</v>
      </c>
      <c r="N3928" s="31">
        <v>990</v>
      </c>
      <c r="O3928" s="31" t="s">
        <v>1923</v>
      </c>
      <c r="P3928" s="31">
        <v>990</v>
      </c>
      <c r="Q3928" s="31">
        <v>162</v>
      </c>
      <c r="R3928" s="31" t="s">
        <v>4554</v>
      </c>
      <c r="S3928" s="31" t="s">
        <v>7878</v>
      </c>
      <c r="T3928" s="40" t="s">
        <v>7879</v>
      </c>
      <c r="U3928" s="40"/>
    </row>
    <row r="3929" ht="15" customHeight="1">
      <c r="A3929" s="39">
        <v>25</v>
      </c>
      <c r="B3929" s="54" t="s">
        <v>40</v>
      </c>
      <c r="C3929" s="55" t="s">
        <v>7857</v>
      </c>
      <c r="D3929" s="141" t="s">
        <v>37</v>
      </c>
      <c r="E3929" s="88">
        <v>45462</v>
      </c>
      <c r="F3929" s="37" t="str">
        <f>VLOOKUP($C3929,CARPETAS!$C$5:$L$2388,2,FALSE)</f>
        <v>BRB038</v>
      </c>
      <c r="G3929" s="27" t="str">
        <f>VLOOKUP($C3929,CARPETAS!$C$5:$L$2388,9,FALSE)</f>
        <v>149,48,54</v>
      </c>
      <c r="H3929" s="28" t="str">
        <f>VLOOKUP($C3929,CARPETAS!$C$5:$L$2388,5,FALSE)</f>
        <v>FG</v>
      </c>
      <c r="I3929" s="88">
        <v>45463</v>
      </c>
      <c r="J3929" s="29" t="str">
        <f>VLOOKUP($C3929,CARPETAS!$C$5:$L$2388,4,FALSE)</f>
        <v>Rio Branco</v>
      </c>
      <c r="K3929" s="38"/>
      <c r="L3929" s="93">
        <f t="shared" si="250"/>
        <v>45464</v>
      </c>
      <c r="M3929" s="30">
        <f t="shared" si="247"/>
        <v>2</v>
      </c>
      <c r="N3929" s="31">
        <v>990</v>
      </c>
      <c r="O3929" s="31" t="s">
        <v>1931</v>
      </c>
      <c r="P3929" s="31">
        <v>990</v>
      </c>
      <c r="Q3929" s="31">
        <v>164</v>
      </c>
      <c r="R3929" s="31" t="s">
        <v>7880</v>
      </c>
      <c r="S3929" s="31" t="s">
        <v>7881</v>
      </c>
      <c r="T3929" s="40" t="s">
        <v>7879</v>
      </c>
      <c r="U3929" s="40"/>
    </row>
    <row r="3930" ht="15" customHeight="1">
      <c r="A3930" s="39">
        <v>24</v>
      </c>
      <c r="B3930" s="54" t="s">
        <v>22</v>
      </c>
      <c r="C3930" s="55" t="s">
        <v>23</v>
      </c>
      <c r="D3930" s="141" t="s">
        <v>6984</v>
      </c>
      <c r="E3930" s="88">
        <v>45460</v>
      </c>
      <c r="F3930" s="37" t="str">
        <f>VLOOKUP($C3930,CARPETAS!$C$5:$L$2388,2,FALSE)</f>
        <v>BRB</v>
      </c>
      <c r="G3930" s="27" t="str">
        <f>VLOOKUP($C3930,CARPETAS!$C$5:$L$2388,9,FALSE)</f>
        <v>xx</v>
      </c>
      <c r="H3930" s="28" t="str">
        <f>VLOOKUP($C3930,CARPETAS!$C$5:$L$2388,5,FALSE)</f>
        <v>xx</v>
      </c>
      <c r="I3930" s="88">
        <f>E3930+2</f>
        <v>45462</v>
      </c>
      <c r="J3930" s="29" t="str">
        <f>VLOOKUP($C3930,CARPETAS!$C$5:$L$2388,4,FALSE)</f>
        <v>xx</v>
      </c>
      <c r="K3930" s="38"/>
      <c r="L3930" s="93">
        <f t="shared" si="250"/>
        <v>45463</v>
      </c>
      <c r="M3930" s="30">
        <f t="shared" si="247"/>
        <v>3</v>
      </c>
      <c r="N3930" s="31">
        <v>980</v>
      </c>
      <c r="O3930" s="31"/>
      <c r="P3930" s="31"/>
      <c r="Q3930" s="31"/>
      <c r="R3930" s="31"/>
      <c r="S3930" s="31"/>
      <c r="T3930" s="40"/>
      <c r="U3930" s="40"/>
    </row>
    <row r="3931" ht="15" customHeight="1">
      <c r="A3931" s="39">
        <v>25</v>
      </c>
      <c r="B3931" s="54" t="s">
        <v>40</v>
      </c>
      <c r="C3931" s="55" t="s">
        <v>7857</v>
      </c>
      <c r="D3931" s="141" t="s">
        <v>7443</v>
      </c>
      <c r="E3931" s="88">
        <v>45462</v>
      </c>
      <c r="F3931" s="37" t="str">
        <f>VLOOKUP($C3931,CARPETAS!$C$5:$L$2388,2,FALSE)</f>
        <v>BRB038</v>
      </c>
      <c r="G3931" s="27" t="str">
        <f>VLOOKUP($C3931,CARPETAS!$C$5:$L$2388,9,FALSE)</f>
        <v>149,48,54</v>
      </c>
      <c r="H3931" s="28" t="str">
        <f>VLOOKUP($C3931,CARPETAS!$C$5:$L$2388,5,FALSE)</f>
        <v>FG</v>
      </c>
      <c r="I3931" s="88">
        <v>45463</v>
      </c>
      <c r="J3931" s="29" t="str">
        <f>VLOOKUP($C3931,CARPETAS!$C$5:$L$2388,4,FALSE)</f>
        <v>Rio Branco</v>
      </c>
      <c r="K3931" s="38"/>
      <c r="L3931" s="93">
        <f t="shared" si="250"/>
        <v>45464</v>
      </c>
      <c r="M3931" s="30">
        <f t="shared" si="247"/>
        <v>2</v>
      </c>
      <c r="N3931" s="31">
        <v>990</v>
      </c>
      <c r="O3931" s="31" t="s">
        <v>7882</v>
      </c>
      <c r="P3931" s="31">
        <v>990</v>
      </c>
      <c r="Q3931" s="31">
        <v>169</v>
      </c>
      <c r="R3931" s="31" t="s">
        <v>7527</v>
      </c>
      <c r="S3931" s="31" t="s">
        <v>7528</v>
      </c>
      <c r="T3931" s="40" t="s">
        <v>7883</v>
      </c>
      <c r="U3931" s="40"/>
    </row>
    <row r="3932" ht="15" customHeight="1">
      <c r="A3932" s="39">
        <v>25</v>
      </c>
      <c r="B3932" s="54" t="s">
        <v>40</v>
      </c>
      <c r="C3932" s="55" t="s">
        <v>7857</v>
      </c>
      <c r="D3932" s="141" t="s">
        <v>37</v>
      </c>
      <c r="E3932" s="88">
        <v>45462</v>
      </c>
      <c r="F3932" s="37" t="str">
        <f>VLOOKUP($C3932,CARPETAS!$C$5:$L$2388,2,FALSE)</f>
        <v>BRB038</v>
      </c>
      <c r="G3932" s="27" t="str">
        <f>VLOOKUP($C3932,CARPETAS!$C$5:$L$2388,9,FALSE)</f>
        <v>149,48,54</v>
      </c>
      <c r="H3932" s="28" t="str">
        <f>VLOOKUP($C3932,CARPETAS!$C$5:$L$2388,5,FALSE)</f>
        <v>FG</v>
      </c>
      <c r="I3932" s="88">
        <v>45463</v>
      </c>
      <c r="J3932" s="29" t="str">
        <f>VLOOKUP($C3932,CARPETAS!$C$5:$L$2388,4,FALSE)</f>
        <v>Rio Branco</v>
      </c>
      <c r="K3932" s="38"/>
      <c r="L3932" s="93">
        <f t="shared" si="250"/>
        <v>45464</v>
      </c>
      <c r="M3932" s="30">
        <f t="shared" si="247"/>
        <v>2</v>
      </c>
      <c r="N3932" s="31">
        <v>990</v>
      </c>
      <c r="O3932" s="31" t="s">
        <v>1989</v>
      </c>
      <c r="P3932" s="31">
        <v>990</v>
      </c>
      <c r="Q3932" s="31">
        <v>170</v>
      </c>
      <c r="R3932" s="31" t="s">
        <v>7723</v>
      </c>
      <c r="S3932" s="31" t="s">
        <v>7724</v>
      </c>
      <c r="T3932" s="40" t="s">
        <v>7879</v>
      </c>
      <c r="U3932" s="40"/>
    </row>
    <row r="3933" ht="15" customHeight="1">
      <c r="A3933" s="39">
        <v>25</v>
      </c>
      <c r="B3933" s="54" t="s">
        <v>40</v>
      </c>
      <c r="C3933" s="55" t="s">
        <v>7884</v>
      </c>
      <c r="D3933" s="141" t="s">
        <v>26</v>
      </c>
      <c r="E3933" s="88">
        <v>45461</v>
      </c>
      <c r="F3933" s="37" t="str">
        <f>VLOOKUP($C3933,CARPETAS!$C$5:$L$2388,2,FALSE)</f>
        <v>BRB040</v>
      </c>
      <c r="G3933" s="27" t="str">
        <f>VLOOKUP($C3933,CARPETAS!$C$5:$L$2388,9,FALSE)</f>
        <v>149,50,94</v>
      </c>
      <c r="H3933" s="28" t="str">
        <f>VLOOKUP($C3933,CARPETAS!$C$5:$L$2388,5,FALSE)</f>
        <v>Amaro</v>
      </c>
      <c r="I3933" s="88">
        <v>45464</v>
      </c>
      <c r="J3933" s="29" t="str">
        <f>VLOOKUP($C3933,CARPETAS!$C$5:$L$2388,4,FALSE)</f>
        <v>Rio Branco</v>
      </c>
      <c r="K3933" s="38"/>
      <c r="L3933" s="93">
        <f t="shared" si="250"/>
        <v>45465</v>
      </c>
      <c r="M3933" s="30">
        <f t="shared" si="247"/>
        <v>4</v>
      </c>
      <c r="N3933" s="31">
        <v>990</v>
      </c>
      <c r="O3933" s="31" t="s">
        <v>595</v>
      </c>
      <c r="P3933" s="31"/>
      <c r="Q3933" s="31">
        <v>4068</v>
      </c>
      <c r="R3933" s="31" t="s">
        <v>7885</v>
      </c>
      <c r="S3933" s="31" t="s">
        <v>7886</v>
      </c>
      <c r="T3933" s="40" t="s">
        <v>7887</v>
      </c>
      <c r="U3933" s="40"/>
    </row>
    <row r="3934" ht="15" customHeight="1">
      <c r="A3934" s="39">
        <v>25</v>
      </c>
      <c r="B3934" s="54" t="s">
        <v>40</v>
      </c>
      <c r="C3934" s="55" t="s">
        <v>7865</v>
      </c>
      <c r="D3934" s="141" t="s">
        <v>6554</v>
      </c>
      <c r="E3934" s="88">
        <v>45460</v>
      </c>
      <c r="F3934" s="37" t="str">
        <f>VLOOKUP($C3934,CARPETAS!$C$5:$L$2388,2,FALSE)</f>
        <v>PYB110</v>
      </c>
      <c r="G3934" s="27">
        <f>VLOOKUP($C3934,CARPETAS!$C$5:$L$2388,9,FALSE)</f>
        <v>0</v>
      </c>
      <c r="H3934" s="28">
        <f>VLOOKUP($C3934,CARPETAS!$C$5:$L$2388,5,FALSE)</f>
        <v>0</v>
      </c>
      <c r="I3934" s="88">
        <v>45464</v>
      </c>
      <c r="J3934" s="29" t="str">
        <f>VLOOKUP($C3934,CARPETAS!$C$5:$L$2388,4,FALSE)</f>
        <v>Salto</v>
      </c>
      <c r="K3934" s="38"/>
      <c r="L3934" s="93">
        <f t="shared" si="250"/>
        <v>45465</v>
      </c>
      <c r="M3934" s="30">
        <f t="shared" si="247"/>
        <v>5</v>
      </c>
      <c r="N3934" s="31">
        <v>930</v>
      </c>
      <c r="O3934" s="31" t="s">
        <v>7888</v>
      </c>
      <c r="P3934" s="31"/>
      <c r="Q3934" s="31"/>
      <c r="R3934" s="31" t="s">
        <v>2372</v>
      </c>
      <c r="S3934" s="31" t="s">
        <v>7889</v>
      </c>
      <c r="T3934" s="40" t="s">
        <v>7890</v>
      </c>
      <c r="U3934" s="40"/>
    </row>
    <row r="3935" ht="15" customHeight="1">
      <c r="A3935" s="39">
        <v>25</v>
      </c>
      <c r="B3935" s="54" t="s">
        <v>40</v>
      </c>
      <c r="C3935" s="55" t="s">
        <v>7891</v>
      </c>
      <c r="D3935" s="141" t="s">
        <v>2282</v>
      </c>
      <c r="E3935" s="88">
        <v>45460</v>
      </c>
      <c r="F3935" s="37" t="str">
        <f>VLOOKUP($C3935,CARPETAS!$C$5:$L$2388,2,FALSE)</f>
        <v>BRE015</v>
      </c>
      <c r="G3935" s="27" t="str">
        <f>VLOOKUP($C3935,CARPETAS!$C$5:$L$2388,9,FALSE)</f>
        <v>1494116/1494504</v>
      </c>
      <c r="H3935" s="28">
        <f>VLOOKUP($C3935,CARPETAS!$C$5:$L$2388,5,FALSE)</f>
        <v>0</v>
      </c>
      <c r="I3935" s="88">
        <v>45464</v>
      </c>
      <c r="J3935" s="29" t="str">
        <f>VLOOKUP($C3935,CARPETAS!$C$5:$L$2388,4,FALSE)</f>
        <v>Rio Branco</v>
      </c>
      <c r="K3935" s="38"/>
      <c r="L3935" s="93">
        <f t="shared" si="250"/>
        <v>45465</v>
      </c>
      <c r="M3935" s="30">
        <f t="shared" si="247"/>
        <v>5</v>
      </c>
      <c r="N3935" s="31">
        <v>25000</v>
      </c>
      <c r="O3935" s="31"/>
      <c r="P3935" s="31"/>
      <c r="Q3935" s="31"/>
      <c r="R3935" s="31"/>
      <c r="S3935" s="31"/>
      <c r="T3935" s="40"/>
      <c r="U3935" s="40"/>
    </row>
    <row r="3936" ht="15" customHeight="1">
      <c r="A3936" s="39">
        <v>25</v>
      </c>
      <c r="B3936" s="54" t="s">
        <v>40</v>
      </c>
      <c r="C3936" s="55" t="s">
        <v>7828</v>
      </c>
      <c r="D3936" s="141" t="s">
        <v>7517</v>
      </c>
      <c r="E3936" s="88">
        <v>45462</v>
      </c>
      <c r="F3936" s="37" t="str">
        <f>VLOOKUP($C3936,CARPETAS!$C$5:$L$2388,2,FALSE)</f>
        <v>BRB037</v>
      </c>
      <c r="G3936" s="27" t="str">
        <f>VLOOKUP($C3936,CARPETAS!$C$5:$L$2388,9,FALSE)</f>
        <v>149,45,77</v>
      </c>
      <c r="H3936" s="28" t="str">
        <f>VLOOKUP($C3936,CARPETAS!$C$5:$L$2388,5,FALSE)</f>
        <v>Zanini</v>
      </c>
      <c r="I3936" s="88">
        <f>E3936+2</f>
        <v>45464</v>
      </c>
      <c r="J3936" s="29" t="str">
        <f>VLOOKUP($C3936,CARPETAS!$C$5:$L$2388,4,FALSE)</f>
        <v>Rio Branco</v>
      </c>
      <c r="K3936" s="38"/>
      <c r="L3936" s="93">
        <f t="shared" si="250"/>
        <v>45465</v>
      </c>
      <c r="M3936" s="30">
        <f t="shared" si="247"/>
        <v>3</v>
      </c>
      <c r="N3936" s="31">
        <v>918</v>
      </c>
      <c r="O3936" s="31" t="s">
        <v>7892</v>
      </c>
      <c r="P3936" s="31">
        <v>918</v>
      </c>
      <c r="Q3936" s="31">
        <v>4511</v>
      </c>
      <c r="R3936" s="31" t="s">
        <v>3621</v>
      </c>
      <c r="S3936" s="31" t="s">
        <v>3622</v>
      </c>
      <c r="T3936" s="40" t="s">
        <v>7893</v>
      </c>
      <c r="U3936" s="40"/>
    </row>
    <row r="3937" ht="15" customHeight="1">
      <c r="A3937" s="39">
        <v>25</v>
      </c>
      <c r="B3937" s="54" t="s">
        <v>40</v>
      </c>
      <c r="C3937" s="55" t="s">
        <v>7884</v>
      </c>
      <c r="D3937" s="141" t="s">
        <v>26</v>
      </c>
      <c r="E3937" s="88">
        <v>45463</v>
      </c>
      <c r="F3937" s="37" t="str">
        <f>VLOOKUP($C3937,CARPETAS!$C$5:$L$2388,2,FALSE)</f>
        <v>BRB040</v>
      </c>
      <c r="G3937" s="27" t="str">
        <f>VLOOKUP($C3937,CARPETAS!$C$5:$L$2388,9,FALSE)</f>
        <v>149,50,94</v>
      </c>
      <c r="H3937" s="28" t="str">
        <f>VLOOKUP($C3937,CARPETAS!$C$5:$L$2388,5,FALSE)</f>
        <v>Amaro</v>
      </c>
      <c r="I3937" s="88">
        <v>45464</v>
      </c>
      <c r="J3937" s="29" t="str">
        <f>VLOOKUP($C3937,CARPETAS!$C$5:$L$2388,4,FALSE)</f>
        <v>Rio Branco</v>
      </c>
      <c r="K3937" s="38"/>
      <c r="L3937" s="93">
        <f t="shared" si="250"/>
        <v>45465</v>
      </c>
      <c r="M3937" s="30">
        <f t="shared" si="247"/>
        <v>2</v>
      </c>
      <c r="N3937" s="31">
        <v>990</v>
      </c>
      <c r="O3937" s="31" t="s">
        <v>586</v>
      </c>
      <c r="P3937" s="31">
        <v>991</v>
      </c>
      <c r="Q3937" s="31">
        <v>4072</v>
      </c>
      <c r="R3937" s="31" t="s">
        <v>3378</v>
      </c>
      <c r="S3937" s="31" t="s">
        <v>3475</v>
      </c>
      <c r="T3937" s="40" t="s">
        <v>7894</v>
      </c>
      <c r="U3937" s="40"/>
    </row>
    <row r="3938" ht="15" customHeight="1">
      <c r="A3938" s="39">
        <v>25</v>
      </c>
      <c r="B3938" s="54" t="s">
        <v>40</v>
      </c>
      <c r="C3938" s="55" t="s">
        <v>7869</v>
      </c>
      <c r="D3938" s="141" t="s">
        <v>6548</v>
      </c>
      <c r="E3938" s="88">
        <v>45461</v>
      </c>
      <c r="F3938" s="37" t="str">
        <f>VLOOKUP($C3938,CARPETAS!$C$5:$L$2388,2,FALSE)</f>
        <v>PYB111</v>
      </c>
      <c r="G3938" s="27">
        <f>VLOOKUP($C3938,CARPETAS!$C$5:$L$2388,9,FALSE)</f>
        <v>0</v>
      </c>
      <c r="H3938" s="28">
        <f>VLOOKUP($C3938,CARPETAS!$C$5:$L$2388,5,FALSE)</f>
        <v>0</v>
      </c>
      <c r="I3938" s="88">
        <v>45467</v>
      </c>
      <c r="J3938" s="29" t="str">
        <f>VLOOKUP($C3938,CARPETAS!$C$5:$L$2388,4,FALSE)</f>
        <v>Salto</v>
      </c>
      <c r="K3938" s="38"/>
      <c r="L3938" s="93">
        <v>45467</v>
      </c>
      <c r="M3938" s="30">
        <f t="shared" si="247"/>
        <v>6</v>
      </c>
      <c r="N3938" s="31">
        <v>980</v>
      </c>
      <c r="O3938" s="31" t="s">
        <v>7895</v>
      </c>
      <c r="P3938" s="31">
        <v>981</v>
      </c>
      <c r="Q3938" s="31"/>
      <c r="R3938" s="31" t="s">
        <v>7896</v>
      </c>
      <c r="S3938" s="31" t="s">
        <v>7897</v>
      </c>
      <c r="T3938" s="40" t="s">
        <v>7898</v>
      </c>
      <c r="U3938" s="40"/>
    </row>
    <row r="3939" ht="15" customHeight="1">
      <c r="A3939" s="39">
        <v>25</v>
      </c>
      <c r="B3939" s="54" t="s">
        <v>40</v>
      </c>
      <c r="C3939" s="55" t="s">
        <v>7857</v>
      </c>
      <c r="D3939" s="141" t="s">
        <v>32</v>
      </c>
      <c r="E3939" s="88">
        <v>45463</v>
      </c>
      <c r="F3939" s="37" t="str">
        <f>VLOOKUP($C3939,CARPETAS!$C$5:$L$2388,2,FALSE)</f>
        <v>BRB038</v>
      </c>
      <c r="G3939" s="27" t="str">
        <f>VLOOKUP($C3939,CARPETAS!$C$5:$L$2388,9,FALSE)</f>
        <v>149,48,54</v>
      </c>
      <c r="H3939" s="28" t="str">
        <f>VLOOKUP($C3939,CARPETAS!$C$5:$L$2388,5,FALSE)</f>
        <v>FG</v>
      </c>
      <c r="I3939" s="88">
        <v>45467</v>
      </c>
      <c r="J3939" s="29" t="str">
        <f>VLOOKUP($C3939,CARPETAS!$C$5:$L$2388,4,FALSE)</f>
        <v>Rio Branco</v>
      </c>
      <c r="K3939" s="38"/>
      <c r="L3939" s="93">
        <f ref="L3939:L3948" t="shared" si="251">I3939+1</f>
        <v>45468</v>
      </c>
      <c r="M3939" s="30">
        <f t="shared" si="247"/>
        <v>5</v>
      </c>
      <c r="N3939" s="31">
        <v>990</v>
      </c>
      <c r="O3939" s="31" t="s">
        <v>1375</v>
      </c>
      <c r="P3939" s="31">
        <v>990</v>
      </c>
      <c r="Q3939" s="31">
        <v>172</v>
      </c>
      <c r="R3939" s="31" t="s">
        <v>7899</v>
      </c>
      <c r="S3939" s="31" t="s">
        <v>7551</v>
      </c>
      <c r="T3939" s="40" t="s">
        <v>7900</v>
      </c>
      <c r="U3939" s="40"/>
    </row>
    <row r="3940" ht="15" customHeight="1">
      <c r="A3940" s="39">
        <v>25</v>
      </c>
      <c r="B3940" s="54" t="s">
        <v>40</v>
      </c>
      <c r="C3940" s="55" t="s">
        <v>7828</v>
      </c>
      <c r="D3940" s="141" t="s">
        <v>7517</v>
      </c>
      <c r="E3940" s="88">
        <v>45464</v>
      </c>
      <c r="F3940" s="37" t="str">
        <f>VLOOKUP($C3940,CARPETAS!$C$5:$L$2388,2,FALSE)</f>
        <v>BRB037</v>
      </c>
      <c r="G3940" s="27" t="str">
        <f>VLOOKUP($C3940,CARPETAS!$C$5:$L$2388,9,FALSE)</f>
        <v>149,45,77</v>
      </c>
      <c r="H3940" s="28" t="str">
        <f>VLOOKUP($C3940,CARPETAS!$C$5:$L$2388,5,FALSE)</f>
        <v>Zanini</v>
      </c>
      <c r="I3940" s="88">
        <v>45467</v>
      </c>
      <c r="J3940" s="29" t="str">
        <f>VLOOKUP($C3940,CARPETAS!$C$5:$L$2388,4,FALSE)</f>
        <v>Rio Branco</v>
      </c>
      <c r="K3940" s="38"/>
      <c r="L3940" s="93">
        <f t="shared" si="251"/>
        <v>45468</v>
      </c>
      <c r="M3940" s="30">
        <f t="shared" si="247"/>
        <v>4</v>
      </c>
      <c r="N3940" s="31">
        <v>918</v>
      </c>
      <c r="O3940" s="31" t="s">
        <v>7901</v>
      </c>
      <c r="P3940" s="31">
        <v>918</v>
      </c>
      <c r="Q3940" s="31">
        <v>4516</v>
      </c>
      <c r="R3940" s="31" t="s">
        <v>6961</v>
      </c>
      <c r="S3940" s="31" t="s">
        <v>6962</v>
      </c>
      <c r="T3940" s="40" t="s">
        <v>7902</v>
      </c>
      <c r="U3940" s="40"/>
    </row>
    <row r="3941" ht="15" customHeight="1">
      <c r="A3941" s="39">
        <v>25</v>
      </c>
      <c r="B3941" s="54" t="s">
        <v>40</v>
      </c>
      <c r="C3941" s="55" t="s">
        <v>7828</v>
      </c>
      <c r="D3941" s="141" t="s">
        <v>1998</v>
      </c>
      <c r="E3941" s="88">
        <v>45464</v>
      </c>
      <c r="F3941" s="37" t="str">
        <f>VLOOKUP($C3941,CARPETAS!$C$5:$L$2388,2,FALSE)</f>
        <v>BRB037</v>
      </c>
      <c r="G3941" s="27" t="str">
        <f>VLOOKUP($C3941,CARPETAS!$C$5:$L$2388,9,FALSE)</f>
        <v>149,45,77</v>
      </c>
      <c r="H3941" s="28" t="str">
        <f>VLOOKUP($C3941,CARPETAS!$C$5:$L$2388,5,FALSE)</f>
        <v>Zanini</v>
      </c>
      <c r="I3941" s="88">
        <v>45467</v>
      </c>
      <c r="J3941" s="29" t="str">
        <f>VLOOKUP($C3941,CARPETAS!$C$5:$L$2388,4,FALSE)</f>
        <v>Rio Branco</v>
      </c>
      <c r="K3941" s="38"/>
      <c r="L3941" s="93">
        <f t="shared" si="251"/>
        <v>45468</v>
      </c>
      <c r="M3941" s="30">
        <f t="shared" si="247"/>
        <v>4</v>
      </c>
      <c r="N3941" s="31">
        <v>918</v>
      </c>
      <c r="O3941" s="31" t="s">
        <v>2234</v>
      </c>
      <c r="P3941" s="31">
        <v>919</v>
      </c>
      <c r="Q3941" s="31">
        <v>4517</v>
      </c>
      <c r="R3941" s="31" t="s">
        <v>290</v>
      </c>
      <c r="S3941" s="31" t="s">
        <v>291</v>
      </c>
      <c r="T3941" s="40" t="s">
        <v>7903</v>
      </c>
      <c r="U3941" s="40"/>
    </row>
    <row r="3942" ht="15" customHeight="1">
      <c r="A3942" s="39">
        <v>25</v>
      </c>
      <c r="B3942" s="54" t="s">
        <v>40</v>
      </c>
      <c r="C3942" s="55" t="s">
        <v>7857</v>
      </c>
      <c r="D3942" s="141" t="s">
        <v>7443</v>
      </c>
      <c r="E3942" s="88">
        <v>45464</v>
      </c>
      <c r="F3942" s="37" t="str">
        <f>VLOOKUP($C3942,CARPETAS!$C$5:$L$2388,2,FALSE)</f>
        <v>BRB038</v>
      </c>
      <c r="G3942" s="27" t="str">
        <f>VLOOKUP($C3942,CARPETAS!$C$5:$L$2388,9,FALSE)</f>
        <v>149,48,54</v>
      </c>
      <c r="H3942" s="28" t="str">
        <f>VLOOKUP($C3942,CARPETAS!$C$5:$L$2388,5,FALSE)</f>
        <v>FG</v>
      </c>
      <c r="I3942" s="88">
        <v>45467</v>
      </c>
      <c r="J3942" s="29" t="str">
        <f>VLOOKUP($C3942,CARPETAS!$C$5:$L$2388,4,FALSE)</f>
        <v>Rio Branco</v>
      </c>
      <c r="K3942" s="38"/>
      <c r="L3942" s="93">
        <f t="shared" si="251"/>
        <v>45468</v>
      </c>
      <c r="M3942" s="30">
        <f t="shared" si="247"/>
        <v>4</v>
      </c>
      <c r="N3942" s="31">
        <v>990</v>
      </c>
      <c r="O3942" s="31" t="s">
        <v>7904</v>
      </c>
      <c r="P3942" s="31">
        <v>990</v>
      </c>
      <c r="Q3942" s="31">
        <v>173</v>
      </c>
      <c r="R3942" s="31" t="s">
        <v>3458</v>
      </c>
      <c r="S3942" s="31" t="s">
        <v>3459</v>
      </c>
      <c r="T3942" s="40" t="s">
        <v>7905</v>
      </c>
      <c r="U3942" s="40"/>
    </row>
    <row r="3943" ht="15" customHeight="1">
      <c r="A3943" s="39">
        <v>25</v>
      </c>
      <c r="B3943" s="54" t="s">
        <v>40</v>
      </c>
      <c r="C3943" s="55" t="s">
        <v>7857</v>
      </c>
      <c r="D3943" s="141" t="s">
        <v>37</v>
      </c>
      <c r="E3943" s="88">
        <v>45464</v>
      </c>
      <c r="F3943" s="37" t="str">
        <f>VLOOKUP($C3943,CARPETAS!$C$5:$L$2388,2,FALSE)</f>
        <v>BRB038</v>
      </c>
      <c r="G3943" s="27" t="str">
        <f>VLOOKUP($C3943,CARPETAS!$C$5:$L$2388,9,FALSE)</f>
        <v>149,48,54</v>
      </c>
      <c r="H3943" s="28" t="str">
        <f>VLOOKUP($C3943,CARPETAS!$C$5:$L$2388,5,FALSE)</f>
        <v>FG</v>
      </c>
      <c r="I3943" s="88">
        <v>45467</v>
      </c>
      <c r="J3943" s="29" t="str">
        <f>VLOOKUP($C3943,CARPETAS!$C$5:$L$2388,4,FALSE)</f>
        <v>Rio Branco</v>
      </c>
      <c r="K3943" s="38"/>
      <c r="L3943" s="93">
        <f t="shared" si="251"/>
        <v>45468</v>
      </c>
      <c r="M3943" s="30">
        <f t="shared" si="247"/>
        <v>4</v>
      </c>
      <c r="N3943" s="31">
        <v>990</v>
      </c>
      <c r="O3943" s="31" t="s">
        <v>574</v>
      </c>
      <c r="P3943" s="31">
        <v>990</v>
      </c>
      <c r="Q3943" s="31">
        <v>179</v>
      </c>
      <c r="R3943" s="31" t="s">
        <v>7635</v>
      </c>
      <c r="S3943" s="31" t="s">
        <v>4763</v>
      </c>
      <c r="T3943" s="40" t="s">
        <v>7906</v>
      </c>
      <c r="U3943" s="40"/>
    </row>
    <row r="3944" ht="15" customHeight="1">
      <c r="A3944" s="39">
        <v>24</v>
      </c>
      <c r="B3944" s="54" t="s">
        <v>22</v>
      </c>
      <c r="C3944" s="55" t="s">
        <v>23</v>
      </c>
      <c r="D3944" s="141" t="s">
        <v>6799</v>
      </c>
      <c r="E3944" s="88">
        <v>45464</v>
      </c>
      <c r="F3944" s="37" t="str">
        <f>VLOOKUP($C3944,CARPETAS!$C$5:$L$2388,2,FALSE)</f>
        <v>BRB</v>
      </c>
      <c r="G3944" s="27" t="str">
        <f>VLOOKUP($C3944,CARPETAS!$C$5:$L$2388,9,FALSE)</f>
        <v>xx</v>
      </c>
      <c r="H3944" s="28" t="str">
        <f>VLOOKUP($C3944,CARPETAS!$C$5:$L$2388,5,FALSE)</f>
        <v>xx</v>
      </c>
      <c r="I3944" s="88">
        <f>E3944+2</f>
        <v>45466</v>
      </c>
      <c r="J3944" s="29" t="str">
        <f>VLOOKUP($C3944,CARPETAS!$C$5:$L$2388,4,FALSE)</f>
        <v>xx</v>
      </c>
      <c r="K3944" s="38"/>
      <c r="L3944" s="93">
        <f t="shared" si="251"/>
        <v>45467</v>
      </c>
      <c r="M3944" s="30">
        <f t="shared" si="247"/>
        <v>3</v>
      </c>
      <c r="N3944" s="31">
        <v>972</v>
      </c>
      <c r="O3944" s="31"/>
      <c r="P3944" s="31"/>
      <c r="Q3944" s="31"/>
      <c r="R3944" s="31"/>
      <c r="S3944" s="31"/>
      <c r="T3944" s="40"/>
      <c r="U3944" s="40"/>
    </row>
    <row r="3945" ht="15" customHeight="1">
      <c r="A3945" s="39">
        <v>25</v>
      </c>
      <c r="B3945" s="54" t="s">
        <v>40</v>
      </c>
      <c r="C3945" s="55" t="s">
        <v>7872</v>
      </c>
      <c r="D3945" s="141" t="s">
        <v>36</v>
      </c>
      <c r="E3945" s="88">
        <v>45464</v>
      </c>
      <c r="F3945" s="37" t="str">
        <f>VLOOKUP($C3945,CARPETAS!$C$5:$L$2388,2,FALSE)</f>
        <v>BRB039</v>
      </c>
      <c r="G3945" s="27" t="str">
        <f>VLOOKUP($C3945,CARPETAS!$C$5:$L$2388,9,FALSE)</f>
        <v>149,50,28</v>
      </c>
      <c r="H3945" s="28" t="str">
        <f>VLOOKUP($C3945,CARPETAS!$C$5:$L$2388,5,FALSE)</f>
        <v>Silvio </v>
      </c>
      <c r="I3945" s="88">
        <v>45467</v>
      </c>
      <c r="J3945" s="29" t="str">
        <f>VLOOKUP($C3945,CARPETAS!$C$5:$L$2388,4,FALSE)</f>
        <v>Rio Branco</v>
      </c>
      <c r="K3945" s="38"/>
      <c r="L3945" s="93">
        <f t="shared" si="251"/>
        <v>45468</v>
      </c>
      <c r="M3945" s="30">
        <f t="shared" si="247"/>
        <v>4</v>
      </c>
      <c r="N3945" s="31">
        <v>918</v>
      </c>
      <c r="O3945" s="31" t="s">
        <v>1441</v>
      </c>
      <c r="P3945" s="31">
        <v>918</v>
      </c>
      <c r="Q3945" s="31">
        <v>6957</v>
      </c>
      <c r="R3945" s="31" t="s">
        <v>6063</v>
      </c>
      <c r="S3945" s="31" t="s">
        <v>6064</v>
      </c>
      <c r="T3945" s="40" t="s">
        <v>7907</v>
      </c>
      <c r="U3945" s="40"/>
    </row>
    <row r="3946" ht="15" customHeight="1">
      <c r="A3946" s="39">
        <v>24</v>
      </c>
      <c r="B3946" s="54" t="s">
        <v>22</v>
      </c>
      <c r="C3946" s="55" t="s">
        <v>23</v>
      </c>
      <c r="D3946" s="141" t="s">
        <v>6984</v>
      </c>
      <c r="E3946" s="88">
        <v>45464</v>
      </c>
      <c r="F3946" s="37" t="str">
        <f>VLOOKUP($C3946,CARPETAS!$C$5:$L$2388,2,FALSE)</f>
        <v>BRB</v>
      </c>
      <c r="G3946" s="27" t="str">
        <f>VLOOKUP($C3946,CARPETAS!$C$5:$L$2388,9,FALSE)</f>
        <v>xx</v>
      </c>
      <c r="H3946" s="28" t="str">
        <f>VLOOKUP($C3946,CARPETAS!$C$5:$L$2388,5,FALSE)</f>
        <v>xx</v>
      </c>
      <c r="I3946" s="88">
        <f>E3946+2</f>
        <v>45466</v>
      </c>
      <c r="J3946" s="29" t="str">
        <f>VLOOKUP($C3946,CARPETAS!$C$5:$L$2388,4,FALSE)</f>
        <v>xx</v>
      </c>
      <c r="K3946" s="38"/>
      <c r="L3946" s="93">
        <f t="shared" si="251"/>
        <v>45467</v>
      </c>
      <c r="M3946" s="30">
        <f t="shared" si="247"/>
        <v>3</v>
      </c>
      <c r="N3946" s="31">
        <v>980</v>
      </c>
      <c r="O3946" s="31"/>
      <c r="P3946" s="31"/>
      <c r="Q3946" s="31"/>
      <c r="R3946" s="31"/>
      <c r="S3946" s="31"/>
      <c r="T3946" s="40"/>
      <c r="U3946" s="40"/>
    </row>
    <row r="3947" ht="15" customHeight="1">
      <c r="A3947" s="39">
        <v>25</v>
      </c>
      <c r="B3947" s="54" t="s">
        <v>40</v>
      </c>
      <c r="C3947" s="55" t="s">
        <v>7872</v>
      </c>
      <c r="D3947" s="141" t="s">
        <v>1091</v>
      </c>
      <c r="E3947" s="88">
        <v>45465</v>
      </c>
      <c r="F3947" s="37" t="str">
        <f>VLOOKUP($C3947,CARPETAS!$C$5:$L$2388,2,FALSE)</f>
        <v>BRB039</v>
      </c>
      <c r="G3947" s="27" t="str">
        <f>VLOOKUP($C3947,CARPETAS!$C$5:$L$2388,9,FALSE)</f>
        <v>149,50,28</v>
      </c>
      <c r="H3947" s="28" t="str">
        <f>VLOOKUP($C3947,CARPETAS!$C$5:$L$2388,5,FALSE)</f>
        <v>Silvio </v>
      </c>
      <c r="I3947" s="88">
        <v>45467</v>
      </c>
      <c r="J3947" s="29" t="str">
        <f>VLOOKUP($C3947,CARPETAS!$C$5:$L$2388,4,FALSE)</f>
        <v>Rio Branco</v>
      </c>
      <c r="K3947" s="38"/>
      <c r="L3947" s="93">
        <f t="shared" si="251"/>
        <v>45468</v>
      </c>
      <c r="M3947" s="30">
        <f t="shared" si="247"/>
        <v>3</v>
      </c>
      <c r="N3947" s="31">
        <v>918</v>
      </c>
      <c r="O3947" s="31" t="s">
        <v>1597</v>
      </c>
      <c r="P3947" s="31">
        <v>919</v>
      </c>
      <c r="Q3947" s="31">
        <v>6958</v>
      </c>
      <c r="R3947" s="31" t="s">
        <v>4902</v>
      </c>
      <c r="S3947" s="31" t="s">
        <v>4684</v>
      </c>
      <c r="T3947" s="40" t="s">
        <v>7908</v>
      </c>
      <c r="U3947" s="40"/>
    </row>
    <row r="3948" ht="15" customHeight="1">
      <c r="A3948" s="39">
        <v>24</v>
      </c>
      <c r="B3948" s="54" t="s">
        <v>22</v>
      </c>
      <c r="C3948" s="55" t="s">
        <v>23</v>
      </c>
      <c r="D3948" s="141" t="s">
        <v>2282</v>
      </c>
      <c r="E3948" s="88">
        <v>45464</v>
      </c>
      <c r="F3948" s="37" t="str">
        <f>VLOOKUP($C3948,CARPETAS!$C$5:$L$2388,2,FALSE)</f>
        <v>BRB</v>
      </c>
      <c r="G3948" s="27" t="str">
        <f>VLOOKUP($C3948,CARPETAS!$C$5:$L$2388,9,FALSE)</f>
        <v>xx</v>
      </c>
      <c r="H3948" s="28" t="str">
        <f>VLOOKUP($C3948,CARPETAS!$C$5:$L$2388,5,FALSE)</f>
        <v>xx</v>
      </c>
      <c r="I3948" s="88">
        <f>E3948+2</f>
        <v>45466</v>
      </c>
      <c r="J3948" s="29" t="str">
        <f>VLOOKUP($C3948,CARPETAS!$C$5:$L$2388,4,FALSE)</f>
        <v>xx</v>
      </c>
      <c r="K3948" s="38"/>
      <c r="L3948" s="93">
        <f t="shared" si="251"/>
        <v>45467</v>
      </c>
      <c r="M3948" s="30">
        <f t="shared" si="247"/>
        <v>3</v>
      </c>
      <c r="N3948" s="31">
        <v>25000</v>
      </c>
      <c r="O3948" s="31"/>
      <c r="P3948" s="31"/>
      <c r="Q3948" s="31"/>
      <c r="R3948" s="31"/>
      <c r="S3948" s="31"/>
      <c r="T3948" s="40"/>
      <c r="U3948" s="40"/>
    </row>
    <row r="3949" ht="15" customHeight="1">
      <c r="A3949" s="39">
        <v>25</v>
      </c>
      <c r="B3949" s="54" t="s">
        <v>40</v>
      </c>
      <c r="C3949" s="55" t="s">
        <v>7872</v>
      </c>
      <c r="D3949" s="141" t="s">
        <v>1091</v>
      </c>
      <c r="E3949" s="88">
        <v>45465</v>
      </c>
      <c r="F3949" s="37" t="str">
        <f>VLOOKUP($C3949,CARPETAS!$C$5:$L$2388,2,FALSE)</f>
        <v>BRB039</v>
      </c>
      <c r="G3949" s="27" t="str">
        <f>VLOOKUP($C3949,CARPETAS!$C$5:$L$2388,9,FALSE)</f>
        <v>149,50,28</v>
      </c>
      <c r="H3949" s="28" t="str">
        <f>VLOOKUP($C3949,CARPETAS!$C$5:$L$2388,5,FALSE)</f>
        <v>Silvio </v>
      </c>
      <c r="I3949" s="88">
        <v>45467</v>
      </c>
      <c r="J3949" s="29" t="str">
        <f>VLOOKUP($C3949,CARPETAS!$C$5:$L$2388,4,FALSE)</f>
        <v>Rio Branco</v>
      </c>
      <c r="K3949" s="38"/>
      <c r="L3949" s="93">
        <f>I3949+1+1</f>
        <v>45469</v>
      </c>
      <c r="M3949" s="30">
        <f t="shared" si="247"/>
        <v>4</v>
      </c>
      <c r="N3949" s="31">
        <v>918</v>
      </c>
      <c r="O3949" s="31" t="s">
        <v>1575</v>
      </c>
      <c r="P3949" s="31">
        <v>919</v>
      </c>
      <c r="Q3949" s="31">
        <v>6959</v>
      </c>
      <c r="R3949" s="31" t="s">
        <v>7347</v>
      </c>
      <c r="S3949" s="31" t="s">
        <v>1248</v>
      </c>
      <c r="T3949" s="40" t="s">
        <v>7908</v>
      </c>
      <c r="U3949" s="40"/>
    </row>
    <row r="3950" ht="15" customHeight="1">
      <c r="A3950" s="39">
        <v>26</v>
      </c>
      <c r="B3950" s="54" t="s">
        <v>40</v>
      </c>
      <c r="C3950" s="55" t="s">
        <v>7857</v>
      </c>
      <c r="D3950" s="141" t="s">
        <v>1998</v>
      </c>
      <c r="E3950" s="88">
        <v>45467</v>
      </c>
      <c r="F3950" s="37" t="str">
        <f>VLOOKUP($C3950,CARPETAS!$C$5:$L$2388,2,FALSE)</f>
        <v>BRB038</v>
      </c>
      <c r="G3950" s="27" t="str">
        <f>VLOOKUP($C3950,CARPETAS!$C$5:$L$2388,9,FALSE)</f>
        <v>149,48,54</v>
      </c>
      <c r="H3950" s="28" t="str">
        <f>VLOOKUP($C3950,CARPETAS!$C$5:$L$2388,5,FALSE)</f>
        <v>FG</v>
      </c>
      <c r="I3950" s="88">
        <v>45468</v>
      </c>
      <c r="J3950" s="29" t="str">
        <f>VLOOKUP($C3950,CARPETAS!$C$5:$L$2388,4,FALSE)</f>
        <v>Rio Branco</v>
      </c>
      <c r="K3950" s="38"/>
      <c r="L3950" s="93">
        <f ref="L3950:L3965" t="shared" si="252">I3950+1</f>
        <v>45469</v>
      </c>
      <c r="M3950" s="30">
        <f t="shared" si="247"/>
        <v>2</v>
      </c>
      <c r="N3950" s="31">
        <v>990</v>
      </c>
      <c r="O3950" s="31" t="s">
        <v>7909</v>
      </c>
      <c r="P3950" s="31">
        <v>991</v>
      </c>
      <c r="Q3950" s="31">
        <v>183</v>
      </c>
      <c r="R3950" s="31" t="s">
        <v>5926</v>
      </c>
      <c r="S3950" s="31" t="s">
        <v>5927</v>
      </c>
      <c r="T3950" s="40" t="s">
        <v>7910</v>
      </c>
      <c r="U3950" s="40"/>
    </row>
    <row r="3951" ht="15" customHeight="1">
      <c r="A3951" s="39">
        <v>26</v>
      </c>
      <c r="B3951" s="54" t="s">
        <v>40</v>
      </c>
      <c r="C3951" s="55" t="s">
        <v>7911</v>
      </c>
      <c r="D3951" s="141" t="s">
        <v>6548</v>
      </c>
      <c r="E3951" s="88">
        <v>45466</v>
      </c>
      <c r="F3951" s="37" t="str">
        <f>VLOOKUP($C3951,CARPETAS!$C$5:$L$2388,2,FALSE)</f>
        <v>PYB113</v>
      </c>
      <c r="G3951" s="27">
        <f>VLOOKUP($C3951,CARPETAS!$C$5:$L$2388,9,FALSE)</f>
        <v>0</v>
      </c>
      <c r="H3951" s="28">
        <f>VLOOKUP($C3951,CARPETAS!$C$5:$L$2388,5,FALSE)</f>
        <v>0</v>
      </c>
      <c r="I3951" s="88">
        <f>E3951+3</f>
        <v>45469</v>
      </c>
      <c r="J3951" s="29" t="str">
        <f>VLOOKUP($C3951,CARPETAS!$C$5:$L$2388,4,FALSE)</f>
        <v>Salto</v>
      </c>
      <c r="K3951" s="38"/>
      <c r="L3951" s="93">
        <f t="shared" si="252"/>
        <v>45470</v>
      </c>
      <c r="M3951" s="30">
        <f t="shared" si="247"/>
        <v>4</v>
      </c>
      <c r="N3951" s="31">
        <v>980</v>
      </c>
      <c r="O3951" s="31" t="s">
        <v>7912</v>
      </c>
      <c r="P3951" s="31">
        <v>980</v>
      </c>
      <c r="Q3951" s="31"/>
      <c r="R3951" s="31" t="s">
        <v>6765</v>
      </c>
      <c r="S3951" s="31" t="s">
        <v>6766</v>
      </c>
      <c r="T3951" s="40" t="s">
        <v>7913</v>
      </c>
      <c r="U3951" s="40"/>
    </row>
    <row r="3952" ht="15" customHeight="1">
      <c r="A3952" s="39">
        <v>25</v>
      </c>
      <c r="B3952" s="54" t="s">
        <v>40</v>
      </c>
      <c r="C3952" s="55" t="s">
        <v>7914</v>
      </c>
      <c r="D3952" s="141" t="s">
        <v>2282</v>
      </c>
      <c r="E3952" s="88">
        <v>45464</v>
      </c>
      <c r="F3952" s="37" t="str">
        <f>VLOOKUP($C3952,CARPETAS!$C$5:$L$2388,2,FALSE)</f>
        <v>BRE016</v>
      </c>
      <c r="G3952" s="27">
        <f>VLOOKUP($C3952,CARPETAS!$C$5:$L$2388,9,FALSE)</f>
        <v>0</v>
      </c>
      <c r="H3952" s="28">
        <f>VLOOKUP($C3952,CARPETAS!$C$5:$L$2388,5,FALSE)</f>
        <v>0</v>
      </c>
      <c r="I3952" s="88">
        <v>45470</v>
      </c>
      <c r="J3952" s="29" t="str">
        <f>VLOOKUP($C3952,CARPETAS!$C$5:$L$2388,4,FALSE)</f>
        <v>Rio Branco</v>
      </c>
      <c r="K3952" s="38"/>
      <c r="L3952" s="93">
        <f t="shared" si="252"/>
        <v>45471</v>
      </c>
      <c r="M3952" s="30">
        <f t="shared" si="247"/>
        <v>7</v>
      </c>
      <c r="N3952" s="31">
        <v>1440</v>
      </c>
      <c r="O3952" s="31"/>
      <c r="P3952" s="31"/>
      <c r="Q3952" s="31"/>
      <c r="R3952" s="31"/>
      <c r="S3952" s="31"/>
      <c r="T3952" s="40"/>
      <c r="U3952" s="40"/>
    </row>
    <row r="3953" ht="15" customHeight="1">
      <c r="A3953" s="39">
        <v>26</v>
      </c>
      <c r="B3953" s="54" t="s">
        <v>40</v>
      </c>
      <c r="C3953" s="55" t="s">
        <v>7915</v>
      </c>
      <c r="D3953" s="141" t="s">
        <v>26</v>
      </c>
      <c r="E3953" s="88">
        <v>45468</v>
      </c>
      <c r="F3953" s="37" t="str">
        <f>VLOOKUP($C3953,CARPETAS!$C$5:$L$2388,2,FALSE)</f>
        <v>BRB041</v>
      </c>
      <c r="G3953" s="27" t="str">
        <f>VLOOKUP($C3953,CARPETAS!$C$5:$L$2388,9,FALSE)</f>
        <v>149,56,99</v>
      </c>
      <c r="H3953" s="28" t="str">
        <f>VLOOKUP($C3953,CARPETAS!$C$5:$L$2388,5,FALSE)</f>
        <v>FG</v>
      </c>
      <c r="I3953" s="88">
        <v>45470</v>
      </c>
      <c r="J3953" s="29" t="str">
        <f>VLOOKUP($C3953,CARPETAS!$C$5:$L$2388,4,FALSE)</f>
        <v>Rio Branco</v>
      </c>
      <c r="K3953" s="38"/>
      <c r="L3953" s="93">
        <f t="shared" si="252"/>
        <v>45471</v>
      </c>
      <c r="M3953" s="30">
        <f t="shared" si="247"/>
        <v>3</v>
      </c>
      <c r="N3953" s="31">
        <v>990</v>
      </c>
      <c r="O3953" s="31" t="s">
        <v>609</v>
      </c>
      <c r="P3953" s="31">
        <v>990</v>
      </c>
      <c r="Q3953" s="31"/>
      <c r="R3953" s="31" t="s">
        <v>7916</v>
      </c>
      <c r="S3953" s="31"/>
      <c r="T3953" s="40" t="s">
        <v>7917</v>
      </c>
      <c r="U3953" s="40"/>
    </row>
    <row r="3954" ht="15" customHeight="1">
      <c r="A3954" s="39">
        <v>26</v>
      </c>
      <c r="B3954" s="54" t="s">
        <v>40</v>
      </c>
      <c r="C3954" s="55" t="s">
        <v>7872</v>
      </c>
      <c r="D3954" s="141" t="s">
        <v>7443</v>
      </c>
      <c r="E3954" s="88">
        <v>45469</v>
      </c>
      <c r="F3954" s="37" t="str">
        <f>VLOOKUP($C3954,CARPETAS!$C$5:$L$2388,2,FALSE)</f>
        <v>BRB039</v>
      </c>
      <c r="G3954" s="27" t="str">
        <f>VLOOKUP($C3954,CARPETAS!$C$5:$L$2388,9,FALSE)</f>
        <v>149,50,28</v>
      </c>
      <c r="H3954" s="28" t="str">
        <f>VLOOKUP($C3954,CARPETAS!$C$5:$L$2388,5,FALSE)</f>
        <v>Silvio </v>
      </c>
      <c r="I3954" s="88">
        <v>45470</v>
      </c>
      <c r="J3954" s="29" t="str">
        <f>VLOOKUP($C3954,CARPETAS!$C$5:$L$2388,4,FALSE)</f>
        <v>Rio Branco</v>
      </c>
      <c r="K3954" s="38"/>
      <c r="L3954" s="93">
        <f t="shared" si="252"/>
        <v>45471</v>
      </c>
      <c r="M3954" s="30">
        <f t="shared" si="247"/>
        <v>2</v>
      </c>
      <c r="N3954" s="31">
        <v>918</v>
      </c>
      <c r="O3954" s="31" t="s">
        <v>7918</v>
      </c>
      <c r="P3954" s="31">
        <v>918</v>
      </c>
      <c r="Q3954" s="31"/>
      <c r="R3954" s="31" t="s">
        <v>7919</v>
      </c>
      <c r="S3954" s="31" t="s">
        <v>7920</v>
      </c>
      <c r="T3954" s="40" t="s">
        <v>7921</v>
      </c>
      <c r="U3954" s="40"/>
    </row>
    <row r="3955" ht="15" customHeight="1">
      <c r="A3955" s="39">
        <v>26</v>
      </c>
      <c r="B3955" s="54" t="s">
        <v>40</v>
      </c>
      <c r="C3955" s="55" t="s">
        <v>7872</v>
      </c>
      <c r="D3955" s="141" t="s">
        <v>1091</v>
      </c>
      <c r="E3955" s="88">
        <v>45469</v>
      </c>
      <c r="F3955" s="37" t="str">
        <f>VLOOKUP($C3955,CARPETAS!$C$5:$L$2388,2,FALSE)</f>
        <v>BRB039</v>
      </c>
      <c r="G3955" s="27" t="str">
        <f>VLOOKUP($C3955,CARPETAS!$C$5:$L$2388,9,FALSE)</f>
        <v>149,50,28</v>
      </c>
      <c r="H3955" s="28" t="str">
        <f>VLOOKUP($C3955,CARPETAS!$C$5:$L$2388,5,FALSE)</f>
        <v>Silvio </v>
      </c>
      <c r="I3955" s="88">
        <v>45470</v>
      </c>
      <c r="J3955" s="29" t="str">
        <f>VLOOKUP($C3955,CARPETAS!$C$5:$L$2388,4,FALSE)</f>
        <v>Rio Branco</v>
      </c>
      <c r="K3955" s="38"/>
      <c r="L3955" s="93">
        <f t="shared" si="252"/>
        <v>45471</v>
      </c>
      <c r="M3955" s="30">
        <f t="shared" si="247"/>
        <v>2</v>
      </c>
      <c r="N3955" s="31">
        <v>918</v>
      </c>
      <c r="O3955" s="31" t="s">
        <v>1611</v>
      </c>
      <c r="P3955" s="31">
        <v>919</v>
      </c>
      <c r="Q3955" s="31">
        <v>59821</v>
      </c>
      <c r="R3955" s="31" t="s">
        <v>6707</v>
      </c>
      <c r="S3955" s="31" t="s">
        <v>6708</v>
      </c>
      <c r="T3955" s="40" t="s">
        <v>7922</v>
      </c>
      <c r="U3955" s="40"/>
    </row>
    <row r="3956" ht="15" customHeight="1">
      <c r="A3956" s="39">
        <v>26</v>
      </c>
      <c r="B3956" s="54" t="s">
        <v>40</v>
      </c>
      <c r="C3956" s="55" t="s">
        <v>7923</v>
      </c>
      <c r="D3956" s="141" t="s">
        <v>7517</v>
      </c>
      <c r="E3956" s="88">
        <v>45469</v>
      </c>
      <c r="F3956" s="37" t="str">
        <f>VLOOKUP($C3956,CARPETAS!$C$5:$L$2388,2,FALSE)</f>
        <v>BRB042</v>
      </c>
      <c r="G3956" s="27" t="str">
        <f>VLOOKUP($C3956,CARPETAS!$C$5:$L$2388,9,FALSE)</f>
        <v>149,56,97</v>
      </c>
      <c r="H3956" s="28" t="str">
        <f>VLOOKUP($C3956,CARPETAS!$C$5:$L$2388,5,FALSE)</f>
        <v>Zanini</v>
      </c>
      <c r="I3956" s="88">
        <v>45470</v>
      </c>
      <c r="J3956" s="29" t="str">
        <f>VLOOKUP($C3956,CARPETAS!$C$5:$L$2388,4,FALSE)</f>
        <v>Rio Branco</v>
      </c>
      <c r="K3956" s="38"/>
      <c r="L3956" s="93">
        <f t="shared" si="252"/>
        <v>45471</v>
      </c>
      <c r="M3956" s="30">
        <f t="shared" si="247"/>
        <v>2</v>
      </c>
      <c r="N3956" s="31">
        <v>918</v>
      </c>
      <c r="O3956" s="31"/>
      <c r="P3956" s="31">
        <v>918</v>
      </c>
      <c r="Q3956" s="31">
        <v>4531</v>
      </c>
      <c r="R3956" s="31" t="s">
        <v>48</v>
      </c>
      <c r="S3956" s="31" t="s">
        <v>65</v>
      </c>
      <c r="T3956" s="40" t="s">
        <v>7924</v>
      </c>
      <c r="U3956" s="40"/>
    </row>
    <row r="3957" ht="15" customHeight="1">
      <c r="A3957" s="39">
        <v>26</v>
      </c>
      <c r="B3957" s="54" t="s">
        <v>40</v>
      </c>
      <c r="C3957" s="55" t="s">
        <v>7915</v>
      </c>
      <c r="D3957" s="141" t="s">
        <v>26</v>
      </c>
      <c r="E3957" s="88">
        <v>45469</v>
      </c>
      <c r="F3957" s="37" t="str">
        <f>VLOOKUP($C3957,CARPETAS!$C$5:$L$2388,2,FALSE)</f>
        <v>BRB041</v>
      </c>
      <c r="G3957" s="27" t="str">
        <f>VLOOKUP($C3957,CARPETAS!$C$5:$L$2388,9,FALSE)</f>
        <v>149,56,99</v>
      </c>
      <c r="H3957" s="28" t="str">
        <f>VLOOKUP($C3957,CARPETAS!$C$5:$L$2388,5,FALSE)</f>
        <v>FG</v>
      </c>
      <c r="I3957" s="88">
        <v>45471</v>
      </c>
      <c r="J3957" s="29" t="str">
        <f>VLOOKUP($C3957,CARPETAS!$C$5:$L$2388,4,FALSE)</f>
        <v>Rio Branco</v>
      </c>
      <c r="K3957" s="38"/>
      <c r="L3957" s="93">
        <f t="shared" si="252"/>
        <v>45472</v>
      </c>
      <c r="M3957" s="30">
        <f t="shared" si="247"/>
        <v>3</v>
      </c>
      <c r="N3957" s="31">
        <v>990</v>
      </c>
      <c r="O3957" s="31" t="s">
        <v>610</v>
      </c>
      <c r="P3957" s="31">
        <v>991</v>
      </c>
      <c r="Q3957" s="31">
        <v>189</v>
      </c>
      <c r="R3957" s="31" t="s">
        <v>4976</v>
      </c>
      <c r="S3957" s="31" t="s">
        <v>4977</v>
      </c>
      <c r="T3957" s="40" t="s">
        <v>7925</v>
      </c>
      <c r="U3957" s="40"/>
    </row>
    <row r="3958" ht="15" customHeight="1">
      <c r="A3958" s="39">
        <v>25</v>
      </c>
      <c r="B3958" s="54" t="s">
        <v>40</v>
      </c>
      <c r="C3958" s="55" t="s">
        <v>7926</v>
      </c>
      <c r="D3958" s="141" t="s">
        <v>38</v>
      </c>
      <c r="E3958" s="88">
        <v>45463</v>
      </c>
      <c r="F3958" s="37" t="str">
        <f>VLOOKUP($C3958,CARPETAS!$C$5:$L$2388,2,FALSE)</f>
        <v>BRA016</v>
      </c>
      <c r="G3958" s="27" t="str">
        <f>VLOOKUP($C3958,CARPETAS!$C$5:$L$2388,9,FALSE)</f>
        <v>149,51,70</v>
      </c>
      <c r="H3958" s="28" t="str">
        <f>VLOOKUP($C3958,CARPETAS!$C$5:$L$2388,5,FALSE)</f>
        <v>Silvio</v>
      </c>
      <c r="I3958" s="88">
        <v>45471</v>
      </c>
      <c r="J3958" s="29" t="str">
        <f>VLOOKUP($C3958,CARPETAS!$C$5:$L$2388,4,FALSE)</f>
        <v>Rio Branco</v>
      </c>
      <c r="K3958" s="38"/>
      <c r="L3958" s="93">
        <f t="shared" si="252"/>
        <v>45472</v>
      </c>
      <c r="M3958" s="30">
        <f ref="M3958:M4021" t="shared" si="253">IF(E3958&lt;&gt;"",L3958-E3958,"-")</f>
        <v>9</v>
      </c>
      <c r="N3958" s="31">
        <v>1104</v>
      </c>
      <c r="O3958" s="31"/>
      <c r="P3958" s="31">
        <v>1104</v>
      </c>
      <c r="Q3958" s="31">
        <v>6963</v>
      </c>
      <c r="R3958" s="31" t="s">
        <v>3954</v>
      </c>
      <c r="S3958" s="31" t="s">
        <v>3747</v>
      </c>
      <c r="T3958" s="282" t="s">
        <v>7927</v>
      </c>
      <c r="U3958" s="282"/>
    </row>
    <row r="3959" ht="15" customHeight="1">
      <c r="A3959" s="39">
        <v>25</v>
      </c>
      <c r="B3959" s="54" t="s">
        <v>40</v>
      </c>
      <c r="C3959" s="55" t="s">
        <v>7928</v>
      </c>
      <c r="D3959" s="141" t="s">
        <v>38</v>
      </c>
      <c r="E3959" s="88">
        <v>45463</v>
      </c>
      <c r="F3959" s="37" t="str">
        <f>VLOOKUP($C3959,CARPETAS!$C$5:$L$2388,2,FALSE)</f>
        <v>BRA016</v>
      </c>
      <c r="G3959" s="27" t="str">
        <f>VLOOKUP($C3959,CARPETAS!$C$5:$L$2388,9,FALSE)</f>
        <v>149,57,86</v>
      </c>
      <c r="H3959" s="28" t="str">
        <f>VLOOKUP($C3959,CARPETAS!$C$5:$L$2388,5,FALSE)</f>
        <v>Silvio</v>
      </c>
      <c r="I3959" s="88">
        <v>45471</v>
      </c>
      <c r="J3959" s="29" t="str">
        <f>VLOOKUP($C3959,CARPETAS!$C$5:$L$2388,4,FALSE)</f>
        <v>Rio Branco</v>
      </c>
      <c r="K3959" s="38"/>
      <c r="L3959" s="93">
        <f t="shared" si="252"/>
        <v>45472</v>
      </c>
      <c r="M3959" s="30">
        <f t="shared" si="253"/>
        <v>9</v>
      </c>
      <c r="N3959" s="31">
        <v>1104</v>
      </c>
      <c r="O3959" s="31"/>
      <c r="P3959" s="31">
        <v>1103</v>
      </c>
      <c r="Q3959" s="31">
        <v>6968</v>
      </c>
      <c r="R3959" s="31" t="s">
        <v>6261</v>
      </c>
      <c r="S3959" s="31" t="s">
        <v>6262</v>
      </c>
      <c r="T3959" s="40" t="s">
        <v>7929</v>
      </c>
      <c r="U3959" s="40"/>
    </row>
    <row r="3960" ht="15" customHeight="1">
      <c r="A3960" s="39">
        <v>26</v>
      </c>
      <c r="B3960" s="54" t="s">
        <v>40</v>
      </c>
      <c r="C3960" s="55" t="s">
        <v>7911</v>
      </c>
      <c r="D3960" s="141" t="s">
        <v>6548</v>
      </c>
      <c r="E3960" s="88">
        <v>45467</v>
      </c>
      <c r="F3960" s="37" t="str">
        <f>VLOOKUP($C3960,CARPETAS!$C$5:$L$2388,2,FALSE)</f>
        <v>PYB113</v>
      </c>
      <c r="G3960" s="27">
        <f>VLOOKUP($C3960,CARPETAS!$C$5:$L$2388,9,FALSE)</f>
        <v>0</v>
      </c>
      <c r="H3960" s="28">
        <f>VLOOKUP($C3960,CARPETAS!$C$5:$L$2388,5,FALSE)</f>
        <v>0</v>
      </c>
      <c r="I3960" s="88">
        <v>45471</v>
      </c>
      <c r="J3960" s="29" t="str">
        <f>VLOOKUP($C3960,CARPETAS!$C$5:$L$2388,4,FALSE)</f>
        <v>Salto</v>
      </c>
      <c r="K3960" s="38"/>
      <c r="L3960" s="93">
        <f t="shared" si="252"/>
        <v>45472</v>
      </c>
      <c r="M3960" s="30">
        <f t="shared" si="253"/>
        <v>5</v>
      </c>
      <c r="N3960" s="31">
        <v>980</v>
      </c>
      <c r="O3960" s="31" t="s">
        <v>7930</v>
      </c>
      <c r="P3960" s="31">
        <v>981</v>
      </c>
      <c r="Q3960" s="31"/>
      <c r="R3960" s="31" t="s">
        <v>6651</v>
      </c>
      <c r="S3960" s="31" t="s">
        <v>6652</v>
      </c>
      <c r="T3960" s="40" t="s">
        <v>7931</v>
      </c>
      <c r="U3960" s="40"/>
    </row>
    <row r="3961" ht="15" customHeight="1">
      <c r="A3961" s="39">
        <v>26</v>
      </c>
      <c r="B3961" s="54" t="s">
        <v>40</v>
      </c>
      <c r="C3961" s="55" t="s">
        <v>7932</v>
      </c>
      <c r="D3961" s="141" t="s">
        <v>6554</v>
      </c>
      <c r="E3961" s="88">
        <v>45468</v>
      </c>
      <c r="F3961" s="37" t="str">
        <f>VLOOKUP($C3961,CARPETAS!$C$5:$L$2388,2,FALSE)</f>
        <v>PYB112</v>
      </c>
      <c r="G3961" s="27">
        <f>VLOOKUP($C3961,CARPETAS!$C$5:$L$2388,9,FALSE)</f>
        <v>0</v>
      </c>
      <c r="H3961" s="28">
        <f>VLOOKUP($C3961,CARPETAS!$C$5:$L$2388,5,FALSE)</f>
        <v>0</v>
      </c>
      <c r="I3961" s="88">
        <f>E3961+3</f>
        <v>45471</v>
      </c>
      <c r="J3961" s="29" t="str">
        <f>VLOOKUP($C3961,CARPETAS!$C$5:$L$2388,4,FALSE)</f>
        <v>Salto</v>
      </c>
      <c r="K3961" s="38"/>
      <c r="L3961" s="93">
        <f t="shared" si="252"/>
        <v>45472</v>
      </c>
      <c r="M3961" s="30">
        <f t="shared" si="253"/>
        <v>4</v>
      </c>
      <c r="N3961" s="31">
        <v>930</v>
      </c>
      <c r="O3961" s="31" t="s">
        <v>7933</v>
      </c>
      <c r="P3961" s="31">
        <v>930</v>
      </c>
      <c r="Q3961" s="31"/>
      <c r="R3961" s="31" t="s">
        <v>5190</v>
      </c>
      <c r="S3961" s="31" t="s">
        <v>6818</v>
      </c>
      <c r="T3961" s="40" t="s">
        <v>7934</v>
      </c>
      <c r="U3961" s="40"/>
    </row>
    <row r="3962" ht="15" customHeight="1">
      <c r="A3962" s="39">
        <v>26</v>
      </c>
      <c r="B3962" s="54" t="s">
        <v>40</v>
      </c>
      <c r="C3962" s="55" t="s">
        <v>7915</v>
      </c>
      <c r="D3962" s="141" t="s">
        <v>37</v>
      </c>
      <c r="E3962" s="88">
        <v>45469</v>
      </c>
      <c r="F3962" s="37" t="str">
        <f>VLOOKUP($C3962,CARPETAS!$C$5:$L$2388,2,FALSE)</f>
        <v>BRB041</v>
      </c>
      <c r="G3962" s="27" t="str">
        <f>VLOOKUP($C3962,CARPETAS!$C$5:$L$2388,9,FALSE)</f>
        <v>149,56,99</v>
      </c>
      <c r="H3962" s="28" t="str">
        <f>VLOOKUP($C3962,CARPETAS!$C$5:$L$2388,5,FALSE)</f>
        <v>FG</v>
      </c>
      <c r="I3962" s="88">
        <v>45471</v>
      </c>
      <c r="J3962" s="29" t="str">
        <f>VLOOKUP($C3962,CARPETAS!$C$5:$L$2388,4,FALSE)</f>
        <v>Rio Branco</v>
      </c>
      <c r="K3962" s="38"/>
      <c r="L3962" s="93">
        <f t="shared" si="252"/>
        <v>45472</v>
      </c>
      <c r="M3962" s="30">
        <f t="shared" si="253"/>
        <v>3</v>
      </c>
      <c r="N3962" s="31">
        <v>990</v>
      </c>
      <c r="O3962" s="31" t="s">
        <v>585</v>
      </c>
      <c r="P3962" s="31">
        <v>990</v>
      </c>
      <c r="Q3962" s="31">
        <v>190</v>
      </c>
      <c r="R3962" s="31" t="s">
        <v>7633</v>
      </c>
      <c r="S3962" s="31" t="s">
        <v>7724</v>
      </c>
      <c r="T3962" s="40" t="s">
        <v>7935</v>
      </c>
      <c r="U3962" s="40"/>
    </row>
    <row r="3963" ht="15" customHeight="1">
      <c r="A3963" s="39">
        <v>26</v>
      </c>
      <c r="B3963" s="54" t="s">
        <v>40</v>
      </c>
      <c r="C3963" s="55" t="s">
        <v>7915</v>
      </c>
      <c r="D3963" s="141" t="s">
        <v>1091</v>
      </c>
      <c r="E3963" s="88">
        <v>45470</v>
      </c>
      <c r="F3963" s="37" t="str">
        <f>VLOOKUP($C3963,CARPETAS!$C$5:$L$2388,2,FALSE)</f>
        <v>BRB041</v>
      </c>
      <c r="G3963" s="27" t="str">
        <f>VLOOKUP($C3963,CARPETAS!$C$5:$L$2388,9,FALSE)</f>
        <v>149,56,99</v>
      </c>
      <c r="H3963" s="28" t="str">
        <f>VLOOKUP($C3963,CARPETAS!$C$5:$L$2388,5,FALSE)</f>
        <v>FG</v>
      </c>
      <c r="I3963" s="88">
        <v>45474</v>
      </c>
      <c r="J3963" s="29" t="str">
        <f>VLOOKUP($C3963,CARPETAS!$C$5:$L$2388,4,FALSE)</f>
        <v>Rio Branco</v>
      </c>
      <c r="K3963" s="38"/>
      <c r="L3963" s="93">
        <f t="shared" si="252"/>
        <v>45475</v>
      </c>
      <c r="M3963" s="30">
        <f t="shared" si="253"/>
        <v>5</v>
      </c>
      <c r="N3963" s="31">
        <v>990</v>
      </c>
      <c r="O3963" s="31" t="s">
        <v>1652</v>
      </c>
      <c r="P3963" s="31">
        <v>990</v>
      </c>
      <c r="Q3963" s="31">
        <v>197</v>
      </c>
      <c r="R3963" s="31" t="s">
        <v>7636</v>
      </c>
      <c r="S3963" s="31" t="s">
        <v>7637</v>
      </c>
      <c r="T3963" s="282" t="s">
        <v>7936</v>
      </c>
      <c r="U3963" s="282"/>
    </row>
    <row r="3964" ht="15" customHeight="1">
      <c r="A3964" s="39">
        <v>26</v>
      </c>
      <c r="B3964" s="54" t="s">
        <v>40</v>
      </c>
      <c r="C3964" s="55" t="s">
        <v>7915</v>
      </c>
      <c r="D3964" s="141" t="s">
        <v>36</v>
      </c>
      <c r="E3964" s="88">
        <v>45471</v>
      </c>
      <c r="F3964" s="37" t="str">
        <f>VLOOKUP($C3964,CARPETAS!$C$5:$L$2388,2,FALSE)</f>
        <v>BRB041</v>
      </c>
      <c r="G3964" s="27" t="str">
        <f>VLOOKUP($C3964,CARPETAS!$C$5:$L$2388,9,FALSE)</f>
        <v>149,56,99</v>
      </c>
      <c r="H3964" s="28" t="str">
        <f>VLOOKUP($C3964,CARPETAS!$C$5:$L$2388,5,FALSE)</f>
        <v>FG</v>
      </c>
      <c r="I3964" s="88">
        <f>E3964+3</f>
        <v>45474</v>
      </c>
      <c r="J3964" s="29" t="str">
        <f>VLOOKUP($C3964,CARPETAS!$C$5:$L$2388,4,FALSE)</f>
        <v>Rio Branco</v>
      </c>
      <c r="K3964" s="38"/>
      <c r="L3964" s="93">
        <f t="shared" si="252"/>
        <v>45475</v>
      </c>
      <c r="M3964" s="30">
        <f t="shared" si="253"/>
        <v>4</v>
      </c>
      <c r="N3964" s="31">
        <v>990</v>
      </c>
      <c r="O3964" s="31" t="s">
        <v>1476</v>
      </c>
      <c r="P3964" s="31">
        <v>990</v>
      </c>
      <c r="Q3964" s="31">
        <v>195</v>
      </c>
      <c r="R3964" s="31" t="s">
        <v>7486</v>
      </c>
      <c r="S3964" s="31" t="s">
        <v>5875</v>
      </c>
      <c r="T3964" s="40" t="s">
        <v>7937</v>
      </c>
      <c r="U3964" s="40"/>
    </row>
    <row r="3965" ht="15" customHeight="1">
      <c r="A3965" s="39">
        <v>26</v>
      </c>
      <c r="B3965" s="54" t="s">
        <v>40</v>
      </c>
      <c r="C3965" s="55" t="s">
        <v>7915</v>
      </c>
      <c r="D3965" s="141" t="s">
        <v>7443</v>
      </c>
      <c r="E3965" s="88">
        <v>45471</v>
      </c>
      <c r="F3965" s="37" t="str">
        <f>VLOOKUP($C3965,CARPETAS!$C$5:$L$2388,2,FALSE)</f>
        <v>BRB041</v>
      </c>
      <c r="G3965" s="27" t="str">
        <f>VLOOKUP($C3965,CARPETAS!$C$5:$L$2388,9,FALSE)</f>
        <v>149,56,99</v>
      </c>
      <c r="H3965" s="28" t="str">
        <f>VLOOKUP($C3965,CARPETAS!$C$5:$L$2388,5,FALSE)</f>
        <v>FG</v>
      </c>
      <c r="I3965" s="88">
        <f>E3965+3</f>
        <v>45474</v>
      </c>
      <c r="J3965" s="29" t="str">
        <f>VLOOKUP($C3965,CARPETAS!$C$5:$L$2388,4,FALSE)</f>
        <v>Rio Branco</v>
      </c>
      <c r="K3965" s="38"/>
      <c r="L3965" s="93">
        <f t="shared" si="252"/>
        <v>45475</v>
      </c>
      <c r="M3965" s="30">
        <f t="shared" si="253"/>
        <v>4</v>
      </c>
      <c r="N3965" s="31">
        <v>990</v>
      </c>
      <c r="O3965" s="31" t="s">
        <v>7938</v>
      </c>
      <c r="P3965" s="31">
        <v>990</v>
      </c>
      <c r="Q3965" s="31">
        <v>196</v>
      </c>
      <c r="R3965" s="31" t="s">
        <v>5926</v>
      </c>
      <c r="S3965" s="31" t="s">
        <v>5927</v>
      </c>
      <c r="T3965" s="40" t="s">
        <v>7939</v>
      </c>
      <c r="U3965" s="40"/>
    </row>
    <row r="3966" ht="15" customHeight="1">
      <c r="A3966" s="39">
        <v>26</v>
      </c>
      <c r="B3966" s="54" t="s">
        <v>40</v>
      </c>
      <c r="C3966" s="55" t="s">
        <v>7940</v>
      </c>
      <c r="D3966" s="141" t="s">
        <v>32</v>
      </c>
      <c r="E3966" s="88">
        <v>45472</v>
      </c>
      <c r="F3966" s="37" t="str">
        <f>VLOOKUP($C3966,CARPETAS!$C$5:$L$2388,2,FALSE)</f>
        <v>BRB043</v>
      </c>
      <c r="G3966" s="27" t="str">
        <f>VLOOKUP($C3966,CARPETAS!$C$5:$L$2388,9,FALSE)</f>
        <v>149,60,67</v>
      </c>
      <c r="H3966" s="28" t="str">
        <f>VLOOKUP($C3966,CARPETAS!$C$5:$L$2388,5,FALSE)</f>
        <v>Silvio </v>
      </c>
      <c r="I3966" s="88">
        <f>E3966+3</f>
        <v>45475</v>
      </c>
      <c r="J3966" s="29" t="str">
        <f>VLOOKUP($C3966,CARPETAS!$C$5:$L$2388,4,FALSE)</f>
        <v>Rio Branco</v>
      </c>
      <c r="K3966" s="38"/>
      <c r="L3966" s="93">
        <v>45475</v>
      </c>
      <c r="M3966" s="30">
        <f t="shared" si="253"/>
        <v>3</v>
      </c>
      <c r="N3966" s="31">
        <v>918</v>
      </c>
      <c r="O3966" s="31" t="s">
        <v>1379</v>
      </c>
      <c r="P3966" s="31">
        <v>919</v>
      </c>
      <c r="Q3966" s="31">
        <v>6988</v>
      </c>
      <c r="R3966" s="31" t="s">
        <v>217</v>
      </c>
      <c r="S3966" s="31" t="s">
        <v>4437</v>
      </c>
      <c r="T3966" s="40" t="s">
        <v>7941</v>
      </c>
      <c r="U3966" s="40"/>
    </row>
    <row r="3967" ht="15" customHeight="1">
      <c r="A3967" s="39">
        <v>26</v>
      </c>
      <c r="B3967" s="54" t="s">
        <v>40</v>
      </c>
      <c r="C3967" s="55" t="s">
        <v>7923</v>
      </c>
      <c r="D3967" s="141" t="s">
        <v>1998</v>
      </c>
      <c r="E3967" s="88">
        <v>45472</v>
      </c>
      <c r="F3967" s="37" t="str">
        <f>VLOOKUP($C3967,CARPETAS!$C$5:$L$2388,2,FALSE)</f>
        <v>BRB042</v>
      </c>
      <c r="G3967" s="27" t="str">
        <f>VLOOKUP($C3967,CARPETAS!$C$5:$L$2388,9,FALSE)</f>
        <v>149,56,97</v>
      </c>
      <c r="H3967" s="28" t="str">
        <f>VLOOKUP($C3967,CARPETAS!$C$5:$L$2388,5,FALSE)</f>
        <v>Zanini</v>
      </c>
      <c r="I3967" s="88">
        <f>E3967+3</f>
        <v>45475</v>
      </c>
      <c r="J3967" s="29" t="str">
        <f>VLOOKUP($C3967,CARPETAS!$C$5:$L$2388,4,FALSE)</f>
        <v>Rio Branco</v>
      </c>
      <c r="K3967" s="38"/>
      <c r="L3967" s="93">
        <f>I3967+1</f>
        <v>45476</v>
      </c>
      <c r="M3967" s="30">
        <f t="shared" si="253"/>
        <v>4</v>
      </c>
      <c r="N3967" s="31">
        <v>918</v>
      </c>
      <c r="O3967" s="31" t="s">
        <v>2241</v>
      </c>
      <c r="P3967" s="31">
        <v>919</v>
      </c>
      <c r="Q3967" s="31">
        <v>4538</v>
      </c>
      <c r="R3967" s="31" t="s">
        <v>4482</v>
      </c>
      <c r="S3967" s="31" t="s">
        <v>344</v>
      </c>
      <c r="T3967" s="282" t="s">
        <v>7942</v>
      </c>
      <c r="U3967" s="282"/>
    </row>
    <row r="3968" ht="15" customHeight="1">
      <c r="A3968" s="39">
        <v>26</v>
      </c>
      <c r="B3968" s="54" t="s">
        <v>40</v>
      </c>
      <c r="C3968" s="55" t="s">
        <v>7884</v>
      </c>
      <c r="D3968" s="141" t="s">
        <v>7710</v>
      </c>
      <c r="E3968" s="88">
        <v>45472</v>
      </c>
      <c r="F3968" s="37" t="str">
        <f>VLOOKUP($C3968,CARPETAS!$C$5:$L$2388,2,FALSE)</f>
        <v>BRB040</v>
      </c>
      <c r="G3968" s="27" t="str">
        <f>VLOOKUP($C3968,CARPETAS!$C$5:$L$2388,9,FALSE)</f>
        <v>149,50,94</v>
      </c>
      <c r="H3968" s="28" t="str">
        <f>VLOOKUP($C3968,CARPETAS!$C$5:$L$2388,5,FALSE)</f>
        <v>Amaro</v>
      </c>
      <c r="I3968" s="88">
        <f>E3968+3</f>
        <v>45475</v>
      </c>
      <c r="J3968" s="29" t="str">
        <f>VLOOKUP($C3968,CARPETAS!$C$5:$L$2388,4,FALSE)</f>
        <v>Rio Branco</v>
      </c>
      <c r="K3968" s="38"/>
      <c r="L3968" s="93">
        <f>I3968+1</f>
        <v>45476</v>
      </c>
      <c r="M3968" s="30">
        <f t="shared" si="253"/>
        <v>4</v>
      </c>
      <c r="N3968" s="31">
        <v>990</v>
      </c>
      <c r="O3968" s="31" t="s">
        <v>1673</v>
      </c>
      <c r="P3968" s="31">
        <v>990</v>
      </c>
      <c r="Q3968" s="31">
        <v>24125</v>
      </c>
      <c r="R3968" s="31" t="s">
        <v>7943</v>
      </c>
      <c r="S3968" s="31" t="s">
        <v>7944</v>
      </c>
      <c r="T3968" s="40" t="s">
        <v>7945</v>
      </c>
      <c r="U3968" s="40"/>
    </row>
    <row r="3969" ht="15" customHeight="1">
      <c r="A3969" s="39">
        <v>26</v>
      </c>
      <c r="B3969" s="54" t="s">
        <v>40</v>
      </c>
      <c r="C3969" s="55" t="s">
        <v>7946</v>
      </c>
      <c r="D3969" s="141" t="s">
        <v>2282</v>
      </c>
      <c r="E3969" s="88">
        <v>45470</v>
      </c>
      <c r="F3969" s="37" t="str">
        <f>VLOOKUP($C3969,CARPETAS!$C$5:$L$2388,2,FALSE)</f>
        <v>BRE018</v>
      </c>
      <c r="G3969" s="27">
        <f>VLOOKUP($C3969,CARPETAS!$C$5:$L$2388,9,FALSE)</f>
        <v>0</v>
      </c>
      <c r="H3969" s="28">
        <f>VLOOKUP($C3969,CARPETAS!$C$5:$L$2388,5,FALSE)</f>
        <v>0</v>
      </c>
      <c r="I3969" s="88">
        <v>45475</v>
      </c>
      <c r="J3969" s="29" t="str">
        <f>VLOOKUP($C3969,CARPETAS!$C$5:$L$2388,4,FALSE)</f>
        <v>Chuy</v>
      </c>
      <c r="K3969" s="38"/>
      <c r="L3969" s="93">
        <f>I3969+1+1</f>
        <v>45477</v>
      </c>
      <c r="M3969" s="30">
        <f t="shared" si="253"/>
        <v>7</v>
      </c>
      <c r="N3969" s="31">
        <v>1158</v>
      </c>
      <c r="O3969" s="31"/>
      <c r="P3969" s="31"/>
      <c r="Q3969" s="31"/>
      <c r="R3969" s="31"/>
      <c r="S3969" s="31"/>
      <c r="T3969" s="40"/>
      <c r="U3969" s="40"/>
    </row>
    <row r="3970" ht="15" customHeight="1">
      <c r="A3970" s="39">
        <v>27</v>
      </c>
      <c r="B3970" s="54" t="s">
        <v>40</v>
      </c>
      <c r="C3970" s="55" t="s">
        <v>7947</v>
      </c>
      <c r="D3970" s="141" t="s">
        <v>6548</v>
      </c>
      <c r="E3970" s="88">
        <v>45474</v>
      </c>
      <c r="F3970" s="37" t="str">
        <f>VLOOKUP($C3970,CARPETAS!$C$5:$L$2388,2,FALSE)</f>
        <v>PYB114</v>
      </c>
      <c r="G3970" s="27">
        <f>VLOOKUP($C3970,CARPETAS!$C$5:$L$2388,9,FALSE)</f>
        <v>0</v>
      </c>
      <c r="H3970" s="28">
        <f>VLOOKUP($C3970,CARPETAS!$C$5:$L$2388,5,FALSE)</f>
        <v>0</v>
      </c>
      <c r="I3970" s="88">
        <v>45476</v>
      </c>
      <c r="J3970" s="29" t="str">
        <f>VLOOKUP($C3970,CARPETAS!$C$5:$L$2388,4,FALSE)</f>
        <v>Salto</v>
      </c>
      <c r="K3970" s="38"/>
      <c r="L3970" s="93">
        <f>I3970+1</f>
        <v>45477</v>
      </c>
      <c r="M3970" s="30">
        <f t="shared" si="253"/>
        <v>3</v>
      </c>
      <c r="N3970" s="31">
        <v>980</v>
      </c>
      <c r="O3970" s="31" t="s">
        <v>7948</v>
      </c>
      <c r="P3970" s="31">
        <v>980</v>
      </c>
      <c r="Q3970" s="31"/>
      <c r="R3970" s="31" t="s">
        <v>5286</v>
      </c>
      <c r="S3970" s="31" t="s">
        <v>6214</v>
      </c>
      <c r="T3970" s="40" t="s">
        <v>7949</v>
      </c>
      <c r="U3970" s="40"/>
    </row>
    <row r="3971" ht="15" customHeight="1">
      <c r="A3971" s="39">
        <v>27</v>
      </c>
      <c r="B3971" s="54" t="s">
        <v>40</v>
      </c>
      <c r="C3971" s="55" t="s">
        <v>7950</v>
      </c>
      <c r="D3971" s="141" t="s">
        <v>2282</v>
      </c>
      <c r="E3971" s="88">
        <v>45474</v>
      </c>
      <c r="F3971" s="37" t="str">
        <f>VLOOKUP($C3971,CARPETAS!$C$5:$L$2388,2,FALSE)</f>
        <v>BRE017</v>
      </c>
      <c r="G3971" s="27">
        <f>VLOOKUP($C3971,CARPETAS!$C$5:$L$2388,9,FALSE)</f>
        <v>0</v>
      </c>
      <c r="H3971" s="28">
        <f>VLOOKUP($C3971,CARPETAS!$C$5:$L$2388,5,FALSE)</f>
        <v>0</v>
      </c>
      <c r="I3971" s="88">
        <v>45476</v>
      </c>
      <c r="J3971" s="29" t="str">
        <f>VLOOKUP($C3971,CARPETAS!$C$5:$L$2388,4,FALSE)</f>
        <v>Rio Branco</v>
      </c>
      <c r="K3971" s="38"/>
      <c r="L3971" s="93">
        <f>I3971+1+1</f>
        <v>45478</v>
      </c>
      <c r="M3971" s="30">
        <f t="shared" si="253"/>
        <v>4</v>
      </c>
      <c r="N3971" s="31">
        <v>1540</v>
      </c>
      <c r="O3971" s="31"/>
      <c r="P3971" s="31"/>
      <c r="Q3971" s="31">
        <v>6979</v>
      </c>
      <c r="R3971" s="31" t="s">
        <v>7221</v>
      </c>
      <c r="S3971" s="31" t="s">
        <v>7222</v>
      </c>
      <c r="T3971" s="40"/>
      <c r="U3971" s="40"/>
    </row>
    <row r="3972" ht="15" customHeight="1">
      <c r="A3972" s="39">
        <v>27</v>
      </c>
      <c r="B3972" s="54" t="s">
        <v>40</v>
      </c>
      <c r="C3972" s="55" t="s">
        <v>7915</v>
      </c>
      <c r="D3972" s="141" t="s">
        <v>1998</v>
      </c>
      <c r="E3972" s="88">
        <v>45475</v>
      </c>
      <c r="F3972" s="37" t="str">
        <f>VLOOKUP($C3972,CARPETAS!$C$5:$L$2388,2,FALSE)</f>
        <v>BRB041</v>
      </c>
      <c r="G3972" s="27" t="str">
        <f>VLOOKUP($C3972,CARPETAS!$C$5:$L$2388,9,FALSE)</f>
        <v>149,56,99</v>
      </c>
      <c r="H3972" s="28" t="str">
        <f>VLOOKUP($C3972,CARPETAS!$C$5:$L$2388,5,FALSE)</f>
        <v>FG</v>
      </c>
      <c r="I3972" s="88">
        <f>E3972+2</f>
        <v>45477</v>
      </c>
      <c r="J3972" s="29" t="str">
        <f>VLOOKUP($C3972,CARPETAS!$C$5:$L$2388,4,FALSE)</f>
        <v>Rio Branco</v>
      </c>
      <c r="K3972" s="38"/>
      <c r="L3972" s="93">
        <f>I3972+1</f>
        <v>45478</v>
      </c>
      <c r="M3972" s="30">
        <f t="shared" si="253"/>
        <v>3</v>
      </c>
      <c r="N3972" s="31">
        <v>990</v>
      </c>
      <c r="O3972" s="31" t="s">
        <v>7951</v>
      </c>
      <c r="P3972" s="31">
        <v>991</v>
      </c>
      <c r="Q3972" s="31">
        <v>200</v>
      </c>
      <c r="R3972" s="31" t="s">
        <v>7880</v>
      </c>
      <c r="S3972" s="31" t="s">
        <v>7881</v>
      </c>
      <c r="T3972" s="40" t="s">
        <v>7952</v>
      </c>
      <c r="U3972" s="40"/>
    </row>
    <row r="3973" ht="15" customHeight="1">
      <c r="A3973" s="39">
        <v>27</v>
      </c>
      <c r="B3973" s="54" t="s">
        <v>40</v>
      </c>
      <c r="C3973" s="55" t="s">
        <v>7915</v>
      </c>
      <c r="D3973" s="141" t="s">
        <v>26</v>
      </c>
      <c r="E3973" s="88">
        <v>45476</v>
      </c>
      <c r="F3973" s="37" t="str">
        <f>VLOOKUP($C3973,CARPETAS!$C$5:$L$2388,2,FALSE)</f>
        <v>BRB041</v>
      </c>
      <c r="G3973" s="27" t="str">
        <f>VLOOKUP($C3973,CARPETAS!$C$5:$L$2388,9,FALSE)</f>
        <v>149,56,99</v>
      </c>
      <c r="H3973" s="28" t="str">
        <f>VLOOKUP($C3973,CARPETAS!$C$5:$L$2388,5,FALSE)</f>
        <v>FG</v>
      </c>
      <c r="I3973" s="88">
        <v>45477</v>
      </c>
      <c r="J3973" s="29" t="str">
        <f>VLOOKUP($C3973,CARPETAS!$C$5:$L$2388,4,FALSE)</f>
        <v>Rio Branco</v>
      </c>
      <c r="K3973" s="38"/>
      <c r="L3973" s="93">
        <f>I3973+1</f>
        <v>45478</v>
      </c>
      <c r="M3973" s="30">
        <f t="shared" si="253"/>
        <v>2</v>
      </c>
      <c r="N3973" s="31">
        <v>990</v>
      </c>
      <c r="O3973" s="31" t="s">
        <v>630</v>
      </c>
      <c r="P3973" s="31">
        <v>991</v>
      </c>
      <c r="Q3973" s="31">
        <v>203</v>
      </c>
      <c r="R3973" s="31" t="s">
        <v>7527</v>
      </c>
      <c r="S3973" s="31" t="s">
        <v>7528</v>
      </c>
      <c r="T3973" s="40" t="s">
        <v>7952</v>
      </c>
      <c r="U3973" s="40"/>
    </row>
    <row r="3974" ht="15" customHeight="1">
      <c r="A3974" s="39">
        <v>27</v>
      </c>
      <c r="B3974" s="54" t="s">
        <v>40</v>
      </c>
      <c r="C3974" s="55" t="s">
        <v>7947</v>
      </c>
      <c r="D3974" s="141" t="s">
        <v>6548</v>
      </c>
      <c r="E3974" s="88">
        <v>45475</v>
      </c>
      <c r="F3974" s="37" t="str">
        <f>VLOOKUP($C3974,CARPETAS!$C$5:$L$2388,2,FALSE)</f>
        <v>PYB114</v>
      </c>
      <c r="G3974" s="27">
        <f>VLOOKUP($C3974,CARPETAS!$C$5:$L$2388,9,FALSE)</f>
        <v>0</v>
      </c>
      <c r="H3974" s="28">
        <f>VLOOKUP($C3974,CARPETAS!$C$5:$L$2388,5,FALSE)</f>
        <v>0</v>
      </c>
      <c r="I3974" s="88">
        <v>45477</v>
      </c>
      <c r="J3974" s="29" t="str">
        <f>VLOOKUP($C3974,CARPETAS!$C$5:$L$2388,4,FALSE)</f>
        <v>Salto</v>
      </c>
      <c r="K3974" s="38"/>
      <c r="L3974" s="93">
        <f>I3974+1</f>
        <v>45478</v>
      </c>
      <c r="M3974" s="30">
        <f t="shared" si="253"/>
        <v>3</v>
      </c>
      <c r="N3974" s="31">
        <v>980</v>
      </c>
      <c r="O3974" s="31"/>
      <c r="P3974" s="31">
        <v>981</v>
      </c>
      <c r="Q3974" s="31"/>
      <c r="R3974" s="31" t="s">
        <v>7953</v>
      </c>
      <c r="S3974" s="31" t="s">
        <v>7954</v>
      </c>
      <c r="T3974" s="282" t="s">
        <v>7955</v>
      </c>
      <c r="U3974" s="282"/>
    </row>
    <row r="3975" ht="15" customHeight="1">
      <c r="A3975" s="39">
        <v>27</v>
      </c>
      <c r="B3975" s="54" t="s">
        <v>40</v>
      </c>
      <c r="C3975" s="55" t="s">
        <v>7956</v>
      </c>
      <c r="D3975" s="141" t="s">
        <v>6554</v>
      </c>
      <c r="E3975" s="88">
        <v>45474</v>
      </c>
      <c r="F3975" s="37" t="str">
        <f>VLOOKUP($C3975,CARPETAS!$C$5:$L$2388,2,FALSE)</f>
        <v>PYB115</v>
      </c>
      <c r="G3975" s="27">
        <f>VLOOKUP($C3975,CARPETAS!$C$5:$L$2388,9,FALSE)</f>
        <v>0</v>
      </c>
      <c r="H3975" s="28">
        <f>VLOOKUP($C3975,CARPETAS!$C$5:$L$2388,5,FALSE)</f>
        <v>0</v>
      </c>
      <c r="I3975" s="88">
        <f>E3975+3</f>
        <v>45477</v>
      </c>
      <c r="J3975" s="29" t="str">
        <f>VLOOKUP($C3975,CARPETAS!$C$5:$L$2388,4,FALSE)</f>
        <v>Salto</v>
      </c>
      <c r="K3975" s="38"/>
      <c r="L3975" s="93">
        <f>I3975+1+1</f>
        <v>45479</v>
      </c>
      <c r="M3975" s="30">
        <f t="shared" si="253"/>
        <v>5</v>
      </c>
      <c r="N3975" s="31">
        <v>930</v>
      </c>
      <c r="O3975" s="31" t="s">
        <v>7957</v>
      </c>
      <c r="P3975" s="31">
        <v>930</v>
      </c>
      <c r="Q3975" s="31"/>
      <c r="R3975" s="31" t="s">
        <v>6467</v>
      </c>
      <c r="S3975" s="31" t="s">
        <v>2373</v>
      </c>
      <c r="T3975" s="40" t="s">
        <v>7958</v>
      </c>
      <c r="U3975" s="40"/>
    </row>
    <row r="3976" ht="15" customHeight="1">
      <c r="A3976" s="39">
        <v>27</v>
      </c>
      <c r="B3976" s="54" t="s">
        <v>40</v>
      </c>
      <c r="C3976" s="55" t="s">
        <v>7940</v>
      </c>
      <c r="D3976" s="141" t="s">
        <v>32</v>
      </c>
      <c r="E3976" s="88">
        <v>45476</v>
      </c>
      <c r="F3976" s="37" t="str">
        <f>VLOOKUP($C3976,CARPETAS!$C$5:$L$2388,2,FALSE)</f>
        <v>BRB043</v>
      </c>
      <c r="G3976" s="27" t="str">
        <f>VLOOKUP($C3976,CARPETAS!$C$5:$L$2388,9,FALSE)</f>
        <v>149,60,67</v>
      </c>
      <c r="H3976" s="28" t="str">
        <f>VLOOKUP($C3976,CARPETAS!$C$5:$L$2388,5,FALSE)</f>
        <v>Silvio </v>
      </c>
      <c r="I3976" s="88">
        <f ref="I3976:I3985" t="shared" si="254">E3976+2</f>
        <v>45478</v>
      </c>
      <c r="J3976" s="29" t="str">
        <f>VLOOKUP($C3976,CARPETAS!$C$5:$L$2388,4,FALSE)</f>
        <v>Rio Branco</v>
      </c>
      <c r="K3976" s="38"/>
      <c r="L3976" s="93">
        <f>I3976+1</f>
        <v>45479</v>
      </c>
      <c r="M3976" s="30">
        <f t="shared" si="253"/>
        <v>3</v>
      </c>
      <c r="N3976" s="31">
        <v>918</v>
      </c>
      <c r="O3976" s="31" t="s">
        <v>293</v>
      </c>
      <c r="P3976" s="31">
        <v>919</v>
      </c>
      <c r="Q3976" s="31">
        <v>6989</v>
      </c>
      <c r="R3976" s="31" t="s">
        <v>5371</v>
      </c>
      <c r="S3976" s="31" t="s">
        <v>2462</v>
      </c>
      <c r="T3976" s="40" t="s">
        <v>7959</v>
      </c>
      <c r="U3976" s="40"/>
    </row>
    <row r="3977" ht="15" customHeight="1">
      <c r="A3977" s="39">
        <v>27</v>
      </c>
      <c r="B3977" s="54" t="s">
        <v>40</v>
      </c>
      <c r="C3977" s="55" t="s">
        <v>7923</v>
      </c>
      <c r="D3977" s="141" t="s">
        <v>7517</v>
      </c>
      <c r="E3977" s="88">
        <v>45476</v>
      </c>
      <c r="F3977" s="37" t="str">
        <f>VLOOKUP($C3977,CARPETAS!$C$5:$L$2388,2,FALSE)</f>
        <v>BRB042</v>
      </c>
      <c r="G3977" s="27" t="str">
        <f>VLOOKUP($C3977,CARPETAS!$C$5:$L$2388,9,FALSE)</f>
        <v>149,56,97</v>
      </c>
      <c r="H3977" s="28" t="str">
        <f>VLOOKUP($C3977,CARPETAS!$C$5:$L$2388,5,FALSE)</f>
        <v>Zanini</v>
      </c>
      <c r="I3977" s="88">
        <f t="shared" si="254"/>
        <v>45478</v>
      </c>
      <c r="J3977" s="29" t="str">
        <f>VLOOKUP($C3977,CARPETAS!$C$5:$L$2388,4,FALSE)</f>
        <v>Rio Branco</v>
      </c>
      <c r="K3977" s="38"/>
      <c r="L3977" s="93">
        <f>I3977+1</f>
        <v>45479</v>
      </c>
      <c r="M3977" s="30">
        <f t="shared" si="253"/>
        <v>3</v>
      </c>
      <c r="N3977" s="31">
        <v>918</v>
      </c>
      <c r="O3977" s="31"/>
      <c r="P3977" s="31">
        <v>918</v>
      </c>
      <c r="Q3977" s="31">
        <v>4556</v>
      </c>
      <c r="R3977" s="31" t="s">
        <v>6961</v>
      </c>
      <c r="S3977" s="31" t="s">
        <v>6962</v>
      </c>
      <c r="T3977" s="282" t="s">
        <v>7960</v>
      </c>
      <c r="U3977" s="282"/>
    </row>
    <row r="3978" ht="15" customHeight="1">
      <c r="A3978" s="39">
        <v>27</v>
      </c>
      <c r="B3978" s="54" t="s">
        <v>40</v>
      </c>
      <c r="C3978" s="55" t="s">
        <v>7884</v>
      </c>
      <c r="D3978" s="141" t="s">
        <v>1091</v>
      </c>
      <c r="E3978" s="88">
        <v>45477</v>
      </c>
      <c r="F3978" s="37" t="str">
        <f>VLOOKUP($C3978,CARPETAS!$C$5:$L$2388,2,FALSE)</f>
        <v>BRB040</v>
      </c>
      <c r="G3978" s="27" t="str">
        <f>VLOOKUP($C3978,CARPETAS!$C$5:$L$2388,9,FALSE)</f>
        <v>149,50,94</v>
      </c>
      <c r="H3978" s="28" t="str">
        <f>VLOOKUP($C3978,CARPETAS!$C$5:$L$2388,5,FALSE)</f>
        <v>Amaro</v>
      </c>
      <c r="I3978" s="88">
        <f t="shared" si="254"/>
        <v>45479</v>
      </c>
      <c r="J3978" s="29" t="str">
        <f>VLOOKUP($C3978,CARPETAS!$C$5:$L$2388,4,FALSE)</f>
        <v>Rio Branco</v>
      </c>
      <c r="K3978" s="38"/>
      <c r="L3978" s="93">
        <v>45482</v>
      </c>
      <c r="M3978" s="30">
        <f t="shared" si="253"/>
        <v>5</v>
      </c>
      <c r="N3978" s="31">
        <v>990</v>
      </c>
      <c r="O3978" s="31" t="s">
        <v>1686</v>
      </c>
      <c r="P3978" s="31">
        <v>990</v>
      </c>
      <c r="Q3978" s="31">
        <v>24165</v>
      </c>
      <c r="R3978" s="31" t="s">
        <v>7961</v>
      </c>
      <c r="S3978" s="31" t="s">
        <v>3882</v>
      </c>
      <c r="T3978" s="40" t="s">
        <v>7962</v>
      </c>
      <c r="U3978" s="40"/>
    </row>
    <row r="3979" ht="15" customHeight="1">
      <c r="A3979" s="39">
        <v>27</v>
      </c>
      <c r="B3979" s="54" t="s">
        <v>40</v>
      </c>
      <c r="C3979" s="55" t="s">
        <v>7940</v>
      </c>
      <c r="D3979" s="141" t="s">
        <v>36</v>
      </c>
      <c r="E3979" s="88">
        <v>45478</v>
      </c>
      <c r="F3979" s="37" t="str">
        <f>VLOOKUP($C3979,CARPETAS!$C$5:$L$2388,2,FALSE)</f>
        <v>BRB043</v>
      </c>
      <c r="G3979" s="27" t="str">
        <f>VLOOKUP($C3979,CARPETAS!$C$5:$L$2388,9,FALSE)</f>
        <v>149,60,67</v>
      </c>
      <c r="H3979" s="28" t="str">
        <f>VLOOKUP($C3979,CARPETAS!$C$5:$L$2388,5,FALSE)</f>
        <v>Silvio </v>
      </c>
      <c r="I3979" s="88">
        <f t="shared" si="254"/>
        <v>45480</v>
      </c>
      <c r="J3979" s="29" t="str">
        <f>VLOOKUP($C3979,CARPETAS!$C$5:$L$2388,4,FALSE)</f>
        <v>Rio Branco</v>
      </c>
      <c r="K3979" s="38"/>
      <c r="L3979" s="93">
        <v>45482</v>
      </c>
      <c r="M3979" s="30">
        <f t="shared" si="253"/>
        <v>4</v>
      </c>
      <c r="N3979" s="31">
        <v>918</v>
      </c>
      <c r="O3979" s="31" t="s">
        <v>1504</v>
      </c>
      <c r="P3979" s="31">
        <v>919</v>
      </c>
      <c r="Q3979" s="31">
        <v>6990</v>
      </c>
      <c r="R3979" s="31" t="s">
        <v>7567</v>
      </c>
      <c r="S3979" s="31" t="s">
        <v>3174</v>
      </c>
      <c r="T3979" s="40" t="s">
        <v>7963</v>
      </c>
      <c r="U3979" s="40"/>
    </row>
    <row r="3980" ht="15" customHeight="1">
      <c r="A3980" s="39">
        <v>27</v>
      </c>
      <c r="B3980" s="54" t="s">
        <v>40</v>
      </c>
      <c r="C3980" s="55" t="s">
        <v>7923</v>
      </c>
      <c r="D3980" s="141" t="s">
        <v>1998</v>
      </c>
      <c r="E3980" s="88">
        <v>45478</v>
      </c>
      <c r="F3980" s="37" t="str">
        <f>VLOOKUP($C3980,CARPETAS!$C$5:$L$2388,2,FALSE)</f>
        <v>BRB042</v>
      </c>
      <c r="G3980" s="27" t="str">
        <f>VLOOKUP($C3980,CARPETAS!$C$5:$L$2388,9,FALSE)</f>
        <v>149,56,97</v>
      </c>
      <c r="H3980" s="28" t="str">
        <f>VLOOKUP($C3980,CARPETAS!$C$5:$L$2388,5,FALSE)</f>
        <v>Zanini</v>
      </c>
      <c r="I3980" s="88">
        <f t="shared" si="254"/>
        <v>45480</v>
      </c>
      <c r="J3980" s="29" t="str">
        <f>VLOOKUP($C3980,CARPETAS!$C$5:$L$2388,4,FALSE)</f>
        <v>Rio Branco</v>
      </c>
      <c r="K3980" s="38"/>
      <c r="L3980" s="93">
        <v>45482</v>
      </c>
      <c r="M3980" s="30">
        <f t="shared" si="253"/>
        <v>4</v>
      </c>
      <c r="N3980" s="31">
        <v>918</v>
      </c>
      <c r="O3980" s="31" t="s">
        <v>2275</v>
      </c>
      <c r="P3980" s="31">
        <v>919</v>
      </c>
      <c r="Q3980" s="31">
        <v>4557</v>
      </c>
      <c r="R3980" s="31" t="s">
        <v>290</v>
      </c>
      <c r="S3980" s="31" t="s">
        <v>291</v>
      </c>
      <c r="T3980" s="40" t="s">
        <v>7964</v>
      </c>
      <c r="U3980" s="40"/>
    </row>
    <row r="3981" ht="15" customHeight="1">
      <c r="A3981" s="39">
        <v>27</v>
      </c>
      <c r="B3981" s="54" t="s">
        <v>40</v>
      </c>
      <c r="C3981" s="55" t="s">
        <v>7915</v>
      </c>
      <c r="D3981" s="141" t="s">
        <v>37</v>
      </c>
      <c r="E3981" s="88">
        <v>45478</v>
      </c>
      <c r="F3981" s="37" t="str">
        <f>VLOOKUP($C3981,CARPETAS!$C$5:$L$2388,2,FALSE)</f>
        <v>BRB041</v>
      </c>
      <c r="G3981" s="27" t="str">
        <f>VLOOKUP($C3981,CARPETAS!$C$5:$L$2388,9,FALSE)</f>
        <v>149,56,99</v>
      </c>
      <c r="H3981" s="28" t="str">
        <f>VLOOKUP($C3981,CARPETAS!$C$5:$L$2388,5,FALSE)</f>
        <v>FG</v>
      </c>
      <c r="I3981" s="88">
        <f t="shared" si="254"/>
        <v>45480</v>
      </c>
      <c r="J3981" s="29" t="str">
        <f>VLOOKUP($C3981,CARPETAS!$C$5:$L$2388,4,FALSE)</f>
        <v>Rio Branco</v>
      </c>
      <c r="K3981" s="38"/>
      <c r="L3981" s="93">
        <v>45482</v>
      </c>
      <c r="M3981" s="30">
        <f t="shared" si="253"/>
        <v>4</v>
      </c>
      <c r="N3981" s="31">
        <v>990</v>
      </c>
      <c r="O3981" s="31" t="s">
        <v>613</v>
      </c>
      <c r="P3981" s="31">
        <v>990</v>
      </c>
      <c r="Q3981" s="31">
        <v>209</v>
      </c>
      <c r="R3981" s="31" t="s">
        <v>5926</v>
      </c>
      <c r="S3981" s="31" t="s">
        <v>5927</v>
      </c>
      <c r="T3981" s="40" t="s">
        <v>7962</v>
      </c>
      <c r="U3981" s="40"/>
    </row>
    <row r="3982" ht="15" customHeight="1">
      <c r="A3982" s="39">
        <v>27</v>
      </c>
      <c r="B3982" s="54" t="s">
        <v>40</v>
      </c>
      <c r="C3982" s="55" t="s">
        <v>7915</v>
      </c>
      <c r="D3982" s="141" t="s">
        <v>7443</v>
      </c>
      <c r="E3982" s="88">
        <v>45478</v>
      </c>
      <c r="F3982" s="37" t="str">
        <f>VLOOKUP($C3982,CARPETAS!$C$5:$L$2388,2,FALSE)</f>
        <v>BRB041</v>
      </c>
      <c r="G3982" s="27" t="str">
        <f>VLOOKUP($C3982,CARPETAS!$C$5:$L$2388,9,FALSE)</f>
        <v>149,56,99</v>
      </c>
      <c r="H3982" s="28" t="str">
        <f>VLOOKUP($C3982,CARPETAS!$C$5:$L$2388,5,FALSE)</f>
        <v>FG</v>
      </c>
      <c r="I3982" s="88">
        <f t="shared" si="254"/>
        <v>45480</v>
      </c>
      <c r="J3982" s="29" t="str">
        <f>VLOOKUP($C3982,CARPETAS!$C$5:$L$2388,4,FALSE)</f>
        <v>Rio Branco</v>
      </c>
      <c r="K3982" s="38"/>
      <c r="L3982" s="93">
        <v>45482</v>
      </c>
      <c r="M3982" s="30">
        <f t="shared" si="253"/>
        <v>4</v>
      </c>
      <c r="N3982" s="31">
        <v>990</v>
      </c>
      <c r="O3982" s="31" t="s">
        <v>7965</v>
      </c>
      <c r="P3982" s="31">
        <v>990</v>
      </c>
      <c r="Q3982" s="31">
        <v>210</v>
      </c>
      <c r="R3982" s="31" t="s">
        <v>7486</v>
      </c>
      <c r="S3982" s="31" t="s">
        <v>5875</v>
      </c>
      <c r="T3982" s="40" t="s">
        <v>7966</v>
      </c>
      <c r="U3982" s="40"/>
    </row>
    <row r="3983" ht="15" customHeight="1">
      <c r="A3983" s="39">
        <v>27</v>
      </c>
      <c r="B3983" s="54" t="s">
        <v>40</v>
      </c>
      <c r="C3983" s="55" t="s">
        <v>7967</v>
      </c>
      <c r="D3983" s="141" t="s">
        <v>7443</v>
      </c>
      <c r="E3983" s="88">
        <v>45479</v>
      </c>
      <c r="F3983" s="37" t="str">
        <f>VLOOKUP($C3983,CARPETAS!$C$5:$L$2388,2,FALSE)</f>
        <v>BRB044</v>
      </c>
      <c r="G3983" s="27" t="str">
        <f>VLOOKUP($C3983,CARPETAS!$C$5:$L$2388,9,FALSE)</f>
        <v>149,66,97</v>
      </c>
      <c r="H3983" s="28" t="str">
        <f>VLOOKUP($C3983,CARPETAS!$C$5:$L$2388,5,FALSE)</f>
        <v>FG</v>
      </c>
      <c r="I3983" s="88">
        <f t="shared" si="254"/>
        <v>45481</v>
      </c>
      <c r="J3983" s="29" t="str">
        <f>VLOOKUP($C3983,CARPETAS!$C$5:$L$2388,4,FALSE)</f>
        <v>Rio Branco</v>
      </c>
      <c r="K3983" s="38"/>
      <c r="L3983" s="93">
        <f>I3983+1</f>
        <v>45482</v>
      </c>
      <c r="M3983" s="30">
        <f t="shared" si="253"/>
        <v>3</v>
      </c>
      <c r="N3983" s="31">
        <v>990</v>
      </c>
      <c r="O3983" s="31" t="s">
        <v>7968</v>
      </c>
      <c r="P3983" s="31">
        <v>990</v>
      </c>
      <c r="Q3983" s="31">
        <v>212</v>
      </c>
      <c r="R3983" s="31" t="s">
        <v>7969</v>
      </c>
      <c r="S3983" s="31" t="s">
        <v>7970</v>
      </c>
      <c r="T3983" s="40" t="s">
        <v>7971</v>
      </c>
      <c r="U3983" s="40"/>
    </row>
    <row r="3984" ht="15" customHeight="1">
      <c r="A3984" s="39">
        <v>27</v>
      </c>
      <c r="B3984" s="54" t="s">
        <v>40</v>
      </c>
      <c r="C3984" s="55" t="s">
        <v>7967</v>
      </c>
      <c r="D3984" s="141" t="s">
        <v>26</v>
      </c>
      <c r="E3984" s="88">
        <v>45479</v>
      </c>
      <c r="F3984" s="37" t="str">
        <f>VLOOKUP($C3984,CARPETAS!$C$5:$L$2388,2,FALSE)</f>
        <v>BRB044</v>
      </c>
      <c r="G3984" s="27" t="str">
        <f>VLOOKUP($C3984,CARPETAS!$C$5:$L$2388,9,FALSE)</f>
        <v>149,66,97</v>
      </c>
      <c r="H3984" s="28" t="str">
        <f>VLOOKUP($C3984,CARPETAS!$C$5:$L$2388,5,FALSE)</f>
        <v>FG</v>
      </c>
      <c r="I3984" s="88">
        <f t="shared" si="254"/>
        <v>45481</v>
      </c>
      <c r="J3984" s="29" t="str">
        <f>VLOOKUP($C3984,CARPETAS!$C$5:$L$2388,4,FALSE)</f>
        <v>Rio Branco</v>
      </c>
      <c r="K3984" s="38"/>
      <c r="L3984" s="93">
        <f>I3984+1</f>
        <v>45482</v>
      </c>
      <c r="M3984" s="30">
        <f t="shared" si="253"/>
        <v>3</v>
      </c>
      <c r="N3984" s="31">
        <v>990</v>
      </c>
      <c r="O3984" s="31" t="s">
        <v>638</v>
      </c>
      <c r="P3984" s="31">
        <v>990</v>
      </c>
      <c r="Q3984" s="31">
        <v>211</v>
      </c>
      <c r="R3984" s="31" t="s">
        <v>7550</v>
      </c>
      <c r="S3984" s="31" t="s">
        <v>7972</v>
      </c>
      <c r="T3984" s="40" t="s">
        <v>7966</v>
      </c>
      <c r="U3984" s="40"/>
    </row>
    <row r="3985" ht="15" customHeight="1">
      <c r="A3985" s="39">
        <v>27</v>
      </c>
      <c r="B3985" s="54" t="s">
        <v>40</v>
      </c>
      <c r="C3985" s="55" t="s">
        <v>7884</v>
      </c>
      <c r="D3985" s="141" t="s">
        <v>1091</v>
      </c>
      <c r="E3985" s="88">
        <v>45479</v>
      </c>
      <c r="F3985" s="37" t="str">
        <f>VLOOKUP($C3985,CARPETAS!$C$5:$L$2388,2,FALSE)</f>
        <v>BRB040</v>
      </c>
      <c r="G3985" s="27" t="str">
        <f>VLOOKUP($C3985,CARPETAS!$C$5:$L$2388,9,FALSE)</f>
        <v>149,50,94</v>
      </c>
      <c r="H3985" s="28" t="str">
        <f>VLOOKUP($C3985,CARPETAS!$C$5:$L$2388,5,FALSE)</f>
        <v>Amaro</v>
      </c>
      <c r="I3985" s="88">
        <f t="shared" si="254"/>
        <v>45481</v>
      </c>
      <c r="J3985" s="29" t="str">
        <f>VLOOKUP($C3985,CARPETAS!$C$5:$L$2388,4,FALSE)</f>
        <v>Rio Branco</v>
      </c>
      <c r="K3985" s="38"/>
      <c r="L3985" s="93">
        <f>I3985+1</f>
        <v>45482</v>
      </c>
      <c r="M3985" s="30">
        <f t="shared" si="253"/>
        <v>3</v>
      </c>
      <c r="N3985" s="31">
        <v>990</v>
      </c>
      <c r="O3985" s="31" t="s">
        <v>1694</v>
      </c>
      <c r="P3985" s="31">
        <v>991</v>
      </c>
      <c r="Q3985" s="31">
        <v>24172</v>
      </c>
      <c r="R3985" s="31" t="s">
        <v>7679</v>
      </c>
      <c r="S3985" s="31" t="s">
        <v>7973</v>
      </c>
      <c r="T3985" s="40" t="s">
        <v>7974</v>
      </c>
      <c r="U3985" s="40"/>
    </row>
    <row r="3986" ht="15" customHeight="1">
      <c r="A3986" s="39">
        <v>28</v>
      </c>
      <c r="B3986" s="54" t="s">
        <v>40</v>
      </c>
      <c r="C3986" s="55" t="s">
        <v>7940</v>
      </c>
      <c r="D3986" s="141" t="s">
        <v>37</v>
      </c>
      <c r="E3986" s="88">
        <v>45482</v>
      </c>
      <c r="F3986" s="37" t="str">
        <f>VLOOKUP($C3986,CARPETAS!$C$5:$L$2388,2,FALSE)</f>
        <v>BRB043</v>
      </c>
      <c r="G3986" s="27" t="str">
        <f>VLOOKUP($C3986,CARPETAS!$C$5:$L$2388,9,FALSE)</f>
        <v>149,60,67</v>
      </c>
      <c r="H3986" s="28" t="str">
        <f>VLOOKUP($C3986,CARPETAS!$C$5:$L$2388,5,FALSE)</f>
        <v>Silvio </v>
      </c>
      <c r="I3986" s="88">
        <v>45483</v>
      </c>
      <c r="J3986" s="29" t="str">
        <f>VLOOKUP($C3986,CARPETAS!$C$5:$L$2388,4,FALSE)</f>
        <v>Rio Branco</v>
      </c>
      <c r="K3986" s="38"/>
      <c r="L3986" s="93">
        <f>I3986+1</f>
        <v>45484</v>
      </c>
      <c r="M3986" s="30">
        <f t="shared" si="253"/>
        <v>2</v>
      </c>
      <c r="N3986" s="31">
        <v>918</v>
      </c>
      <c r="O3986" s="31" t="s">
        <v>616</v>
      </c>
      <c r="P3986" s="31"/>
      <c r="Q3986" s="31">
        <v>6991</v>
      </c>
      <c r="R3986" s="31" t="s">
        <v>4819</v>
      </c>
      <c r="S3986" s="31" t="s">
        <v>3040</v>
      </c>
      <c r="T3986" s="40" t="s">
        <v>7975</v>
      </c>
      <c r="U3986" s="40"/>
    </row>
    <row r="3987" ht="15" customHeight="1">
      <c r="A3987" s="39">
        <v>28</v>
      </c>
      <c r="B3987" s="54" t="s">
        <v>40</v>
      </c>
      <c r="C3987" s="55" t="s">
        <v>7884</v>
      </c>
      <c r="D3987" s="141" t="s">
        <v>1998</v>
      </c>
      <c r="E3987" s="88">
        <v>45482</v>
      </c>
      <c r="F3987" s="37" t="str">
        <f>VLOOKUP($C3987,CARPETAS!$C$5:$L$2388,2,FALSE)</f>
        <v>BRB040</v>
      </c>
      <c r="G3987" s="27" t="str">
        <f>VLOOKUP($C3987,CARPETAS!$C$5:$L$2388,9,FALSE)</f>
        <v>149,50,94</v>
      </c>
      <c r="H3987" s="28" t="str">
        <f>VLOOKUP($C3987,CARPETAS!$C$5:$L$2388,5,FALSE)</f>
        <v>Amaro</v>
      </c>
      <c r="I3987" s="88">
        <v>45483</v>
      </c>
      <c r="J3987" s="29" t="str">
        <f>VLOOKUP($C3987,CARPETAS!$C$5:$L$2388,4,FALSE)</f>
        <v>Rio Branco</v>
      </c>
      <c r="K3987" s="38"/>
      <c r="L3987" s="93">
        <f>I3987+1</f>
        <v>45484</v>
      </c>
      <c r="M3987" s="30">
        <f t="shared" si="253"/>
        <v>2</v>
      </c>
      <c r="N3987" s="31">
        <v>990</v>
      </c>
      <c r="O3987" s="31" t="s">
        <v>2299</v>
      </c>
      <c r="P3987" s="31">
        <v>991</v>
      </c>
      <c r="Q3987" s="31">
        <v>24186</v>
      </c>
      <c r="R3987" s="31" t="s">
        <v>7976</v>
      </c>
      <c r="S3987" s="31" t="s">
        <v>6127</v>
      </c>
      <c r="T3987" s="40" t="s">
        <v>7977</v>
      </c>
      <c r="U3987" s="40"/>
    </row>
    <row r="3988" ht="15" customHeight="1">
      <c r="A3988" s="39">
        <v>27</v>
      </c>
      <c r="B3988" s="54" t="s">
        <v>40</v>
      </c>
      <c r="C3988" s="55" t="s">
        <v>7978</v>
      </c>
      <c r="D3988" s="141" t="s">
        <v>38</v>
      </c>
      <c r="E3988" s="88">
        <v>45475</v>
      </c>
      <c r="F3988" s="37" t="str">
        <f>VLOOKUP($C3988,CARPETAS!$C$5:$L$2388,2,FALSE)</f>
        <v>BRA017</v>
      </c>
      <c r="G3988" s="27" t="str">
        <f>VLOOKUP($C3988,CARPETAS!$C$5:$L$2388,9,FALSE)</f>
        <v>149,57,16</v>
      </c>
      <c r="H3988" s="28" t="str">
        <f>VLOOKUP($C3988,CARPETAS!$C$5:$L$2388,5,FALSE)</f>
        <v>Marvel</v>
      </c>
      <c r="I3988" s="88">
        <v>45482</v>
      </c>
      <c r="J3988" s="29" t="str">
        <f>VLOOKUP($C3988,CARPETAS!$C$5:$L$2388,4,FALSE)</f>
        <v>Rio Branco</v>
      </c>
      <c r="K3988" s="38"/>
      <c r="L3988" s="93">
        <f>I3988+1+2</f>
        <v>45485</v>
      </c>
      <c r="M3988" s="30">
        <f t="shared" si="253"/>
        <v>10</v>
      </c>
      <c r="N3988" s="31">
        <v>1104</v>
      </c>
      <c r="O3988" s="31" t="s">
        <v>7076</v>
      </c>
      <c r="P3988" s="31">
        <v>1104</v>
      </c>
      <c r="Q3988" s="31"/>
      <c r="R3988" s="31" t="s">
        <v>7979</v>
      </c>
      <c r="S3988" s="31"/>
      <c r="T3988" s="40" t="s">
        <v>7980</v>
      </c>
      <c r="U3988" s="40"/>
    </row>
    <row r="3989" ht="15" customHeight="1">
      <c r="A3989" s="39">
        <v>28</v>
      </c>
      <c r="B3989" s="54" t="s">
        <v>40</v>
      </c>
      <c r="C3989" s="55" t="s">
        <v>7981</v>
      </c>
      <c r="D3989" s="141" t="s">
        <v>2282</v>
      </c>
      <c r="E3989" s="88">
        <v>45479</v>
      </c>
      <c r="F3989" s="37" t="str">
        <f>VLOOKUP($C3989,CARPETAS!$C$5:$L$2388,2,FALSE)</f>
        <v>BRE019</v>
      </c>
      <c r="G3989" s="27">
        <f>VLOOKUP($C3989,CARPETAS!$C$5:$L$2388,9,FALSE)</f>
        <v>0</v>
      </c>
      <c r="H3989" s="28">
        <f>VLOOKUP($C3989,CARPETAS!$C$5:$L$2388,5,FALSE)</f>
        <v>0</v>
      </c>
      <c r="I3989" s="88">
        <v>45483</v>
      </c>
      <c r="J3989" s="29" t="str">
        <f>VLOOKUP($C3989,CARPETAS!$C$5:$L$2388,4,FALSE)</f>
        <v>Rio Branco</v>
      </c>
      <c r="K3989" s="38"/>
      <c r="L3989" s="93">
        <f>I3989+1+1</f>
        <v>45485</v>
      </c>
      <c r="M3989" s="30">
        <f t="shared" si="253"/>
        <v>6</v>
      </c>
      <c r="N3989" s="31">
        <v>2520</v>
      </c>
      <c r="O3989" s="31"/>
      <c r="P3989" s="31"/>
      <c r="Q3989" s="31">
        <v>6996</v>
      </c>
      <c r="R3989" s="31" t="s">
        <v>7982</v>
      </c>
      <c r="S3989" s="31" t="s">
        <v>7983</v>
      </c>
      <c r="T3989" s="40"/>
      <c r="U3989" s="40"/>
    </row>
    <row r="3990" ht="15" customHeight="1">
      <c r="A3990" s="39">
        <v>28</v>
      </c>
      <c r="B3990" s="54" t="s">
        <v>40</v>
      </c>
      <c r="C3990" s="55" t="s">
        <v>7967</v>
      </c>
      <c r="D3990" s="141" t="s">
        <v>7443</v>
      </c>
      <c r="E3990" s="88">
        <v>45482</v>
      </c>
      <c r="F3990" s="37" t="str">
        <f>VLOOKUP($C3990,CARPETAS!$C$5:$L$2388,2,FALSE)</f>
        <v>BRB044</v>
      </c>
      <c r="G3990" s="27" t="str">
        <f>VLOOKUP($C3990,CARPETAS!$C$5:$L$2388,9,FALSE)</f>
        <v>149,66,97</v>
      </c>
      <c r="H3990" s="28" t="str">
        <f>VLOOKUP($C3990,CARPETAS!$C$5:$L$2388,5,FALSE)</f>
        <v>FG</v>
      </c>
      <c r="I3990" s="88">
        <f>E3990+2</f>
        <v>45484</v>
      </c>
      <c r="J3990" s="29" t="str">
        <f>VLOOKUP($C3990,CARPETAS!$C$5:$L$2388,4,FALSE)</f>
        <v>Rio Branco</v>
      </c>
      <c r="K3990" s="38"/>
      <c r="L3990" s="93">
        <f>I3990+1</f>
        <v>45485</v>
      </c>
      <c r="M3990" s="30">
        <f t="shared" si="253"/>
        <v>3</v>
      </c>
      <c r="N3990" s="31">
        <v>990</v>
      </c>
      <c r="O3990" s="31" t="s">
        <v>7984</v>
      </c>
      <c r="P3990" s="31">
        <v>990</v>
      </c>
      <c r="Q3990" s="31">
        <v>218</v>
      </c>
      <c r="R3990" s="31" t="s">
        <v>4997</v>
      </c>
      <c r="S3990" s="31" t="s">
        <v>4998</v>
      </c>
      <c r="T3990" s="40" t="s">
        <v>7985</v>
      </c>
      <c r="U3990" s="40"/>
    </row>
    <row r="3991" ht="15" customHeight="1">
      <c r="A3991" s="39">
        <v>27</v>
      </c>
      <c r="B3991" s="54" t="s">
        <v>40</v>
      </c>
      <c r="C3991" s="55" t="s">
        <v>7986</v>
      </c>
      <c r="D3991" s="141" t="s">
        <v>38</v>
      </c>
      <c r="E3991" s="88">
        <v>45478</v>
      </c>
      <c r="F3991" s="37" t="str">
        <f>VLOOKUP($C3991,CARPETAS!$C$5:$L$2388,2,FALSE)</f>
        <v>BRA018</v>
      </c>
      <c r="G3991" s="27">
        <f>VLOOKUP($C3991,CARPETAS!$C$5:$L$2388,9,FALSE)</f>
        <v>0</v>
      </c>
      <c r="H3991" s="28" t="str">
        <f>VLOOKUP($C3991,CARPETAS!$C$5:$L$2388,5,FALSE)</f>
        <v>Marvel</v>
      </c>
      <c r="I3991" s="88">
        <v>45484</v>
      </c>
      <c r="J3991" s="29" t="str">
        <f>VLOOKUP($C3991,CARPETAS!$C$5:$L$2388,4,FALSE)</f>
        <v>Rio Branco</v>
      </c>
      <c r="K3991" s="38"/>
      <c r="L3991" s="93">
        <f>I3991+1</f>
        <v>45485</v>
      </c>
      <c r="M3991" s="30">
        <f t="shared" si="253"/>
        <v>7</v>
      </c>
      <c r="N3991" s="31">
        <v>1104</v>
      </c>
      <c r="O3991" s="31" t="s">
        <v>7076</v>
      </c>
      <c r="P3991" s="31">
        <v>1103</v>
      </c>
      <c r="Q3991" s="31"/>
      <c r="R3991" s="31" t="s">
        <v>7987</v>
      </c>
      <c r="S3991" s="31" t="s">
        <v>7988</v>
      </c>
      <c r="T3991" s="40" t="s">
        <v>7989</v>
      </c>
      <c r="U3991" s="40"/>
    </row>
    <row r="3992" ht="15" customHeight="1">
      <c r="A3992" s="39">
        <v>28</v>
      </c>
      <c r="B3992" s="54" t="s">
        <v>40</v>
      </c>
      <c r="C3992" s="55" t="s">
        <v>7990</v>
      </c>
      <c r="D3992" s="141" t="s">
        <v>6554</v>
      </c>
      <c r="E3992" s="88">
        <v>45482</v>
      </c>
      <c r="F3992" s="37" t="str">
        <f>VLOOKUP($C3992,CARPETAS!$C$5:$L$2388,2,FALSE)</f>
        <v>PYB116</v>
      </c>
      <c r="G3992" s="27">
        <f>VLOOKUP($C3992,CARPETAS!$C$5:$L$2388,9,FALSE)</f>
        <v>0</v>
      </c>
      <c r="H3992" s="28">
        <f>VLOOKUP($C3992,CARPETAS!$C$5:$L$2388,5,FALSE)</f>
        <v>0</v>
      </c>
      <c r="I3992" s="88">
        <v>45484</v>
      </c>
      <c r="J3992" s="29" t="str">
        <f>VLOOKUP($C3992,CARPETAS!$C$5:$L$2388,4,FALSE)</f>
        <v>Salto</v>
      </c>
      <c r="K3992" s="38"/>
      <c r="L3992" s="93">
        <f>I3992+1</f>
        <v>45485</v>
      </c>
      <c r="M3992" s="30">
        <f t="shared" si="253"/>
        <v>3</v>
      </c>
      <c r="N3992" s="31">
        <v>930</v>
      </c>
      <c r="O3992" s="31" t="s">
        <v>7991</v>
      </c>
      <c r="P3992" s="31">
        <v>932</v>
      </c>
      <c r="Q3992" s="31"/>
      <c r="R3992" s="31" t="s">
        <v>5432</v>
      </c>
      <c r="S3992" s="31" t="s">
        <v>5500</v>
      </c>
      <c r="T3992" s="40" t="s">
        <v>7992</v>
      </c>
      <c r="U3992" s="40"/>
    </row>
    <row r="3993" ht="15" customHeight="1">
      <c r="A3993" s="39">
        <v>28</v>
      </c>
      <c r="B3993" s="54" t="s">
        <v>40</v>
      </c>
      <c r="C3993" s="55" t="s">
        <v>7993</v>
      </c>
      <c r="D3993" s="141" t="s">
        <v>6548</v>
      </c>
      <c r="E3993" s="88">
        <v>45482</v>
      </c>
      <c r="F3993" s="37" t="str">
        <f>VLOOKUP($C3993,CARPETAS!$C$5:$L$2388,2,FALSE)</f>
        <v>PYB117</v>
      </c>
      <c r="G3993" s="27">
        <f>VLOOKUP($C3993,CARPETAS!$C$5:$L$2388,9,FALSE)</f>
        <v>0</v>
      </c>
      <c r="H3993" s="28">
        <f>VLOOKUP($C3993,CARPETAS!$C$5:$L$2388,5,FALSE)</f>
        <v>0</v>
      </c>
      <c r="I3993" s="88">
        <v>45484</v>
      </c>
      <c r="J3993" s="29" t="str">
        <f>VLOOKUP($C3993,CARPETAS!$C$5:$L$2388,4,FALSE)</f>
        <v>Salto</v>
      </c>
      <c r="K3993" s="38"/>
      <c r="L3993" s="93">
        <v>45486</v>
      </c>
      <c r="M3993" s="30">
        <f t="shared" si="253"/>
        <v>4</v>
      </c>
      <c r="N3993" s="31">
        <v>980</v>
      </c>
      <c r="O3993" s="31" t="s">
        <v>7994</v>
      </c>
      <c r="P3993" s="31">
        <v>980</v>
      </c>
      <c r="Q3993" s="31"/>
      <c r="R3993" s="31" t="s">
        <v>6665</v>
      </c>
      <c r="S3993" s="31" t="s">
        <v>6666</v>
      </c>
      <c r="T3993" s="40" t="s">
        <v>7995</v>
      </c>
      <c r="U3993" s="40"/>
    </row>
    <row r="3994" ht="15" customHeight="1">
      <c r="A3994" s="39">
        <v>28</v>
      </c>
      <c r="B3994" s="54" t="s">
        <v>40</v>
      </c>
      <c r="C3994" s="55" t="s">
        <v>7940</v>
      </c>
      <c r="D3994" s="141" t="s">
        <v>32</v>
      </c>
      <c r="E3994" s="88">
        <v>45483</v>
      </c>
      <c r="F3994" s="37" t="str">
        <f>VLOOKUP($C3994,CARPETAS!$C$5:$L$2388,2,FALSE)</f>
        <v>BRB043</v>
      </c>
      <c r="G3994" s="27" t="str">
        <f>VLOOKUP($C3994,CARPETAS!$C$5:$L$2388,9,FALSE)</f>
        <v>149,60,67</v>
      </c>
      <c r="H3994" s="28" t="str">
        <f>VLOOKUP($C3994,CARPETAS!$C$5:$L$2388,5,FALSE)</f>
        <v>Silvio </v>
      </c>
      <c r="I3994" s="88">
        <v>45484</v>
      </c>
      <c r="J3994" s="29" t="str">
        <f>VLOOKUP($C3994,CARPETAS!$C$5:$L$2388,4,FALSE)</f>
        <v>Rio Branco</v>
      </c>
      <c r="K3994" s="38"/>
      <c r="L3994" s="93">
        <f>I3994+1</f>
        <v>45485</v>
      </c>
      <c r="M3994" s="30">
        <f t="shared" si="253"/>
        <v>2</v>
      </c>
      <c r="N3994" s="31">
        <v>918</v>
      </c>
      <c r="O3994" s="31" t="s">
        <v>1399</v>
      </c>
      <c r="P3994" s="31">
        <v>919</v>
      </c>
      <c r="Q3994" s="31">
        <v>6992</v>
      </c>
      <c r="R3994" s="31" t="s">
        <v>7996</v>
      </c>
      <c r="S3994" s="31" t="s">
        <v>7997</v>
      </c>
      <c r="T3994" s="40" t="s">
        <v>7998</v>
      </c>
      <c r="U3994" s="40"/>
    </row>
    <row r="3995" ht="15" customHeight="1">
      <c r="A3995" s="39">
        <v>28</v>
      </c>
      <c r="B3995" s="54" t="s">
        <v>40</v>
      </c>
      <c r="C3995" s="55" t="s">
        <v>7967</v>
      </c>
      <c r="D3995" s="141" t="s">
        <v>26</v>
      </c>
      <c r="E3995" s="88">
        <v>45483</v>
      </c>
      <c r="F3995" s="37" t="str">
        <f>VLOOKUP($C3995,CARPETAS!$C$5:$L$2388,2,FALSE)</f>
        <v>BRB044</v>
      </c>
      <c r="G3995" s="27" t="str">
        <f>VLOOKUP($C3995,CARPETAS!$C$5:$L$2388,9,FALSE)</f>
        <v>149,66,97</v>
      </c>
      <c r="H3995" s="28" t="str">
        <f>VLOOKUP($C3995,CARPETAS!$C$5:$L$2388,5,FALSE)</f>
        <v>FG</v>
      </c>
      <c r="I3995" s="88">
        <v>45484</v>
      </c>
      <c r="J3995" s="29" t="str">
        <f>VLOOKUP($C3995,CARPETAS!$C$5:$L$2388,4,FALSE)</f>
        <v>Rio Branco</v>
      </c>
      <c r="K3995" s="38"/>
      <c r="L3995" s="93">
        <v>45486</v>
      </c>
      <c r="M3995" s="30">
        <f t="shared" si="253"/>
        <v>3</v>
      </c>
      <c r="N3995" s="31">
        <v>990</v>
      </c>
      <c r="O3995" s="31" t="s">
        <v>644</v>
      </c>
      <c r="P3995" s="31"/>
      <c r="Q3995" s="31">
        <v>216</v>
      </c>
      <c r="R3995" s="31" t="s">
        <v>7880</v>
      </c>
      <c r="S3995" s="31" t="s">
        <v>7881</v>
      </c>
      <c r="T3995" s="40" t="s">
        <v>7999</v>
      </c>
      <c r="U3995" s="40"/>
    </row>
    <row r="3996" ht="15" customHeight="1">
      <c r="A3996" s="39">
        <v>28</v>
      </c>
      <c r="B3996" s="54" t="s">
        <v>40</v>
      </c>
      <c r="C3996" s="55" t="s">
        <v>7923</v>
      </c>
      <c r="D3996" s="141" t="s">
        <v>37</v>
      </c>
      <c r="E3996" s="88">
        <v>45483</v>
      </c>
      <c r="F3996" s="37" t="str">
        <f>VLOOKUP($C3996,CARPETAS!$C$5:$L$2388,2,FALSE)</f>
        <v>BRB042</v>
      </c>
      <c r="G3996" s="27" t="str">
        <f>VLOOKUP($C3996,CARPETAS!$C$5:$L$2388,9,FALSE)</f>
        <v>149,56,97</v>
      </c>
      <c r="H3996" s="28" t="str">
        <f>VLOOKUP($C3996,CARPETAS!$C$5:$L$2388,5,FALSE)</f>
        <v>Zanini</v>
      </c>
      <c r="I3996" s="88">
        <v>45484</v>
      </c>
      <c r="J3996" s="29" t="str">
        <f>VLOOKUP($C3996,CARPETAS!$C$5:$L$2388,4,FALSE)</f>
        <v>Rio Branco</v>
      </c>
      <c r="K3996" s="38"/>
      <c r="L3996" s="93">
        <f>I3996+1</f>
        <v>45485</v>
      </c>
      <c r="M3996" s="30">
        <f t="shared" si="253"/>
        <v>2</v>
      </c>
      <c r="N3996" s="31">
        <v>918</v>
      </c>
      <c r="O3996" s="31" t="s">
        <v>653</v>
      </c>
      <c r="P3996" s="31">
        <v>918</v>
      </c>
      <c r="Q3996" s="31">
        <v>4567</v>
      </c>
      <c r="R3996" s="31" t="s">
        <v>6673</v>
      </c>
      <c r="S3996" s="31" t="s">
        <v>6674</v>
      </c>
      <c r="T3996" s="40" t="s">
        <v>8000</v>
      </c>
      <c r="U3996" s="40"/>
    </row>
    <row r="3997" ht="15" customHeight="1">
      <c r="A3997" s="39">
        <v>28</v>
      </c>
      <c r="B3997" s="54" t="s">
        <v>40</v>
      </c>
      <c r="C3997" s="55" t="s">
        <v>7923</v>
      </c>
      <c r="D3997" s="141" t="s">
        <v>7517</v>
      </c>
      <c r="E3997" s="88">
        <v>45483</v>
      </c>
      <c r="F3997" s="37" t="str">
        <f>VLOOKUP($C3997,CARPETAS!$C$5:$L$2388,2,FALSE)</f>
        <v>BRB042</v>
      </c>
      <c r="G3997" s="27" t="str">
        <f>VLOOKUP($C3997,CARPETAS!$C$5:$L$2388,9,FALSE)</f>
        <v>149,56,97</v>
      </c>
      <c r="H3997" s="28" t="str">
        <f>VLOOKUP($C3997,CARPETAS!$C$5:$L$2388,5,FALSE)</f>
        <v>Zanini</v>
      </c>
      <c r="I3997" s="88">
        <v>45485</v>
      </c>
      <c r="J3997" s="29" t="str">
        <f>VLOOKUP($C3997,CARPETAS!$C$5:$L$2388,4,FALSE)</f>
        <v>Rio Branco</v>
      </c>
      <c r="K3997" s="38"/>
      <c r="L3997" s="93">
        <f>I3997+1</f>
        <v>45486</v>
      </c>
      <c r="M3997" s="30">
        <f t="shared" si="253"/>
        <v>3</v>
      </c>
      <c r="N3997" s="31">
        <v>918</v>
      </c>
      <c r="O3997" s="31" t="s">
        <v>8001</v>
      </c>
      <c r="P3997" s="31">
        <v>918</v>
      </c>
      <c r="Q3997" s="31">
        <v>4566</v>
      </c>
      <c r="R3997" s="31" t="s">
        <v>97</v>
      </c>
      <c r="S3997" s="31" t="s">
        <v>98</v>
      </c>
      <c r="T3997" s="40" t="s">
        <v>8002</v>
      </c>
      <c r="U3997" s="40"/>
    </row>
    <row r="3998" ht="15" customHeight="1">
      <c r="A3998" s="39">
        <v>28</v>
      </c>
      <c r="B3998" s="54" t="s">
        <v>40</v>
      </c>
      <c r="C3998" s="55" t="s">
        <v>7993</v>
      </c>
      <c r="D3998" s="141" t="s">
        <v>6548</v>
      </c>
      <c r="E3998" s="88">
        <v>45482</v>
      </c>
      <c r="F3998" s="37" t="str">
        <f>VLOOKUP($C3998,CARPETAS!$C$5:$L$2388,2,FALSE)</f>
        <v>PYB117</v>
      </c>
      <c r="G3998" s="27">
        <f>VLOOKUP($C3998,CARPETAS!$C$5:$L$2388,9,FALSE)</f>
        <v>0</v>
      </c>
      <c r="H3998" s="28">
        <f>VLOOKUP($C3998,CARPETAS!$C$5:$L$2388,5,FALSE)</f>
        <v>0</v>
      </c>
      <c r="I3998" s="88">
        <f>E3998+3</f>
        <v>45485</v>
      </c>
      <c r="J3998" s="29" t="str">
        <f>VLOOKUP($C3998,CARPETAS!$C$5:$L$2388,4,FALSE)</f>
        <v>Salto</v>
      </c>
      <c r="K3998" s="38"/>
      <c r="L3998" s="93">
        <f>I3998+1</f>
        <v>45486</v>
      </c>
      <c r="M3998" s="30">
        <f t="shared" si="253"/>
        <v>4</v>
      </c>
      <c r="N3998" s="31">
        <v>980</v>
      </c>
      <c r="O3998" s="31" t="s">
        <v>6221</v>
      </c>
      <c r="P3998" s="31">
        <v>980</v>
      </c>
      <c r="Q3998" s="31"/>
      <c r="R3998" s="31" t="s">
        <v>6651</v>
      </c>
      <c r="S3998" s="31" t="s">
        <v>6652</v>
      </c>
      <c r="T3998" s="40" t="s">
        <v>7995</v>
      </c>
      <c r="U3998" s="40"/>
    </row>
    <row r="3999" ht="15" customHeight="1">
      <c r="A3999" s="39">
        <v>28</v>
      </c>
      <c r="B3999" s="54" t="s">
        <v>40</v>
      </c>
      <c r="C3999" s="55" t="s">
        <v>8003</v>
      </c>
      <c r="D3999" s="141" t="s">
        <v>1998</v>
      </c>
      <c r="E3999" s="88">
        <v>45485</v>
      </c>
      <c r="F3999" s="37" t="str">
        <f>VLOOKUP($C3999,CARPETAS!$C$5:$L$2388,2,FALSE)</f>
        <v>BRB045</v>
      </c>
      <c r="G3999" s="27" t="str">
        <f>VLOOKUP($C3999,CARPETAS!$C$5:$L$2388,9,FALSE)</f>
        <v>149,71,45</v>
      </c>
      <c r="H3999" s="28" t="str">
        <f>VLOOKUP($C3999,CARPETAS!$C$5:$L$2388,5,FALSE)</f>
        <v>Amaro</v>
      </c>
      <c r="I3999" s="88">
        <f>E3999+2</f>
        <v>45487</v>
      </c>
      <c r="J3999" s="29" t="str">
        <f>VLOOKUP($C3999,CARPETAS!$C$5:$L$2388,4,FALSE)</f>
        <v>Rio Branco</v>
      </c>
      <c r="K3999" s="38"/>
      <c r="L3999" s="93">
        <f>I3999+1</f>
        <v>45488</v>
      </c>
      <c r="M3999" s="30">
        <f t="shared" si="253"/>
        <v>3</v>
      </c>
      <c r="N3999" s="31">
        <v>990</v>
      </c>
      <c r="O3999" s="31" t="s">
        <v>2789</v>
      </c>
      <c r="P3999" s="31">
        <v>991</v>
      </c>
      <c r="Q3999" s="31">
        <v>24214</v>
      </c>
      <c r="R3999" s="31" t="s">
        <v>3841</v>
      </c>
      <c r="S3999" s="31" t="s">
        <v>4365</v>
      </c>
      <c r="T3999" s="40" t="s">
        <v>8004</v>
      </c>
      <c r="U3999" s="40"/>
    </row>
    <row r="4000" ht="15" customHeight="1">
      <c r="A4000" s="39">
        <v>28</v>
      </c>
      <c r="B4000" s="54" t="s">
        <v>40</v>
      </c>
      <c r="C4000" s="55" t="s">
        <v>7967</v>
      </c>
      <c r="D4000" s="141" t="s">
        <v>26</v>
      </c>
      <c r="E4000" s="88">
        <v>45485</v>
      </c>
      <c r="F4000" s="37" t="str">
        <f>VLOOKUP($C4000,CARPETAS!$C$5:$L$2388,2,FALSE)</f>
        <v>BRB044</v>
      </c>
      <c r="G4000" s="27" t="str">
        <f>VLOOKUP($C4000,CARPETAS!$C$5:$L$2388,9,FALSE)</f>
        <v>149,66,97</v>
      </c>
      <c r="H4000" s="28" t="str">
        <f>VLOOKUP($C4000,CARPETAS!$C$5:$L$2388,5,FALSE)</f>
        <v>FG</v>
      </c>
      <c r="I4000" s="88">
        <f>E4000+2</f>
        <v>45487</v>
      </c>
      <c r="J4000" s="29" t="str">
        <f>VLOOKUP($C4000,CARPETAS!$C$5:$L$2388,4,FALSE)</f>
        <v>Rio Branco</v>
      </c>
      <c r="K4000" s="38"/>
      <c r="L4000" s="93">
        <v>45489</v>
      </c>
      <c r="M4000" s="30">
        <f t="shared" si="253"/>
        <v>4</v>
      </c>
      <c r="N4000" s="31">
        <v>990</v>
      </c>
      <c r="O4000" s="31" t="s">
        <v>651</v>
      </c>
      <c r="P4000" s="31">
        <v>991</v>
      </c>
      <c r="Q4000" s="31">
        <v>221</v>
      </c>
      <c r="R4000" s="31" t="s">
        <v>5874</v>
      </c>
      <c r="S4000" s="31" t="s">
        <v>7547</v>
      </c>
      <c r="T4000" s="40" t="s">
        <v>8005</v>
      </c>
      <c r="U4000" s="40"/>
    </row>
    <row r="4001" ht="15" customHeight="1">
      <c r="A4001" s="39">
        <v>28</v>
      </c>
      <c r="B4001" s="54" t="s">
        <v>40</v>
      </c>
      <c r="C4001" s="55" t="s">
        <v>7967</v>
      </c>
      <c r="D4001" s="141" t="s">
        <v>1091</v>
      </c>
      <c r="E4001" s="88">
        <v>45483</v>
      </c>
      <c r="F4001" s="37" t="str">
        <f>VLOOKUP($C4001,CARPETAS!$C$5:$L$2388,2,FALSE)</f>
        <v>BRB044</v>
      </c>
      <c r="G4001" s="27" t="str">
        <f>VLOOKUP($C4001,CARPETAS!$C$5:$L$2388,9,FALSE)</f>
        <v>149,66,97</v>
      </c>
      <c r="H4001" s="28" t="str">
        <f>VLOOKUP($C4001,CARPETAS!$C$5:$L$2388,5,FALSE)</f>
        <v>FG</v>
      </c>
      <c r="I4001" s="88">
        <v>45488</v>
      </c>
      <c r="J4001" s="29" t="str">
        <f>VLOOKUP($C4001,CARPETAS!$C$5:$L$2388,4,FALSE)</f>
        <v>Rio Branco</v>
      </c>
      <c r="K4001" s="38"/>
      <c r="L4001" s="93">
        <f>I4001+1</f>
        <v>45489</v>
      </c>
      <c r="M4001" s="30">
        <f t="shared" si="253"/>
        <v>6</v>
      </c>
      <c r="N4001" s="31">
        <v>990</v>
      </c>
      <c r="O4001" s="31" t="s">
        <v>1703</v>
      </c>
      <c r="P4001" s="31">
        <v>991</v>
      </c>
      <c r="Q4001" s="31">
        <v>219</v>
      </c>
      <c r="R4001" s="31" t="s">
        <v>5926</v>
      </c>
      <c r="S4001" s="31" t="s">
        <v>5927</v>
      </c>
      <c r="T4001" s="40" t="s">
        <v>8006</v>
      </c>
      <c r="U4001" s="40"/>
    </row>
    <row r="4002" ht="15" customHeight="1">
      <c r="A4002" s="39">
        <v>28</v>
      </c>
      <c r="B4002" s="54" t="s">
        <v>40</v>
      </c>
      <c r="C4002" s="55" t="s">
        <v>7967</v>
      </c>
      <c r="D4002" s="141" t="s">
        <v>7443</v>
      </c>
      <c r="E4002" s="88">
        <v>45485</v>
      </c>
      <c r="F4002" s="37" t="str">
        <f>VLOOKUP($C4002,CARPETAS!$C$5:$L$2388,2,FALSE)</f>
        <v>BRB044</v>
      </c>
      <c r="G4002" s="27" t="str">
        <f>VLOOKUP($C4002,CARPETAS!$C$5:$L$2388,9,FALSE)</f>
        <v>149,66,97</v>
      </c>
      <c r="H4002" s="28" t="str">
        <f>VLOOKUP($C4002,CARPETAS!$C$5:$L$2388,5,FALSE)</f>
        <v>FG</v>
      </c>
      <c r="I4002" s="88">
        <v>45488</v>
      </c>
      <c r="J4002" s="29" t="str">
        <f>VLOOKUP($C4002,CARPETAS!$C$5:$L$2388,4,FALSE)</f>
        <v>Rio Branco</v>
      </c>
      <c r="K4002" s="38"/>
      <c r="L4002" s="93">
        <f>I4002+1</f>
        <v>45489</v>
      </c>
      <c r="M4002" s="30">
        <f t="shared" si="253"/>
        <v>4</v>
      </c>
      <c r="N4002" s="31">
        <v>990</v>
      </c>
      <c r="O4002" s="31" t="s">
        <v>8007</v>
      </c>
      <c r="P4002" s="31">
        <v>990</v>
      </c>
      <c r="Q4002" s="31">
        <v>224</v>
      </c>
      <c r="R4002" s="31" t="s">
        <v>7550</v>
      </c>
      <c r="S4002" s="31" t="s">
        <v>7724</v>
      </c>
      <c r="T4002" s="40" t="s">
        <v>8008</v>
      </c>
      <c r="U4002" s="40"/>
    </row>
    <row r="4003" ht="15" customHeight="1">
      <c r="A4003" s="39">
        <v>28</v>
      </c>
      <c r="B4003" s="54" t="s">
        <v>40</v>
      </c>
      <c r="C4003" s="55" t="s">
        <v>7940</v>
      </c>
      <c r="D4003" s="141" t="s">
        <v>37</v>
      </c>
      <c r="E4003" s="88">
        <v>45486</v>
      </c>
      <c r="F4003" s="37" t="str">
        <f>VLOOKUP($C4003,CARPETAS!$C$5:$L$2388,2,FALSE)</f>
        <v>BRB043</v>
      </c>
      <c r="G4003" s="27" t="str">
        <f>VLOOKUP($C4003,CARPETAS!$C$5:$L$2388,9,FALSE)</f>
        <v>149,60,67</v>
      </c>
      <c r="H4003" s="28" t="str">
        <f>VLOOKUP($C4003,CARPETAS!$C$5:$L$2388,5,FALSE)</f>
        <v>Silvio </v>
      </c>
      <c r="I4003" s="88">
        <f>E4003+2</f>
        <v>45488</v>
      </c>
      <c r="J4003" s="29" t="str">
        <f>VLOOKUP($C4003,CARPETAS!$C$5:$L$2388,4,FALSE)</f>
        <v>Rio Branco</v>
      </c>
      <c r="K4003" s="38"/>
      <c r="L4003" s="93">
        <f>I4003+1</f>
        <v>45489</v>
      </c>
      <c r="M4003" s="30">
        <f t="shared" si="253"/>
        <v>3</v>
      </c>
      <c r="N4003" s="31">
        <v>918</v>
      </c>
      <c r="O4003" s="31" t="s">
        <v>680</v>
      </c>
      <c r="P4003" s="31">
        <v>918</v>
      </c>
      <c r="Q4003" s="31">
        <v>6993</v>
      </c>
      <c r="R4003" s="31" t="s">
        <v>4625</v>
      </c>
      <c r="S4003" s="31" t="s">
        <v>4945</v>
      </c>
      <c r="T4003" s="40" t="s">
        <v>8009</v>
      </c>
      <c r="U4003" s="40"/>
    </row>
    <row r="4004" ht="15" customHeight="1">
      <c r="A4004" s="39">
        <v>28</v>
      </c>
      <c r="B4004" s="54" t="s">
        <v>40</v>
      </c>
      <c r="C4004" s="55" t="s">
        <v>7967</v>
      </c>
      <c r="D4004" s="141" t="s">
        <v>1091</v>
      </c>
      <c r="E4004" s="88">
        <v>45486</v>
      </c>
      <c r="F4004" s="37" t="str">
        <f>VLOOKUP($C4004,CARPETAS!$C$5:$L$2388,2,FALSE)</f>
        <v>BRB044</v>
      </c>
      <c r="G4004" s="27" t="str">
        <f>VLOOKUP($C4004,CARPETAS!$C$5:$L$2388,9,FALSE)</f>
        <v>149,66,97</v>
      </c>
      <c r="H4004" s="28" t="str">
        <f>VLOOKUP($C4004,CARPETAS!$C$5:$L$2388,5,FALSE)</f>
        <v>FG</v>
      </c>
      <c r="I4004" s="88">
        <f>E4004+2</f>
        <v>45488</v>
      </c>
      <c r="J4004" s="29" t="str">
        <f>VLOOKUP($C4004,CARPETAS!$C$5:$L$2388,4,FALSE)</f>
        <v>Rio Branco</v>
      </c>
      <c r="K4004" s="38"/>
      <c r="L4004" s="93">
        <f>I4004+1</f>
        <v>45489</v>
      </c>
      <c r="M4004" s="30">
        <f t="shared" si="253"/>
        <v>3</v>
      </c>
      <c r="N4004" s="31">
        <v>990</v>
      </c>
      <c r="O4004" s="31" t="s">
        <v>1725</v>
      </c>
      <c r="P4004" s="31">
        <v>990</v>
      </c>
      <c r="Q4004" s="31">
        <v>225</v>
      </c>
      <c r="R4004" s="31" t="s">
        <v>7486</v>
      </c>
      <c r="S4004" s="31" t="s">
        <v>5875</v>
      </c>
      <c r="T4004" s="40" t="s">
        <v>8010</v>
      </c>
      <c r="U4004" s="40"/>
    </row>
    <row r="4005" ht="15" customHeight="1">
      <c r="A4005" s="39">
        <v>29</v>
      </c>
      <c r="B4005" s="54" t="s">
        <v>40</v>
      </c>
      <c r="C4005" s="55" t="s">
        <v>8011</v>
      </c>
      <c r="D4005" s="141" t="s">
        <v>2282</v>
      </c>
      <c r="E4005" s="88">
        <v>45486</v>
      </c>
      <c r="F4005" s="37" t="str">
        <f>VLOOKUP($C4005,CARPETAS!$C$5:$L$2388,2,FALSE)</f>
        <v>BRE020</v>
      </c>
      <c r="G4005" s="27">
        <f>VLOOKUP($C4005,CARPETAS!$C$5:$L$2388,9,FALSE)</f>
        <v>0</v>
      </c>
      <c r="H4005" s="28">
        <f>VLOOKUP($C4005,CARPETAS!$C$5:$L$2388,5,FALSE)</f>
        <v>0</v>
      </c>
      <c r="I4005" s="88">
        <v>45489</v>
      </c>
      <c r="J4005" s="29" t="str">
        <f>VLOOKUP($C4005,CARPETAS!$C$5:$L$2388,4,FALSE)</f>
        <v>Chuy</v>
      </c>
      <c r="K4005" s="38"/>
      <c r="L4005" s="93">
        <f>I4005+1</f>
        <v>45490</v>
      </c>
      <c r="M4005" s="30">
        <f t="shared" si="253"/>
        <v>4</v>
      </c>
      <c r="N4005" s="31">
        <v>1384</v>
      </c>
      <c r="O4005" s="31"/>
      <c r="P4005" s="31"/>
      <c r="Q4005" s="31"/>
      <c r="R4005" s="31"/>
      <c r="S4005" s="31"/>
      <c r="T4005" s="40"/>
      <c r="U4005" s="40"/>
    </row>
    <row r="4006" ht="15" customHeight="1">
      <c r="A4006" s="39">
        <v>28</v>
      </c>
      <c r="B4006" s="54" t="s">
        <v>40</v>
      </c>
      <c r="C4006" s="55" t="s">
        <v>8012</v>
      </c>
      <c r="D4006" s="141" t="s">
        <v>6984</v>
      </c>
      <c r="E4006" s="88">
        <v>45487</v>
      </c>
      <c r="F4006" s="37" t="str">
        <f>VLOOKUP($C4006,CARPETAS!$C$5:$L$2388,2,FALSE)</f>
        <v>PYB118</v>
      </c>
      <c r="G4006" s="27">
        <f>VLOOKUP($C4006,CARPETAS!$C$5:$L$2388,9,FALSE)</f>
        <v>0</v>
      </c>
      <c r="H4006" s="28">
        <f>VLOOKUP($C4006,CARPETAS!$C$5:$L$2388,5,FALSE)</f>
        <v>0</v>
      </c>
      <c r="I4006" s="88">
        <v>45489</v>
      </c>
      <c r="J4006" s="29" t="str">
        <f>VLOOKUP($C4006,CARPETAS!$C$5:$L$2388,4,FALSE)</f>
        <v>Salto</v>
      </c>
      <c r="K4006" s="38"/>
      <c r="L4006" s="93">
        <v>45492</v>
      </c>
      <c r="M4006" s="30">
        <f t="shared" si="253"/>
        <v>5</v>
      </c>
      <c r="N4006" s="31">
        <v>980</v>
      </c>
      <c r="O4006" s="31" t="s">
        <v>8013</v>
      </c>
      <c r="P4006" s="31">
        <v>982</v>
      </c>
      <c r="Q4006" s="31"/>
      <c r="R4006" s="31" t="s">
        <v>5788</v>
      </c>
      <c r="S4006" s="31" t="s">
        <v>5789</v>
      </c>
      <c r="T4006" s="40" t="s">
        <v>8014</v>
      </c>
      <c r="U4006" s="40"/>
    </row>
    <row r="4007" ht="15" customHeight="1">
      <c r="A4007" s="39">
        <v>29</v>
      </c>
      <c r="B4007" s="54" t="s">
        <v>40</v>
      </c>
      <c r="C4007" s="55" t="s">
        <v>8015</v>
      </c>
      <c r="D4007" s="141" t="s">
        <v>37</v>
      </c>
      <c r="E4007" s="88">
        <v>45488</v>
      </c>
      <c r="F4007" s="37" t="str">
        <f>VLOOKUP($C4007,CARPETAS!$C$5:$L$2388,2,FALSE)</f>
        <v>BRB046</v>
      </c>
      <c r="G4007" s="27" t="str">
        <f>VLOOKUP($C4007,CARPETAS!$C$5:$L$2388,9,FALSE)</f>
        <v>149,72,02</v>
      </c>
      <c r="H4007" s="28" t="str">
        <f>VLOOKUP($C4007,CARPETAS!$C$5:$L$2388,5,FALSE)</f>
        <v>Silvio </v>
      </c>
      <c r="I4007" s="88">
        <f>E4007+2</f>
        <v>45490</v>
      </c>
      <c r="J4007" s="29" t="str">
        <f>VLOOKUP($C4007,CARPETAS!$C$5:$L$2388,4,FALSE)</f>
        <v>Rio Branco</v>
      </c>
      <c r="K4007" s="38"/>
      <c r="L4007" s="93">
        <v>45492</v>
      </c>
      <c r="M4007" s="30">
        <f t="shared" si="253"/>
        <v>4</v>
      </c>
      <c r="N4007" s="31">
        <v>918</v>
      </c>
      <c r="O4007" s="31" t="s">
        <v>681</v>
      </c>
      <c r="P4007" s="31">
        <v>918</v>
      </c>
      <c r="Q4007" s="31">
        <v>7023</v>
      </c>
      <c r="R4007" s="31" t="s">
        <v>8016</v>
      </c>
      <c r="S4007" s="31" t="s">
        <v>474</v>
      </c>
      <c r="T4007" s="40" t="s">
        <v>8017</v>
      </c>
      <c r="U4007" s="40"/>
    </row>
    <row r="4008" ht="15" customHeight="1">
      <c r="A4008" s="39">
        <v>29</v>
      </c>
      <c r="B4008" s="54" t="s">
        <v>40</v>
      </c>
      <c r="C4008" s="55" t="s">
        <v>7967</v>
      </c>
      <c r="D4008" s="141" t="s">
        <v>1998</v>
      </c>
      <c r="E4008" s="88">
        <v>45488</v>
      </c>
      <c r="F4008" s="37" t="str">
        <f>VLOOKUP($C4008,CARPETAS!$C$5:$L$2388,2,FALSE)</f>
        <v>BRB044</v>
      </c>
      <c r="G4008" s="27" t="str">
        <f>VLOOKUP($C4008,CARPETAS!$C$5:$L$2388,9,FALSE)</f>
        <v>149,66,97</v>
      </c>
      <c r="H4008" s="28" t="str">
        <f>VLOOKUP($C4008,CARPETAS!$C$5:$L$2388,5,FALSE)</f>
        <v>FG</v>
      </c>
      <c r="I4008" s="88">
        <f>E4008+2</f>
        <v>45490</v>
      </c>
      <c r="J4008" s="29" t="str">
        <f>VLOOKUP($C4008,CARPETAS!$C$5:$L$2388,4,FALSE)</f>
        <v>Rio Branco</v>
      </c>
      <c r="K4008" s="38"/>
      <c r="L4008" s="93">
        <v>45490</v>
      </c>
      <c r="M4008" s="30">
        <f t="shared" si="253"/>
        <v>2</v>
      </c>
      <c r="N4008" s="31">
        <v>990</v>
      </c>
      <c r="O4008" s="31" t="s">
        <v>2340</v>
      </c>
      <c r="P4008" s="31">
        <v>955</v>
      </c>
      <c r="Q4008" s="31">
        <v>227</v>
      </c>
      <c r="R4008" s="31" t="s">
        <v>7718</v>
      </c>
      <c r="S4008" s="31" t="s">
        <v>7719</v>
      </c>
      <c r="T4008" s="40" t="s">
        <v>8018</v>
      </c>
      <c r="U4008" s="40"/>
    </row>
    <row r="4009" ht="15" customHeight="1">
      <c r="A4009" s="39">
        <v>28</v>
      </c>
      <c r="B4009" s="54" t="s">
        <v>40</v>
      </c>
      <c r="C4009" s="55" t="s">
        <v>8012</v>
      </c>
      <c r="D4009" s="141" t="s">
        <v>6984</v>
      </c>
      <c r="E4009" s="88">
        <v>45488</v>
      </c>
      <c r="F4009" s="37" t="str">
        <f>VLOOKUP($C4009,CARPETAS!$C$5:$L$2388,2,FALSE)</f>
        <v>PYB118</v>
      </c>
      <c r="G4009" s="27">
        <f>VLOOKUP($C4009,CARPETAS!$C$5:$L$2388,9,FALSE)</f>
        <v>0</v>
      </c>
      <c r="H4009" s="28">
        <f>VLOOKUP($C4009,CARPETAS!$C$5:$L$2388,5,FALSE)</f>
        <v>0</v>
      </c>
      <c r="I4009" s="88">
        <v>45490</v>
      </c>
      <c r="J4009" s="29" t="str">
        <f>VLOOKUP($C4009,CARPETAS!$C$5:$L$2388,4,FALSE)</f>
        <v>Salto</v>
      </c>
      <c r="K4009" s="38"/>
      <c r="L4009" s="93">
        <v>45492</v>
      </c>
      <c r="M4009" s="30">
        <f t="shared" si="253"/>
        <v>4</v>
      </c>
      <c r="N4009" s="31">
        <v>980</v>
      </c>
      <c r="O4009" s="31" t="s">
        <v>8019</v>
      </c>
      <c r="P4009" s="31">
        <v>982</v>
      </c>
      <c r="Q4009" s="31"/>
      <c r="R4009" s="31" t="s">
        <v>8020</v>
      </c>
      <c r="S4009" s="31" t="s">
        <v>8021</v>
      </c>
      <c r="T4009" s="40" t="s">
        <v>8014</v>
      </c>
      <c r="U4009" s="40"/>
    </row>
    <row r="4010" ht="15" customHeight="1">
      <c r="A4010" s="39">
        <v>29</v>
      </c>
      <c r="B4010" s="54" t="s">
        <v>40</v>
      </c>
      <c r="C4010" s="55" t="s">
        <v>8022</v>
      </c>
      <c r="D4010" s="141" t="s">
        <v>6548</v>
      </c>
      <c r="E4010" s="88">
        <v>45488</v>
      </c>
      <c r="F4010" s="37" t="str">
        <f>VLOOKUP($C4010,CARPETAS!$C$5:$L$2388,2,FALSE)</f>
        <v>PYB120</v>
      </c>
      <c r="G4010" s="27">
        <f>VLOOKUP($C4010,CARPETAS!$C$5:$L$2388,9,FALSE)</f>
        <v>0</v>
      </c>
      <c r="H4010" s="28">
        <f>VLOOKUP($C4010,CARPETAS!$C$5:$L$2388,5,FALSE)</f>
        <v>0</v>
      </c>
      <c r="I4010" s="88">
        <v>45491</v>
      </c>
      <c r="J4010" s="29" t="str">
        <f>VLOOKUP($C4010,CARPETAS!$C$5:$L$2388,4,FALSE)</f>
        <v>Salto</v>
      </c>
      <c r="K4010" s="38"/>
      <c r="L4010" s="93">
        <f>I4010+1</f>
        <v>45492</v>
      </c>
      <c r="M4010" s="30">
        <f t="shared" si="253"/>
        <v>4</v>
      </c>
      <c r="N4010" s="31">
        <v>980</v>
      </c>
      <c r="O4010" s="31" t="s">
        <v>8023</v>
      </c>
      <c r="P4010" s="31">
        <v>981</v>
      </c>
      <c r="Q4010" s="31"/>
      <c r="R4010" s="31" t="s">
        <v>6815</v>
      </c>
      <c r="S4010" s="31" t="s">
        <v>6816</v>
      </c>
      <c r="T4010" s="40" t="s">
        <v>8024</v>
      </c>
      <c r="U4010" s="40"/>
    </row>
    <row r="4011" ht="15" customHeight="1">
      <c r="A4011" s="39">
        <v>29</v>
      </c>
      <c r="B4011" s="54" t="s">
        <v>40</v>
      </c>
      <c r="C4011" s="55" t="s">
        <v>8025</v>
      </c>
      <c r="D4011" s="141" t="s">
        <v>6554</v>
      </c>
      <c r="E4011" s="88">
        <v>45488</v>
      </c>
      <c r="F4011" s="37" t="str">
        <f>VLOOKUP($C4011,CARPETAS!$C$5:$L$2388,2,FALSE)</f>
        <v>PYB119</v>
      </c>
      <c r="G4011" s="27">
        <f>VLOOKUP($C4011,CARPETAS!$C$5:$L$2388,9,FALSE)</f>
        <v>0</v>
      </c>
      <c r="H4011" s="28">
        <f>VLOOKUP($C4011,CARPETAS!$C$5:$L$2388,5,FALSE)</f>
        <v>0</v>
      </c>
      <c r="I4011" s="88">
        <v>45491</v>
      </c>
      <c r="J4011" s="29" t="str">
        <f>VLOOKUP($C4011,CARPETAS!$C$5:$L$2388,4,FALSE)</f>
        <v>Salto</v>
      </c>
      <c r="K4011" s="38"/>
      <c r="L4011" s="93">
        <v>45493</v>
      </c>
      <c r="M4011" s="30">
        <f t="shared" si="253"/>
        <v>5</v>
      </c>
      <c r="N4011" s="31">
        <v>930</v>
      </c>
      <c r="O4011" s="31" t="s">
        <v>8026</v>
      </c>
      <c r="P4011" s="31">
        <v>930</v>
      </c>
      <c r="Q4011" s="31"/>
      <c r="R4011" s="31" t="s">
        <v>5190</v>
      </c>
      <c r="S4011" s="31" t="s">
        <v>6818</v>
      </c>
      <c r="T4011" s="40" t="s">
        <v>8027</v>
      </c>
      <c r="U4011" s="40"/>
    </row>
    <row r="4012" ht="15" customHeight="1">
      <c r="A4012" s="39">
        <v>29</v>
      </c>
      <c r="B4012" s="54" t="s">
        <v>40</v>
      </c>
      <c r="C4012" s="55" t="s">
        <v>8022</v>
      </c>
      <c r="D4012" s="141" t="s">
        <v>6548</v>
      </c>
      <c r="E4012" s="88">
        <v>45489</v>
      </c>
      <c r="F4012" s="37" t="str">
        <f>VLOOKUP($C4012,CARPETAS!$C$5:$L$2388,2,FALSE)</f>
        <v>PYB120</v>
      </c>
      <c r="G4012" s="27">
        <f>VLOOKUP($C4012,CARPETAS!$C$5:$L$2388,9,FALSE)</f>
        <v>0</v>
      </c>
      <c r="H4012" s="28">
        <f>VLOOKUP($C4012,CARPETAS!$C$5:$L$2388,5,FALSE)</f>
        <v>0</v>
      </c>
      <c r="I4012" s="88">
        <f>E4012+2</f>
        <v>45491</v>
      </c>
      <c r="J4012" s="29" t="str">
        <f>VLOOKUP($C4012,CARPETAS!$C$5:$L$2388,4,FALSE)</f>
        <v>Salto</v>
      </c>
      <c r="K4012" s="38"/>
      <c r="L4012" s="93">
        <v>45493</v>
      </c>
      <c r="M4012" s="30">
        <f t="shared" si="253"/>
        <v>4</v>
      </c>
      <c r="N4012" s="31">
        <v>980</v>
      </c>
      <c r="O4012" s="31" t="s">
        <v>8028</v>
      </c>
      <c r="P4012" s="31">
        <v>980</v>
      </c>
      <c r="Q4012" s="31"/>
      <c r="R4012" s="31" t="s">
        <v>5286</v>
      </c>
      <c r="S4012" s="31" t="s">
        <v>6214</v>
      </c>
      <c r="T4012" s="40" t="s">
        <v>8029</v>
      </c>
      <c r="U4012" s="40"/>
    </row>
    <row r="4013" ht="15" customHeight="1">
      <c r="A4013" s="39">
        <v>29</v>
      </c>
      <c r="B4013" s="54" t="s">
        <v>40</v>
      </c>
      <c r="C4013" s="55" t="s">
        <v>8030</v>
      </c>
      <c r="D4013" s="141" t="s">
        <v>37</v>
      </c>
      <c r="E4013" s="88">
        <v>45490</v>
      </c>
      <c r="F4013" s="37" t="str">
        <f>VLOOKUP($C4013,CARPETAS!$C$5:$L$2388,2,FALSE)</f>
        <v>BRB048</v>
      </c>
      <c r="G4013" s="27" t="str">
        <f>VLOOKUP($C4013,CARPETAS!$C$5:$L$2388,9,FALSE)</f>
        <v>149,75,56</v>
      </c>
      <c r="H4013" s="28" t="str">
        <f>VLOOKUP($C4013,CARPETAS!$C$5:$L$2388,5,FALSE)</f>
        <v>Zanini</v>
      </c>
      <c r="I4013" s="88">
        <f>E4013+2</f>
        <v>45492</v>
      </c>
      <c r="J4013" s="29" t="str">
        <f>VLOOKUP($C4013,CARPETAS!$C$5:$L$2388,4,FALSE)</f>
        <v>Rio Branco</v>
      </c>
      <c r="K4013" s="38"/>
      <c r="L4013" s="93">
        <f>I4013+1</f>
        <v>45493</v>
      </c>
      <c r="M4013" s="30">
        <f t="shared" si="253"/>
        <v>3</v>
      </c>
      <c r="N4013" s="31">
        <v>918</v>
      </c>
      <c r="O4013" s="31" t="s">
        <v>701</v>
      </c>
      <c r="P4013" s="31">
        <v>918</v>
      </c>
      <c r="Q4013" s="31">
        <v>4585</v>
      </c>
      <c r="R4013" s="31" t="s">
        <v>459</v>
      </c>
      <c r="S4013" s="31" t="s">
        <v>460</v>
      </c>
      <c r="T4013" s="40" t="s">
        <v>8031</v>
      </c>
      <c r="U4013" s="40"/>
    </row>
    <row r="4014" ht="15" customHeight="1">
      <c r="A4014" s="39">
        <v>29</v>
      </c>
      <c r="B4014" s="54" t="s">
        <v>40</v>
      </c>
      <c r="C4014" s="55" t="s">
        <v>8032</v>
      </c>
      <c r="D4014" s="141" t="s">
        <v>7443</v>
      </c>
      <c r="E4014" s="88">
        <v>45490</v>
      </c>
      <c r="F4014" s="37" t="str">
        <f>VLOOKUP($C4014,CARPETAS!$C$5:$L$2388,2,FALSE)</f>
        <v>BRB047</v>
      </c>
      <c r="G4014" s="27" t="str">
        <f>VLOOKUP($C4014,CARPETAS!$C$5:$L$2388,9,FALSE)</f>
        <v>149,75,58</v>
      </c>
      <c r="H4014" s="28" t="str">
        <f>VLOOKUP($C4014,CARPETAS!$C$5:$L$2388,5,FALSE)</f>
        <v>FG</v>
      </c>
      <c r="I4014" s="88">
        <f>E4014+2</f>
        <v>45492</v>
      </c>
      <c r="J4014" s="29" t="str">
        <f>VLOOKUP($C4014,CARPETAS!$C$5:$L$2388,4,FALSE)</f>
        <v>Rio Branco</v>
      </c>
      <c r="K4014" s="38"/>
      <c r="L4014" s="93">
        <f>I4014+1</f>
        <v>45493</v>
      </c>
      <c r="M4014" s="30">
        <f t="shared" si="253"/>
        <v>3</v>
      </c>
      <c r="N4014" s="31">
        <v>990</v>
      </c>
      <c r="O4014" s="31" t="s">
        <v>8033</v>
      </c>
      <c r="P4014" s="31">
        <v>1026</v>
      </c>
      <c r="Q4014" s="31">
        <v>231</v>
      </c>
      <c r="R4014" s="31" t="s">
        <v>8034</v>
      </c>
      <c r="S4014" s="31" t="s">
        <v>8035</v>
      </c>
      <c r="T4014" s="40" t="s">
        <v>8036</v>
      </c>
      <c r="U4014" s="40"/>
    </row>
    <row r="4015" ht="15" customHeight="1">
      <c r="A4015" s="39">
        <v>29</v>
      </c>
      <c r="B4015" s="54" t="s">
        <v>40</v>
      </c>
      <c r="C4015" s="55" t="s">
        <v>8032</v>
      </c>
      <c r="D4015" s="141" t="s">
        <v>7073</v>
      </c>
      <c r="E4015" s="88">
        <v>45490</v>
      </c>
      <c r="F4015" s="37" t="str">
        <f>VLOOKUP($C4015,CARPETAS!$C$5:$L$2388,2,FALSE)</f>
        <v>BRB047</v>
      </c>
      <c r="G4015" s="27" t="str">
        <f>VLOOKUP($C4015,CARPETAS!$C$5:$L$2388,9,FALSE)</f>
        <v>149,75,58</v>
      </c>
      <c r="H4015" s="28" t="str">
        <f>VLOOKUP($C4015,CARPETAS!$C$5:$L$2388,5,FALSE)</f>
        <v>FG</v>
      </c>
      <c r="I4015" s="88">
        <f>E4015+2</f>
        <v>45492</v>
      </c>
      <c r="J4015" s="29" t="str">
        <f>VLOOKUP($C4015,CARPETAS!$C$5:$L$2388,4,FALSE)</f>
        <v>Rio Branco</v>
      </c>
      <c r="K4015" s="38"/>
      <c r="L4015" s="93">
        <f>I4015+1</f>
        <v>45493</v>
      </c>
      <c r="M4015" s="30">
        <f t="shared" si="253"/>
        <v>3</v>
      </c>
      <c r="N4015" s="31">
        <v>990</v>
      </c>
      <c r="O4015" s="31" t="s">
        <v>658</v>
      </c>
      <c r="P4015" s="31">
        <v>1008</v>
      </c>
      <c r="Q4015" s="31">
        <v>232</v>
      </c>
      <c r="R4015" s="31" t="s">
        <v>7633</v>
      </c>
      <c r="S4015" s="31" t="s">
        <v>8037</v>
      </c>
      <c r="T4015" s="40" t="s">
        <v>8038</v>
      </c>
      <c r="U4015" s="40"/>
    </row>
    <row r="4016" ht="15" customHeight="1">
      <c r="A4016" s="39">
        <v>29</v>
      </c>
      <c r="B4016" s="54" t="s">
        <v>40</v>
      </c>
      <c r="C4016" s="55" t="s">
        <v>8032</v>
      </c>
      <c r="D4016" s="141" t="s">
        <v>32</v>
      </c>
      <c r="E4016" s="88">
        <v>45490</v>
      </c>
      <c r="F4016" s="37" t="str">
        <f>VLOOKUP($C4016,CARPETAS!$C$5:$L$2388,2,FALSE)</f>
        <v>BRB047</v>
      </c>
      <c r="G4016" s="27" t="str">
        <f>VLOOKUP($C4016,CARPETAS!$C$5:$L$2388,9,FALSE)</f>
        <v>149,75,58</v>
      </c>
      <c r="H4016" s="28" t="str">
        <f>VLOOKUP($C4016,CARPETAS!$C$5:$L$2388,5,FALSE)</f>
        <v>FG</v>
      </c>
      <c r="I4016" s="88">
        <f>E4016+2</f>
        <v>45492</v>
      </c>
      <c r="J4016" s="29" t="str">
        <f>VLOOKUP($C4016,CARPETAS!$C$5:$L$2388,4,FALSE)</f>
        <v>Rio Branco</v>
      </c>
      <c r="K4016" s="38"/>
      <c r="L4016" s="93">
        <f>I4016+1</f>
        <v>45493</v>
      </c>
      <c r="M4016" s="30">
        <f t="shared" si="253"/>
        <v>3</v>
      </c>
      <c r="N4016" s="31">
        <v>990</v>
      </c>
      <c r="O4016" s="31" t="s">
        <v>1408</v>
      </c>
      <c r="P4016" s="31">
        <v>972</v>
      </c>
      <c r="Q4016" s="31">
        <v>230</v>
      </c>
      <c r="R4016" s="31" t="s">
        <v>8039</v>
      </c>
      <c r="S4016" s="31" t="s">
        <v>8040</v>
      </c>
      <c r="T4016" s="40" t="s">
        <v>8041</v>
      </c>
      <c r="U4016" s="40"/>
    </row>
    <row r="4017" ht="15" customHeight="1">
      <c r="A4017" s="39">
        <v>28</v>
      </c>
      <c r="B4017" s="54" t="s">
        <v>40</v>
      </c>
      <c r="C4017" s="55" t="s">
        <v>8042</v>
      </c>
      <c r="D4017" s="141" t="s">
        <v>38</v>
      </c>
      <c r="E4017" s="88">
        <v>45484</v>
      </c>
      <c r="F4017" s="37" t="str">
        <f>VLOOKUP($C4017,CARPETAS!$C$5:$L$2388,2,FALSE)</f>
        <v>BRA019</v>
      </c>
      <c r="G4017" s="27">
        <f>VLOOKUP($C4017,CARPETAS!$C$5:$L$2388,9,FALSE)</f>
        <v>0</v>
      </c>
      <c r="H4017" s="28" t="str">
        <f>VLOOKUP($C4017,CARPETAS!$C$5:$L$2388,5,FALSE)</f>
        <v>Silvio </v>
      </c>
      <c r="I4017" s="88">
        <f>E4017+10</f>
        <v>45494</v>
      </c>
      <c r="J4017" s="29" t="str">
        <f>VLOOKUP($C4017,CARPETAS!$C$5:$L$2388,4,FALSE)</f>
        <v>Rio Branco</v>
      </c>
      <c r="K4017" s="38"/>
      <c r="L4017" s="93">
        <f>I4017+1</f>
        <v>45495</v>
      </c>
      <c r="M4017" s="30">
        <f t="shared" si="253"/>
        <v>11</v>
      </c>
      <c r="N4017" s="31">
        <v>1104</v>
      </c>
      <c r="O4017" s="31"/>
      <c r="P4017" s="31">
        <v>1104</v>
      </c>
      <c r="Q4017" s="31">
        <v>7011</v>
      </c>
      <c r="R4017" s="31" t="s">
        <v>4314</v>
      </c>
      <c r="S4017" s="31" t="s">
        <v>8043</v>
      </c>
      <c r="T4017" s="40" t="s">
        <v>8044</v>
      </c>
      <c r="U4017" s="40"/>
    </row>
    <row r="4018" ht="15" customHeight="1">
      <c r="A4018" s="39">
        <v>29</v>
      </c>
      <c r="B4018" s="54" t="s">
        <v>40</v>
      </c>
      <c r="C4018" s="55" t="s">
        <v>8032</v>
      </c>
      <c r="D4018" s="141" t="s">
        <v>7073</v>
      </c>
      <c r="E4018" s="88">
        <v>45492</v>
      </c>
      <c r="F4018" s="37" t="str">
        <f>VLOOKUP($C4018,CARPETAS!$C$5:$L$2388,2,FALSE)</f>
        <v>BRB047</v>
      </c>
      <c r="G4018" s="27" t="str">
        <f>VLOOKUP($C4018,CARPETAS!$C$5:$L$2388,9,FALSE)</f>
        <v>149,75,58</v>
      </c>
      <c r="H4018" s="28" t="str">
        <f>VLOOKUP($C4018,CARPETAS!$C$5:$L$2388,5,FALSE)</f>
        <v>FG</v>
      </c>
      <c r="I4018" s="88">
        <f>E4018+2</f>
        <v>45494</v>
      </c>
      <c r="J4018" s="29" t="str">
        <f>VLOOKUP($C4018,CARPETAS!$C$5:$L$2388,4,FALSE)</f>
        <v>Rio Branco</v>
      </c>
      <c r="K4018" s="38"/>
      <c r="L4018" s="93">
        <v>45496</v>
      </c>
      <c r="M4018" s="30">
        <f t="shared" si="253"/>
        <v>4</v>
      </c>
      <c r="N4018" s="31">
        <v>990</v>
      </c>
      <c r="O4018" s="31" t="s">
        <v>661</v>
      </c>
      <c r="P4018" s="31">
        <v>990</v>
      </c>
      <c r="Q4018" s="31">
        <v>236</v>
      </c>
      <c r="R4018" s="31" t="s">
        <v>8045</v>
      </c>
      <c r="S4018" s="31" t="s">
        <v>8046</v>
      </c>
      <c r="T4018" s="40" t="s">
        <v>8047</v>
      </c>
      <c r="U4018" s="40"/>
    </row>
    <row r="4019" ht="15" customHeight="1">
      <c r="A4019" s="39">
        <v>29</v>
      </c>
      <c r="B4019" s="54" t="s">
        <v>40</v>
      </c>
      <c r="C4019" s="55" t="s">
        <v>8015</v>
      </c>
      <c r="D4019" s="141" t="s">
        <v>36</v>
      </c>
      <c r="E4019" s="88">
        <v>45492</v>
      </c>
      <c r="F4019" s="37" t="str">
        <f>VLOOKUP($C4019,CARPETAS!$C$5:$L$2388,2,FALSE)</f>
        <v>BRB046</v>
      </c>
      <c r="G4019" s="27" t="str">
        <f>VLOOKUP($C4019,CARPETAS!$C$5:$L$2388,9,FALSE)</f>
        <v>149,72,02</v>
      </c>
      <c r="H4019" s="28" t="str">
        <f>VLOOKUP($C4019,CARPETAS!$C$5:$L$2388,5,FALSE)</f>
        <v>Silvio </v>
      </c>
      <c r="I4019" s="88">
        <v>45495</v>
      </c>
      <c r="J4019" s="29" t="str">
        <f>VLOOKUP($C4019,CARPETAS!$C$5:$L$2388,4,FALSE)</f>
        <v>Rio Branco</v>
      </c>
      <c r="K4019" s="38"/>
      <c r="L4019" s="93">
        <f>I4019+1</f>
        <v>45496</v>
      </c>
      <c r="M4019" s="30">
        <f t="shared" si="253"/>
        <v>4</v>
      </c>
      <c r="N4019" s="31">
        <v>918</v>
      </c>
      <c r="O4019" s="31" t="s">
        <v>1533</v>
      </c>
      <c r="P4019" s="31">
        <v>919</v>
      </c>
      <c r="Q4019" s="31">
        <v>7024</v>
      </c>
      <c r="R4019" s="31" t="s">
        <v>5371</v>
      </c>
      <c r="S4019" s="31" t="s">
        <v>1628</v>
      </c>
      <c r="T4019" s="40" t="s">
        <v>8048</v>
      </c>
      <c r="U4019" s="40"/>
    </row>
    <row r="4020" ht="15" customHeight="1">
      <c r="A4020" s="39">
        <v>29</v>
      </c>
      <c r="B4020" s="54" t="s">
        <v>40</v>
      </c>
      <c r="C4020" s="55" t="s">
        <v>8032</v>
      </c>
      <c r="D4020" s="141" t="s">
        <v>7443</v>
      </c>
      <c r="E4020" s="88">
        <v>45492</v>
      </c>
      <c r="F4020" s="37" t="str">
        <f>VLOOKUP($C4020,CARPETAS!$C$5:$L$2388,2,FALSE)</f>
        <v>BRB047</v>
      </c>
      <c r="G4020" s="27" t="str">
        <f>VLOOKUP($C4020,CARPETAS!$C$5:$L$2388,9,FALSE)</f>
        <v>149,75,58</v>
      </c>
      <c r="H4020" s="28" t="str">
        <f>VLOOKUP($C4020,CARPETAS!$C$5:$L$2388,5,FALSE)</f>
        <v>FG</v>
      </c>
      <c r="I4020" s="88">
        <v>45495</v>
      </c>
      <c r="J4020" s="29" t="str">
        <f>VLOOKUP($C4020,CARPETAS!$C$5:$L$2388,4,FALSE)</f>
        <v>Rio Branco</v>
      </c>
      <c r="K4020" s="38"/>
      <c r="L4020" s="93">
        <f>I4020+1</f>
        <v>45496</v>
      </c>
      <c r="M4020" s="30">
        <f t="shared" si="253"/>
        <v>4</v>
      </c>
      <c r="N4020" s="31">
        <v>990</v>
      </c>
      <c r="O4020" s="31" t="s">
        <v>8049</v>
      </c>
      <c r="P4020" s="31">
        <v>990</v>
      </c>
      <c r="Q4020" s="31">
        <v>234</v>
      </c>
      <c r="R4020" s="31" t="s">
        <v>8050</v>
      </c>
      <c r="S4020" s="31" t="s">
        <v>8051</v>
      </c>
      <c r="T4020" s="40" t="s">
        <v>8052</v>
      </c>
      <c r="U4020" s="40"/>
    </row>
    <row r="4021" ht="15" customHeight="1">
      <c r="A4021" s="39">
        <v>29</v>
      </c>
      <c r="B4021" s="54" t="s">
        <v>40</v>
      </c>
      <c r="C4021" s="55" t="s">
        <v>8003</v>
      </c>
      <c r="D4021" s="141" t="s">
        <v>1998</v>
      </c>
      <c r="E4021" s="88">
        <v>45492</v>
      </c>
      <c r="F4021" s="37" t="str">
        <f>VLOOKUP($C4021,CARPETAS!$C$5:$L$2388,2,FALSE)</f>
        <v>BRB045</v>
      </c>
      <c r="G4021" s="27" t="str">
        <f>VLOOKUP($C4021,CARPETAS!$C$5:$L$2388,9,FALSE)</f>
        <v>149,71,45</v>
      </c>
      <c r="H4021" s="28" t="str">
        <f>VLOOKUP($C4021,CARPETAS!$C$5:$L$2388,5,FALSE)</f>
        <v>Amaro</v>
      </c>
      <c r="I4021" s="88">
        <v>45495</v>
      </c>
      <c r="J4021" s="29" t="str">
        <f>VLOOKUP($C4021,CARPETAS!$C$5:$L$2388,4,FALSE)</f>
        <v>Rio Branco</v>
      </c>
      <c r="K4021" s="38"/>
      <c r="L4021" s="93">
        <v>45497</v>
      </c>
      <c r="M4021" s="30">
        <f t="shared" si="253"/>
        <v>5</v>
      </c>
      <c r="N4021" s="31">
        <v>990</v>
      </c>
      <c r="O4021" s="31" t="s">
        <v>2339</v>
      </c>
      <c r="P4021" s="31">
        <v>991</v>
      </c>
      <c r="Q4021" s="31">
        <v>24243</v>
      </c>
      <c r="R4021" s="31" t="s">
        <v>8053</v>
      </c>
      <c r="S4021" s="31" t="s">
        <v>8054</v>
      </c>
      <c r="T4021" s="40" t="s">
        <v>8055</v>
      </c>
      <c r="U4021" s="40"/>
    </row>
    <row r="4022" ht="15" customHeight="1">
      <c r="A4022" s="39">
        <v>29</v>
      </c>
      <c r="B4022" s="54" t="s">
        <v>40</v>
      </c>
      <c r="C4022" s="55" t="s">
        <v>8030</v>
      </c>
      <c r="D4022" s="141" t="s">
        <v>7517</v>
      </c>
      <c r="E4022" s="88">
        <v>45493</v>
      </c>
      <c r="F4022" s="37" t="str">
        <f>VLOOKUP($C4022,CARPETAS!$C$5:$L$2388,2,FALSE)</f>
        <v>BRB048</v>
      </c>
      <c r="G4022" s="27" t="str">
        <f>VLOOKUP($C4022,CARPETAS!$C$5:$L$2388,9,FALSE)</f>
        <v>149,75,56</v>
      </c>
      <c r="H4022" s="28" t="str">
        <f>VLOOKUP($C4022,CARPETAS!$C$5:$L$2388,5,FALSE)</f>
        <v>Zanini</v>
      </c>
      <c r="I4022" s="88">
        <v>45495</v>
      </c>
      <c r="J4022" s="29" t="str">
        <f>VLOOKUP($C4022,CARPETAS!$C$5:$L$2388,4,FALSE)</f>
        <v>Rio Branco</v>
      </c>
      <c r="K4022" s="38"/>
      <c r="L4022" s="93">
        <f ref="L4022:L4031" t="shared" si="255">I4022+1</f>
        <v>45496</v>
      </c>
      <c r="M4022" s="30">
        <f ref="M4022:M4085" t="shared" si="256">IF(E4022&lt;&gt;"",L4022-E4022,"-")</f>
        <v>3</v>
      </c>
      <c r="N4022" s="31">
        <v>918</v>
      </c>
      <c r="O4022" s="31" t="s">
        <v>8056</v>
      </c>
      <c r="P4022" s="31">
        <v>918</v>
      </c>
      <c r="Q4022" s="31">
        <v>4596</v>
      </c>
      <c r="R4022" s="31" t="s">
        <v>4831</v>
      </c>
      <c r="S4022" s="31" t="s">
        <v>4832</v>
      </c>
      <c r="T4022" s="40" t="s">
        <v>8057</v>
      </c>
      <c r="U4022" s="40"/>
    </row>
    <row r="4023" ht="15" customHeight="1">
      <c r="A4023" s="39">
        <v>29</v>
      </c>
      <c r="B4023" s="54" t="s">
        <v>40</v>
      </c>
      <c r="C4023" s="55" t="s">
        <v>8032</v>
      </c>
      <c r="D4023" s="141" t="s">
        <v>1091</v>
      </c>
      <c r="E4023" s="88">
        <v>45493</v>
      </c>
      <c r="F4023" s="37" t="str">
        <f>VLOOKUP($C4023,CARPETAS!$C$5:$L$2388,2,FALSE)</f>
        <v>BRB047</v>
      </c>
      <c r="G4023" s="27" t="str">
        <f>VLOOKUP($C4023,CARPETAS!$C$5:$L$2388,9,FALSE)</f>
        <v>149,75,58</v>
      </c>
      <c r="H4023" s="28" t="str">
        <f>VLOOKUP($C4023,CARPETAS!$C$5:$L$2388,5,FALSE)</f>
        <v>FG</v>
      </c>
      <c r="I4023" s="88">
        <f>E4023+2</f>
        <v>45495</v>
      </c>
      <c r="J4023" s="29" t="str">
        <f>VLOOKUP($C4023,CARPETAS!$C$5:$L$2388,4,FALSE)</f>
        <v>Rio Branco</v>
      </c>
      <c r="K4023" s="38"/>
      <c r="L4023" s="93">
        <f t="shared" si="255"/>
        <v>45496</v>
      </c>
      <c r="M4023" s="30">
        <f t="shared" si="256"/>
        <v>3</v>
      </c>
      <c r="N4023" s="31">
        <v>990</v>
      </c>
      <c r="O4023" s="31" t="s">
        <v>1731</v>
      </c>
      <c r="P4023" s="31">
        <v>990</v>
      </c>
      <c r="Q4023" s="31">
        <v>237</v>
      </c>
      <c r="R4023" s="31" t="s">
        <v>8058</v>
      </c>
      <c r="S4023" s="31" t="s">
        <v>8059</v>
      </c>
      <c r="T4023" s="40" t="s">
        <v>8060</v>
      </c>
      <c r="U4023" s="40"/>
    </row>
    <row r="4024" ht="15" customHeight="1">
      <c r="A4024" s="39">
        <v>29</v>
      </c>
      <c r="B4024" s="54" t="s">
        <v>40</v>
      </c>
      <c r="C4024" s="55" t="s">
        <v>8003</v>
      </c>
      <c r="D4024" s="141" t="s">
        <v>37</v>
      </c>
      <c r="E4024" s="88">
        <v>45493</v>
      </c>
      <c r="F4024" s="37" t="str">
        <f>VLOOKUP($C4024,CARPETAS!$C$5:$L$2388,2,FALSE)</f>
        <v>BRB045</v>
      </c>
      <c r="G4024" s="27" t="str">
        <f>VLOOKUP($C4024,CARPETAS!$C$5:$L$2388,9,FALSE)</f>
        <v>149,71,45</v>
      </c>
      <c r="H4024" s="28" t="str">
        <f>VLOOKUP($C4024,CARPETAS!$C$5:$L$2388,5,FALSE)</f>
        <v>Amaro</v>
      </c>
      <c r="I4024" s="88">
        <f>E4024+2</f>
        <v>45495</v>
      </c>
      <c r="J4024" s="29" t="str">
        <f>VLOOKUP($C4024,CARPETAS!$C$5:$L$2388,4,FALSE)</f>
        <v>Rio Branco</v>
      </c>
      <c r="K4024" s="38"/>
      <c r="L4024" s="93">
        <f t="shared" si="255"/>
        <v>45496</v>
      </c>
      <c r="M4024" s="30">
        <f t="shared" si="256"/>
        <v>3</v>
      </c>
      <c r="N4024" s="31">
        <v>990</v>
      </c>
      <c r="O4024" s="31" t="s">
        <v>718</v>
      </c>
      <c r="P4024" s="31">
        <v>990</v>
      </c>
      <c r="Q4024" s="31">
        <v>24245</v>
      </c>
      <c r="R4024" s="31" t="s">
        <v>8061</v>
      </c>
      <c r="S4024" s="31" t="s">
        <v>8062</v>
      </c>
      <c r="T4024" s="40" t="s">
        <v>8063</v>
      </c>
      <c r="U4024" s="40"/>
    </row>
    <row r="4025" ht="15" customHeight="1">
      <c r="A4025" s="39">
        <v>30</v>
      </c>
      <c r="B4025" s="54" t="s">
        <v>40</v>
      </c>
      <c r="C4025" s="55" t="s">
        <v>8015</v>
      </c>
      <c r="D4025" s="141" t="s">
        <v>32</v>
      </c>
      <c r="E4025" s="88">
        <v>45496</v>
      </c>
      <c r="F4025" s="37" t="str">
        <f>VLOOKUP($C4025,CARPETAS!$C$5:$L$2388,2,FALSE)</f>
        <v>BRB046</v>
      </c>
      <c r="G4025" s="27" t="str">
        <f>VLOOKUP($C4025,CARPETAS!$C$5:$L$2388,9,FALSE)</f>
        <v>149,72,02</v>
      </c>
      <c r="H4025" s="28" t="str">
        <f>VLOOKUP($C4025,CARPETAS!$C$5:$L$2388,5,FALSE)</f>
        <v>Silvio </v>
      </c>
      <c r="I4025" s="88">
        <v>45497</v>
      </c>
      <c r="J4025" s="29" t="str">
        <f>VLOOKUP($C4025,CARPETAS!$C$5:$L$2388,4,FALSE)</f>
        <v>Rio Branco</v>
      </c>
      <c r="K4025" s="38"/>
      <c r="L4025" s="93">
        <f t="shared" si="255"/>
        <v>45498</v>
      </c>
      <c r="M4025" s="30">
        <f t="shared" si="256"/>
        <v>2</v>
      </c>
      <c r="N4025" s="31">
        <v>918</v>
      </c>
      <c r="O4025" s="31" t="s">
        <v>1412</v>
      </c>
      <c r="P4025" s="31">
        <v>918</v>
      </c>
      <c r="Q4025" s="31">
        <v>7025</v>
      </c>
      <c r="R4025" s="31" t="s">
        <v>8064</v>
      </c>
      <c r="S4025" s="31" t="s">
        <v>2462</v>
      </c>
      <c r="T4025" s="40" t="s">
        <v>8065</v>
      </c>
      <c r="U4025" s="40"/>
    </row>
    <row r="4026" ht="15" customHeight="1">
      <c r="A4026" s="39">
        <v>30</v>
      </c>
      <c r="B4026" s="54" t="s">
        <v>40</v>
      </c>
      <c r="C4026" s="55" t="s">
        <v>8066</v>
      </c>
      <c r="D4026" s="141" t="s">
        <v>6984</v>
      </c>
      <c r="E4026" s="88">
        <v>45496</v>
      </c>
      <c r="F4026" s="37" t="str">
        <f>VLOOKUP($C4026,CARPETAS!$C$5:$L$2388,2,FALSE)</f>
        <v>PYB121</v>
      </c>
      <c r="G4026" s="27">
        <f>VLOOKUP($C4026,CARPETAS!$C$5:$L$2388,9,FALSE)</f>
        <v>0</v>
      </c>
      <c r="H4026" s="28">
        <f>VLOOKUP($C4026,CARPETAS!$C$5:$L$2388,5,FALSE)</f>
        <v>0</v>
      </c>
      <c r="I4026" s="88">
        <v>45497</v>
      </c>
      <c r="J4026" s="29" t="str">
        <f>VLOOKUP($C4026,CARPETAS!$C$5:$L$2388,4,FALSE)</f>
        <v>Salto</v>
      </c>
      <c r="K4026" s="38"/>
      <c r="L4026" s="93">
        <f t="shared" si="255"/>
        <v>45498</v>
      </c>
      <c r="M4026" s="30">
        <f t="shared" si="256"/>
        <v>2</v>
      </c>
      <c r="N4026" s="31">
        <v>980</v>
      </c>
      <c r="O4026" s="31" t="s">
        <v>8067</v>
      </c>
      <c r="P4026" s="31">
        <v>982</v>
      </c>
      <c r="Q4026" s="31"/>
      <c r="R4026" s="31" t="s">
        <v>5758</v>
      </c>
      <c r="S4026" s="31" t="s">
        <v>5759</v>
      </c>
      <c r="T4026" s="40" t="s">
        <v>8068</v>
      </c>
      <c r="U4026" s="40"/>
    </row>
    <row r="4027" ht="15" customHeight="1">
      <c r="A4027" s="39">
        <v>30</v>
      </c>
      <c r="B4027" s="54" t="s">
        <v>40</v>
      </c>
      <c r="C4027" s="55" t="s">
        <v>8030</v>
      </c>
      <c r="D4027" s="141" t="s">
        <v>1998</v>
      </c>
      <c r="E4027" s="88">
        <v>45495</v>
      </c>
      <c r="F4027" s="37" t="str">
        <f>VLOOKUP($C4027,CARPETAS!$C$5:$L$2388,2,FALSE)</f>
        <v>BRB048</v>
      </c>
      <c r="G4027" s="27" t="str">
        <f>VLOOKUP($C4027,CARPETAS!$C$5:$L$2388,9,FALSE)</f>
        <v>149,75,56</v>
      </c>
      <c r="H4027" s="28" t="str">
        <f>VLOOKUP($C4027,CARPETAS!$C$5:$L$2388,5,FALSE)</f>
        <v>Zanini</v>
      </c>
      <c r="I4027" s="88">
        <f>E4027+2</f>
        <v>45497</v>
      </c>
      <c r="J4027" s="29" t="str">
        <f>VLOOKUP($C4027,CARPETAS!$C$5:$L$2388,4,FALSE)</f>
        <v>Rio Branco</v>
      </c>
      <c r="K4027" s="38"/>
      <c r="L4027" s="93">
        <f t="shared" si="255"/>
        <v>45498</v>
      </c>
      <c r="M4027" s="30">
        <f t="shared" si="256"/>
        <v>3</v>
      </c>
      <c r="N4027" s="31">
        <v>918</v>
      </c>
      <c r="O4027" s="31" t="s">
        <v>2342</v>
      </c>
      <c r="P4027" s="31">
        <v>919</v>
      </c>
      <c r="Q4027" s="31">
        <v>4599</v>
      </c>
      <c r="R4027" s="31" t="s">
        <v>43</v>
      </c>
      <c r="S4027" s="31" t="s">
        <v>1046</v>
      </c>
      <c r="T4027" s="40" t="s">
        <v>8069</v>
      </c>
      <c r="U4027" s="40"/>
    </row>
    <row r="4028" ht="15" customHeight="1">
      <c r="A4028" s="39">
        <v>30</v>
      </c>
      <c r="B4028" s="54" t="s">
        <v>40</v>
      </c>
      <c r="C4028" s="55" t="s">
        <v>8032</v>
      </c>
      <c r="D4028" s="141" t="s">
        <v>37</v>
      </c>
      <c r="E4028" s="88">
        <v>45495</v>
      </c>
      <c r="F4028" s="37" t="str">
        <f>VLOOKUP($C4028,CARPETAS!$C$5:$L$2388,2,FALSE)</f>
        <v>BRB047</v>
      </c>
      <c r="G4028" s="27" t="str">
        <f>VLOOKUP($C4028,CARPETAS!$C$5:$L$2388,9,FALSE)</f>
        <v>149,75,58</v>
      </c>
      <c r="H4028" s="28" t="str">
        <f>VLOOKUP($C4028,CARPETAS!$C$5:$L$2388,5,FALSE)</f>
        <v>FG</v>
      </c>
      <c r="I4028" s="88">
        <v>45498</v>
      </c>
      <c r="J4028" s="29" t="str">
        <f>VLOOKUP($C4028,CARPETAS!$C$5:$L$2388,4,FALSE)</f>
        <v>Rio Branco</v>
      </c>
      <c r="K4028" s="38"/>
      <c r="L4028" s="93">
        <f t="shared" si="255"/>
        <v>45499</v>
      </c>
      <c r="M4028" s="30">
        <f t="shared" si="256"/>
        <v>4</v>
      </c>
      <c r="N4028" s="31">
        <v>990</v>
      </c>
      <c r="O4028" s="31" t="s">
        <v>729</v>
      </c>
      <c r="P4028" s="31"/>
      <c r="Q4028" s="31">
        <v>239</v>
      </c>
      <c r="R4028" s="31" t="s">
        <v>7916</v>
      </c>
      <c r="S4028" s="31" t="s">
        <v>8070</v>
      </c>
      <c r="T4028" s="40" t="s">
        <v>8071</v>
      </c>
      <c r="U4028" s="40"/>
    </row>
    <row r="4029" ht="15" customHeight="1">
      <c r="A4029" s="39">
        <v>30</v>
      </c>
      <c r="B4029" s="54" t="s">
        <v>40</v>
      </c>
      <c r="C4029" s="55" t="s">
        <v>8072</v>
      </c>
      <c r="D4029" s="141" t="s">
        <v>6548</v>
      </c>
      <c r="E4029" s="88">
        <v>45495</v>
      </c>
      <c r="F4029" s="37" t="str">
        <f>VLOOKUP($C4029,CARPETAS!$C$5:$L$2388,2,FALSE)</f>
        <v>PYB122</v>
      </c>
      <c r="G4029" s="27">
        <f>VLOOKUP($C4029,CARPETAS!$C$5:$L$2388,9,FALSE)</f>
        <v>0</v>
      </c>
      <c r="H4029" s="28">
        <f>VLOOKUP($C4029,CARPETAS!$C$5:$L$2388,5,FALSE)</f>
        <v>0</v>
      </c>
      <c r="I4029" s="88">
        <v>45498</v>
      </c>
      <c r="J4029" s="29" t="str">
        <f>VLOOKUP($C4029,CARPETAS!$C$5:$L$2388,4,FALSE)</f>
        <v>Salto</v>
      </c>
      <c r="K4029" s="38"/>
      <c r="L4029" s="93">
        <f t="shared" si="255"/>
        <v>45499</v>
      </c>
      <c r="M4029" s="30">
        <f t="shared" si="256"/>
        <v>4</v>
      </c>
      <c r="N4029" s="31">
        <v>980</v>
      </c>
      <c r="O4029" s="31" t="s">
        <v>8073</v>
      </c>
      <c r="P4029" s="31">
        <v>981</v>
      </c>
      <c r="Q4029" s="31"/>
      <c r="R4029" s="31" t="s">
        <v>7953</v>
      </c>
      <c r="S4029" s="31" t="s">
        <v>7954</v>
      </c>
      <c r="T4029" s="40" t="s">
        <v>8074</v>
      </c>
      <c r="U4029" s="40"/>
    </row>
    <row r="4030" ht="15" customHeight="1">
      <c r="A4030" s="39">
        <v>30</v>
      </c>
      <c r="B4030" s="54" t="s">
        <v>40</v>
      </c>
      <c r="C4030" s="55" t="s">
        <v>8032</v>
      </c>
      <c r="D4030" s="141" t="s">
        <v>26</v>
      </c>
      <c r="E4030" s="88">
        <v>45497</v>
      </c>
      <c r="F4030" s="37" t="str">
        <f>VLOOKUP($C4030,CARPETAS!$C$5:$L$2388,2,FALSE)</f>
        <v>BRB047</v>
      </c>
      <c r="G4030" s="27" t="str">
        <f>VLOOKUP($C4030,CARPETAS!$C$5:$L$2388,9,FALSE)</f>
        <v>149,75,58</v>
      </c>
      <c r="H4030" s="28" t="str">
        <f>VLOOKUP($C4030,CARPETAS!$C$5:$L$2388,5,FALSE)</f>
        <v>FG</v>
      </c>
      <c r="I4030" s="88">
        <v>45498</v>
      </c>
      <c r="J4030" s="29" t="str">
        <f>VLOOKUP($C4030,CARPETAS!$C$5:$L$2388,4,FALSE)</f>
        <v>Rio Branco</v>
      </c>
      <c r="K4030" s="38"/>
      <c r="L4030" s="93">
        <f t="shared" si="255"/>
        <v>45499</v>
      </c>
      <c r="M4030" s="30">
        <f t="shared" si="256"/>
        <v>2</v>
      </c>
      <c r="N4030" s="31">
        <v>990</v>
      </c>
      <c r="O4030" s="31" t="s">
        <v>679</v>
      </c>
      <c r="P4030" s="31">
        <v>990</v>
      </c>
      <c r="Q4030" s="31">
        <v>242</v>
      </c>
      <c r="R4030" s="31" t="s">
        <v>7633</v>
      </c>
      <c r="S4030" s="31" t="s">
        <v>8037</v>
      </c>
      <c r="T4030" s="40" t="s">
        <v>8075</v>
      </c>
      <c r="U4030" s="40"/>
    </row>
    <row r="4031" ht="15" customHeight="1">
      <c r="A4031" s="39">
        <v>30</v>
      </c>
      <c r="B4031" s="54" t="s">
        <v>40</v>
      </c>
      <c r="C4031" s="55" t="s">
        <v>8032</v>
      </c>
      <c r="D4031" s="141" t="s">
        <v>37</v>
      </c>
      <c r="E4031" s="88">
        <v>45497</v>
      </c>
      <c r="F4031" s="37" t="str">
        <f>VLOOKUP($C4031,CARPETAS!$C$5:$L$2388,2,FALSE)</f>
        <v>BRB047</v>
      </c>
      <c r="G4031" s="27" t="str">
        <f>VLOOKUP($C4031,CARPETAS!$C$5:$L$2388,9,FALSE)</f>
        <v>149,75,58</v>
      </c>
      <c r="H4031" s="28" t="str">
        <f>VLOOKUP($C4031,CARPETAS!$C$5:$L$2388,5,FALSE)</f>
        <v>FG</v>
      </c>
      <c r="I4031" s="88">
        <v>45498</v>
      </c>
      <c r="J4031" s="29" t="str">
        <f>VLOOKUP($C4031,CARPETAS!$C$5:$L$2388,4,FALSE)</f>
        <v>Rio Branco</v>
      </c>
      <c r="K4031" s="38"/>
      <c r="L4031" s="93">
        <f t="shared" si="255"/>
        <v>45499</v>
      </c>
      <c r="M4031" s="30">
        <f t="shared" si="256"/>
        <v>2</v>
      </c>
      <c r="N4031" s="31">
        <v>990</v>
      </c>
      <c r="O4031" s="31" t="s">
        <v>721</v>
      </c>
      <c r="P4031" s="31">
        <v>990</v>
      </c>
      <c r="Q4031" s="31">
        <v>246</v>
      </c>
      <c r="R4031" s="31" t="s">
        <v>8034</v>
      </c>
      <c r="S4031" s="31" t="s">
        <v>8035</v>
      </c>
      <c r="T4031" s="40" t="s">
        <v>8076</v>
      </c>
      <c r="U4031" s="40"/>
    </row>
    <row r="4032" ht="15" customHeight="1">
      <c r="A4032" s="39">
        <v>30</v>
      </c>
      <c r="B4032" s="54" t="s">
        <v>40</v>
      </c>
      <c r="C4032" s="55" t="s">
        <v>8077</v>
      </c>
      <c r="D4032" s="141" t="s">
        <v>7443</v>
      </c>
      <c r="E4032" s="88">
        <v>45497</v>
      </c>
      <c r="F4032" s="37" t="str">
        <f>VLOOKUP($C4032,CARPETAS!$C$5:$L$2388,2,FALSE)</f>
        <v>BRC001</v>
      </c>
      <c r="G4032" s="27" t="str">
        <f>VLOOKUP($C4032,CARPETAS!$C$5:$L$2388,9,FALSE)</f>
        <v>149,85,27</v>
      </c>
      <c r="H4032" s="28" t="str">
        <f>VLOOKUP($C4032,CARPETAS!$C$5:$L$2388,5,FALSE)</f>
        <v>FG</v>
      </c>
      <c r="I4032" s="88">
        <v>45499</v>
      </c>
      <c r="J4032" s="29" t="str">
        <f>VLOOKUP($C4032,CARPETAS!$C$5:$L$2388,4,FALSE)</f>
        <v>Rio Branco</v>
      </c>
      <c r="K4032" s="38"/>
      <c r="L4032" s="93">
        <v>45500</v>
      </c>
      <c r="M4032" s="30">
        <f t="shared" si="256"/>
        <v>3</v>
      </c>
      <c r="N4032" s="31">
        <v>990</v>
      </c>
      <c r="O4032" s="31" t="s">
        <v>8078</v>
      </c>
      <c r="P4032" s="31">
        <v>990</v>
      </c>
      <c r="Q4032" s="31"/>
      <c r="R4032" s="31" t="s">
        <v>8079</v>
      </c>
      <c r="S4032" s="31" t="s">
        <v>8080</v>
      </c>
      <c r="T4032" s="40" t="s">
        <v>8081</v>
      </c>
      <c r="U4032" s="40"/>
    </row>
    <row r="4033" ht="15" customHeight="1">
      <c r="A4033" s="39">
        <v>30</v>
      </c>
      <c r="B4033" s="54" t="s">
        <v>40</v>
      </c>
      <c r="C4033" s="55" t="s">
        <v>8015</v>
      </c>
      <c r="D4033" s="141" t="s">
        <v>1091</v>
      </c>
      <c r="E4033" s="88">
        <v>45497</v>
      </c>
      <c r="F4033" s="37" t="str">
        <f>VLOOKUP($C4033,CARPETAS!$C$5:$L$2388,2,FALSE)</f>
        <v>BRB046</v>
      </c>
      <c r="G4033" s="27" t="str">
        <f>VLOOKUP($C4033,CARPETAS!$C$5:$L$2388,9,FALSE)</f>
        <v>149,72,02</v>
      </c>
      <c r="H4033" s="28" t="str">
        <f>VLOOKUP($C4033,CARPETAS!$C$5:$L$2388,5,FALSE)</f>
        <v>Silvio </v>
      </c>
      <c r="I4033" s="88">
        <f>E4033+2</f>
        <v>45499</v>
      </c>
      <c r="J4033" s="29" t="str">
        <f>VLOOKUP($C4033,CARPETAS!$C$5:$L$2388,4,FALSE)</f>
        <v>Rio Branco</v>
      </c>
      <c r="K4033" s="38"/>
      <c r="L4033" s="93">
        <f ref="L4033:L4038" t="shared" si="257">I4033+1</f>
        <v>45500</v>
      </c>
      <c r="M4033" s="30">
        <f t="shared" si="256"/>
        <v>3</v>
      </c>
      <c r="N4033" s="31">
        <v>918</v>
      </c>
      <c r="O4033" s="31" t="s">
        <v>1744</v>
      </c>
      <c r="P4033" s="31">
        <v>918</v>
      </c>
      <c r="Q4033" s="31"/>
      <c r="R4033" s="31" t="s">
        <v>8082</v>
      </c>
      <c r="S4033" s="31"/>
      <c r="T4033" s="40" t="s">
        <v>8083</v>
      </c>
      <c r="U4033" s="40"/>
    </row>
    <row r="4034" ht="15" customHeight="1">
      <c r="A4034" s="39">
        <v>30</v>
      </c>
      <c r="B4034" s="54" t="s">
        <v>40</v>
      </c>
      <c r="C4034" s="55" t="s">
        <v>8066</v>
      </c>
      <c r="D4034" s="141" t="s">
        <v>6984</v>
      </c>
      <c r="E4034" s="88">
        <v>45497</v>
      </c>
      <c r="F4034" s="37" t="str">
        <f>VLOOKUP($C4034,CARPETAS!$C$5:$L$2388,2,FALSE)</f>
        <v>PYB121</v>
      </c>
      <c r="G4034" s="27">
        <f>VLOOKUP($C4034,CARPETAS!$C$5:$L$2388,9,FALSE)</f>
        <v>0</v>
      </c>
      <c r="H4034" s="28">
        <f>VLOOKUP($C4034,CARPETAS!$C$5:$L$2388,5,FALSE)</f>
        <v>0</v>
      </c>
      <c r="I4034" s="88">
        <f>E4034+2</f>
        <v>45499</v>
      </c>
      <c r="J4034" s="29" t="str">
        <f>VLOOKUP($C4034,CARPETAS!$C$5:$L$2388,4,FALSE)</f>
        <v>Salto</v>
      </c>
      <c r="K4034" s="38"/>
      <c r="L4034" s="93">
        <f t="shared" si="257"/>
        <v>45500</v>
      </c>
      <c r="M4034" s="30">
        <f t="shared" si="256"/>
        <v>3</v>
      </c>
      <c r="N4034" s="31">
        <v>980</v>
      </c>
      <c r="O4034" s="31" t="s">
        <v>8084</v>
      </c>
      <c r="P4034" s="31">
        <v>982</v>
      </c>
      <c r="Q4034" s="31"/>
      <c r="R4034" s="31" t="s">
        <v>5208</v>
      </c>
      <c r="S4034" s="31" t="s">
        <v>5209</v>
      </c>
      <c r="T4034" s="40" t="s">
        <v>8085</v>
      </c>
      <c r="U4034" s="40"/>
    </row>
    <row r="4035" ht="15" customHeight="1">
      <c r="A4035" s="39">
        <v>30</v>
      </c>
      <c r="B4035" s="54" t="s">
        <v>22</v>
      </c>
      <c r="C4035" s="55" t="s">
        <v>23</v>
      </c>
      <c r="D4035" s="141" t="s">
        <v>36</v>
      </c>
      <c r="E4035" s="88">
        <v>45497</v>
      </c>
      <c r="F4035" s="37" t="str">
        <f>VLOOKUP($C4035,CARPETAS!$C$5:$L$2388,2,FALSE)</f>
        <v>BRB</v>
      </c>
      <c r="G4035" s="27" t="str">
        <f>VLOOKUP($C4035,CARPETAS!$C$5:$L$2388,9,FALSE)</f>
        <v>xx</v>
      </c>
      <c r="H4035" s="28" t="str">
        <f>VLOOKUP($C4035,CARPETAS!$C$5:$L$2388,5,FALSE)</f>
        <v>xx</v>
      </c>
      <c r="I4035" s="88">
        <f>E4035+2</f>
        <v>45499</v>
      </c>
      <c r="J4035" s="29" t="str">
        <f>VLOOKUP($C4035,CARPETAS!$C$5:$L$2388,4,FALSE)</f>
        <v>xx</v>
      </c>
      <c r="K4035" s="38"/>
      <c r="L4035" s="93">
        <f t="shared" si="257"/>
        <v>45500</v>
      </c>
      <c r="M4035" s="30">
        <f t="shared" si="256"/>
        <v>3</v>
      </c>
      <c r="N4035" s="31">
        <v>990</v>
      </c>
      <c r="O4035" s="31"/>
      <c r="P4035" s="31"/>
      <c r="Q4035" s="31"/>
      <c r="R4035" s="31"/>
      <c r="S4035" s="31"/>
      <c r="T4035" s="40"/>
      <c r="U4035" s="40"/>
    </row>
    <row r="4036" ht="15" customHeight="1">
      <c r="A4036" s="39">
        <v>30</v>
      </c>
      <c r="B4036" s="54" t="s">
        <v>40</v>
      </c>
      <c r="C4036" s="55" t="s">
        <v>8030</v>
      </c>
      <c r="D4036" s="141" t="s">
        <v>7517</v>
      </c>
      <c r="E4036" s="88">
        <v>45497</v>
      </c>
      <c r="F4036" s="37" t="str">
        <f>VLOOKUP($C4036,CARPETAS!$C$5:$L$2388,2,FALSE)</f>
        <v>BRB048</v>
      </c>
      <c r="G4036" s="27" t="str">
        <f>VLOOKUP($C4036,CARPETAS!$C$5:$L$2388,9,FALSE)</f>
        <v>149,75,56</v>
      </c>
      <c r="H4036" s="28" t="str">
        <f>VLOOKUP($C4036,CARPETAS!$C$5:$L$2388,5,FALSE)</f>
        <v>Zanini</v>
      </c>
      <c r="I4036" s="88">
        <f>E4036+2</f>
        <v>45499</v>
      </c>
      <c r="J4036" s="29" t="str">
        <f>VLOOKUP($C4036,CARPETAS!$C$5:$L$2388,4,FALSE)</f>
        <v>Rio Branco</v>
      </c>
      <c r="K4036" s="38"/>
      <c r="L4036" s="93">
        <f t="shared" si="257"/>
        <v>45500</v>
      </c>
      <c r="M4036" s="30">
        <f t="shared" si="256"/>
        <v>3</v>
      </c>
      <c r="N4036" s="31">
        <v>918</v>
      </c>
      <c r="O4036" s="31" t="s">
        <v>8086</v>
      </c>
      <c r="P4036" s="31">
        <v>918</v>
      </c>
      <c r="Q4036" s="31"/>
      <c r="R4036" s="31" t="s">
        <v>8087</v>
      </c>
      <c r="S4036" s="31"/>
      <c r="T4036" s="40" t="s">
        <v>8083</v>
      </c>
      <c r="U4036" s="40"/>
    </row>
    <row r="4037" ht="15" customHeight="1">
      <c r="A4037" s="39">
        <v>30</v>
      </c>
      <c r="B4037" s="54" t="s">
        <v>40</v>
      </c>
      <c r="C4037" s="55" t="s">
        <v>8088</v>
      </c>
      <c r="D4037" s="141" t="s">
        <v>26</v>
      </c>
      <c r="E4037" s="88">
        <v>45499</v>
      </c>
      <c r="F4037" s="37" t="str">
        <f>VLOOKUP($C4037,CARPETAS!$C$5:$L$2388,2,FALSE)</f>
        <v>BRB049</v>
      </c>
      <c r="G4037" s="27" t="str">
        <f>VLOOKUP($C4037,CARPETAS!$C$5:$L$2388,9,FALSE)</f>
        <v>149.87.05</v>
      </c>
      <c r="H4037" s="28" t="str">
        <f>VLOOKUP($C4037,CARPETAS!$C$5:$L$2388,5,FALSE)</f>
        <v>FG</v>
      </c>
      <c r="I4037" s="88">
        <v>45502</v>
      </c>
      <c r="J4037" s="29" t="str">
        <f>VLOOKUP($C4037,CARPETAS!$C$5:$L$2388,4,FALSE)</f>
        <v>Rio Branco</v>
      </c>
      <c r="K4037" s="38"/>
      <c r="L4037" s="93">
        <f t="shared" si="257"/>
        <v>45503</v>
      </c>
      <c r="M4037" s="30">
        <f t="shared" si="256"/>
        <v>4</v>
      </c>
      <c r="N4037" s="31">
        <v>990</v>
      </c>
      <c r="O4037" s="31" t="s">
        <v>683</v>
      </c>
      <c r="P4037" s="31">
        <v>990</v>
      </c>
      <c r="Q4037" s="31">
        <v>250</v>
      </c>
      <c r="R4037" s="31" t="s">
        <v>8045</v>
      </c>
      <c r="S4037" s="31" t="s">
        <v>8046</v>
      </c>
      <c r="T4037" s="40" t="s">
        <v>8089</v>
      </c>
      <c r="U4037" s="40"/>
    </row>
    <row r="4038" ht="15" customHeight="1">
      <c r="A4038" s="39">
        <v>30</v>
      </c>
      <c r="B4038" s="54" t="s">
        <v>40</v>
      </c>
      <c r="C4038" s="55" t="s">
        <v>8077</v>
      </c>
      <c r="D4038" s="141" t="s">
        <v>8090</v>
      </c>
      <c r="E4038" s="88">
        <v>45499</v>
      </c>
      <c r="F4038" s="37" t="str">
        <f>VLOOKUP($C4038,CARPETAS!$C$5:$L$2388,2,FALSE)</f>
        <v>BRC001</v>
      </c>
      <c r="G4038" s="27" t="str">
        <f>VLOOKUP($C4038,CARPETAS!$C$5:$L$2388,9,FALSE)</f>
        <v>149,85,27</v>
      </c>
      <c r="H4038" s="28" t="str">
        <f>VLOOKUP($C4038,CARPETAS!$C$5:$L$2388,5,FALSE)</f>
        <v>FG</v>
      </c>
      <c r="I4038" s="88">
        <v>45502</v>
      </c>
      <c r="J4038" s="29" t="str">
        <f>VLOOKUP($C4038,CARPETAS!$C$5:$L$2388,4,FALSE)</f>
        <v>Rio Branco</v>
      </c>
      <c r="K4038" s="38"/>
      <c r="L4038" s="93">
        <f t="shared" si="257"/>
        <v>45503</v>
      </c>
      <c r="M4038" s="30">
        <f t="shared" si="256"/>
        <v>4</v>
      </c>
      <c r="N4038" s="31">
        <v>990</v>
      </c>
      <c r="O4038" s="31" t="s">
        <v>8091</v>
      </c>
      <c r="P4038" s="31">
        <v>990</v>
      </c>
      <c r="Q4038" s="31">
        <v>249</v>
      </c>
      <c r="R4038" s="31" t="s">
        <v>8058</v>
      </c>
      <c r="S4038" s="31"/>
      <c r="T4038" s="40"/>
      <c r="U4038" s="40"/>
    </row>
    <row r="4039" ht="15" customHeight="1">
      <c r="A4039" s="39">
        <v>30</v>
      </c>
      <c r="B4039" s="54" t="s">
        <v>40</v>
      </c>
      <c r="C4039" s="55" t="s">
        <v>8092</v>
      </c>
      <c r="D4039" s="141" t="s">
        <v>37</v>
      </c>
      <c r="E4039" s="88">
        <v>45499</v>
      </c>
      <c r="F4039" s="37" t="str">
        <f>VLOOKUP($C4039,CARPETAS!$C$5:$L$2388,2,FALSE)</f>
        <v>BRB050</v>
      </c>
      <c r="G4039" s="27">
        <v>1498897</v>
      </c>
      <c r="H4039" s="28" t="str">
        <f>VLOOKUP($C4039,CARPETAS!$C$5:$L$2388,5,FALSE)</f>
        <v>FG</v>
      </c>
      <c r="I4039" s="88">
        <v>45502</v>
      </c>
      <c r="J4039" s="29" t="str">
        <f>VLOOKUP($C4039,CARPETAS!$C$5:$L$2388,4,FALSE)</f>
        <v>Rio Branco</v>
      </c>
      <c r="K4039" s="38"/>
      <c r="L4039" s="93">
        <f>I4039+1+1</f>
        <v>45504</v>
      </c>
      <c r="M4039" s="30">
        <f t="shared" si="256"/>
        <v>5</v>
      </c>
      <c r="N4039" s="31">
        <v>900</v>
      </c>
      <c r="O4039" s="31" t="s">
        <v>737</v>
      </c>
      <c r="P4039" s="31">
        <v>901</v>
      </c>
      <c r="Q4039" s="31">
        <v>253</v>
      </c>
      <c r="R4039" s="31" t="s">
        <v>8093</v>
      </c>
      <c r="S4039" s="31" t="s">
        <v>8094</v>
      </c>
      <c r="T4039" s="40" t="s">
        <v>8095</v>
      </c>
      <c r="U4039" s="40"/>
    </row>
    <row r="4040" ht="15" customHeight="1">
      <c r="A4040" s="39">
        <v>30</v>
      </c>
      <c r="B4040" s="54" t="s">
        <v>40</v>
      </c>
      <c r="C4040" s="55" t="s">
        <v>8003</v>
      </c>
      <c r="D4040" s="141" t="s">
        <v>1998</v>
      </c>
      <c r="E4040" s="88">
        <v>45500</v>
      </c>
      <c r="F4040" s="37" t="str">
        <f>VLOOKUP($C4040,CARPETAS!$C$5:$L$2388,2,FALSE)</f>
        <v>BRB045</v>
      </c>
      <c r="G4040" s="27" t="str">
        <f>VLOOKUP($C4040,CARPETAS!$C$5:$L$2388,9,FALSE)</f>
        <v>149,71,45</v>
      </c>
      <c r="H4040" s="28" t="str">
        <f>VLOOKUP($C4040,CARPETAS!$C$5:$L$2388,5,FALSE)</f>
        <v>Amaro</v>
      </c>
      <c r="I4040" s="88">
        <f>E4040+2</f>
        <v>45502</v>
      </c>
      <c r="J4040" s="29" t="str">
        <f>VLOOKUP($C4040,CARPETAS!$C$5:$L$2388,4,FALSE)</f>
        <v>Rio Branco</v>
      </c>
      <c r="K4040" s="38"/>
      <c r="L4040" s="93">
        <f>I4040+1+1</f>
        <v>45504</v>
      </c>
      <c r="M4040" s="30">
        <f t="shared" si="256"/>
        <v>4</v>
      </c>
      <c r="N4040" s="31">
        <v>990</v>
      </c>
      <c r="O4040" s="31" t="s">
        <v>2367</v>
      </c>
      <c r="P4040" s="31">
        <v>991</v>
      </c>
      <c r="Q4040" s="31">
        <v>24281</v>
      </c>
      <c r="R4040" s="31" t="s">
        <v>8096</v>
      </c>
      <c r="S4040" s="31" t="s">
        <v>8097</v>
      </c>
      <c r="T4040" s="40" t="s">
        <v>8098</v>
      </c>
      <c r="U4040" s="40"/>
    </row>
    <row r="4041" ht="15" customHeight="1">
      <c r="A4041" s="39">
        <v>31</v>
      </c>
      <c r="B4041" s="54" t="s">
        <v>40</v>
      </c>
      <c r="C4041" s="55" t="s">
        <v>8030</v>
      </c>
      <c r="D4041" s="141" t="s">
        <v>1998</v>
      </c>
      <c r="E4041" s="88">
        <v>45502</v>
      </c>
      <c r="F4041" s="37" t="str">
        <f>VLOOKUP($C4041,CARPETAS!$C$5:$L$2388,2,FALSE)</f>
        <v>BRB048</v>
      </c>
      <c r="G4041" s="27" t="str">
        <f>VLOOKUP($C4041,CARPETAS!$C$5:$L$2388,9,FALSE)</f>
        <v>149,75,56</v>
      </c>
      <c r="H4041" s="28" t="str">
        <f>VLOOKUP($C4041,CARPETAS!$C$5:$L$2388,5,FALSE)</f>
        <v>Zanini</v>
      </c>
      <c r="I4041" s="88">
        <f>E4041+2</f>
        <v>45504</v>
      </c>
      <c r="J4041" s="29" t="str">
        <f>VLOOKUP($C4041,CARPETAS!$C$5:$L$2388,4,FALSE)</f>
        <v>Rio Branco</v>
      </c>
      <c r="K4041" s="38"/>
      <c r="L4041" s="93">
        <f>I4041+1</f>
        <v>45505</v>
      </c>
      <c r="M4041" s="30">
        <f t="shared" si="256"/>
        <v>3</v>
      </c>
      <c r="N4041" s="31">
        <v>918</v>
      </c>
      <c r="O4041" s="31"/>
      <c r="P4041" s="31">
        <v>919</v>
      </c>
      <c r="Q4041" s="31">
        <v>4633</v>
      </c>
      <c r="R4041" s="31" t="s">
        <v>3621</v>
      </c>
      <c r="S4041" s="31" t="s">
        <v>3622</v>
      </c>
      <c r="T4041" s="40" t="s">
        <v>8099</v>
      </c>
      <c r="U4041" s="40"/>
    </row>
    <row r="4042" ht="15" customHeight="1">
      <c r="A4042" s="39">
        <v>31</v>
      </c>
      <c r="B4042" s="54" t="s">
        <v>40</v>
      </c>
      <c r="C4042" s="55" t="s">
        <v>8100</v>
      </c>
      <c r="D4042" s="141" t="s">
        <v>6548</v>
      </c>
      <c r="E4042" s="88">
        <v>45503</v>
      </c>
      <c r="F4042" s="37" t="str">
        <f>VLOOKUP($C4042,CARPETAS!$C$5:$L$2388,2,FALSE)</f>
        <v>PYB123</v>
      </c>
      <c r="G4042" s="27">
        <f>VLOOKUP($C4042,CARPETAS!$C$5:$L$2388,9,FALSE)</f>
        <v>0</v>
      </c>
      <c r="H4042" s="28">
        <f>VLOOKUP($C4042,CARPETAS!$C$5:$L$2388,5,FALSE)</f>
        <v>0</v>
      </c>
      <c r="I4042" s="88">
        <f>E4042+2</f>
        <v>45505</v>
      </c>
      <c r="J4042" s="29" t="str">
        <f>VLOOKUP($C4042,CARPETAS!$C$5:$L$2388,4,FALSE)</f>
        <v>Salto</v>
      </c>
      <c r="K4042" s="38"/>
      <c r="L4042" s="93">
        <f>I4042+1</f>
        <v>45506</v>
      </c>
      <c r="M4042" s="30">
        <f t="shared" si="256"/>
        <v>3</v>
      </c>
      <c r="N4042" s="31">
        <v>980</v>
      </c>
      <c r="O4042" s="31" t="s">
        <v>8101</v>
      </c>
      <c r="P4042" s="31">
        <v>981</v>
      </c>
      <c r="Q4042" s="31"/>
      <c r="R4042" s="31" t="s">
        <v>6651</v>
      </c>
      <c r="S4042" s="31" t="s">
        <v>8102</v>
      </c>
      <c r="T4042" s="40" t="s">
        <v>8103</v>
      </c>
      <c r="U4042" s="40"/>
    </row>
    <row r="4043" ht="15" customHeight="1">
      <c r="A4043" s="39">
        <v>31</v>
      </c>
      <c r="B4043" s="54" t="s">
        <v>40</v>
      </c>
      <c r="C4043" s="55" t="s">
        <v>8015</v>
      </c>
      <c r="D4043" s="141" t="s">
        <v>7517</v>
      </c>
      <c r="E4043" s="88">
        <v>45504</v>
      </c>
      <c r="F4043" s="37" t="str">
        <f>VLOOKUP($C4043,CARPETAS!$C$5:$L$2388,2,FALSE)</f>
        <v>BRB046</v>
      </c>
      <c r="G4043" s="27" t="str">
        <f>VLOOKUP($C4043,CARPETAS!$C$5:$L$2388,9,FALSE)</f>
        <v>149,72,02</v>
      </c>
      <c r="H4043" s="28" t="str">
        <f>VLOOKUP($C4043,CARPETAS!$C$5:$L$2388,5,FALSE)</f>
        <v>Silvio </v>
      </c>
      <c r="I4043" s="88">
        <v>45505</v>
      </c>
      <c r="J4043" s="29" t="str">
        <f>VLOOKUP($C4043,CARPETAS!$C$5:$L$2388,4,FALSE)</f>
        <v>Rio Branco</v>
      </c>
      <c r="K4043" s="38"/>
      <c r="L4043" s="93">
        <f>I4043+1</f>
        <v>45506</v>
      </c>
      <c r="M4043" s="30">
        <f t="shared" si="256"/>
        <v>2</v>
      </c>
      <c r="N4043" s="31">
        <v>918</v>
      </c>
      <c r="O4043" s="31" t="s">
        <v>8104</v>
      </c>
      <c r="P4043" s="31">
        <v>918</v>
      </c>
      <c r="Q4043" s="31">
        <v>7027</v>
      </c>
      <c r="R4043" s="31" t="s">
        <v>2461</v>
      </c>
      <c r="S4043" s="31" t="s">
        <v>5809</v>
      </c>
      <c r="T4043" s="40" t="s">
        <v>8105</v>
      </c>
      <c r="U4043" s="40"/>
    </row>
    <row r="4044" ht="15" customHeight="1">
      <c r="A4044" s="39">
        <v>31</v>
      </c>
      <c r="B4044" s="54" t="s">
        <v>40</v>
      </c>
      <c r="C4044" s="55" t="s">
        <v>8003</v>
      </c>
      <c r="D4044" s="141" t="s">
        <v>32</v>
      </c>
      <c r="E4044" s="88">
        <v>45504</v>
      </c>
      <c r="F4044" s="37" t="str">
        <f>VLOOKUP($C4044,CARPETAS!$C$5:$L$2388,2,FALSE)</f>
        <v>BRB045</v>
      </c>
      <c r="G4044" s="27" t="str">
        <f>VLOOKUP($C4044,CARPETAS!$C$5:$L$2388,9,FALSE)</f>
        <v>149,71,45</v>
      </c>
      <c r="H4044" s="28" t="str">
        <f>VLOOKUP($C4044,CARPETAS!$C$5:$L$2388,5,FALSE)</f>
        <v>Amaro</v>
      </c>
      <c r="I4044" s="88">
        <v>45505</v>
      </c>
      <c r="J4044" s="29" t="str">
        <f>VLOOKUP($C4044,CARPETAS!$C$5:$L$2388,4,FALSE)</f>
        <v>Rio Branco</v>
      </c>
      <c r="K4044" s="38"/>
      <c r="L4044" s="93">
        <f>I4044+1</f>
        <v>45506</v>
      </c>
      <c r="M4044" s="30">
        <f t="shared" si="256"/>
        <v>2</v>
      </c>
      <c r="N4044" s="31">
        <v>990</v>
      </c>
      <c r="O4044" s="31" t="s">
        <v>1414</v>
      </c>
      <c r="P4044" s="31">
        <v>990</v>
      </c>
      <c r="Q4044" s="31">
        <v>24328</v>
      </c>
      <c r="R4044" s="31" t="s">
        <v>8034</v>
      </c>
      <c r="S4044" s="31" t="s">
        <v>8035</v>
      </c>
      <c r="T4044" s="40" t="s">
        <v>8106</v>
      </c>
      <c r="U4044" s="40"/>
    </row>
    <row r="4045" ht="15" customHeight="1">
      <c r="A4045" s="39">
        <v>30</v>
      </c>
      <c r="B4045" s="54" t="s">
        <v>40</v>
      </c>
      <c r="C4045" s="55" t="s">
        <v>8107</v>
      </c>
      <c r="D4045" s="141" t="s">
        <v>2282</v>
      </c>
      <c r="E4045" s="88">
        <v>45499</v>
      </c>
      <c r="F4045" s="37" t="str">
        <f>VLOOKUP($C4045,CARPETAS!$C$5:$L$2388,2,FALSE)</f>
        <v>BRE021</v>
      </c>
      <c r="G4045" s="27">
        <f>VLOOKUP($C4045,CARPETAS!$C$5:$L$2388,9,FALSE)</f>
        <v>0</v>
      </c>
      <c r="H4045" s="28" t="str">
        <f>VLOOKUP($C4045,CARPETAS!$C$5:$L$2388,5,FALSE)</f>
        <v>Silvio </v>
      </c>
      <c r="I4045" s="88">
        <v>45505</v>
      </c>
      <c r="J4045" s="29" t="str">
        <f>VLOOKUP($C4045,CARPETAS!$C$5:$L$2388,4,FALSE)</f>
        <v>Chuy</v>
      </c>
      <c r="K4045" s="38"/>
      <c r="L4045" s="93">
        <f>I4045+1+1</f>
        <v>45507</v>
      </c>
      <c r="M4045" s="30">
        <f t="shared" si="256"/>
        <v>8</v>
      </c>
      <c r="N4045" s="31">
        <f>300+195+140+648+200</f>
        <v>1483</v>
      </c>
      <c r="O4045" s="31"/>
      <c r="P4045" s="31"/>
      <c r="Q4045" s="31"/>
      <c r="R4045" s="31"/>
      <c r="S4045" s="31"/>
      <c r="T4045" s="40" t="s">
        <v>7348</v>
      </c>
      <c r="U4045" s="40"/>
    </row>
    <row r="4046" ht="15" customHeight="1">
      <c r="A4046" s="39">
        <v>31</v>
      </c>
      <c r="B4046" s="54" t="s">
        <v>40</v>
      </c>
      <c r="C4046" s="55" t="s">
        <v>8108</v>
      </c>
      <c r="D4046" s="141" t="s">
        <v>6554</v>
      </c>
      <c r="E4046" s="88">
        <v>45502</v>
      </c>
      <c r="F4046" s="37" t="str">
        <f>VLOOKUP($C4046,CARPETAS!$C$5:$L$2388,2,FALSE)</f>
        <v>PYB124</v>
      </c>
      <c r="G4046" s="27">
        <f>VLOOKUP($C4046,CARPETAS!$C$5:$L$2388,9,FALSE)</f>
        <v>0</v>
      </c>
      <c r="H4046" s="28">
        <f>VLOOKUP($C4046,CARPETAS!$C$5:$L$2388,5,FALSE)</f>
        <v>0</v>
      </c>
      <c r="I4046" s="88">
        <v>45506</v>
      </c>
      <c r="J4046" s="29" t="str">
        <f>VLOOKUP($C4046,CARPETAS!$C$5:$L$2388,4,FALSE)</f>
        <v>Salto</v>
      </c>
      <c r="K4046" s="38"/>
      <c r="L4046" s="93">
        <f>I4046+1</f>
        <v>45507</v>
      </c>
      <c r="M4046" s="30">
        <f t="shared" si="256"/>
        <v>5</v>
      </c>
      <c r="N4046" s="31">
        <v>930</v>
      </c>
      <c r="O4046" s="31" t="s">
        <v>8109</v>
      </c>
      <c r="P4046" s="31">
        <v>930</v>
      </c>
      <c r="Q4046" s="31"/>
      <c r="R4046" s="31" t="s">
        <v>2372</v>
      </c>
      <c r="S4046" s="31" t="s">
        <v>7615</v>
      </c>
      <c r="T4046" s="40" t="s">
        <v>8110</v>
      </c>
      <c r="U4046" s="40"/>
    </row>
    <row r="4047" ht="15" customHeight="1">
      <c r="A4047" s="39">
        <v>31</v>
      </c>
      <c r="B4047" s="54" t="s">
        <v>40</v>
      </c>
      <c r="C4047" s="55" t="s">
        <v>8108</v>
      </c>
      <c r="D4047" s="141" t="s">
        <v>6554</v>
      </c>
      <c r="E4047" s="88">
        <v>45503</v>
      </c>
      <c r="F4047" s="37" t="str">
        <f>VLOOKUP($C4047,CARPETAS!$C$5:$L$2388,2,FALSE)</f>
        <v>PYB124</v>
      </c>
      <c r="G4047" s="27">
        <f>VLOOKUP($C4047,CARPETAS!$C$5:$L$2388,9,FALSE)</f>
        <v>0</v>
      </c>
      <c r="H4047" s="28">
        <f>VLOOKUP($C4047,CARPETAS!$C$5:$L$2388,5,FALSE)</f>
        <v>0</v>
      </c>
      <c r="I4047" s="88">
        <v>45506</v>
      </c>
      <c r="J4047" s="29" t="str">
        <f>VLOOKUP($C4047,CARPETAS!$C$5:$L$2388,4,FALSE)</f>
        <v>Salto</v>
      </c>
      <c r="K4047" s="38"/>
      <c r="L4047" s="93">
        <f>I4047+1</f>
        <v>45507</v>
      </c>
      <c r="M4047" s="30">
        <f t="shared" si="256"/>
        <v>4</v>
      </c>
      <c r="N4047" s="31">
        <v>930</v>
      </c>
      <c r="O4047" s="31" t="s">
        <v>8111</v>
      </c>
      <c r="P4047" s="31">
        <v>930</v>
      </c>
      <c r="Q4047" s="31"/>
      <c r="R4047" s="31" t="s">
        <v>2188</v>
      </c>
      <c r="S4047" s="31" t="s">
        <v>5322</v>
      </c>
      <c r="T4047" s="40" t="s">
        <v>8110</v>
      </c>
      <c r="U4047" s="40"/>
    </row>
    <row r="4048" ht="15" customHeight="1">
      <c r="A4048" s="39">
        <v>31</v>
      </c>
      <c r="B4048" s="54" t="s">
        <v>40</v>
      </c>
      <c r="C4048" s="55" t="s">
        <v>8088</v>
      </c>
      <c r="D4048" s="141" t="s">
        <v>37</v>
      </c>
      <c r="E4048" s="88">
        <v>45505</v>
      </c>
      <c r="F4048" s="37" t="str">
        <f>VLOOKUP($C4048,CARPETAS!$C$5:$L$2388,2,FALSE)</f>
        <v>BRB049</v>
      </c>
      <c r="G4048" s="27" t="str">
        <f>VLOOKUP($C4048,CARPETAS!$C$5:$L$2388,9,FALSE)</f>
        <v>149.87.05</v>
      </c>
      <c r="H4048" s="28" t="str">
        <f>VLOOKUP($C4048,CARPETAS!$C$5:$L$2388,5,FALSE)</f>
        <v>FG</v>
      </c>
      <c r="I4048" s="88">
        <v>45506</v>
      </c>
      <c r="J4048" s="29" t="str">
        <f>VLOOKUP($C4048,CARPETAS!$C$5:$L$2388,4,FALSE)</f>
        <v>Rio Branco</v>
      </c>
      <c r="K4048" s="38"/>
      <c r="L4048" s="93">
        <f>I4048+1</f>
        <v>45507</v>
      </c>
      <c r="M4048" s="30">
        <f t="shared" si="256"/>
        <v>2</v>
      </c>
      <c r="N4048" s="31">
        <v>990</v>
      </c>
      <c r="O4048" s="31" t="s">
        <v>746</v>
      </c>
      <c r="P4048" s="31">
        <v>991</v>
      </c>
      <c r="Q4048" s="31">
        <v>251</v>
      </c>
      <c r="R4048" s="31" t="s">
        <v>8112</v>
      </c>
      <c r="S4048" s="31" t="s">
        <v>8113</v>
      </c>
      <c r="T4048" s="40" t="s">
        <v>8114</v>
      </c>
      <c r="U4048" s="40"/>
    </row>
    <row r="4049" ht="15" customHeight="1">
      <c r="A4049" s="39">
        <v>30</v>
      </c>
      <c r="B4049" s="54" t="s">
        <v>40</v>
      </c>
      <c r="C4049" s="55" t="s">
        <v>8115</v>
      </c>
      <c r="D4049" s="141" t="s">
        <v>2282</v>
      </c>
      <c r="E4049" s="88">
        <v>45499</v>
      </c>
      <c r="F4049" s="37" t="str">
        <f>VLOOKUP($C4049,CARPETAS!$C$5:$L$2388,2,FALSE)</f>
        <v>BRE022</v>
      </c>
      <c r="G4049" s="27">
        <f>VLOOKUP($C4049,CARPETAS!$C$5:$L$2388,9,FALSE)</f>
        <v>0</v>
      </c>
      <c r="H4049" s="28" t="str">
        <f>VLOOKUP($C4049,CARPETAS!$C$5:$L$2388,5,FALSE)</f>
        <v>Silvio </v>
      </c>
      <c r="I4049" s="88">
        <v>45506</v>
      </c>
      <c r="J4049" s="29" t="str">
        <f>VLOOKUP($C4049,CARPETAS!$C$5:$L$2388,4,FALSE)</f>
        <v>Chuy</v>
      </c>
      <c r="K4049" s="38"/>
      <c r="L4049" s="93">
        <f>I4049+1</f>
        <v>45507</v>
      </c>
      <c r="M4049" s="30">
        <f t="shared" si="256"/>
        <v>8</v>
      </c>
      <c r="N4049" s="31">
        <v>1512</v>
      </c>
      <c r="O4049" s="31"/>
      <c r="P4049" s="31"/>
      <c r="Q4049" s="31"/>
      <c r="R4049" s="31"/>
      <c r="S4049" s="31"/>
      <c r="T4049" s="40" t="s">
        <v>5180</v>
      </c>
      <c r="U4049" s="40"/>
    </row>
    <row r="4050" ht="15" customHeight="1">
      <c r="A4050" s="39">
        <v>31</v>
      </c>
      <c r="B4050" s="54" t="s">
        <v>22</v>
      </c>
      <c r="C4050" s="55" t="s">
        <v>23</v>
      </c>
      <c r="D4050" s="141" t="s">
        <v>26</v>
      </c>
      <c r="E4050" s="88">
        <v>45505</v>
      </c>
      <c r="F4050" s="37" t="str">
        <f>VLOOKUP($C4050,CARPETAS!$C$5:$L$2388,2,FALSE)</f>
        <v>BRB</v>
      </c>
      <c r="G4050" s="27" t="str">
        <f>VLOOKUP($C4050,CARPETAS!$C$5:$L$2388,9,FALSE)</f>
        <v>xx</v>
      </c>
      <c r="H4050" s="28" t="str">
        <f>VLOOKUP($C4050,CARPETAS!$C$5:$L$2388,5,FALSE)</f>
        <v>xx</v>
      </c>
      <c r="I4050" s="88">
        <f>E4050+2</f>
        <v>45507</v>
      </c>
      <c r="J4050" s="29" t="str">
        <f>VLOOKUP($C4050,CARPETAS!$C$5:$L$2388,4,FALSE)</f>
        <v>xx</v>
      </c>
      <c r="K4050" s="38"/>
      <c r="L4050" s="93">
        <f>I4050+1</f>
        <v>45508</v>
      </c>
      <c r="M4050" s="30">
        <f t="shared" si="256"/>
        <v>3</v>
      </c>
      <c r="N4050" s="31">
        <v>990</v>
      </c>
      <c r="O4050" s="31"/>
      <c r="P4050" s="31"/>
      <c r="Q4050" s="31"/>
      <c r="R4050" s="31"/>
      <c r="S4050" s="31"/>
      <c r="T4050" s="40"/>
      <c r="U4050" s="40"/>
    </row>
    <row r="4051" ht="15" customHeight="1">
      <c r="A4051" s="39">
        <v>31</v>
      </c>
      <c r="B4051" s="54" t="s">
        <v>40</v>
      </c>
      <c r="C4051" s="55" t="s">
        <v>8088</v>
      </c>
      <c r="D4051" s="141" t="s">
        <v>37</v>
      </c>
      <c r="E4051" s="88">
        <v>45506</v>
      </c>
      <c r="F4051" s="37" t="str">
        <f>VLOOKUP($C4051,CARPETAS!$C$5:$L$2388,2,FALSE)</f>
        <v>BRB049</v>
      </c>
      <c r="G4051" s="27" t="str">
        <f>VLOOKUP($C4051,CARPETAS!$C$5:$L$2388,9,FALSE)</f>
        <v>149.87.05</v>
      </c>
      <c r="H4051" s="28" t="str">
        <f>VLOOKUP($C4051,CARPETAS!$C$5:$L$2388,5,FALSE)</f>
        <v>FG</v>
      </c>
      <c r="I4051" s="88">
        <v>45509</v>
      </c>
      <c r="J4051" s="29" t="str">
        <f>VLOOKUP($C4051,CARPETAS!$C$5:$L$2388,4,FALSE)</f>
        <v>Rio Branco</v>
      </c>
      <c r="K4051" s="38"/>
      <c r="L4051" s="93">
        <v>45510</v>
      </c>
      <c r="M4051" s="30">
        <f t="shared" si="256"/>
        <v>4</v>
      </c>
      <c r="N4051" s="31">
        <v>990</v>
      </c>
      <c r="O4051" s="31" t="s">
        <v>758</v>
      </c>
      <c r="P4051" s="31">
        <v>990</v>
      </c>
      <c r="Q4051" s="31">
        <v>260</v>
      </c>
      <c r="R4051" s="31" t="s">
        <v>8079</v>
      </c>
      <c r="S4051" s="31" t="s">
        <v>8080</v>
      </c>
      <c r="T4051" s="40" t="s">
        <v>8116</v>
      </c>
      <c r="U4051" s="40"/>
    </row>
    <row r="4052" ht="15" customHeight="1">
      <c r="A4052" s="39">
        <v>31</v>
      </c>
      <c r="B4052" s="54" t="s">
        <v>40</v>
      </c>
      <c r="C4052" s="55" t="s">
        <v>8015</v>
      </c>
      <c r="D4052" s="141" t="s">
        <v>36</v>
      </c>
      <c r="E4052" s="88">
        <v>45506</v>
      </c>
      <c r="F4052" s="37" t="str">
        <f>VLOOKUP($C4052,CARPETAS!$C$5:$L$2388,2,FALSE)</f>
        <v>BRB046</v>
      </c>
      <c r="G4052" s="27" t="str">
        <f>VLOOKUP($C4052,CARPETAS!$C$5:$L$2388,9,FALSE)</f>
        <v>149,72,02</v>
      </c>
      <c r="H4052" s="28" t="str">
        <f>VLOOKUP($C4052,CARPETAS!$C$5:$L$2388,5,FALSE)</f>
        <v>Silvio </v>
      </c>
      <c r="I4052" s="88">
        <v>45509</v>
      </c>
      <c r="J4052" s="29" t="str">
        <f>VLOOKUP($C4052,CARPETAS!$C$5:$L$2388,4,FALSE)</f>
        <v>Rio Branco</v>
      </c>
      <c r="K4052" s="38"/>
      <c r="L4052" s="93">
        <v>45510</v>
      </c>
      <c r="M4052" s="30">
        <f t="shared" si="256"/>
        <v>4</v>
      </c>
      <c r="N4052" s="31">
        <v>918</v>
      </c>
      <c r="O4052" s="31" t="s">
        <v>1550</v>
      </c>
      <c r="P4052" s="31"/>
      <c r="Q4052" s="31">
        <v>7028</v>
      </c>
      <c r="R4052" s="31" t="s">
        <v>8117</v>
      </c>
      <c r="S4052" s="31" t="s">
        <v>8118</v>
      </c>
      <c r="T4052" s="40" t="s">
        <v>8119</v>
      </c>
      <c r="U4052" s="40"/>
    </row>
    <row r="4053" ht="15" customHeight="1">
      <c r="A4053" s="39">
        <v>31</v>
      </c>
      <c r="B4053" s="54" t="s">
        <v>22</v>
      </c>
      <c r="C4053" s="55" t="s">
        <v>23</v>
      </c>
      <c r="D4053" s="141" t="s">
        <v>1998</v>
      </c>
      <c r="E4053" s="88">
        <v>45506</v>
      </c>
      <c r="F4053" s="37" t="str">
        <f>VLOOKUP($C4053,CARPETAS!$C$5:$L$2388,2,FALSE)</f>
        <v>BRB</v>
      </c>
      <c r="G4053" s="27" t="str">
        <f>VLOOKUP($C4053,CARPETAS!$C$5:$L$2388,9,FALSE)</f>
        <v>xx</v>
      </c>
      <c r="H4053" s="28" t="str">
        <f>VLOOKUP($C4053,CARPETAS!$C$5:$L$2388,5,FALSE)</f>
        <v>xx</v>
      </c>
      <c r="I4053" s="88">
        <f>E4053+2</f>
        <v>45508</v>
      </c>
      <c r="J4053" s="29" t="str">
        <f>VLOOKUP($C4053,CARPETAS!$C$5:$L$2388,4,FALSE)</f>
        <v>xx</v>
      </c>
      <c r="K4053" s="38"/>
      <c r="L4053" s="93">
        <f>I4053+1</f>
        <v>45509</v>
      </c>
      <c r="M4053" s="30">
        <f t="shared" si="256"/>
        <v>3</v>
      </c>
      <c r="N4053" s="31">
        <v>918</v>
      </c>
      <c r="O4053" s="31"/>
      <c r="P4053" s="31"/>
      <c r="Q4053" s="31"/>
      <c r="R4053" s="31"/>
      <c r="S4053" s="31"/>
      <c r="T4053" s="40"/>
      <c r="U4053" s="40"/>
    </row>
    <row r="4054" ht="17.25" customHeight="1">
      <c r="A4054" s="39">
        <v>31</v>
      </c>
      <c r="B4054" s="54" t="s">
        <v>40</v>
      </c>
      <c r="C4054" s="55" t="s">
        <v>8088</v>
      </c>
      <c r="D4054" s="141" t="s">
        <v>26</v>
      </c>
      <c r="E4054" s="88">
        <v>45506</v>
      </c>
      <c r="F4054" s="37" t="str">
        <f>VLOOKUP($C4054,CARPETAS!$C$5:$L$2388,2,FALSE)</f>
        <v>BRB049</v>
      </c>
      <c r="G4054" s="27" t="str">
        <f>VLOOKUP($C4054,CARPETAS!$C$5:$L$2388,9,FALSE)</f>
        <v>149.87.05</v>
      </c>
      <c r="H4054" s="28" t="str">
        <f>VLOOKUP($C4054,CARPETAS!$C$5:$L$2388,5,FALSE)</f>
        <v>FG</v>
      </c>
      <c r="I4054" s="88">
        <v>45509</v>
      </c>
      <c r="J4054" s="29" t="str">
        <f>VLOOKUP($C4054,CARPETAS!$C$5:$L$2388,4,FALSE)</f>
        <v>Rio Branco</v>
      </c>
      <c r="K4054" s="38"/>
      <c r="L4054" s="93">
        <v>45510</v>
      </c>
      <c r="M4054" s="30">
        <f t="shared" si="256"/>
        <v>4</v>
      </c>
      <c r="N4054" s="31">
        <v>990</v>
      </c>
      <c r="O4054" s="31" t="s">
        <v>691</v>
      </c>
      <c r="P4054" s="31">
        <v>991</v>
      </c>
      <c r="Q4054" s="31">
        <v>262</v>
      </c>
      <c r="R4054" s="31" t="s">
        <v>8120</v>
      </c>
      <c r="S4054" s="31" t="s">
        <v>8121</v>
      </c>
      <c r="T4054" s="40" t="s">
        <v>8122</v>
      </c>
      <c r="U4054" s="40"/>
    </row>
    <row r="4055" ht="17.25" customHeight="1">
      <c r="A4055" s="39">
        <v>31</v>
      </c>
      <c r="B4055" s="54" t="s">
        <v>40</v>
      </c>
      <c r="C4055" s="55" t="s">
        <v>8077</v>
      </c>
      <c r="D4055" s="141" t="s">
        <v>7443</v>
      </c>
      <c r="E4055" s="88">
        <v>45506</v>
      </c>
      <c r="F4055" s="37" t="str">
        <f>VLOOKUP($C4055,CARPETAS!$C$5:$L$2388,2,FALSE)</f>
        <v>BRC001</v>
      </c>
      <c r="G4055" s="27" t="str">
        <f>VLOOKUP($C4055,CARPETAS!$C$5:$L$2388,9,FALSE)</f>
        <v>149,85,27</v>
      </c>
      <c r="H4055" s="28" t="str">
        <f>VLOOKUP($C4055,CARPETAS!$C$5:$L$2388,5,FALSE)</f>
        <v>FG</v>
      </c>
      <c r="I4055" s="88">
        <f>E4055+2</f>
        <v>45508</v>
      </c>
      <c r="J4055" s="29" t="str">
        <f>VLOOKUP($C4055,CARPETAS!$C$5:$L$2388,4,FALSE)</f>
        <v>Rio Branco</v>
      </c>
      <c r="K4055" s="38"/>
      <c r="L4055" s="93">
        <v>45510</v>
      </c>
      <c r="M4055" s="30">
        <f t="shared" si="256"/>
        <v>4</v>
      </c>
      <c r="N4055" s="31">
        <v>990</v>
      </c>
      <c r="O4055" s="31" t="s">
        <v>8123</v>
      </c>
      <c r="P4055" s="31">
        <v>990</v>
      </c>
      <c r="Q4055" s="31"/>
      <c r="R4055" s="31" t="s">
        <v>8124</v>
      </c>
      <c r="S4055" s="31" t="s">
        <v>8059</v>
      </c>
      <c r="T4055" s="40" t="s">
        <v>8125</v>
      </c>
      <c r="U4055" s="40"/>
    </row>
    <row r="4056" ht="17.25" customHeight="1">
      <c r="A4056" s="39">
        <v>31</v>
      </c>
      <c r="B4056" s="54" t="s">
        <v>40</v>
      </c>
      <c r="C4056" s="55" t="s">
        <v>8126</v>
      </c>
      <c r="D4056" s="141" t="s">
        <v>1998</v>
      </c>
      <c r="E4056" s="88">
        <v>45506</v>
      </c>
      <c r="F4056" s="37" t="str">
        <f>VLOOKUP($C4056,CARPETAS!$C$5:$L$2388,2,FALSE)</f>
        <v>BRB053</v>
      </c>
      <c r="G4056" s="27" t="str">
        <f>VLOOKUP($C4056,CARPETAS!$C$5:$L$2388,9,FALSE)</f>
        <v>149,92,49</v>
      </c>
      <c r="H4056" s="28" t="str">
        <f>VLOOKUP($C4056,CARPETAS!$C$5:$L$2388,5,FALSE)</f>
        <v>Silvio </v>
      </c>
      <c r="I4056" s="88">
        <v>45509</v>
      </c>
      <c r="J4056" s="29" t="str">
        <f>VLOOKUP($C4056,CARPETAS!$C$5:$L$2388,4,FALSE)</f>
        <v>Rio Branco</v>
      </c>
      <c r="K4056" s="38"/>
      <c r="L4056" s="93">
        <v>45510</v>
      </c>
      <c r="M4056" s="30">
        <f t="shared" si="256"/>
        <v>4</v>
      </c>
      <c r="N4056" s="31">
        <v>918</v>
      </c>
      <c r="O4056" s="31" t="s">
        <v>2402</v>
      </c>
      <c r="P4056" s="31">
        <v>919</v>
      </c>
      <c r="Q4056" s="31">
        <v>7046</v>
      </c>
      <c r="R4056" s="31" t="s">
        <v>8127</v>
      </c>
      <c r="S4056" s="31" t="s">
        <v>8128</v>
      </c>
      <c r="T4056" s="40" t="s">
        <v>8129</v>
      </c>
      <c r="U4056" s="40"/>
    </row>
    <row r="4057" ht="14.25" customHeight="1">
      <c r="A4057" s="39">
        <v>31</v>
      </c>
      <c r="B4057" s="54" t="s">
        <v>40</v>
      </c>
      <c r="C4057" s="55" t="s">
        <v>8126</v>
      </c>
      <c r="D4057" s="141" t="s">
        <v>37</v>
      </c>
      <c r="E4057" s="88">
        <v>45507</v>
      </c>
      <c r="F4057" s="37" t="str">
        <f>VLOOKUP($C4057,CARPETAS!$C$5:$L$2388,2,FALSE)</f>
        <v>BRB053</v>
      </c>
      <c r="G4057" s="27" t="str">
        <f>VLOOKUP($C4057,CARPETAS!$C$5:$L$2388,9,FALSE)</f>
        <v>149,92,49</v>
      </c>
      <c r="H4057" s="28" t="str">
        <f>VLOOKUP($C4057,CARPETAS!$C$5:$L$2388,5,FALSE)</f>
        <v>Silvio </v>
      </c>
      <c r="I4057" s="88">
        <f>E4057+2</f>
        <v>45509</v>
      </c>
      <c r="J4057" s="29" t="str">
        <f>VLOOKUP($C4057,CARPETAS!$C$5:$L$2388,4,FALSE)</f>
        <v>Rio Branco</v>
      </c>
      <c r="K4057" s="38"/>
      <c r="L4057" s="93">
        <f>I4057+1</f>
        <v>45510</v>
      </c>
      <c r="M4057" s="30">
        <f t="shared" si="256"/>
        <v>3</v>
      </c>
      <c r="N4057" s="31">
        <v>918</v>
      </c>
      <c r="O4057" s="31" t="s">
        <v>2548</v>
      </c>
      <c r="P4057" s="31">
        <v>918</v>
      </c>
      <c r="Q4057" s="31">
        <v>7047</v>
      </c>
      <c r="R4057" s="31" t="s">
        <v>5371</v>
      </c>
      <c r="S4057" s="31" t="s">
        <v>1628</v>
      </c>
      <c r="T4057" s="40" t="s">
        <v>8130</v>
      </c>
      <c r="U4057" s="40"/>
    </row>
    <row r="4058" ht="19.5" customHeight="1">
      <c r="A4058" s="39">
        <v>31</v>
      </c>
      <c r="B4058" s="54" t="s">
        <v>40</v>
      </c>
      <c r="C4058" s="55" t="s">
        <v>8088</v>
      </c>
      <c r="D4058" s="141" t="s">
        <v>1091</v>
      </c>
      <c r="E4058" s="88">
        <v>45507</v>
      </c>
      <c r="F4058" s="37" t="str">
        <f>VLOOKUP($C4058,CARPETAS!$C$5:$L$2388,2,FALSE)</f>
        <v>BRB049</v>
      </c>
      <c r="G4058" s="27" t="str">
        <f>VLOOKUP($C4058,CARPETAS!$C$5:$L$2388,9,FALSE)</f>
        <v>149.87.05</v>
      </c>
      <c r="H4058" s="28" t="str">
        <f>VLOOKUP($C4058,CARPETAS!$C$5:$L$2388,5,FALSE)</f>
        <v>FG</v>
      </c>
      <c r="I4058" s="88">
        <f>E4058+2</f>
        <v>45509</v>
      </c>
      <c r="J4058" s="29" t="str">
        <f>VLOOKUP($C4058,CARPETAS!$C$5:$L$2388,4,FALSE)</f>
        <v>Rio Branco</v>
      </c>
      <c r="K4058" s="38"/>
      <c r="L4058" s="93">
        <f>I4058+1</f>
        <v>45510</v>
      </c>
      <c r="M4058" s="30">
        <f t="shared" si="256"/>
        <v>3</v>
      </c>
      <c r="N4058" s="31">
        <v>990</v>
      </c>
      <c r="O4058" s="31" t="s">
        <v>1741</v>
      </c>
      <c r="P4058" s="31">
        <v>990</v>
      </c>
      <c r="Q4058" s="31">
        <v>263</v>
      </c>
      <c r="R4058" s="31" t="s">
        <v>8058</v>
      </c>
      <c r="S4058" s="31" t="s">
        <v>8051</v>
      </c>
      <c r="T4058" s="40" t="s">
        <v>8131</v>
      </c>
      <c r="U4058" s="40"/>
    </row>
    <row r="4059" ht="15" customHeight="1">
      <c r="A4059" s="39">
        <v>30</v>
      </c>
      <c r="B4059" s="54" t="s">
        <v>40</v>
      </c>
      <c r="C4059" s="55" t="s">
        <v>8132</v>
      </c>
      <c r="D4059" s="141" t="s">
        <v>2282</v>
      </c>
      <c r="E4059" s="88">
        <v>45500</v>
      </c>
      <c r="F4059" s="37" t="str">
        <f>VLOOKUP($C4059,CARPETAS!$C$5:$L$2388,2,FALSE)</f>
        <v>BRE023</v>
      </c>
      <c r="G4059" s="27">
        <f>VLOOKUP($C4059,CARPETAS!$C$5:$L$2388,9,FALSE)</f>
        <v>0</v>
      </c>
      <c r="H4059" s="28" t="str">
        <f>VLOOKUP($C4059,CARPETAS!$C$5:$L$2388,5,FALSE)</f>
        <v>Benini</v>
      </c>
      <c r="I4059" s="88">
        <f>E4059+10</f>
        <v>45510</v>
      </c>
      <c r="J4059" s="29" t="str">
        <f>VLOOKUP($C4059,CARPETAS!$C$5:$L$2388,4,FALSE)</f>
        <v>Rio Branco</v>
      </c>
      <c r="K4059" s="38"/>
      <c r="L4059" s="93">
        <v>45511</v>
      </c>
      <c r="M4059" s="30">
        <f t="shared" si="256"/>
        <v>11</v>
      </c>
      <c r="N4059" s="31">
        <v>2520</v>
      </c>
      <c r="O4059" s="31"/>
      <c r="P4059" s="31"/>
      <c r="Q4059" s="31">
        <v>62</v>
      </c>
      <c r="R4059" s="31" t="s">
        <v>8133</v>
      </c>
      <c r="S4059" s="31" t="s">
        <v>8134</v>
      </c>
      <c r="T4059" s="40" t="s">
        <v>5914</v>
      </c>
      <c r="U4059" s="40"/>
    </row>
    <row r="4060" ht="15" customHeight="1">
      <c r="A4060" s="39">
        <v>32</v>
      </c>
      <c r="B4060" s="54" t="s">
        <v>40</v>
      </c>
      <c r="C4060" s="55" t="s">
        <v>8135</v>
      </c>
      <c r="D4060" s="141" t="s">
        <v>6554</v>
      </c>
      <c r="E4060" s="88">
        <v>45508</v>
      </c>
      <c r="F4060" s="37" t="str">
        <f>VLOOKUP($C4060,CARPETAS!$C$5:$L$2388,2,FALSE)</f>
        <v>PYB125</v>
      </c>
      <c r="G4060" s="27" t="s">
        <v>23</v>
      </c>
      <c r="H4060" s="28"/>
      <c r="I4060" s="88">
        <f>E4060+3</f>
        <v>45511</v>
      </c>
      <c r="J4060" s="29" t="str">
        <f>VLOOKUP($C4060,CARPETAS!$C$5:$L$2388,4,FALSE)</f>
        <v>Salto</v>
      </c>
      <c r="K4060" s="38"/>
      <c r="L4060" s="93">
        <v>45511</v>
      </c>
      <c r="M4060" s="30">
        <f t="shared" si="256"/>
        <v>3</v>
      </c>
      <c r="N4060" s="31">
        <v>930</v>
      </c>
      <c r="O4060" s="31" t="s">
        <v>8136</v>
      </c>
      <c r="P4060" s="31">
        <v>930</v>
      </c>
      <c r="Q4060" s="31"/>
      <c r="R4060" s="31" t="s">
        <v>5432</v>
      </c>
      <c r="S4060" s="31" t="s">
        <v>5500</v>
      </c>
      <c r="T4060" s="40" t="s">
        <v>8137</v>
      </c>
      <c r="U4060" s="40"/>
    </row>
    <row r="4061" ht="15" customHeight="1">
      <c r="A4061" s="39">
        <v>32</v>
      </c>
      <c r="B4061" s="54" t="s">
        <v>40</v>
      </c>
      <c r="C4061" s="55" t="s">
        <v>8135</v>
      </c>
      <c r="D4061" s="141" t="s">
        <v>6554</v>
      </c>
      <c r="E4061" s="88">
        <v>45508</v>
      </c>
      <c r="F4061" s="37" t="str">
        <f>VLOOKUP($C4061,CARPETAS!$C$5:$L$2388,2,FALSE)</f>
        <v>PYB125</v>
      </c>
      <c r="G4061" s="27">
        <f>VLOOKUP($C4061,CARPETAS!$C$5:$L$2388,9,FALSE)</f>
        <v>0</v>
      </c>
      <c r="H4061" s="28">
        <f>VLOOKUP($C4061,CARPETAS!$C$5:$L$2388,5,FALSE)</f>
        <v>0</v>
      </c>
      <c r="I4061" s="88">
        <f>E4061+3</f>
        <v>45511</v>
      </c>
      <c r="J4061" s="29" t="str">
        <f>VLOOKUP($C4061,CARPETAS!$C$5:$L$2388,4,FALSE)</f>
        <v>Salto</v>
      </c>
      <c r="K4061" s="38"/>
      <c r="L4061" s="93">
        <v>45511</v>
      </c>
      <c r="M4061" s="30">
        <f t="shared" si="256"/>
        <v>3</v>
      </c>
      <c r="N4061" s="31">
        <v>930</v>
      </c>
      <c r="O4061" s="31" t="s">
        <v>8138</v>
      </c>
      <c r="P4061" s="31">
        <v>930</v>
      </c>
      <c r="Q4061" s="31"/>
      <c r="R4061" s="31" t="s">
        <v>5190</v>
      </c>
      <c r="S4061" s="31" t="s">
        <v>6818</v>
      </c>
      <c r="T4061" s="40" t="s">
        <v>8139</v>
      </c>
      <c r="U4061" s="40"/>
    </row>
    <row r="4062" ht="15" customHeight="1">
      <c r="A4062" s="39">
        <v>31</v>
      </c>
      <c r="B4062" s="54" t="s">
        <v>40</v>
      </c>
      <c r="C4062" s="55" t="s">
        <v>8140</v>
      </c>
      <c r="D4062" s="141" t="s">
        <v>8141</v>
      </c>
      <c r="E4062" s="88">
        <v>45504</v>
      </c>
      <c r="F4062" s="37" t="str">
        <f>VLOOKUP($C4062,CARPETAS!$C$5:$L$2388,2,FALSE)</f>
        <v>BRB051</v>
      </c>
      <c r="G4062" s="27" t="str">
        <f>VLOOKUP($C4062,CARPETAS!$C$5:$L$2388,9,FALSE)</f>
        <v>149,88,87</v>
      </c>
      <c r="H4062" s="28" t="str">
        <f>VLOOKUP($C4062,CARPETAS!$C$5:$L$2388,5,FALSE)</f>
        <v>Silvio </v>
      </c>
      <c r="I4062" s="88">
        <f>E4062+7</f>
        <v>45511</v>
      </c>
      <c r="J4062" s="29" t="str">
        <f>VLOOKUP($C4062,CARPETAS!$C$5:$L$2388,4,FALSE)</f>
        <v>Rio Branco</v>
      </c>
      <c r="K4062" s="38"/>
      <c r="L4062" s="93">
        <f ref="L4062:L4081" t="shared" si="258">I4062+1</f>
        <v>45512</v>
      </c>
      <c r="M4062" s="30">
        <f t="shared" si="256"/>
        <v>8</v>
      </c>
      <c r="N4062" s="31">
        <v>936</v>
      </c>
      <c r="O4062" s="31"/>
      <c r="P4062" s="31"/>
      <c r="Q4062" s="31">
        <v>7042</v>
      </c>
      <c r="R4062" s="31" t="s">
        <v>4111</v>
      </c>
      <c r="S4062" s="31" t="s">
        <v>4112</v>
      </c>
      <c r="T4062" s="40" t="s">
        <v>8142</v>
      </c>
      <c r="U4062" s="40"/>
    </row>
    <row r="4063" ht="16.5" customHeight="1">
      <c r="A4063" s="39">
        <v>32</v>
      </c>
      <c r="B4063" s="54" t="s">
        <v>40</v>
      </c>
      <c r="C4063" s="55" t="s">
        <v>8030</v>
      </c>
      <c r="D4063" s="141" t="s">
        <v>1998</v>
      </c>
      <c r="E4063" s="88">
        <v>45510</v>
      </c>
      <c r="F4063" s="37" t="str">
        <f>VLOOKUP($C4063,CARPETAS!$C$5:$L$2388,2,FALSE)</f>
        <v>BRB048</v>
      </c>
      <c r="G4063" s="27" t="str">
        <f>VLOOKUP($C4063,CARPETAS!$C$5:$L$2388,9,FALSE)</f>
        <v>149,75,56</v>
      </c>
      <c r="H4063" s="28" t="str">
        <f>VLOOKUP($C4063,CARPETAS!$C$5:$L$2388,5,FALSE)</f>
        <v>Zanini</v>
      </c>
      <c r="I4063" s="88">
        <v>45511</v>
      </c>
      <c r="J4063" s="29" t="str">
        <f>VLOOKUP($C4063,CARPETAS!$C$5:$L$2388,4,FALSE)</f>
        <v>Rio Branco</v>
      </c>
      <c r="K4063" s="38"/>
      <c r="L4063" s="93">
        <f t="shared" si="258"/>
        <v>45512</v>
      </c>
      <c r="M4063" s="30">
        <f t="shared" si="256"/>
        <v>2</v>
      </c>
      <c r="N4063" s="31">
        <v>918</v>
      </c>
      <c r="O4063" s="31"/>
      <c r="P4063" s="31">
        <v>919</v>
      </c>
      <c r="Q4063" s="31">
        <v>4639</v>
      </c>
      <c r="R4063" s="31" t="s">
        <v>5021</v>
      </c>
      <c r="S4063" s="31" t="s">
        <v>5022</v>
      </c>
      <c r="T4063" s="40" t="s">
        <v>8143</v>
      </c>
      <c r="U4063" s="40"/>
    </row>
    <row r="4064" ht="15" customHeight="1">
      <c r="A4064" s="39">
        <v>32</v>
      </c>
      <c r="B4064" s="54" t="s">
        <v>40</v>
      </c>
      <c r="C4064" s="55" t="s">
        <v>8088</v>
      </c>
      <c r="D4064" s="141" t="s">
        <v>37</v>
      </c>
      <c r="E4064" s="88">
        <v>45511</v>
      </c>
      <c r="F4064" s="37" t="str">
        <f>VLOOKUP($C4064,CARPETAS!$C$5:$L$2388,2,FALSE)</f>
        <v>BRB049</v>
      </c>
      <c r="G4064" s="27" t="str">
        <f>VLOOKUP($C4064,CARPETAS!$C$5:$L$2388,9,FALSE)</f>
        <v>149.87.05</v>
      </c>
      <c r="H4064" s="28" t="str">
        <f>VLOOKUP($C4064,CARPETAS!$C$5:$L$2388,5,FALSE)</f>
        <v>FG</v>
      </c>
      <c r="I4064" s="88">
        <v>45512</v>
      </c>
      <c r="J4064" s="29" t="str">
        <f>VLOOKUP($C4064,CARPETAS!$C$5:$L$2388,4,FALSE)</f>
        <v>Rio Branco</v>
      </c>
      <c r="K4064" s="38"/>
      <c r="L4064" s="93">
        <f t="shared" si="258"/>
        <v>45513</v>
      </c>
      <c r="M4064" s="30">
        <f t="shared" si="256"/>
        <v>2</v>
      </c>
      <c r="N4064" s="31">
        <v>990</v>
      </c>
      <c r="O4064" s="31" t="s">
        <v>2574</v>
      </c>
      <c r="P4064" s="31">
        <v>990</v>
      </c>
      <c r="Q4064" s="31">
        <v>269</v>
      </c>
      <c r="R4064" s="31" t="s">
        <v>8034</v>
      </c>
      <c r="S4064" s="31" t="s">
        <v>8035</v>
      </c>
      <c r="T4064" s="40" t="s">
        <v>8144</v>
      </c>
      <c r="U4064" s="40"/>
    </row>
    <row r="4065" ht="15" customHeight="1">
      <c r="A4065" s="39">
        <v>32</v>
      </c>
      <c r="B4065" s="54" t="s">
        <v>40</v>
      </c>
      <c r="C4065" s="55" t="s">
        <v>8088</v>
      </c>
      <c r="D4065" s="141" t="s">
        <v>26</v>
      </c>
      <c r="E4065" s="88">
        <v>45511</v>
      </c>
      <c r="F4065" s="37" t="str">
        <f>VLOOKUP($C4065,CARPETAS!$C$5:$L$2388,2,FALSE)</f>
        <v>BRB049</v>
      </c>
      <c r="G4065" s="27" t="str">
        <f>VLOOKUP($C4065,CARPETAS!$C$5:$L$2388,9,FALSE)</f>
        <v>149.87.05</v>
      </c>
      <c r="H4065" s="28" t="str">
        <f>VLOOKUP($C4065,CARPETAS!$C$5:$L$2388,5,FALSE)</f>
        <v>FG</v>
      </c>
      <c r="I4065" s="88">
        <v>45512</v>
      </c>
      <c r="J4065" s="29" t="str">
        <f>VLOOKUP($C4065,CARPETAS!$C$5:$L$2388,4,FALSE)</f>
        <v>Rio Branco</v>
      </c>
      <c r="K4065" s="38"/>
      <c r="L4065" s="93">
        <f t="shared" si="258"/>
        <v>45513</v>
      </c>
      <c r="M4065" s="30">
        <f t="shared" si="256"/>
        <v>2</v>
      </c>
      <c r="N4065" s="31">
        <v>990</v>
      </c>
      <c r="O4065" s="31" t="s">
        <v>713</v>
      </c>
      <c r="P4065" s="31">
        <v>990</v>
      </c>
      <c r="Q4065" s="31">
        <v>271</v>
      </c>
      <c r="R4065" s="31" t="s">
        <v>7916</v>
      </c>
      <c r="S4065" s="31" t="s">
        <v>8070</v>
      </c>
      <c r="T4065" s="40" t="s">
        <v>8145</v>
      </c>
      <c r="U4065" s="40"/>
    </row>
    <row r="4066" ht="15" customHeight="1">
      <c r="A4066" s="39">
        <v>32</v>
      </c>
      <c r="B4066" s="54" t="s">
        <v>40</v>
      </c>
      <c r="C4066" s="55" t="s">
        <v>8146</v>
      </c>
      <c r="D4066" s="141" t="s">
        <v>6548</v>
      </c>
      <c r="E4066" s="88">
        <v>45510</v>
      </c>
      <c r="F4066" s="37" t="str">
        <f>VLOOKUP($C4066,CARPETAS!$C$5:$L$2388,2,FALSE)</f>
        <v>PYB126</v>
      </c>
      <c r="G4066" s="27">
        <f>VLOOKUP($C4066,CARPETAS!$C$5:$L$2388,9,FALSE)</f>
        <v>0</v>
      </c>
      <c r="H4066" s="28">
        <f>VLOOKUP($C4066,CARPETAS!$C$5:$L$2388,5,FALSE)</f>
        <v>0</v>
      </c>
      <c r="I4066" s="88">
        <f>E4066+3</f>
        <v>45513</v>
      </c>
      <c r="J4066" s="29" t="str">
        <f>VLOOKUP($C4066,CARPETAS!$C$5:$L$2388,4,FALSE)</f>
        <v>Salto</v>
      </c>
      <c r="K4066" s="38"/>
      <c r="L4066" s="93">
        <f t="shared" si="258"/>
        <v>45514</v>
      </c>
      <c r="M4066" s="30">
        <f t="shared" si="256"/>
        <v>4</v>
      </c>
      <c r="N4066" s="31">
        <v>980</v>
      </c>
      <c r="O4066" s="31" t="s">
        <v>8147</v>
      </c>
      <c r="P4066" s="31">
        <v>981</v>
      </c>
      <c r="Q4066" s="31"/>
      <c r="R4066" s="31" t="s">
        <v>5286</v>
      </c>
      <c r="S4066" s="31" t="s">
        <v>6214</v>
      </c>
      <c r="T4066" s="40" t="s">
        <v>8148</v>
      </c>
      <c r="U4066" s="40"/>
    </row>
    <row r="4067" ht="15" customHeight="1">
      <c r="A4067" s="39">
        <v>32</v>
      </c>
      <c r="B4067" s="54" t="s">
        <v>40</v>
      </c>
      <c r="C4067" s="55" t="s">
        <v>8149</v>
      </c>
      <c r="D4067" s="141" t="s">
        <v>8141</v>
      </c>
      <c r="E4067" s="88">
        <v>45507</v>
      </c>
      <c r="F4067" s="37" t="str">
        <f>VLOOKUP($C4067,CARPETAS!$C$5:$L$2388,2,FALSE)</f>
        <v>BRB052</v>
      </c>
      <c r="G4067" s="27" t="str">
        <f>VLOOKUP($C4067,CARPETAS!$C$5:$L$2388,9,FALSE)</f>
        <v>149,90,07</v>
      </c>
      <c r="H4067" s="28" t="str">
        <f>VLOOKUP($C4067,CARPETAS!$C$5:$L$2388,5,FALSE)</f>
        <v>Sergio Navas</v>
      </c>
      <c r="I4067" s="88">
        <f>E4067+6</f>
        <v>45513</v>
      </c>
      <c r="J4067" s="29" t="str">
        <f>VLOOKUP($C4067,CARPETAS!$C$5:$L$2388,4,FALSE)</f>
        <v>Rio Branco</v>
      </c>
      <c r="K4067" s="38"/>
      <c r="L4067" s="93">
        <f t="shared" si="258"/>
        <v>45514</v>
      </c>
      <c r="M4067" s="30">
        <f t="shared" si="256"/>
        <v>7</v>
      </c>
      <c r="N4067" s="31">
        <v>936</v>
      </c>
      <c r="O4067" s="31" t="s">
        <v>8150</v>
      </c>
      <c r="P4067" s="31">
        <v>938</v>
      </c>
      <c r="Q4067" s="31">
        <v>147</v>
      </c>
      <c r="R4067" s="31" t="s">
        <v>8151</v>
      </c>
      <c r="S4067" s="31" t="s">
        <v>8152</v>
      </c>
      <c r="T4067" s="40" t="s">
        <v>8153</v>
      </c>
      <c r="U4067" s="40"/>
    </row>
    <row r="4068" ht="15" customHeight="1">
      <c r="A4068" s="39">
        <v>32</v>
      </c>
      <c r="B4068" s="54" t="s">
        <v>40</v>
      </c>
      <c r="C4068" s="55" t="s">
        <v>8154</v>
      </c>
      <c r="D4068" s="141" t="s">
        <v>7517</v>
      </c>
      <c r="E4068" s="88">
        <v>45512</v>
      </c>
      <c r="F4068" s="37" t="str">
        <f>VLOOKUP($C4068,CARPETAS!$C$5:$L$2388,2,FALSE)</f>
        <v>BRB054</v>
      </c>
      <c r="G4068" s="27" t="str">
        <f>VLOOKUP($C4068,CARPETAS!$C$5:$L$2388,9,FALSE)</f>
        <v>149,96,96</v>
      </c>
      <c r="H4068" s="28" t="str">
        <f>VLOOKUP($C4068,CARPETAS!$C$5:$L$2388,5,FALSE)</f>
        <v>Zanini</v>
      </c>
      <c r="I4068" s="88">
        <v>45513</v>
      </c>
      <c r="J4068" s="29" t="str">
        <f>VLOOKUP($C4068,CARPETAS!$C$5:$L$2388,4,FALSE)</f>
        <v>Rio Branco</v>
      </c>
      <c r="K4068" s="38"/>
      <c r="L4068" s="93">
        <f t="shared" si="258"/>
        <v>45514</v>
      </c>
      <c r="M4068" s="30">
        <f t="shared" si="256"/>
        <v>2</v>
      </c>
      <c r="N4068" s="31">
        <v>918</v>
      </c>
      <c r="O4068" s="31" t="s">
        <v>8155</v>
      </c>
      <c r="P4068" s="31">
        <v>918</v>
      </c>
      <c r="Q4068" s="31">
        <v>4649</v>
      </c>
      <c r="R4068" s="31" t="s">
        <v>3132</v>
      </c>
      <c r="S4068" s="31" t="s">
        <v>2753</v>
      </c>
      <c r="T4068" s="40" t="s">
        <v>8156</v>
      </c>
      <c r="U4068" s="40"/>
    </row>
    <row r="4069" ht="15" customHeight="1">
      <c r="A4069" s="39">
        <v>32</v>
      </c>
      <c r="B4069" s="54" t="s">
        <v>40</v>
      </c>
      <c r="C4069" s="55" t="s">
        <v>8088</v>
      </c>
      <c r="D4069" s="141" t="s">
        <v>37</v>
      </c>
      <c r="E4069" s="88">
        <v>45512</v>
      </c>
      <c r="F4069" s="37" t="str">
        <f>VLOOKUP($C4069,CARPETAS!$C$5:$L$2388,2,FALSE)</f>
        <v>BRB049</v>
      </c>
      <c r="G4069" s="27" t="str">
        <f>VLOOKUP($C4069,CARPETAS!$C$5:$L$2388,9,FALSE)</f>
        <v>149.87.05</v>
      </c>
      <c r="H4069" s="28" t="str">
        <f>VLOOKUP($C4069,CARPETAS!$C$5:$L$2388,5,FALSE)</f>
        <v>FG</v>
      </c>
      <c r="I4069" s="88">
        <v>45513</v>
      </c>
      <c r="J4069" s="29" t="str">
        <f>VLOOKUP($C4069,CARPETAS!$C$5:$L$2388,4,FALSE)</f>
        <v>Rio Branco</v>
      </c>
      <c r="K4069" s="38"/>
      <c r="L4069" s="93">
        <f t="shared" si="258"/>
        <v>45514</v>
      </c>
      <c r="M4069" s="30">
        <f t="shared" si="256"/>
        <v>2</v>
      </c>
      <c r="N4069" s="31">
        <v>990</v>
      </c>
      <c r="O4069" s="31" t="s">
        <v>787</v>
      </c>
      <c r="P4069" s="31">
        <v>990</v>
      </c>
      <c r="Q4069" s="31">
        <v>272</v>
      </c>
      <c r="R4069" s="31" t="s">
        <v>8061</v>
      </c>
      <c r="S4069" s="31" t="s">
        <v>8062</v>
      </c>
      <c r="T4069" s="40" t="s">
        <v>8157</v>
      </c>
      <c r="U4069" s="40"/>
    </row>
    <row r="4070" ht="15" customHeight="1">
      <c r="A4070" s="39">
        <v>32</v>
      </c>
      <c r="B4070" s="54" t="s">
        <v>40</v>
      </c>
      <c r="C4070" s="55" t="s">
        <v>8158</v>
      </c>
      <c r="D4070" s="141" t="s">
        <v>6984</v>
      </c>
      <c r="E4070" s="88">
        <v>45511</v>
      </c>
      <c r="F4070" s="37" t="str">
        <f>VLOOKUP($C4070,CARPETAS!$C$5:$L$2388,2,FALSE)</f>
        <v>PYB127</v>
      </c>
      <c r="G4070" s="27">
        <f>VLOOKUP($C4070,CARPETAS!$C$5:$L$2388,9,FALSE)</f>
        <v>0</v>
      </c>
      <c r="H4070" s="28">
        <f>VLOOKUP($C4070,CARPETAS!$C$5:$L$2388,5,FALSE)</f>
        <v>0</v>
      </c>
      <c r="I4070" s="88">
        <v>45513</v>
      </c>
      <c r="J4070" s="29" t="str">
        <f>VLOOKUP($C4070,CARPETAS!$C$5:$L$2388,4,FALSE)</f>
        <v>Salto</v>
      </c>
      <c r="K4070" s="38"/>
      <c r="L4070" s="93">
        <f t="shared" si="258"/>
        <v>45514</v>
      </c>
      <c r="M4070" s="30">
        <f t="shared" si="256"/>
        <v>3</v>
      </c>
      <c r="N4070" s="31">
        <v>980</v>
      </c>
      <c r="O4070" s="31" t="s">
        <v>8159</v>
      </c>
      <c r="P4070" s="31">
        <v>983</v>
      </c>
      <c r="Q4070" s="31"/>
      <c r="R4070" s="31" t="s">
        <v>5208</v>
      </c>
      <c r="S4070" s="31" t="s">
        <v>5209</v>
      </c>
      <c r="T4070" s="40" t="s">
        <v>8160</v>
      </c>
      <c r="U4070" s="40"/>
    </row>
    <row r="4071" ht="15" customHeight="1">
      <c r="A4071" s="39">
        <v>32</v>
      </c>
      <c r="B4071" s="54" t="s">
        <v>40</v>
      </c>
      <c r="C4071" s="55" t="s">
        <v>8126</v>
      </c>
      <c r="D4071" s="141" t="s">
        <v>32</v>
      </c>
      <c r="E4071" s="88">
        <v>45512</v>
      </c>
      <c r="F4071" s="37" t="str">
        <f>VLOOKUP($C4071,CARPETAS!$C$5:$L$2388,2,FALSE)</f>
        <v>BRB053</v>
      </c>
      <c r="G4071" s="27" t="str">
        <f>VLOOKUP($C4071,CARPETAS!$C$5:$L$2388,9,FALSE)</f>
        <v>149,92,49</v>
      </c>
      <c r="H4071" s="28" t="str">
        <f>VLOOKUP($C4071,CARPETAS!$C$5:$L$2388,5,FALSE)</f>
        <v>Silvio </v>
      </c>
      <c r="I4071" s="88">
        <v>45516</v>
      </c>
      <c r="J4071" s="29" t="str">
        <f>VLOOKUP($C4071,CARPETAS!$C$5:$L$2388,4,FALSE)</f>
        <v>Rio Branco</v>
      </c>
      <c r="K4071" s="38"/>
      <c r="L4071" s="93">
        <f t="shared" si="258"/>
        <v>45517</v>
      </c>
      <c r="M4071" s="30">
        <f t="shared" si="256"/>
        <v>5</v>
      </c>
      <c r="N4071" s="31">
        <v>918</v>
      </c>
      <c r="O4071" s="31" t="s">
        <v>1434</v>
      </c>
      <c r="P4071" s="31" t="s">
        <v>1434</v>
      </c>
      <c r="Q4071" s="31">
        <v>7048</v>
      </c>
      <c r="R4071" s="31" t="s">
        <v>8161</v>
      </c>
      <c r="S4071" s="31" t="s">
        <v>8162</v>
      </c>
      <c r="T4071" s="40" t="s">
        <v>8163</v>
      </c>
      <c r="U4071" s="40"/>
    </row>
    <row r="4072" ht="15" customHeight="1">
      <c r="A4072" s="39">
        <v>32</v>
      </c>
      <c r="B4072" s="54" t="s">
        <v>40</v>
      </c>
      <c r="C4072" s="55" t="s">
        <v>8126</v>
      </c>
      <c r="D4072" s="141" t="s">
        <v>36</v>
      </c>
      <c r="E4072" s="88">
        <v>45513</v>
      </c>
      <c r="F4072" s="37" t="str">
        <f>VLOOKUP($C4072,CARPETAS!$C$5:$L$2388,2,FALSE)</f>
        <v>BRB053</v>
      </c>
      <c r="G4072" s="27" t="str">
        <f>VLOOKUP($C4072,CARPETAS!$C$5:$L$2388,9,FALSE)</f>
        <v>149,92,49</v>
      </c>
      <c r="H4072" s="28" t="str">
        <f>VLOOKUP($C4072,CARPETAS!$C$5:$L$2388,5,FALSE)</f>
        <v>Silvio </v>
      </c>
      <c r="I4072" s="88">
        <f>E4072+3</f>
        <v>45516</v>
      </c>
      <c r="J4072" s="29" t="str">
        <f>VLOOKUP($C4072,CARPETAS!$C$5:$L$2388,4,FALSE)</f>
        <v>Rio Branco</v>
      </c>
      <c r="K4072" s="38"/>
      <c r="L4072" s="93">
        <f t="shared" si="258"/>
        <v>45517</v>
      </c>
      <c r="M4072" s="30">
        <f t="shared" si="256"/>
        <v>4</v>
      </c>
      <c r="N4072" s="31">
        <v>918</v>
      </c>
      <c r="O4072" s="31" t="s">
        <v>8164</v>
      </c>
      <c r="P4072" s="31">
        <v>918</v>
      </c>
      <c r="Q4072" s="31">
        <v>7049</v>
      </c>
      <c r="R4072" s="31" t="s">
        <v>8064</v>
      </c>
      <c r="S4072" s="31" t="s">
        <v>2462</v>
      </c>
      <c r="T4072" s="40" t="s">
        <v>8165</v>
      </c>
      <c r="U4072" s="40"/>
    </row>
    <row r="4073" ht="15" customHeight="1">
      <c r="A4073" s="39">
        <v>32</v>
      </c>
      <c r="B4073" s="54" t="s">
        <v>40</v>
      </c>
      <c r="C4073" s="55" t="s">
        <v>8154</v>
      </c>
      <c r="D4073" s="141" t="s">
        <v>1998</v>
      </c>
      <c r="E4073" s="88">
        <v>45513</v>
      </c>
      <c r="F4073" s="37" t="str">
        <f>VLOOKUP($C4073,CARPETAS!$C$5:$L$2388,2,FALSE)</f>
        <v>BRB054</v>
      </c>
      <c r="G4073" s="27" t="str">
        <f>VLOOKUP($C4073,CARPETAS!$C$5:$L$2388,9,FALSE)</f>
        <v>149,96,96</v>
      </c>
      <c r="H4073" s="28" t="str">
        <f>VLOOKUP($C4073,CARPETAS!$C$5:$L$2388,5,FALSE)</f>
        <v>Zanini</v>
      </c>
      <c r="I4073" s="88">
        <f>E4073+3</f>
        <v>45516</v>
      </c>
      <c r="J4073" s="29" t="str">
        <f>VLOOKUP($C4073,CARPETAS!$C$5:$L$2388,4,FALSE)</f>
        <v>Rio Branco</v>
      </c>
      <c r="K4073" s="38"/>
      <c r="L4073" s="93">
        <f t="shared" si="258"/>
        <v>45517</v>
      </c>
      <c r="M4073" s="30">
        <f t="shared" si="256"/>
        <v>4</v>
      </c>
      <c r="N4073" s="31">
        <v>918</v>
      </c>
      <c r="O4073" s="31" t="s">
        <v>2459</v>
      </c>
      <c r="P4073" s="31">
        <v>919</v>
      </c>
      <c r="Q4073" s="31">
        <v>4654</v>
      </c>
      <c r="R4073" s="31" t="s">
        <v>519</v>
      </c>
      <c r="S4073" s="31" t="s">
        <v>520</v>
      </c>
      <c r="T4073" s="40" t="s">
        <v>8166</v>
      </c>
      <c r="U4073" s="40"/>
    </row>
    <row r="4074" ht="15" customHeight="1">
      <c r="A4074" s="39">
        <v>32</v>
      </c>
      <c r="B4074" s="54" t="s">
        <v>40</v>
      </c>
      <c r="C4074" s="55" t="s">
        <v>8088</v>
      </c>
      <c r="D4074" s="141" t="s">
        <v>37</v>
      </c>
      <c r="E4074" s="88">
        <v>45513</v>
      </c>
      <c r="F4074" s="37" t="str">
        <f>VLOOKUP($C4074,CARPETAS!$C$5:$L$2388,2,FALSE)</f>
        <v>BRB049</v>
      </c>
      <c r="G4074" s="27" t="str">
        <f>VLOOKUP($C4074,CARPETAS!$C$5:$L$2388,9,FALSE)</f>
        <v>149.87.05</v>
      </c>
      <c r="H4074" s="28" t="str">
        <f>VLOOKUP($C4074,CARPETAS!$C$5:$L$2388,5,FALSE)</f>
        <v>FG</v>
      </c>
      <c r="I4074" s="88">
        <f>E4074+3</f>
        <v>45516</v>
      </c>
      <c r="J4074" s="29" t="str">
        <f>VLOOKUP($C4074,CARPETAS!$C$5:$L$2388,4,FALSE)</f>
        <v>Rio Branco</v>
      </c>
      <c r="K4074" s="38"/>
      <c r="L4074" s="93">
        <f t="shared" si="258"/>
        <v>45517</v>
      </c>
      <c r="M4074" s="30">
        <f t="shared" si="256"/>
        <v>4</v>
      </c>
      <c r="N4074" s="31">
        <v>990</v>
      </c>
      <c r="O4074" s="31" t="s">
        <v>802</v>
      </c>
      <c r="P4074" s="31">
        <v>990</v>
      </c>
      <c r="Q4074" s="31">
        <v>275</v>
      </c>
      <c r="R4074" s="31" t="s">
        <v>8050</v>
      </c>
      <c r="S4074" s="31" t="s">
        <v>8051</v>
      </c>
      <c r="T4074" s="40" t="s">
        <v>8167</v>
      </c>
      <c r="U4074" s="40"/>
    </row>
    <row r="4075" ht="15" customHeight="1">
      <c r="A4075" s="39">
        <v>32</v>
      </c>
      <c r="B4075" s="54" t="s">
        <v>22</v>
      </c>
      <c r="C4075" s="55" t="s">
        <v>23</v>
      </c>
      <c r="D4075" s="141" t="s">
        <v>26</v>
      </c>
      <c r="E4075" s="88">
        <v>45513</v>
      </c>
      <c r="F4075" s="37" t="str">
        <f>VLOOKUP($C4075,CARPETAS!$C$5:$L$2388,2,FALSE)</f>
        <v>BRB</v>
      </c>
      <c r="G4075" s="27" t="str">
        <f>VLOOKUP($C4075,CARPETAS!$C$5:$L$2388,9,FALSE)</f>
        <v>xx</v>
      </c>
      <c r="H4075" s="28" t="str">
        <f>VLOOKUP($C4075,CARPETAS!$C$5:$L$2388,5,FALSE)</f>
        <v>xx</v>
      </c>
      <c r="I4075" s="88">
        <f>E4075+3</f>
        <v>45516</v>
      </c>
      <c r="J4075" s="29" t="str">
        <f>VLOOKUP($C4075,CARPETAS!$C$5:$L$2388,4,FALSE)</f>
        <v>xx</v>
      </c>
      <c r="K4075" s="38"/>
      <c r="L4075" s="93">
        <f t="shared" si="258"/>
        <v>45517</v>
      </c>
      <c r="M4075" s="30">
        <f t="shared" si="256"/>
        <v>4</v>
      </c>
      <c r="N4075" s="31">
        <v>990</v>
      </c>
      <c r="O4075" s="31"/>
      <c r="P4075" s="31"/>
      <c r="Q4075" s="31"/>
      <c r="R4075" s="31"/>
      <c r="S4075" s="31"/>
      <c r="T4075" s="40"/>
      <c r="U4075" s="40"/>
    </row>
    <row r="4076" ht="15" customHeight="1">
      <c r="A4076" s="39">
        <v>32</v>
      </c>
      <c r="B4076" s="54" t="s">
        <v>40</v>
      </c>
      <c r="C4076" s="55" t="s">
        <v>8077</v>
      </c>
      <c r="D4076" s="141" t="s">
        <v>7443</v>
      </c>
      <c r="E4076" s="88">
        <v>45513</v>
      </c>
      <c r="F4076" s="37" t="str">
        <f>VLOOKUP($C4076,CARPETAS!$C$5:$L$2388,2,FALSE)</f>
        <v>BRC001</v>
      </c>
      <c r="G4076" s="27" t="str">
        <f>VLOOKUP($C4076,CARPETAS!$C$5:$L$2388,9,FALSE)</f>
        <v>149,85,27</v>
      </c>
      <c r="H4076" s="28" t="str">
        <f>VLOOKUP($C4076,CARPETAS!$C$5:$L$2388,5,FALSE)</f>
        <v>FG</v>
      </c>
      <c r="I4076" s="88">
        <f>E4076+3</f>
        <v>45516</v>
      </c>
      <c r="J4076" s="29" t="str">
        <f>VLOOKUP($C4076,CARPETAS!$C$5:$L$2388,4,FALSE)</f>
        <v>Rio Branco</v>
      </c>
      <c r="K4076" s="38"/>
      <c r="L4076" s="93">
        <f t="shared" si="258"/>
        <v>45517</v>
      </c>
      <c r="M4076" s="30">
        <f t="shared" si="256"/>
        <v>4</v>
      </c>
      <c r="N4076" s="31">
        <v>990</v>
      </c>
      <c r="O4076" s="31" t="s">
        <v>8168</v>
      </c>
      <c r="P4076" s="31">
        <v>990</v>
      </c>
      <c r="Q4076" s="31"/>
      <c r="R4076" s="31" t="s">
        <v>8124</v>
      </c>
      <c r="S4076" s="31" t="s">
        <v>8059</v>
      </c>
      <c r="T4076" s="40" t="s">
        <v>8169</v>
      </c>
      <c r="U4076" s="40"/>
    </row>
    <row r="4077" ht="15" customHeight="1">
      <c r="A4077" s="39">
        <v>32</v>
      </c>
      <c r="B4077" s="54" t="s">
        <v>40</v>
      </c>
      <c r="C4077" s="55" t="s">
        <v>8003</v>
      </c>
      <c r="D4077" s="141" t="s">
        <v>1091</v>
      </c>
      <c r="E4077" s="88">
        <v>45514</v>
      </c>
      <c r="F4077" s="37" t="str">
        <f>VLOOKUP($C4077,CARPETAS!$C$5:$L$2388,2,FALSE)</f>
        <v>BRB045</v>
      </c>
      <c r="G4077" s="27" t="str">
        <f>VLOOKUP($C4077,CARPETAS!$C$5:$L$2388,9,FALSE)</f>
        <v>149,71,45</v>
      </c>
      <c r="H4077" s="28" t="str">
        <f>VLOOKUP($C4077,CARPETAS!$C$5:$L$2388,5,FALSE)</f>
        <v>Amaro</v>
      </c>
      <c r="I4077" s="88">
        <v>45517</v>
      </c>
      <c r="J4077" s="29" t="str">
        <f>VLOOKUP($C4077,CARPETAS!$C$5:$L$2388,4,FALSE)</f>
        <v>Rio Branco</v>
      </c>
      <c r="K4077" s="38"/>
      <c r="L4077" s="93">
        <f t="shared" si="258"/>
        <v>45518</v>
      </c>
      <c r="M4077" s="30">
        <f t="shared" si="256"/>
        <v>4</v>
      </c>
      <c r="N4077" s="31">
        <v>990</v>
      </c>
      <c r="O4077" s="31" t="s">
        <v>1763</v>
      </c>
      <c r="P4077" s="31">
        <v>990</v>
      </c>
      <c r="Q4077" s="31">
        <v>24402</v>
      </c>
      <c r="R4077" s="31" t="s">
        <v>8170</v>
      </c>
      <c r="S4077" s="31" t="s">
        <v>8171</v>
      </c>
      <c r="T4077" s="40" t="s">
        <v>8172</v>
      </c>
      <c r="U4077" s="40"/>
    </row>
    <row r="4078" ht="15" customHeight="1">
      <c r="A4078" s="39">
        <v>33</v>
      </c>
      <c r="B4078" s="54" t="s">
        <v>40</v>
      </c>
      <c r="C4078" s="55" t="s">
        <v>8173</v>
      </c>
      <c r="D4078" s="141" t="s">
        <v>6984</v>
      </c>
      <c r="E4078" s="88">
        <v>45515</v>
      </c>
      <c r="F4078" s="37" t="str">
        <f>VLOOKUP($C4078,CARPETAS!$C$5:$L$2388,2,FALSE)</f>
        <v>PYB128</v>
      </c>
      <c r="G4078" s="27" t="str">
        <f>VLOOKUP($C4078,CARPETAS!$C$5:$L$2388,9,FALSE)</f>
        <v>149,99,78</v>
      </c>
      <c r="H4078" s="28">
        <f>VLOOKUP($C4078,CARPETAS!$C$5:$L$2388,5,FALSE)</f>
        <v>0</v>
      </c>
      <c r="I4078" s="88">
        <v>45517</v>
      </c>
      <c r="J4078" s="29" t="str">
        <f>VLOOKUP($C4078,CARPETAS!$C$5:$L$2388,4,FALSE)</f>
        <v>Salto</v>
      </c>
      <c r="K4078" s="38"/>
      <c r="L4078" s="93">
        <f t="shared" si="258"/>
        <v>45518</v>
      </c>
      <c r="M4078" s="30">
        <f t="shared" si="256"/>
        <v>3</v>
      </c>
      <c r="N4078" s="31">
        <v>980</v>
      </c>
      <c r="O4078" s="31" t="s">
        <v>8174</v>
      </c>
      <c r="P4078" s="31">
        <v>982</v>
      </c>
      <c r="Q4078" s="31"/>
      <c r="R4078" s="31" t="s">
        <v>8175</v>
      </c>
      <c r="S4078" s="31" t="s">
        <v>8176</v>
      </c>
      <c r="T4078" s="40" t="s">
        <v>8177</v>
      </c>
      <c r="U4078" s="40"/>
    </row>
    <row r="4079" ht="15" customHeight="1">
      <c r="A4079" s="39">
        <v>33</v>
      </c>
      <c r="B4079" s="54" t="s">
        <v>40</v>
      </c>
      <c r="C4079" s="55" t="s">
        <v>8154</v>
      </c>
      <c r="D4079" s="141" t="s">
        <v>1998</v>
      </c>
      <c r="E4079" s="88">
        <v>45516</v>
      </c>
      <c r="F4079" s="37" t="str">
        <f>VLOOKUP($C4079,CARPETAS!$C$5:$L$2388,2,FALSE)</f>
        <v>BRB054</v>
      </c>
      <c r="G4079" s="27" t="str">
        <f>VLOOKUP($C4079,CARPETAS!$C$5:$L$2388,9,FALSE)</f>
        <v>149,96,96</v>
      </c>
      <c r="H4079" s="28" t="str">
        <f>VLOOKUP($C4079,CARPETAS!$C$5:$L$2388,5,FALSE)</f>
        <v>Zanini</v>
      </c>
      <c r="I4079" s="88">
        <v>45517</v>
      </c>
      <c r="J4079" s="29" t="str">
        <f>VLOOKUP($C4079,CARPETAS!$C$5:$L$2388,4,FALSE)</f>
        <v>Rio Branco</v>
      </c>
      <c r="K4079" s="38"/>
      <c r="L4079" s="93">
        <f t="shared" si="258"/>
        <v>45518</v>
      </c>
      <c r="M4079" s="30">
        <f t="shared" si="256"/>
        <v>2</v>
      </c>
      <c r="N4079" s="31">
        <v>918</v>
      </c>
      <c r="O4079" s="31" t="s">
        <v>2474</v>
      </c>
      <c r="P4079" s="31">
        <v>919</v>
      </c>
      <c r="Q4079" s="31">
        <v>4655</v>
      </c>
      <c r="R4079" s="31" t="s">
        <v>335</v>
      </c>
      <c r="S4079" s="31" t="s">
        <v>336</v>
      </c>
      <c r="T4079" s="40" t="s">
        <v>8178</v>
      </c>
      <c r="U4079" s="40"/>
    </row>
    <row r="4080" ht="15" customHeight="1">
      <c r="A4080" s="39">
        <v>33</v>
      </c>
      <c r="B4080" s="54" t="s">
        <v>40</v>
      </c>
      <c r="C4080" s="55" t="s">
        <v>8179</v>
      </c>
      <c r="D4080" s="141" t="s">
        <v>6548</v>
      </c>
      <c r="E4080" s="88">
        <v>45515</v>
      </c>
      <c r="F4080" s="37" t="str">
        <f>VLOOKUP($C4080,CARPETAS!$C$5:$L$2388,2,FALSE)</f>
        <v>PYB130</v>
      </c>
      <c r="G4080" s="27" t="str">
        <f>VLOOKUP($C4080,CARPETAS!$C$5:$L$2388,9,FALSE)</f>
        <v>149,99,92</v>
      </c>
      <c r="H4080" s="28">
        <f>VLOOKUP($C4080,CARPETAS!$C$5:$L$2388,5,FALSE)</f>
        <v>0</v>
      </c>
      <c r="I4080" s="88">
        <v>45518</v>
      </c>
      <c r="J4080" s="29" t="str">
        <f>VLOOKUP($C4080,CARPETAS!$C$5:$L$2388,4,FALSE)</f>
        <v>Salto</v>
      </c>
      <c r="K4080" s="38"/>
      <c r="L4080" s="93">
        <f t="shared" si="258"/>
        <v>45519</v>
      </c>
      <c r="M4080" s="30">
        <f t="shared" si="256"/>
        <v>4</v>
      </c>
      <c r="N4080" s="31">
        <v>980</v>
      </c>
      <c r="O4080" s="31" t="s">
        <v>8180</v>
      </c>
      <c r="P4080" s="31">
        <v>982</v>
      </c>
      <c r="Q4080" s="31"/>
      <c r="R4080" s="31" t="s">
        <v>6815</v>
      </c>
      <c r="S4080" s="31" t="s">
        <v>6816</v>
      </c>
      <c r="T4080" s="282" t="s">
        <v>8181</v>
      </c>
      <c r="U4080" s="282"/>
    </row>
    <row r="4081" ht="15" customHeight="1">
      <c r="A4081" s="39">
        <v>33</v>
      </c>
      <c r="B4081" s="54" t="s">
        <v>40</v>
      </c>
      <c r="C4081" s="55" t="s">
        <v>8182</v>
      </c>
      <c r="D4081" s="141" t="s">
        <v>1091</v>
      </c>
      <c r="E4081" s="88">
        <v>45517</v>
      </c>
      <c r="F4081" s="37" t="str">
        <f>VLOOKUP($C4081,CARPETAS!$C$5:$L$2388,2,FALSE)</f>
        <v>BRB058</v>
      </c>
      <c r="G4081" s="27" t="str">
        <f>VLOOKUP($C4081,CARPETAS!$C$5:$L$2388,9,FALSE)</f>
        <v>150,01,69</v>
      </c>
      <c r="H4081" s="28" t="str">
        <f>VLOOKUP($C4081,CARPETAS!$C$5:$L$2388,5,FALSE)</f>
        <v>Amaro</v>
      </c>
      <c r="I4081" s="88">
        <v>45518</v>
      </c>
      <c r="J4081" s="29" t="str">
        <f>VLOOKUP($C4081,CARPETAS!$C$5:$L$2388,4,FALSE)</f>
        <v>Rio Branco</v>
      </c>
      <c r="K4081" s="38"/>
      <c r="L4081" s="93">
        <f t="shared" si="258"/>
        <v>45519</v>
      </c>
      <c r="M4081" s="30">
        <f t="shared" si="256"/>
        <v>2</v>
      </c>
      <c r="N4081" s="31">
        <v>990</v>
      </c>
      <c r="O4081" s="31" t="s">
        <v>1787</v>
      </c>
      <c r="P4081" s="31">
        <v>918</v>
      </c>
      <c r="Q4081" s="31">
        <v>24418</v>
      </c>
      <c r="R4081" s="31" t="s">
        <v>8053</v>
      </c>
      <c r="S4081" s="31" t="s">
        <v>8183</v>
      </c>
      <c r="T4081" s="282" t="s">
        <v>8184</v>
      </c>
      <c r="U4081" s="282"/>
    </row>
    <row r="4082" ht="15" customHeight="1">
      <c r="A4082" s="39">
        <v>33</v>
      </c>
      <c r="B4082" s="54" t="s">
        <v>40</v>
      </c>
      <c r="C4082" s="55" t="s">
        <v>8185</v>
      </c>
      <c r="D4082" s="141" t="s">
        <v>32</v>
      </c>
      <c r="E4082" s="88">
        <v>45517</v>
      </c>
      <c r="F4082" s="37" t="str">
        <f>VLOOKUP($C4082,CARPETAS!$C$5:$L$2388,2,FALSE)</f>
        <v>BRB057</v>
      </c>
      <c r="G4082" s="27" t="str">
        <f>VLOOKUP($C4082,CARPETAS!$C$5:$L$2388,9,FALSE)</f>
        <v>150,01,65</v>
      </c>
      <c r="H4082" s="28" t="str">
        <f>VLOOKUP($C4082,CARPETAS!$C$5:$L$2388,5,FALSE)</f>
        <v>Silvio </v>
      </c>
      <c r="I4082" s="88">
        <v>45518</v>
      </c>
      <c r="J4082" s="29" t="str">
        <f>VLOOKUP($C4082,CARPETAS!$C$5:$L$2388,4,FALSE)</f>
        <v>Rio Branco</v>
      </c>
      <c r="K4082" s="38"/>
      <c r="L4082" s="93">
        <f>I4082+1+1</f>
        <v>45520</v>
      </c>
      <c r="M4082" s="30">
        <f t="shared" si="256"/>
        <v>3</v>
      </c>
      <c r="N4082" s="31">
        <v>918</v>
      </c>
      <c r="O4082" s="31" t="s">
        <v>1442</v>
      </c>
      <c r="P4082" s="31">
        <v>919</v>
      </c>
      <c r="Q4082" s="31">
        <v>7067</v>
      </c>
      <c r="R4082" s="31" t="s">
        <v>5796</v>
      </c>
      <c r="S4082" s="31" t="s">
        <v>5542</v>
      </c>
      <c r="T4082" s="282" t="s">
        <v>8186</v>
      </c>
      <c r="U4082" s="282"/>
    </row>
    <row r="4083" ht="15" customHeight="1">
      <c r="A4083" s="39">
        <v>31</v>
      </c>
      <c r="B4083" s="54" t="s">
        <v>40</v>
      </c>
      <c r="C4083" s="55" t="s">
        <v>8187</v>
      </c>
      <c r="D4083" s="141" t="s">
        <v>8141</v>
      </c>
      <c r="E4083" s="88">
        <v>45514</v>
      </c>
      <c r="F4083" s="37" t="str">
        <f>VLOOKUP($C4083,CARPETAS!$C$5:$L$2388,2,FALSE)</f>
        <v>BRB056</v>
      </c>
      <c r="G4083" s="27" t="str">
        <f>VLOOKUP($C4083,CARPETAS!$C$5:$L$2388,9,FALSE)</f>
        <v>149,98,15</v>
      </c>
      <c r="H4083" s="28" t="str">
        <f>VLOOKUP($C4083,CARPETAS!$C$5:$L$2388,5,FALSE)</f>
        <v>Silvio </v>
      </c>
      <c r="I4083" s="88">
        <v>45518</v>
      </c>
      <c r="J4083" s="29" t="str">
        <f>VLOOKUP($C4083,CARPETAS!$C$5:$L$2388,4,FALSE)</f>
        <v>Rio Branco</v>
      </c>
      <c r="K4083" s="38"/>
      <c r="L4083" s="93">
        <f>I4083+1+1</f>
        <v>45520</v>
      </c>
      <c r="M4083" s="30">
        <f t="shared" si="256"/>
        <v>6</v>
      </c>
      <c r="N4083" s="31">
        <v>936</v>
      </c>
      <c r="O4083" s="31" t="s">
        <v>8188</v>
      </c>
      <c r="P4083" s="31">
        <v>936</v>
      </c>
      <c r="Q4083" s="31">
        <v>7059</v>
      </c>
      <c r="R4083" s="31" t="s">
        <v>8189</v>
      </c>
      <c r="S4083" s="31" t="s">
        <v>8190</v>
      </c>
      <c r="T4083" s="282" t="s">
        <v>8191</v>
      </c>
      <c r="U4083" s="282"/>
    </row>
    <row r="4084" ht="15" customHeight="1">
      <c r="A4084" s="39">
        <v>33</v>
      </c>
      <c r="B4084" s="54" t="s">
        <v>40</v>
      </c>
      <c r="C4084" s="55" t="s">
        <v>8192</v>
      </c>
      <c r="D4084" s="141" t="s">
        <v>6554</v>
      </c>
      <c r="E4084" s="88">
        <v>45514</v>
      </c>
      <c r="F4084" s="37" t="str">
        <f>VLOOKUP($C4084,CARPETAS!$C$5:$L$2388,2,FALSE)</f>
        <v>PYB129</v>
      </c>
      <c r="G4084" s="27" t="str">
        <f>VLOOKUP($C4084,CARPETAS!$C$5:$L$2388,9,FALSE)</f>
        <v>149,99,76</v>
      </c>
      <c r="H4084" s="28">
        <f>VLOOKUP($C4084,CARPETAS!$C$5:$L$2388,5,FALSE)</f>
        <v>0</v>
      </c>
      <c r="I4084" s="88">
        <v>45519</v>
      </c>
      <c r="J4084" s="29" t="str">
        <f>VLOOKUP($C4084,CARPETAS!$C$5:$L$2388,4,FALSE)</f>
        <v>Salto</v>
      </c>
      <c r="K4084" s="38"/>
      <c r="L4084" s="93">
        <f>I4084+1</f>
        <v>45520</v>
      </c>
      <c r="M4084" s="30">
        <f t="shared" si="256"/>
        <v>6</v>
      </c>
      <c r="N4084" s="31">
        <v>930</v>
      </c>
      <c r="O4084" s="31" t="s">
        <v>8193</v>
      </c>
      <c r="P4084" s="31">
        <v>930</v>
      </c>
      <c r="Q4084" s="31"/>
      <c r="R4084" s="31" t="s">
        <v>2406</v>
      </c>
      <c r="S4084" s="31" t="s">
        <v>6717</v>
      </c>
      <c r="T4084" s="40" t="s">
        <v>8194</v>
      </c>
      <c r="U4084" s="40"/>
    </row>
    <row r="4085" ht="15" customHeight="1">
      <c r="A4085" s="39">
        <v>33</v>
      </c>
      <c r="B4085" s="54" t="s">
        <v>22</v>
      </c>
      <c r="C4085" s="55" t="s">
        <v>23</v>
      </c>
      <c r="D4085" s="141" t="s">
        <v>6554</v>
      </c>
      <c r="E4085" s="88">
        <v>45515</v>
      </c>
      <c r="F4085" s="37" t="str">
        <f>VLOOKUP($C4085,CARPETAS!$C$5:$L$2388,2,FALSE)</f>
        <v>BRB</v>
      </c>
      <c r="G4085" s="27" t="str">
        <f>VLOOKUP($C4085,CARPETAS!$C$5:$L$2388,9,FALSE)</f>
        <v>xx</v>
      </c>
      <c r="H4085" s="28" t="str">
        <f>VLOOKUP($C4085,CARPETAS!$C$5:$L$2388,5,FALSE)</f>
        <v>xx</v>
      </c>
      <c r="I4085" s="88">
        <f>E4085+4</f>
        <v>45519</v>
      </c>
      <c r="J4085" s="29" t="str">
        <f>VLOOKUP($C4085,CARPETAS!$C$5:$L$2388,4,FALSE)</f>
        <v>xx</v>
      </c>
      <c r="K4085" s="38"/>
      <c r="L4085" s="93">
        <f>I4085+1</f>
        <v>45520</v>
      </c>
      <c r="M4085" s="30">
        <f t="shared" si="256"/>
        <v>5</v>
      </c>
      <c r="N4085" s="31">
        <v>930</v>
      </c>
      <c r="O4085" s="31"/>
      <c r="P4085" s="31"/>
      <c r="Q4085" s="31"/>
      <c r="R4085" s="31"/>
      <c r="S4085" s="31"/>
      <c r="T4085" s="40"/>
      <c r="U4085" s="40"/>
    </row>
    <row r="4086" ht="15" customHeight="1">
      <c r="A4086" s="39">
        <v>33</v>
      </c>
      <c r="B4086" s="54" t="s">
        <v>40</v>
      </c>
      <c r="C4086" s="55" t="s">
        <v>8195</v>
      </c>
      <c r="D4086" s="141" t="s">
        <v>37</v>
      </c>
      <c r="E4086" s="88">
        <v>45518</v>
      </c>
      <c r="F4086" s="37" t="str">
        <f>VLOOKUP($C4086,CARPETAS!$C$5:$L$2388,2,FALSE)</f>
        <v>BRB055</v>
      </c>
      <c r="G4086" s="27" t="str">
        <f>VLOOKUP($C4086,CARPETAS!$C$5:$L$2388,9,FALSE)</f>
        <v>149,97,86</v>
      </c>
      <c r="H4086" s="28" t="str">
        <f>VLOOKUP($C4086,CARPETAS!$C$5:$L$2388,5,FALSE)</f>
        <v>FG</v>
      </c>
      <c r="I4086" s="88">
        <v>45519</v>
      </c>
      <c r="J4086" s="29" t="str">
        <f>VLOOKUP($C4086,CARPETAS!$C$5:$L$2388,4,FALSE)</f>
        <v>Rio Branco</v>
      </c>
      <c r="K4086" s="38"/>
      <c r="L4086" s="93">
        <f>I4086+1</f>
        <v>45520</v>
      </c>
      <c r="M4086" s="30">
        <f ref="M4086:M4114" t="shared" si="259">IF(E4086&lt;&gt;"",L4086-E4086,"-")</f>
        <v>2</v>
      </c>
      <c r="N4086" s="31">
        <v>990</v>
      </c>
      <c r="O4086" s="31" t="s">
        <v>809</v>
      </c>
      <c r="P4086" s="31">
        <v>990</v>
      </c>
      <c r="Q4086" s="31">
        <v>283</v>
      </c>
      <c r="R4086" s="31" t="s">
        <v>7633</v>
      </c>
      <c r="S4086" s="31" t="s">
        <v>8037</v>
      </c>
      <c r="T4086" s="40" t="s">
        <v>8196</v>
      </c>
      <c r="U4086" s="40"/>
    </row>
    <row r="4087" ht="15" customHeight="1">
      <c r="A4087" s="39">
        <v>33</v>
      </c>
      <c r="B4087" s="54" t="s">
        <v>40</v>
      </c>
      <c r="C4087" s="55" t="s">
        <v>8179</v>
      </c>
      <c r="D4087" s="141" t="s">
        <v>6548</v>
      </c>
      <c r="E4087" s="88">
        <v>45516</v>
      </c>
      <c r="F4087" s="37" t="str">
        <f>VLOOKUP($C4087,CARPETAS!$C$5:$L$2388,2,FALSE)</f>
        <v>PYB130</v>
      </c>
      <c r="G4087" s="27" t="str">
        <f>VLOOKUP($C4087,CARPETAS!$C$5:$L$2388,9,FALSE)</f>
        <v>149,99,92</v>
      </c>
      <c r="H4087" s="28">
        <f>VLOOKUP($C4087,CARPETAS!$C$5:$L$2388,5,FALSE)</f>
        <v>0</v>
      </c>
      <c r="I4087" s="88">
        <v>45519</v>
      </c>
      <c r="J4087" s="29" t="str">
        <f>VLOOKUP($C4087,CARPETAS!$C$5:$L$2388,4,FALSE)</f>
        <v>Salto</v>
      </c>
      <c r="K4087" s="38"/>
      <c r="L4087" s="93">
        <f>I4087+1</f>
        <v>45520</v>
      </c>
      <c r="M4087" s="30">
        <f t="shared" si="259"/>
        <v>4</v>
      </c>
      <c r="N4087" s="31">
        <v>980</v>
      </c>
      <c r="O4087" s="31" t="s">
        <v>8197</v>
      </c>
      <c r="P4087" s="31">
        <v>981</v>
      </c>
      <c r="Q4087" s="31"/>
      <c r="R4087" s="31" t="s">
        <v>6651</v>
      </c>
      <c r="S4087" s="31" t="s">
        <v>6652</v>
      </c>
      <c r="T4087" s="282" t="s">
        <v>8198</v>
      </c>
      <c r="U4087" s="282"/>
    </row>
    <row r="4088" ht="15" customHeight="1">
      <c r="A4088" s="39">
        <v>33</v>
      </c>
      <c r="B4088" s="54" t="s">
        <v>40</v>
      </c>
      <c r="C4088" s="55" t="s">
        <v>8199</v>
      </c>
      <c r="D4088" s="141" t="s">
        <v>7443</v>
      </c>
      <c r="E4088" s="88">
        <v>45518</v>
      </c>
      <c r="F4088" s="37" t="str">
        <f>VLOOKUP($C4088,CARPETAS!$C$5:$L$2388,2,FALSE)</f>
        <v>BRC002</v>
      </c>
      <c r="G4088" s="27" t="str">
        <f>VLOOKUP($C4088,CARPETAS!$C$5:$L$2388,9,FALSE)</f>
        <v>150,01,61</v>
      </c>
      <c r="H4088" s="28" t="str">
        <f>VLOOKUP($C4088,CARPETAS!$C$5:$L$2388,5,FALSE)</f>
        <v>FG</v>
      </c>
      <c r="I4088" s="88">
        <v>45519</v>
      </c>
      <c r="J4088" s="29" t="str">
        <f>VLOOKUP($C4088,CARPETAS!$C$5:$L$2388,4,FALSE)</f>
        <v>Rio Branco</v>
      </c>
      <c r="K4088" s="38"/>
      <c r="L4088" s="93">
        <f>I4088+1+1</f>
        <v>45521</v>
      </c>
      <c r="M4088" s="30">
        <f t="shared" si="259"/>
        <v>3</v>
      </c>
      <c r="N4088" s="31">
        <v>990</v>
      </c>
      <c r="O4088" s="31" t="s">
        <v>8200</v>
      </c>
      <c r="P4088" s="31">
        <v>990</v>
      </c>
      <c r="Q4088" s="31"/>
      <c r="R4088" s="31" t="s">
        <v>8061</v>
      </c>
      <c r="S4088" s="31" t="s">
        <v>8062</v>
      </c>
      <c r="T4088" s="282" t="s">
        <v>8201</v>
      </c>
      <c r="U4088" s="282"/>
    </row>
    <row r="4089" ht="15" customHeight="1">
      <c r="A4089" s="39">
        <v>33</v>
      </c>
      <c r="B4089" s="54" t="s">
        <v>40</v>
      </c>
      <c r="C4089" s="55" t="s">
        <v>8154</v>
      </c>
      <c r="D4089" s="141" t="s">
        <v>7517</v>
      </c>
      <c r="E4089" s="88">
        <v>45518</v>
      </c>
      <c r="F4089" s="37" t="str">
        <f>VLOOKUP($C4089,CARPETAS!$C$5:$L$2388,2,FALSE)</f>
        <v>BRB054</v>
      </c>
      <c r="G4089" s="27" t="str">
        <f>VLOOKUP($C4089,CARPETAS!$C$5:$L$2388,9,FALSE)</f>
        <v>149,96,96</v>
      </c>
      <c r="H4089" s="28" t="str">
        <f>VLOOKUP($C4089,CARPETAS!$C$5:$L$2388,5,FALSE)</f>
        <v>Zanini</v>
      </c>
      <c r="I4089" s="88">
        <v>45520</v>
      </c>
      <c r="J4089" s="29" t="str">
        <f>VLOOKUP($C4089,CARPETAS!$C$5:$L$2388,4,FALSE)</f>
        <v>Rio Branco</v>
      </c>
      <c r="K4089" s="38"/>
      <c r="L4089" s="93">
        <f ref="L4089:L4114" t="shared" si="260">I4089+1</f>
        <v>45521</v>
      </c>
      <c r="M4089" s="30">
        <f t="shared" si="259"/>
        <v>3</v>
      </c>
      <c r="N4089" s="31">
        <v>918</v>
      </c>
      <c r="O4089" s="31" t="s">
        <v>8202</v>
      </c>
      <c r="P4089" s="31">
        <v>918</v>
      </c>
      <c r="Q4089" s="31">
        <v>4669</v>
      </c>
      <c r="R4089" s="31" t="s">
        <v>364</v>
      </c>
      <c r="S4089" s="31" t="s">
        <v>703</v>
      </c>
      <c r="T4089" s="40" t="s">
        <v>8203</v>
      </c>
      <c r="U4089" s="40"/>
    </row>
    <row r="4090" ht="15" customHeight="1">
      <c r="A4090" s="39">
        <v>33</v>
      </c>
      <c r="B4090" s="54" t="s">
        <v>40</v>
      </c>
      <c r="C4090" s="55" t="s">
        <v>8154</v>
      </c>
      <c r="D4090" s="141" t="s">
        <v>1998</v>
      </c>
      <c r="E4090" s="88">
        <v>45519</v>
      </c>
      <c r="F4090" s="37" t="str">
        <f>VLOOKUP($C4090,CARPETAS!$C$5:$L$2388,2,FALSE)</f>
        <v>BRB054</v>
      </c>
      <c r="G4090" s="27" t="str">
        <f>VLOOKUP($C4090,CARPETAS!$C$5:$L$2388,9,FALSE)</f>
        <v>149,96,96</v>
      </c>
      <c r="H4090" s="28" t="str">
        <f>VLOOKUP($C4090,CARPETAS!$C$5:$L$2388,5,FALSE)</f>
        <v>Zanini</v>
      </c>
      <c r="I4090" s="88">
        <v>45520</v>
      </c>
      <c r="J4090" s="29" t="str">
        <f>VLOOKUP($C4090,CARPETAS!$C$5:$L$2388,4,FALSE)</f>
        <v>Rio Branco</v>
      </c>
      <c r="K4090" s="38"/>
      <c r="L4090" s="93">
        <f t="shared" si="260"/>
        <v>45521</v>
      </c>
      <c r="M4090" s="30">
        <f t="shared" si="259"/>
        <v>2</v>
      </c>
      <c r="N4090" s="31">
        <v>918</v>
      </c>
      <c r="O4090" s="31" t="s">
        <v>2498</v>
      </c>
      <c r="P4090" s="31">
        <v>919</v>
      </c>
      <c r="Q4090" s="31">
        <v>4671</v>
      </c>
      <c r="R4090" s="31" t="s">
        <v>5021</v>
      </c>
      <c r="S4090" s="31" t="s">
        <v>5022</v>
      </c>
      <c r="T4090" s="282" t="s">
        <v>8204</v>
      </c>
      <c r="U4090" s="282"/>
    </row>
    <row r="4091" ht="15" customHeight="1">
      <c r="A4091" s="39">
        <v>33</v>
      </c>
      <c r="B4091" s="54" t="s">
        <v>40</v>
      </c>
      <c r="C4091" s="55" t="s">
        <v>8195</v>
      </c>
      <c r="D4091" s="141" t="s">
        <v>37</v>
      </c>
      <c r="E4091" s="88">
        <v>45519</v>
      </c>
      <c r="F4091" s="37" t="str">
        <f>VLOOKUP($C4091,CARPETAS!$C$5:$L$2388,2,FALSE)</f>
        <v>BRB055</v>
      </c>
      <c r="G4091" s="27" t="str">
        <f>VLOOKUP($C4091,CARPETAS!$C$5:$L$2388,9,FALSE)</f>
        <v>149,97,86</v>
      </c>
      <c r="H4091" s="28" t="str">
        <f>VLOOKUP($C4091,CARPETAS!$C$5:$L$2388,5,FALSE)</f>
        <v>FG</v>
      </c>
      <c r="I4091" s="88">
        <f ref="I4091:I4096" t="shared" si="261">E4091+3</f>
        <v>45522</v>
      </c>
      <c r="J4091" s="29" t="str">
        <f>VLOOKUP($C4091,CARPETAS!$C$5:$L$2388,4,FALSE)</f>
        <v>Rio Branco</v>
      </c>
      <c r="K4091" s="38"/>
      <c r="L4091" s="93">
        <f t="shared" si="260"/>
        <v>45523</v>
      </c>
      <c r="M4091" s="30">
        <f t="shared" si="259"/>
        <v>4</v>
      </c>
      <c r="N4091" s="31">
        <v>990</v>
      </c>
      <c r="O4091" s="31" t="s">
        <v>8205</v>
      </c>
      <c r="P4091" s="31">
        <v>990</v>
      </c>
      <c r="Q4091" s="31">
        <v>288</v>
      </c>
      <c r="R4091" s="31" t="s">
        <v>8050</v>
      </c>
      <c r="S4091" s="31" t="s">
        <v>8051</v>
      </c>
      <c r="T4091" s="40" t="s">
        <v>8206</v>
      </c>
      <c r="U4091" s="40"/>
    </row>
    <row r="4092" ht="15" customHeight="1">
      <c r="A4092" s="39">
        <v>33</v>
      </c>
      <c r="B4092" s="54" t="s">
        <v>40</v>
      </c>
      <c r="C4092" s="55" t="s">
        <v>8185</v>
      </c>
      <c r="D4092" s="141" t="s">
        <v>32</v>
      </c>
      <c r="E4092" s="88">
        <v>45520</v>
      </c>
      <c r="F4092" s="37" t="str">
        <f>VLOOKUP($C4092,CARPETAS!$C$5:$L$2388,2,FALSE)</f>
        <v>BRB057</v>
      </c>
      <c r="G4092" s="27" t="str">
        <f>VLOOKUP($C4092,CARPETAS!$C$5:$L$2388,9,FALSE)</f>
        <v>150,01,65</v>
      </c>
      <c r="H4092" s="28" t="str">
        <f>VLOOKUP($C4092,CARPETAS!$C$5:$L$2388,5,FALSE)</f>
        <v>Silvio </v>
      </c>
      <c r="I4092" s="88">
        <f t="shared" si="261"/>
        <v>45523</v>
      </c>
      <c r="J4092" s="29" t="str">
        <f>VLOOKUP($C4092,CARPETAS!$C$5:$L$2388,4,FALSE)</f>
        <v>Rio Branco</v>
      </c>
      <c r="K4092" s="38"/>
      <c r="L4092" s="93">
        <f t="shared" si="260"/>
        <v>45524</v>
      </c>
      <c r="M4092" s="30">
        <f t="shared" si="259"/>
        <v>4</v>
      </c>
      <c r="N4092" s="31">
        <v>918</v>
      </c>
      <c r="O4092" s="31" t="s">
        <v>1474</v>
      </c>
      <c r="P4092" s="31">
        <v>919</v>
      </c>
      <c r="Q4092" s="31">
        <v>7068</v>
      </c>
      <c r="R4092" s="31" t="s">
        <v>8207</v>
      </c>
      <c r="S4092" s="31" t="s">
        <v>8208</v>
      </c>
      <c r="T4092" s="40" t="s">
        <v>8209</v>
      </c>
      <c r="U4092" s="40"/>
    </row>
    <row r="4093" ht="15" customHeight="1">
      <c r="A4093" s="39">
        <v>33</v>
      </c>
      <c r="B4093" s="54" t="s">
        <v>40</v>
      </c>
      <c r="C4093" s="55" t="s">
        <v>8195</v>
      </c>
      <c r="D4093" s="141" t="s">
        <v>37</v>
      </c>
      <c r="E4093" s="88">
        <v>45520</v>
      </c>
      <c r="F4093" s="37" t="str">
        <f>VLOOKUP($C4093,CARPETAS!$C$5:$L$2388,2,FALSE)</f>
        <v>BRB055</v>
      </c>
      <c r="G4093" s="27" t="str">
        <f>VLOOKUP($C4093,CARPETAS!$C$5:$L$2388,9,FALSE)</f>
        <v>149,97,86</v>
      </c>
      <c r="H4093" s="28" t="str">
        <f>VLOOKUP($C4093,CARPETAS!$C$5:$L$2388,5,FALSE)</f>
        <v>FG</v>
      </c>
      <c r="I4093" s="88">
        <f t="shared" si="261"/>
        <v>45523</v>
      </c>
      <c r="J4093" s="29" t="str">
        <f>VLOOKUP($C4093,CARPETAS!$C$5:$L$2388,4,FALSE)</f>
        <v>Rio Branco</v>
      </c>
      <c r="K4093" s="38"/>
      <c r="L4093" s="93">
        <f t="shared" si="260"/>
        <v>45524</v>
      </c>
      <c r="M4093" s="30">
        <f t="shared" si="259"/>
        <v>4</v>
      </c>
      <c r="N4093" s="31">
        <v>990</v>
      </c>
      <c r="O4093" s="31" t="s">
        <v>815</v>
      </c>
      <c r="P4093" s="31">
        <v>990</v>
      </c>
      <c r="Q4093" s="31">
        <v>293</v>
      </c>
      <c r="R4093" s="31" t="s">
        <v>8079</v>
      </c>
      <c r="S4093" s="31" t="s">
        <v>8080</v>
      </c>
      <c r="T4093" s="40" t="s">
        <v>8206</v>
      </c>
      <c r="U4093" s="40"/>
    </row>
    <row r="4094" ht="15" customHeight="1">
      <c r="A4094" s="39">
        <v>33</v>
      </c>
      <c r="B4094" s="54" t="s">
        <v>40</v>
      </c>
      <c r="C4094" s="55" t="s">
        <v>8195</v>
      </c>
      <c r="D4094" s="141" t="s">
        <v>36</v>
      </c>
      <c r="E4094" s="88">
        <v>45520</v>
      </c>
      <c r="F4094" s="37" t="str">
        <f>VLOOKUP($C4094,CARPETAS!$C$5:$L$2388,2,FALSE)</f>
        <v>BRB055</v>
      </c>
      <c r="G4094" s="27" t="str">
        <f>VLOOKUP($C4094,CARPETAS!$C$5:$L$2388,9,FALSE)</f>
        <v>149,97,86</v>
      </c>
      <c r="H4094" s="28" t="str">
        <f>VLOOKUP($C4094,CARPETAS!$C$5:$L$2388,5,FALSE)</f>
        <v>FG</v>
      </c>
      <c r="I4094" s="88">
        <f t="shared" si="261"/>
        <v>45523</v>
      </c>
      <c r="J4094" s="29" t="str">
        <f>VLOOKUP($C4094,CARPETAS!$C$5:$L$2388,4,FALSE)</f>
        <v>Rio Branco</v>
      </c>
      <c r="K4094" s="38"/>
      <c r="L4094" s="93">
        <f t="shared" si="260"/>
        <v>45524</v>
      </c>
      <c r="M4094" s="30">
        <f t="shared" si="259"/>
        <v>4</v>
      </c>
      <c r="N4094" s="31">
        <v>990</v>
      </c>
      <c r="O4094" s="31" t="s">
        <v>480</v>
      </c>
      <c r="P4094" s="31"/>
      <c r="Q4094" s="31">
        <v>292</v>
      </c>
      <c r="R4094" s="31" t="s">
        <v>8124</v>
      </c>
      <c r="S4094" s="31" t="s">
        <v>8059</v>
      </c>
      <c r="T4094" s="40"/>
      <c r="U4094" s="40"/>
    </row>
    <row r="4095" ht="15" customHeight="1">
      <c r="A4095" s="39">
        <v>33</v>
      </c>
      <c r="B4095" s="54" t="s">
        <v>40</v>
      </c>
      <c r="C4095" s="55" t="s">
        <v>8199</v>
      </c>
      <c r="D4095" s="141" t="s">
        <v>7443</v>
      </c>
      <c r="E4095" s="88">
        <v>45520</v>
      </c>
      <c r="F4095" s="37" t="str">
        <f>VLOOKUP($C4095,CARPETAS!$C$5:$L$2388,2,FALSE)</f>
        <v>BRC002</v>
      </c>
      <c r="G4095" s="27" t="str">
        <f>VLOOKUP($C4095,CARPETAS!$C$5:$L$2388,9,FALSE)</f>
        <v>150,01,61</v>
      </c>
      <c r="H4095" s="28" t="str">
        <f>VLOOKUP($C4095,CARPETAS!$C$5:$L$2388,5,FALSE)</f>
        <v>FG</v>
      </c>
      <c r="I4095" s="88">
        <f t="shared" si="261"/>
        <v>45523</v>
      </c>
      <c r="J4095" s="29" t="str">
        <f>VLOOKUP($C4095,CARPETAS!$C$5:$L$2388,4,FALSE)</f>
        <v>Rio Branco</v>
      </c>
      <c r="K4095" s="38"/>
      <c r="L4095" s="93">
        <f t="shared" si="260"/>
        <v>45524</v>
      </c>
      <c r="M4095" s="30">
        <f t="shared" si="259"/>
        <v>4</v>
      </c>
      <c r="N4095" s="31">
        <v>990</v>
      </c>
      <c r="O4095" s="31" t="s">
        <v>8210</v>
      </c>
      <c r="P4095" s="31">
        <v>990</v>
      </c>
      <c r="Q4095" s="31"/>
      <c r="R4095" s="31" t="s">
        <v>8120</v>
      </c>
      <c r="S4095" s="31"/>
      <c r="T4095" s="40" t="s">
        <v>8211</v>
      </c>
      <c r="U4095" s="40"/>
    </row>
    <row r="4096" ht="28.5">
      <c r="A4096" s="39">
        <v>33</v>
      </c>
      <c r="B4096" s="54" t="s">
        <v>40</v>
      </c>
      <c r="C4096" s="55" t="s">
        <v>8182</v>
      </c>
      <c r="D4096" s="141" t="s">
        <v>7710</v>
      </c>
      <c r="E4096" s="88">
        <v>45521</v>
      </c>
      <c r="F4096" s="37" t="str">
        <f>VLOOKUP($C4096,CARPETAS!$C$5:$L$2388,2,FALSE)</f>
        <v>BRB058</v>
      </c>
      <c r="G4096" s="27" t="str">
        <f>VLOOKUP($C4096,CARPETAS!$C$5:$L$2388,9,FALSE)</f>
        <v>150,01,69</v>
      </c>
      <c r="H4096" s="28" t="str">
        <f>VLOOKUP($C4096,CARPETAS!$C$5:$L$2388,5,FALSE)</f>
        <v>Amaro</v>
      </c>
      <c r="I4096" s="88">
        <f t="shared" si="261"/>
        <v>45524</v>
      </c>
      <c r="J4096" s="29" t="str">
        <f>VLOOKUP($C4096,CARPETAS!$C$5:$L$2388,4,FALSE)</f>
        <v>Rio Branco</v>
      </c>
      <c r="K4096" s="38"/>
      <c r="L4096" s="93">
        <f t="shared" si="260"/>
        <v>45525</v>
      </c>
      <c r="M4096" s="30">
        <f t="shared" si="259"/>
        <v>4</v>
      </c>
      <c r="N4096" s="31">
        <v>990</v>
      </c>
      <c r="O4096" s="31" t="s">
        <v>8212</v>
      </c>
      <c r="P4096" s="31">
        <v>990</v>
      </c>
      <c r="Q4096" s="31">
        <v>24436</v>
      </c>
      <c r="R4096" s="31" t="s">
        <v>8213</v>
      </c>
      <c r="S4096" s="31" t="s">
        <v>8214</v>
      </c>
      <c r="T4096" s="40" t="s">
        <v>8215</v>
      </c>
      <c r="U4096" s="40"/>
    </row>
    <row r="4097" ht="15" customHeight="1">
      <c r="A4097" s="39">
        <v>34</v>
      </c>
      <c r="B4097" s="54" t="s">
        <v>40</v>
      </c>
      <c r="C4097" s="55" t="s">
        <v>8195</v>
      </c>
      <c r="D4097" s="141" t="s">
        <v>8216</v>
      </c>
      <c r="E4097" s="88">
        <v>45523</v>
      </c>
      <c r="F4097" s="37" t="str">
        <f>VLOOKUP($C4097,CARPETAS!$C$5:$L$2388,2,FALSE)</f>
        <v>BRB055</v>
      </c>
      <c r="G4097" s="27" t="str">
        <f>VLOOKUP($C4097,CARPETAS!$C$5:$L$2388,9,FALSE)</f>
        <v>149,97,86</v>
      </c>
      <c r="H4097" s="28" t="str">
        <f>VLOOKUP($C4097,CARPETAS!$C$5:$L$2388,5,FALSE)</f>
        <v>FG</v>
      </c>
      <c r="I4097" s="88">
        <v>45525</v>
      </c>
      <c r="J4097" s="29" t="str">
        <f>VLOOKUP($C4097,CARPETAS!$C$5:$L$2388,4,FALSE)</f>
        <v>Rio Branco</v>
      </c>
      <c r="K4097" s="38"/>
      <c r="L4097" s="93">
        <f t="shared" si="260"/>
        <v>45526</v>
      </c>
      <c r="M4097" s="30">
        <f t="shared" si="259"/>
        <v>3</v>
      </c>
      <c r="N4097" s="31">
        <v>990</v>
      </c>
      <c r="O4097" s="31" t="s">
        <v>2514</v>
      </c>
      <c r="P4097" s="31">
        <v>991</v>
      </c>
      <c r="Q4097" s="31">
        <v>295</v>
      </c>
      <c r="R4097" s="31" t="s">
        <v>8217</v>
      </c>
      <c r="S4097" s="31" t="s">
        <v>8218</v>
      </c>
      <c r="T4097" s="40" t="s">
        <v>8219</v>
      </c>
      <c r="U4097" s="40"/>
    </row>
    <row r="4098" ht="15" customHeight="1">
      <c r="A4098" s="39">
        <v>34</v>
      </c>
      <c r="B4098" s="54" t="s">
        <v>11</v>
      </c>
      <c r="C4098" s="55" t="s">
        <v>8220</v>
      </c>
      <c r="D4098" s="141" t="s">
        <v>6548</v>
      </c>
      <c r="E4098" s="88">
        <v>45523</v>
      </c>
      <c r="F4098" s="37" t="str">
        <f>VLOOKUP($C4098,CARPETAS!$C$5:$L$2388,2,FALSE)</f>
        <v>PYB131</v>
      </c>
      <c r="G4098" s="27" t="str">
        <f>VLOOKUP($C4098,CARPETAS!$C$5:$L$2388,9,FALSE)</f>
        <v>150,07,88</v>
      </c>
      <c r="H4098" s="28">
        <f>VLOOKUP($C4098,CARPETAS!$C$5:$L$2388,5,FALSE)</f>
        <v>0</v>
      </c>
      <c r="I4098" s="88">
        <v>45526</v>
      </c>
      <c r="J4098" s="29" t="str">
        <f>VLOOKUP($C4098,CARPETAS!$C$5:$L$2388,4,FALSE)</f>
        <v>Salto</v>
      </c>
      <c r="K4098" s="38"/>
      <c r="L4098" s="93">
        <f t="shared" si="260"/>
        <v>45527</v>
      </c>
      <c r="M4098" s="30">
        <f t="shared" si="259"/>
        <v>4</v>
      </c>
      <c r="N4098" s="31">
        <v>980</v>
      </c>
      <c r="O4098" s="31"/>
      <c r="P4098" s="31"/>
      <c r="Q4098" s="31"/>
      <c r="R4098" s="31"/>
      <c r="S4098" s="31"/>
      <c r="T4098" s="40"/>
      <c r="U4098" s="40"/>
    </row>
    <row r="4099" ht="15" customHeight="1">
      <c r="A4099" s="39">
        <v>34</v>
      </c>
      <c r="B4099" s="54" t="s">
        <v>11</v>
      </c>
      <c r="C4099" s="55" t="s">
        <v>8192</v>
      </c>
      <c r="D4099" s="141" t="s">
        <v>6554</v>
      </c>
      <c r="E4099" s="88">
        <v>45524</v>
      </c>
      <c r="F4099" s="37" t="str">
        <f>VLOOKUP($C4099,CARPETAS!$C$5:$L$2388,2,FALSE)</f>
        <v>PYB129</v>
      </c>
      <c r="G4099" s="27" t="str">
        <f>VLOOKUP($C4099,CARPETAS!$C$5:$L$2388,9,FALSE)</f>
        <v>149,99,76</v>
      </c>
      <c r="H4099" s="28">
        <f>VLOOKUP($C4099,CARPETAS!$C$5:$L$2388,5,FALSE)</f>
        <v>0</v>
      </c>
      <c r="I4099" s="88">
        <v>45526</v>
      </c>
      <c r="J4099" s="29" t="str">
        <f>VLOOKUP($C4099,CARPETAS!$C$5:$L$2388,4,FALSE)</f>
        <v>Salto</v>
      </c>
      <c r="K4099" s="38"/>
      <c r="L4099" s="93">
        <f t="shared" si="260"/>
        <v>45527</v>
      </c>
      <c r="M4099" s="30">
        <f t="shared" si="259"/>
        <v>3</v>
      </c>
      <c r="N4099" s="31">
        <v>930</v>
      </c>
      <c r="O4099" s="31"/>
      <c r="P4099" s="31"/>
      <c r="Q4099" s="31"/>
      <c r="R4099" s="31"/>
      <c r="S4099" s="31"/>
      <c r="T4099" s="40"/>
      <c r="U4099" s="40"/>
    </row>
    <row r="4100" ht="15" customHeight="1">
      <c r="A4100" s="39">
        <v>34</v>
      </c>
      <c r="B4100" s="54" t="s">
        <v>11</v>
      </c>
      <c r="C4100" s="55" t="s">
        <v>8221</v>
      </c>
      <c r="D4100" s="141" t="s">
        <v>2282</v>
      </c>
      <c r="E4100" s="88">
        <v>45520</v>
      </c>
      <c r="F4100" s="37" t="str">
        <f>VLOOKUP($C4100,CARPETAS!$C$5:$L$2388,2,FALSE)</f>
        <v>BRE024</v>
      </c>
      <c r="G4100" s="27">
        <f>VLOOKUP($C4100,CARPETAS!$C$5:$L$2388,9,FALSE)</f>
        <v>0</v>
      </c>
      <c r="H4100" s="28">
        <f>VLOOKUP($C4100,CARPETAS!$C$5:$L$2388,5,FALSE)</f>
        <v>0</v>
      </c>
      <c r="I4100" s="88">
        <v>45526</v>
      </c>
      <c r="J4100" s="29" t="str">
        <f>VLOOKUP($C4100,CARPETAS!$C$5:$L$2388,4,FALSE)</f>
        <v>Rio Branco</v>
      </c>
      <c r="K4100" s="38"/>
      <c r="L4100" s="93">
        <f t="shared" si="260"/>
        <v>45527</v>
      </c>
      <c r="M4100" s="30">
        <f t="shared" si="259"/>
        <v>7</v>
      </c>
      <c r="N4100" s="31">
        <v>1459</v>
      </c>
      <c r="O4100" s="31"/>
      <c r="P4100" s="31"/>
      <c r="Q4100" s="31"/>
      <c r="R4100" s="31"/>
      <c r="S4100" s="31"/>
      <c r="T4100" s="40" t="s">
        <v>5647</v>
      </c>
      <c r="U4100" s="40"/>
    </row>
    <row r="4101" ht="15" customHeight="1">
      <c r="A4101" s="39">
        <v>34</v>
      </c>
      <c r="B4101" s="54" t="s">
        <v>40</v>
      </c>
      <c r="C4101" s="55" t="s">
        <v>8195</v>
      </c>
      <c r="D4101" s="141" t="s">
        <v>32</v>
      </c>
      <c r="E4101" s="88">
        <v>45524</v>
      </c>
      <c r="F4101" s="37" t="str">
        <f>VLOOKUP($C4101,CARPETAS!$C$5:$L$2388,2,FALSE)</f>
        <v>BRB055</v>
      </c>
      <c r="G4101" s="27" t="str">
        <f>VLOOKUP($C4101,CARPETAS!$C$5:$L$2388,9,FALSE)</f>
        <v>149,97,86</v>
      </c>
      <c r="H4101" s="28" t="str">
        <f>VLOOKUP($C4101,CARPETAS!$C$5:$L$2388,5,FALSE)</f>
        <v>FG</v>
      </c>
      <c r="I4101" s="88">
        <v>45526</v>
      </c>
      <c r="J4101" s="29" t="str">
        <f>VLOOKUP($C4101,CARPETAS!$C$5:$L$2388,4,FALSE)</f>
        <v>Rio Branco</v>
      </c>
      <c r="K4101" s="38"/>
      <c r="L4101" s="93">
        <f t="shared" si="260"/>
        <v>45527</v>
      </c>
      <c r="M4101" s="30">
        <f t="shared" si="259"/>
        <v>3</v>
      </c>
      <c r="N4101" s="31">
        <v>990</v>
      </c>
      <c r="O4101" s="31" t="s">
        <v>1489</v>
      </c>
      <c r="P4101" s="31">
        <v>979</v>
      </c>
      <c r="Q4101" s="31">
        <v>298</v>
      </c>
      <c r="R4101" s="31" t="s">
        <v>8034</v>
      </c>
      <c r="S4101" s="31" t="s">
        <v>8035</v>
      </c>
      <c r="T4101" s="40" t="s">
        <v>8222</v>
      </c>
      <c r="U4101" s="40"/>
    </row>
    <row r="4102" ht="15" customHeight="1">
      <c r="A4102" s="39">
        <v>34</v>
      </c>
      <c r="B4102" s="54" t="s">
        <v>8223</v>
      </c>
      <c r="C4102" s="55" t="s">
        <v>8182</v>
      </c>
      <c r="D4102" s="141" t="s">
        <v>7710</v>
      </c>
      <c r="E4102" s="88">
        <v>45524</v>
      </c>
      <c r="F4102" s="37" t="str">
        <f>VLOOKUP($C4102,CARPETAS!$C$5:$L$2388,2,FALSE)</f>
        <v>BRB058</v>
      </c>
      <c r="G4102" s="27" t="str">
        <f>VLOOKUP($C4102,CARPETAS!$C$5:$L$2388,9,FALSE)</f>
        <v>150,01,69</v>
      </c>
      <c r="H4102" s="28" t="str">
        <f>VLOOKUP($C4102,CARPETAS!$C$5:$L$2388,5,FALSE)</f>
        <v>Amaro</v>
      </c>
      <c r="I4102" s="88">
        <v>45526</v>
      </c>
      <c r="J4102" s="29" t="str">
        <f>VLOOKUP($C4102,CARPETAS!$C$5:$L$2388,4,FALSE)</f>
        <v>Rio Branco</v>
      </c>
      <c r="K4102" s="38"/>
      <c r="L4102" s="93">
        <f t="shared" si="260"/>
        <v>45527</v>
      </c>
      <c r="M4102" s="30">
        <f t="shared" si="259"/>
        <v>3</v>
      </c>
      <c r="N4102" s="31">
        <v>990</v>
      </c>
      <c r="O4102" s="31"/>
      <c r="P4102" s="31"/>
      <c r="Q4102" s="31">
        <v>24447</v>
      </c>
      <c r="R4102" s="31" t="s">
        <v>8224</v>
      </c>
      <c r="S4102" s="31" t="s">
        <v>8225</v>
      </c>
      <c r="T4102" s="40"/>
      <c r="U4102" s="40"/>
    </row>
    <row r="4103" ht="15" customHeight="1">
      <c r="A4103" s="39">
        <v>34</v>
      </c>
      <c r="B4103" s="54" t="s">
        <v>40</v>
      </c>
      <c r="C4103" s="55" t="s">
        <v>8195</v>
      </c>
      <c r="D4103" s="141" t="s">
        <v>26</v>
      </c>
      <c r="E4103" s="88">
        <v>45525</v>
      </c>
      <c r="F4103" s="37" t="str">
        <f>VLOOKUP($C4103,CARPETAS!$C$5:$L$2388,2,FALSE)</f>
        <v>BRB055</v>
      </c>
      <c r="G4103" s="27" t="str">
        <f>VLOOKUP($C4103,CARPETAS!$C$5:$L$2388,9,FALSE)</f>
        <v>149,97,86</v>
      </c>
      <c r="H4103" s="28" t="str">
        <f>VLOOKUP($C4103,CARPETAS!$C$5:$L$2388,5,FALSE)</f>
        <v>FG</v>
      </c>
      <c r="I4103" s="88">
        <v>45526</v>
      </c>
      <c r="J4103" s="29" t="str">
        <f>VLOOKUP($C4103,CARPETAS!$C$5:$L$2388,4,FALSE)</f>
        <v>Rio Branco</v>
      </c>
      <c r="K4103" s="38"/>
      <c r="L4103" s="93">
        <f t="shared" si="260"/>
        <v>45527</v>
      </c>
      <c r="M4103" s="30">
        <f t="shared" si="259"/>
        <v>2</v>
      </c>
      <c r="N4103" s="31">
        <v>990</v>
      </c>
      <c r="O4103" s="31" t="s">
        <v>8226</v>
      </c>
      <c r="P4103" s="31" t="s">
        <v>8227</v>
      </c>
      <c r="Q4103" s="31">
        <v>301</v>
      </c>
      <c r="R4103" s="231" t="s">
        <v>8228</v>
      </c>
      <c r="S4103" s="31" t="s">
        <v>8070</v>
      </c>
      <c r="T4103" s="282" t="s">
        <v>8229</v>
      </c>
      <c r="U4103" s="40"/>
    </row>
    <row r="4104" ht="15" customHeight="1">
      <c r="A4104" s="39">
        <v>34</v>
      </c>
      <c r="B4104" s="54" t="s">
        <v>8230</v>
      </c>
      <c r="C4104" s="55" t="s">
        <v>8231</v>
      </c>
      <c r="D4104" s="141" t="s">
        <v>2282</v>
      </c>
      <c r="E4104" s="88">
        <v>45522</v>
      </c>
      <c r="F4104" s="37" t="str">
        <f>VLOOKUP($C4104,CARPETAS!$C$5:$L$2388,2,FALSE)</f>
        <v>BRE025</v>
      </c>
      <c r="G4104" s="27" t="str">
        <f>VLOOKUP($C4104,CARPETAS!$C$5:$L$2388,9,FALSE)</f>
        <v>150,07,56</v>
      </c>
      <c r="H4104" s="28">
        <f>VLOOKUP($C4104,CARPETAS!$C$5:$L$2388,5,FALSE)</f>
        <v>0</v>
      </c>
      <c r="I4104" s="88">
        <f>E4104+5</f>
        <v>45527</v>
      </c>
      <c r="J4104" s="29" t="str">
        <f>VLOOKUP($C4104,CARPETAS!$C$5:$L$2388,4,FALSE)</f>
        <v>Rio Branco</v>
      </c>
      <c r="K4104" s="38"/>
      <c r="L4104" s="93">
        <f t="shared" si="260"/>
        <v>45528</v>
      </c>
      <c r="M4104" s="30">
        <f t="shared" si="259"/>
        <v>6</v>
      </c>
      <c r="N4104" s="31">
        <v>25000</v>
      </c>
      <c r="O4104" s="31"/>
      <c r="P4104" s="31"/>
      <c r="Q4104" s="31"/>
      <c r="R4104" s="31"/>
      <c r="S4104" s="31"/>
      <c r="T4104" s="40" t="s">
        <v>8232</v>
      </c>
      <c r="U4104" s="40"/>
    </row>
    <row r="4105" ht="15" customHeight="1">
      <c r="A4105" s="39">
        <v>34</v>
      </c>
      <c r="B4105" s="54" t="s">
        <v>8230</v>
      </c>
      <c r="C4105" s="55" t="s">
        <v>23</v>
      </c>
      <c r="D4105" s="141" t="s">
        <v>37</v>
      </c>
      <c r="E4105" s="88">
        <v>45526</v>
      </c>
      <c r="F4105" s="37" t="str">
        <f>VLOOKUP($C4105,CARPETAS!$C$5:$L$2388,2,FALSE)</f>
        <v>BRB</v>
      </c>
      <c r="G4105" s="27" t="str">
        <f>VLOOKUP($C4105,CARPETAS!$C$5:$L$2388,9,FALSE)</f>
        <v>xx</v>
      </c>
      <c r="H4105" s="28" t="str">
        <f>VLOOKUP($C4105,CARPETAS!$C$5:$L$2388,5,FALSE)</f>
        <v>xx</v>
      </c>
      <c r="I4105" s="88">
        <f ref="I4105:I4112" t="shared" si="262">E4105+3</f>
        <v>45529</v>
      </c>
      <c r="J4105" s="29" t="str">
        <f>VLOOKUP($C4105,CARPETAS!$C$5:$L$2388,4,FALSE)</f>
        <v>xx</v>
      </c>
      <c r="K4105" s="38"/>
      <c r="L4105" s="93">
        <f t="shared" si="260"/>
        <v>45530</v>
      </c>
      <c r="M4105" s="30">
        <f t="shared" si="259"/>
        <v>4</v>
      </c>
      <c r="N4105" s="31">
        <v>990</v>
      </c>
      <c r="O4105" s="31"/>
      <c r="P4105" s="31"/>
      <c r="Q4105" s="31"/>
      <c r="R4105" s="31"/>
      <c r="S4105" s="31"/>
      <c r="T4105" s="40"/>
      <c r="U4105" s="40"/>
    </row>
    <row r="4106" ht="15" customHeight="1">
      <c r="A4106" s="39">
        <v>34</v>
      </c>
      <c r="B4106" s="54" t="s">
        <v>8230</v>
      </c>
      <c r="C4106" s="55" t="s">
        <v>8199</v>
      </c>
      <c r="D4106" s="141" t="s">
        <v>7443</v>
      </c>
      <c r="E4106" s="88">
        <v>45527</v>
      </c>
      <c r="F4106" s="37" t="str">
        <f>VLOOKUP($C4106,CARPETAS!$C$5:$L$2388,2,FALSE)</f>
        <v>BRC002</v>
      </c>
      <c r="G4106" s="27" t="str">
        <f>VLOOKUP($C4106,CARPETAS!$C$5:$L$2388,9,FALSE)</f>
        <v>150,01,61</v>
      </c>
      <c r="H4106" s="28" t="str">
        <f>VLOOKUP($C4106,CARPETAS!$C$5:$L$2388,5,FALSE)</f>
        <v>FG</v>
      </c>
      <c r="I4106" s="88">
        <f t="shared" si="262"/>
        <v>45530</v>
      </c>
      <c r="J4106" s="29" t="str">
        <f>VLOOKUP($C4106,CARPETAS!$C$5:$L$2388,4,FALSE)</f>
        <v>Rio Branco</v>
      </c>
      <c r="K4106" s="38"/>
      <c r="L4106" s="93">
        <f t="shared" si="260"/>
        <v>45531</v>
      </c>
      <c r="M4106" s="30">
        <f t="shared" si="259"/>
        <v>4</v>
      </c>
      <c r="N4106" s="31">
        <v>990</v>
      </c>
      <c r="O4106" s="31"/>
      <c r="P4106" s="31"/>
      <c r="Q4106" s="31"/>
      <c r="R4106" s="31"/>
      <c r="S4106" s="31"/>
      <c r="T4106" s="40"/>
      <c r="U4106" s="40"/>
    </row>
    <row r="4107" ht="15" customHeight="1">
      <c r="A4107" s="39">
        <v>34</v>
      </c>
      <c r="B4107" s="54" t="s">
        <v>22</v>
      </c>
      <c r="C4107" s="55" t="s">
        <v>23</v>
      </c>
      <c r="D4107" s="141" t="s">
        <v>7517</v>
      </c>
      <c r="E4107" s="88">
        <v>45526</v>
      </c>
      <c r="F4107" s="37" t="str">
        <f>VLOOKUP($C4107,CARPETAS!$C$5:$L$2388,2,FALSE)</f>
        <v>BRB</v>
      </c>
      <c r="G4107" s="27" t="str">
        <f>VLOOKUP($C4107,CARPETAS!$C$5:$L$2388,9,FALSE)</f>
        <v>xx</v>
      </c>
      <c r="H4107" s="28" t="str">
        <f>VLOOKUP($C4107,CARPETAS!$C$5:$L$2388,5,FALSE)</f>
        <v>xx</v>
      </c>
      <c r="I4107" s="88">
        <f t="shared" si="262"/>
        <v>45529</v>
      </c>
      <c r="J4107" s="29" t="str">
        <f>VLOOKUP($C4107,CARPETAS!$C$5:$L$2388,4,FALSE)</f>
        <v>xx</v>
      </c>
      <c r="K4107" s="38"/>
      <c r="L4107" s="93">
        <f t="shared" si="260"/>
        <v>45530</v>
      </c>
      <c r="M4107" s="30">
        <f t="shared" si="259"/>
        <v>4</v>
      </c>
      <c r="N4107" s="31">
        <v>990</v>
      </c>
      <c r="O4107" s="31"/>
      <c r="P4107" s="31"/>
      <c r="Q4107" s="31"/>
      <c r="R4107" s="31"/>
      <c r="S4107" s="31"/>
      <c r="T4107" s="40"/>
      <c r="U4107" s="40"/>
    </row>
    <row r="4108" ht="15" customHeight="1">
      <c r="A4108" s="39">
        <v>34</v>
      </c>
      <c r="B4108" s="54" t="s">
        <v>8230</v>
      </c>
      <c r="C4108" s="55" t="s">
        <v>23</v>
      </c>
      <c r="D4108" s="141" t="s">
        <v>36</v>
      </c>
      <c r="E4108" s="88">
        <v>45527</v>
      </c>
      <c r="F4108" s="37" t="str">
        <f>VLOOKUP($C4108,CARPETAS!$C$5:$L$2388,2,FALSE)</f>
        <v>BRB</v>
      </c>
      <c r="G4108" s="27" t="str">
        <f>VLOOKUP($C4108,CARPETAS!$C$5:$L$2388,9,FALSE)</f>
        <v>xx</v>
      </c>
      <c r="H4108" s="28" t="str">
        <f>VLOOKUP($C4108,CARPETAS!$C$5:$L$2388,5,FALSE)</f>
        <v>xx</v>
      </c>
      <c r="I4108" s="88">
        <f t="shared" si="262"/>
        <v>45530</v>
      </c>
      <c r="J4108" s="29" t="str">
        <f>VLOOKUP($C4108,CARPETAS!$C$5:$L$2388,4,FALSE)</f>
        <v>xx</v>
      </c>
      <c r="K4108" s="38"/>
      <c r="L4108" s="93">
        <f t="shared" si="260"/>
        <v>45531</v>
      </c>
      <c r="M4108" s="30">
        <f t="shared" si="259"/>
        <v>4</v>
      </c>
      <c r="N4108" s="31">
        <v>918</v>
      </c>
      <c r="O4108" s="31"/>
      <c r="P4108" s="31"/>
      <c r="Q4108" s="31"/>
      <c r="R4108" s="31"/>
      <c r="S4108" s="31"/>
      <c r="T4108" s="40"/>
      <c r="U4108" s="40"/>
    </row>
    <row r="4109" ht="15" customHeight="1">
      <c r="A4109" s="39">
        <v>34</v>
      </c>
      <c r="B4109" s="54" t="s">
        <v>8230</v>
      </c>
      <c r="C4109" s="55" t="s">
        <v>23</v>
      </c>
      <c r="D4109" s="141" t="s">
        <v>1998</v>
      </c>
      <c r="E4109" s="88">
        <v>45527</v>
      </c>
      <c r="F4109" s="37" t="str">
        <f>VLOOKUP($C4109,CARPETAS!$C$5:$L$2388,2,FALSE)</f>
        <v>BRB</v>
      </c>
      <c r="G4109" s="27" t="str">
        <f>VLOOKUP($C4109,CARPETAS!$C$5:$L$2388,9,FALSE)</f>
        <v>xx</v>
      </c>
      <c r="H4109" s="28" t="str">
        <f>VLOOKUP($C4109,CARPETAS!$C$5:$L$2388,5,FALSE)</f>
        <v>xx</v>
      </c>
      <c r="I4109" s="88">
        <f t="shared" si="262"/>
        <v>45530</v>
      </c>
      <c r="J4109" s="29" t="str">
        <f>VLOOKUP($C4109,CARPETAS!$C$5:$L$2388,4,FALSE)</f>
        <v>xx</v>
      </c>
      <c r="K4109" s="38"/>
      <c r="L4109" s="93">
        <f t="shared" si="260"/>
        <v>45531</v>
      </c>
      <c r="M4109" s="30">
        <f t="shared" si="259"/>
        <v>4</v>
      </c>
      <c r="N4109" s="31">
        <v>918</v>
      </c>
      <c r="O4109" s="31"/>
      <c r="P4109" s="31"/>
      <c r="Q4109" s="31"/>
      <c r="R4109" s="31"/>
      <c r="S4109" s="31"/>
      <c r="T4109" s="40"/>
      <c r="U4109" s="40"/>
    </row>
    <row r="4110" ht="15" customHeight="1">
      <c r="A4110" s="39">
        <v>34</v>
      </c>
      <c r="B4110" s="54" t="s">
        <v>8230</v>
      </c>
      <c r="C4110" s="55" t="s">
        <v>23</v>
      </c>
      <c r="D4110" s="141" t="s">
        <v>37</v>
      </c>
      <c r="E4110" s="88">
        <v>45527</v>
      </c>
      <c r="F4110" s="37" t="str">
        <f>VLOOKUP($C4110,CARPETAS!$C$5:$L$2388,2,FALSE)</f>
        <v>BRB</v>
      </c>
      <c r="G4110" s="27" t="str">
        <f>VLOOKUP($C4110,CARPETAS!$C$5:$L$2388,9,FALSE)</f>
        <v>xx</v>
      </c>
      <c r="H4110" s="28" t="str">
        <f>VLOOKUP($C4110,CARPETAS!$C$5:$L$2388,5,FALSE)</f>
        <v>xx</v>
      </c>
      <c r="I4110" s="88">
        <f t="shared" si="262"/>
        <v>45530</v>
      </c>
      <c r="J4110" s="29" t="str">
        <f>VLOOKUP($C4110,CARPETAS!$C$5:$L$2388,4,FALSE)</f>
        <v>xx</v>
      </c>
      <c r="K4110" s="38"/>
      <c r="L4110" s="93">
        <f t="shared" si="260"/>
        <v>45531</v>
      </c>
      <c r="M4110" s="30">
        <f t="shared" si="259"/>
        <v>4</v>
      </c>
      <c r="N4110" s="31">
        <v>990</v>
      </c>
      <c r="O4110" s="31"/>
      <c r="P4110" s="31"/>
      <c r="Q4110" s="31"/>
      <c r="R4110" s="31"/>
      <c r="S4110" s="31"/>
      <c r="T4110" s="40"/>
      <c r="U4110" s="40"/>
    </row>
    <row r="4111" ht="15" customHeight="1">
      <c r="A4111" s="39">
        <v>34</v>
      </c>
      <c r="B4111" s="54" t="s">
        <v>8230</v>
      </c>
      <c r="C4111" s="55" t="s">
        <v>23</v>
      </c>
      <c r="D4111" s="141" t="s">
        <v>32</v>
      </c>
      <c r="E4111" s="88">
        <v>45527</v>
      </c>
      <c r="F4111" s="37" t="str">
        <f>VLOOKUP($C4111,CARPETAS!$C$5:$L$2388,2,FALSE)</f>
        <v>BRB</v>
      </c>
      <c r="G4111" s="27" t="str">
        <f>VLOOKUP($C4111,CARPETAS!$C$5:$L$2388,9,FALSE)</f>
        <v>xx</v>
      </c>
      <c r="H4111" s="28" t="str">
        <f>VLOOKUP($C4111,CARPETAS!$C$5:$L$2388,5,FALSE)</f>
        <v>xx</v>
      </c>
      <c r="I4111" s="88">
        <f t="shared" si="262"/>
        <v>45530</v>
      </c>
      <c r="J4111" s="29" t="str">
        <f>VLOOKUP($C4111,CARPETAS!$C$5:$L$2388,4,FALSE)</f>
        <v>xx</v>
      </c>
      <c r="K4111" s="38"/>
      <c r="L4111" s="93">
        <f t="shared" si="260"/>
        <v>45531</v>
      </c>
      <c r="M4111" s="30">
        <f t="shared" si="259"/>
        <v>4</v>
      </c>
      <c r="N4111" s="31">
        <v>990</v>
      </c>
      <c r="O4111" s="31"/>
      <c r="P4111" s="31"/>
      <c r="Q4111" s="31"/>
      <c r="R4111" s="31"/>
      <c r="S4111" s="31"/>
      <c r="T4111" s="40"/>
      <c r="U4111" s="40"/>
    </row>
    <row r="4112" ht="15" customHeight="1">
      <c r="A4112" s="39">
        <v>34</v>
      </c>
      <c r="B4112" s="54" t="s">
        <v>8230</v>
      </c>
      <c r="C4112" s="55" t="s">
        <v>8182</v>
      </c>
      <c r="D4112" s="141" t="s">
        <v>7710</v>
      </c>
      <c r="E4112" s="88">
        <v>45528</v>
      </c>
      <c r="F4112" s="37" t="str">
        <f>VLOOKUP($C4112,CARPETAS!$C$5:$L$2388,2,FALSE)</f>
        <v>BRB058</v>
      </c>
      <c r="G4112" s="27" t="str">
        <f>VLOOKUP($C4112,CARPETAS!$C$5:$L$2388,9,FALSE)</f>
        <v>150,01,69</v>
      </c>
      <c r="H4112" s="28" t="str">
        <f>VLOOKUP($C4112,CARPETAS!$C$5:$L$2388,5,FALSE)</f>
        <v>Amaro</v>
      </c>
      <c r="I4112" s="88">
        <f t="shared" si="262"/>
        <v>45531</v>
      </c>
      <c r="J4112" s="29" t="str">
        <f>VLOOKUP($C4112,CARPETAS!$C$5:$L$2388,4,FALSE)</f>
        <v>Rio Branco</v>
      </c>
      <c r="K4112" s="38"/>
      <c r="L4112" s="93">
        <f t="shared" si="260"/>
        <v>45532</v>
      </c>
      <c r="M4112" s="30">
        <f t="shared" si="259"/>
        <v>4</v>
      </c>
      <c r="N4112" s="31">
        <v>990</v>
      </c>
      <c r="O4112" s="31"/>
      <c r="P4112" s="31"/>
      <c r="Q4112" s="31"/>
      <c r="R4112" s="31"/>
      <c r="S4112" s="31"/>
      <c r="T4112" s="40"/>
      <c r="U4112" s="40"/>
    </row>
    <row r="4113" ht="15" customHeight="1">
      <c r="A4113" s="39">
        <v>34</v>
      </c>
      <c r="B4113" s="54" t="s">
        <v>8233</v>
      </c>
      <c r="C4113" s="55" t="s">
        <v>23</v>
      </c>
      <c r="D4113" s="141" t="s">
        <v>2282</v>
      </c>
      <c r="E4113" s="88">
        <v>45526</v>
      </c>
      <c r="F4113" s="37" t="str">
        <f>VLOOKUP($C4113,CARPETAS!$C$5:$L$2388,2,FALSE)</f>
        <v>BRB</v>
      </c>
      <c r="G4113" s="27" t="str">
        <f>VLOOKUP($C4113,CARPETAS!$C$5:$L$2388,9,FALSE)</f>
        <v>xx</v>
      </c>
      <c r="H4113" s="28" t="str">
        <f>VLOOKUP($C4113,CARPETAS!$C$5:$L$2388,5,FALSE)</f>
        <v>xx</v>
      </c>
      <c r="I4113" s="88">
        <f>E4113+7</f>
        <v>45533</v>
      </c>
      <c r="J4113" s="29" t="str">
        <f>VLOOKUP($C4113,CARPETAS!$C$5:$L$2388,4,FALSE)</f>
        <v>xx</v>
      </c>
      <c r="K4113" s="38"/>
      <c r="L4113" s="93">
        <f t="shared" si="260"/>
        <v>45534</v>
      </c>
      <c r="M4113" s="30">
        <f t="shared" si="259"/>
        <v>8</v>
      </c>
      <c r="N4113" s="31"/>
      <c r="O4113" s="31"/>
      <c r="P4113" s="31"/>
      <c r="Q4113" s="31"/>
      <c r="R4113" s="31"/>
      <c r="S4113" s="31"/>
      <c r="T4113" s="40" t="s">
        <v>5180</v>
      </c>
      <c r="U4113" s="40"/>
    </row>
    <row r="4114" ht="15" customHeight="1">
      <c r="A4114" s="39">
        <v>34</v>
      </c>
      <c r="B4114" s="54" t="s">
        <v>8230</v>
      </c>
      <c r="C4114" s="55" t="s">
        <v>23</v>
      </c>
      <c r="D4114" s="141" t="s">
        <v>8141</v>
      </c>
      <c r="E4114" s="88">
        <v>45528</v>
      </c>
      <c r="F4114" s="37" t="str">
        <f>VLOOKUP($C4114,CARPETAS!$C$5:$L$2388,2,FALSE)</f>
        <v>BRB</v>
      </c>
      <c r="G4114" s="27" t="str">
        <f>VLOOKUP($C4114,CARPETAS!$C$5:$L$2388,9,FALSE)</f>
        <v>xx</v>
      </c>
      <c r="H4114" s="28" t="str">
        <f>VLOOKUP($C4114,CARPETAS!$C$5:$L$2388,5,FALSE)</f>
        <v>xx</v>
      </c>
      <c r="I4114" s="88">
        <f>E4114+7</f>
        <v>45535</v>
      </c>
      <c r="J4114" s="29" t="str">
        <f>VLOOKUP($C4114,CARPETAS!$C$5:$L$2388,4,FALSE)</f>
        <v>xx</v>
      </c>
      <c r="K4114" s="38"/>
      <c r="L4114" s="93">
        <f t="shared" si="260"/>
        <v>45536</v>
      </c>
      <c r="M4114" s="30">
        <f t="shared" si="259"/>
        <v>8</v>
      </c>
      <c r="N4114" s="31">
        <v>936</v>
      </c>
      <c r="O4114" s="31"/>
      <c r="P4114" s="31"/>
      <c r="Q4114" s="31"/>
      <c r="R4114" s="31"/>
      <c r="S4114" s="31"/>
      <c r="T4114" s="40"/>
      <c r="U4114" s="40"/>
    </row>
    <row r="4115">
      <c r="P4115" s="0" t="s">
        <v>1</v>
      </c>
    </row>
    <row r="4116">
      <c r="J4116" s="0" t="s">
        <v>1</v>
      </c>
    </row>
    <row r="4118">
      <c r="G4118" s="0" t="s">
        <v>1</v>
      </c>
    </row>
    <row r="4569" ht="12.75" customHeight="1"/>
    <row r="4571" ht="15.75" customHeight="1"/>
    <row r="4574" ht="13.5" customHeight="1"/>
  </sheetData>
  <autoFilter ref="A4:W4116" xr:uid="{00000000-0001-0000-0000-000000000000}">
    <sortState xmlns:xlrd2="http://schemas.microsoft.com/office/spreadsheetml/2017/richdata2" ref="A5:W4116">
      <sortCondition ref="L4:L4116"/>
    </sortState>
  </autoFilter>
  <sortState xmlns:xlrd2="http://schemas.microsoft.com/office/spreadsheetml/2017/richdata2" ref="A4:R4">
    <sortCondition ref="L4"/>
    <sortCondition ref="B4"/>
  </sortState>
  <conditionalFormatting sqref="A34">
    <cfRule type="expression" dxfId="2301" priority="75022">
      <formula>$B34="Descargado"</formula>
    </cfRule>
    <cfRule type="expression" dxfId="2298" priority="75025">
      <formula>$B34="Cancelado"</formula>
    </cfRule>
    <cfRule type="expression" dxfId="2" priority="75026">
      <formula>$B34="Confirmado"</formula>
    </cfRule>
    <cfRule type="expression" dxfId="2299" priority="75024">
      <formula>$B34="Cargado"</formula>
    </cfRule>
    <cfRule type="expression" dxfId="2296" priority="75027">
      <formula>$B34="Solicitado"</formula>
    </cfRule>
    <cfRule type="expression" dxfId="2300" priority="75023">
      <formula>$B34="Frontera"</formula>
    </cfRule>
    <cfRule type="expression" dxfId="2295" priority="75028">
      <formula>$B34="Arribado"</formula>
    </cfRule>
  </conditionalFormatting>
  <conditionalFormatting sqref="A36">
    <cfRule type="expression" dxfId="2" priority="72977">
      <formula>$B36="Confirmado"</formula>
    </cfRule>
    <cfRule type="expression" dxfId="2295" priority="72979">
      <formula>$B36="Arribado"</formula>
    </cfRule>
    <cfRule type="expression" dxfId="2301" priority="72973">
      <formula>$B36="Descargado"</formula>
    </cfRule>
    <cfRule type="expression" dxfId="2300" priority="72974">
      <formula>$B36="Frontera"</formula>
    </cfRule>
    <cfRule type="expression" dxfId="2299" priority="72975">
      <formula>$B36="Cargado"</formula>
    </cfRule>
    <cfRule type="expression" dxfId="2298" priority="72976">
      <formula>$B36="Cancelado"</formula>
    </cfRule>
    <cfRule type="expression" dxfId="2296" priority="72978">
      <formula>$B36="Solicitado"</formula>
    </cfRule>
  </conditionalFormatting>
  <conditionalFormatting sqref="A51">
    <cfRule type="expression" dxfId="2298" priority="71176">
      <formula>$B51="Cancelado"</formula>
    </cfRule>
    <cfRule type="expression" dxfId="2299" priority="71175">
      <formula>$B51="Cargado"</formula>
    </cfRule>
    <cfRule type="expression" dxfId="2295" priority="71139">
      <formula>$B51="Arribado"</formula>
    </cfRule>
    <cfRule type="expression" dxfId="2300" priority="71134">
      <formula>$B51="Frontera"</formula>
    </cfRule>
    <cfRule type="expression" dxfId="2301" priority="71133">
      <formula>$B51="Descargado"</formula>
    </cfRule>
    <cfRule type="expression" dxfId="2298" priority="71136">
      <formula>$B51="Cancelado"</formula>
    </cfRule>
    <cfRule type="expression" dxfId="2" priority="71137">
      <formula>$B51="Confirmado"</formula>
    </cfRule>
    <cfRule type="expression" dxfId="2299" priority="71135">
      <formula>$B51="Cargado"</formula>
    </cfRule>
    <cfRule type="expression" dxfId="2295" priority="71179">
      <formula>$B51="Arribado"</formula>
    </cfRule>
    <cfRule type="expression" dxfId="2296" priority="71138">
      <formula>$B51="Solicitado"</formula>
    </cfRule>
    <cfRule type="expression" dxfId="2" priority="71177">
      <formula>$B51="Confirmado"</formula>
    </cfRule>
    <cfRule type="expression" dxfId="2301" priority="71173">
      <formula>$B51="Descargado"</formula>
    </cfRule>
    <cfRule type="expression" dxfId="2300" priority="71174">
      <formula>$B51="Frontera"</formula>
    </cfRule>
    <cfRule type="expression" dxfId="2296" priority="71178">
      <formula>$B51="Solicitado"</formula>
    </cfRule>
  </conditionalFormatting>
  <conditionalFormatting sqref="A52:A58">
    <cfRule type="expression" dxfId="2300" priority="71038">
      <formula>$B52="Frontera"</formula>
    </cfRule>
    <cfRule type="expression" dxfId="2300" priority="71078">
      <formula>$B52="Frontera"</formula>
    </cfRule>
    <cfRule type="expression" dxfId="2299" priority="71079">
      <formula>$B52="Cargado"</formula>
    </cfRule>
    <cfRule type="expression" dxfId="2" priority="71041">
      <formula>$B52="Confirmado"</formula>
    </cfRule>
    <cfRule type="expression" dxfId="2" priority="71081">
      <formula>$B52="Confirmado"</formula>
    </cfRule>
    <cfRule type="expression" dxfId="2295" priority="71083">
      <formula>$B52="Arribado"</formula>
    </cfRule>
    <cfRule type="expression" dxfId="2296" priority="71042">
      <formula>$B52="Solicitado"</formula>
    </cfRule>
    <cfRule type="expression" dxfId="2298" priority="71040">
      <formula>$B52="Cancelado"</formula>
    </cfRule>
    <cfRule type="expression" dxfId="2295" priority="71043">
      <formula>$B52="Arribado"</formula>
    </cfRule>
    <cfRule type="expression" dxfId="2299" priority="71039">
      <formula>$B52="Cargado"</formula>
    </cfRule>
    <cfRule type="expression" dxfId="2296" priority="71082">
      <formula>$B52="Solicitado"</formula>
    </cfRule>
    <cfRule type="expression" dxfId="2301" priority="71077">
      <formula>$B52="Descargado"</formula>
    </cfRule>
    <cfRule type="expression" dxfId="2298" priority="71080">
      <formula>$B52="Cancelado"</formula>
    </cfRule>
    <cfRule type="expression" dxfId="2301" priority="71037">
      <formula>$B52="Descargado"</formula>
    </cfRule>
  </conditionalFormatting>
  <conditionalFormatting sqref="A59">
    <cfRule type="expression" dxfId="2" priority="70929">
      <formula>$B59="Confirmado"</formula>
    </cfRule>
    <cfRule type="expression" dxfId="2295" priority="70923">
      <formula>$B59="Arribado"</formula>
    </cfRule>
    <cfRule type="expression" dxfId="2296" priority="70922">
      <formula>$B59="Solicitado"</formula>
    </cfRule>
    <cfRule type="expression" dxfId="2" priority="70921">
      <formula>$B59="Confirmado"</formula>
    </cfRule>
    <cfRule type="expression" dxfId="2298" priority="70920">
      <formula>$B59="Cancelado"</formula>
    </cfRule>
    <cfRule type="expression" dxfId="2299" priority="70919">
      <formula>$B59="Cargado"</formula>
    </cfRule>
    <cfRule type="expression" dxfId="2300" priority="70918">
      <formula>$B59="Frontera"</formula>
    </cfRule>
    <cfRule type="expression" dxfId="2301" priority="70917">
      <formula>$B59="Descargado"</formula>
    </cfRule>
    <cfRule type="expression" dxfId="2302" priority="70916">
      <formula>$B59="Liberado"</formula>
    </cfRule>
    <cfRule type="expression" dxfId="2296" priority="70930">
      <formula>$B59="Solicitado"</formula>
    </cfRule>
    <cfRule type="expression" dxfId="2295" priority="70931">
      <formula>$B59="Arribado"</formula>
    </cfRule>
    <cfRule type="expression" dxfId="2302" priority="70924">
      <formula>$B59="Liberado"</formula>
    </cfRule>
    <cfRule type="expression" dxfId="2301" priority="70925">
      <formula>$B59="Descargado"</formula>
    </cfRule>
    <cfRule type="expression" dxfId="2300" priority="70926">
      <formula>$B59="Frontera"</formula>
    </cfRule>
    <cfRule type="expression" dxfId="2299" priority="70927">
      <formula>$B59="Cargado"</formula>
    </cfRule>
    <cfRule type="expression" dxfId="2298" priority="70928">
      <formula>$B59="Cancelado"</formula>
    </cfRule>
  </conditionalFormatting>
  <conditionalFormatting sqref="A61">
    <cfRule type="expression" dxfId="2295" priority="70867">
      <formula>$B61="Arribado"</formula>
    </cfRule>
    <cfRule type="expression" dxfId="2299" priority="70863">
      <formula>$B61="Cargado"</formula>
    </cfRule>
    <cfRule type="expression" dxfId="2300" priority="70862">
      <formula>$B61="Frontera"</formula>
    </cfRule>
    <cfRule type="expression" dxfId="2296" priority="70866">
      <formula>$B61="Solicitado"</formula>
    </cfRule>
    <cfRule type="expression" dxfId="2" priority="70865">
      <formula>$B61="Confirmado"</formula>
    </cfRule>
    <cfRule type="expression" dxfId="2298" priority="70864">
      <formula>$B61="Cancelado"</formula>
    </cfRule>
    <cfRule type="expression" dxfId="2301" priority="70861">
      <formula>$B61="Descargado"</formula>
    </cfRule>
  </conditionalFormatting>
  <conditionalFormatting sqref="A62:A67">
    <cfRule type="expression" dxfId="2298" priority="70808">
      <formula>$B62="Cancelado"</formula>
    </cfRule>
    <cfRule type="expression" dxfId="2" priority="70809">
      <formula>$B62="Confirmado"</formula>
    </cfRule>
    <cfRule type="expression" dxfId="2296" priority="70810">
      <formula>$B62="Solicitado"</formula>
    </cfRule>
    <cfRule type="expression" dxfId="2295" priority="70811">
      <formula>$B62="Arribado"</formula>
    </cfRule>
    <cfRule type="expression" dxfId="2299" priority="70807">
      <formula>$B62="Cargado"</formula>
    </cfRule>
    <cfRule type="expression" dxfId="2300" priority="70806">
      <formula>$B62="Frontera"</formula>
    </cfRule>
    <cfRule type="expression" dxfId="2301" priority="70805">
      <formula>$B62="Descargado"</formula>
    </cfRule>
  </conditionalFormatting>
  <conditionalFormatting sqref="A68:A70">
    <cfRule type="expression" dxfId="2300" priority="70718">
      <formula>$B68="Frontera"</formula>
    </cfRule>
    <cfRule type="expression" dxfId="2" priority="70721">
      <formula>$B68="Confirmado"</formula>
    </cfRule>
    <cfRule type="expression" dxfId="2298" priority="70720">
      <formula>$B68="Cancelado"</formula>
    </cfRule>
    <cfRule type="expression" dxfId="2299" priority="70719">
      <formula>$B68="Cargado"</formula>
    </cfRule>
    <cfRule type="expression" dxfId="2296" priority="70722">
      <formula>$B68="Solicitado"</formula>
    </cfRule>
    <cfRule type="expression" dxfId="2301" priority="70717">
      <formula>$B68="Descargado"</formula>
    </cfRule>
    <cfRule type="expression" dxfId="2295" priority="70723">
      <formula>$B68="Arribado"</formula>
    </cfRule>
  </conditionalFormatting>
  <conditionalFormatting sqref="A71">
    <cfRule type="expression" dxfId="2296" priority="70658">
      <formula>$B71="Solicitado"</formula>
    </cfRule>
    <cfRule type="expression" dxfId="2298" priority="70656">
      <formula>$B71="Cancelado"</formula>
    </cfRule>
    <cfRule type="expression" dxfId="2299" priority="70655">
      <formula>$B71="Cargado"</formula>
    </cfRule>
    <cfRule type="expression" dxfId="2300" priority="70654">
      <formula>$B71="Frontera"</formula>
    </cfRule>
    <cfRule type="expression" dxfId="2301" priority="70653">
      <formula>$B71="Descargado"</formula>
    </cfRule>
    <cfRule type="expression" dxfId="2295" priority="70659">
      <formula>$B71="Arribado"</formula>
    </cfRule>
    <cfRule type="expression" dxfId="2" priority="70657">
      <formula>$B71="Confirmado"</formula>
    </cfRule>
  </conditionalFormatting>
  <conditionalFormatting sqref="A72:A76">
    <cfRule type="expression" dxfId="2295" priority="70587">
      <formula>$B72="Arribado"</formula>
    </cfRule>
    <cfRule type="expression" dxfId="2296" priority="70586">
      <formula>$B72="Solicitado"</formula>
    </cfRule>
    <cfRule type="expression" dxfId="2298" priority="70584">
      <formula>$B72="Cancelado"</formula>
    </cfRule>
    <cfRule type="expression" dxfId="2299" priority="70583">
      <formula>$B72="Cargado"</formula>
    </cfRule>
    <cfRule type="expression" dxfId="2300" priority="70582">
      <formula>$B72="Frontera"</formula>
    </cfRule>
    <cfRule type="expression" dxfId="2301" priority="70581">
      <formula>$B72="Descargado"</formula>
    </cfRule>
    <cfRule type="expression" dxfId="2" priority="70585">
      <formula>$B72="Confirmado"</formula>
    </cfRule>
  </conditionalFormatting>
  <conditionalFormatting sqref="A77">
    <cfRule type="expression" dxfId="2295" priority="70515">
      <formula>$B77="Arribado"</formula>
    </cfRule>
    <cfRule type="expression" dxfId="2296" priority="70514">
      <formula>$B77="Solicitado"</formula>
    </cfRule>
    <cfRule type="expression" dxfId="2299" priority="70511">
      <formula>$B77="Cargado"</formula>
    </cfRule>
    <cfRule type="expression" dxfId="2298" priority="70512">
      <formula>$B77="Cancelado"</formula>
    </cfRule>
    <cfRule type="expression" dxfId="2" priority="70513">
      <formula>$B77="Confirmado"</formula>
    </cfRule>
    <cfRule type="expression" dxfId="2300" priority="70510">
      <formula>$B77="Frontera"</formula>
    </cfRule>
    <cfRule type="expression" dxfId="2301" priority="70509">
      <formula>$B77="Descargado"</formula>
    </cfRule>
  </conditionalFormatting>
  <conditionalFormatting sqref="A78:A79">
    <cfRule type="expression" dxfId="2295" priority="70371">
      <formula>$B78="Arribado"</formula>
    </cfRule>
    <cfRule type="expression" dxfId="2296" priority="70370">
      <formula>$B78="Solicitado"</formula>
    </cfRule>
    <cfRule type="expression" dxfId="2" priority="70369">
      <formula>$B78="Confirmado"</formula>
    </cfRule>
    <cfRule type="expression" dxfId="2298" priority="70368">
      <formula>$B78="Cancelado"</formula>
    </cfRule>
    <cfRule type="expression" dxfId="2301" priority="70365">
      <formula>$B78="Descargado"</formula>
    </cfRule>
    <cfRule type="expression" dxfId="2300" priority="70366">
      <formula>$B78="Frontera"</formula>
    </cfRule>
    <cfRule type="expression" dxfId="2299" priority="70367">
      <formula>$B78="Cargado"</formula>
    </cfRule>
  </conditionalFormatting>
  <conditionalFormatting sqref="A80:A81">
    <cfRule type="expression" dxfId="2296" priority="70298">
      <formula>$B80="Solicitado"</formula>
    </cfRule>
    <cfRule type="expression" dxfId="2295" priority="70299">
      <formula>$B80="Arribado"</formula>
    </cfRule>
    <cfRule type="expression" dxfId="2301" priority="70293">
      <formula>$B80="Descargado"</formula>
    </cfRule>
    <cfRule type="expression" dxfId="2300" priority="70294">
      <formula>$B80="Frontera"</formula>
    </cfRule>
    <cfRule type="expression" dxfId="2299" priority="70295">
      <formula>$B80="Cargado"</formula>
    </cfRule>
    <cfRule type="expression" dxfId="2298" priority="70296">
      <formula>$B80="Cancelado"</formula>
    </cfRule>
    <cfRule type="expression" dxfId="2" priority="70297">
      <formula>$B80="Confirmado"</formula>
    </cfRule>
  </conditionalFormatting>
  <conditionalFormatting sqref="A82">
    <cfRule type="expression" dxfId="2296" priority="70442">
      <formula>$B82="Solicitado"</formula>
    </cfRule>
    <cfRule type="expression" dxfId="2" priority="70441">
      <formula>$B82="Confirmado"</formula>
    </cfRule>
    <cfRule type="expression" dxfId="2295" priority="70443">
      <formula>$B82="Arribado"</formula>
    </cfRule>
    <cfRule type="expression" dxfId="2301" priority="70437">
      <formula>$B82="Descargado"</formula>
    </cfRule>
    <cfRule type="expression" dxfId="2300" priority="70438">
      <formula>$B82="Frontera"</formula>
    </cfRule>
    <cfRule type="expression" dxfId="2299" priority="70439">
      <formula>$B82="Cargado"</formula>
    </cfRule>
    <cfRule type="expression" dxfId="2298" priority="70440">
      <formula>$B82="Cancelado"</formula>
    </cfRule>
  </conditionalFormatting>
  <conditionalFormatting sqref="A83">
    <cfRule type="expression" dxfId="2295" priority="70227">
      <formula>$B83="Arribado"</formula>
    </cfRule>
    <cfRule type="expression" dxfId="2296" priority="70226">
      <formula>$B83="Solicitado"</formula>
    </cfRule>
    <cfRule type="expression" dxfId="2" priority="70225">
      <formula>$B83="Confirmado"</formula>
    </cfRule>
    <cfRule type="expression" dxfId="2298" priority="70224">
      <formula>$B83="Cancelado"</formula>
    </cfRule>
    <cfRule type="expression" dxfId="2300" priority="70222">
      <formula>$B83="Frontera"</formula>
    </cfRule>
    <cfRule type="expression" dxfId="2299" priority="70223">
      <formula>$B83="Cargado"</formula>
    </cfRule>
    <cfRule type="expression" dxfId="2301" priority="70221">
      <formula>$B83="Descargado"</formula>
    </cfRule>
  </conditionalFormatting>
  <conditionalFormatting sqref="A84:A93">
    <cfRule type="expression" dxfId="2301" priority="70149">
      <formula>$B84="Descargado"</formula>
    </cfRule>
    <cfRule type="expression" dxfId="2295" priority="70155">
      <formula>$B84="Arribado"</formula>
    </cfRule>
    <cfRule type="expression" dxfId="2296" priority="70154">
      <formula>$B84="Solicitado"</formula>
    </cfRule>
    <cfRule type="expression" dxfId="2" priority="70153">
      <formula>$B84="Confirmado"</formula>
    </cfRule>
    <cfRule type="expression" dxfId="2298" priority="70152">
      <formula>$B84="Cancelado"</formula>
    </cfRule>
    <cfRule type="expression" dxfId="2299" priority="70151">
      <formula>$B84="Cargado"</formula>
    </cfRule>
    <cfRule type="expression" dxfId="2300" priority="70150">
      <formula>$B84="Frontera"</formula>
    </cfRule>
  </conditionalFormatting>
  <conditionalFormatting sqref="A94">
    <cfRule type="expression" dxfId="2295" priority="70083">
      <formula>$B94="Arribado"</formula>
    </cfRule>
    <cfRule type="expression" dxfId="2301" priority="70077">
      <formula>$B94="Descargado"</formula>
    </cfRule>
    <cfRule type="expression" dxfId="2296" priority="70082">
      <formula>$B94="Solicitado"</formula>
    </cfRule>
    <cfRule type="expression" dxfId="2" priority="70081">
      <formula>$B94="Confirmado"</formula>
    </cfRule>
    <cfRule type="expression" dxfId="2298" priority="70080">
      <formula>$B94="Cancelado"</formula>
    </cfRule>
    <cfRule type="expression" dxfId="2299" priority="70079">
      <formula>$B94="Cargado"</formula>
    </cfRule>
    <cfRule type="expression" dxfId="2300" priority="70078">
      <formula>$B94="Frontera"</formula>
    </cfRule>
  </conditionalFormatting>
  <conditionalFormatting sqref="A104:A107">
    <cfRule type="expression" dxfId="2296" priority="70010">
      <formula>$B104="Solicitado"</formula>
    </cfRule>
    <cfRule type="expression" dxfId="2" priority="70009">
      <formula>$B104="Confirmado"</formula>
    </cfRule>
    <cfRule type="expression" dxfId="2298" priority="70008">
      <formula>$B104="Cancelado"</formula>
    </cfRule>
    <cfRule type="expression" dxfId="2301" priority="70005">
      <formula>$B104="Descargado"</formula>
    </cfRule>
    <cfRule type="expression" dxfId="2299" priority="70007">
      <formula>$B104="Cargado"</formula>
    </cfRule>
    <cfRule type="expression" dxfId="2300" priority="70006">
      <formula>$B104="Frontera"</formula>
    </cfRule>
    <cfRule type="expression" dxfId="2295" priority="70011">
      <formula>$B104="Arribado"</formula>
    </cfRule>
  </conditionalFormatting>
  <conditionalFormatting sqref="A108">
    <cfRule type="expression" dxfId="2299" priority="69783">
      <formula>$B108="Cargado"</formula>
    </cfRule>
    <cfRule type="expression" dxfId="2300" priority="69782">
      <formula>$B108="Frontera"</formula>
    </cfRule>
    <cfRule type="expression" dxfId="2301" priority="69781">
      <formula>$B108="Descargado"</formula>
    </cfRule>
    <cfRule type="expression" dxfId="2296" priority="69786">
      <formula>$B108="Solicitado"</formula>
    </cfRule>
    <cfRule type="expression" dxfId="2" priority="69785">
      <formula>$B108="Confirmado"</formula>
    </cfRule>
    <cfRule type="expression" dxfId="2295" priority="69787">
      <formula>$B108="Arribado"</formula>
    </cfRule>
    <cfRule type="expression" dxfId="2298" priority="69784">
      <formula>$B108="Cancelado"</formula>
    </cfRule>
  </conditionalFormatting>
  <conditionalFormatting sqref="A109:A121">
    <cfRule type="expression" dxfId="2301" priority="69709">
      <formula>$B109="Descargado"</formula>
    </cfRule>
    <cfRule type="expression" dxfId="2300" priority="69710">
      <formula>$B109="Frontera"</formula>
    </cfRule>
    <cfRule type="expression" dxfId="2299" priority="69711">
      <formula>$B109="Cargado"</formula>
    </cfRule>
    <cfRule type="expression" dxfId="2298" priority="69712">
      <formula>$B109="Cancelado"</formula>
    </cfRule>
    <cfRule type="expression" dxfId="2" priority="69713">
      <formula>$B109="Confirmado"</formula>
    </cfRule>
    <cfRule type="expression" dxfId="2296" priority="69714">
      <formula>$B109="Solicitado"</formula>
    </cfRule>
    <cfRule type="expression" dxfId="2295" priority="69715">
      <formula>$B109="Arribado"</formula>
    </cfRule>
  </conditionalFormatting>
  <conditionalFormatting sqref="A122">
    <cfRule type="expression" dxfId="2295" priority="69619">
      <formula>$B122="Arribado"</formula>
    </cfRule>
    <cfRule type="expression" dxfId="2" priority="69617">
      <formula>$B122="Confirmado"</formula>
    </cfRule>
    <cfRule type="expression" dxfId="2298" priority="69616">
      <formula>$B122="Cancelado"</formula>
    </cfRule>
    <cfRule type="expression" dxfId="2301" priority="69613">
      <formula>$B122="Descargado"</formula>
    </cfRule>
    <cfRule type="expression" dxfId="2300" priority="69614">
      <formula>$B122="Frontera"</formula>
    </cfRule>
    <cfRule type="expression" dxfId="2299" priority="69615">
      <formula>$B122="Cargado"</formula>
    </cfRule>
    <cfRule type="expression" dxfId="2296" priority="69618">
      <formula>$B122="Solicitado"</formula>
    </cfRule>
  </conditionalFormatting>
  <conditionalFormatting sqref="A123:A134">
    <cfRule type="expression" dxfId="2300" priority="69542">
      <formula>$B123="Frontera"</formula>
    </cfRule>
    <cfRule type="expression" dxfId="2299" priority="69543">
      <formula>$B123="Cargado"</formula>
    </cfRule>
    <cfRule type="expression" dxfId="2298" priority="69544">
      <formula>$B123="Cancelado"</formula>
    </cfRule>
    <cfRule type="expression" dxfId="2" priority="69545">
      <formula>$B123="Confirmado"</formula>
    </cfRule>
    <cfRule type="expression" dxfId="2296" priority="69546">
      <formula>$B123="Solicitado"</formula>
    </cfRule>
    <cfRule type="expression" dxfId="2295" priority="69547">
      <formula>$B123="Arribado"</formula>
    </cfRule>
    <cfRule type="expression" dxfId="2301" priority="69541">
      <formula>$B123="Descargado"</formula>
    </cfRule>
  </conditionalFormatting>
  <conditionalFormatting sqref="A235:A238">
    <cfRule type="expression" dxfId="2" priority="72705">
      <formula>$B235="Confirmado"</formula>
    </cfRule>
    <cfRule type="expression" dxfId="2298" priority="72704">
      <formula>$B235="Cancelado"</formula>
    </cfRule>
    <cfRule type="expression" dxfId="2300" priority="72702">
      <formula>$B235="Frontera"</formula>
    </cfRule>
    <cfRule type="expression" dxfId="2301" priority="72701">
      <formula>$B235="Descargado"</formula>
    </cfRule>
    <cfRule type="expression" dxfId="2295" priority="72707">
      <formula>$B235="Arribado"</formula>
    </cfRule>
    <cfRule type="expression" dxfId="2299" priority="72703">
      <formula>$B235="Cargado"</formula>
    </cfRule>
    <cfRule type="expression" dxfId="2296" priority="72706">
      <formula>$B235="Solicitado"</formula>
    </cfRule>
  </conditionalFormatting>
  <conditionalFormatting sqref="A538">
    <cfRule type="expression" dxfId="2298" priority="65736">
      <formula>$B538="Cancelado"</formula>
    </cfRule>
    <cfRule type="expression" dxfId="2" priority="65737">
      <formula>$B538="Confirmado"</formula>
    </cfRule>
    <cfRule type="expression" dxfId="2296" priority="65738">
      <formula>$B538="Solicitado"</formula>
    </cfRule>
    <cfRule type="expression" dxfId="2295" priority="65739">
      <formula>$B538="Arribado"</formula>
    </cfRule>
    <cfRule type="expression" dxfId="2298" priority="65728">
      <formula>$B538="Cancelado"</formula>
    </cfRule>
    <cfRule type="expression" dxfId="2" priority="65729">
      <formula>$B538="Confirmado"</formula>
    </cfRule>
    <cfRule type="expression" dxfId="2296" priority="65730">
      <formula>$B538="Solicitado"</formula>
    </cfRule>
    <cfRule type="expression" dxfId="2295" priority="65731">
      <formula>$B538="Arribado"</formula>
    </cfRule>
    <cfRule type="expression" dxfId="2302" priority="65732">
      <formula>$B538="Liberado"</formula>
    </cfRule>
    <cfRule type="expression" dxfId="2301" priority="65733">
      <formula>$B538="Descargado"</formula>
    </cfRule>
    <cfRule type="expression" dxfId="2300" priority="65734">
      <formula>$B538="Frontera"</formula>
    </cfRule>
    <cfRule type="expression" dxfId="2299" priority="65735">
      <formula>$B538="Cargado"</formula>
    </cfRule>
    <cfRule type="expression" dxfId="2302" priority="65724">
      <formula>$B538="Liberado"</formula>
    </cfRule>
    <cfRule type="expression" dxfId="2301" priority="65725">
      <formula>$B538="Descargado"</formula>
    </cfRule>
    <cfRule type="expression" dxfId="2300" priority="65726">
      <formula>$B538="Frontera"</formula>
    </cfRule>
    <cfRule type="expression" dxfId="2299" priority="65727">
      <formula>$B538="Cargado"</formula>
    </cfRule>
  </conditionalFormatting>
  <conditionalFormatting sqref="A548">
    <cfRule type="expression" dxfId="2" priority="65681">
      <formula>$B548="Confirmado"</formula>
    </cfRule>
    <cfRule type="expression" dxfId="2295" priority="65691">
      <formula>$B548="Arribado"</formula>
    </cfRule>
    <cfRule type="expression" dxfId="2301" priority="65677">
      <formula>$B548="Descargado"</formula>
    </cfRule>
    <cfRule type="expression" dxfId="2296" priority="65690">
      <formula>$B548="Solicitado"</formula>
    </cfRule>
    <cfRule type="expression" dxfId="2" priority="65689">
      <formula>$B548="Confirmado"</formula>
    </cfRule>
    <cfRule type="expression" dxfId="2301" priority="65685">
      <formula>$B548="Descargado"</formula>
    </cfRule>
    <cfRule type="expression" dxfId="2302" priority="65676">
      <formula>$B548="Liberado"</formula>
    </cfRule>
    <cfRule type="expression" dxfId="2300" priority="65686">
      <formula>$B548="Frontera"</formula>
    </cfRule>
    <cfRule type="expression" dxfId="2295" priority="65683">
      <formula>$B548="Arribado"</formula>
    </cfRule>
    <cfRule type="expression" dxfId="2300" priority="65678">
      <formula>$B548="Frontera"</formula>
    </cfRule>
    <cfRule type="expression" dxfId="2299" priority="65679">
      <formula>$B548="Cargado"</formula>
    </cfRule>
    <cfRule type="expression" dxfId="2298" priority="65680">
      <formula>$B548="Cancelado"</formula>
    </cfRule>
    <cfRule type="expression" dxfId="2296" priority="65682">
      <formula>$B548="Solicitado"</formula>
    </cfRule>
    <cfRule type="expression" dxfId="2298" priority="65688">
      <formula>$B548="Cancelado"</formula>
    </cfRule>
    <cfRule type="expression" dxfId="2299" priority="65687">
      <formula>$B548="Cargado"</formula>
    </cfRule>
    <cfRule type="expression" dxfId="2302" priority="65684">
      <formula>$B548="Liberado"</formula>
    </cfRule>
  </conditionalFormatting>
  <conditionalFormatting sqref="A551">
    <cfRule type="expression" dxfId="2302" priority="65580">
      <formula>$B551="Liberado"</formula>
    </cfRule>
    <cfRule type="expression" dxfId="2300" priority="65582">
      <formula>$B551="Frontera"</formula>
    </cfRule>
    <cfRule type="expression" dxfId="2299" priority="65583">
      <formula>$B551="Cargado"</formula>
    </cfRule>
    <cfRule type="expression" dxfId="2298" priority="65584">
      <formula>$B551="Cancelado"</formula>
    </cfRule>
    <cfRule type="expression" dxfId="2" priority="65585">
      <formula>$B551="Confirmado"</formula>
    </cfRule>
    <cfRule type="expression" dxfId="2296" priority="65586">
      <formula>$B551="Solicitado"</formula>
    </cfRule>
    <cfRule type="expression" dxfId="2298" priority="65592">
      <formula>$B551="Cancelado"</formula>
    </cfRule>
    <cfRule type="expression" dxfId="2295" priority="65587">
      <formula>$B551="Arribado"</formula>
    </cfRule>
    <cfRule type="expression" dxfId="2301" priority="65581">
      <formula>$B551="Descargado"</formula>
    </cfRule>
    <cfRule type="expression" dxfId="2301" priority="65589">
      <formula>$B551="Descargado"</formula>
    </cfRule>
    <cfRule type="expression" dxfId="2300" priority="65590">
      <formula>$B551="Frontera"</formula>
    </cfRule>
    <cfRule type="expression" dxfId="2302" priority="65588">
      <formula>$B551="Liberado"</formula>
    </cfRule>
    <cfRule type="expression" dxfId="2295" priority="65595">
      <formula>$B551="Arribado"</formula>
    </cfRule>
    <cfRule type="expression" dxfId="2296" priority="65594">
      <formula>$B551="Solicitado"</formula>
    </cfRule>
    <cfRule type="expression" dxfId="2" priority="65593">
      <formula>$B551="Confirmado"</formula>
    </cfRule>
    <cfRule type="expression" dxfId="2299" priority="65591">
      <formula>$B551="Cargado"</formula>
    </cfRule>
  </conditionalFormatting>
  <conditionalFormatting sqref="A552:A557">
    <cfRule type="expression" dxfId="2" priority="65537">
      <formula>$B552="Confirmado"</formula>
    </cfRule>
    <cfRule type="expression" dxfId="2296" priority="65538">
      <formula>$B552="Solicitado"</formula>
    </cfRule>
    <cfRule type="expression" dxfId="2295" priority="65547">
      <formula>$B552="Arribado"</formula>
    </cfRule>
    <cfRule type="expression" dxfId="2295" priority="65539">
      <formula>$B552="Arribado"</formula>
    </cfRule>
    <cfRule type="expression" dxfId="2" priority="65545">
      <formula>$B552="Confirmado"</formula>
    </cfRule>
    <cfRule type="expression" dxfId="2298" priority="65544">
      <formula>$B552="Cancelado"</formula>
    </cfRule>
    <cfRule type="expression" dxfId="2299" priority="65543">
      <formula>$B552="Cargado"</formula>
    </cfRule>
    <cfRule type="expression" dxfId="2300" priority="65542">
      <formula>$B552="Frontera"</formula>
    </cfRule>
    <cfRule type="expression" dxfId="2302" priority="65540">
      <formula>$B552="Liberado"</formula>
    </cfRule>
    <cfRule type="expression" dxfId="2300" priority="65534">
      <formula>$B552="Frontera"</formula>
    </cfRule>
    <cfRule type="expression" dxfId="2296" priority="65546">
      <formula>$B552="Solicitado"</formula>
    </cfRule>
    <cfRule type="expression" dxfId="2301" priority="65533">
      <formula>$B552="Descargado"</formula>
    </cfRule>
    <cfRule type="expression" dxfId="2299" priority="65535">
      <formula>$B552="Cargado"</formula>
    </cfRule>
    <cfRule type="expression" dxfId="2302" priority="65532">
      <formula>$B552="Liberado"</formula>
    </cfRule>
    <cfRule type="expression" dxfId="2298" priority="65536">
      <formula>$B552="Cancelado"</formula>
    </cfRule>
    <cfRule type="expression" dxfId="2301" priority="65541">
      <formula>$B552="Descargado"</formula>
    </cfRule>
  </conditionalFormatting>
  <conditionalFormatting sqref="A558">
    <cfRule type="expression" dxfId="2301" priority="65485">
      <formula>$B558="Descargado"</formula>
    </cfRule>
    <cfRule type="expression" dxfId="2302" priority="65484">
      <formula>$B558="Liberado"</formula>
    </cfRule>
    <cfRule type="expression" dxfId="2300" priority="65486">
      <formula>$B558="Frontera"</formula>
    </cfRule>
    <cfRule type="expression" dxfId="2296" priority="65498">
      <formula>$B558="Solicitado"</formula>
    </cfRule>
    <cfRule type="expression" dxfId="2295" priority="65499">
      <formula>$B558="Arribado"</formula>
    </cfRule>
    <cfRule type="expression" dxfId="2302" priority="65492">
      <formula>$B558="Liberado"</formula>
    </cfRule>
    <cfRule type="expression" dxfId="2301" priority="65493">
      <formula>$B558="Descargado"</formula>
    </cfRule>
    <cfRule type="expression" dxfId="2300" priority="65494">
      <formula>$B558="Frontera"</formula>
    </cfRule>
    <cfRule type="expression" dxfId="2299" priority="65495">
      <formula>$B558="Cargado"</formula>
    </cfRule>
    <cfRule type="expression" dxfId="2298" priority="65496">
      <formula>$B558="Cancelado"</formula>
    </cfRule>
    <cfRule type="expression" dxfId="2" priority="65497">
      <formula>$B558="Confirmado"</formula>
    </cfRule>
    <cfRule type="expression" dxfId="2295" priority="65491">
      <formula>$B558="Arribado"</formula>
    </cfRule>
    <cfRule type="expression" dxfId="2296" priority="65490">
      <formula>$B558="Solicitado"</formula>
    </cfRule>
    <cfRule type="expression" dxfId="2" priority="65489">
      <formula>$B558="Confirmado"</formula>
    </cfRule>
    <cfRule type="expression" dxfId="2298" priority="65488">
      <formula>$B558="Cancelado"</formula>
    </cfRule>
    <cfRule type="expression" dxfId="2299" priority="65487">
      <formula>$B558="Cargado"</formula>
    </cfRule>
  </conditionalFormatting>
  <conditionalFormatting sqref="A561">
    <cfRule type="expression" dxfId="2300" priority="65438">
      <formula>$B561="Frontera"</formula>
    </cfRule>
    <cfRule type="expression" dxfId="2296" priority="65442">
      <formula>$B561="Solicitado"</formula>
    </cfRule>
    <cfRule type="expression" dxfId="2300" priority="65446">
      <formula>$B561="Frontera"</formula>
    </cfRule>
    <cfRule type="expression" dxfId="2301" priority="65437">
      <formula>$B561="Descargado"</formula>
    </cfRule>
    <cfRule type="expression" dxfId="2301" priority="65445">
      <formula>$B561="Descargado"</formula>
    </cfRule>
    <cfRule type="expression" dxfId="2299" priority="65439">
      <formula>$B561="Cargado"</formula>
    </cfRule>
    <cfRule type="expression" dxfId="2302" priority="65436">
      <formula>$B561="Liberado"</formula>
    </cfRule>
    <cfRule type="expression" dxfId="2299" priority="65447">
      <formula>$B561="Cargado"</formula>
    </cfRule>
    <cfRule type="expression" dxfId="2302" priority="65444">
      <formula>$B561="Liberado"</formula>
    </cfRule>
    <cfRule type="expression" dxfId="2298" priority="65448">
      <formula>$B561="Cancelado"</formula>
    </cfRule>
    <cfRule type="expression" dxfId="2" priority="65449">
      <formula>$B561="Confirmado"</formula>
    </cfRule>
    <cfRule type="expression" dxfId="2296" priority="65450">
      <formula>$B561="Solicitado"</formula>
    </cfRule>
    <cfRule type="expression" dxfId="2295" priority="65443">
      <formula>$B561="Arribado"</formula>
    </cfRule>
    <cfRule type="expression" dxfId="2295" priority="65451">
      <formula>$B561="Arribado"</formula>
    </cfRule>
    <cfRule type="expression" dxfId="2" priority="65441">
      <formula>$B561="Confirmado"</formula>
    </cfRule>
    <cfRule type="expression" dxfId="2298" priority="65440">
      <formula>$B561="Cancelado"</formula>
    </cfRule>
  </conditionalFormatting>
  <conditionalFormatting sqref="A669">
    <cfRule type="expression" dxfId="2298" priority="64944">
      <formula>$B669="Cancelado"</formula>
    </cfRule>
    <cfRule type="expression" dxfId="2" priority="64945">
      <formula>$B669="Confirmado"</formula>
    </cfRule>
    <cfRule type="expression" dxfId="2302" priority="64940">
      <formula>$B669="Liberado"</formula>
    </cfRule>
    <cfRule type="expression" dxfId="2301" priority="64941">
      <formula>$B669="Descargado"</formula>
    </cfRule>
    <cfRule type="expression" dxfId="2300" priority="64942">
      <formula>$B669="Frontera"</formula>
    </cfRule>
    <cfRule type="expression" dxfId="2299" priority="64943">
      <formula>$B669="Cargado"</formula>
    </cfRule>
    <cfRule type="expression" dxfId="2296" priority="64946">
      <formula>$B669="Solicitado"</formula>
    </cfRule>
    <cfRule type="expression" dxfId="2295" priority="64947">
      <formula>$B669="Arribado"</formula>
    </cfRule>
  </conditionalFormatting>
  <conditionalFormatting sqref="A670">
    <cfRule type="expression" dxfId="2302" priority="64860">
      <formula>$B670="Liberado"</formula>
    </cfRule>
    <cfRule type="expression" dxfId="2300" priority="64862">
      <formula>$B670="Frontera"</formula>
    </cfRule>
    <cfRule type="expression" dxfId="2299" priority="64863">
      <formula>$B670="Cargado"</formula>
    </cfRule>
    <cfRule type="expression" dxfId="2298" priority="64864">
      <formula>$B670="Cancelado"</formula>
    </cfRule>
    <cfRule type="expression" dxfId="2295" priority="64867">
      <formula>$B670="Arribado"</formula>
    </cfRule>
    <cfRule type="expression" dxfId="2" priority="64865">
      <formula>$B670="Confirmado"</formula>
    </cfRule>
    <cfRule type="expression" dxfId="2301" priority="64861">
      <formula>$B670="Descargado"</formula>
    </cfRule>
    <cfRule type="expression" dxfId="2296" priority="64866">
      <formula>$B670="Solicitado"</formula>
    </cfRule>
  </conditionalFormatting>
  <conditionalFormatting sqref="A679">
    <cfRule type="expression" dxfId="2" priority="64737">
      <formula>$B679="Confirmado"</formula>
    </cfRule>
    <cfRule type="expression" dxfId="2298" priority="64736">
      <formula>$B679="Cancelado"</formula>
    </cfRule>
    <cfRule type="expression" dxfId="2302" priority="64732">
      <formula>$B679="Liberado"</formula>
    </cfRule>
    <cfRule type="expression" dxfId="2301" priority="64733">
      <formula>$B679="Descargado"</formula>
    </cfRule>
    <cfRule type="expression" dxfId="2299" priority="64735">
      <formula>$B679="Cargado"</formula>
    </cfRule>
    <cfRule type="expression" dxfId="2296" priority="64738">
      <formula>$B679="Solicitado"</formula>
    </cfRule>
    <cfRule type="expression" dxfId="2295" priority="64739">
      <formula>$B679="Arribado"</formula>
    </cfRule>
    <cfRule type="expression" dxfId="2300" priority="64734">
      <formula>$B679="Frontera"</formula>
    </cfRule>
  </conditionalFormatting>
  <conditionalFormatting sqref="A680">
    <cfRule type="expression" dxfId="2302" priority="64684">
      <formula>$B680="Liberado"</formula>
    </cfRule>
    <cfRule type="expression" dxfId="2301" priority="64685">
      <formula>$B680="Descargado"</formula>
    </cfRule>
    <cfRule type="expression" dxfId="2300" priority="64686">
      <formula>$B680="Frontera"</formula>
    </cfRule>
    <cfRule type="expression" dxfId="2299" priority="64687">
      <formula>$B680="Cargado"</formula>
    </cfRule>
    <cfRule type="expression" dxfId="2298" priority="64688">
      <formula>$B680="Cancelado"</formula>
    </cfRule>
    <cfRule type="expression" dxfId="2" priority="64689">
      <formula>$B680="Confirmado"</formula>
    </cfRule>
    <cfRule type="expression" dxfId="2296" priority="64690">
      <formula>$B680="Solicitado"</formula>
    </cfRule>
    <cfRule type="expression" dxfId="2295" priority="64691">
      <formula>$B680="Arribado"</formula>
    </cfRule>
  </conditionalFormatting>
  <conditionalFormatting sqref="A681:A683">
    <cfRule type="expression" dxfId="2295" priority="64787">
      <formula>$B681="Arribado"</formula>
    </cfRule>
    <cfRule type="expression" dxfId="2299" priority="64783">
      <formula>$B681="Cargado"</formula>
    </cfRule>
    <cfRule type="expression" dxfId="2300" priority="64782">
      <formula>$B681="Frontera"</formula>
    </cfRule>
    <cfRule type="expression" dxfId="2302" priority="64780">
      <formula>$B681="Liberado"</formula>
    </cfRule>
    <cfRule type="expression" dxfId="2301" priority="64781">
      <formula>$B681="Descargado"</formula>
    </cfRule>
    <cfRule type="expression" dxfId="2" priority="64785">
      <formula>$B681="Confirmado"</formula>
    </cfRule>
    <cfRule type="expression" dxfId="2298" priority="64784">
      <formula>$B681="Cancelado"</formula>
    </cfRule>
    <cfRule type="expression" dxfId="2296" priority="64786">
      <formula>$B681="Solicitado"</formula>
    </cfRule>
  </conditionalFormatting>
  <conditionalFormatting sqref="A684">
    <cfRule type="expression" dxfId="2298" priority="64528">
      <formula>$B684="Cancelado"</formula>
    </cfRule>
    <cfRule type="expression" dxfId="2" priority="64529">
      <formula>$B684="Confirmado"</formula>
    </cfRule>
    <cfRule type="expression" dxfId="2296" priority="64530">
      <formula>$B684="Solicitado"</formula>
    </cfRule>
    <cfRule type="expression" dxfId="2300" priority="64526">
      <formula>$B684="Frontera"</formula>
    </cfRule>
    <cfRule type="expression" dxfId="2299" priority="64527">
      <formula>$B684="Cargado"</formula>
    </cfRule>
    <cfRule type="expression" dxfId="2295" priority="64531">
      <formula>$B684="Arribado"</formula>
    </cfRule>
    <cfRule type="expression" dxfId="2301" priority="64525">
      <formula>$B684="Descargado"</formula>
    </cfRule>
    <cfRule type="expression" dxfId="2302" priority="64524">
      <formula>$B684="Liberado"</formula>
    </cfRule>
  </conditionalFormatting>
  <conditionalFormatting sqref="A691">
    <cfRule type="expression" dxfId="2302" priority="64604">
      <formula>$B691="Liberado"</formula>
    </cfRule>
    <cfRule type="expression" dxfId="2" priority="64609">
      <formula>$B691="Confirmado"</formula>
    </cfRule>
    <cfRule type="expression" dxfId="2298" priority="64608">
      <formula>$B691="Cancelado"</formula>
    </cfRule>
    <cfRule type="expression" dxfId="2299" priority="64607">
      <formula>$B691="Cargado"</formula>
    </cfRule>
    <cfRule type="expression" dxfId="2300" priority="64606">
      <formula>$B691="Frontera"</formula>
    </cfRule>
    <cfRule type="expression" dxfId="2296" priority="64610">
      <formula>$B691="Solicitado"</formula>
    </cfRule>
    <cfRule type="expression" dxfId="2301" priority="64605">
      <formula>$B691="Descargado"</formula>
    </cfRule>
    <cfRule type="expression" dxfId="2295" priority="64611">
      <formula>$B691="Arribado"</formula>
    </cfRule>
  </conditionalFormatting>
  <conditionalFormatting sqref="A692">
    <cfRule type="expression" dxfId="2300" priority="64566">
      <formula>$B692="Frontera"</formula>
    </cfRule>
    <cfRule type="expression" dxfId="2301" priority="64565">
      <formula>$B692="Descargado"</formula>
    </cfRule>
    <cfRule type="expression" dxfId="2302" priority="64564">
      <formula>$B692="Liberado"</formula>
    </cfRule>
    <cfRule type="expression" dxfId="2296" priority="64570">
      <formula>$B692="Solicitado"</formula>
    </cfRule>
    <cfRule type="expression" dxfId="2298" priority="64568">
      <formula>$B692="Cancelado"</formula>
    </cfRule>
    <cfRule type="expression" dxfId="2" priority="64569">
      <formula>$B692="Confirmado"</formula>
    </cfRule>
    <cfRule type="expression" dxfId="2295" priority="64571">
      <formula>$B692="Arribado"</formula>
    </cfRule>
    <cfRule type="expression" dxfId="2299" priority="64567">
      <formula>$B692="Cargado"</formula>
    </cfRule>
  </conditionalFormatting>
  <conditionalFormatting sqref="A695">
    <cfRule type="expression" dxfId="2" priority="64449">
      <formula>$B695="Confirmado"</formula>
    </cfRule>
    <cfRule type="expression" dxfId="2300" priority="64446">
      <formula>$B695="Frontera"</formula>
    </cfRule>
    <cfRule type="expression" dxfId="2302" priority="64444">
      <formula>$B695="Liberado"</formula>
    </cfRule>
    <cfRule type="expression" dxfId="2299" priority="64447">
      <formula>$B695="Cargado"</formula>
    </cfRule>
    <cfRule type="expression" dxfId="2298" priority="64448">
      <formula>$B695="Cancelado"</formula>
    </cfRule>
    <cfRule type="expression" dxfId="2296" priority="64450">
      <formula>$B695="Solicitado"</formula>
    </cfRule>
    <cfRule type="expression" dxfId="2301" priority="64445">
      <formula>$B695="Descargado"</formula>
    </cfRule>
    <cfRule type="expression" dxfId="2295" priority="64451">
      <formula>$B695="Arribado"</formula>
    </cfRule>
  </conditionalFormatting>
  <conditionalFormatting sqref="A713">
    <cfRule type="expression" dxfId="2295" priority="64211">
      <formula>$B713="Arribado"</formula>
    </cfRule>
    <cfRule type="expression" dxfId="2298" priority="64208">
      <formula>$B713="Cancelado"</formula>
    </cfRule>
    <cfRule type="expression" dxfId="2296" priority="64210">
      <formula>$B713="Solicitado"</formula>
    </cfRule>
    <cfRule type="expression" dxfId="2" priority="64209">
      <formula>$B713="Confirmado"</formula>
    </cfRule>
    <cfRule type="expression" dxfId="2300" priority="64206">
      <formula>$B713="Frontera"</formula>
    </cfRule>
    <cfRule type="expression" dxfId="2301" priority="64205">
      <formula>$B713="Descargado"</formula>
    </cfRule>
    <cfRule type="expression" dxfId="2299" priority="64207">
      <formula>$B713="Cargado"</formula>
    </cfRule>
    <cfRule type="expression" dxfId="2302" priority="64204">
      <formula>$B713="Liberado"</formula>
    </cfRule>
  </conditionalFormatting>
  <conditionalFormatting sqref="A721">
    <cfRule type="expression" dxfId="2301" priority="64037">
      <formula>$B721="Descargado"</formula>
    </cfRule>
    <cfRule type="expression" dxfId="2300" priority="64038">
      <formula>$B721="Frontera"</formula>
    </cfRule>
    <cfRule type="expression" dxfId="2298" priority="64040">
      <formula>$B721="Cancelado"</formula>
    </cfRule>
    <cfRule type="expression" dxfId="2295" priority="64043">
      <formula>$B721="Arribado"</formula>
    </cfRule>
    <cfRule type="expression" dxfId="2296" priority="64042">
      <formula>$B721="Solicitado"</formula>
    </cfRule>
    <cfRule type="expression" dxfId="2" priority="64041">
      <formula>$B721="Confirmado"</formula>
    </cfRule>
    <cfRule type="expression" dxfId="2302" priority="64036">
      <formula>$B721="Liberado"</formula>
    </cfRule>
    <cfRule type="expression" dxfId="2299" priority="64039">
      <formula>$B721="Cargado"</formula>
    </cfRule>
  </conditionalFormatting>
  <conditionalFormatting sqref="A726:A727">
    <cfRule type="expression" dxfId="2301" priority="63845">
      <formula>$B726="Descargado"</formula>
    </cfRule>
    <cfRule type="expression" dxfId="2302" priority="63844">
      <formula>$B726="Liberado"</formula>
    </cfRule>
    <cfRule type="expression" dxfId="2298" priority="63848">
      <formula>$B726="Cancelado"</formula>
    </cfRule>
    <cfRule type="expression" dxfId="2" priority="63849">
      <formula>$B726="Confirmado"</formula>
    </cfRule>
    <cfRule type="expression" dxfId="2296" priority="63850">
      <formula>$B726="Solicitado"</formula>
    </cfRule>
    <cfRule type="expression" dxfId="2295" priority="63851">
      <formula>$B726="Arribado"</formula>
    </cfRule>
    <cfRule type="expression" dxfId="2299" priority="63847">
      <formula>$B726="Cargado"</formula>
    </cfRule>
    <cfRule type="expression" dxfId="2300" priority="63846">
      <formula>$B726="Frontera"</formula>
    </cfRule>
  </conditionalFormatting>
  <conditionalFormatting sqref="A729">
    <cfRule type="expression" dxfId="2302" priority="64124">
      <formula>$B729="Liberado"</formula>
    </cfRule>
    <cfRule type="expression" dxfId="2301" priority="64125">
      <formula>$B729="Descargado"</formula>
    </cfRule>
    <cfRule type="expression" dxfId="2300" priority="64126">
      <formula>$B729="Frontera"</formula>
    </cfRule>
    <cfRule type="expression" dxfId="2299" priority="64127">
      <formula>$B729="Cargado"</formula>
    </cfRule>
    <cfRule type="expression" dxfId="2298" priority="64128">
      <formula>$B729="Cancelado"</formula>
    </cfRule>
    <cfRule type="expression" dxfId="2" priority="64129">
      <formula>$B729="Confirmado"</formula>
    </cfRule>
    <cfRule type="expression" dxfId="2296" priority="64130">
      <formula>$B729="Solicitado"</formula>
    </cfRule>
    <cfRule type="expression" dxfId="2295" priority="64131">
      <formula>$B729="Arribado"</formula>
    </cfRule>
  </conditionalFormatting>
  <conditionalFormatting sqref="A730">
    <cfRule type="expression" dxfId="2302" priority="63988">
      <formula>$B730="Liberado"</formula>
    </cfRule>
    <cfRule type="expression" dxfId="2295" priority="63995">
      <formula>$B730="Arribado"</formula>
    </cfRule>
    <cfRule type="expression" dxfId="2" priority="63993">
      <formula>$B730="Confirmado"</formula>
    </cfRule>
    <cfRule type="expression" dxfId="2296" priority="63994">
      <formula>$B730="Solicitado"</formula>
    </cfRule>
    <cfRule type="expression" dxfId="2301" priority="63989">
      <formula>$B730="Descargado"</formula>
    </cfRule>
    <cfRule type="expression" dxfId="2300" priority="63990">
      <formula>$B730="Frontera"</formula>
    </cfRule>
    <cfRule type="expression" dxfId="2298" priority="63992">
      <formula>$B730="Cancelado"</formula>
    </cfRule>
    <cfRule type="expression" dxfId="2299" priority="63991">
      <formula>$B730="Cargado"</formula>
    </cfRule>
  </conditionalFormatting>
  <conditionalFormatting sqref="A731:A744">
    <cfRule type="expression" dxfId="2299" priority="63943">
      <formula>$B731="Cargado"</formula>
    </cfRule>
    <cfRule type="expression" dxfId="2296" priority="63946">
      <formula>$B731="Solicitado"</formula>
    </cfRule>
    <cfRule type="expression" dxfId="2300" priority="63942">
      <formula>$B731="Frontera"</formula>
    </cfRule>
    <cfRule type="expression" dxfId="2298" priority="63944">
      <formula>$B731="Cancelado"</formula>
    </cfRule>
    <cfRule type="expression" dxfId="2301" priority="63941">
      <formula>$B731="Descargado"</formula>
    </cfRule>
    <cfRule type="expression" dxfId="2302" priority="63940">
      <formula>$B731="Liberado"</formula>
    </cfRule>
    <cfRule type="expression" dxfId="2" priority="63945">
      <formula>$B731="Confirmado"</formula>
    </cfRule>
    <cfRule type="expression" dxfId="2295" priority="63947">
      <formula>$B731="Arribado"</formula>
    </cfRule>
  </conditionalFormatting>
  <conditionalFormatting sqref="A766 C766:K766 M766:U766">
    <cfRule type="expression" dxfId="2298" priority="63376">
      <formula>$B766="Cancelado"</formula>
    </cfRule>
    <cfRule type="expression" dxfId="2" priority="63377">
      <formula>$B766="Confirmado"</formula>
    </cfRule>
    <cfRule type="expression" dxfId="2296" priority="63378">
      <formula>$B766="Solicitado"</formula>
    </cfRule>
    <cfRule type="expression" dxfId="2295" priority="63379">
      <formula>$B766="Arribado"</formula>
    </cfRule>
    <cfRule type="expression" dxfId="2302" priority="63372">
      <formula>$B766="Liberado"</formula>
    </cfRule>
    <cfRule type="expression" dxfId="2301" priority="63373">
      <formula>$B766="Descargado"</formula>
    </cfRule>
    <cfRule type="expression" dxfId="2300" priority="63374">
      <formula>$B766="Frontera"</formula>
    </cfRule>
    <cfRule type="expression" dxfId="2299" priority="63375">
      <formula>$B766="Cargado"</formula>
    </cfRule>
  </conditionalFormatting>
  <conditionalFormatting sqref="A781 C781:K781 M781:P781 T781:U781">
    <cfRule type="expression" dxfId="2298" priority="63296">
      <formula>$B781="Cancelado"</formula>
    </cfRule>
    <cfRule type="expression" dxfId="2299" priority="63295">
      <formula>$B781="Cargado"</formula>
    </cfRule>
    <cfRule type="expression" dxfId="2300" priority="63294">
      <formula>$B781="Frontera"</formula>
    </cfRule>
    <cfRule type="expression" dxfId="2" priority="63297">
      <formula>$B781="Confirmado"</formula>
    </cfRule>
    <cfRule type="expression" dxfId="2301" priority="63293">
      <formula>$B781="Descargado"</formula>
    </cfRule>
    <cfRule type="expression" dxfId="2296" priority="63298">
      <formula>$B781="Solicitado"</formula>
    </cfRule>
    <cfRule type="expression" dxfId="2295" priority="63299">
      <formula>$B781="Arribado"</formula>
    </cfRule>
    <cfRule type="expression" dxfId="2302" priority="63292">
      <formula>$B781="Liberado"</formula>
    </cfRule>
  </conditionalFormatting>
  <conditionalFormatting sqref="A794 C794:K794 M794:P794 T794:U794">
    <cfRule type="expression" dxfId="2302" priority="63188">
      <formula>$B794="Liberado"</formula>
    </cfRule>
    <cfRule type="expression" dxfId="2301" priority="63189">
      <formula>$B794="Descargado"</formula>
    </cfRule>
    <cfRule type="expression" dxfId="2299" priority="63191">
      <formula>$B794="Cargado"</formula>
    </cfRule>
    <cfRule type="expression" dxfId="2298" priority="63192">
      <formula>$B794="Cancelado"</formula>
    </cfRule>
    <cfRule type="expression" dxfId="2295" priority="63195">
      <formula>$B794="Arribado"</formula>
    </cfRule>
    <cfRule type="expression" dxfId="2296" priority="63194">
      <formula>$B794="Solicitado"</formula>
    </cfRule>
    <cfRule type="expression" dxfId="2300" priority="63190">
      <formula>$B794="Frontera"</formula>
    </cfRule>
    <cfRule type="expression" dxfId="2" priority="63193">
      <formula>$B794="Confirmado"</formula>
    </cfRule>
  </conditionalFormatting>
  <conditionalFormatting sqref="A795:A801 M795:P801 T795:U801 C795:K801">
    <cfRule type="expression" dxfId="2300" priority="63158">
      <formula>$B795="Frontera"</formula>
    </cfRule>
    <cfRule type="expression" dxfId="2299" priority="63159">
      <formula>$B795="Cargado"</formula>
    </cfRule>
    <cfRule type="expression" dxfId="2298" priority="63160">
      <formula>$B795="Cancelado"</formula>
    </cfRule>
    <cfRule type="expression" dxfId="2296" priority="63162">
      <formula>$B795="Solicitado"</formula>
    </cfRule>
    <cfRule type="expression" dxfId="2" priority="63161">
      <formula>$B795="Confirmado"</formula>
    </cfRule>
    <cfRule type="expression" dxfId="2301" priority="63157">
      <formula>$B795="Descargado"</formula>
    </cfRule>
    <cfRule type="expression" dxfId="2295" priority="63163">
      <formula>$B795="Arribado"</formula>
    </cfRule>
    <cfRule type="expression" dxfId="2302" priority="63156">
      <formula>$B795="Liberado"</formula>
    </cfRule>
  </conditionalFormatting>
  <conditionalFormatting sqref="A802 M802:P802 T802:U802 C802:H802 J802:K802">
    <cfRule type="expression" dxfId="2299" priority="63127">
      <formula>$B802="Cargado"</formula>
    </cfRule>
    <cfRule type="expression" dxfId="2296" priority="63130">
      <formula>$B802="Solicitado"</formula>
    </cfRule>
    <cfRule type="expression" dxfId="2" priority="63129">
      <formula>$B802="Confirmado"</formula>
    </cfRule>
    <cfRule type="expression" dxfId="2298" priority="63128">
      <formula>$B802="Cancelado"</formula>
    </cfRule>
    <cfRule type="expression" dxfId="2300" priority="63126">
      <formula>$B802="Frontera"</formula>
    </cfRule>
    <cfRule type="expression" dxfId="2301" priority="63125">
      <formula>$B802="Descargado"</formula>
    </cfRule>
    <cfRule type="expression" dxfId="2302" priority="63124">
      <formula>$B802="Liberado"</formula>
    </cfRule>
    <cfRule type="expression" dxfId="2295" priority="63131">
      <formula>$B802="Arribado"</formula>
    </cfRule>
  </conditionalFormatting>
  <conditionalFormatting sqref="A810 M810:P810 C810:H810 J810:K810">
    <cfRule type="expression" dxfId="2296" priority="63050">
      <formula>$B810="Solicitado"</formula>
    </cfRule>
    <cfRule type="expression" dxfId="2302" priority="63044">
      <formula>$B810="Liberado"</formula>
    </cfRule>
    <cfRule type="expression" dxfId="2" priority="63049">
      <formula>$B810="Confirmado"</formula>
    </cfRule>
    <cfRule type="expression" dxfId="2298" priority="63048">
      <formula>$B810="Cancelado"</formula>
    </cfRule>
    <cfRule type="expression" dxfId="2300" priority="63046">
      <formula>$B810="Frontera"</formula>
    </cfRule>
    <cfRule type="expression" dxfId="2299" priority="63047">
      <formula>$B810="Cargado"</formula>
    </cfRule>
    <cfRule type="expression" dxfId="2301" priority="63045">
      <formula>$B810="Descargado"</formula>
    </cfRule>
    <cfRule type="expression" dxfId="2295" priority="63051">
      <formula>$B810="Arribado"</formula>
    </cfRule>
  </conditionalFormatting>
  <conditionalFormatting sqref="A811 M811:P811 C811:H811 J811:K811 C813 C817:C818 C820 C822">
    <cfRule type="expression" dxfId="2296" priority="63002">
      <formula>$B811="Solicitado"</formula>
    </cfRule>
    <cfRule type="expression" dxfId="2" priority="63001">
      <formula>$B811="Confirmado"</formula>
    </cfRule>
    <cfRule type="expression" dxfId="2295" priority="63003">
      <formula>$B811="Arribado"</formula>
    </cfRule>
    <cfRule type="expression" dxfId="2302" priority="62996">
      <formula>$B811="Liberado"</formula>
    </cfRule>
    <cfRule type="expression" dxfId="2301" priority="62997">
      <formula>$B811="Descargado"</formula>
    </cfRule>
    <cfRule type="expression" dxfId="2300" priority="62998">
      <formula>$B811="Frontera"</formula>
    </cfRule>
    <cfRule type="expression" dxfId="2299" priority="62999">
      <formula>$B811="Cargado"</formula>
    </cfRule>
    <cfRule type="expression" dxfId="2298" priority="63000">
      <formula>$B811="Cancelado"</formula>
    </cfRule>
  </conditionalFormatting>
  <conditionalFormatting sqref="A812 M812:P812 T812:U812 C812:H812 J812:K812">
    <cfRule type="expression" dxfId="2299" priority="62967">
      <formula>$B812="Cargado"</formula>
    </cfRule>
    <cfRule type="expression" dxfId="2300" priority="62966">
      <formula>$B812="Frontera"</formula>
    </cfRule>
    <cfRule type="expression" dxfId="2295" priority="62971">
      <formula>$B812="Arribado"</formula>
    </cfRule>
    <cfRule type="expression" dxfId="2296" priority="62970">
      <formula>$B812="Solicitado"</formula>
    </cfRule>
    <cfRule type="expression" dxfId="2" priority="62969">
      <formula>$B812="Confirmado"</formula>
    </cfRule>
    <cfRule type="expression" dxfId="2302" priority="62964">
      <formula>$B812="Liberado"</formula>
    </cfRule>
    <cfRule type="expression" dxfId="2301" priority="62965">
      <formula>$B812="Descargado"</formula>
    </cfRule>
    <cfRule type="expression" dxfId="2298" priority="62968">
      <formula>$B812="Cancelado"</formula>
    </cfRule>
  </conditionalFormatting>
  <conditionalFormatting sqref="A827 M827:P827 T827:U827 C827:H827 J827:K827">
    <cfRule type="expression" dxfId="2299" priority="62823">
      <formula>$B827="Cargado"</formula>
    </cfRule>
    <cfRule type="expression" dxfId="2295" priority="62827">
      <formula>$B827="Arribado"</formula>
    </cfRule>
    <cfRule type="expression" dxfId="2296" priority="62826">
      <formula>$B827="Solicitado"</formula>
    </cfRule>
    <cfRule type="expression" dxfId="2" priority="62825">
      <formula>$B827="Confirmado"</formula>
    </cfRule>
    <cfRule type="expression" dxfId="2302" priority="62820">
      <formula>$B827="Liberado"</formula>
    </cfRule>
    <cfRule type="expression" dxfId="2300" priority="62822">
      <formula>$B827="Frontera"</formula>
    </cfRule>
    <cfRule type="expression" dxfId="2301" priority="62821">
      <formula>$B827="Descargado"</formula>
    </cfRule>
    <cfRule type="expression" dxfId="2298" priority="62824">
      <formula>$B827="Cancelado"</formula>
    </cfRule>
  </conditionalFormatting>
  <conditionalFormatting sqref="A840 M840:P840 T840:U840 C840:H840 J840:K840">
    <cfRule type="expression" dxfId="2" priority="62745">
      <formula>$B840="Confirmado"</formula>
    </cfRule>
    <cfRule type="expression" dxfId="2298" priority="62744">
      <formula>$B840="Cancelado"</formula>
    </cfRule>
    <cfRule type="expression" dxfId="2299" priority="62743">
      <formula>$B840="Cargado"</formula>
    </cfRule>
    <cfRule type="expression" dxfId="2300" priority="62742">
      <formula>$B840="Frontera"</formula>
    </cfRule>
    <cfRule type="expression" dxfId="2301" priority="62741">
      <formula>$B840="Descargado"</formula>
    </cfRule>
    <cfRule type="expression" dxfId="2296" priority="62746">
      <formula>$B840="Solicitado"</formula>
    </cfRule>
    <cfRule type="expression" dxfId="2295" priority="62747">
      <formula>$B840="Arribado"</formula>
    </cfRule>
    <cfRule type="expression" dxfId="2302" priority="62740">
      <formula>$B840="Liberado"</formula>
    </cfRule>
  </conditionalFormatting>
  <conditionalFormatting sqref="A849 M849:P849 T849:U849 C849:H849 J849:K849">
    <cfRule type="expression" dxfId="2302" priority="62660">
      <formula>$B849="Liberado"</formula>
    </cfRule>
    <cfRule type="expression" dxfId="2" priority="62665">
      <formula>$B849="Confirmado"</formula>
    </cfRule>
    <cfRule type="expression" dxfId="2300" priority="62662">
      <formula>$B849="Frontera"</formula>
    </cfRule>
    <cfRule type="expression" dxfId="2299" priority="62663">
      <formula>$B849="Cargado"</formula>
    </cfRule>
    <cfRule type="expression" dxfId="2296" priority="62666">
      <formula>$B849="Solicitado"</formula>
    </cfRule>
    <cfRule type="expression" dxfId="2295" priority="62667">
      <formula>$B849="Arribado"</formula>
    </cfRule>
    <cfRule type="expression" dxfId="2301" priority="62661">
      <formula>$B849="Descargado"</formula>
    </cfRule>
    <cfRule type="expression" dxfId="2298" priority="62664">
      <formula>$B849="Cancelado"</formula>
    </cfRule>
  </conditionalFormatting>
  <conditionalFormatting sqref="A850 M850:P850 T850:U850 C850:H850 J850:K850">
    <cfRule type="expression" dxfId="2301" priority="62621">
      <formula>$B850="Descargado"</formula>
    </cfRule>
    <cfRule type="expression" dxfId="2295" priority="62627">
      <formula>$B850="Arribado"</formula>
    </cfRule>
    <cfRule type="expression" dxfId="2" priority="62625">
      <formula>$B850="Confirmado"</formula>
    </cfRule>
    <cfRule type="expression" dxfId="2298" priority="62624">
      <formula>$B850="Cancelado"</formula>
    </cfRule>
    <cfRule type="expression" dxfId="2302" priority="62620">
      <formula>$B850="Liberado"</formula>
    </cfRule>
    <cfRule type="expression" dxfId="2296" priority="62626">
      <formula>$B850="Solicitado"</formula>
    </cfRule>
    <cfRule type="expression" dxfId="2299" priority="62623">
      <formula>$B850="Cargado"</formula>
    </cfRule>
    <cfRule type="expression" dxfId="2300" priority="62622">
      <formula>$B850="Frontera"</formula>
    </cfRule>
  </conditionalFormatting>
  <conditionalFormatting sqref="A860 M860:P860 T860:U860 C860:H860 J860:K860">
    <cfRule type="expression" dxfId="2298" priority="62544">
      <formula>$B860="Cancelado"</formula>
    </cfRule>
    <cfRule type="expression" dxfId="2299" priority="62543">
      <formula>$B860="Cargado"</formula>
    </cfRule>
    <cfRule type="expression" dxfId="2302" priority="62540">
      <formula>$B860="Liberado"</formula>
    </cfRule>
    <cfRule type="expression" dxfId="2301" priority="62541">
      <formula>$B860="Descargado"</formula>
    </cfRule>
    <cfRule type="expression" dxfId="2300" priority="62542">
      <formula>$B860="Frontera"</formula>
    </cfRule>
    <cfRule type="expression" dxfId="2296" priority="62546">
      <formula>$B860="Solicitado"</formula>
    </cfRule>
    <cfRule type="expression" dxfId="2295" priority="62547">
      <formula>$B860="Arribado"</formula>
    </cfRule>
    <cfRule type="expression" dxfId="2" priority="62545">
      <formula>$B860="Confirmado"</formula>
    </cfRule>
  </conditionalFormatting>
  <conditionalFormatting sqref="A861 M861:P861 T861:U861 C861:H861 J861:K861">
    <cfRule type="expression" dxfId="2301" priority="62501">
      <formula>$B861="Descargado"</formula>
    </cfRule>
    <cfRule type="expression" dxfId="2302" priority="62500">
      <formula>$B861="Liberado"</formula>
    </cfRule>
    <cfRule type="expression" dxfId="2296" priority="62506">
      <formula>$B861="Solicitado"</formula>
    </cfRule>
    <cfRule type="expression" dxfId="2300" priority="62502">
      <formula>$B861="Frontera"</formula>
    </cfRule>
    <cfRule type="expression" dxfId="2299" priority="62503">
      <formula>$B861="Cargado"</formula>
    </cfRule>
    <cfRule type="expression" dxfId="2" priority="62505">
      <formula>$B861="Confirmado"</formula>
    </cfRule>
    <cfRule type="expression" dxfId="2295" priority="62507">
      <formula>$B861="Arribado"</formula>
    </cfRule>
    <cfRule type="expression" dxfId="2298" priority="62504">
      <formula>$B861="Cancelado"</formula>
    </cfRule>
  </conditionalFormatting>
  <conditionalFormatting sqref="A874 M874:P874 T874:U874 C874:H874 J874:K874">
    <cfRule type="expression" dxfId="2295" priority="62387">
      <formula>$B874="Arribado"</formula>
    </cfRule>
    <cfRule type="expression" dxfId="2302" priority="62380">
      <formula>$B874="Liberado"</formula>
    </cfRule>
    <cfRule type="expression" dxfId="2301" priority="62381">
      <formula>$B874="Descargado"</formula>
    </cfRule>
    <cfRule type="expression" dxfId="2300" priority="62382">
      <formula>$B874="Frontera"</formula>
    </cfRule>
    <cfRule type="expression" dxfId="2299" priority="62383">
      <formula>$B874="Cargado"</formula>
    </cfRule>
    <cfRule type="expression" dxfId="2298" priority="62384">
      <formula>$B874="Cancelado"</formula>
    </cfRule>
    <cfRule type="expression" dxfId="2" priority="62385">
      <formula>$B874="Confirmado"</formula>
    </cfRule>
    <cfRule type="expression" dxfId="2296" priority="62386">
      <formula>$B874="Solicitado"</formula>
    </cfRule>
  </conditionalFormatting>
  <conditionalFormatting sqref="A875 M875:P875 T875:U875 C875:H875 J875:K875">
    <cfRule type="expression" dxfId="2296" priority="62346">
      <formula>$B875="Solicitado"</formula>
    </cfRule>
    <cfRule type="expression" dxfId="2295" priority="62347">
      <formula>$B875="Arribado"</formula>
    </cfRule>
    <cfRule type="expression" dxfId="2" priority="62345">
      <formula>$B875="Confirmado"</formula>
    </cfRule>
    <cfRule type="expression" dxfId="2298" priority="62344">
      <formula>$B875="Cancelado"</formula>
    </cfRule>
    <cfRule type="expression" dxfId="2299" priority="62343">
      <formula>$B875="Cargado"</formula>
    </cfRule>
    <cfRule type="expression" dxfId="2300" priority="62342">
      <formula>$B875="Frontera"</formula>
    </cfRule>
    <cfRule type="expression" dxfId="2301" priority="62341">
      <formula>$B875="Descargado"</formula>
    </cfRule>
    <cfRule type="expression" dxfId="2302" priority="62340">
      <formula>$B875="Liberado"</formula>
    </cfRule>
  </conditionalFormatting>
  <conditionalFormatting sqref="A876 M876:P876 T876:U876 C876:H876 J876:K876 J878:K890 T878:U890 M878:P890 A878:A890 C878:H890">
    <cfRule type="expression" dxfId="2299" priority="62303">
      <formula>$B876="Cargado"</formula>
    </cfRule>
    <cfRule type="expression" dxfId="2301" priority="62301">
      <formula>$B876="Descargado"</formula>
    </cfRule>
    <cfRule type="expression" dxfId="2295" priority="62307">
      <formula>$B876="Arribado"</formula>
    </cfRule>
    <cfRule type="expression" dxfId="2296" priority="62306">
      <formula>$B876="Solicitado"</formula>
    </cfRule>
    <cfRule type="expression" dxfId="2" priority="62305">
      <formula>$B876="Confirmado"</formula>
    </cfRule>
    <cfRule type="expression" dxfId="2300" priority="62302">
      <formula>$B876="Frontera"</formula>
    </cfRule>
    <cfRule type="expression" dxfId="2302" priority="62300">
      <formula>$B876="Liberado"</formula>
    </cfRule>
    <cfRule type="expression" dxfId="2298" priority="62304">
      <formula>$B876="Cancelado"</formula>
    </cfRule>
  </conditionalFormatting>
  <conditionalFormatting sqref="A877 M877:P877 T877:U877 C877:H877 J877:K877">
    <cfRule type="expression" dxfId="2298" priority="62264">
      <formula>$B877="Cancelado"</formula>
    </cfRule>
    <cfRule type="expression" dxfId="2299" priority="62263">
      <formula>$B877="Cargado"</formula>
    </cfRule>
    <cfRule type="expression" dxfId="2300" priority="62262">
      <formula>$B877="Frontera"</formula>
    </cfRule>
    <cfRule type="expression" dxfId="2301" priority="62261">
      <formula>$B877="Descargado"</formula>
    </cfRule>
    <cfRule type="expression" dxfId="2" priority="62265">
      <formula>$B877="Confirmado"</formula>
    </cfRule>
    <cfRule type="expression" dxfId="2296" priority="62266">
      <formula>$B877="Solicitado"</formula>
    </cfRule>
    <cfRule type="expression" dxfId="2295" priority="62267">
      <formula>$B877="Arribado"</formula>
    </cfRule>
    <cfRule type="expression" dxfId="2302" priority="62260">
      <formula>$B877="Liberado"</formula>
    </cfRule>
  </conditionalFormatting>
  <conditionalFormatting sqref="A894 M894:P894 T894:U894 J894:K894 C894:H894">
    <cfRule type="expression" dxfId="2295" priority="62147">
      <formula>$B894="Arribado"</formula>
    </cfRule>
    <cfRule type="expression" dxfId="2296" priority="62146">
      <formula>$B894="Solicitado"</formula>
    </cfRule>
    <cfRule type="expression" dxfId="2" priority="62145">
      <formula>$B894="Confirmado"</formula>
    </cfRule>
    <cfRule type="expression" dxfId="2298" priority="62144">
      <formula>$B894="Cancelado"</formula>
    </cfRule>
    <cfRule type="expression" dxfId="2299" priority="62143">
      <formula>$B894="Cargado"</formula>
    </cfRule>
    <cfRule type="expression" dxfId="2300" priority="62142">
      <formula>$B894="Frontera"</formula>
    </cfRule>
    <cfRule type="expression" dxfId="2301" priority="62141">
      <formula>$B894="Descargado"</formula>
    </cfRule>
    <cfRule type="expression" dxfId="2302" priority="62140">
      <formula>$B894="Liberado"</formula>
    </cfRule>
  </conditionalFormatting>
  <conditionalFormatting sqref="A901 M901:P901 T901:U901 J901:K901 C901:H901">
    <cfRule type="expression" dxfId="2299" priority="62103">
      <formula>$B901="Cargado"</formula>
    </cfRule>
    <cfRule type="expression" dxfId="2302" priority="62100">
      <formula>$B901="Liberado"</formula>
    </cfRule>
    <cfRule type="expression" dxfId="2301" priority="62101">
      <formula>$B901="Descargado"</formula>
    </cfRule>
    <cfRule type="expression" dxfId="2300" priority="62102">
      <formula>$B901="Frontera"</formula>
    </cfRule>
    <cfRule type="expression" dxfId="2298" priority="62104">
      <formula>$B901="Cancelado"</formula>
    </cfRule>
    <cfRule type="expression" dxfId="2" priority="62105">
      <formula>$B901="Confirmado"</formula>
    </cfRule>
    <cfRule type="expression" dxfId="2296" priority="62106">
      <formula>$B901="Solicitado"</formula>
    </cfRule>
    <cfRule type="expression" dxfId="2295" priority="62107">
      <formula>$B901="Arribado"</formula>
    </cfRule>
  </conditionalFormatting>
  <conditionalFormatting sqref="A966:A967 C966:H967 J966:K967 T966:U967 M966:P967">
    <cfRule type="expression" dxfId="2299" priority="60775">
      <formula>$B966="Cargado"</formula>
    </cfRule>
    <cfRule type="expression" dxfId="2298" priority="60776">
      <formula>$B966="Cancelado"</formula>
    </cfRule>
    <cfRule type="expression" dxfId="2295" priority="60779">
      <formula>$B966="Arribado"</formula>
    </cfRule>
    <cfRule type="expression" dxfId="2296" priority="60778">
      <formula>$B966="Solicitado"</formula>
    </cfRule>
    <cfRule type="expression" dxfId="2" priority="60777">
      <formula>$B966="Confirmado"</formula>
    </cfRule>
    <cfRule type="expression" dxfId="2302" priority="60772">
      <formula>$B966="Liberado"</formula>
    </cfRule>
    <cfRule type="expression" dxfId="2301" priority="60773">
      <formula>$B966="Descargado"</formula>
    </cfRule>
    <cfRule type="expression" dxfId="2300" priority="60774">
      <formula>$B966="Frontera"</formula>
    </cfRule>
  </conditionalFormatting>
  <conditionalFormatting sqref="A966:A967 M966:P967 T966:U967 J966:K967 C966:H967">
    <cfRule type="expression" dxfId="2300" priority="60806">
      <formula>$B966="Frontera"</formula>
    </cfRule>
    <cfRule type="expression" dxfId="2" priority="60809">
      <formula>$B966="Confirmado"</formula>
    </cfRule>
    <cfRule type="expression" dxfId="2301" priority="60805">
      <formula>$B966="Descargado"</formula>
    </cfRule>
    <cfRule type="expression" dxfId="2302" priority="60804">
      <formula>$B966="Liberado"</formula>
    </cfRule>
    <cfRule type="expression" dxfId="2299" priority="60807">
      <formula>$B966="Cargado"</formula>
    </cfRule>
    <cfRule type="expression" dxfId="2295" priority="60811">
      <formula>$B966="Arribado"</formula>
    </cfRule>
    <cfRule type="expression" dxfId="2298" priority="60808">
      <formula>$B966="Cancelado"</formula>
    </cfRule>
    <cfRule type="expression" dxfId="2296" priority="60810">
      <formula>$B966="Solicitado"</formula>
    </cfRule>
  </conditionalFormatting>
  <conditionalFormatting sqref="A968 C968:H968 J968:K968 T968:U968 M968:P968">
    <cfRule type="expression" dxfId="2296" priority="60562">
      <formula>$B968="Solicitado"</formula>
    </cfRule>
    <cfRule type="expression" dxfId="2" priority="60561">
      <formula>$B968="Confirmado"</formula>
    </cfRule>
    <cfRule type="expression" dxfId="2298" priority="60560">
      <formula>$B968="Cancelado"</formula>
    </cfRule>
    <cfRule type="expression" dxfId="2299" priority="60559">
      <formula>$B968="Cargado"</formula>
    </cfRule>
    <cfRule type="expression" dxfId="2300" priority="60558">
      <formula>$B968="Frontera"</formula>
    </cfRule>
    <cfRule type="expression" dxfId="2301" priority="60557">
      <formula>$B968="Descargado"</formula>
    </cfRule>
    <cfRule type="expression" dxfId="2302" priority="60556">
      <formula>$B968="Liberado"</formula>
    </cfRule>
    <cfRule type="expression" dxfId="2295" priority="60563">
      <formula>$B968="Arribado"</formula>
    </cfRule>
  </conditionalFormatting>
  <conditionalFormatting sqref="A968 M968:P968 T968:U968 J968:K968 C968:H968">
    <cfRule type="expression" dxfId="2300" priority="60590">
      <formula>$B968="Frontera"</formula>
    </cfRule>
    <cfRule type="expression" dxfId="2302" priority="60588">
      <formula>$B968="Liberado"</formula>
    </cfRule>
    <cfRule type="expression" dxfId="2301" priority="60589">
      <formula>$B968="Descargado"</formula>
    </cfRule>
    <cfRule type="expression" dxfId="2299" priority="60591">
      <formula>$B968="Cargado"</formula>
    </cfRule>
    <cfRule type="expression" dxfId="2298" priority="60592">
      <formula>$B968="Cancelado"</formula>
    </cfRule>
    <cfRule type="expression" dxfId="2" priority="60593">
      <formula>$B968="Confirmado"</formula>
    </cfRule>
    <cfRule type="expression" dxfId="2296" priority="60594">
      <formula>$B968="Solicitado"</formula>
    </cfRule>
    <cfRule type="expression" dxfId="2295" priority="60595">
      <formula>$B968="Arribado"</formula>
    </cfRule>
  </conditionalFormatting>
  <conditionalFormatting sqref="A969 C969:H969 J969:K969 T969:U969 M969:P969">
    <cfRule type="expression" dxfId="2" priority="60633">
      <formula>$B969="Confirmado"</formula>
    </cfRule>
    <cfRule type="expression" dxfId="2299" priority="60631">
      <formula>$B969="Cargado"</formula>
    </cfRule>
    <cfRule type="expression" dxfId="2300" priority="60630">
      <formula>$B969="Frontera"</formula>
    </cfRule>
    <cfRule type="expression" dxfId="2301" priority="60629">
      <formula>$B969="Descargado"</formula>
    </cfRule>
    <cfRule type="expression" dxfId="2302" priority="60628">
      <formula>$B969="Liberado"</formula>
    </cfRule>
    <cfRule type="expression" dxfId="2296" priority="60634">
      <formula>$B969="Solicitado"</formula>
    </cfRule>
    <cfRule type="expression" dxfId="2295" priority="60635">
      <formula>$B969="Arribado"</formula>
    </cfRule>
    <cfRule type="expression" dxfId="2298" priority="60632">
      <formula>$B969="Cancelado"</formula>
    </cfRule>
  </conditionalFormatting>
  <conditionalFormatting sqref="A969 M969:P969 T969:U969 J969:K969 C969:H969">
    <cfRule type="expression" dxfId="2" priority="60665">
      <formula>$B969="Confirmado"</formula>
    </cfRule>
    <cfRule type="expression" dxfId="2295" priority="60667">
      <formula>$B969="Arribado"</formula>
    </cfRule>
    <cfRule type="expression" dxfId="2296" priority="60666">
      <formula>$B969="Solicitado"</formula>
    </cfRule>
    <cfRule type="expression" dxfId="2302" priority="60660">
      <formula>$B969="Liberado"</formula>
    </cfRule>
    <cfRule type="expression" dxfId="2301" priority="60661">
      <formula>$B969="Descargado"</formula>
    </cfRule>
    <cfRule type="expression" dxfId="2300" priority="60662">
      <formula>$B969="Frontera"</formula>
    </cfRule>
    <cfRule type="expression" dxfId="2299" priority="60663">
      <formula>$B969="Cargado"</formula>
    </cfRule>
    <cfRule type="expression" dxfId="2298" priority="60664">
      <formula>$B969="Cancelado"</formula>
    </cfRule>
  </conditionalFormatting>
  <conditionalFormatting sqref="A970 C970:H970 J970:K970 T970:U970 M970:P970">
    <cfRule type="expression" dxfId="2" priority="60705">
      <formula>$B970="Confirmado"</formula>
    </cfRule>
    <cfRule type="expression" dxfId="2301" priority="60701">
      <formula>$B970="Descargado"</formula>
    </cfRule>
    <cfRule type="expression" dxfId="2300" priority="60702">
      <formula>$B970="Frontera"</formula>
    </cfRule>
    <cfRule type="expression" dxfId="2299" priority="60703">
      <formula>$B970="Cargado"</formula>
    </cfRule>
    <cfRule type="expression" dxfId="2298" priority="60704">
      <formula>$B970="Cancelado"</formula>
    </cfRule>
    <cfRule type="expression" dxfId="2296" priority="60706">
      <formula>$B970="Solicitado"</formula>
    </cfRule>
    <cfRule type="expression" dxfId="2295" priority="60707">
      <formula>$B970="Arribado"</formula>
    </cfRule>
    <cfRule type="expression" dxfId="2302" priority="60700">
      <formula>$B970="Liberado"</formula>
    </cfRule>
  </conditionalFormatting>
  <conditionalFormatting sqref="A970 M970:P970 T970:U970 J970:K970 C970:H970">
    <cfRule type="expression" dxfId="2302" priority="60732">
      <formula>$B970="Liberado"</formula>
    </cfRule>
    <cfRule type="expression" dxfId="2301" priority="60733">
      <formula>$B970="Descargado"</formula>
    </cfRule>
    <cfRule type="expression" dxfId="2300" priority="60734">
      <formula>$B970="Frontera"</formula>
    </cfRule>
    <cfRule type="expression" dxfId="2299" priority="60735">
      <formula>$B970="Cargado"</formula>
    </cfRule>
    <cfRule type="expression" dxfId="2298" priority="60736">
      <formula>$B970="Cancelado"</formula>
    </cfRule>
    <cfRule type="expression" dxfId="2" priority="60737">
      <formula>$B970="Confirmado"</formula>
    </cfRule>
    <cfRule type="expression" dxfId="2296" priority="60738">
      <formula>$B970="Solicitado"</formula>
    </cfRule>
    <cfRule type="expression" dxfId="2295" priority="60739">
      <formula>$B970="Arribado"</formula>
    </cfRule>
  </conditionalFormatting>
  <conditionalFormatting sqref="A971 C971:H971 J971:K971 T971:U971 M971:P971">
    <cfRule type="expression" dxfId="2295" priority="60491">
      <formula>$B971="Arribado"</formula>
    </cfRule>
    <cfRule type="expression" dxfId="2299" priority="60487">
      <formula>$B971="Cargado"</formula>
    </cfRule>
    <cfRule type="expression" dxfId="2300" priority="60486">
      <formula>$B971="Frontera"</formula>
    </cfRule>
    <cfRule type="expression" dxfId="2301" priority="60485">
      <formula>$B971="Descargado"</formula>
    </cfRule>
    <cfRule type="expression" dxfId="2296" priority="60490">
      <formula>$B971="Solicitado"</formula>
    </cfRule>
    <cfRule type="expression" dxfId="2" priority="60489">
      <formula>$B971="Confirmado"</formula>
    </cfRule>
    <cfRule type="expression" dxfId="2302" priority="60484">
      <formula>$B971="Liberado"</formula>
    </cfRule>
    <cfRule type="expression" dxfId="2298" priority="60488">
      <formula>$B971="Cancelado"</formula>
    </cfRule>
  </conditionalFormatting>
  <conditionalFormatting sqref="A971 M971:P971 T971:U971 J971:K971 C971:H971">
    <cfRule type="expression" dxfId="2295" priority="60523">
      <formula>$B971="Arribado"</formula>
    </cfRule>
    <cfRule type="expression" dxfId="2296" priority="60522">
      <formula>$B971="Solicitado"</formula>
    </cfRule>
    <cfRule type="expression" dxfId="2" priority="60521">
      <formula>$B971="Confirmado"</formula>
    </cfRule>
    <cfRule type="expression" dxfId="2298" priority="60520">
      <formula>$B971="Cancelado"</formula>
    </cfRule>
    <cfRule type="expression" dxfId="2299" priority="60519">
      <formula>$B971="Cargado"</formula>
    </cfRule>
    <cfRule type="expression" dxfId="2300" priority="60518">
      <formula>$B971="Frontera"</formula>
    </cfRule>
    <cfRule type="expression" dxfId="2301" priority="60517">
      <formula>$B971="Descargado"</formula>
    </cfRule>
    <cfRule type="expression" dxfId="2302" priority="60516">
      <formula>$B971="Liberado"</formula>
    </cfRule>
  </conditionalFormatting>
  <conditionalFormatting sqref="A972:A973 C972:H973 J972:K973 T972:U973 M972:P973 M976:P976 T976:U976 J976:K976 C976:H976 A976">
    <cfRule type="expression" dxfId="2298" priority="60416">
      <formula>$B972="Cancelado"</formula>
    </cfRule>
    <cfRule type="expression" dxfId="2296" priority="60418">
      <formula>$B972="Solicitado"</formula>
    </cfRule>
    <cfRule type="expression" dxfId="2302" priority="60412">
      <formula>$B972="Liberado"</formula>
    </cfRule>
    <cfRule type="expression" dxfId="2300" priority="60414">
      <formula>$B972="Frontera"</formula>
    </cfRule>
    <cfRule type="expression" dxfId="2295" priority="60419">
      <formula>$B972="Arribado"</formula>
    </cfRule>
    <cfRule type="expression" dxfId="2301" priority="60413">
      <formula>$B972="Descargado"</formula>
    </cfRule>
    <cfRule type="expression" dxfId="2" priority="60417">
      <formula>$B972="Confirmado"</formula>
    </cfRule>
    <cfRule type="expression" dxfId="2299" priority="60415">
      <formula>$B972="Cargado"</formula>
    </cfRule>
  </conditionalFormatting>
  <conditionalFormatting sqref="A972:A973 M972:P973 T972:U973 J972:K973 C972:H973 C976:H976 J976:K976 T976:U976 M976:P976 A976">
    <cfRule type="expression" dxfId="2298" priority="60448">
      <formula>$B972="Cancelado"</formula>
    </cfRule>
    <cfRule type="expression" dxfId="2302" priority="60444">
      <formula>$B972="Liberado"</formula>
    </cfRule>
    <cfRule type="expression" dxfId="2" priority="60449">
      <formula>$B972="Confirmado"</formula>
    </cfRule>
    <cfRule type="expression" dxfId="2299" priority="60447">
      <formula>$B972="Cargado"</formula>
    </cfRule>
    <cfRule type="expression" dxfId="2296" priority="60450">
      <formula>$B972="Solicitado"</formula>
    </cfRule>
    <cfRule type="expression" dxfId="2301" priority="60445">
      <formula>$B972="Descargado"</formula>
    </cfRule>
    <cfRule type="expression" dxfId="2295" priority="60451">
      <formula>$B972="Arribado"</formula>
    </cfRule>
    <cfRule type="expression" dxfId="2300" priority="60446">
      <formula>$B972="Frontera"</formula>
    </cfRule>
  </conditionalFormatting>
  <conditionalFormatting sqref="A974 C974:H974 J974:K974 T974:U974 M974:P974">
    <cfRule type="expression" dxfId="2298" priority="59880">
      <formula>$B974="Cancelado"</formula>
    </cfRule>
    <cfRule type="expression" dxfId="2299" priority="59879">
      <formula>$B974="Cargado"</formula>
    </cfRule>
    <cfRule type="expression" dxfId="2302" priority="59876">
      <formula>$B974="Liberado"</formula>
    </cfRule>
    <cfRule type="expression" dxfId="2" priority="59881">
      <formula>$B974="Confirmado"</formula>
    </cfRule>
    <cfRule type="expression" dxfId="2300" priority="59878">
      <formula>$B974="Frontera"</formula>
    </cfRule>
    <cfRule type="expression" dxfId="2296" priority="59882">
      <formula>$B974="Solicitado"</formula>
    </cfRule>
    <cfRule type="expression" dxfId="2295" priority="59883">
      <formula>$B974="Arribado"</formula>
    </cfRule>
    <cfRule type="expression" dxfId="2301" priority="59877">
      <formula>$B974="Descargado"</formula>
    </cfRule>
  </conditionalFormatting>
  <conditionalFormatting sqref="A974 M974:P974 T974:U974 J974:K974 C974:H974">
    <cfRule type="expression" dxfId="2299" priority="59911">
      <formula>$B974="Cargado"</formula>
    </cfRule>
    <cfRule type="expression" dxfId="2302" priority="59908">
      <formula>$B974="Liberado"</formula>
    </cfRule>
    <cfRule type="expression" dxfId="2301" priority="59909">
      <formula>$B974="Descargado"</formula>
    </cfRule>
    <cfRule type="expression" dxfId="2300" priority="59910">
      <formula>$B974="Frontera"</formula>
    </cfRule>
    <cfRule type="expression" dxfId="2" priority="59913">
      <formula>$B974="Confirmado"</formula>
    </cfRule>
    <cfRule type="expression" dxfId="2298" priority="59912">
      <formula>$B974="Cancelado"</formula>
    </cfRule>
    <cfRule type="expression" dxfId="2295" priority="59915">
      <formula>$B974="Arribado"</formula>
    </cfRule>
    <cfRule type="expression" dxfId="2296" priority="59914">
      <formula>$B974="Solicitado"</formula>
    </cfRule>
  </conditionalFormatting>
  <conditionalFormatting sqref="A975 C975:H975 J975:K975 T975:U975 M975:P975">
    <cfRule type="expression" dxfId="2" priority="59809">
      <formula>$B975="Confirmado"</formula>
    </cfRule>
    <cfRule type="expression" dxfId="2296" priority="59810">
      <formula>$B975="Solicitado"</formula>
    </cfRule>
    <cfRule type="expression" dxfId="2298" priority="59808">
      <formula>$B975="Cancelado"</formula>
    </cfRule>
    <cfRule type="expression" dxfId="2299" priority="59807">
      <formula>$B975="Cargado"</formula>
    </cfRule>
    <cfRule type="expression" dxfId="2301" priority="59805">
      <formula>$B975="Descargado"</formula>
    </cfRule>
    <cfRule type="expression" dxfId="2302" priority="59804">
      <formula>$B975="Liberado"</formula>
    </cfRule>
    <cfRule type="expression" dxfId="2295" priority="59811">
      <formula>$B975="Arribado"</formula>
    </cfRule>
    <cfRule type="expression" dxfId="2300" priority="59806">
      <formula>$B975="Frontera"</formula>
    </cfRule>
  </conditionalFormatting>
  <conditionalFormatting sqref="A975 M975:P975 T975:U975 J975:K975 C975:H975">
    <cfRule type="expression" dxfId="2296" priority="59842">
      <formula>$B975="Solicitado"</formula>
    </cfRule>
    <cfRule type="expression" dxfId="2" priority="59841">
      <formula>$B975="Confirmado"</formula>
    </cfRule>
    <cfRule type="expression" dxfId="2302" priority="59836">
      <formula>$B975="Liberado"</formula>
    </cfRule>
    <cfRule type="expression" dxfId="2298" priority="59840">
      <formula>$B975="Cancelado"</formula>
    </cfRule>
    <cfRule type="expression" dxfId="2299" priority="59839">
      <formula>$B975="Cargado"</formula>
    </cfRule>
    <cfRule type="expression" dxfId="2301" priority="59837">
      <formula>$B975="Descargado"</formula>
    </cfRule>
    <cfRule type="expression" dxfId="2300" priority="59838">
      <formula>$B975="Frontera"</formula>
    </cfRule>
    <cfRule type="expression" dxfId="2295" priority="59843">
      <formula>$B975="Arribado"</formula>
    </cfRule>
  </conditionalFormatting>
  <conditionalFormatting sqref="A978 C978:H978 J978:K978 T978:U978 M978:P978">
    <cfRule type="expression" dxfId="2295" priority="60027">
      <formula>$B978="Arribado"</formula>
    </cfRule>
    <cfRule type="expression" dxfId="2298" priority="60024">
      <formula>$B978="Cancelado"</formula>
    </cfRule>
    <cfRule type="expression" dxfId="2299" priority="60023">
      <formula>$B978="Cargado"</formula>
    </cfRule>
    <cfRule type="expression" dxfId="2296" priority="60026">
      <formula>$B978="Solicitado"</formula>
    </cfRule>
    <cfRule type="expression" dxfId="2" priority="60025">
      <formula>$B978="Confirmado"</formula>
    </cfRule>
    <cfRule type="expression" dxfId="2302" priority="60020">
      <formula>$B978="Liberado"</formula>
    </cfRule>
    <cfRule type="expression" dxfId="2300" priority="60022">
      <formula>$B978="Frontera"</formula>
    </cfRule>
    <cfRule type="expression" dxfId="2301" priority="60021">
      <formula>$B978="Descargado"</formula>
    </cfRule>
  </conditionalFormatting>
  <conditionalFormatting sqref="A978 M978:P978 T978:U978 J978:K978 C978:H978">
    <cfRule type="expression" dxfId="2302" priority="60052">
      <formula>$B978="Liberado"</formula>
    </cfRule>
    <cfRule type="expression" dxfId="2301" priority="60053">
      <formula>$B978="Descargado"</formula>
    </cfRule>
    <cfRule type="expression" dxfId="2300" priority="60054">
      <formula>$B978="Frontera"</formula>
    </cfRule>
    <cfRule type="expression" dxfId="2299" priority="60055">
      <formula>$B978="Cargado"</formula>
    </cfRule>
    <cfRule type="expression" dxfId="2298" priority="60056">
      <formula>$B978="Cancelado"</formula>
    </cfRule>
    <cfRule type="expression" dxfId="2" priority="60057">
      <formula>$B978="Confirmado"</formula>
    </cfRule>
    <cfRule type="expression" dxfId="2296" priority="60058">
      <formula>$B978="Solicitado"</formula>
    </cfRule>
    <cfRule type="expression" dxfId="2295" priority="60059">
      <formula>$B978="Arribado"</formula>
    </cfRule>
  </conditionalFormatting>
  <conditionalFormatting sqref="A979 C979:H979 J979:K979 T979:U979 M979:P979">
    <cfRule type="expression" dxfId="2299" priority="59951">
      <formula>$B979="Cargado"</formula>
    </cfRule>
    <cfRule type="expression" dxfId="2300" priority="59950">
      <formula>$B979="Frontera"</formula>
    </cfRule>
    <cfRule type="expression" dxfId="2301" priority="59949">
      <formula>$B979="Descargado"</formula>
    </cfRule>
    <cfRule type="expression" dxfId="2295" priority="59955">
      <formula>$B979="Arribado"</formula>
    </cfRule>
    <cfRule type="expression" dxfId="2302" priority="59948">
      <formula>$B979="Liberado"</formula>
    </cfRule>
    <cfRule type="expression" dxfId="2296" priority="59954">
      <formula>$B979="Solicitado"</formula>
    </cfRule>
    <cfRule type="expression" dxfId="2" priority="59953">
      <formula>$B979="Confirmado"</formula>
    </cfRule>
    <cfRule type="expression" dxfId="2298" priority="59952">
      <formula>$B979="Cancelado"</formula>
    </cfRule>
  </conditionalFormatting>
  <conditionalFormatting sqref="A979 M979:P979 T979:U979 J979:K979 C979:H979">
    <cfRule type="expression" dxfId="2299" priority="59983">
      <formula>$B979="Cargado"</formula>
    </cfRule>
    <cfRule type="expression" dxfId="2300" priority="59982">
      <formula>$B979="Frontera"</formula>
    </cfRule>
    <cfRule type="expression" dxfId="2301" priority="59981">
      <formula>$B979="Descargado"</formula>
    </cfRule>
    <cfRule type="expression" dxfId="2296" priority="59986">
      <formula>$B979="Solicitado"</formula>
    </cfRule>
    <cfRule type="expression" dxfId="2295" priority="59987">
      <formula>$B979="Arribado"</formula>
    </cfRule>
    <cfRule type="expression" dxfId="2302" priority="59980">
      <formula>$B979="Liberado"</formula>
    </cfRule>
    <cfRule type="expression" dxfId="2298" priority="59984">
      <formula>$B979="Cancelado"</formula>
    </cfRule>
    <cfRule type="expression" dxfId="2" priority="59985">
      <formula>$B979="Confirmado"</formula>
    </cfRule>
  </conditionalFormatting>
  <conditionalFormatting sqref="A981">
    <cfRule type="expression" dxfId="2296" priority="59770">
      <formula>$B981="Solicitado"</formula>
    </cfRule>
    <cfRule type="expression" dxfId="2295" priority="59771">
      <formula>$B981="Arribado"</formula>
    </cfRule>
    <cfRule type="expression" dxfId="2301" priority="59773">
      <formula>$B981="Descargado"</formula>
    </cfRule>
    <cfRule type="expression" dxfId="2300" priority="59774">
      <formula>$B981="Frontera"</formula>
    </cfRule>
    <cfRule type="expression" dxfId="2298" priority="59776">
      <formula>$B981="Cancelado"</formula>
    </cfRule>
    <cfRule type="expression" dxfId="2299" priority="59775">
      <formula>$B981="Cargado"</formula>
    </cfRule>
    <cfRule type="expression" dxfId="2" priority="59777">
      <formula>$B981="Confirmado"</formula>
    </cfRule>
    <cfRule type="expression" dxfId="2296" priority="59778">
      <formula>$B981="Solicitado"</formula>
    </cfRule>
    <cfRule type="expression" dxfId="2295" priority="59779">
      <formula>$B981="Arribado"</formula>
    </cfRule>
    <cfRule type="expression" dxfId="2302" priority="59772">
      <formula>$B981="Liberado"</formula>
    </cfRule>
    <cfRule type="expression" dxfId="2302" priority="59764">
      <formula>$B981="Liberado"</formula>
    </cfRule>
    <cfRule type="expression" dxfId="2301" priority="59765">
      <formula>$B981="Descargado"</formula>
    </cfRule>
    <cfRule type="expression" dxfId="2300" priority="59766">
      <formula>$B981="Frontera"</formula>
    </cfRule>
    <cfRule type="expression" dxfId="2299" priority="59767">
      <formula>$B981="Cargado"</formula>
    </cfRule>
    <cfRule type="expression" dxfId="2298" priority="59768">
      <formula>$B981="Cancelado"</formula>
    </cfRule>
    <cfRule type="expression" dxfId="2" priority="59769">
      <formula>$B981="Confirmado"</formula>
    </cfRule>
  </conditionalFormatting>
  <conditionalFormatting sqref="A982">
    <cfRule type="expression" dxfId="2295" priority="59323">
      <formula>$B982="Arribado"</formula>
    </cfRule>
    <cfRule type="expression" dxfId="2296" priority="59322">
      <formula>$B982="Solicitado"</formula>
    </cfRule>
    <cfRule type="expression" dxfId="2298" priority="59320">
      <formula>$B982="Cancelado"</formula>
    </cfRule>
    <cfRule type="expression" dxfId="2299" priority="59319">
      <formula>$B982="Cargado"</formula>
    </cfRule>
    <cfRule type="expression" dxfId="2300" priority="59318">
      <formula>$B982="Frontera"</formula>
    </cfRule>
    <cfRule type="expression" dxfId="2295" priority="59315">
      <formula>$B982="Arribado"</formula>
    </cfRule>
    <cfRule type="expression" dxfId="2296" priority="59314">
      <formula>$B982="Solicitado"</formula>
    </cfRule>
    <cfRule type="expression" dxfId="2" priority="59313">
      <formula>$B982="Confirmado"</formula>
    </cfRule>
    <cfRule type="expression" dxfId="2298" priority="59312">
      <formula>$B982="Cancelado"</formula>
    </cfRule>
    <cfRule type="expression" dxfId="2299" priority="59311">
      <formula>$B982="Cargado"</formula>
    </cfRule>
    <cfRule type="expression" dxfId="2300" priority="59310">
      <formula>$B982="Frontera"</formula>
    </cfRule>
    <cfRule type="expression" dxfId="2" priority="59321">
      <formula>$B982="Confirmado"</formula>
    </cfRule>
    <cfRule type="expression" dxfId="2301" priority="59309">
      <formula>$B982="Descargado"</formula>
    </cfRule>
    <cfRule type="expression" dxfId="2302" priority="59308">
      <formula>$B982="Liberado"</formula>
    </cfRule>
    <cfRule type="expression" dxfId="2302" priority="59316">
      <formula>$B982="Liberado"</formula>
    </cfRule>
    <cfRule type="expression" dxfId="2301" priority="59317">
      <formula>$B982="Descargado"</formula>
    </cfRule>
  </conditionalFormatting>
  <conditionalFormatting sqref="A983:A987">
    <cfRule type="expression" dxfId="2302" priority="59684">
      <formula>$B983="Liberado"</formula>
    </cfRule>
    <cfRule type="expression" dxfId="2295" priority="59683">
      <formula>$B983="Arribado"</formula>
    </cfRule>
    <cfRule type="expression" dxfId="2296" priority="59682">
      <formula>$B983="Solicitado"</formula>
    </cfRule>
    <cfRule type="expression" dxfId="2298" priority="59688">
      <formula>$B983="Cancelado"</formula>
    </cfRule>
    <cfRule type="expression" dxfId="2" priority="59689">
      <formula>$B983="Confirmado"</formula>
    </cfRule>
    <cfRule type="expression" dxfId="2296" priority="59690">
      <formula>$B983="Solicitado"</formula>
    </cfRule>
    <cfRule type="expression" dxfId="2301" priority="59685">
      <formula>$B983="Descargado"</formula>
    </cfRule>
    <cfRule type="expression" dxfId="2301" priority="59677">
      <formula>$B983="Descargado"</formula>
    </cfRule>
    <cfRule type="expression" dxfId="2300" priority="59678">
      <formula>$B983="Frontera"</formula>
    </cfRule>
    <cfRule type="expression" dxfId="2299" priority="59679">
      <formula>$B983="Cargado"</formula>
    </cfRule>
    <cfRule type="expression" dxfId="2298" priority="59680">
      <formula>$B983="Cancelado"</formula>
    </cfRule>
    <cfRule type="expression" dxfId="2" priority="59681">
      <formula>$B983="Confirmado"</formula>
    </cfRule>
    <cfRule type="expression" dxfId="2295" priority="59691">
      <formula>$B983="Arribado"</formula>
    </cfRule>
    <cfRule type="expression" dxfId="2299" priority="59687">
      <formula>$B983="Cargado"</formula>
    </cfRule>
    <cfRule type="expression" dxfId="2300" priority="59686">
      <formula>$B983="Frontera"</formula>
    </cfRule>
    <cfRule type="expression" dxfId="2302" priority="59676">
      <formula>$B983="Liberado"</formula>
    </cfRule>
  </conditionalFormatting>
  <conditionalFormatting sqref="A988">
    <cfRule type="expression" dxfId="2298" priority="58976">
      <formula>$B988="Cancelado"</formula>
    </cfRule>
    <cfRule type="expression" dxfId="2299" priority="58975">
      <formula>$B988="Cargado"</formula>
    </cfRule>
    <cfRule type="expression" dxfId="2300" priority="58974">
      <formula>$B988="Frontera"</formula>
    </cfRule>
    <cfRule type="expression" dxfId="2301" priority="58973">
      <formula>$B988="Descargado"</formula>
    </cfRule>
    <cfRule type="expression" dxfId="2302" priority="58972">
      <formula>$B988="Liberado"</formula>
    </cfRule>
    <cfRule type="expression" dxfId="2300" priority="58982">
      <formula>$B988="Frontera"</formula>
    </cfRule>
    <cfRule type="expression" dxfId="2298" priority="58984">
      <formula>$B988="Cancelado"</formula>
    </cfRule>
    <cfRule type="expression" dxfId="2" priority="58985">
      <formula>$B988="Confirmado"</formula>
    </cfRule>
    <cfRule type="expression" dxfId="2296" priority="58986">
      <formula>$B988="Solicitado"</formula>
    </cfRule>
    <cfRule type="expression" dxfId="2295" priority="58987">
      <formula>$B988="Arribado"</formula>
    </cfRule>
    <cfRule type="expression" dxfId="2299" priority="58983">
      <formula>$B988="Cargado"</formula>
    </cfRule>
    <cfRule type="expression" dxfId="2301" priority="58981">
      <formula>$B988="Descargado"</formula>
    </cfRule>
    <cfRule type="expression" dxfId="2" priority="58977">
      <formula>$B988="Confirmado"</formula>
    </cfRule>
    <cfRule type="expression" dxfId="2302" priority="58980">
      <formula>$B988="Liberado"</formula>
    </cfRule>
    <cfRule type="expression" dxfId="2295" priority="58979">
      <formula>$B988="Arribado"</formula>
    </cfRule>
    <cfRule type="expression" dxfId="2296" priority="58978">
      <formula>$B988="Solicitado"</formula>
    </cfRule>
  </conditionalFormatting>
  <conditionalFormatting sqref="A989">
    <cfRule type="expression" dxfId="2" priority="59593">
      <formula>$B989="Confirmado"</formula>
    </cfRule>
    <cfRule type="expression" dxfId="2298" priority="59592">
      <formula>$B989="Cancelado"</formula>
    </cfRule>
    <cfRule type="expression" dxfId="2299" priority="59591">
      <formula>$B989="Cargado"</formula>
    </cfRule>
    <cfRule type="expression" dxfId="2296" priority="59594">
      <formula>$B989="Solicitado"</formula>
    </cfRule>
    <cfRule type="expression" dxfId="2300" priority="59598">
      <formula>$B989="Frontera"</formula>
    </cfRule>
    <cfRule type="expression" dxfId="2295" priority="59603">
      <formula>$B989="Arribado"</formula>
    </cfRule>
    <cfRule type="expression" dxfId="2296" priority="59602">
      <formula>$B989="Solicitado"</formula>
    </cfRule>
    <cfRule type="expression" dxfId="2301" priority="59597">
      <formula>$B989="Descargado"</formula>
    </cfRule>
    <cfRule type="expression" dxfId="2" priority="59601">
      <formula>$B989="Confirmado"</formula>
    </cfRule>
    <cfRule type="expression" dxfId="2298" priority="59600">
      <formula>$B989="Cancelado"</formula>
    </cfRule>
    <cfRule type="expression" dxfId="2299" priority="59599">
      <formula>$B989="Cargado"</formula>
    </cfRule>
    <cfRule type="expression" dxfId="2295" priority="59595">
      <formula>$B989="Arribado"</formula>
    </cfRule>
    <cfRule type="expression" dxfId="2300" priority="59590">
      <formula>$B989="Frontera"</formula>
    </cfRule>
    <cfRule type="expression" dxfId="2301" priority="59589">
      <formula>$B989="Descargado"</formula>
    </cfRule>
    <cfRule type="expression" dxfId="2302" priority="59588">
      <formula>$B989="Liberado"</formula>
    </cfRule>
    <cfRule type="expression" dxfId="2302" priority="59596">
      <formula>$B989="Liberado"</formula>
    </cfRule>
  </conditionalFormatting>
  <conditionalFormatting sqref="A990">
    <cfRule type="expression" dxfId="2" priority="59233">
      <formula>$B990="Confirmado"</formula>
    </cfRule>
    <cfRule type="expression" dxfId="2296" priority="59234">
      <formula>$B990="Solicitado"</formula>
    </cfRule>
    <cfRule type="expression" dxfId="2302" priority="59220">
      <formula>$B990="Liberado"</formula>
    </cfRule>
    <cfRule type="expression" dxfId="2295" priority="59235">
      <formula>$B990="Arribado"</formula>
    </cfRule>
    <cfRule type="expression" dxfId="2301" priority="59221">
      <formula>$B990="Descargado"</formula>
    </cfRule>
    <cfRule type="expression" dxfId="2300" priority="59222">
      <formula>$B990="Frontera"</formula>
    </cfRule>
    <cfRule type="expression" dxfId="2295" priority="59227">
      <formula>$B990="Arribado"</formula>
    </cfRule>
    <cfRule type="expression" dxfId="2300" priority="59230">
      <formula>$B990="Frontera"</formula>
    </cfRule>
    <cfRule type="expression" dxfId="2301" priority="59229">
      <formula>$B990="Descargado"</formula>
    </cfRule>
    <cfRule type="expression" dxfId="2302" priority="59228">
      <formula>$B990="Liberado"</formula>
    </cfRule>
    <cfRule type="expression" dxfId="2299" priority="59223">
      <formula>$B990="Cargado"</formula>
    </cfRule>
    <cfRule type="expression" dxfId="2299" priority="59231">
      <formula>$B990="Cargado"</formula>
    </cfRule>
    <cfRule type="expression" dxfId="2298" priority="59232">
      <formula>$B990="Cancelado"</formula>
    </cfRule>
    <cfRule type="expression" dxfId="2298" priority="59224">
      <formula>$B990="Cancelado"</formula>
    </cfRule>
    <cfRule type="expression" dxfId="2" priority="59225">
      <formula>$B990="Confirmado"</formula>
    </cfRule>
    <cfRule type="expression" dxfId="2296" priority="59226">
      <formula>$B990="Solicitado"</formula>
    </cfRule>
  </conditionalFormatting>
  <conditionalFormatting sqref="A991">
    <cfRule type="expression" dxfId="2298" priority="59064">
      <formula>$B991="Cancelado"</formula>
    </cfRule>
    <cfRule type="expression" dxfId="2" priority="59057">
      <formula>$B991="Confirmado"</formula>
    </cfRule>
    <cfRule type="expression" dxfId="2295" priority="59059">
      <formula>$B991="Arribado"</formula>
    </cfRule>
    <cfRule type="expression" dxfId="2298" priority="59056">
      <formula>$B991="Cancelado"</formula>
    </cfRule>
    <cfRule type="expression" dxfId="2296" priority="59066">
      <formula>$B991="Solicitado"</formula>
    </cfRule>
    <cfRule type="expression" dxfId="2299" priority="59055">
      <formula>$B991="Cargado"</formula>
    </cfRule>
    <cfRule type="expression" dxfId="2300" priority="59054">
      <formula>$B991="Frontera"</formula>
    </cfRule>
    <cfRule type="expression" dxfId="2302" priority="59052">
      <formula>$B991="Liberado"</formula>
    </cfRule>
    <cfRule type="expression" dxfId="2" priority="59065">
      <formula>$B991="Confirmado"</formula>
    </cfRule>
    <cfRule type="expression" dxfId="2295" priority="59067">
      <formula>$B991="Arribado"</formula>
    </cfRule>
    <cfRule type="expression" dxfId="2296" priority="59058">
      <formula>$B991="Solicitado"</formula>
    </cfRule>
    <cfRule type="expression" dxfId="2301" priority="59053">
      <formula>$B991="Descargado"</formula>
    </cfRule>
    <cfRule type="expression" dxfId="2302" priority="59060">
      <formula>$B991="Liberado"</formula>
    </cfRule>
    <cfRule type="expression" dxfId="2301" priority="59061">
      <formula>$B991="Descargado"</formula>
    </cfRule>
    <cfRule type="expression" dxfId="2300" priority="59062">
      <formula>$B991="Frontera"</formula>
    </cfRule>
    <cfRule type="expression" dxfId="2299" priority="59063">
      <formula>$B991="Cargado"</formula>
    </cfRule>
  </conditionalFormatting>
  <conditionalFormatting sqref="A992">
    <cfRule type="expression" dxfId="2299" priority="59159">
      <formula>$B992="Cargado"</formula>
    </cfRule>
    <cfRule type="expression" dxfId="2300" priority="59158">
      <formula>$B992="Frontera"</formula>
    </cfRule>
    <cfRule type="expression" dxfId="2295" priority="59163">
      <formula>$B992="Arribado"</formula>
    </cfRule>
    <cfRule type="expression" dxfId="2298" priority="59160">
      <formula>$B992="Cancelado"</formula>
    </cfRule>
    <cfRule type="expression" dxfId="2302" priority="59148">
      <formula>$B992="Liberado"</formula>
    </cfRule>
    <cfRule type="expression" dxfId="2301" priority="59149">
      <formula>$B992="Descargado"</formula>
    </cfRule>
    <cfRule type="expression" dxfId="2300" priority="59150">
      <formula>$B992="Frontera"</formula>
    </cfRule>
    <cfRule type="expression" dxfId="2299" priority="59151">
      <formula>$B992="Cargado"</formula>
    </cfRule>
    <cfRule type="expression" dxfId="2" priority="59153">
      <formula>$B992="Confirmado"</formula>
    </cfRule>
    <cfRule type="expression" dxfId="2296" priority="59154">
      <formula>$B992="Solicitado"</formula>
    </cfRule>
    <cfRule type="expression" dxfId="2295" priority="59155">
      <formula>$B992="Arribado"</formula>
    </cfRule>
    <cfRule type="expression" dxfId="2302" priority="59156">
      <formula>$B992="Liberado"</formula>
    </cfRule>
    <cfRule type="expression" dxfId="2301" priority="59157">
      <formula>$B992="Descargado"</formula>
    </cfRule>
    <cfRule type="expression" dxfId="2" priority="59161">
      <formula>$B992="Confirmado"</formula>
    </cfRule>
    <cfRule type="expression" dxfId="2296" priority="59162">
      <formula>$B992="Solicitado"</formula>
    </cfRule>
    <cfRule type="expression" dxfId="2298" priority="59152">
      <formula>$B992="Cancelado"</formula>
    </cfRule>
  </conditionalFormatting>
  <conditionalFormatting sqref="A993">
    <cfRule type="expression" dxfId="2301" priority="59501">
      <formula>$B993="Descargado"</formula>
    </cfRule>
    <cfRule type="expression" dxfId="2" priority="59513">
      <formula>$B993="Confirmado"</formula>
    </cfRule>
    <cfRule type="expression" dxfId="2298" priority="59512">
      <formula>$B993="Cancelado"</formula>
    </cfRule>
    <cfRule type="expression" dxfId="2295" priority="59515">
      <formula>$B993="Arribado"</formula>
    </cfRule>
    <cfRule type="expression" dxfId="2302" priority="59508">
      <formula>$B993="Liberado"</formula>
    </cfRule>
    <cfRule type="expression" dxfId="2296" priority="59506">
      <formula>$B993="Solicitado"</formula>
    </cfRule>
    <cfRule type="expression" dxfId="2296" priority="59514">
      <formula>$B993="Solicitado"</formula>
    </cfRule>
    <cfRule type="expression" dxfId="2295" priority="59507">
      <formula>$B993="Arribado"</formula>
    </cfRule>
    <cfRule type="expression" dxfId="2301" priority="59509">
      <formula>$B993="Descargado"</formula>
    </cfRule>
    <cfRule type="expression" dxfId="2" priority="59505">
      <formula>$B993="Confirmado"</formula>
    </cfRule>
    <cfRule type="expression" dxfId="2298" priority="59504">
      <formula>$B993="Cancelado"</formula>
    </cfRule>
    <cfRule type="expression" dxfId="2299" priority="59503">
      <formula>$B993="Cargado"</formula>
    </cfRule>
    <cfRule type="expression" dxfId="2300" priority="59502">
      <formula>$B993="Frontera"</formula>
    </cfRule>
    <cfRule type="expression" dxfId="2302" priority="59500">
      <formula>$B993="Liberado"</formula>
    </cfRule>
    <cfRule type="expression" dxfId="2299" priority="59511">
      <formula>$B993="Cargado"</formula>
    </cfRule>
    <cfRule type="expression" dxfId="2300" priority="59510">
      <formula>$B993="Frontera"</formula>
    </cfRule>
  </conditionalFormatting>
  <conditionalFormatting sqref="A994">
    <cfRule type="expression" dxfId="2298" priority="59424">
      <formula>$B994="Cancelado"</formula>
    </cfRule>
    <cfRule type="expression" dxfId="2299" priority="59423">
      <formula>$B994="Cargado"</formula>
    </cfRule>
    <cfRule type="expression" dxfId="2300" priority="59422">
      <formula>$B994="Frontera"</formula>
    </cfRule>
    <cfRule type="expression" dxfId="2301" priority="59421">
      <formula>$B994="Descargado"</formula>
    </cfRule>
    <cfRule type="expression" dxfId="2302" priority="59420">
      <formula>$B994="Liberado"</formula>
    </cfRule>
    <cfRule type="expression" dxfId="2295" priority="59419">
      <formula>$B994="Arribado"</formula>
    </cfRule>
    <cfRule type="expression" dxfId="2296" priority="59418">
      <formula>$B994="Solicitado"</formula>
    </cfRule>
    <cfRule type="expression" dxfId="2" priority="59417">
      <formula>$B994="Confirmado"</formula>
    </cfRule>
    <cfRule type="expression" dxfId="2298" priority="59416">
      <formula>$B994="Cancelado"</formula>
    </cfRule>
    <cfRule type="expression" dxfId="2299" priority="59415">
      <formula>$B994="Cargado"</formula>
    </cfRule>
    <cfRule type="expression" dxfId="2300" priority="59414">
      <formula>$B994="Frontera"</formula>
    </cfRule>
    <cfRule type="expression" dxfId="2301" priority="59413">
      <formula>$B994="Descargado"</formula>
    </cfRule>
    <cfRule type="expression" dxfId="2302" priority="59412">
      <formula>$B994="Liberado"</formula>
    </cfRule>
    <cfRule type="expression" dxfId="2295" priority="59427">
      <formula>$B994="Arribado"</formula>
    </cfRule>
    <cfRule type="expression" dxfId="2296" priority="59426">
      <formula>$B994="Solicitado"</formula>
    </cfRule>
    <cfRule type="expression" dxfId="2" priority="59425">
      <formula>$B994="Confirmado"</formula>
    </cfRule>
  </conditionalFormatting>
  <conditionalFormatting sqref="A995">
    <cfRule type="expression" dxfId="2296" priority="58914">
      <formula>$B995="Solicitado"</formula>
    </cfRule>
    <cfRule type="expression" dxfId="2301" priority="58909">
      <formula>$B995="Descargado"</formula>
    </cfRule>
    <cfRule type="expression" dxfId="2" priority="58905">
      <formula>$B995="Confirmado"</formula>
    </cfRule>
    <cfRule type="expression" dxfId="2300" priority="58902">
      <formula>$B995="Frontera"</formula>
    </cfRule>
    <cfRule type="expression" dxfId="2299" priority="58903">
      <formula>$B995="Cargado"</formula>
    </cfRule>
    <cfRule type="expression" dxfId="2298" priority="58912">
      <formula>$B995="Cancelado"</formula>
    </cfRule>
    <cfRule type="expression" dxfId="2296" priority="58906">
      <formula>$B995="Solicitado"</formula>
    </cfRule>
    <cfRule type="expression" dxfId="2300" priority="58910">
      <formula>$B995="Frontera"</formula>
    </cfRule>
    <cfRule type="expression" dxfId="2302" priority="58900">
      <formula>$B995="Liberado"</formula>
    </cfRule>
    <cfRule type="expression" dxfId="2301" priority="58901">
      <formula>$B995="Descargado"</formula>
    </cfRule>
    <cfRule type="expression" dxfId="2299" priority="58911">
      <formula>$B995="Cargado"</formula>
    </cfRule>
    <cfRule type="expression" dxfId="2295" priority="58915">
      <formula>$B995="Arribado"</formula>
    </cfRule>
    <cfRule type="expression" dxfId="2298" priority="58904">
      <formula>$B995="Cancelado"</formula>
    </cfRule>
    <cfRule type="expression" dxfId="2295" priority="58907">
      <formula>$B995="Arribado"</formula>
    </cfRule>
    <cfRule type="expression" dxfId="2302" priority="58908">
      <formula>$B995="Liberado"</formula>
    </cfRule>
    <cfRule type="expression" dxfId="2" priority="58913">
      <formula>$B995="Confirmado"</formula>
    </cfRule>
  </conditionalFormatting>
  <conditionalFormatting sqref="A996:A1000">
    <cfRule type="expression" dxfId="2" priority="58825">
      <formula>$B996="Confirmado"</formula>
    </cfRule>
    <cfRule type="expression" dxfId="2302" priority="58812">
      <formula>$B996="Liberado"</formula>
    </cfRule>
    <cfRule type="expression" dxfId="2299" priority="58815">
      <formula>$B996="Cargado"</formula>
    </cfRule>
    <cfRule type="expression" dxfId="2299" priority="58823">
      <formula>$B996="Cargado"</formula>
    </cfRule>
    <cfRule type="expression" dxfId="2300" priority="58822">
      <formula>$B996="Frontera"</formula>
    </cfRule>
    <cfRule type="expression" dxfId="2298" priority="58824">
      <formula>$B996="Cancelado"</formula>
    </cfRule>
    <cfRule type="expression" dxfId="2301" priority="58821">
      <formula>$B996="Descargado"</formula>
    </cfRule>
    <cfRule type="expression" dxfId="2295" priority="58827">
      <formula>$B996="Arribado"</formula>
    </cfRule>
    <cfRule type="expression" dxfId="2296" priority="58826">
      <formula>$B996="Solicitado"</formula>
    </cfRule>
    <cfRule type="expression" dxfId="2302" priority="58820">
      <formula>$B996="Liberado"</formula>
    </cfRule>
    <cfRule type="expression" dxfId="2295" priority="58819">
      <formula>$B996="Arribado"</formula>
    </cfRule>
    <cfRule type="expression" dxfId="2301" priority="58813">
      <formula>$B996="Descargado"</formula>
    </cfRule>
    <cfRule type="expression" dxfId="2300" priority="58814">
      <formula>$B996="Frontera"</formula>
    </cfRule>
    <cfRule type="expression" dxfId="2298" priority="58816">
      <formula>$B996="Cancelado"</formula>
    </cfRule>
    <cfRule type="expression" dxfId="2" priority="58817">
      <formula>$B996="Confirmado"</formula>
    </cfRule>
    <cfRule type="expression" dxfId="2296" priority="58818">
      <formula>$B996="Solicitado"</formula>
    </cfRule>
  </conditionalFormatting>
  <conditionalFormatting sqref="A1001">
    <cfRule type="expression" dxfId="2302" priority="58468">
      <formula>$B1001="Liberado"</formula>
    </cfRule>
    <cfRule type="expression" dxfId="2300" priority="58462">
      <formula>$B1001="Frontera"</formula>
    </cfRule>
    <cfRule type="expression" dxfId="2301" priority="58461">
      <formula>$B1001="Descargado"</formula>
    </cfRule>
    <cfRule type="expression" dxfId="2295" priority="58467">
      <formula>$B1001="Arribado"</formula>
    </cfRule>
    <cfRule type="expression" dxfId="2302" priority="58460">
      <formula>$B1001="Liberado"</formula>
    </cfRule>
    <cfRule type="expression" dxfId="2296" priority="58466">
      <formula>$B1001="Solicitado"</formula>
    </cfRule>
    <cfRule type="expression" dxfId="2" priority="58473">
      <formula>$B1001="Confirmado"</formula>
    </cfRule>
    <cfRule type="expression" dxfId="2298" priority="58472">
      <formula>$B1001="Cancelado"</formula>
    </cfRule>
    <cfRule type="expression" dxfId="2299" priority="58471">
      <formula>$B1001="Cargado"</formula>
    </cfRule>
    <cfRule type="expression" dxfId="2300" priority="58470">
      <formula>$B1001="Frontera"</formula>
    </cfRule>
    <cfRule type="expression" dxfId="2301" priority="58469">
      <formula>$B1001="Descargado"</formula>
    </cfRule>
    <cfRule type="expression" dxfId="2295" priority="58475">
      <formula>$B1001="Arribado"</formula>
    </cfRule>
    <cfRule type="expression" dxfId="2298" priority="58464">
      <formula>$B1001="Cancelado"</formula>
    </cfRule>
    <cfRule type="expression" dxfId="2299" priority="58463">
      <formula>$B1001="Cargado"</formula>
    </cfRule>
    <cfRule type="expression" dxfId="2296" priority="58474">
      <formula>$B1001="Solicitado"</formula>
    </cfRule>
    <cfRule type="expression" dxfId="2" priority="58465">
      <formula>$B1001="Confirmado"</formula>
    </cfRule>
  </conditionalFormatting>
  <conditionalFormatting sqref="A1002">
    <cfRule type="expression" dxfId="2299" priority="58287">
      <formula>$B1002="Cargado"</formula>
    </cfRule>
    <cfRule type="expression" dxfId="2300" priority="58286">
      <formula>$B1002="Frontera"</formula>
    </cfRule>
    <cfRule type="expression" dxfId="2296" priority="58298">
      <formula>$B1002="Solicitado"</formula>
    </cfRule>
    <cfRule type="expression" dxfId="2" priority="58297">
      <formula>$B1002="Confirmado"</formula>
    </cfRule>
    <cfRule type="expression" dxfId="2298" priority="58296">
      <formula>$B1002="Cancelado"</formula>
    </cfRule>
    <cfRule type="expression" dxfId="2299" priority="58295">
      <formula>$B1002="Cargado"</formula>
    </cfRule>
    <cfRule type="expression" dxfId="2300" priority="58294">
      <formula>$B1002="Frontera"</formula>
    </cfRule>
    <cfRule type="expression" dxfId="2295" priority="58299">
      <formula>$B1002="Arribado"</formula>
    </cfRule>
    <cfRule type="expression" dxfId="2301" priority="58293">
      <formula>$B1002="Descargado"</formula>
    </cfRule>
    <cfRule type="expression" dxfId="2302" priority="58292">
      <formula>$B1002="Liberado"</formula>
    </cfRule>
    <cfRule type="expression" dxfId="2295" priority="58291">
      <formula>$B1002="Arribado"</formula>
    </cfRule>
    <cfRule type="expression" dxfId="2296" priority="58290">
      <formula>$B1002="Solicitado"</formula>
    </cfRule>
    <cfRule type="expression" dxfId="2" priority="58289">
      <formula>$B1002="Confirmado"</formula>
    </cfRule>
    <cfRule type="expression" dxfId="2298" priority="58288">
      <formula>$B1002="Cancelado"</formula>
    </cfRule>
    <cfRule type="expression" dxfId="2302" priority="58284">
      <formula>$B1002="Liberado"</formula>
    </cfRule>
    <cfRule type="expression" dxfId="2301" priority="58285">
      <formula>$B1002="Descargado"</formula>
    </cfRule>
  </conditionalFormatting>
  <conditionalFormatting sqref="A1003:A1004">
    <cfRule type="expression" dxfId="2302" priority="58732">
      <formula>$B1003="Liberado"</formula>
    </cfRule>
    <cfRule type="expression" dxfId="2295" priority="58731">
      <formula>$B1003="Arribado"</formula>
    </cfRule>
    <cfRule type="expression" dxfId="2302" priority="58724">
      <formula>$B1003="Liberado"</formula>
    </cfRule>
    <cfRule type="expression" dxfId="2" priority="58737">
      <formula>$B1003="Confirmado"</formula>
    </cfRule>
    <cfRule type="expression" dxfId="2301" priority="58725">
      <formula>$B1003="Descargado"</formula>
    </cfRule>
    <cfRule type="expression" dxfId="2301" priority="58733">
      <formula>$B1003="Descargado"</formula>
    </cfRule>
    <cfRule type="expression" dxfId="2300" priority="58726">
      <formula>$B1003="Frontera"</formula>
    </cfRule>
    <cfRule type="expression" dxfId="2298" priority="58736">
      <formula>$B1003="Cancelado"</formula>
    </cfRule>
    <cfRule type="expression" dxfId="2" priority="58729">
      <formula>$B1003="Confirmado"</formula>
    </cfRule>
    <cfRule type="expression" dxfId="2299" priority="58735">
      <formula>$B1003="Cargado"</formula>
    </cfRule>
    <cfRule type="expression" dxfId="2298" priority="58728">
      <formula>$B1003="Cancelado"</formula>
    </cfRule>
    <cfRule type="expression" dxfId="2299" priority="58727">
      <formula>$B1003="Cargado"</formula>
    </cfRule>
    <cfRule type="expression" dxfId="2300" priority="58734">
      <formula>$B1003="Frontera"</formula>
    </cfRule>
    <cfRule type="expression" dxfId="2296" priority="58730">
      <formula>$B1003="Solicitado"</formula>
    </cfRule>
    <cfRule type="expression" dxfId="2295" priority="58739">
      <formula>$B1003="Arribado"</formula>
    </cfRule>
    <cfRule type="expression" dxfId="2296" priority="58738">
      <formula>$B1003="Solicitado"</formula>
    </cfRule>
  </conditionalFormatting>
  <conditionalFormatting sqref="A1005">
    <cfRule type="expression" dxfId="2296" priority="58626">
      <formula>$B1005="Solicitado"</formula>
    </cfRule>
    <cfRule type="expression" dxfId="2295" priority="58627">
      <formula>$B1005="Arribado"</formula>
    </cfRule>
    <cfRule type="expression" dxfId="2302" priority="58628">
      <formula>$B1005="Liberado"</formula>
    </cfRule>
    <cfRule type="expression" dxfId="2302" priority="58620">
      <formula>$B1005="Liberado"</formula>
    </cfRule>
    <cfRule type="expression" dxfId="2301" priority="58621">
      <formula>$B1005="Descargado"</formula>
    </cfRule>
    <cfRule type="expression" dxfId="2300" priority="58630">
      <formula>$B1005="Frontera"</formula>
    </cfRule>
    <cfRule type="expression" dxfId="2299" priority="58631">
      <formula>$B1005="Cargado"</formula>
    </cfRule>
    <cfRule type="expression" dxfId="2298" priority="58632">
      <formula>$B1005="Cancelado"</formula>
    </cfRule>
    <cfRule type="expression" dxfId="2" priority="58633">
      <formula>$B1005="Confirmado"</formula>
    </cfRule>
    <cfRule type="expression" dxfId="2296" priority="58634">
      <formula>$B1005="Solicitado"</formula>
    </cfRule>
    <cfRule type="expression" dxfId="2295" priority="58635">
      <formula>$B1005="Arribado"</formula>
    </cfRule>
    <cfRule type="expression" dxfId="2301" priority="58629">
      <formula>$B1005="Descargado"</formula>
    </cfRule>
    <cfRule type="expression" dxfId="2299" priority="58623">
      <formula>$B1005="Cargado"</formula>
    </cfRule>
    <cfRule type="expression" dxfId="2300" priority="58622">
      <formula>$B1005="Frontera"</formula>
    </cfRule>
    <cfRule type="expression" dxfId="2298" priority="58624">
      <formula>$B1005="Cancelado"</formula>
    </cfRule>
    <cfRule type="expression" dxfId="2" priority="58625">
      <formula>$B1005="Confirmado"</formula>
    </cfRule>
  </conditionalFormatting>
  <conditionalFormatting sqref="A1006">
    <cfRule type="expression" dxfId="2301" priority="58365">
      <formula>$B1006="Descargado"</formula>
    </cfRule>
    <cfRule type="expression" dxfId="2302" priority="58364">
      <formula>$B1006="Liberado"</formula>
    </cfRule>
    <cfRule type="expression" dxfId="2295" priority="58363">
      <formula>$B1006="Arribado"</formula>
    </cfRule>
    <cfRule type="expression" dxfId="2300" priority="58358">
      <formula>$B1006="Frontera"</formula>
    </cfRule>
    <cfRule type="expression" dxfId="2301" priority="58357">
      <formula>$B1006="Descargado"</formula>
    </cfRule>
    <cfRule type="expression" dxfId="2" priority="58361">
      <formula>$B1006="Confirmado"</formula>
    </cfRule>
    <cfRule type="expression" dxfId="2302" priority="58356">
      <formula>$B1006="Liberado"</formula>
    </cfRule>
    <cfRule type="expression" dxfId="2296" priority="58362">
      <formula>$B1006="Solicitado"</formula>
    </cfRule>
    <cfRule type="expression" dxfId="2298" priority="58368">
      <formula>$B1006="Cancelado"</formula>
    </cfRule>
    <cfRule type="expression" dxfId="2298" priority="58360">
      <formula>$B1006="Cancelado"</formula>
    </cfRule>
    <cfRule type="expression" dxfId="2" priority="58369">
      <formula>$B1006="Confirmado"</formula>
    </cfRule>
    <cfRule type="expression" dxfId="2296" priority="58370">
      <formula>$B1006="Solicitado"</formula>
    </cfRule>
    <cfRule type="expression" dxfId="2295" priority="58371">
      <formula>$B1006="Arribado"</formula>
    </cfRule>
    <cfRule type="expression" dxfId="2299" priority="58359">
      <formula>$B1006="Cargado"</formula>
    </cfRule>
    <cfRule type="expression" dxfId="2299" priority="58367">
      <formula>$B1006="Cargado"</formula>
    </cfRule>
    <cfRule type="expression" dxfId="2300" priority="58366">
      <formula>$B1006="Frontera"</formula>
    </cfRule>
  </conditionalFormatting>
  <conditionalFormatting sqref="A1007">
    <cfRule type="expression" dxfId="2295" priority="58539">
      <formula>$B1007="Arribado"</formula>
    </cfRule>
    <cfRule type="expression" dxfId="2302" priority="58540">
      <formula>$B1007="Liberado"</formula>
    </cfRule>
    <cfRule type="expression" dxfId="2301" priority="58541">
      <formula>$B1007="Descargado"</formula>
    </cfRule>
    <cfRule type="expression" dxfId="2300" priority="58542">
      <formula>$B1007="Frontera"</formula>
    </cfRule>
    <cfRule type="expression" dxfId="2299" priority="58543">
      <formula>$B1007="Cargado"</formula>
    </cfRule>
    <cfRule type="expression" dxfId="2" priority="58545">
      <formula>$B1007="Confirmado"</formula>
    </cfRule>
    <cfRule type="expression" dxfId="2296" priority="58546">
      <formula>$B1007="Solicitado"</formula>
    </cfRule>
    <cfRule type="expression" dxfId="2295" priority="58547">
      <formula>$B1007="Arribado"</formula>
    </cfRule>
    <cfRule type="expression" dxfId="2298" priority="58536">
      <formula>$B1007="Cancelado"</formula>
    </cfRule>
    <cfRule type="expression" dxfId="2299" priority="58535">
      <formula>$B1007="Cargado"</formula>
    </cfRule>
    <cfRule type="expression" dxfId="2300" priority="58534">
      <formula>$B1007="Frontera"</formula>
    </cfRule>
    <cfRule type="expression" dxfId="2301" priority="58533">
      <formula>$B1007="Descargado"</formula>
    </cfRule>
    <cfRule type="expression" dxfId="2298" priority="58544">
      <formula>$B1007="Cancelado"</formula>
    </cfRule>
    <cfRule type="expression" dxfId="2302" priority="58532">
      <formula>$B1007="Liberado"</formula>
    </cfRule>
    <cfRule type="expression" dxfId="2" priority="58537">
      <formula>$B1007="Confirmado"</formula>
    </cfRule>
    <cfRule type="expression" dxfId="2296" priority="58538">
      <formula>$B1007="Solicitado"</formula>
    </cfRule>
  </conditionalFormatting>
  <conditionalFormatting sqref="A1008">
    <cfRule type="expression" dxfId="2302" priority="58196">
      <formula>$B1008="Liberado"</formula>
    </cfRule>
    <cfRule type="expression" dxfId="2301" priority="58197">
      <formula>$B1008="Descargado"</formula>
    </cfRule>
    <cfRule type="expression" dxfId="2295" priority="58211">
      <formula>$B1008="Arribado"</formula>
    </cfRule>
    <cfRule type="expression" dxfId="2296" priority="58210">
      <formula>$B1008="Solicitado"</formula>
    </cfRule>
    <cfRule type="expression" dxfId="2302" priority="58204">
      <formula>$B1008="Liberado"</formula>
    </cfRule>
    <cfRule type="expression" dxfId="2300" priority="58206">
      <formula>$B1008="Frontera"</formula>
    </cfRule>
    <cfRule type="expression" dxfId="2299" priority="58207">
      <formula>$B1008="Cargado"</formula>
    </cfRule>
    <cfRule type="expression" dxfId="2301" priority="58205">
      <formula>$B1008="Descargado"</formula>
    </cfRule>
    <cfRule type="expression" dxfId="2298" priority="58208">
      <formula>$B1008="Cancelado"</formula>
    </cfRule>
    <cfRule type="expression" dxfId="2" priority="58201">
      <formula>$B1008="Confirmado"</formula>
    </cfRule>
    <cfRule type="expression" dxfId="2296" priority="58202">
      <formula>$B1008="Solicitado"</formula>
    </cfRule>
    <cfRule type="expression" dxfId="2" priority="58209">
      <formula>$B1008="Confirmado"</formula>
    </cfRule>
    <cfRule type="expression" dxfId="2295" priority="58203">
      <formula>$B1008="Arribado"</formula>
    </cfRule>
    <cfRule type="expression" dxfId="2300" priority="58198">
      <formula>$B1008="Frontera"</formula>
    </cfRule>
    <cfRule type="expression" dxfId="2298" priority="58200">
      <formula>$B1008="Cancelado"</formula>
    </cfRule>
    <cfRule type="expression" dxfId="2299" priority="58199">
      <formula>$B1008="Cargado"</formula>
    </cfRule>
  </conditionalFormatting>
  <conditionalFormatting sqref="A1009:A1014">
    <cfRule type="expression" dxfId="2295" priority="58115">
      <formula>$B1009="Arribado"</formula>
    </cfRule>
    <cfRule type="expression" dxfId="2298" priority="58112">
      <formula>$B1009="Cancelado"</formula>
    </cfRule>
    <cfRule type="expression" dxfId="2" priority="58113">
      <formula>$B1009="Confirmado"</formula>
    </cfRule>
    <cfRule type="expression" dxfId="2296" priority="58114">
      <formula>$B1009="Solicitado"</formula>
    </cfRule>
    <cfRule type="expression" dxfId="2" priority="58121">
      <formula>$B1009="Confirmado"</formula>
    </cfRule>
    <cfRule type="expression" dxfId="2296" priority="58122">
      <formula>$B1009="Solicitado"</formula>
    </cfRule>
    <cfRule type="expression" dxfId="2298" priority="58120">
      <formula>$B1009="Cancelado"</formula>
    </cfRule>
    <cfRule type="expression" dxfId="2299" priority="58119">
      <formula>$B1009="Cargado"</formula>
    </cfRule>
    <cfRule type="expression" dxfId="2300" priority="58118">
      <formula>$B1009="Frontera"</formula>
    </cfRule>
    <cfRule type="expression" dxfId="2301" priority="58117">
      <formula>$B1009="Descargado"</formula>
    </cfRule>
    <cfRule type="expression" dxfId="2302" priority="58116">
      <formula>$B1009="Liberado"</formula>
    </cfRule>
    <cfRule type="expression" dxfId="2299" priority="58111">
      <formula>$B1009="Cargado"</formula>
    </cfRule>
    <cfRule type="expression" dxfId="2300" priority="58110">
      <formula>$B1009="Frontera"</formula>
    </cfRule>
    <cfRule type="expression" dxfId="2302" priority="58108">
      <formula>$B1009="Liberado"</formula>
    </cfRule>
    <cfRule type="expression" dxfId="2295" priority="58123">
      <formula>$B1009="Arribado"</formula>
    </cfRule>
    <cfRule type="expression" dxfId="2301" priority="58109">
      <formula>$B1009="Descargado"</formula>
    </cfRule>
  </conditionalFormatting>
  <conditionalFormatting sqref="A1015">
    <cfRule type="expression" dxfId="2298" priority="58032">
      <formula>$B1015="Cancelado"</formula>
    </cfRule>
    <cfRule type="expression" dxfId="2" priority="58033">
      <formula>$B1015="Confirmado"</formula>
    </cfRule>
    <cfRule type="expression" dxfId="2299" priority="58023">
      <formula>$B1015="Cargado"</formula>
    </cfRule>
    <cfRule type="expression" dxfId="2298" priority="58024">
      <formula>$B1015="Cancelado"</formula>
    </cfRule>
    <cfRule type="expression" dxfId="2" priority="58025">
      <formula>$B1015="Confirmado"</formula>
    </cfRule>
    <cfRule type="expression" dxfId="2296" priority="58034">
      <formula>$B1015="Solicitado"</formula>
    </cfRule>
    <cfRule type="expression" dxfId="2295" priority="58035">
      <formula>$B1015="Arribado"</formula>
    </cfRule>
    <cfRule type="expression" dxfId="2296" priority="58026">
      <formula>$B1015="Solicitado"</formula>
    </cfRule>
    <cfRule type="expression" dxfId="2301" priority="58021">
      <formula>$B1015="Descargado"</formula>
    </cfRule>
    <cfRule type="expression" dxfId="2300" priority="58022">
      <formula>$B1015="Frontera"</formula>
    </cfRule>
    <cfRule type="expression" dxfId="2302" priority="58020">
      <formula>$B1015="Liberado"</formula>
    </cfRule>
    <cfRule type="expression" dxfId="2301" priority="58029">
      <formula>$B1015="Descargado"</formula>
    </cfRule>
    <cfRule type="expression" dxfId="2302" priority="58028">
      <formula>$B1015="Liberado"</formula>
    </cfRule>
    <cfRule type="expression" dxfId="2295" priority="58027">
      <formula>$B1015="Arribado"</formula>
    </cfRule>
    <cfRule type="expression" dxfId="2300" priority="58030">
      <formula>$B1015="Frontera"</formula>
    </cfRule>
    <cfRule type="expression" dxfId="2299" priority="58031">
      <formula>$B1015="Cargado"</formula>
    </cfRule>
  </conditionalFormatting>
  <conditionalFormatting sqref="A1016:A1017">
    <cfRule type="expression" dxfId="2296" priority="57578">
      <formula>$B1016="Solicitado"</formula>
    </cfRule>
    <cfRule type="expression" dxfId="2295" priority="57579">
      <formula>$B1016="Arribado"</formula>
    </cfRule>
    <cfRule type="expression" dxfId="2" priority="57577">
      <formula>$B1016="Confirmado"</formula>
    </cfRule>
    <cfRule type="expression" dxfId="2298" priority="57576">
      <formula>$B1016="Cancelado"</formula>
    </cfRule>
    <cfRule type="expression" dxfId="2299" priority="57575">
      <formula>$B1016="Cargado"</formula>
    </cfRule>
    <cfRule type="expression" dxfId="2300" priority="57574">
      <formula>$B1016="Frontera"</formula>
    </cfRule>
    <cfRule type="expression" dxfId="2301" priority="57573">
      <formula>$B1016="Descargado"</formula>
    </cfRule>
    <cfRule type="expression" dxfId="2302" priority="57572">
      <formula>$B1016="Liberado"</formula>
    </cfRule>
    <cfRule type="expression" dxfId="2295" priority="57571">
      <formula>$B1016="Arribado"</formula>
    </cfRule>
    <cfRule type="expression" dxfId="2296" priority="57570">
      <formula>$B1016="Solicitado"</formula>
    </cfRule>
    <cfRule type="expression" dxfId="2" priority="57569">
      <formula>$B1016="Confirmado"</formula>
    </cfRule>
    <cfRule type="expression" dxfId="2298" priority="57568">
      <formula>$B1016="Cancelado"</formula>
    </cfRule>
    <cfRule type="expression" dxfId="2299" priority="57567">
      <formula>$B1016="Cargado"</formula>
    </cfRule>
    <cfRule type="expression" dxfId="2300" priority="57566">
      <formula>$B1016="Frontera"</formula>
    </cfRule>
    <cfRule type="expression" dxfId="2301" priority="57565">
      <formula>$B1016="Descargado"</formula>
    </cfRule>
    <cfRule type="expression" dxfId="2302" priority="57564">
      <formula>$B1016="Liberado"</formula>
    </cfRule>
  </conditionalFormatting>
  <conditionalFormatting sqref="A1018:A1019">
    <cfRule type="expression" dxfId="2299" priority="57935">
      <formula>$B1018="Cargado"</formula>
    </cfRule>
    <cfRule type="expression" dxfId="2300" priority="57942">
      <formula>$B1018="Frontera"</formula>
    </cfRule>
    <cfRule type="expression" dxfId="2301" priority="57941">
      <formula>$B1018="Descargado"</formula>
    </cfRule>
    <cfRule type="expression" dxfId="2299" priority="57943">
      <formula>$B1018="Cargado"</formula>
    </cfRule>
    <cfRule type="expression" dxfId="2295" priority="57947">
      <formula>$B1018="Arribado"</formula>
    </cfRule>
    <cfRule type="expression" dxfId="2296" priority="57946">
      <formula>$B1018="Solicitado"</formula>
    </cfRule>
    <cfRule type="expression" dxfId="2" priority="57945">
      <formula>$B1018="Confirmado"</formula>
    </cfRule>
    <cfRule type="expression" dxfId="2298" priority="57944">
      <formula>$B1018="Cancelado"</formula>
    </cfRule>
    <cfRule type="expression" dxfId="2302" priority="57940">
      <formula>$B1018="Liberado"</formula>
    </cfRule>
    <cfRule type="expression" dxfId="2302" priority="57932">
      <formula>$B1018="Liberado"</formula>
    </cfRule>
    <cfRule type="expression" dxfId="2301" priority="57933">
      <formula>$B1018="Descargado"</formula>
    </cfRule>
    <cfRule type="expression" dxfId="2300" priority="57934">
      <formula>$B1018="Frontera"</formula>
    </cfRule>
    <cfRule type="expression" dxfId="2295" priority="57939">
      <formula>$B1018="Arribado"</formula>
    </cfRule>
    <cfRule type="expression" dxfId="2296" priority="57938">
      <formula>$B1018="Solicitado"</formula>
    </cfRule>
    <cfRule type="expression" dxfId="2" priority="57937">
      <formula>$B1018="Confirmado"</formula>
    </cfRule>
    <cfRule type="expression" dxfId="2298" priority="57936">
      <formula>$B1018="Cancelado"</formula>
    </cfRule>
  </conditionalFormatting>
  <conditionalFormatting sqref="A1020">
    <cfRule type="expression" dxfId="2296" priority="57858">
      <formula>$B1020="Solicitado"</formula>
    </cfRule>
    <cfRule type="expression" dxfId="2299" priority="57855">
      <formula>$B1020="Cargado"</formula>
    </cfRule>
    <cfRule type="expression" dxfId="2302" priority="57844">
      <formula>$B1020="Liberado"</formula>
    </cfRule>
    <cfRule type="expression" dxfId="2301" priority="57853">
      <formula>$B1020="Descargado"</formula>
    </cfRule>
    <cfRule type="expression" dxfId="2298" priority="57856">
      <formula>$B1020="Cancelado"</formula>
    </cfRule>
    <cfRule type="expression" dxfId="2" priority="57857">
      <formula>$B1020="Confirmado"</formula>
    </cfRule>
    <cfRule type="expression" dxfId="2300" priority="57854">
      <formula>$B1020="Frontera"</formula>
    </cfRule>
    <cfRule type="expression" dxfId="2295" priority="57859">
      <formula>$B1020="Arribado"</formula>
    </cfRule>
    <cfRule type="expression" dxfId="2302" priority="57852">
      <formula>$B1020="Liberado"</formula>
    </cfRule>
    <cfRule type="expression" dxfId="2295" priority="57851">
      <formula>$B1020="Arribado"</formula>
    </cfRule>
    <cfRule type="expression" dxfId="2296" priority="57850">
      <formula>$B1020="Solicitado"</formula>
    </cfRule>
    <cfRule type="expression" dxfId="2" priority="57849">
      <formula>$B1020="Confirmado"</formula>
    </cfRule>
    <cfRule type="expression" dxfId="2298" priority="57848">
      <formula>$B1020="Cancelado"</formula>
    </cfRule>
    <cfRule type="expression" dxfId="2299" priority="57847">
      <formula>$B1020="Cargado"</formula>
    </cfRule>
    <cfRule type="expression" dxfId="2300" priority="57846">
      <formula>$B1020="Frontera"</formula>
    </cfRule>
    <cfRule type="expression" dxfId="2301" priority="57845">
      <formula>$B1020="Descargado"</formula>
    </cfRule>
  </conditionalFormatting>
  <conditionalFormatting sqref="A1021">
    <cfRule type="expression" dxfId="2296" priority="57754">
      <formula>$B1021="Solicitado"</formula>
    </cfRule>
    <cfRule type="expression" dxfId="2299" priority="57743">
      <formula>$B1021="Cargado"</formula>
    </cfRule>
    <cfRule type="expression" dxfId="2" priority="57745">
      <formula>$B1021="Confirmado"</formula>
    </cfRule>
    <cfRule type="expression" dxfId="2298" priority="57744">
      <formula>$B1021="Cancelado"</formula>
    </cfRule>
    <cfRule type="expression" dxfId="2300" priority="57742">
      <formula>$B1021="Frontera"</formula>
    </cfRule>
    <cfRule type="expression" dxfId="2301" priority="57741">
      <formula>$B1021="Descargado"</formula>
    </cfRule>
    <cfRule type="expression" dxfId="2302" priority="57740">
      <formula>$B1021="Liberado"</formula>
    </cfRule>
    <cfRule type="expression" dxfId="2295" priority="57755">
      <formula>$B1021="Arribado"</formula>
    </cfRule>
    <cfRule type="expression" dxfId="2296" priority="57746">
      <formula>$B1021="Solicitado"</formula>
    </cfRule>
    <cfRule type="expression" dxfId="2" priority="57753">
      <formula>$B1021="Confirmado"</formula>
    </cfRule>
    <cfRule type="expression" dxfId="2298" priority="57752">
      <formula>$B1021="Cancelado"</formula>
    </cfRule>
    <cfRule type="expression" dxfId="2299" priority="57751">
      <formula>$B1021="Cargado"</formula>
    </cfRule>
    <cfRule type="expression" dxfId="2300" priority="57750">
      <formula>$B1021="Frontera"</formula>
    </cfRule>
    <cfRule type="expression" dxfId="2301" priority="57749">
      <formula>$B1021="Descargado"</formula>
    </cfRule>
    <cfRule type="expression" dxfId="2302" priority="57748">
      <formula>$B1021="Liberado"</formula>
    </cfRule>
    <cfRule type="expression" dxfId="2295" priority="57747">
      <formula>$B1021="Arribado"</formula>
    </cfRule>
  </conditionalFormatting>
  <conditionalFormatting sqref="A1022">
    <cfRule type="expression" dxfId="2300" priority="57486">
      <formula>$B1022="Frontera"</formula>
    </cfRule>
    <cfRule type="expression" dxfId="2296" priority="57482">
      <formula>$B1022="Solicitado"</formula>
    </cfRule>
    <cfRule type="expression" dxfId="2295" priority="57483">
      <formula>$B1022="Arribado"</formula>
    </cfRule>
    <cfRule type="expression" dxfId="2302" priority="57484">
      <formula>$B1022="Liberado"</formula>
    </cfRule>
    <cfRule type="expression" dxfId="2301" priority="57485">
      <formula>$B1022="Descargado"</formula>
    </cfRule>
    <cfRule type="expression" dxfId="2299" priority="57487">
      <formula>$B1022="Cargado"</formula>
    </cfRule>
    <cfRule type="expression" dxfId="2298" priority="57488">
      <formula>$B1022="Cancelado"</formula>
    </cfRule>
    <cfRule type="expression" dxfId="2" priority="57489">
      <formula>$B1022="Confirmado"</formula>
    </cfRule>
    <cfRule type="expression" dxfId="2296" priority="57490">
      <formula>$B1022="Solicitado"</formula>
    </cfRule>
    <cfRule type="expression" dxfId="2295" priority="57491">
      <formula>$B1022="Arribado"</formula>
    </cfRule>
    <cfRule type="expression" dxfId="2298" priority="57480">
      <formula>$B1022="Cancelado"</formula>
    </cfRule>
    <cfRule type="expression" dxfId="2302" priority="57476">
      <formula>$B1022="Liberado"</formula>
    </cfRule>
    <cfRule type="expression" dxfId="2301" priority="57477">
      <formula>$B1022="Descargado"</formula>
    </cfRule>
    <cfRule type="expression" dxfId="2300" priority="57478">
      <formula>$B1022="Frontera"</formula>
    </cfRule>
    <cfRule type="expression" dxfId="2299" priority="57479">
      <formula>$B1022="Cargado"</formula>
    </cfRule>
    <cfRule type="expression" dxfId="2" priority="57481">
      <formula>$B1022="Confirmado"</formula>
    </cfRule>
  </conditionalFormatting>
  <conditionalFormatting sqref="A1023:A1025">
    <cfRule type="expression" dxfId="2299" priority="57399">
      <formula>$B1023="Cargado"</formula>
    </cfRule>
    <cfRule type="expression" dxfId="2300" priority="57398">
      <formula>$B1023="Frontera"</formula>
    </cfRule>
    <cfRule type="expression" dxfId="2301" priority="57397">
      <formula>$B1023="Descargado"</formula>
    </cfRule>
    <cfRule type="expression" dxfId="2302" priority="57396">
      <formula>$B1023="Liberado"</formula>
    </cfRule>
    <cfRule type="expression" dxfId="2295" priority="57395">
      <formula>$B1023="Arribado"</formula>
    </cfRule>
    <cfRule type="expression" dxfId="2296" priority="57394">
      <formula>$B1023="Solicitado"</formula>
    </cfRule>
    <cfRule type="expression" dxfId="2" priority="57393">
      <formula>$B1023="Confirmado"</formula>
    </cfRule>
    <cfRule type="expression" dxfId="2298" priority="57392">
      <formula>$B1023="Cancelado"</formula>
    </cfRule>
    <cfRule type="expression" dxfId="2300" priority="57390">
      <formula>$B1023="Frontera"</formula>
    </cfRule>
    <cfRule type="expression" dxfId="2301" priority="57389">
      <formula>$B1023="Descargado"</formula>
    </cfRule>
    <cfRule type="expression" dxfId="2299" priority="57391">
      <formula>$B1023="Cargado"</formula>
    </cfRule>
    <cfRule type="expression" dxfId="2298" priority="57400">
      <formula>$B1023="Cancelado"</formula>
    </cfRule>
    <cfRule type="expression" dxfId="2" priority="57401">
      <formula>$B1023="Confirmado"</formula>
    </cfRule>
    <cfRule type="expression" dxfId="2296" priority="57402">
      <formula>$B1023="Solicitado"</formula>
    </cfRule>
    <cfRule type="expression" dxfId="2295" priority="57403">
      <formula>$B1023="Arribado"</formula>
    </cfRule>
    <cfRule type="expression" dxfId="2302" priority="57388">
      <formula>$B1023="Liberado"</formula>
    </cfRule>
  </conditionalFormatting>
  <conditionalFormatting sqref="A1026">
    <cfRule type="expression" dxfId="2" priority="56841">
      <formula>$B1026="Confirmado"</formula>
    </cfRule>
    <cfRule type="expression" dxfId="2299" priority="56847">
      <formula>$B1026="Cargado"</formula>
    </cfRule>
    <cfRule type="expression" dxfId="2300" priority="56838">
      <formula>$B1026="Frontera"</formula>
    </cfRule>
    <cfRule type="expression" dxfId="2301" priority="56837">
      <formula>$B1026="Descargado"</formula>
    </cfRule>
    <cfRule type="expression" dxfId="2302" priority="56836">
      <formula>$B1026="Liberado"</formula>
    </cfRule>
    <cfRule type="expression" dxfId="2296" priority="56850">
      <formula>$B1026="Solicitado"</formula>
    </cfRule>
    <cfRule type="expression" dxfId="2298" priority="56848">
      <formula>$B1026="Cancelado"</formula>
    </cfRule>
    <cfRule type="expression" dxfId="2300" priority="56846">
      <formula>$B1026="Frontera"</formula>
    </cfRule>
    <cfRule type="expression" dxfId="2301" priority="56845">
      <formula>$B1026="Descargado"</formula>
    </cfRule>
    <cfRule type="expression" dxfId="2302" priority="56844">
      <formula>$B1026="Liberado"</formula>
    </cfRule>
    <cfRule type="expression" dxfId="2295" priority="56843">
      <formula>$B1026="Arribado"</formula>
    </cfRule>
    <cfRule type="expression" dxfId="2296" priority="56842">
      <formula>$B1026="Solicitado"</formula>
    </cfRule>
    <cfRule type="expression" dxfId="2295" priority="56851">
      <formula>$B1026="Arribado"</formula>
    </cfRule>
    <cfRule type="expression" dxfId="2" priority="56849">
      <formula>$B1026="Confirmado"</formula>
    </cfRule>
    <cfRule type="expression" dxfId="2298" priority="56840">
      <formula>$B1026="Cancelado"</formula>
    </cfRule>
    <cfRule type="expression" dxfId="2299" priority="56839">
      <formula>$B1026="Cargado"</formula>
    </cfRule>
  </conditionalFormatting>
  <conditionalFormatting sqref="A1027">
    <cfRule type="expression" dxfId="2298" priority="57304">
      <formula>$B1027="Cancelado"</formula>
    </cfRule>
    <cfRule type="expression" dxfId="2" priority="57305">
      <formula>$B1027="Confirmado"</formula>
    </cfRule>
    <cfRule type="expression" dxfId="2296" priority="57306">
      <formula>$B1027="Solicitado"</formula>
    </cfRule>
    <cfRule type="expression" dxfId="2295" priority="57307">
      <formula>$B1027="Arribado"</formula>
    </cfRule>
    <cfRule type="expression" dxfId="2299" priority="57311">
      <formula>$B1027="Cargado"</formula>
    </cfRule>
    <cfRule type="expression" dxfId="2301" priority="57309">
      <formula>$B1027="Descargado"</formula>
    </cfRule>
    <cfRule type="expression" dxfId="2298" priority="57312">
      <formula>$B1027="Cancelado"</formula>
    </cfRule>
    <cfRule type="expression" dxfId="2300" priority="57302">
      <formula>$B1027="Frontera"</formula>
    </cfRule>
    <cfRule type="expression" dxfId="2299" priority="57303">
      <formula>$B1027="Cargado"</formula>
    </cfRule>
    <cfRule type="expression" dxfId="2301" priority="57301">
      <formula>$B1027="Descargado"</formula>
    </cfRule>
    <cfRule type="expression" dxfId="2" priority="57313">
      <formula>$B1027="Confirmado"</formula>
    </cfRule>
    <cfRule type="expression" dxfId="2302" priority="57300">
      <formula>$B1027="Liberado"</formula>
    </cfRule>
    <cfRule type="expression" dxfId="2300" priority="57310">
      <formula>$B1027="Frontera"</formula>
    </cfRule>
    <cfRule type="expression" dxfId="2302" priority="57308">
      <formula>$B1027="Liberado"</formula>
    </cfRule>
    <cfRule type="expression" dxfId="2296" priority="57314">
      <formula>$B1027="Solicitado"</formula>
    </cfRule>
    <cfRule type="expression" dxfId="2295" priority="57315">
      <formula>$B1027="Arribado"</formula>
    </cfRule>
  </conditionalFormatting>
  <conditionalFormatting sqref="A1028 A1030">
    <cfRule type="expression" dxfId="2295" priority="57219">
      <formula>$B1028="Arribado"</formula>
    </cfRule>
    <cfRule type="expression" dxfId="2296" priority="57226">
      <formula>$B1028="Solicitado"</formula>
    </cfRule>
    <cfRule type="expression" dxfId="2295" priority="57227">
      <formula>$B1028="Arribado"</formula>
    </cfRule>
    <cfRule type="expression" dxfId="2300" priority="57222">
      <formula>$B1028="Frontera"</formula>
    </cfRule>
    <cfRule type="expression" dxfId="2300" priority="57214">
      <formula>$B1028="Frontera"</formula>
    </cfRule>
    <cfRule type="expression" dxfId="2301" priority="57213">
      <formula>$B1028="Descargado"</formula>
    </cfRule>
    <cfRule type="expression" dxfId="2302" priority="57212">
      <formula>$B1028="Liberado"</formula>
    </cfRule>
    <cfRule type="expression" dxfId="2301" priority="57221">
      <formula>$B1028="Descargado"</formula>
    </cfRule>
    <cfRule type="expression" dxfId="2298" priority="57224">
      <formula>$B1028="Cancelado"</formula>
    </cfRule>
    <cfRule type="expression" dxfId="2302" priority="57220">
      <formula>$B1028="Liberado"</formula>
    </cfRule>
    <cfRule type="expression" dxfId="2" priority="57225">
      <formula>$B1028="Confirmado"</formula>
    </cfRule>
    <cfRule type="expression" dxfId="2299" priority="57223">
      <formula>$B1028="Cargado"</formula>
    </cfRule>
    <cfRule type="expression" dxfId="2296" priority="57218">
      <formula>$B1028="Solicitado"</formula>
    </cfRule>
    <cfRule type="expression" dxfId="2" priority="57217">
      <formula>$B1028="Confirmado"</formula>
    </cfRule>
    <cfRule type="expression" dxfId="2298" priority="57216">
      <formula>$B1028="Cancelado"</formula>
    </cfRule>
    <cfRule type="expression" dxfId="2299" priority="57215">
      <formula>$B1028="Cargado"</formula>
    </cfRule>
  </conditionalFormatting>
  <conditionalFormatting sqref="A1029">
    <cfRule type="expression" dxfId="2302" priority="56756">
      <formula>$B1029="Liberado"</formula>
    </cfRule>
    <cfRule type="expression" dxfId="2295" priority="56755">
      <formula>$B1029="Arribado"</formula>
    </cfRule>
    <cfRule type="expression" dxfId="2296" priority="56754">
      <formula>$B1029="Solicitado"</formula>
    </cfRule>
    <cfRule type="expression" dxfId="2298" priority="56752">
      <formula>$B1029="Cancelado"</formula>
    </cfRule>
    <cfRule type="expression" dxfId="2299" priority="56751">
      <formula>$B1029="Cargado"</formula>
    </cfRule>
    <cfRule type="expression" dxfId="2300" priority="56750">
      <formula>$B1029="Frontera"</formula>
    </cfRule>
    <cfRule type="expression" dxfId="2301" priority="56749">
      <formula>$B1029="Descargado"</formula>
    </cfRule>
    <cfRule type="expression" dxfId="2302" priority="56748">
      <formula>$B1029="Liberado"</formula>
    </cfRule>
    <cfRule type="expression" dxfId="2" priority="56753">
      <formula>$B1029="Confirmado"</formula>
    </cfRule>
    <cfRule type="expression" dxfId="2295" priority="56763">
      <formula>$B1029="Arribado"</formula>
    </cfRule>
    <cfRule type="expression" dxfId="2296" priority="56762">
      <formula>$B1029="Solicitado"</formula>
    </cfRule>
    <cfRule type="expression" dxfId="2" priority="56761">
      <formula>$B1029="Confirmado"</formula>
    </cfRule>
    <cfRule type="expression" dxfId="2298" priority="56760">
      <formula>$B1029="Cancelado"</formula>
    </cfRule>
    <cfRule type="expression" dxfId="2299" priority="56759">
      <formula>$B1029="Cargado"</formula>
    </cfRule>
    <cfRule type="expression" dxfId="2300" priority="56758">
      <formula>$B1029="Frontera"</formula>
    </cfRule>
    <cfRule type="expression" dxfId="2301" priority="56757">
      <formula>$B1029="Descargado"</formula>
    </cfRule>
  </conditionalFormatting>
  <conditionalFormatting sqref="A1031">
    <cfRule type="expression" dxfId="2295" priority="57075">
      <formula>$B1031="Arribado"</formula>
    </cfRule>
    <cfRule type="expression" dxfId="2295" priority="57115">
      <formula>$B1031="Arribado"</formula>
    </cfRule>
    <cfRule type="expression" dxfId="2296" priority="57114">
      <formula>$B1031="Solicitado"</formula>
    </cfRule>
    <cfRule type="expression" dxfId="2" priority="57113">
      <formula>$B1031="Confirmado"</formula>
    </cfRule>
    <cfRule type="expression" dxfId="2298" priority="57112">
      <formula>$B1031="Cancelado"</formula>
    </cfRule>
    <cfRule type="expression" dxfId="2299" priority="57111">
      <formula>$B1031="Cargado"</formula>
    </cfRule>
    <cfRule type="expression" dxfId="2300" priority="57110">
      <formula>$B1031="Frontera"</formula>
    </cfRule>
    <cfRule type="expression" dxfId="2301" priority="57109">
      <formula>$B1031="Descargado"</formula>
    </cfRule>
    <cfRule type="expression" dxfId="2" priority="57073">
      <formula>$B1031="Confirmado"</formula>
    </cfRule>
    <cfRule type="expression" dxfId="2300" priority="57070">
      <formula>$B1031="Frontera"</formula>
    </cfRule>
    <cfRule type="expression" dxfId="2301" priority="57069">
      <formula>$B1031="Descargado"</formula>
    </cfRule>
    <cfRule type="expression" dxfId="2302" priority="57068">
      <formula>$B1031="Liberado"</formula>
    </cfRule>
    <cfRule type="expression" dxfId="2302" priority="57108">
      <formula>$B1031="Liberado"</formula>
    </cfRule>
    <cfRule type="expression" dxfId="2299" priority="57071">
      <formula>$B1031="Cargado"</formula>
    </cfRule>
    <cfRule type="expression" dxfId="2298" priority="57072">
      <formula>$B1031="Cancelado"</formula>
    </cfRule>
    <cfRule type="expression" dxfId="2296" priority="57074">
      <formula>$B1031="Solicitado"</formula>
    </cfRule>
  </conditionalFormatting>
  <conditionalFormatting sqref="A1032">
    <cfRule type="expression" dxfId="2298" priority="56976">
      <formula>$B1032="Cancelado"</formula>
    </cfRule>
    <cfRule type="expression" dxfId="2299" priority="56975">
      <formula>$B1032="Cargado"</formula>
    </cfRule>
    <cfRule type="expression" dxfId="2300" priority="56974">
      <formula>$B1032="Frontera"</formula>
    </cfRule>
    <cfRule type="expression" dxfId="2301" priority="56973">
      <formula>$B1032="Descargado"</formula>
    </cfRule>
    <cfRule type="expression" dxfId="2295" priority="57019">
      <formula>$B1032="Arribado"</formula>
    </cfRule>
    <cfRule type="expression" dxfId="2296" priority="57018">
      <formula>$B1032="Solicitado"</formula>
    </cfRule>
    <cfRule type="expression" dxfId="2" priority="57017">
      <formula>$B1032="Confirmado"</formula>
    </cfRule>
    <cfRule type="expression" dxfId="2" priority="56977">
      <formula>$B1032="Confirmado"</formula>
    </cfRule>
    <cfRule type="expression" dxfId="2296" priority="56978">
      <formula>$B1032="Solicitado"</formula>
    </cfRule>
    <cfRule type="expression" dxfId="2298" priority="57016">
      <formula>$B1032="Cancelado"</formula>
    </cfRule>
    <cfRule type="expression" dxfId="2302" priority="56972">
      <formula>$B1032="Liberado"</formula>
    </cfRule>
    <cfRule type="expression" dxfId="2302" priority="57012">
      <formula>$B1032="Liberado"</formula>
    </cfRule>
    <cfRule type="expression" dxfId="2295" priority="56979">
      <formula>$B1032="Arribado"</formula>
    </cfRule>
    <cfRule type="expression" dxfId="2301" priority="57013">
      <formula>$B1032="Descargado"</formula>
    </cfRule>
    <cfRule type="expression" dxfId="2300" priority="57014">
      <formula>$B1032="Frontera"</formula>
    </cfRule>
    <cfRule type="expression" dxfId="2299" priority="57015">
      <formula>$B1032="Cargado"</formula>
    </cfRule>
  </conditionalFormatting>
  <conditionalFormatting sqref="A1033">
    <cfRule type="expression" dxfId="2" priority="56937">
      <formula>$B1033="Confirmado"</formula>
    </cfRule>
    <cfRule type="expression" dxfId="2301" priority="56933">
      <formula>$B1033="Descargado"</formula>
    </cfRule>
    <cfRule type="expression" dxfId="2296" priority="56938">
      <formula>$B1033="Solicitado"</formula>
    </cfRule>
    <cfRule type="expression" dxfId="2295" priority="56939">
      <formula>$B1033="Arribado"</formula>
    </cfRule>
    <cfRule type="expression" dxfId="2298" priority="56936">
      <formula>$B1033="Cancelado"</formula>
    </cfRule>
    <cfRule type="expression" dxfId="2299" priority="56935">
      <formula>$B1033="Cargado"</formula>
    </cfRule>
    <cfRule type="expression" dxfId="2300" priority="56934">
      <formula>$B1033="Frontera"</formula>
    </cfRule>
    <cfRule type="expression" dxfId="2302" priority="56932">
      <formula>$B1033="Liberado"</formula>
    </cfRule>
    <cfRule type="expression" dxfId="2295" priority="56931">
      <formula>$B1033="Arribado"</formula>
    </cfRule>
    <cfRule type="expression" dxfId="2296" priority="56930">
      <formula>$B1033="Solicitado"</formula>
    </cfRule>
    <cfRule type="expression" dxfId="2" priority="56929">
      <formula>$B1033="Confirmado"</formula>
    </cfRule>
    <cfRule type="expression" dxfId="2298" priority="56928">
      <formula>$B1033="Cancelado"</formula>
    </cfRule>
    <cfRule type="expression" dxfId="2299" priority="56927">
      <formula>$B1033="Cargado"</formula>
    </cfRule>
    <cfRule type="expression" dxfId="2300" priority="56926">
      <formula>$B1033="Frontera"</formula>
    </cfRule>
    <cfRule type="expression" dxfId="2301" priority="56925">
      <formula>$B1033="Descargado"</formula>
    </cfRule>
    <cfRule type="expression" dxfId="2302" priority="56924">
      <formula>$B1033="Liberado"</formula>
    </cfRule>
  </conditionalFormatting>
  <conditionalFormatting sqref="A1034">
    <cfRule type="expression" dxfId="2302" priority="56564">
      <formula>$B1034="Liberado"</formula>
    </cfRule>
    <cfRule type="expression" dxfId="2295" priority="56563">
      <formula>$B1034="Arribado"</formula>
    </cfRule>
    <cfRule type="expression" dxfId="2" priority="56569">
      <formula>$B1034="Confirmado"</formula>
    </cfRule>
    <cfRule type="expression" dxfId="2298" priority="56568">
      <formula>$B1034="Cancelado"</formula>
    </cfRule>
    <cfRule type="expression" dxfId="2299" priority="56567">
      <formula>$B1034="Cargado"</formula>
    </cfRule>
    <cfRule type="expression" dxfId="2302" priority="56556">
      <formula>$B1034="Liberado"</formula>
    </cfRule>
    <cfRule type="expression" dxfId="2299" priority="56559">
      <formula>$B1034="Cargado"</formula>
    </cfRule>
    <cfRule type="expression" dxfId="2301" priority="56565">
      <formula>$B1034="Descargado"</formula>
    </cfRule>
    <cfRule type="expression" dxfId="2298" priority="56560">
      <formula>$B1034="Cancelado"</formula>
    </cfRule>
    <cfRule type="expression" dxfId="2296" priority="56570">
      <formula>$B1034="Solicitado"</formula>
    </cfRule>
    <cfRule type="expression" dxfId="2295" priority="56571">
      <formula>$B1034="Arribado"</formula>
    </cfRule>
    <cfRule type="expression" dxfId="2301" priority="56557">
      <formula>$B1034="Descargado"</formula>
    </cfRule>
    <cfRule type="expression" dxfId="2300" priority="56558">
      <formula>$B1034="Frontera"</formula>
    </cfRule>
    <cfRule type="expression" dxfId="2300" priority="56566">
      <formula>$B1034="Frontera"</formula>
    </cfRule>
    <cfRule type="expression" dxfId="2296" priority="56562">
      <formula>$B1034="Solicitado"</formula>
    </cfRule>
    <cfRule type="expression" dxfId="2" priority="56561">
      <formula>$B1034="Confirmado"</formula>
    </cfRule>
  </conditionalFormatting>
  <conditionalFormatting sqref="A1035 A1037">
    <cfRule type="expression" dxfId="2295" priority="56651">
      <formula>$B1035="Arribado"</formula>
    </cfRule>
    <cfRule type="expression" dxfId="2298" priority="56608">
      <formula>$B1035="Cancelado"</formula>
    </cfRule>
    <cfRule type="expression" dxfId="2299" priority="56607">
      <formula>$B1035="Cargado"</formula>
    </cfRule>
    <cfRule type="expression" dxfId="2300" priority="56606">
      <formula>$B1035="Frontera"</formula>
    </cfRule>
    <cfRule type="expression" dxfId="2301" priority="56605">
      <formula>$B1035="Descargado"</formula>
    </cfRule>
    <cfRule type="expression" dxfId="2302" priority="56604">
      <formula>$B1035="Liberado"</formula>
    </cfRule>
    <cfRule type="expression" dxfId="2296" priority="56650">
      <formula>$B1035="Solicitado"</formula>
    </cfRule>
    <cfRule type="expression" dxfId="2" priority="56649">
      <formula>$B1035="Confirmado"</formula>
    </cfRule>
    <cfRule type="expression" dxfId="2298" priority="56648">
      <formula>$B1035="Cancelado"</formula>
    </cfRule>
    <cfRule type="expression" dxfId="2299" priority="56647">
      <formula>$B1035="Cargado"</formula>
    </cfRule>
    <cfRule type="expression" dxfId="2300" priority="56646">
      <formula>$B1035="Frontera"</formula>
    </cfRule>
    <cfRule type="expression" dxfId="2301" priority="56645">
      <formula>$B1035="Descargado"</formula>
    </cfRule>
    <cfRule type="expression" dxfId="2302" priority="56644">
      <formula>$B1035="Liberado"</formula>
    </cfRule>
    <cfRule type="expression" dxfId="2295" priority="56611">
      <formula>$B1035="Arribado"</formula>
    </cfRule>
    <cfRule type="expression" dxfId="2296" priority="56610">
      <formula>$B1035="Solicitado"</formula>
    </cfRule>
    <cfRule type="expression" dxfId="2" priority="56609">
      <formula>$B1035="Confirmado"</formula>
    </cfRule>
  </conditionalFormatting>
  <conditionalFormatting sqref="A1036">
    <cfRule type="expression" dxfId="2296" priority="55898">
      <formula>$B1036="Solicitado"</formula>
    </cfRule>
    <cfRule type="expression" dxfId="2302" priority="55852">
      <formula>$B1036="Liberado"</formula>
    </cfRule>
    <cfRule type="expression" dxfId="2299" priority="55855">
      <formula>$B1036="Cargado"</formula>
    </cfRule>
    <cfRule type="expression" dxfId="2299" priority="55895">
      <formula>$B1036="Cargado"</formula>
    </cfRule>
    <cfRule type="expression" dxfId="2301" priority="55893">
      <formula>$B1036="Descargado"</formula>
    </cfRule>
    <cfRule type="expression" dxfId="2" priority="55897">
      <formula>$B1036="Confirmado"</formula>
    </cfRule>
    <cfRule type="expression" dxfId="2300" priority="55894">
      <formula>$B1036="Frontera"</formula>
    </cfRule>
    <cfRule type="expression" dxfId="2298" priority="55896">
      <formula>$B1036="Cancelado"</formula>
    </cfRule>
    <cfRule type="expression" dxfId="2298" priority="55856">
      <formula>$B1036="Cancelado"</formula>
    </cfRule>
    <cfRule type="expression" dxfId="2302" priority="55892">
      <formula>$B1036="Liberado"</formula>
    </cfRule>
    <cfRule type="expression" dxfId="2295" priority="55859">
      <formula>$B1036="Arribado"</formula>
    </cfRule>
    <cfRule type="expression" dxfId="2296" priority="55858">
      <formula>$B1036="Solicitado"</formula>
    </cfRule>
    <cfRule type="expression" dxfId="2" priority="55857">
      <formula>$B1036="Confirmado"</formula>
    </cfRule>
    <cfRule type="expression" dxfId="2295" priority="55899">
      <formula>$B1036="Arribado"</formula>
    </cfRule>
    <cfRule type="expression" dxfId="2300" priority="55854">
      <formula>$B1036="Frontera"</formula>
    </cfRule>
    <cfRule type="expression" dxfId="2301" priority="55853">
      <formula>$B1036="Descargado"</formula>
    </cfRule>
  </conditionalFormatting>
  <conditionalFormatting sqref="A1038">
    <cfRule type="expression" dxfId="2" priority="56417">
      <formula>$B1038="Confirmado"</formula>
    </cfRule>
    <cfRule type="expression" dxfId="2298" priority="56416">
      <formula>$B1038="Cancelado"</formula>
    </cfRule>
    <cfRule type="expression" dxfId="2301" priority="56453">
      <formula>$B1038="Descargado"</formula>
    </cfRule>
    <cfRule type="expression" dxfId="2299" priority="56415">
      <formula>$B1038="Cargado"</formula>
    </cfRule>
    <cfRule type="expression" dxfId="2300" priority="56414">
      <formula>$B1038="Frontera"</formula>
    </cfRule>
    <cfRule type="expression" dxfId="2301" priority="56413">
      <formula>$B1038="Descargado"</formula>
    </cfRule>
    <cfRule type="expression" dxfId="2302" priority="56412">
      <formula>$B1038="Liberado"</formula>
    </cfRule>
    <cfRule type="expression" dxfId="2299" priority="56455">
      <formula>$B1038="Cargado"</formula>
    </cfRule>
    <cfRule type="expression" dxfId="2302" priority="56452">
      <formula>$B1038="Liberado"</formula>
    </cfRule>
    <cfRule type="expression" dxfId="2295" priority="56459">
      <formula>$B1038="Arribado"</formula>
    </cfRule>
    <cfRule type="expression" dxfId="2296" priority="56458">
      <formula>$B1038="Solicitado"</formula>
    </cfRule>
    <cfRule type="expression" dxfId="2" priority="56457">
      <formula>$B1038="Confirmado"</formula>
    </cfRule>
    <cfRule type="expression" dxfId="2298" priority="56456">
      <formula>$B1038="Cancelado"</formula>
    </cfRule>
    <cfRule type="expression" dxfId="2295" priority="56419">
      <formula>$B1038="Arribado"</formula>
    </cfRule>
    <cfRule type="expression" dxfId="2300" priority="56454">
      <formula>$B1038="Frontera"</formula>
    </cfRule>
    <cfRule type="expression" dxfId="2296" priority="56418">
      <formula>$B1038="Solicitado"</formula>
    </cfRule>
  </conditionalFormatting>
  <conditionalFormatting sqref="A1039">
    <cfRule type="expression" dxfId="2302" priority="55996">
      <formula>$B1039="Liberado"</formula>
    </cfRule>
    <cfRule type="expression" dxfId="2295" priority="55963">
      <formula>$B1039="Arribado"</formula>
    </cfRule>
    <cfRule type="expression" dxfId="2300" priority="55958">
      <formula>$B1039="Frontera"</formula>
    </cfRule>
    <cfRule type="expression" dxfId="2298" priority="55960">
      <formula>$B1039="Cancelado"</formula>
    </cfRule>
    <cfRule type="expression" dxfId="2" priority="55961">
      <formula>$B1039="Confirmado"</formula>
    </cfRule>
    <cfRule type="expression" dxfId="2296" priority="55962">
      <formula>$B1039="Solicitado"</formula>
    </cfRule>
    <cfRule type="expression" dxfId="2299" priority="55959">
      <formula>$B1039="Cargado"</formula>
    </cfRule>
    <cfRule type="expression" dxfId="2301" priority="55957">
      <formula>$B1039="Descargado"</formula>
    </cfRule>
    <cfRule type="expression" dxfId="2302" priority="55956">
      <formula>$B1039="Liberado"</formula>
    </cfRule>
    <cfRule type="expression" dxfId="2301" priority="55997">
      <formula>$B1039="Descargado"</formula>
    </cfRule>
    <cfRule type="expression" dxfId="2295" priority="56003">
      <formula>$B1039="Arribado"</formula>
    </cfRule>
    <cfRule type="expression" dxfId="2296" priority="56002">
      <formula>$B1039="Solicitado"</formula>
    </cfRule>
    <cfRule type="expression" dxfId="2" priority="56001">
      <formula>$B1039="Confirmado"</formula>
    </cfRule>
    <cfRule type="expression" dxfId="2298" priority="56000">
      <formula>$B1039="Cancelado"</formula>
    </cfRule>
    <cfRule type="expression" dxfId="2299" priority="55999">
      <formula>$B1039="Cargado"</formula>
    </cfRule>
    <cfRule type="expression" dxfId="2300" priority="55998">
      <formula>$B1039="Frontera"</formula>
    </cfRule>
  </conditionalFormatting>
  <conditionalFormatting sqref="A1040 A1044:A1049 A1054">
    <cfRule type="expression" dxfId="2298" priority="56368">
      <formula>$B1040="Cancelado"</formula>
    </cfRule>
    <cfRule type="expression" dxfId="2295" priority="56379">
      <formula>$B1040="Arribado"</formula>
    </cfRule>
    <cfRule type="expression" dxfId="2" priority="56369">
      <formula>$B1040="Confirmado"</formula>
    </cfRule>
    <cfRule type="expression" dxfId="2296" priority="56378">
      <formula>$B1040="Solicitado"</formula>
    </cfRule>
    <cfRule type="expression" dxfId="2296" priority="56370">
      <formula>$B1040="Solicitado"</formula>
    </cfRule>
    <cfRule type="expression" dxfId="2302" priority="56364">
      <formula>$B1040="Liberado"</formula>
    </cfRule>
    <cfRule type="expression" dxfId="2295" priority="56371">
      <formula>$B1040="Arribado"</formula>
    </cfRule>
    <cfRule type="expression" dxfId="2299" priority="56375">
      <formula>$B1040="Cargado"</formula>
    </cfRule>
    <cfRule type="expression" dxfId="2302" priority="56372">
      <formula>$B1040="Liberado"</formula>
    </cfRule>
    <cfRule type="expression" dxfId="2298" priority="56376">
      <formula>$B1040="Cancelado"</formula>
    </cfRule>
    <cfRule type="expression" dxfId="2" priority="56377">
      <formula>$B1040="Confirmado"</formula>
    </cfRule>
    <cfRule type="expression" dxfId="2301" priority="56373">
      <formula>$B1040="Descargado"</formula>
    </cfRule>
    <cfRule type="expression" dxfId="2300" priority="56374">
      <formula>$B1040="Frontera"</formula>
    </cfRule>
    <cfRule type="expression" dxfId="2301" priority="56365">
      <formula>$B1040="Descargado"</formula>
    </cfRule>
    <cfRule type="expression" dxfId="2300" priority="56366">
      <formula>$B1040="Frontera"</formula>
    </cfRule>
    <cfRule type="expression" dxfId="2299" priority="56367">
      <formula>$B1040="Cargado"</formula>
    </cfRule>
  </conditionalFormatting>
  <conditionalFormatting sqref="A1041">
    <cfRule type="expression" dxfId="2298" priority="55808">
      <formula>$B1041="Cancelado"</formula>
    </cfRule>
    <cfRule type="expression" dxfId="2" priority="55809">
      <formula>$B1041="Confirmado"</formula>
    </cfRule>
    <cfRule type="expression" dxfId="2296" priority="55810">
      <formula>$B1041="Solicitado"</formula>
    </cfRule>
    <cfRule type="expression" dxfId="2295" priority="55811">
      <formula>$B1041="Arribado"</formula>
    </cfRule>
    <cfRule type="expression" dxfId="2302" priority="55812">
      <formula>$B1041="Liberado"</formula>
    </cfRule>
    <cfRule type="expression" dxfId="2301" priority="55813">
      <formula>$B1041="Descargado"</formula>
    </cfRule>
    <cfRule type="expression" dxfId="2300" priority="55814">
      <formula>$B1041="Frontera"</formula>
    </cfRule>
    <cfRule type="expression" dxfId="2295" priority="55819">
      <formula>$B1041="Arribado"</formula>
    </cfRule>
    <cfRule type="expression" dxfId="2" priority="55817">
      <formula>$B1041="Confirmado"</formula>
    </cfRule>
    <cfRule type="expression" dxfId="2299" priority="55815">
      <formula>$B1041="Cargado"</formula>
    </cfRule>
    <cfRule type="expression" dxfId="2298" priority="55816">
      <formula>$B1041="Cancelado"</formula>
    </cfRule>
    <cfRule type="expression" dxfId="2296" priority="55818">
      <formula>$B1041="Solicitado"</formula>
    </cfRule>
    <cfRule type="expression" dxfId="2300" priority="55806">
      <formula>$B1041="Frontera"</formula>
    </cfRule>
    <cfRule type="expression" dxfId="2299" priority="55807">
      <formula>$B1041="Cargado"</formula>
    </cfRule>
    <cfRule type="expression" dxfId="2301" priority="55805">
      <formula>$B1041="Descargado"</formula>
    </cfRule>
    <cfRule type="expression" dxfId="2302" priority="55804">
      <formula>$B1041="Liberado"</formula>
    </cfRule>
  </conditionalFormatting>
  <conditionalFormatting sqref="A1042:A1043">
    <cfRule type="expression" dxfId="2298" priority="55064">
      <formula>$B1042="Cancelado"</formula>
    </cfRule>
    <cfRule type="expression" dxfId="2299" priority="54951">
      <formula>$B1042="Cargado"</formula>
    </cfRule>
    <cfRule type="expression" dxfId="2300" priority="54950">
      <formula>$B1042="Frontera"</formula>
    </cfRule>
    <cfRule type="expression" dxfId="2301" priority="55061">
      <formula>$B1042="Descargado"</formula>
    </cfRule>
    <cfRule type="expression" dxfId="2300" priority="55062">
      <formula>$B1042="Frontera"</formula>
    </cfRule>
    <cfRule type="expression" dxfId="2299" priority="55063">
      <formula>$B1042="Cargado"</formula>
    </cfRule>
    <cfRule type="expression" dxfId="2299" priority="54911">
      <formula>$B1042="Cargado"</formula>
    </cfRule>
    <cfRule type="expression" dxfId="2" priority="55065">
      <formula>$B1042="Confirmado"</formula>
    </cfRule>
    <cfRule type="expression" dxfId="2296" priority="55066">
      <formula>$B1042="Solicitado"</formula>
    </cfRule>
    <cfRule type="expression" dxfId="2295" priority="55067">
      <formula>$B1042="Arribado"</formula>
    </cfRule>
    <cfRule type="expression" dxfId="2299" priority="55055">
      <formula>$B1042="Cargado"</formula>
    </cfRule>
    <cfRule type="expression" dxfId="2301" priority="55053">
      <formula>$B1042="Descargado"</formula>
    </cfRule>
    <cfRule type="expression" dxfId="2302" priority="54948">
      <formula>$B1042="Liberado"</formula>
    </cfRule>
    <cfRule type="expression" dxfId="2301" priority="54949">
      <formula>$B1042="Descargado"</formula>
    </cfRule>
    <cfRule type="expression" dxfId="2298" priority="54912">
      <formula>$B1042="Cancelado"</formula>
    </cfRule>
    <cfRule type="expression" dxfId="2" priority="54913">
      <formula>$B1042="Confirmado"</formula>
    </cfRule>
    <cfRule type="expression" dxfId="2300" priority="54910">
      <formula>$B1042="Frontera"</formula>
    </cfRule>
    <cfRule type="expression" dxfId="2302" priority="54908">
      <formula>$B1042="Liberado"</formula>
    </cfRule>
    <cfRule type="expression" dxfId="2301" priority="54909">
      <formula>$B1042="Descargado"</formula>
    </cfRule>
    <cfRule type="expression" dxfId="2302" priority="55060">
      <formula>$B1042="Liberado"</formula>
    </cfRule>
    <cfRule type="expression" dxfId="2296" priority="54914">
      <formula>$B1042="Solicitado"</formula>
    </cfRule>
    <cfRule type="expression" dxfId="2295" priority="54915">
      <formula>$B1042="Arribado"</formula>
    </cfRule>
    <cfRule type="expression" dxfId="2295" priority="55059">
      <formula>$B1042="Arribado"</formula>
    </cfRule>
    <cfRule type="expression" dxfId="2296" priority="55058">
      <formula>$B1042="Solicitado"</formula>
    </cfRule>
    <cfRule type="expression" dxfId="2" priority="55057">
      <formula>$B1042="Confirmado"</formula>
    </cfRule>
    <cfRule type="expression" dxfId="2298" priority="55056">
      <formula>$B1042="Cancelado"</formula>
    </cfRule>
    <cfRule type="expression" dxfId="2295" priority="54955">
      <formula>$B1042="Arribado"</formula>
    </cfRule>
    <cfRule type="expression" dxfId="2296" priority="54954">
      <formula>$B1042="Solicitado"</formula>
    </cfRule>
    <cfRule type="expression" dxfId="2300" priority="55054">
      <formula>$B1042="Frontera"</formula>
    </cfRule>
    <cfRule type="expression" dxfId="2" priority="54953">
      <formula>$B1042="Confirmado"</formula>
    </cfRule>
    <cfRule type="expression" dxfId="2302" priority="55052">
      <formula>$B1042="Liberado"</formula>
    </cfRule>
    <cfRule type="expression" dxfId="2298" priority="54952">
      <formula>$B1042="Cancelado"</formula>
    </cfRule>
  </conditionalFormatting>
  <conditionalFormatting sqref="A1044:A1049 A1054">
    <cfRule type="expression" dxfId="2301" priority="55661">
      <formula>$B1044="Descargado"</formula>
    </cfRule>
    <cfRule type="expression" dxfId="2302" priority="55660">
      <formula>$B1044="Liberado"</formula>
    </cfRule>
    <cfRule type="expression" dxfId="2300" priority="55662">
      <formula>$B1044="Frontera"</formula>
    </cfRule>
    <cfRule type="expression" dxfId="2295" priority="55667">
      <formula>$B1044="Arribado"</formula>
    </cfRule>
    <cfRule type="expression" dxfId="2301" priority="55701">
      <formula>$B1044="Descargado"</formula>
    </cfRule>
    <cfRule type="expression" dxfId="2300" priority="55702">
      <formula>$B1044="Frontera"</formula>
    </cfRule>
    <cfRule type="expression" dxfId="2298" priority="55704">
      <formula>$B1044="Cancelado"</formula>
    </cfRule>
    <cfRule type="expression" dxfId="2299" priority="55663">
      <formula>$B1044="Cargado"</formula>
    </cfRule>
    <cfRule type="expression" dxfId="2" priority="55705">
      <formula>$B1044="Confirmado"</formula>
    </cfRule>
    <cfRule type="expression" dxfId="2302" priority="55700">
      <formula>$B1044="Liberado"</formula>
    </cfRule>
    <cfRule type="expression" dxfId="2" priority="55665">
      <formula>$B1044="Confirmado"</formula>
    </cfRule>
    <cfRule type="expression" dxfId="2296" priority="55666">
      <formula>$B1044="Solicitado"</formula>
    </cfRule>
    <cfRule type="expression" dxfId="2296" priority="55706">
      <formula>$B1044="Solicitado"</formula>
    </cfRule>
    <cfRule type="expression" dxfId="2295" priority="55707">
      <formula>$B1044="Arribado"</formula>
    </cfRule>
    <cfRule type="expression" dxfId="2299" priority="55703">
      <formula>$B1044="Cargado"</formula>
    </cfRule>
    <cfRule type="expression" dxfId="2298" priority="55664">
      <formula>$B1044="Cancelado"</formula>
    </cfRule>
  </conditionalFormatting>
  <conditionalFormatting sqref="A1050">
    <cfRule type="expression" dxfId="2296" priority="55626">
      <formula>$B1050="Solicitado"</formula>
    </cfRule>
    <cfRule type="expression" dxfId="2298" priority="55616">
      <formula>$B1050="Cancelado"</formula>
    </cfRule>
    <cfRule type="expression" dxfId="2299" priority="55615">
      <formula>$B1050="Cargado"</formula>
    </cfRule>
    <cfRule type="expression" dxfId="2300" priority="55614">
      <formula>$B1050="Frontera"</formula>
    </cfRule>
    <cfRule type="expression" dxfId="2301" priority="55613">
      <formula>$B1050="Descargado"</formula>
    </cfRule>
    <cfRule type="expression" dxfId="2302" priority="55612">
      <formula>$B1050="Liberado"</formula>
    </cfRule>
    <cfRule type="expression" dxfId="2" priority="55617">
      <formula>$B1050="Confirmado"</formula>
    </cfRule>
    <cfRule type="expression" dxfId="2295" priority="55627">
      <formula>$B1050="Arribado"</formula>
    </cfRule>
    <cfRule type="expression" dxfId="2" priority="55625">
      <formula>$B1050="Confirmado"</formula>
    </cfRule>
    <cfRule type="expression" dxfId="2298" priority="55624">
      <formula>$B1050="Cancelado"</formula>
    </cfRule>
    <cfRule type="expression" dxfId="2299" priority="55623">
      <formula>$B1050="Cargado"</formula>
    </cfRule>
    <cfRule type="expression" dxfId="2300" priority="55622">
      <formula>$B1050="Frontera"</formula>
    </cfRule>
    <cfRule type="expression" dxfId="2301" priority="55621">
      <formula>$B1050="Descargado"</formula>
    </cfRule>
    <cfRule type="expression" dxfId="2302" priority="55620">
      <formula>$B1050="Liberado"</formula>
    </cfRule>
    <cfRule type="expression" dxfId="2295" priority="55619">
      <formula>$B1050="Arribado"</formula>
    </cfRule>
    <cfRule type="expression" dxfId="2296" priority="55618">
      <formula>$B1050="Solicitado"</formula>
    </cfRule>
  </conditionalFormatting>
  <conditionalFormatting sqref="A1051">
    <cfRule type="expression" dxfId="2" priority="55529">
      <formula>$B1051="Confirmado"</formula>
    </cfRule>
    <cfRule type="expression" dxfId="2298" priority="55528">
      <formula>$B1051="Cancelado"</formula>
    </cfRule>
    <cfRule type="expression" dxfId="2299" priority="55527">
      <formula>$B1051="Cargado"</formula>
    </cfRule>
    <cfRule type="expression" dxfId="2300" priority="55526">
      <formula>$B1051="Frontera"</formula>
    </cfRule>
    <cfRule type="expression" dxfId="2" priority="55537">
      <formula>$B1051="Confirmado"</formula>
    </cfRule>
    <cfRule type="expression" dxfId="2296" priority="55538">
      <formula>$B1051="Solicitado"</formula>
    </cfRule>
    <cfRule type="expression" dxfId="2301" priority="55525">
      <formula>$B1051="Descargado"</formula>
    </cfRule>
    <cfRule type="expression" dxfId="2302" priority="55524">
      <formula>$B1051="Liberado"</formula>
    </cfRule>
    <cfRule type="expression" dxfId="2295" priority="55539">
      <formula>$B1051="Arribado"</formula>
    </cfRule>
    <cfRule type="expression" dxfId="2296" priority="55530">
      <formula>$B1051="Solicitado"</formula>
    </cfRule>
    <cfRule type="expression" dxfId="2298" priority="55536">
      <formula>$B1051="Cancelado"</formula>
    </cfRule>
    <cfRule type="expression" dxfId="2299" priority="55535">
      <formula>$B1051="Cargado"</formula>
    </cfRule>
    <cfRule type="expression" dxfId="2300" priority="55534">
      <formula>$B1051="Frontera"</formula>
    </cfRule>
    <cfRule type="expression" dxfId="2301" priority="55533">
      <formula>$B1051="Descargado"</formula>
    </cfRule>
    <cfRule type="expression" dxfId="2302" priority="55532">
      <formula>$B1051="Liberado"</formula>
    </cfRule>
    <cfRule type="expression" dxfId="2295" priority="55531">
      <formula>$B1051="Arribado"</formula>
    </cfRule>
  </conditionalFormatting>
  <conditionalFormatting sqref="A1052">
    <cfRule type="expression" dxfId="2301" priority="55437">
      <formula>$B1052="Descargado"</formula>
    </cfRule>
    <cfRule type="expression" dxfId="2301" priority="55333">
      <formula>$B1052="Descargado"</formula>
    </cfRule>
    <cfRule type="expression" dxfId="2295" priority="55451">
      <formula>$B1052="Arribado"</formula>
    </cfRule>
    <cfRule type="expression" dxfId="2296" priority="55450">
      <formula>$B1052="Solicitado"</formula>
    </cfRule>
    <cfRule type="expression" dxfId="2" priority="55449">
      <formula>$B1052="Confirmado"</formula>
    </cfRule>
    <cfRule type="expression" dxfId="2298" priority="55448">
      <formula>$B1052="Cancelado"</formula>
    </cfRule>
    <cfRule type="expression" dxfId="2299" priority="55447">
      <formula>$B1052="Cargado"</formula>
    </cfRule>
    <cfRule type="expression" dxfId="2300" priority="55446">
      <formula>$B1052="Frontera"</formula>
    </cfRule>
    <cfRule type="expression" dxfId="2301" priority="55445">
      <formula>$B1052="Descargado"</formula>
    </cfRule>
    <cfRule type="expression" dxfId="2302" priority="55444">
      <formula>$B1052="Liberado"</formula>
    </cfRule>
    <cfRule type="expression" dxfId="2302" priority="55436">
      <formula>$B1052="Liberado"</formula>
    </cfRule>
    <cfRule type="expression" dxfId="2296" priority="55442">
      <formula>$B1052="Solicitado"</formula>
    </cfRule>
    <cfRule type="expression" dxfId="2" priority="55441">
      <formula>$B1052="Confirmado"</formula>
    </cfRule>
    <cfRule type="expression" dxfId="2298" priority="55440">
      <formula>$B1052="Cancelado"</formula>
    </cfRule>
    <cfRule type="expression" dxfId="2299" priority="55439">
      <formula>$B1052="Cargado"</formula>
    </cfRule>
    <cfRule type="expression" dxfId="2300" priority="55438">
      <formula>$B1052="Frontera"</formula>
    </cfRule>
    <cfRule type="expression" dxfId="2296" priority="55298">
      <formula>$B1052="Solicitado"</formula>
    </cfRule>
    <cfRule type="expression" dxfId="2" priority="55297">
      <formula>$B1052="Confirmado"</formula>
    </cfRule>
    <cfRule type="expression" dxfId="2298" priority="55296">
      <formula>$B1052="Cancelado"</formula>
    </cfRule>
    <cfRule type="expression" dxfId="2296" priority="55338">
      <formula>$B1052="Solicitado"</formula>
    </cfRule>
    <cfRule type="expression" dxfId="2300" priority="55294">
      <formula>$B1052="Frontera"</formula>
    </cfRule>
    <cfRule type="expression" dxfId="2301" priority="55293">
      <formula>$B1052="Descargado"</formula>
    </cfRule>
    <cfRule type="expression" dxfId="2302" priority="55292">
      <formula>$B1052="Liberado"</formula>
    </cfRule>
    <cfRule type="expression" dxfId="2300" priority="55334">
      <formula>$B1052="Frontera"</formula>
    </cfRule>
    <cfRule type="expression" dxfId="2" priority="55337">
      <formula>$B1052="Confirmado"</formula>
    </cfRule>
    <cfRule type="expression" dxfId="2295" priority="55443">
      <formula>$B1052="Arribado"</formula>
    </cfRule>
    <cfRule type="expression" dxfId="2298" priority="55336">
      <formula>$B1052="Cancelado"</formula>
    </cfRule>
    <cfRule type="expression" dxfId="2299" priority="55335">
      <formula>$B1052="Cargado"</formula>
    </cfRule>
    <cfRule type="expression" dxfId="2302" priority="55332">
      <formula>$B1052="Liberado"</formula>
    </cfRule>
    <cfRule type="expression" dxfId="2295" priority="55339">
      <formula>$B1052="Arribado"</formula>
    </cfRule>
    <cfRule type="expression" dxfId="2295" priority="55299">
      <formula>$B1052="Arribado"</formula>
    </cfRule>
    <cfRule type="expression" dxfId="2299" priority="55295">
      <formula>$B1052="Cargado"</formula>
    </cfRule>
  </conditionalFormatting>
  <conditionalFormatting sqref="A1053">
    <cfRule type="expression" dxfId="2298" priority="55256">
      <formula>$B1053="Cancelado"</formula>
    </cfRule>
    <cfRule type="expression" dxfId="2299" priority="55103">
      <formula>$B1053="Cargado"</formula>
    </cfRule>
    <cfRule type="expression" dxfId="2300" priority="55102">
      <formula>$B1053="Frontera"</formula>
    </cfRule>
    <cfRule type="expression" dxfId="2301" priority="55101">
      <formula>$B1053="Descargado"</formula>
    </cfRule>
    <cfRule type="expression" dxfId="2295" priority="55251">
      <formula>$B1053="Arribado"</formula>
    </cfRule>
    <cfRule type="expression" dxfId="2296" priority="55250">
      <formula>$B1053="Solicitado"</formula>
    </cfRule>
    <cfRule type="expression" dxfId="2" priority="55249">
      <formula>$B1053="Confirmado"</formula>
    </cfRule>
    <cfRule type="expression" dxfId="2298" priority="55248">
      <formula>$B1053="Cancelado"</formula>
    </cfRule>
    <cfRule type="expression" dxfId="2299" priority="55247">
      <formula>$B1053="Cargado"</formula>
    </cfRule>
    <cfRule type="expression" dxfId="2295" priority="55107">
      <formula>$B1053="Arribado"</formula>
    </cfRule>
    <cfRule type="expression" dxfId="2296" priority="55106">
      <formula>$B1053="Solicitado"</formula>
    </cfRule>
    <cfRule type="expression" dxfId="2" priority="55257">
      <formula>$B1053="Confirmado"</formula>
    </cfRule>
    <cfRule type="expression" dxfId="2301" priority="55141">
      <formula>$B1053="Descargado"</formula>
    </cfRule>
    <cfRule type="expression" dxfId="2300" priority="55142">
      <formula>$B1053="Frontera"</formula>
    </cfRule>
    <cfRule type="expression" dxfId="2299" priority="55143">
      <formula>$B1053="Cargado"</formula>
    </cfRule>
    <cfRule type="expression" dxfId="2298" priority="55144">
      <formula>$B1053="Cancelado"</formula>
    </cfRule>
    <cfRule type="expression" dxfId="2" priority="55145">
      <formula>$B1053="Confirmado"</formula>
    </cfRule>
    <cfRule type="expression" dxfId="2296" priority="55146">
      <formula>$B1053="Solicitado"</formula>
    </cfRule>
    <cfRule type="expression" dxfId="2295" priority="55147">
      <formula>$B1053="Arribado"</formula>
    </cfRule>
    <cfRule type="expression" dxfId="2302" priority="55244">
      <formula>$B1053="Liberado"</formula>
    </cfRule>
    <cfRule type="expression" dxfId="2301" priority="55245">
      <formula>$B1053="Descargado"</formula>
    </cfRule>
    <cfRule type="expression" dxfId="2302" priority="55100">
      <formula>$B1053="Liberado"</formula>
    </cfRule>
    <cfRule type="expression" dxfId="2296" priority="55258">
      <formula>$B1053="Solicitado"</formula>
    </cfRule>
    <cfRule type="expression" dxfId="2295" priority="55259">
      <formula>$B1053="Arribado"</formula>
    </cfRule>
    <cfRule type="expression" dxfId="2300" priority="55246">
      <formula>$B1053="Frontera"</formula>
    </cfRule>
    <cfRule type="expression" dxfId="2298" priority="55104">
      <formula>$B1053="Cancelado"</formula>
    </cfRule>
    <cfRule type="expression" dxfId="2300" priority="55254">
      <formula>$B1053="Frontera"</formula>
    </cfRule>
    <cfRule type="expression" dxfId="2299" priority="55255">
      <formula>$B1053="Cargado"</formula>
    </cfRule>
    <cfRule type="expression" dxfId="2302" priority="55140">
      <formula>$B1053="Liberado"</formula>
    </cfRule>
    <cfRule type="expression" dxfId="2301" priority="55253">
      <formula>$B1053="Descargado"</formula>
    </cfRule>
    <cfRule type="expression" dxfId="2" priority="55105">
      <formula>$B1053="Confirmado"</formula>
    </cfRule>
    <cfRule type="expression" dxfId="2302" priority="55252">
      <formula>$B1053="Liberado"</formula>
    </cfRule>
  </conditionalFormatting>
  <conditionalFormatting sqref="A1055">
    <cfRule type="expression" dxfId="2302" priority="54804">
      <formula>$B1055="Liberado"</formula>
    </cfRule>
    <cfRule type="expression" dxfId="2299" priority="54847">
      <formula>$B1055="Cargado"</formula>
    </cfRule>
    <cfRule type="expression" dxfId="2301" priority="54845">
      <formula>$B1055="Descargado"</formula>
    </cfRule>
    <cfRule type="expression" dxfId="2300" priority="54846">
      <formula>$B1055="Frontera"</formula>
    </cfRule>
    <cfRule type="expression" dxfId="2298" priority="54848">
      <formula>$B1055="Cancelado"</formula>
    </cfRule>
    <cfRule type="expression" dxfId="2" priority="54849">
      <formula>$B1055="Confirmado"</formula>
    </cfRule>
    <cfRule type="expression" dxfId="2296" priority="54850">
      <formula>$B1055="Solicitado"</formula>
    </cfRule>
    <cfRule type="expression" dxfId="2295" priority="54811">
      <formula>$B1055="Arribado"</formula>
    </cfRule>
    <cfRule type="expression" dxfId="2296" priority="54810">
      <formula>$B1055="Solicitado"</formula>
    </cfRule>
    <cfRule type="expression" dxfId="2" priority="54809">
      <formula>$B1055="Confirmado"</formula>
    </cfRule>
    <cfRule type="expression" dxfId="2298" priority="54808">
      <formula>$B1055="Cancelado"</formula>
    </cfRule>
    <cfRule type="expression" dxfId="2299" priority="54807">
      <formula>$B1055="Cargado"</formula>
    </cfRule>
    <cfRule type="expression" dxfId="2300" priority="54806">
      <formula>$B1055="Frontera"</formula>
    </cfRule>
    <cfRule type="expression" dxfId="2295" priority="54851">
      <formula>$B1055="Arribado"</formula>
    </cfRule>
    <cfRule type="expression" dxfId="2302" priority="54844">
      <formula>$B1055="Liberado"</formula>
    </cfRule>
    <cfRule type="expression" dxfId="2301" priority="54805">
      <formula>$B1055="Descargado"</formula>
    </cfRule>
  </conditionalFormatting>
  <conditionalFormatting sqref="A1056:A1062">
    <cfRule type="expression" dxfId="2296" priority="54746">
      <formula>$B1056="Solicitado"</formula>
    </cfRule>
    <cfRule type="expression" dxfId="2302" priority="54740">
      <formula>$B1056="Liberado"</formula>
    </cfRule>
    <cfRule type="expression" dxfId="2300" priority="54742">
      <formula>$B1056="Frontera"</formula>
    </cfRule>
    <cfRule type="expression" dxfId="2295" priority="54707">
      <formula>$B1056="Arribado"</formula>
    </cfRule>
    <cfRule type="expression" dxfId="2295" priority="54747">
      <formula>$B1056="Arribado"</formula>
    </cfRule>
    <cfRule type="expression" dxfId="2299" priority="54743">
      <formula>$B1056="Cargado"</formula>
    </cfRule>
    <cfRule type="expression" dxfId="2298" priority="54744">
      <formula>$B1056="Cancelado"</formula>
    </cfRule>
    <cfRule type="expression" dxfId="2301" priority="54701">
      <formula>$B1056="Descargado"</formula>
    </cfRule>
    <cfRule type="expression" dxfId="2301" priority="54741">
      <formula>$B1056="Descargado"</formula>
    </cfRule>
    <cfRule type="expression" dxfId="2300" priority="54702">
      <formula>$B1056="Frontera"</formula>
    </cfRule>
    <cfRule type="expression" dxfId="2296" priority="54706">
      <formula>$B1056="Solicitado"</formula>
    </cfRule>
    <cfRule type="expression" dxfId="2302" priority="54700">
      <formula>$B1056="Liberado"</formula>
    </cfRule>
    <cfRule type="expression" dxfId="2298" priority="54704">
      <formula>$B1056="Cancelado"</formula>
    </cfRule>
    <cfRule type="expression" dxfId="2" priority="54745">
      <formula>$B1056="Confirmado"</formula>
    </cfRule>
    <cfRule type="expression" dxfId="2299" priority="54703">
      <formula>$B1056="Cargado"</formula>
    </cfRule>
    <cfRule type="expression" dxfId="2" priority="54705">
      <formula>$B1056="Confirmado"</formula>
    </cfRule>
  </conditionalFormatting>
  <conditionalFormatting sqref="A1063">
    <cfRule type="expression" dxfId="2296" priority="54642">
      <formula>$B1063="Solicitado"</formula>
    </cfRule>
    <cfRule type="expression" dxfId="2301" priority="54637">
      <formula>$B1063="Descargado"</formula>
    </cfRule>
    <cfRule type="expression" dxfId="2302" priority="54596">
      <formula>$B1063="Liberado"</formula>
    </cfRule>
    <cfRule type="expression" dxfId="2301" priority="54597">
      <formula>$B1063="Descargado"</formula>
    </cfRule>
    <cfRule type="expression" dxfId="2300" priority="54598">
      <formula>$B1063="Frontera"</formula>
    </cfRule>
    <cfRule type="expression" dxfId="2299" priority="54599">
      <formula>$B1063="Cargado"</formula>
    </cfRule>
    <cfRule type="expression" dxfId="2295" priority="54643">
      <formula>$B1063="Arribado"</formula>
    </cfRule>
    <cfRule type="expression" dxfId="2" priority="54641">
      <formula>$B1063="Confirmado"</formula>
    </cfRule>
    <cfRule type="expression" dxfId="2298" priority="54600">
      <formula>$B1063="Cancelado"</formula>
    </cfRule>
    <cfRule type="expression" dxfId="2" priority="54601">
      <formula>$B1063="Confirmado"</formula>
    </cfRule>
    <cfRule type="expression" dxfId="2296" priority="54602">
      <formula>$B1063="Solicitado"</formula>
    </cfRule>
    <cfRule type="expression" dxfId="2295" priority="54603">
      <formula>$B1063="Arribado"</formula>
    </cfRule>
    <cfRule type="expression" dxfId="2302" priority="54636">
      <formula>$B1063="Liberado"</formula>
    </cfRule>
    <cfRule type="expression" dxfId="2298" priority="54640">
      <formula>$B1063="Cancelado"</formula>
    </cfRule>
    <cfRule type="expression" dxfId="2299" priority="54639">
      <formula>$B1063="Cargado"</formula>
    </cfRule>
    <cfRule type="expression" dxfId="2300" priority="54638">
      <formula>$B1063="Frontera"</formula>
    </cfRule>
  </conditionalFormatting>
  <conditionalFormatting sqref="A1064">
    <cfRule type="expression" dxfId="2296" priority="54362">
      <formula>$B1064="Solicitado"</formula>
    </cfRule>
    <cfRule type="expression" dxfId="2295" priority="54363">
      <formula>$B1064="Arribado"</formula>
    </cfRule>
    <cfRule type="expression" dxfId="2302" priority="54364">
      <formula>$B1064="Liberado"</formula>
    </cfRule>
    <cfRule type="expression" dxfId="2300" priority="54254">
      <formula>$B1064="Frontera"</formula>
    </cfRule>
    <cfRule type="expression" dxfId="2301" priority="54365">
      <formula>$B1064="Descargado"</formula>
    </cfRule>
    <cfRule type="expression" dxfId="2299" priority="54255">
      <formula>$B1064="Cargado"</formula>
    </cfRule>
    <cfRule type="expression" dxfId="2298" priority="54256">
      <formula>$B1064="Cancelado"</formula>
    </cfRule>
    <cfRule type="expression" dxfId="2" priority="54257">
      <formula>$B1064="Confirmado"</formula>
    </cfRule>
    <cfRule type="expression" dxfId="2296" priority="54258">
      <formula>$B1064="Solicitado"</formula>
    </cfRule>
    <cfRule type="expression" dxfId="2295" priority="54259">
      <formula>$B1064="Arribado"</formula>
    </cfRule>
    <cfRule type="expression" dxfId="2302" priority="54356">
      <formula>$B1064="Liberado"</formula>
    </cfRule>
    <cfRule type="expression" dxfId="2295" priority="54371">
      <formula>$B1064="Arribado"</formula>
    </cfRule>
    <cfRule type="expression" dxfId="2301" priority="54357">
      <formula>$B1064="Descargado"</formula>
    </cfRule>
    <cfRule type="expression" dxfId="2300" priority="54358">
      <formula>$B1064="Frontera"</formula>
    </cfRule>
    <cfRule type="expression" dxfId="2" priority="54361">
      <formula>$B1064="Confirmado"</formula>
    </cfRule>
    <cfRule type="expression" dxfId="2302" priority="54252">
      <formula>$B1064="Liberado"</formula>
    </cfRule>
    <cfRule type="expression" dxfId="2301" priority="54253">
      <formula>$B1064="Descargado"</formula>
    </cfRule>
    <cfRule type="expression" dxfId="2295" priority="54219">
      <formula>$B1064="Arribado"</formula>
    </cfRule>
    <cfRule type="expression" dxfId="2296" priority="54218">
      <formula>$B1064="Solicitado"</formula>
    </cfRule>
    <cfRule type="expression" dxfId="2" priority="54217">
      <formula>$B1064="Confirmado"</formula>
    </cfRule>
    <cfRule type="expression" dxfId="2299" priority="54359">
      <formula>$B1064="Cargado"</formula>
    </cfRule>
    <cfRule type="expression" dxfId="2302" priority="54212">
      <formula>$B1064="Liberado"</formula>
    </cfRule>
    <cfRule type="expression" dxfId="2298" priority="54360">
      <formula>$B1064="Cancelado"</formula>
    </cfRule>
    <cfRule type="expression" dxfId="2301" priority="54213">
      <formula>$B1064="Descargado"</formula>
    </cfRule>
    <cfRule type="expression" dxfId="2298" priority="54216">
      <formula>$B1064="Cancelado"</formula>
    </cfRule>
    <cfRule type="expression" dxfId="2296" priority="54370">
      <formula>$B1064="Solicitado"</formula>
    </cfRule>
    <cfRule type="expression" dxfId="2" priority="54369">
      <formula>$B1064="Confirmado"</formula>
    </cfRule>
    <cfRule type="expression" dxfId="2298" priority="54368">
      <formula>$B1064="Cancelado"</formula>
    </cfRule>
    <cfRule type="expression" dxfId="2299" priority="54367">
      <formula>$B1064="Cargado"</formula>
    </cfRule>
    <cfRule type="expression" dxfId="2300" priority="54366">
      <formula>$B1064="Frontera"</formula>
    </cfRule>
    <cfRule type="expression" dxfId="2299" priority="54215">
      <formula>$B1064="Cargado"</formula>
    </cfRule>
    <cfRule type="expression" dxfId="2300" priority="54214">
      <formula>$B1064="Frontera"</formula>
    </cfRule>
  </conditionalFormatting>
  <conditionalFormatting sqref="A1065">
    <cfRule type="expression" dxfId="2296" priority="54562">
      <formula>$B1065="Solicitado"</formula>
    </cfRule>
    <cfRule type="expression" dxfId="2295" priority="54563">
      <formula>$B1065="Arribado"</formula>
    </cfRule>
    <cfRule type="expression" dxfId="2300" priority="54550">
      <formula>$B1065="Frontera"</formula>
    </cfRule>
    <cfRule type="expression" dxfId="2298" priority="54552">
      <formula>$B1065="Cancelado"</formula>
    </cfRule>
    <cfRule type="expression" dxfId="2299" priority="54551">
      <formula>$B1065="Cargado"</formula>
    </cfRule>
    <cfRule type="expression" dxfId="2302" priority="54404">
      <formula>$B1065="Liberado"</formula>
    </cfRule>
    <cfRule type="expression" dxfId="2301" priority="54405">
      <formula>$B1065="Descargado"</formula>
    </cfRule>
    <cfRule type="expression" dxfId="2300" priority="54406">
      <formula>$B1065="Frontera"</formula>
    </cfRule>
    <cfRule type="expression" dxfId="2299" priority="54407">
      <formula>$B1065="Cargado"</formula>
    </cfRule>
    <cfRule type="expression" dxfId="2298" priority="54408">
      <formula>$B1065="Cancelado"</formula>
    </cfRule>
    <cfRule type="expression" dxfId="2298" priority="54560">
      <formula>$B1065="Cancelado"</formula>
    </cfRule>
    <cfRule type="expression" dxfId="2299" priority="54559">
      <formula>$B1065="Cargado"</formula>
    </cfRule>
    <cfRule type="expression" dxfId="2300" priority="54558">
      <formula>$B1065="Frontera"</formula>
    </cfRule>
    <cfRule type="expression" dxfId="2301" priority="54557">
      <formula>$B1065="Descargado"</formula>
    </cfRule>
    <cfRule type="expression" dxfId="2302" priority="54556">
      <formula>$B1065="Liberado"</formula>
    </cfRule>
    <cfRule type="expression" dxfId="2295" priority="54555">
      <formula>$B1065="Arribado"</formula>
    </cfRule>
    <cfRule type="expression" dxfId="2" priority="54409">
      <formula>$B1065="Confirmado"</formula>
    </cfRule>
    <cfRule type="expression" dxfId="2296" priority="54554">
      <formula>$B1065="Solicitado"</formula>
    </cfRule>
    <cfRule type="expression" dxfId="2" priority="54553">
      <formula>$B1065="Confirmado"</formula>
    </cfRule>
    <cfRule type="expression" dxfId="2296" priority="54410">
      <formula>$B1065="Solicitado"</formula>
    </cfRule>
    <cfRule type="expression" dxfId="2295" priority="54411">
      <formula>$B1065="Arribado"</formula>
    </cfRule>
    <cfRule type="expression" dxfId="2302" priority="54444">
      <formula>$B1065="Liberado"</formula>
    </cfRule>
    <cfRule type="expression" dxfId="2301" priority="54445">
      <formula>$B1065="Descargado"</formula>
    </cfRule>
    <cfRule type="expression" dxfId="2300" priority="54446">
      <formula>$B1065="Frontera"</formula>
    </cfRule>
    <cfRule type="expression" dxfId="2299" priority="54447">
      <formula>$B1065="Cargado"</formula>
    </cfRule>
    <cfRule type="expression" dxfId="2298" priority="54448">
      <formula>$B1065="Cancelado"</formula>
    </cfRule>
    <cfRule type="expression" dxfId="2" priority="54449">
      <formula>$B1065="Confirmado"</formula>
    </cfRule>
    <cfRule type="expression" dxfId="2296" priority="54450">
      <formula>$B1065="Solicitado"</formula>
    </cfRule>
    <cfRule type="expression" dxfId="2295" priority="54451">
      <formula>$B1065="Arribado"</formula>
    </cfRule>
    <cfRule type="expression" dxfId="2302" priority="54548">
      <formula>$B1065="Liberado"</formula>
    </cfRule>
    <cfRule type="expression" dxfId="2301" priority="54549">
      <formula>$B1065="Descargado"</formula>
    </cfRule>
    <cfRule type="expression" dxfId="2" priority="54561">
      <formula>$B1065="Confirmado"</formula>
    </cfRule>
  </conditionalFormatting>
  <conditionalFormatting sqref="A1066:A1067">
    <cfRule type="expression" dxfId="2300" priority="54062">
      <formula>$B1066="Frontera"</formula>
    </cfRule>
    <cfRule type="expression" dxfId="2299" priority="54063">
      <formula>$B1066="Cargado"</formula>
    </cfRule>
    <cfRule type="expression" dxfId="2298" priority="54064">
      <formula>$B1066="Cancelado"</formula>
    </cfRule>
    <cfRule type="expression" dxfId="2" priority="54065">
      <formula>$B1066="Confirmado"</formula>
    </cfRule>
    <cfRule type="expression" dxfId="2296" priority="54066">
      <formula>$B1066="Solicitado"</formula>
    </cfRule>
    <cfRule type="expression" dxfId="2295" priority="54067">
      <formula>$B1066="Arribado"</formula>
    </cfRule>
    <cfRule type="expression" dxfId="2301" priority="54173">
      <formula>$B1066="Descargado"</formula>
    </cfRule>
    <cfRule type="expression" dxfId="2302" priority="54164">
      <formula>$B1066="Liberado"</formula>
    </cfRule>
    <cfRule type="expression" dxfId="2301" priority="54165">
      <formula>$B1066="Descargado"</formula>
    </cfRule>
    <cfRule type="expression" dxfId="2300" priority="54166">
      <formula>$B1066="Frontera"</formula>
    </cfRule>
    <cfRule type="expression" dxfId="2299" priority="54167">
      <formula>$B1066="Cargado"</formula>
    </cfRule>
    <cfRule type="expression" dxfId="2298" priority="54168">
      <formula>$B1066="Cancelado"</formula>
    </cfRule>
    <cfRule type="expression" dxfId="2300" priority="54174">
      <formula>$B1066="Frontera"</formula>
    </cfRule>
    <cfRule type="expression" dxfId="2295" priority="54171">
      <formula>$B1066="Arribado"</formula>
    </cfRule>
    <cfRule type="expression" dxfId="2302" priority="54172">
      <formula>$B1066="Liberado"</formula>
    </cfRule>
    <cfRule type="expression" dxfId="2296" priority="54026">
      <formula>$B1066="Solicitado"</formula>
    </cfRule>
    <cfRule type="expression" dxfId="2298" priority="54024">
      <formula>$B1066="Cancelado"</formula>
    </cfRule>
    <cfRule type="expression" dxfId="2296" priority="54170">
      <formula>$B1066="Solicitado"</formula>
    </cfRule>
    <cfRule type="expression" dxfId="2299" priority="54023">
      <formula>$B1066="Cargado"</formula>
    </cfRule>
    <cfRule type="expression" dxfId="2300" priority="54022">
      <formula>$B1066="Frontera"</formula>
    </cfRule>
    <cfRule type="expression" dxfId="2301" priority="54021">
      <formula>$B1066="Descargado"</formula>
    </cfRule>
    <cfRule type="expression" dxfId="2" priority="54025">
      <formula>$B1066="Confirmado"</formula>
    </cfRule>
    <cfRule type="expression" dxfId="2" priority="54169">
      <formula>$B1066="Confirmado"</formula>
    </cfRule>
    <cfRule type="expression" dxfId="2302" priority="54020">
      <formula>$B1066="Liberado"</formula>
    </cfRule>
    <cfRule type="expression" dxfId="2295" priority="54179">
      <formula>$B1066="Arribado"</formula>
    </cfRule>
    <cfRule type="expression" dxfId="2296" priority="54178">
      <formula>$B1066="Solicitado"</formula>
    </cfRule>
    <cfRule type="expression" dxfId="2" priority="54177">
      <formula>$B1066="Confirmado"</formula>
    </cfRule>
    <cfRule type="expression" dxfId="2298" priority="54176">
      <formula>$B1066="Cancelado"</formula>
    </cfRule>
    <cfRule type="expression" dxfId="2299" priority="54175">
      <formula>$B1066="Cargado"</formula>
    </cfRule>
    <cfRule type="expression" dxfId="2295" priority="54027">
      <formula>$B1066="Arribado"</formula>
    </cfRule>
    <cfRule type="expression" dxfId="2302" priority="54060">
      <formula>$B1066="Liberado"</formula>
    </cfRule>
    <cfRule type="expression" dxfId="2301" priority="54061">
      <formula>$B1066="Descargado"</formula>
    </cfRule>
  </conditionalFormatting>
  <conditionalFormatting sqref="A1068:A1069">
    <cfRule type="expression" dxfId="2296" priority="52882">
      <formula>$B1068="Solicitado"</formula>
    </cfRule>
    <cfRule type="expression" dxfId="2300" priority="52838">
      <formula>$B1068="Frontera"</formula>
    </cfRule>
    <cfRule type="expression" dxfId="2301" priority="52837">
      <formula>$B1068="Descargado"</formula>
    </cfRule>
    <cfRule type="expression" dxfId="2295" priority="52883">
      <formula>$B1068="Arribado"</formula>
    </cfRule>
    <cfRule type="expression" dxfId="2302" priority="52980">
      <formula>$B1068="Liberado"</formula>
    </cfRule>
    <cfRule type="expression" dxfId="2296" priority="52994">
      <formula>$B1068="Solicitado"</formula>
    </cfRule>
    <cfRule type="expression" dxfId="2300" priority="52982">
      <formula>$B1068="Frontera"</formula>
    </cfRule>
    <cfRule type="expression" dxfId="2302" priority="52836">
      <formula>$B1068="Liberado"</formula>
    </cfRule>
    <cfRule type="expression" dxfId="2299" priority="52983">
      <formula>$B1068="Cargado"</formula>
    </cfRule>
    <cfRule type="expression" dxfId="2298" priority="52984">
      <formula>$B1068="Cancelado"</formula>
    </cfRule>
    <cfRule type="expression" dxfId="2296" priority="52986">
      <formula>$B1068="Solicitado"</formula>
    </cfRule>
    <cfRule type="expression" dxfId="2295" priority="52995">
      <formula>$B1068="Arribado"</formula>
    </cfRule>
    <cfRule type="expression" dxfId="2" priority="52985">
      <formula>$B1068="Confirmado"</formula>
    </cfRule>
    <cfRule type="expression" dxfId="2301" priority="52981">
      <formula>$B1068="Descargado"</formula>
    </cfRule>
    <cfRule type="expression" dxfId="2295" priority="52987">
      <formula>$B1068="Arribado"</formula>
    </cfRule>
    <cfRule type="expression" dxfId="2299" priority="52839">
      <formula>$B1068="Cargado"</formula>
    </cfRule>
    <cfRule type="expression" dxfId="2298" priority="52840">
      <formula>$B1068="Cancelado"</formula>
    </cfRule>
    <cfRule type="expression" dxfId="2302" priority="52988">
      <formula>$B1068="Liberado"</formula>
    </cfRule>
    <cfRule type="expression" dxfId="2301" priority="52989">
      <formula>$B1068="Descargado"</formula>
    </cfRule>
    <cfRule type="expression" dxfId="2296" priority="52842">
      <formula>$B1068="Solicitado"</formula>
    </cfRule>
    <cfRule type="expression" dxfId="2300" priority="52990">
      <formula>$B1068="Frontera"</formula>
    </cfRule>
    <cfRule type="expression" dxfId="2299" priority="52991">
      <formula>$B1068="Cargado"</formula>
    </cfRule>
    <cfRule type="expression" dxfId="2298" priority="52992">
      <formula>$B1068="Cancelado"</formula>
    </cfRule>
    <cfRule type="expression" dxfId="2" priority="52993">
      <formula>$B1068="Confirmado"</formula>
    </cfRule>
    <cfRule type="expression" dxfId="2" priority="52841">
      <formula>$B1068="Confirmado"</formula>
    </cfRule>
    <cfRule type="expression" dxfId="2295" priority="52843">
      <formula>$B1068="Arribado"</formula>
    </cfRule>
    <cfRule type="expression" dxfId="2302" priority="52876">
      <formula>$B1068="Liberado"</formula>
    </cfRule>
    <cfRule type="expression" dxfId="2301" priority="52877">
      <formula>$B1068="Descargado"</formula>
    </cfRule>
    <cfRule type="expression" dxfId="2300" priority="52878">
      <formula>$B1068="Frontera"</formula>
    </cfRule>
    <cfRule type="expression" dxfId="2299" priority="52879">
      <formula>$B1068="Cargado"</formula>
    </cfRule>
    <cfRule type="expression" dxfId="2298" priority="52880">
      <formula>$B1068="Cancelado"</formula>
    </cfRule>
    <cfRule type="expression" dxfId="2" priority="52881">
      <formula>$B1068="Confirmado"</formula>
    </cfRule>
  </conditionalFormatting>
  <conditionalFormatting sqref="A1070">
    <cfRule type="expression" dxfId="2301" priority="53645">
      <formula>$B1070="Descargado"</formula>
    </cfRule>
    <cfRule type="expression" dxfId="2300" priority="53646">
      <formula>$B1070="Frontera"</formula>
    </cfRule>
    <cfRule type="expression" dxfId="2299" priority="53647">
      <formula>$B1070="Cargado"</formula>
    </cfRule>
    <cfRule type="expression" dxfId="2300" priority="53750">
      <formula>$B1070="Frontera"</formula>
    </cfRule>
    <cfRule type="expression" dxfId="2299" priority="53751">
      <formula>$B1070="Cargado"</formula>
    </cfRule>
    <cfRule type="expression" dxfId="2298" priority="53648">
      <formula>$B1070="Cancelado"</formula>
    </cfRule>
    <cfRule type="expression" dxfId="2298" priority="53752">
      <formula>$B1070="Cancelado"</formula>
    </cfRule>
    <cfRule type="expression" dxfId="2" priority="53753">
      <formula>$B1070="Confirmado"</formula>
    </cfRule>
    <cfRule type="expression" dxfId="2296" priority="53754">
      <formula>$B1070="Solicitado"</formula>
    </cfRule>
    <cfRule type="expression" dxfId="2295" priority="53755">
      <formula>$B1070="Arribado"</formula>
    </cfRule>
    <cfRule type="expression" dxfId="2302" priority="53756">
      <formula>$B1070="Liberado"</formula>
    </cfRule>
    <cfRule type="expression" dxfId="2301" priority="53757">
      <formula>$B1070="Descargado"</formula>
    </cfRule>
    <cfRule type="expression" dxfId="2302" priority="53644">
      <formula>$B1070="Liberado"</formula>
    </cfRule>
    <cfRule type="expression" dxfId="2295" priority="53611">
      <formula>$B1070="Arribado"</formula>
    </cfRule>
    <cfRule type="expression" dxfId="2301" priority="53605">
      <formula>$B1070="Descargado"</formula>
    </cfRule>
    <cfRule type="expression" dxfId="2" priority="53761">
      <formula>$B1070="Confirmado"</formula>
    </cfRule>
    <cfRule type="expression" dxfId="2296" priority="53610">
      <formula>$B1070="Solicitado"</formula>
    </cfRule>
    <cfRule type="expression" dxfId="2301" priority="53749">
      <formula>$B1070="Descargado"</formula>
    </cfRule>
    <cfRule type="expression" dxfId="2302" priority="53748">
      <formula>$B1070="Liberado"</formula>
    </cfRule>
    <cfRule type="expression" dxfId="2300" priority="53758">
      <formula>$B1070="Frontera"</formula>
    </cfRule>
    <cfRule type="expression" dxfId="2299" priority="53607">
      <formula>$B1070="Cargado"</formula>
    </cfRule>
    <cfRule type="expression" dxfId="2298" priority="53608">
      <formula>$B1070="Cancelado"</formula>
    </cfRule>
    <cfRule type="expression" dxfId="2296" priority="53762">
      <formula>$B1070="Solicitado"</formula>
    </cfRule>
    <cfRule type="expression" dxfId="2300" priority="53606">
      <formula>$B1070="Frontera"</formula>
    </cfRule>
    <cfRule type="expression" dxfId="2298" priority="53760">
      <formula>$B1070="Cancelado"</formula>
    </cfRule>
    <cfRule type="expression" dxfId="2" priority="53609">
      <formula>$B1070="Confirmado"</formula>
    </cfRule>
    <cfRule type="expression" dxfId="2295" priority="53763">
      <formula>$B1070="Arribado"</formula>
    </cfRule>
    <cfRule type="expression" dxfId="2295" priority="53651">
      <formula>$B1070="Arribado"</formula>
    </cfRule>
    <cfRule type="expression" dxfId="2299" priority="53759">
      <formula>$B1070="Cargado"</formula>
    </cfRule>
    <cfRule type="expression" dxfId="2296" priority="53650">
      <formula>$B1070="Solicitado"</formula>
    </cfRule>
    <cfRule type="expression" dxfId="2" priority="53649">
      <formula>$B1070="Confirmado"</formula>
    </cfRule>
    <cfRule type="expression" dxfId="2302" priority="53604">
      <formula>$B1070="Liberado"</formula>
    </cfRule>
  </conditionalFormatting>
  <conditionalFormatting sqref="A1071">
    <cfRule type="expression" dxfId="2295" priority="53379">
      <formula>$B1071="Arribado"</formula>
    </cfRule>
    <cfRule type="expression" dxfId="2300" priority="53366">
      <formula>$B1071="Frontera"</formula>
    </cfRule>
    <cfRule type="expression" dxfId="2302" priority="53220">
      <formula>$B1071="Liberado"</formula>
    </cfRule>
    <cfRule type="expression" dxfId="2301" priority="53221">
      <formula>$B1071="Descargado"</formula>
    </cfRule>
    <cfRule type="expression" dxfId="2300" priority="53222">
      <formula>$B1071="Frontera"</formula>
    </cfRule>
    <cfRule type="expression" dxfId="2299" priority="53223">
      <formula>$B1071="Cargado"</formula>
    </cfRule>
    <cfRule type="expression" dxfId="2298" priority="53224">
      <formula>$B1071="Cancelado"</formula>
    </cfRule>
    <cfRule type="expression" dxfId="2" priority="53225">
      <formula>$B1071="Confirmado"</formula>
    </cfRule>
    <cfRule type="expression" dxfId="2296" priority="53226">
      <formula>$B1071="Solicitado"</formula>
    </cfRule>
    <cfRule type="expression" dxfId="2295" priority="53227">
      <formula>$B1071="Arribado"</formula>
    </cfRule>
    <cfRule type="expression" dxfId="2302" priority="53260">
      <formula>$B1071="Liberado"</formula>
    </cfRule>
    <cfRule type="expression" dxfId="2301" priority="53261">
      <formula>$B1071="Descargado"</formula>
    </cfRule>
    <cfRule type="expression" dxfId="2300" priority="53262">
      <formula>$B1071="Frontera"</formula>
    </cfRule>
    <cfRule type="expression" dxfId="2299" priority="53263">
      <formula>$B1071="Cargado"</formula>
    </cfRule>
    <cfRule type="expression" dxfId="2298" priority="53264">
      <formula>$B1071="Cancelado"</formula>
    </cfRule>
    <cfRule type="expression" dxfId="2" priority="53265">
      <formula>$B1071="Confirmado"</formula>
    </cfRule>
    <cfRule type="expression" dxfId="2296" priority="53266">
      <formula>$B1071="Solicitado"</formula>
    </cfRule>
    <cfRule type="expression" dxfId="2295" priority="53267">
      <formula>$B1071="Arribado"</formula>
    </cfRule>
    <cfRule type="expression" dxfId="2302" priority="53364">
      <formula>$B1071="Liberado"</formula>
    </cfRule>
    <cfRule type="expression" dxfId="2301" priority="53365">
      <formula>$B1071="Descargado"</formula>
    </cfRule>
    <cfRule type="expression" dxfId="2299" priority="53367">
      <formula>$B1071="Cargado"</formula>
    </cfRule>
    <cfRule type="expression" dxfId="2298" priority="53368">
      <formula>$B1071="Cancelado"</formula>
    </cfRule>
    <cfRule type="expression" dxfId="2" priority="53369">
      <formula>$B1071="Confirmado"</formula>
    </cfRule>
    <cfRule type="expression" dxfId="2296" priority="53370">
      <formula>$B1071="Solicitado"</formula>
    </cfRule>
    <cfRule type="expression" dxfId="2295" priority="53371">
      <formula>$B1071="Arribado"</formula>
    </cfRule>
    <cfRule type="expression" dxfId="2302" priority="53372">
      <formula>$B1071="Liberado"</formula>
    </cfRule>
    <cfRule type="expression" dxfId="2301" priority="53373">
      <formula>$B1071="Descargado"</formula>
    </cfRule>
    <cfRule type="expression" dxfId="2300" priority="53374">
      <formula>$B1071="Frontera"</formula>
    </cfRule>
    <cfRule type="expression" dxfId="2299" priority="53375">
      <formula>$B1071="Cargado"</formula>
    </cfRule>
    <cfRule type="expression" dxfId="2298" priority="53376">
      <formula>$B1071="Cancelado"</formula>
    </cfRule>
    <cfRule type="expression" dxfId="2" priority="53377">
      <formula>$B1071="Confirmado"</formula>
    </cfRule>
    <cfRule type="expression" dxfId="2296" priority="53378">
      <formula>$B1071="Solicitado"</formula>
    </cfRule>
  </conditionalFormatting>
  <conditionalFormatting sqref="A1072">
    <cfRule type="expression" dxfId="2296" priority="53186">
      <formula>$B1072="Solicitado"</formula>
    </cfRule>
    <cfRule type="expression" dxfId="2298" priority="53184">
      <formula>$B1072="Cancelado"</formula>
    </cfRule>
    <cfRule type="expression" dxfId="2298" priority="53176">
      <formula>$B1072="Cancelado"</formula>
    </cfRule>
    <cfRule type="expression" dxfId="2300" priority="53182">
      <formula>$B1072="Frontera"</formula>
    </cfRule>
    <cfRule type="expression" dxfId="2301" priority="53181">
      <formula>$B1072="Descargado"</formula>
    </cfRule>
    <cfRule type="expression" dxfId="2296" priority="53074">
      <formula>$B1072="Solicitado"</formula>
    </cfRule>
    <cfRule type="expression" dxfId="2300" priority="53030">
      <formula>$B1072="Frontera"</formula>
    </cfRule>
    <cfRule type="expression" dxfId="2301" priority="53029">
      <formula>$B1072="Descargado"</formula>
    </cfRule>
    <cfRule type="expression" dxfId="2302" priority="53028">
      <formula>$B1072="Liberado"</formula>
    </cfRule>
    <cfRule type="expression" dxfId="2295" priority="53035">
      <formula>$B1072="Arribado"</formula>
    </cfRule>
    <cfRule type="expression" dxfId="2302" priority="53180">
      <formula>$B1072="Liberado"</formula>
    </cfRule>
    <cfRule type="expression" dxfId="2299" priority="53031">
      <formula>$B1072="Cargado"</formula>
    </cfRule>
    <cfRule type="expression" dxfId="2295" priority="53187">
      <formula>$B1072="Arribado"</formula>
    </cfRule>
    <cfRule type="expression" dxfId="2298" priority="53072">
      <formula>$B1072="Cancelado"</formula>
    </cfRule>
    <cfRule type="expression" dxfId="2" priority="53185">
      <formula>$B1072="Confirmado"</formula>
    </cfRule>
    <cfRule type="expression" dxfId="2299" priority="53183">
      <formula>$B1072="Cargado"</formula>
    </cfRule>
    <cfRule type="expression" dxfId="2298" priority="53032">
      <formula>$B1072="Cancelado"</formula>
    </cfRule>
    <cfRule type="expression" dxfId="2" priority="53033">
      <formula>$B1072="Confirmado"</formula>
    </cfRule>
    <cfRule type="expression" dxfId="2296" priority="53034">
      <formula>$B1072="Solicitado"</formula>
    </cfRule>
    <cfRule type="expression" dxfId="2302" priority="53068">
      <formula>$B1072="Liberado"</formula>
    </cfRule>
    <cfRule type="expression" dxfId="2301" priority="53069">
      <formula>$B1072="Descargado"</formula>
    </cfRule>
    <cfRule type="expression" dxfId="2300" priority="53070">
      <formula>$B1072="Frontera"</formula>
    </cfRule>
    <cfRule type="expression" dxfId="2299" priority="53071">
      <formula>$B1072="Cargado"</formula>
    </cfRule>
    <cfRule type="expression" dxfId="2" priority="53073">
      <formula>$B1072="Confirmado"</formula>
    </cfRule>
    <cfRule type="expression" dxfId="2295" priority="53075">
      <formula>$B1072="Arribado"</formula>
    </cfRule>
    <cfRule type="expression" dxfId="2302" priority="53172">
      <formula>$B1072="Liberado"</formula>
    </cfRule>
    <cfRule type="expression" dxfId="2301" priority="53173">
      <formula>$B1072="Descargado"</formula>
    </cfRule>
    <cfRule type="expression" dxfId="2300" priority="53174">
      <formula>$B1072="Frontera"</formula>
    </cfRule>
    <cfRule type="expression" dxfId="2299" priority="53175">
      <formula>$B1072="Cargado"</formula>
    </cfRule>
    <cfRule type="expression" dxfId="2" priority="53177">
      <formula>$B1072="Confirmado"</formula>
    </cfRule>
    <cfRule type="expression" dxfId="2296" priority="53178">
      <formula>$B1072="Solicitado"</formula>
    </cfRule>
    <cfRule type="expression" dxfId="2295" priority="53179">
      <formula>$B1072="Arribado"</formula>
    </cfRule>
  </conditionalFormatting>
  <conditionalFormatting sqref="A1073">
    <cfRule type="expression" dxfId="2" priority="53561">
      <formula>$B1073="Confirmado"</formula>
    </cfRule>
    <cfRule type="expression" dxfId="2299" priority="53559">
      <formula>$B1073="Cargado"</formula>
    </cfRule>
    <cfRule type="expression" dxfId="2300" priority="53558">
      <formula>$B1073="Frontera"</formula>
    </cfRule>
    <cfRule type="expression" dxfId="2301" priority="53557">
      <formula>$B1073="Descargado"</formula>
    </cfRule>
    <cfRule type="expression" dxfId="2302" priority="53556">
      <formula>$B1073="Liberado"</formula>
    </cfRule>
    <cfRule type="expression" dxfId="2299" priority="53455">
      <formula>$B1073="Cargado"</formula>
    </cfRule>
    <cfRule type="expression" dxfId="2298" priority="53456">
      <formula>$B1073="Cancelado"</formula>
    </cfRule>
    <cfRule type="expression" dxfId="2" priority="53457">
      <formula>$B1073="Confirmado"</formula>
    </cfRule>
    <cfRule type="expression" dxfId="2300" priority="53454">
      <formula>$B1073="Frontera"</formula>
    </cfRule>
    <cfRule type="expression" dxfId="2296" priority="53570">
      <formula>$B1073="Solicitado"</formula>
    </cfRule>
    <cfRule type="expression" dxfId="2" priority="53569">
      <formula>$B1073="Confirmado"</formula>
    </cfRule>
    <cfRule type="expression" dxfId="2298" priority="53568">
      <formula>$B1073="Cancelado"</formula>
    </cfRule>
    <cfRule type="expression" dxfId="2299" priority="53567">
      <formula>$B1073="Cargado"</formula>
    </cfRule>
    <cfRule type="expression" dxfId="2300" priority="53566">
      <formula>$B1073="Frontera"</formula>
    </cfRule>
    <cfRule type="expression" dxfId="2296" priority="53458">
      <formula>$B1073="Solicitado"</formula>
    </cfRule>
    <cfRule type="expression" dxfId="2298" priority="53560">
      <formula>$B1073="Cancelado"</formula>
    </cfRule>
    <cfRule type="expression" dxfId="2302" priority="53412">
      <formula>$B1073="Liberado"</formula>
    </cfRule>
    <cfRule type="expression" dxfId="2301" priority="53413">
      <formula>$B1073="Descargado"</formula>
    </cfRule>
    <cfRule type="expression" dxfId="2300" priority="53414">
      <formula>$B1073="Frontera"</formula>
    </cfRule>
    <cfRule type="expression" dxfId="2298" priority="53416">
      <formula>$B1073="Cancelado"</formula>
    </cfRule>
    <cfRule type="expression" dxfId="2" priority="53417">
      <formula>$B1073="Confirmado"</formula>
    </cfRule>
    <cfRule type="expression" dxfId="2296" priority="53418">
      <formula>$B1073="Solicitado"</formula>
    </cfRule>
    <cfRule type="expression" dxfId="2295" priority="53571">
      <formula>$B1073="Arribado"</formula>
    </cfRule>
    <cfRule type="expression" dxfId="2295" priority="53419">
      <formula>$B1073="Arribado"</formula>
    </cfRule>
    <cfRule type="expression" dxfId="2302" priority="53452">
      <formula>$B1073="Liberado"</formula>
    </cfRule>
    <cfRule type="expression" dxfId="2301" priority="53453">
      <formula>$B1073="Descargado"</formula>
    </cfRule>
    <cfRule type="expression" dxfId="2301" priority="53565">
      <formula>$B1073="Descargado"</formula>
    </cfRule>
    <cfRule type="expression" dxfId="2295" priority="53459">
      <formula>$B1073="Arribado"</formula>
    </cfRule>
    <cfRule type="expression" dxfId="2299" priority="53415">
      <formula>$B1073="Cargado"</formula>
    </cfRule>
    <cfRule type="expression" dxfId="2302" priority="53564">
      <formula>$B1073="Liberado"</formula>
    </cfRule>
    <cfRule type="expression" dxfId="2295" priority="53563">
      <formula>$B1073="Arribado"</formula>
    </cfRule>
    <cfRule type="expression" dxfId="2296" priority="53562">
      <formula>$B1073="Solicitado"</formula>
    </cfRule>
  </conditionalFormatting>
  <conditionalFormatting sqref="A1074">
    <cfRule type="expression" dxfId="2298" priority="52776">
      <formula>$B1074="Cancelado"</formula>
    </cfRule>
    <cfRule type="expression" dxfId="2301" priority="52773">
      <formula>$B1074="Descargado"</formula>
    </cfRule>
    <cfRule type="expression" dxfId="2299" priority="52775">
      <formula>$B1074="Cargado"</formula>
    </cfRule>
    <cfRule type="expression" dxfId="2299" priority="52743">
      <formula>$B1074="Cargado"</formula>
    </cfRule>
    <cfRule type="expression" dxfId="2300" priority="52774">
      <formula>$B1074="Frontera"</formula>
    </cfRule>
    <cfRule type="expression" dxfId="2302" priority="52772">
      <formula>$B1074="Liberado"</formula>
    </cfRule>
    <cfRule type="expression" dxfId="2302" priority="52740">
      <formula>$B1074="Liberado"</formula>
    </cfRule>
    <cfRule type="expression" dxfId="2298" priority="52744">
      <formula>$B1074="Cancelado"</formula>
    </cfRule>
    <cfRule type="expression" dxfId="2" priority="52745">
      <formula>$B1074="Confirmado"</formula>
    </cfRule>
    <cfRule type="expression" dxfId="2296" priority="52746">
      <formula>$B1074="Solicitado"</formula>
    </cfRule>
    <cfRule type="expression" dxfId="2295" priority="52747">
      <formula>$B1074="Arribado"</formula>
    </cfRule>
    <cfRule type="expression" dxfId="2300" priority="52742">
      <formula>$B1074="Frontera"</formula>
    </cfRule>
    <cfRule type="expression" dxfId="2301" priority="52741">
      <formula>$B1074="Descargado"</formula>
    </cfRule>
    <cfRule type="expression" dxfId="2296" priority="52778">
      <formula>$B1074="Solicitado"</formula>
    </cfRule>
    <cfRule type="expression" dxfId="2" priority="52777">
      <formula>$B1074="Confirmado"</formula>
    </cfRule>
    <cfRule type="expression" dxfId="2295" priority="52779">
      <formula>$B1074="Arribado"</formula>
    </cfRule>
  </conditionalFormatting>
  <conditionalFormatting sqref="A1075">
    <cfRule type="expression" dxfId="2296" priority="52442">
      <formula>$B1075="Solicitado"</formula>
    </cfRule>
    <cfRule type="expression" dxfId="2302" priority="52476">
      <formula>$B1075="Liberado"</formula>
    </cfRule>
    <cfRule type="expression" dxfId="2295" priority="52443">
      <formula>$B1075="Arribado"</formula>
    </cfRule>
    <cfRule type="expression" dxfId="2300" priority="52438">
      <formula>$B1075="Frontera"</formula>
    </cfRule>
    <cfRule type="expression" dxfId="2299" priority="52439">
      <formula>$B1075="Cargado"</formula>
    </cfRule>
    <cfRule type="expression" dxfId="2298" priority="52440">
      <formula>$B1075="Cancelado"</formula>
    </cfRule>
    <cfRule type="expression" dxfId="2" priority="52441">
      <formula>$B1075="Confirmado"</formula>
    </cfRule>
    <cfRule type="expression" dxfId="2302" priority="52436">
      <formula>$B1075="Liberado"</formula>
    </cfRule>
    <cfRule type="expression" dxfId="2295" priority="52483">
      <formula>$B1075="Arribado"</formula>
    </cfRule>
    <cfRule type="expression" dxfId="2" priority="52481">
      <formula>$B1075="Confirmado"</formula>
    </cfRule>
    <cfRule type="expression" dxfId="2296" priority="52482">
      <formula>$B1075="Solicitado"</formula>
    </cfRule>
    <cfRule type="expression" dxfId="2301" priority="52437">
      <formula>$B1075="Descargado"</formula>
    </cfRule>
    <cfRule type="expression" dxfId="2298" priority="52480">
      <formula>$B1075="Cancelado"</formula>
    </cfRule>
    <cfRule type="expression" dxfId="2299" priority="52479">
      <formula>$B1075="Cargado"</formula>
    </cfRule>
    <cfRule type="expression" dxfId="2300" priority="52478">
      <formula>$B1075="Frontera"</formula>
    </cfRule>
    <cfRule type="expression" dxfId="2301" priority="52477">
      <formula>$B1075="Descargado"</formula>
    </cfRule>
  </conditionalFormatting>
  <conditionalFormatting sqref="A1076">
    <cfRule type="expression" dxfId="2301" priority="52397">
      <formula>$B1076="Descargado"</formula>
    </cfRule>
    <cfRule type="expression" dxfId="2302" priority="52396">
      <formula>$B1076="Liberado"</formula>
    </cfRule>
    <cfRule type="expression" dxfId="2295" priority="52395">
      <formula>$B1076="Arribado"</formula>
    </cfRule>
    <cfRule type="expression" dxfId="2296" priority="52394">
      <formula>$B1076="Solicitado"</formula>
    </cfRule>
    <cfRule type="expression" dxfId="2300" priority="52286">
      <formula>$B1076="Frontera"</formula>
    </cfRule>
    <cfRule type="expression" dxfId="2" priority="52393">
      <formula>$B1076="Confirmado"</formula>
    </cfRule>
    <cfRule type="expression" dxfId="2298" priority="52392">
      <formula>$B1076="Cancelado"</formula>
    </cfRule>
    <cfRule type="expression" dxfId="2299" priority="52391">
      <formula>$B1076="Cargado"</formula>
    </cfRule>
    <cfRule type="expression" dxfId="2299" priority="52287">
      <formula>$B1076="Cargado"</formula>
    </cfRule>
    <cfRule type="expression" dxfId="2299" priority="52399">
      <formula>$B1076="Cargado"</formula>
    </cfRule>
    <cfRule type="expression" dxfId="2300" priority="52390">
      <formula>$B1076="Frontera"</formula>
    </cfRule>
    <cfRule type="expression" dxfId="2301" priority="52389">
      <formula>$B1076="Descargado"</formula>
    </cfRule>
    <cfRule type="expression" dxfId="2300" priority="52398">
      <formula>$B1076="Frontera"</formula>
    </cfRule>
    <cfRule type="expression" dxfId="2301" priority="52285">
      <formula>$B1076="Descargado"</formula>
    </cfRule>
    <cfRule type="expression" dxfId="2302" priority="52284">
      <formula>$B1076="Liberado"</formula>
    </cfRule>
    <cfRule type="expression" dxfId="2295" priority="52251">
      <formula>$B1076="Arribado"</formula>
    </cfRule>
    <cfRule type="expression" dxfId="2296" priority="52250">
      <formula>$B1076="Solicitado"</formula>
    </cfRule>
    <cfRule type="expression" dxfId="2" priority="52249">
      <formula>$B1076="Confirmado"</formula>
    </cfRule>
    <cfRule type="expression" dxfId="2295" priority="52291">
      <formula>$B1076="Arribado"</formula>
    </cfRule>
    <cfRule type="expression" dxfId="2296" priority="52290">
      <formula>$B1076="Solicitado"</formula>
    </cfRule>
    <cfRule type="expression" dxfId="2298" priority="52288">
      <formula>$B1076="Cancelado"</formula>
    </cfRule>
    <cfRule type="expression" dxfId="2298" priority="52248">
      <formula>$B1076="Cancelado"</formula>
    </cfRule>
    <cfRule type="expression" dxfId="2299" priority="52247">
      <formula>$B1076="Cargado"</formula>
    </cfRule>
    <cfRule type="expression" dxfId="2300" priority="52246">
      <formula>$B1076="Frontera"</formula>
    </cfRule>
    <cfRule type="expression" dxfId="2301" priority="52245">
      <formula>$B1076="Descargado"</formula>
    </cfRule>
    <cfRule type="expression" dxfId="2302" priority="52244">
      <formula>$B1076="Liberado"</formula>
    </cfRule>
    <cfRule type="expression" dxfId="2295" priority="52403">
      <formula>$B1076="Arribado"</formula>
    </cfRule>
    <cfRule type="expression" dxfId="2" priority="52289">
      <formula>$B1076="Confirmado"</formula>
    </cfRule>
    <cfRule type="expression" dxfId="2296" priority="52402">
      <formula>$B1076="Solicitado"</formula>
    </cfRule>
    <cfRule type="expression" dxfId="2302" priority="52388">
      <formula>$B1076="Liberado"</formula>
    </cfRule>
    <cfRule type="expression" dxfId="2" priority="52401">
      <formula>$B1076="Confirmado"</formula>
    </cfRule>
    <cfRule type="expression" dxfId="2298" priority="52400">
      <formula>$B1076="Cancelado"</formula>
    </cfRule>
  </conditionalFormatting>
  <conditionalFormatting sqref="A1077:A1080">
    <cfRule type="expression" dxfId="2295" priority="52635">
      <formula>$B1077="Arribado"</formula>
    </cfRule>
    <cfRule type="expression" dxfId="2302" priority="52596">
      <formula>$B1077="Liberado"</formula>
    </cfRule>
    <cfRule type="expression" dxfId="2296" priority="52634">
      <formula>$B1077="Solicitado"</formula>
    </cfRule>
    <cfRule type="expression" dxfId="2" priority="52633">
      <formula>$B1077="Confirmado"</formula>
    </cfRule>
    <cfRule type="expression" dxfId="2298" priority="52632">
      <formula>$B1077="Cancelado"</formula>
    </cfRule>
    <cfRule type="expression" dxfId="2299" priority="52631">
      <formula>$B1077="Cargado"</formula>
    </cfRule>
    <cfRule type="expression" dxfId="2300" priority="52630">
      <formula>$B1077="Frontera"</formula>
    </cfRule>
    <cfRule type="expression" dxfId="2301" priority="52629">
      <formula>$B1077="Descargado"</formula>
    </cfRule>
    <cfRule type="expression" dxfId="2302" priority="52628">
      <formula>$B1077="Liberado"</formula>
    </cfRule>
    <cfRule type="expression" dxfId="2295" priority="52603">
      <formula>$B1077="Arribado"</formula>
    </cfRule>
    <cfRule type="expression" dxfId="2296" priority="52602">
      <formula>$B1077="Solicitado"</formula>
    </cfRule>
    <cfRule type="expression" dxfId="2" priority="52601">
      <formula>$B1077="Confirmado"</formula>
    </cfRule>
    <cfRule type="expression" dxfId="2298" priority="52600">
      <formula>$B1077="Cancelado"</formula>
    </cfRule>
    <cfRule type="expression" dxfId="2299" priority="52599">
      <formula>$B1077="Cargado"</formula>
    </cfRule>
    <cfRule type="expression" dxfId="2300" priority="52598">
      <formula>$B1077="Frontera"</formula>
    </cfRule>
    <cfRule type="expression" dxfId="2301" priority="52597">
      <formula>$B1077="Descargado"</formula>
    </cfRule>
  </conditionalFormatting>
  <conditionalFormatting sqref="A1081">
    <cfRule type="expression" dxfId="2301" priority="52053">
      <formula>$B1081="Descargado"</formula>
    </cfRule>
    <cfRule type="expression" dxfId="2302" priority="52052">
      <formula>$B1081="Liberado"</formula>
    </cfRule>
    <cfRule type="expression" dxfId="2300" priority="52094">
      <formula>$B1081="Frontera"</formula>
    </cfRule>
    <cfRule type="expression" dxfId="2299" priority="52095">
      <formula>$B1081="Cargado"</formula>
    </cfRule>
    <cfRule type="expression" dxfId="2298" priority="52096">
      <formula>$B1081="Cancelado"</formula>
    </cfRule>
    <cfRule type="expression" dxfId="2" priority="52097">
      <formula>$B1081="Confirmado"</formula>
    </cfRule>
    <cfRule type="expression" dxfId="2299" priority="52199">
      <formula>$B1081="Cargado"</formula>
    </cfRule>
    <cfRule type="expression" dxfId="2296" priority="52098">
      <formula>$B1081="Solicitado"</formula>
    </cfRule>
    <cfRule type="expression" dxfId="2295" priority="52099">
      <formula>$B1081="Arribado"</formula>
    </cfRule>
    <cfRule type="expression" dxfId="2302" priority="52196">
      <formula>$B1081="Liberado"</formula>
    </cfRule>
    <cfRule type="expression" dxfId="2301" priority="52197">
      <formula>$B1081="Descargado"</formula>
    </cfRule>
    <cfRule type="expression" dxfId="2300" priority="52198">
      <formula>$B1081="Frontera"</formula>
    </cfRule>
    <cfRule type="expression" dxfId="2298" priority="52200">
      <formula>$B1081="Cancelado"</formula>
    </cfRule>
    <cfRule type="expression" dxfId="2" priority="52201">
      <formula>$B1081="Confirmado"</formula>
    </cfRule>
    <cfRule type="expression" dxfId="2296" priority="52202">
      <formula>$B1081="Solicitado"</formula>
    </cfRule>
    <cfRule type="expression" dxfId="2295" priority="52203">
      <formula>$B1081="Arribado"</formula>
    </cfRule>
    <cfRule type="expression" dxfId="2301" priority="52205">
      <formula>$B1081="Descargado"</formula>
    </cfRule>
    <cfRule type="expression" dxfId="2300" priority="52206">
      <formula>$B1081="Frontera"</formula>
    </cfRule>
    <cfRule type="expression" dxfId="2299" priority="52207">
      <formula>$B1081="Cargado"</formula>
    </cfRule>
    <cfRule type="expression" dxfId="2298" priority="52208">
      <formula>$B1081="Cancelado"</formula>
    </cfRule>
    <cfRule type="expression" dxfId="2" priority="52209">
      <formula>$B1081="Confirmado"</formula>
    </cfRule>
    <cfRule type="expression" dxfId="2296" priority="52210">
      <formula>$B1081="Solicitado"</formula>
    </cfRule>
    <cfRule type="expression" dxfId="2295" priority="52211">
      <formula>$B1081="Arribado"</formula>
    </cfRule>
    <cfRule type="expression" dxfId="2302" priority="52204">
      <formula>$B1081="Liberado"</formula>
    </cfRule>
    <cfRule type="expression" dxfId="2302" priority="52092">
      <formula>$B1081="Liberado"</formula>
    </cfRule>
    <cfRule type="expression" dxfId="2301" priority="52093">
      <formula>$B1081="Descargado"</formula>
    </cfRule>
    <cfRule type="expression" dxfId="2295" priority="52059">
      <formula>$B1081="Arribado"</formula>
    </cfRule>
    <cfRule type="expression" dxfId="2296" priority="52058">
      <formula>$B1081="Solicitado"</formula>
    </cfRule>
    <cfRule type="expression" dxfId="2" priority="52057">
      <formula>$B1081="Confirmado"</formula>
    </cfRule>
    <cfRule type="expression" dxfId="2298" priority="52056">
      <formula>$B1081="Cancelado"</formula>
    </cfRule>
    <cfRule type="expression" dxfId="2299" priority="52055">
      <formula>$B1081="Cargado"</formula>
    </cfRule>
    <cfRule type="expression" dxfId="2300" priority="52054">
      <formula>$B1081="Frontera"</formula>
    </cfRule>
  </conditionalFormatting>
  <conditionalFormatting sqref="A1082:A1083">
    <cfRule type="expression" dxfId="2296" priority="51978">
      <formula>$B1082="Solicitado"</formula>
    </cfRule>
    <cfRule type="expression" dxfId="2" priority="51977">
      <formula>$B1082="Confirmado"</formula>
    </cfRule>
    <cfRule type="expression" dxfId="2298" priority="51976">
      <formula>$B1082="Cancelado"</formula>
    </cfRule>
    <cfRule type="expression" dxfId="2299" priority="51975">
      <formula>$B1082="Cargado"</formula>
    </cfRule>
    <cfRule type="expression" dxfId="2" priority="51825">
      <formula>$B1082="Confirmado"</formula>
    </cfRule>
    <cfRule type="expression" dxfId="2300" priority="51974">
      <formula>$B1082="Frontera"</formula>
    </cfRule>
    <cfRule type="expression" dxfId="2296" priority="51970">
      <formula>$B1082="Solicitado"</formula>
    </cfRule>
    <cfRule type="expression" dxfId="2" priority="51969">
      <formula>$B1082="Confirmado"</formula>
    </cfRule>
    <cfRule type="expression" dxfId="2301" priority="51973">
      <formula>$B1082="Descargado"</formula>
    </cfRule>
    <cfRule type="expression" dxfId="2298" priority="51968">
      <formula>$B1082="Cancelado"</formula>
    </cfRule>
    <cfRule type="expression" dxfId="2302" priority="51972">
      <formula>$B1082="Liberado"</formula>
    </cfRule>
    <cfRule type="expression" dxfId="2300" priority="51966">
      <formula>$B1082="Frontera"</formula>
    </cfRule>
    <cfRule type="expression" dxfId="2301" priority="51965">
      <formula>$B1082="Descargado"</formula>
    </cfRule>
    <cfRule type="expression" dxfId="2302" priority="51964">
      <formula>$B1082="Liberado"</formula>
    </cfRule>
    <cfRule type="expression" dxfId="2295" priority="51867">
      <formula>$B1082="Arribado"</formula>
    </cfRule>
    <cfRule type="expression" dxfId="2296" priority="51866">
      <formula>$B1082="Solicitado"</formula>
    </cfRule>
    <cfRule type="expression" dxfId="2" priority="51865">
      <formula>$B1082="Confirmado"</formula>
    </cfRule>
    <cfRule type="expression" dxfId="2298" priority="51864">
      <formula>$B1082="Cancelado"</formula>
    </cfRule>
    <cfRule type="expression" dxfId="2299" priority="51863">
      <formula>$B1082="Cargado"</formula>
    </cfRule>
    <cfRule type="expression" dxfId="2295" priority="51971">
      <formula>$B1082="Arribado"</formula>
    </cfRule>
    <cfRule type="expression" dxfId="2299" priority="51823">
      <formula>$B1082="Cargado"</formula>
    </cfRule>
    <cfRule type="expression" dxfId="2300" priority="51822">
      <formula>$B1082="Frontera"</formula>
    </cfRule>
    <cfRule type="expression" dxfId="2301" priority="51821">
      <formula>$B1082="Descargado"</formula>
    </cfRule>
    <cfRule type="expression" dxfId="2302" priority="51820">
      <formula>$B1082="Liberado"</formula>
    </cfRule>
    <cfRule type="expression" dxfId="2296" priority="51826">
      <formula>$B1082="Solicitado"</formula>
    </cfRule>
    <cfRule type="expression" dxfId="2295" priority="51827">
      <formula>$B1082="Arribado"</formula>
    </cfRule>
    <cfRule type="expression" dxfId="2302" priority="51860">
      <formula>$B1082="Liberado"</formula>
    </cfRule>
    <cfRule type="expression" dxfId="2301" priority="51861">
      <formula>$B1082="Descargado"</formula>
    </cfRule>
    <cfRule type="expression" dxfId="2300" priority="51862">
      <formula>$B1082="Frontera"</formula>
    </cfRule>
    <cfRule type="expression" dxfId="2298" priority="51824">
      <formula>$B1082="Cancelado"</formula>
    </cfRule>
    <cfRule type="expression" dxfId="2295" priority="51979">
      <formula>$B1082="Arribado"</formula>
    </cfRule>
    <cfRule type="expression" dxfId="2299" priority="51967">
      <formula>$B1082="Cargado"</formula>
    </cfRule>
  </conditionalFormatting>
  <conditionalFormatting sqref="A1084">
    <cfRule type="expression" dxfId="2298" priority="51736">
      <formula>$B1084="Cancelado"</formula>
    </cfRule>
    <cfRule type="expression" dxfId="2" priority="51737">
      <formula>$B1084="Confirmado"</formula>
    </cfRule>
    <cfRule type="expression" dxfId="2296" priority="51738">
      <formula>$B1084="Solicitado"</formula>
    </cfRule>
    <cfRule type="expression" dxfId="2295" priority="51739">
      <formula>$B1084="Arribado"</formula>
    </cfRule>
    <cfRule type="expression" dxfId="2302" priority="51764">
      <formula>$B1084="Liberado"</formula>
    </cfRule>
    <cfRule type="expression" dxfId="2" priority="51769">
      <formula>$B1084="Confirmado"</formula>
    </cfRule>
    <cfRule type="expression" dxfId="2296" priority="51770">
      <formula>$B1084="Solicitado"</formula>
    </cfRule>
    <cfRule type="expression" dxfId="2295" priority="51771">
      <formula>$B1084="Arribado"</formula>
    </cfRule>
    <cfRule type="expression" dxfId="2302" priority="51732">
      <formula>$B1084="Liberado"</formula>
    </cfRule>
    <cfRule type="expression" dxfId="2300" priority="51766">
      <formula>$B1084="Frontera"</formula>
    </cfRule>
    <cfRule type="expression" dxfId="2301" priority="51765">
      <formula>$B1084="Descargado"</formula>
    </cfRule>
    <cfRule type="expression" dxfId="2299" priority="51767">
      <formula>$B1084="Cargado"</formula>
    </cfRule>
    <cfRule type="expression" dxfId="2298" priority="51768">
      <formula>$B1084="Cancelado"</formula>
    </cfRule>
    <cfRule type="expression" dxfId="2301" priority="51733">
      <formula>$B1084="Descargado"</formula>
    </cfRule>
    <cfRule type="expression" dxfId="2300" priority="51734">
      <formula>$B1084="Frontera"</formula>
    </cfRule>
    <cfRule type="expression" dxfId="2299" priority="51735">
      <formula>$B1084="Cargado"</formula>
    </cfRule>
  </conditionalFormatting>
  <conditionalFormatting sqref="A1085:A1091">
    <cfRule type="expression" dxfId="2" priority="51625">
      <formula>$B1085="Confirmado"</formula>
    </cfRule>
    <cfRule type="expression" dxfId="2298" priority="51624">
      <formula>$B1085="Cancelado"</formula>
    </cfRule>
    <cfRule type="expression" dxfId="2299" priority="51623">
      <formula>$B1085="Cargado"</formula>
    </cfRule>
    <cfRule type="expression" dxfId="2302" priority="51588">
      <formula>$B1085="Liberado"</formula>
    </cfRule>
    <cfRule type="expression" dxfId="2300" priority="51622">
      <formula>$B1085="Frontera"</formula>
    </cfRule>
    <cfRule type="expression" dxfId="2301" priority="51621">
      <formula>$B1085="Descargado"</formula>
    </cfRule>
    <cfRule type="expression" dxfId="2302" priority="51620">
      <formula>$B1085="Liberado"</formula>
    </cfRule>
    <cfRule type="expression" dxfId="2295" priority="51595">
      <formula>$B1085="Arribado"</formula>
    </cfRule>
    <cfRule type="expression" dxfId="2296" priority="51594">
      <formula>$B1085="Solicitado"</formula>
    </cfRule>
    <cfRule type="expression" dxfId="2298" priority="51592">
      <formula>$B1085="Cancelado"</formula>
    </cfRule>
    <cfRule type="expression" dxfId="2295" priority="51627">
      <formula>$B1085="Arribado"</formula>
    </cfRule>
    <cfRule type="expression" dxfId="2296" priority="51626">
      <formula>$B1085="Solicitado"</formula>
    </cfRule>
    <cfRule type="expression" dxfId="2301" priority="51589">
      <formula>$B1085="Descargado"</formula>
    </cfRule>
    <cfRule type="expression" dxfId="2300" priority="51590">
      <formula>$B1085="Frontera"</formula>
    </cfRule>
    <cfRule type="expression" dxfId="2" priority="51593">
      <formula>$B1085="Confirmado"</formula>
    </cfRule>
    <cfRule type="expression" dxfId="2299" priority="51591">
      <formula>$B1085="Cargado"</formula>
    </cfRule>
  </conditionalFormatting>
  <conditionalFormatting sqref="A1092">
    <cfRule type="expression" dxfId="2295" priority="51379">
      <formula>$B1092="Arribado"</formula>
    </cfRule>
    <cfRule type="expression" dxfId="2298" priority="51488">
      <formula>$B1092="Cancelado"</formula>
    </cfRule>
    <cfRule type="expression" dxfId="2302" priority="51332">
      <formula>$B1092="Liberado"</formula>
    </cfRule>
    <cfRule type="expression" dxfId="2301" priority="51333">
      <formula>$B1092="Descargado"</formula>
    </cfRule>
    <cfRule type="expression" dxfId="2300" priority="51334">
      <formula>$B1092="Frontera"</formula>
    </cfRule>
    <cfRule type="expression" dxfId="2299" priority="51335">
      <formula>$B1092="Cargado"</formula>
    </cfRule>
    <cfRule type="expression" dxfId="2298" priority="51336">
      <formula>$B1092="Cancelado"</formula>
    </cfRule>
    <cfRule type="expression" dxfId="2" priority="51337">
      <formula>$B1092="Confirmado"</formula>
    </cfRule>
    <cfRule type="expression" dxfId="2296" priority="51338">
      <formula>$B1092="Solicitado"</formula>
    </cfRule>
    <cfRule type="expression" dxfId="2295" priority="51339">
      <formula>$B1092="Arribado"</formula>
    </cfRule>
    <cfRule type="expression" dxfId="2302" priority="51372">
      <formula>$B1092="Liberado"</formula>
    </cfRule>
    <cfRule type="expression" dxfId="2301" priority="51373">
      <formula>$B1092="Descargado"</formula>
    </cfRule>
    <cfRule type="expression" dxfId="2300" priority="51374">
      <formula>$B1092="Frontera"</formula>
    </cfRule>
    <cfRule type="expression" dxfId="2299" priority="51375">
      <formula>$B1092="Cargado"</formula>
    </cfRule>
    <cfRule type="expression" dxfId="2298" priority="51376">
      <formula>$B1092="Cancelado"</formula>
    </cfRule>
    <cfRule type="expression" dxfId="2" priority="51377">
      <formula>$B1092="Confirmado"</formula>
    </cfRule>
    <cfRule type="expression" dxfId="2296" priority="51378">
      <formula>$B1092="Solicitado"</formula>
    </cfRule>
    <cfRule type="expression" dxfId="2" priority="51489">
      <formula>$B1092="Confirmado"</formula>
    </cfRule>
    <cfRule type="expression" dxfId="2296" priority="51490">
      <formula>$B1092="Solicitado"</formula>
    </cfRule>
    <cfRule type="expression" dxfId="2295" priority="51491">
      <formula>$B1092="Arribado"</formula>
    </cfRule>
    <cfRule type="expression" dxfId="2302" priority="51476">
      <formula>$B1092="Liberado"</formula>
    </cfRule>
    <cfRule type="expression" dxfId="2299" priority="51487">
      <formula>$B1092="Cargado"</formula>
    </cfRule>
    <cfRule type="expression" dxfId="2300" priority="51478">
      <formula>$B1092="Frontera"</formula>
    </cfRule>
    <cfRule type="expression" dxfId="2299" priority="51479">
      <formula>$B1092="Cargado"</formula>
    </cfRule>
    <cfRule type="expression" dxfId="2298" priority="51480">
      <formula>$B1092="Cancelado"</formula>
    </cfRule>
    <cfRule type="expression" dxfId="2" priority="51481">
      <formula>$B1092="Confirmado"</formula>
    </cfRule>
    <cfRule type="expression" dxfId="2301" priority="51477">
      <formula>$B1092="Descargado"</formula>
    </cfRule>
    <cfRule type="expression" dxfId="2296" priority="51482">
      <formula>$B1092="Solicitado"</formula>
    </cfRule>
    <cfRule type="expression" dxfId="2295" priority="51483">
      <formula>$B1092="Arribado"</formula>
    </cfRule>
    <cfRule type="expression" dxfId="2302" priority="51484">
      <formula>$B1092="Liberado"</formula>
    </cfRule>
    <cfRule type="expression" dxfId="2301" priority="51485">
      <formula>$B1092="Descargado"</formula>
    </cfRule>
    <cfRule type="expression" dxfId="2300" priority="51486">
      <formula>$B1092="Frontera"</formula>
    </cfRule>
  </conditionalFormatting>
  <conditionalFormatting sqref="A1093:A1094">
    <cfRule type="expression" dxfId="2302" priority="51140">
      <formula>$B1093="Liberado"</formula>
    </cfRule>
    <cfRule type="expression" dxfId="2301" priority="51141">
      <formula>$B1093="Descargado"</formula>
    </cfRule>
    <cfRule type="expression" dxfId="2300" priority="51142">
      <formula>$B1093="Frontera"</formula>
    </cfRule>
    <cfRule type="expression" dxfId="2299" priority="51143">
      <formula>$B1093="Cargado"</formula>
    </cfRule>
    <cfRule type="expression" dxfId="2298" priority="51144">
      <formula>$B1093="Cancelado"</formula>
    </cfRule>
    <cfRule type="expression" dxfId="2" priority="51145">
      <formula>$B1093="Confirmado"</formula>
    </cfRule>
    <cfRule type="expression" dxfId="2296" priority="51146">
      <formula>$B1093="Solicitado"</formula>
    </cfRule>
    <cfRule type="expression" dxfId="2295" priority="51147">
      <formula>$B1093="Arribado"</formula>
    </cfRule>
    <cfRule type="expression" dxfId="2302" priority="51180">
      <formula>$B1093="Liberado"</formula>
    </cfRule>
    <cfRule type="expression" dxfId="2301" priority="51181">
      <formula>$B1093="Descargado"</formula>
    </cfRule>
    <cfRule type="expression" dxfId="2300" priority="51182">
      <formula>$B1093="Frontera"</formula>
    </cfRule>
    <cfRule type="expression" dxfId="2299" priority="51183">
      <formula>$B1093="Cargado"</formula>
    </cfRule>
    <cfRule type="expression" dxfId="2298" priority="51184">
      <formula>$B1093="Cancelado"</formula>
    </cfRule>
    <cfRule type="expression" dxfId="2" priority="51185">
      <formula>$B1093="Confirmado"</formula>
    </cfRule>
    <cfRule type="expression" dxfId="2296" priority="51186">
      <formula>$B1093="Solicitado"</formula>
    </cfRule>
    <cfRule type="expression" dxfId="2295" priority="51187">
      <formula>$B1093="Arribado"</formula>
    </cfRule>
    <cfRule type="expression" dxfId="2302" priority="51284">
      <formula>$B1093="Liberado"</formula>
    </cfRule>
    <cfRule type="expression" dxfId="2301" priority="51285">
      <formula>$B1093="Descargado"</formula>
    </cfRule>
    <cfRule type="expression" dxfId="2300" priority="51286">
      <formula>$B1093="Frontera"</formula>
    </cfRule>
    <cfRule type="expression" dxfId="2299" priority="51287">
      <formula>$B1093="Cargado"</formula>
    </cfRule>
    <cfRule type="expression" dxfId="2298" priority="51288">
      <formula>$B1093="Cancelado"</formula>
    </cfRule>
    <cfRule type="expression" dxfId="2" priority="51289">
      <formula>$B1093="Confirmado"</formula>
    </cfRule>
    <cfRule type="expression" dxfId="2296" priority="51290">
      <formula>$B1093="Solicitado"</formula>
    </cfRule>
    <cfRule type="expression" dxfId="2295" priority="51291">
      <formula>$B1093="Arribado"</formula>
    </cfRule>
    <cfRule type="expression" dxfId="2302" priority="51292">
      <formula>$B1093="Liberado"</formula>
    </cfRule>
    <cfRule type="expression" dxfId="2300" priority="51294">
      <formula>$B1093="Frontera"</formula>
    </cfRule>
    <cfRule type="expression" dxfId="2299" priority="51295">
      <formula>$B1093="Cargado"</formula>
    </cfRule>
    <cfRule type="expression" dxfId="2298" priority="51296">
      <formula>$B1093="Cancelado"</formula>
    </cfRule>
    <cfRule type="expression" dxfId="2" priority="51297">
      <formula>$B1093="Confirmado"</formula>
    </cfRule>
    <cfRule type="expression" dxfId="2296" priority="51298">
      <formula>$B1093="Solicitado"</formula>
    </cfRule>
    <cfRule type="expression" dxfId="2295" priority="51299">
      <formula>$B1093="Arribado"</formula>
    </cfRule>
    <cfRule type="expression" dxfId="2301" priority="51293">
      <formula>$B1093="Descargado"</formula>
    </cfRule>
  </conditionalFormatting>
  <conditionalFormatting sqref="A1095">
    <cfRule type="expression" dxfId="2295" priority="51083">
      <formula>$B1095="Arribado"</formula>
    </cfRule>
    <cfRule type="expression" dxfId="2295" priority="50931">
      <formula>$B1095="Arribado"</formula>
    </cfRule>
    <cfRule type="expression" dxfId="2302" priority="51076">
      <formula>$B1095="Liberado"</formula>
    </cfRule>
    <cfRule type="expression" dxfId="2301" priority="51077">
      <formula>$B1095="Descargado"</formula>
    </cfRule>
    <cfRule type="expression" dxfId="2300" priority="51078">
      <formula>$B1095="Frontera"</formula>
    </cfRule>
    <cfRule type="expression" dxfId="2299" priority="51079">
      <formula>$B1095="Cargado"</formula>
    </cfRule>
    <cfRule type="expression" dxfId="2298" priority="51080">
      <formula>$B1095="Cancelado"</formula>
    </cfRule>
    <cfRule type="expression" dxfId="2" priority="51081">
      <formula>$B1095="Confirmado"</formula>
    </cfRule>
    <cfRule type="expression" dxfId="2296" priority="51082">
      <formula>$B1095="Solicitado"</formula>
    </cfRule>
    <cfRule type="expression" dxfId="2302" priority="50964">
      <formula>$B1095="Liberado"</formula>
    </cfRule>
    <cfRule type="expression" dxfId="2301" priority="50965">
      <formula>$B1095="Descargado"</formula>
    </cfRule>
    <cfRule type="expression" dxfId="2300" priority="50966">
      <formula>$B1095="Frontera"</formula>
    </cfRule>
    <cfRule type="expression" dxfId="2299" priority="50967">
      <formula>$B1095="Cargado"</formula>
    </cfRule>
    <cfRule type="expression" dxfId="2298" priority="50968">
      <formula>$B1095="Cancelado"</formula>
    </cfRule>
    <cfRule type="expression" dxfId="2" priority="50969">
      <formula>$B1095="Confirmado"</formula>
    </cfRule>
    <cfRule type="expression" dxfId="2296" priority="50970">
      <formula>$B1095="Solicitado"</formula>
    </cfRule>
    <cfRule type="expression" dxfId="2295" priority="50971">
      <formula>$B1095="Arribado"</formula>
    </cfRule>
    <cfRule type="expression" dxfId="2302" priority="51068">
      <formula>$B1095="Liberado"</formula>
    </cfRule>
    <cfRule type="expression" dxfId="2301" priority="51069">
      <formula>$B1095="Descargado"</formula>
    </cfRule>
    <cfRule type="expression" dxfId="2300" priority="51070">
      <formula>$B1095="Frontera"</formula>
    </cfRule>
    <cfRule type="expression" dxfId="2299" priority="51071">
      <formula>$B1095="Cargado"</formula>
    </cfRule>
    <cfRule type="expression" dxfId="2298" priority="51072">
      <formula>$B1095="Cancelado"</formula>
    </cfRule>
    <cfRule type="expression" dxfId="2" priority="51073">
      <formula>$B1095="Confirmado"</formula>
    </cfRule>
    <cfRule type="expression" dxfId="2296" priority="51074">
      <formula>$B1095="Solicitado"</formula>
    </cfRule>
    <cfRule type="expression" dxfId="2295" priority="51075">
      <formula>$B1095="Arribado"</formula>
    </cfRule>
    <cfRule type="expression" dxfId="2300" priority="50926">
      <formula>$B1095="Frontera"</formula>
    </cfRule>
    <cfRule type="expression" dxfId="2301" priority="50925">
      <formula>$B1095="Descargado"</formula>
    </cfRule>
    <cfRule type="expression" dxfId="2302" priority="50924">
      <formula>$B1095="Liberado"</formula>
    </cfRule>
    <cfRule type="expression" dxfId="2299" priority="50927">
      <formula>$B1095="Cargado"</formula>
    </cfRule>
    <cfRule type="expression" dxfId="2298" priority="50928">
      <formula>$B1095="Cancelado"</formula>
    </cfRule>
    <cfRule type="expression" dxfId="2" priority="50929">
      <formula>$B1095="Confirmado"</formula>
    </cfRule>
    <cfRule type="expression" dxfId="2296" priority="50930">
      <formula>$B1095="Solicitado"</formula>
    </cfRule>
  </conditionalFormatting>
  <conditionalFormatting sqref="A1096">
    <cfRule type="expression" dxfId="2301" priority="50837">
      <formula>$B1096="Descargado"</formula>
    </cfRule>
    <cfRule type="expression" dxfId="2300" priority="50838">
      <formula>$B1096="Frontera"</formula>
    </cfRule>
    <cfRule type="expression" dxfId="2299" priority="50839">
      <formula>$B1096="Cargado"</formula>
    </cfRule>
    <cfRule type="expression" dxfId="2299" priority="50871">
      <formula>$B1096="Cargado"</formula>
    </cfRule>
    <cfRule type="expression" dxfId="2300" priority="50870">
      <formula>$B1096="Frontera"</formula>
    </cfRule>
    <cfRule type="expression" dxfId="2301" priority="50869">
      <formula>$B1096="Descargado"</formula>
    </cfRule>
    <cfRule type="expression" dxfId="2298" priority="50840">
      <formula>$B1096="Cancelado"</formula>
    </cfRule>
    <cfRule type="expression" dxfId="2" priority="50841">
      <formula>$B1096="Confirmado"</formula>
    </cfRule>
    <cfRule type="expression" dxfId="2296" priority="50842">
      <formula>$B1096="Solicitado"</formula>
    </cfRule>
    <cfRule type="expression" dxfId="2295" priority="50843">
      <formula>$B1096="Arribado"</formula>
    </cfRule>
    <cfRule type="expression" dxfId="2302" priority="50868">
      <formula>$B1096="Liberado"</formula>
    </cfRule>
    <cfRule type="expression" dxfId="2302" priority="50836">
      <formula>$B1096="Liberado"</formula>
    </cfRule>
    <cfRule type="expression" dxfId="2295" priority="50875">
      <formula>$B1096="Arribado"</formula>
    </cfRule>
    <cfRule type="expression" dxfId="2296" priority="50874">
      <formula>$B1096="Solicitado"</formula>
    </cfRule>
    <cfRule type="expression" dxfId="2" priority="50873">
      <formula>$B1096="Confirmado"</formula>
    </cfRule>
    <cfRule type="expression" dxfId="2298" priority="50872">
      <formula>$B1096="Cancelado"</formula>
    </cfRule>
  </conditionalFormatting>
  <conditionalFormatting sqref="A1097">
    <cfRule type="expression" dxfId="2" priority="50305">
      <formula>$B1097="Confirmado"</formula>
    </cfRule>
    <cfRule type="expression" dxfId="2298" priority="50304">
      <formula>$B1097="Cancelado"</formula>
    </cfRule>
    <cfRule type="expression" dxfId="2299" priority="50303">
      <formula>$B1097="Cargado"</formula>
    </cfRule>
    <cfRule type="expression" dxfId="2300" priority="50302">
      <formula>$B1097="Frontera"</formula>
    </cfRule>
    <cfRule type="expression" dxfId="2301" priority="50301">
      <formula>$B1097="Descargado"</formula>
    </cfRule>
    <cfRule type="expression" dxfId="2302" priority="50300">
      <formula>$B1097="Liberado"</formula>
    </cfRule>
    <cfRule type="expression" dxfId="2300" priority="50446">
      <formula>$B1097="Frontera"</formula>
    </cfRule>
    <cfRule type="expression" dxfId="2295" priority="50459">
      <formula>$B1097="Arribado"</formula>
    </cfRule>
    <cfRule type="expression" dxfId="2296" priority="50458">
      <formula>$B1097="Solicitado"</formula>
    </cfRule>
    <cfRule type="expression" dxfId="2" priority="50457">
      <formula>$B1097="Confirmado"</formula>
    </cfRule>
    <cfRule type="expression" dxfId="2298" priority="50456">
      <formula>$B1097="Cancelado"</formula>
    </cfRule>
    <cfRule type="expression" dxfId="2299" priority="50455">
      <formula>$B1097="Cargado"</formula>
    </cfRule>
    <cfRule type="expression" dxfId="2300" priority="50454">
      <formula>$B1097="Frontera"</formula>
    </cfRule>
    <cfRule type="expression" dxfId="2301" priority="50453">
      <formula>$B1097="Descargado"</formula>
    </cfRule>
    <cfRule type="expression" dxfId="2302" priority="50452">
      <formula>$B1097="Liberado"</formula>
    </cfRule>
    <cfRule type="expression" dxfId="2295" priority="50451">
      <formula>$B1097="Arribado"</formula>
    </cfRule>
    <cfRule type="expression" dxfId="2296" priority="50450">
      <formula>$B1097="Solicitado"</formula>
    </cfRule>
    <cfRule type="expression" dxfId="2" priority="50449">
      <formula>$B1097="Confirmado"</formula>
    </cfRule>
    <cfRule type="expression" dxfId="2298" priority="50448">
      <formula>$B1097="Cancelado"</formula>
    </cfRule>
    <cfRule type="expression" dxfId="2299" priority="50447">
      <formula>$B1097="Cargado"</formula>
    </cfRule>
    <cfRule type="expression" dxfId="2301" priority="50445">
      <formula>$B1097="Descargado"</formula>
    </cfRule>
    <cfRule type="expression" dxfId="2302" priority="50444">
      <formula>$B1097="Liberado"</formula>
    </cfRule>
    <cfRule type="expression" dxfId="2295" priority="50347">
      <formula>$B1097="Arribado"</formula>
    </cfRule>
    <cfRule type="expression" dxfId="2296" priority="50346">
      <formula>$B1097="Solicitado"</formula>
    </cfRule>
    <cfRule type="expression" dxfId="2" priority="50345">
      <formula>$B1097="Confirmado"</formula>
    </cfRule>
    <cfRule type="expression" dxfId="2298" priority="50344">
      <formula>$B1097="Cancelado"</formula>
    </cfRule>
    <cfRule type="expression" dxfId="2299" priority="50343">
      <formula>$B1097="Cargado"</formula>
    </cfRule>
    <cfRule type="expression" dxfId="2300" priority="50342">
      <formula>$B1097="Frontera"</formula>
    </cfRule>
    <cfRule type="expression" dxfId="2296" priority="50306">
      <formula>$B1097="Solicitado"</formula>
    </cfRule>
    <cfRule type="expression" dxfId="2301" priority="50341">
      <formula>$B1097="Descargado"</formula>
    </cfRule>
    <cfRule type="expression" dxfId="2302" priority="50340">
      <formula>$B1097="Liberado"</formula>
    </cfRule>
    <cfRule type="expression" dxfId="2295" priority="50307">
      <formula>$B1097="Arribado"</formula>
    </cfRule>
  </conditionalFormatting>
  <conditionalFormatting sqref="A1098:A1103">
    <cfRule type="expression" dxfId="2301" priority="50253">
      <formula>$B1098="Descargado"</formula>
    </cfRule>
    <cfRule type="expression" dxfId="2296" priority="50114">
      <formula>$B1098="Solicitado"</formula>
    </cfRule>
    <cfRule type="expression" dxfId="2298" priority="50152">
      <formula>$B1098="Cancelado"</formula>
    </cfRule>
    <cfRule type="expression" dxfId="2296" priority="50154">
      <formula>$B1098="Solicitado"</formula>
    </cfRule>
    <cfRule type="expression" dxfId="2302" priority="50252">
      <formula>$B1098="Liberado"</formula>
    </cfRule>
    <cfRule type="expression" dxfId="2295" priority="50115">
      <formula>$B1098="Arribado"</formula>
    </cfRule>
    <cfRule type="expression" dxfId="2295" priority="50259">
      <formula>$B1098="Arribado"</formula>
    </cfRule>
    <cfRule type="expression" dxfId="2300" priority="50254">
      <formula>$B1098="Frontera"</formula>
    </cfRule>
    <cfRule type="expression" dxfId="2299" priority="50255">
      <formula>$B1098="Cargado"</formula>
    </cfRule>
    <cfRule type="expression" dxfId="2" priority="50153">
      <formula>$B1098="Confirmado"</formula>
    </cfRule>
    <cfRule type="expression" dxfId="2296" priority="50258">
      <formula>$B1098="Solicitado"</formula>
    </cfRule>
    <cfRule type="expression" dxfId="2295" priority="50155">
      <formula>$B1098="Arribado"</formula>
    </cfRule>
    <cfRule type="expression" dxfId="2302" priority="50148">
      <formula>$B1098="Liberado"</formula>
    </cfRule>
    <cfRule type="expression" dxfId="2301" priority="50149">
      <formula>$B1098="Descargado"</formula>
    </cfRule>
    <cfRule type="expression" dxfId="2302" priority="50260">
      <formula>$B1098="Liberado"</formula>
    </cfRule>
    <cfRule type="expression" dxfId="2295" priority="50267">
      <formula>$B1098="Arribado"</formula>
    </cfRule>
    <cfRule type="expression" dxfId="2296" priority="50266">
      <formula>$B1098="Solicitado"</formula>
    </cfRule>
    <cfRule type="expression" dxfId="2" priority="50265">
      <formula>$B1098="Confirmado"</formula>
    </cfRule>
    <cfRule type="expression" dxfId="2298" priority="50264">
      <formula>$B1098="Cancelado"</formula>
    </cfRule>
    <cfRule type="expression" dxfId="2300" priority="50150">
      <formula>$B1098="Frontera"</formula>
    </cfRule>
    <cfRule type="expression" dxfId="2299" priority="50263">
      <formula>$B1098="Cargado"</formula>
    </cfRule>
    <cfRule type="expression" dxfId="2299" priority="50151">
      <formula>$B1098="Cargado"</formula>
    </cfRule>
    <cfRule type="expression" dxfId="2300" priority="50262">
      <formula>$B1098="Frontera"</formula>
    </cfRule>
    <cfRule type="expression" dxfId="2301" priority="50261">
      <formula>$B1098="Descargado"</formula>
    </cfRule>
    <cfRule type="expression" dxfId="2302" priority="50108">
      <formula>$B1098="Liberado"</formula>
    </cfRule>
    <cfRule type="expression" dxfId="2" priority="50257">
      <formula>$B1098="Confirmado"</formula>
    </cfRule>
    <cfRule type="expression" dxfId="2298" priority="50256">
      <formula>$B1098="Cancelado"</formula>
    </cfRule>
    <cfRule type="expression" dxfId="2301" priority="50109">
      <formula>$B1098="Descargado"</formula>
    </cfRule>
    <cfRule type="expression" dxfId="2300" priority="50110">
      <formula>$B1098="Frontera"</formula>
    </cfRule>
    <cfRule type="expression" dxfId="2298" priority="50112">
      <formula>$B1098="Cancelado"</formula>
    </cfRule>
    <cfRule type="expression" dxfId="2299" priority="50111">
      <formula>$B1098="Cargado"</formula>
    </cfRule>
    <cfRule type="expression" dxfId="2" priority="50113">
      <formula>$B1098="Confirmado"</formula>
    </cfRule>
  </conditionalFormatting>
  <conditionalFormatting sqref="A1104">
    <cfRule type="expression" dxfId="2301" priority="50549">
      <formula>$B1104="Descargado"</formula>
    </cfRule>
    <cfRule type="expression" dxfId="2300" priority="50550">
      <formula>$B1104="Frontera"</formula>
    </cfRule>
    <cfRule type="expression" dxfId="2302" priority="50548">
      <formula>$B1104="Liberado"</formula>
    </cfRule>
    <cfRule type="expression" dxfId="2299" priority="50551">
      <formula>$B1104="Cargado"</formula>
    </cfRule>
    <cfRule type="expression" dxfId="2298" priority="50552">
      <formula>$B1104="Cancelado"</formula>
    </cfRule>
    <cfRule type="expression" dxfId="2" priority="50553">
      <formula>$B1104="Confirmado"</formula>
    </cfRule>
    <cfRule type="expression" dxfId="2296" priority="50554">
      <formula>$B1104="Solicitado"</formula>
    </cfRule>
    <cfRule type="expression" dxfId="2302" priority="50580">
      <formula>$B1104="Liberado"</formula>
    </cfRule>
    <cfRule type="expression" dxfId="2301" priority="50581">
      <formula>$B1104="Descargado"</formula>
    </cfRule>
    <cfRule type="expression" dxfId="2300" priority="50582">
      <formula>$B1104="Frontera"</formula>
    </cfRule>
    <cfRule type="expression" dxfId="2295" priority="50587">
      <formula>$B1104="Arribado"</formula>
    </cfRule>
    <cfRule type="expression" dxfId="2299" priority="50583">
      <formula>$B1104="Cargado"</formula>
    </cfRule>
    <cfRule type="expression" dxfId="2298" priority="50584">
      <formula>$B1104="Cancelado"</formula>
    </cfRule>
    <cfRule type="expression" dxfId="2" priority="50585">
      <formula>$B1104="Confirmado"</formula>
    </cfRule>
    <cfRule type="expression" dxfId="2296" priority="50586">
      <formula>$B1104="Solicitado"</formula>
    </cfRule>
    <cfRule type="expression" dxfId="2295" priority="50555">
      <formula>$B1104="Arribado"</formula>
    </cfRule>
  </conditionalFormatting>
  <conditionalFormatting sqref="A1105">
    <cfRule type="expression" dxfId="2301" priority="49909">
      <formula>$B1105="Descargado"</formula>
    </cfRule>
    <cfRule type="expression" dxfId="2299" priority="49911">
      <formula>$B1105="Cargado"</formula>
    </cfRule>
    <cfRule type="expression" dxfId="2298" priority="49912">
      <formula>$B1105="Cancelado"</formula>
    </cfRule>
    <cfRule type="expression" dxfId="2" priority="49913">
      <formula>$B1105="Confirmado"</formula>
    </cfRule>
    <cfRule type="expression" dxfId="2296" priority="49914">
      <formula>$B1105="Solicitado"</formula>
    </cfRule>
    <cfRule type="expression" dxfId="2295" priority="49915">
      <formula>$B1105="Arribado"</formula>
    </cfRule>
    <cfRule type="expression" dxfId="2302" priority="49876">
      <formula>$B1105="Liberado"</formula>
    </cfRule>
    <cfRule type="expression" dxfId="2301" priority="49877">
      <formula>$B1105="Descargado"</formula>
    </cfRule>
    <cfRule type="expression" dxfId="2300" priority="49878">
      <formula>$B1105="Frontera"</formula>
    </cfRule>
    <cfRule type="expression" dxfId="2299" priority="49879">
      <formula>$B1105="Cargado"</formula>
    </cfRule>
    <cfRule type="expression" dxfId="2298" priority="49880">
      <formula>$B1105="Cancelado"</formula>
    </cfRule>
    <cfRule type="expression" dxfId="2" priority="49881">
      <formula>$B1105="Confirmado"</formula>
    </cfRule>
    <cfRule type="expression" dxfId="2296" priority="49882">
      <formula>$B1105="Solicitado"</formula>
    </cfRule>
    <cfRule type="expression" dxfId="2295" priority="49883">
      <formula>$B1105="Arribado"</formula>
    </cfRule>
    <cfRule type="expression" dxfId="2302" priority="49908">
      <formula>$B1105="Liberado"</formula>
    </cfRule>
    <cfRule type="expression" dxfId="2300" priority="49910">
      <formula>$B1105="Frontera"</formula>
    </cfRule>
  </conditionalFormatting>
  <conditionalFormatting sqref="A1106">
    <cfRule type="expression" dxfId="2302" priority="50692">
      <formula>$B1106="Liberado"</formula>
    </cfRule>
    <cfRule type="expression" dxfId="2295" priority="50699">
      <formula>$B1106="Arribado"</formula>
    </cfRule>
    <cfRule type="expression" dxfId="2302" priority="50724">
      <formula>$B1106="Liberado"</formula>
    </cfRule>
    <cfRule type="expression" dxfId="2295" priority="50731">
      <formula>$B1106="Arribado"</formula>
    </cfRule>
    <cfRule type="expression" dxfId="2296" priority="50730">
      <formula>$B1106="Solicitado"</formula>
    </cfRule>
    <cfRule type="expression" dxfId="2" priority="50697">
      <formula>$B1106="Confirmado"</formula>
    </cfRule>
    <cfRule type="expression" dxfId="2301" priority="50725">
      <formula>$B1106="Descargado"</formula>
    </cfRule>
    <cfRule type="expression" dxfId="2299" priority="50695">
      <formula>$B1106="Cargado"</formula>
    </cfRule>
    <cfRule type="expression" dxfId="2301" priority="50693">
      <formula>$B1106="Descargado"</formula>
    </cfRule>
    <cfRule type="expression" dxfId="2300" priority="50694">
      <formula>$B1106="Frontera"</formula>
    </cfRule>
    <cfRule type="expression" dxfId="2" priority="50729">
      <formula>$B1106="Confirmado"</formula>
    </cfRule>
    <cfRule type="expression" dxfId="2298" priority="50728">
      <formula>$B1106="Cancelado"</formula>
    </cfRule>
    <cfRule type="expression" dxfId="2300" priority="50726">
      <formula>$B1106="Frontera"</formula>
    </cfRule>
    <cfRule type="expression" dxfId="2299" priority="50727">
      <formula>$B1106="Cargado"</formula>
    </cfRule>
    <cfRule type="expression" dxfId="2298" priority="50696">
      <formula>$B1106="Cancelado"</formula>
    </cfRule>
    <cfRule type="expression" dxfId="2296" priority="50698">
      <formula>$B1106="Solicitado"</formula>
    </cfRule>
  </conditionalFormatting>
  <conditionalFormatting sqref="A1107">
    <cfRule type="expression" dxfId="2302" priority="50020">
      <formula>$B1107="Liberado"</formula>
    </cfRule>
    <cfRule type="expression" dxfId="2301" priority="50021">
      <formula>$B1107="Descargado"</formula>
    </cfRule>
    <cfRule type="expression" dxfId="2300" priority="50022">
      <formula>$B1107="Frontera"</formula>
    </cfRule>
    <cfRule type="expression" dxfId="2299" priority="50023">
      <formula>$B1107="Cargado"</formula>
    </cfRule>
    <cfRule type="expression" dxfId="2296" priority="50026">
      <formula>$B1107="Solicitado"</formula>
    </cfRule>
    <cfRule type="expression" dxfId="2296" priority="50058">
      <formula>$B1107="Solicitado"</formula>
    </cfRule>
    <cfRule type="expression" dxfId="2295" priority="50059">
      <formula>$B1107="Arribado"</formula>
    </cfRule>
    <cfRule type="expression" dxfId="2302" priority="50052">
      <formula>$B1107="Liberado"</formula>
    </cfRule>
    <cfRule type="expression" dxfId="2295" priority="50027">
      <formula>$B1107="Arribado"</formula>
    </cfRule>
    <cfRule type="expression" dxfId="2298" priority="50024">
      <formula>$B1107="Cancelado"</formula>
    </cfRule>
    <cfRule type="expression" dxfId="2" priority="50025">
      <formula>$B1107="Confirmado"</formula>
    </cfRule>
    <cfRule type="expression" dxfId="2298" priority="50056">
      <formula>$B1107="Cancelado"</formula>
    </cfRule>
    <cfRule type="expression" dxfId="2299" priority="50055">
      <formula>$B1107="Cargado"</formula>
    </cfRule>
    <cfRule type="expression" dxfId="2300" priority="50054">
      <formula>$B1107="Frontera"</formula>
    </cfRule>
    <cfRule type="expression" dxfId="2301" priority="50053">
      <formula>$B1107="Descargado"</formula>
    </cfRule>
    <cfRule type="expression" dxfId="2" priority="50057">
      <formula>$B1107="Confirmado"</formula>
    </cfRule>
  </conditionalFormatting>
  <conditionalFormatting sqref="A1108">
    <cfRule type="expression" dxfId="2296" priority="49714">
      <formula>$B1108="Solicitado"</formula>
    </cfRule>
    <cfRule type="expression" dxfId="2295" priority="49715">
      <formula>$B1108="Arribado"</formula>
    </cfRule>
    <cfRule type="expression" dxfId="2" priority="49713">
      <formula>$B1108="Confirmado"</formula>
    </cfRule>
    <cfRule type="expression" dxfId="2302" priority="49676">
      <formula>$B1108="Liberado"</formula>
    </cfRule>
    <cfRule type="expression" dxfId="2298" priority="49712">
      <formula>$B1108="Cancelado"</formula>
    </cfRule>
    <cfRule type="expression" dxfId="2301" priority="49677">
      <formula>$B1108="Descargado"</formula>
    </cfRule>
    <cfRule type="expression" dxfId="2300" priority="49678">
      <formula>$B1108="Frontera"</formula>
    </cfRule>
    <cfRule type="expression" dxfId="2299" priority="49679">
      <formula>$B1108="Cargado"</formula>
    </cfRule>
    <cfRule type="expression" dxfId="2298" priority="49680">
      <formula>$B1108="Cancelado"</formula>
    </cfRule>
    <cfRule type="expression" dxfId="2" priority="49681">
      <formula>$B1108="Confirmado"</formula>
    </cfRule>
    <cfRule type="expression" dxfId="2296" priority="49682">
      <formula>$B1108="Solicitado"</formula>
    </cfRule>
    <cfRule type="expression" dxfId="2295" priority="49683">
      <formula>$B1108="Arribado"</formula>
    </cfRule>
    <cfRule type="expression" dxfId="2302" priority="49708">
      <formula>$B1108="Liberado"</formula>
    </cfRule>
    <cfRule type="expression" dxfId="2301" priority="49709">
      <formula>$B1108="Descargado"</formula>
    </cfRule>
    <cfRule type="expression" dxfId="2300" priority="49710">
      <formula>$B1108="Frontera"</formula>
    </cfRule>
    <cfRule type="expression" dxfId="2299" priority="49711">
      <formula>$B1108="Cargado"</formula>
    </cfRule>
  </conditionalFormatting>
  <conditionalFormatting sqref="A1109:A1113">
    <cfRule type="expression" dxfId="2295" priority="49539">
      <formula>$B1109="Arribado"</formula>
    </cfRule>
    <cfRule type="expression" dxfId="2296" priority="49538">
      <formula>$B1109="Solicitado"</formula>
    </cfRule>
    <cfRule type="expression" dxfId="2" priority="49537">
      <formula>$B1109="Confirmado"</formula>
    </cfRule>
    <cfRule type="expression" dxfId="2300" priority="49566">
      <formula>$B1109="Frontera"</formula>
    </cfRule>
    <cfRule type="expression" dxfId="2298" priority="49568">
      <formula>$B1109="Cancelado"</formula>
    </cfRule>
    <cfRule type="expression" dxfId="2301" priority="49533">
      <formula>$B1109="Descargado"</formula>
    </cfRule>
    <cfRule type="expression" dxfId="2299" priority="49567">
      <formula>$B1109="Cargado"</formula>
    </cfRule>
    <cfRule type="expression" dxfId="2300" priority="49534">
      <formula>$B1109="Frontera"</formula>
    </cfRule>
    <cfRule type="expression" dxfId="2296" priority="49570">
      <formula>$B1109="Solicitado"</formula>
    </cfRule>
    <cfRule type="expression" dxfId="2302" priority="49532">
      <formula>$B1109="Liberado"</formula>
    </cfRule>
    <cfRule type="expression" dxfId="2295" priority="49571">
      <formula>$B1109="Arribado"</formula>
    </cfRule>
    <cfRule type="expression" dxfId="2301" priority="49565">
      <formula>$B1109="Descargado"</formula>
    </cfRule>
    <cfRule type="expression" dxfId="2302" priority="49564">
      <formula>$B1109="Liberado"</formula>
    </cfRule>
    <cfRule type="expression" dxfId="2" priority="49569">
      <formula>$B1109="Confirmado"</formula>
    </cfRule>
    <cfRule type="expression" dxfId="2298" priority="49536">
      <formula>$B1109="Cancelado"</formula>
    </cfRule>
    <cfRule type="expression" dxfId="2299" priority="49535">
      <formula>$B1109="Cargado"</formula>
    </cfRule>
  </conditionalFormatting>
  <conditionalFormatting sqref="A1114">
    <cfRule type="expression" dxfId="2298" priority="49392">
      <formula>$B1114="Cancelado"</formula>
    </cfRule>
    <cfRule type="expression" dxfId="2302" priority="49388">
      <formula>$B1114="Liberado"</formula>
    </cfRule>
    <cfRule type="expression" dxfId="2295" priority="49427">
      <formula>$B1114="Arribado"</formula>
    </cfRule>
    <cfRule type="expression" dxfId="2295" priority="49395">
      <formula>$B1114="Arribado"</formula>
    </cfRule>
    <cfRule type="expression" dxfId="2296" priority="49394">
      <formula>$B1114="Solicitado"</formula>
    </cfRule>
    <cfRule type="expression" dxfId="2" priority="49393">
      <formula>$B1114="Confirmado"</formula>
    </cfRule>
    <cfRule type="expression" dxfId="2300" priority="49390">
      <formula>$B1114="Frontera"</formula>
    </cfRule>
    <cfRule type="expression" dxfId="2300" priority="49422">
      <formula>$B1114="Frontera"</formula>
    </cfRule>
    <cfRule type="expression" dxfId="2301" priority="49389">
      <formula>$B1114="Descargado"</formula>
    </cfRule>
    <cfRule type="expression" dxfId="2299" priority="49423">
      <formula>$B1114="Cargado"</formula>
    </cfRule>
    <cfRule type="expression" dxfId="2301" priority="49421">
      <formula>$B1114="Descargado"</formula>
    </cfRule>
    <cfRule type="expression" dxfId="2302" priority="49420">
      <formula>$B1114="Liberado"</formula>
    </cfRule>
    <cfRule type="expression" dxfId="2298" priority="49424">
      <formula>$B1114="Cancelado"</formula>
    </cfRule>
    <cfRule type="expression" dxfId="2" priority="49425">
      <formula>$B1114="Confirmado"</formula>
    </cfRule>
    <cfRule type="expression" dxfId="2296" priority="49426">
      <formula>$B1114="Solicitado"</formula>
    </cfRule>
    <cfRule type="expression" dxfId="2299" priority="49391">
      <formula>$B1114="Cargado"</formula>
    </cfRule>
  </conditionalFormatting>
  <conditionalFormatting sqref="A1115">
    <cfRule type="expression" dxfId="2302" priority="49276">
      <formula>$B1115="Liberado"</formula>
    </cfRule>
    <cfRule type="expression" dxfId="2" priority="49249">
      <formula>$B1115="Confirmado"</formula>
    </cfRule>
    <cfRule type="expression" dxfId="2301" priority="49277">
      <formula>$B1115="Descargado"</formula>
    </cfRule>
    <cfRule type="expression" dxfId="2295" priority="49283">
      <formula>$B1115="Arribado"</formula>
    </cfRule>
    <cfRule type="expression" dxfId="2298" priority="49248">
      <formula>$B1115="Cancelado"</formula>
    </cfRule>
    <cfRule type="expression" dxfId="2300" priority="49246">
      <formula>$B1115="Frontera"</formula>
    </cfRule>
    <cfRule type="expression" dxfId="2301" priority="49245">
      <formula>$B1115="Descargado"</formula>
    </cfRule>
    <cfRule type="expression" dxfId="2296" priority="49250">
      <formula>$B1115="Solicitado"</formula>
    </cfRule>
    <cfRule type="expression" dxfId="2299" priority="49247">
      <formula>$B1115="Cargado"</formula>
    </cfRule>
    <cfRule type="expression" dxfId="2" priority="49281">
      <formula>$B1115="Confirmado"</formula>
    </cfRule>
    <cfRule type="expression" dxfId="2300" priority="49278">
      <formula>$B1115="Frontera"</formula>
    </cfRule>
    <cfRule type="expression" dxfId="2302" priority="49244">
      <formula>$B1115="Liberado"</formula>
    </cfRule>
    <cfRule type="expression" dxfId="2298" priority="49280">
      <formula>$B1115="Cancelado"</formula>
    </cfRule>
    <cfRule type="expression" dxfId="2296" priority="49282">
      <formula>$B1115="Solicitado"</formula>
    </cfRule>
    <cfRule type="expression" dxfId="2295" priority="49251">
      <formula>$B1115="Arribado"</formula>
    </cfRule>
    <cfRule type="expression" dxfId="2299" priority="49279">
      <formula>$B1115="Cargado"</formula>
    </cfRule>
  </conditionalFormatting>
  <conditionalFormatting sqref="A1116">
    <cfRule type="expression" dxfId="2" priority="49105">
      <formula>$B1116="Confirmado"</formula>
    </cfRule>
    <cfRule type="expression" dxfId="2296" priority="49138">
      <formula>$B1116="Solicitado"</formula>
    </cfRule>
    <cfRule type="expression" dxfId="2295" priority="49139">
      <formula>$B1116="Arribado"</formula>
    </cfRule>
    <cfRule type="expression" dxfId="2302" priority="49100">
      <formula>$B1116="Liberado"</formula>
    </cfRule>
    <cfRule type="expression" dxfId="2302" priority="49132">
      <formula>$B1116="Liberado"</formula>
    </cfRule>
    <cfRule type="expression" dxfId="2299" priority="49135">
      <formula>$B1116="Cargado"</formula>
    </cfRule>
    <cfRule type="expression" dxfId="2" priority="49137">
      <formula>$B1116="Confirmado"</formula>
    </cfRule>
    <cfRule type="expression" dxfId="2301" priority="49101">
      <formula>$B1116="Descargado"</formula>
    </cfRule>
    <cfRule type="expression" dxfId="2300" priority="49102">
      <formula>$B1116="Frontera"</formula>
    </cfRule>
    <cfRule type="expression" dxfId="2299" priority="49103">
      <formula>$B1116="Cargado"</formula>
    </cfRule>
    <cfRule type="expression" dxfId="2298" priority="49104">
      <formula>$B1116="Cancelado"</formula>
    </cfRule>
    <cfRule type="expression" dxfId="2296" priority="49106">
      <formula>$B1116="Solicitado"</formula>
    </cfRule>
    <cfRule type="expression" dxfId="2300" priority="49134">
      <formula>$B1116="Frontera"</formula>
    </cfRule>
    <cfRule type="expression" dxfId="2301" priority="49133">
      <formula>$B1116="Descargado"</formula>
    </cfRule>
    <cfRule type="expression" dxfId="2298" priority="49136">
      <formula>$B1116="Cancelado"</formula>
    </cfRule>
    <cfRule type="expression" dxfId="2295" priority="49107">
      <formula>$B1116="Arribado"</formula>
    </cfRule>
  </conditionalFormatting>
  <conditionalFormatting sqref="A1117">
    <cfRule type="expression" dxfId="2298" priority="48960">
      <formula>$B1117="Cancelado"</formula>
    </cfRule>
    <cfRule type="expression" dxfId="2299" priority="48959">
      <formula>$B1117="Cargado"</formula>
    </cfRule>
    <cfRule type="expression" dxfId="2299" priority="48991">
      <formula>$B1117="Cargado"</formula>
    </cfRule>
    <cfRule type="expression" dxfId="2300" priority="48958">
      <formula>$B1117="Frontera"</formula>
    </cfRule>
    <cfRule type="expression" dxfId="2301" priority="48957">
      <formula>$B1117="Descargado"</formula>
    </cfRule>
    <cfRule type="expression" dxfId="2302" priority="48956">
      <formula>$B1117="Liberado"</formula>
    </cfRule>
    <cfRule type="expression" dxfId="2295" priority="48995">
      <formula>$B1117="Arribado"</formula>
    </cfRule>
    <cfRule type="expression" dxfId="2301" priority="48989">
      <formula>$B1117="Descargado"</formula>
    </cfRule>
    <cfRule type="expression" dxfId="2296" priority="48994">
      <formula>$B1117="Solicitado"</formula>
    </cfRule>
    <cfRule type="expression" dxfId="2" priority="48993">
      <formula>$B1117="Confirmado"</formula>
    </cfRule>
    <cfRule type="expression" dxfId="2298" priority="48992">
      <formula>$B1117="Cancelado"</formula>
    </cfRule>
    <cfRule type="expression" dxfId="2300" priority="48990">
      <formula>$B1117="Frontera"</formula>
    </cfRule>
    <cfRule type="expression" dxfId="2" priority="48961">
      <formula>$B1117="Confirmado"</formula>
    </cfRule>
    <cfRule type="expression" dxfId="2296" priority="48962">
      <formula>$B1117="Solicitado"</formula>
    </cfRule>
    <cfRule type="expression" dxfId="2302" priority="48988">
      <formula>$B1117="Liberado"</formula>
    </cfRule>
    <cfRule type="expression" dxfId="2295" priority="48963">
      <formula>$B1117="Arribado"</formula>
    </cfRule>
  </conditionalFormatting>
  <conditionalFormatting sqref="A1118">
    <cfRule type="expression" dxfId="2299" priority="48415">
      <formula>$B1118="Cargado"</formula>
    </cfRule>
    <cfRule type="expression" dxfId="2295" priority="48387">
      <formula>$B1118="Arribado"</formula>
    </cfRule>
    <cfRule type="expression" dxfId="2302" priority="48380">
      <formula>$B1118="Liberado"</formula>
    </cfRule>
    <cfRule type="expression" dxfId="2302" priority="48412">
      <formula>$B1118="Liberado"</formula>
    </cfRule>
    <cfRule type="expression" dxfId="2301" priority="48413">
      <formula>$B1118="Descargado"</formula>
    </cfRule>
    <cfRule type="expression" dxfId="2300" priority="48414">
      <formula>$B1118="Frontera"</formula>
    </cfRule>
    <cfRule type="expression" dxfId="2298" priority="48416">
      <formula>$B1118="Cancelado"</formula>
    </cfRule>
    <cfRule type="expression" dxfId="2" priority="48417">
      <formula>$B1118="Confirmado"</formula>
    </cfRule>
    <cfRule type="expression" dxfId="2295" priority="48419">
      <formula>$B1118="Arribado"</formula>
    </cfRule>
    <cfRule type="expression" dxfId="2296" priority="48386">
      <formula>$B1118="Solicitado"</formula>
    </cfRule>
    <cfRule type="expression" dxfId="2" priority="48385">
      <formula>$B1118="Confirmado"</formula>
    </cfRule>
    <cfRule type="expression" dxfId="2298" priority="48384">
      <formula>$B1118="Cancelado"</formula>
    </cfRule>
    <cfRule type="expression" dxfId="2299" priority="48383">
      <formula>$B1118="Cargado"</formula>
    </cfRule>
    <cfRule type="expression" dxfId="2300" priority="48382">
      <formula>$B1118="Frontera"</formula>
    </cfRule>
    <cfRule type="expression" dxfId="2301" priority="48381">
      <formula>$B1118="Descargado"</formula>
    </cfRule>
    <cfRule type="expression" dxfId="2296" priority="48418">
      <formula>$B1118="Solicitado"</formula>
    </cfRule>
  </conditionalFormatting>
  <conditionalFormatting sqref="A1119">
    <cfRule type="expression" dxfId="2299" priority="48815">
      <formula>$B1119="Cargado"</formula>
    </cfRule>
    <cfRule type="expression" dxfId="2298" priority="48816">
      <formula>$B1119="Cancelado"</formula>
    </cfRule>
    <cfRule type="expression" dxfId="2" priority="48817">
      <formula>$B1119="Confirmado"</formula>
    </cfRule>
    <cfRule type="expression" dxfId="2296" priority="48818">
      <formula>$B1119="Solicitado"</formula>
    </cfRule>
    <cfRule type="expression" dxfId="2299" priority="48847">
      <formula>$B1119="Cargado"</formula>
    </cfRule>
    <cfRule type="expression" dxfId="2300" priority="48814">
      <formula>$B1119="Frontera"</formula>
    </cfRule>
    <cfRule type="expression" dxfId="2301" priority="48813">
      <formula>$B1119="Descargado"</formula>
    </cfRule>
    <cfRule type="expression" dxfId="2295" priority="48851">
      <formula>$B1119="Arribado"</formula>
    </cfRule>
    <cfRule type="expression" dxfId="2301" priority="48845">
      <formula>$B1119="Descargado"</formula>
    </cfRule>
    <cfRule type="expression" dxfId="2302" priority="48812">
      <formula>$B1119="Liberado"</formula>
    </cfRule>
    <cfRule type="expression" dxfId="2302" priority="48844">
      <formula>$B1119="Liberado"</formula>
    </cfRule>
    <cfRule type="expression" dxfId="2295" priority="48819">
      <formula>$B1119="Arribado"</formula>
    </cfRule>
    <cfRule type="expression" dxfId="2300" priority="48846">
      <formula>$B1119="Frontera"</formula>
    </cfRule>
    <cfRule type="expression" dxfId="2298" priority="48848">
      <formula>$B1119="Cancelado"</formula>
    </cfRule>
    <cfRule type="expression" dxfId="2" priority="48849">
      <formula>$B1119="Confirmado"</formula>
    </cfRule>
    <cfRule type="expression" dxfId="2296" priority="48850">
      <formula>$B1119="Solicitado"</formula>
    </cfRule>
  </conditionalFormatting>
  <conditionalFormatting sqref="A1120 A1122:A1124">
    <cfRule type="expression" dxfId="2302" priority="48700">
      <formula>$B1120="Liberado"</formula>
    </cfRule>
    <cfRule type="expression" dxfId="2295" priority="48675">
      <formula>$B1120="Arribado"</formula>
    </cfRule>
    <cfRule type="expression" dxfId="2296" priority="48674">
      <formula>$B1120="Solicitado"</formula>
    </cfRule>
    <cfRule type="expression" dxfId="2298" priority="48672">
      <formula>$B1120="Cancelado"</formula>
    </cfRule>
    <cfRule type="expression" dxfId="2299" priority="48671">
      <formula>$B1120="Cargado"</formula>
    </cfRule>
    <cfRule type="expression" dxfId="2300" priority="48670">
      <formula>$B1120="Frontera"</formula>
    </cfRule>
    <cfRule type="expression" dxfId="2301" priority="48669">
      <formula>$B1120="Descargado"</formula>
    </cfRule>
    <cfRule type="expression" dxfId="2302" priority="48668">
      <formula>$B1120="Liberado"</formula>
    </cfRule>
    <cfRule type="expression" dxfId="2" priority="48673">
      <formula>$B1120="Confirmado"</formula>
    </cfRule>
    <cfRule type="expression" dxfId="2295" priority="48707">
      <formula>$B1120="Arribado"</formula>
    </cfRule>
    <cfRule type="expression" dxfId="2296" priority="48706">
      <formula>$B1120="Solicitado"</formula>
    </cfRule>
    <cfRule type="expression" dxfId="2" priority="48705">
      <formula>$B1120="Confirmado"</formula>
    </cfRule>
    <cfRule type="expression" dxfId="2298" priority="48704">
      <formula>$B1120="Cancelado"</formula>
    </cfRule>
    <cfRule type="expression" dxfId="2299" priority="48703">
      <formula>$B1120="Cargado"</formula>
    </cfRule>
    <cfRule type="expression" dxfId="2300" priority="48702">
      <formula>$B1120="Frontera"</formula>
    </cfRule>
    <cfRule type="expression" dxfId="2301" priority="48701">
      <formula>$B1120="Descargado"</formula>
    </cfRule>
  </conditionalFormatting>
  <conditionalFormatting sqref="A1121">
    <cfRule type="expression" dxfId="2301" priority="48525">
      <formula>$B1121="Descargado"</formula>
    </cfRule>
    <cfRule type="expression" dxfId="2299" priority="48559">
      <formula>$B1121="Cargado"</formula>
    </cfRule>
    <cfRule type="expression" dxfId="2300" priority="48526">
      <formula>$B1121="Frontera"</formula>
    </cfRule>
    <cfRule type="expression" dxfId="2296" priority="48530">
      <formula>$B1121="Solicitado"</formula>
    </cfRule>
    <cfRule type="expression" dxfId="2" priority="48529">
      <formula>$B1121="Confirmado"</formula>
    </cfRule>
    <cfRule type="expression" dxfId="2300" priority="48558">
      <formula>$B1121="Frontera"</formula>
    </cfRule>
    <cfRule type="expression" dxfId="2298" priority="48528">
      <formula>$B1121="Cancelado"</formula>
    </cfRule>
    <cfRule type="expression" dxfId="2301" priority="48557">
      <formula>$B1121="Descargado"</formula>
    </cfRule>
    <cfRule type="expression" dxfId="2295" priority="48563">
      <formula>$B1121="Arribado"</formula>
    </cfRule>
    <cfRule type="expression" dxfId="2299" priority="48527">
      <formula>$B1121="Cargado"</formula>
    </cfRule>
    <cfRule type="expression" dxfId="2302" priority="48556">
      <formula>$B1121="Liberado"</formula>
    </cfRule>
    <cfRule type="expression" dxfId="2" priority="48561">
      <formula>$B1121="Confirmado"</formula>
    </cfRule>
    <cfRule type="expression" dxfId="2302" priority="48524">
      <formula>$B1121="Liberado"</formula>
    </cfRule>
    <cfRule type="expression" dxfId="2295" priority="48531">
      <formula>$B1121="Arribado"</formula>
    </cfRule>
    <cfRule type="expression" dxfId="2296" priority="48562">
      <formula>$B1121="Solicitado"</formula>
    </cfRule>
    <cfRule type="expression" dxfId="2298" priority="48560">
      <formula>$B1121="Cancelado"</formula>
    </cfRule>
  </conditionalFormatting>
  <conditionalFormatting sqref="A1125:A1126">
    <cfRule type="expression" dxfId="2302" priority="48236">
      <formula>$B1125="Liberado"</formula>
    </cfRule>
    <cfRule type="expression" dxfId="2299" priority="48271">
      <formula>$B1125="Cargado"</formula>
    </cfRule>
    <cfRule type="expression" dxfId="2301" priority="48237">
      <formula>$B1125="Descargado"</formula>
    </cfRule>
    <cfRule type="expression" dxfId="2298" priority="48240">
      <formula>$B1125="Cancelado"</formula>
    </cfRule>
    <cfRule type="expression" dxfId="2301" priority="48269">
      <formula>$B1125="Descargado"</formula>
    </cfRule>
    <cfRule type="expression" dxfId="2302" priority="48268">
      <formula>$B1125="Liberado"</formula>
    </cfRule>
    <cfRule type="expression" dxfId="2295" priority="48243">
      <formula>$B1125="Arribado"</formula>
    </cfRule>
    <cfRule type="expression" dxfId="2300" priority="48270">
      <formula>$B1125="Frontera"</formula>
    </cfRule>
    <cfRule type="expression" dxfId="2299" priority="48239">
      <formula>$B1125="Cargado"</formula>
    </cfRule>
    <cfRule type="expression" dxfId="2296" priority="48242">
      <formula>$B1125="Solicitado"</formula>
    </cfRule>
    <cfRule type="expression" dxfId="2300" priority="48238">
      <formula>$B1125="Frontera"</formula>
    </cfRule>
    <cfRule type="expression" dxfId="2" priority="48241">
      <formula>$B1125="Confirmado"</formula>
    </cfRule>
    <cfRule type="expression" dxfId="2295" priority="48275">
      <formula>$B1125="Arribado"</formula>
    </cfRule>
    <cfRule type="expression" dxfId="2296" priority="48274">
      <formula>$B1125="Solicitado"</formula>
    </cfRule>
    <cfRule type="expression" dxfId="2" priority="48273">
      <formula>$B1125="Confirmado"</formula>
    </cfRule>
    <cfRule type="expression" dxfId="2298" priority="48272">
      <formula>$B1125="Cancelado"</formula>
    </cfRule>
  </conditionalFormatting>
  <conditionalFormatting sqref="A1127:A1128">
    <cfRule type="expression" dxfId="2295" priority="46835">
      <formula>$B1127="Arribado"</formula>
    </cfRule>
    <cfRule type="expression" dxfId="2296" priority="46802">
      <formula>$B1127="Solicitado"</formula>
    </cfRule>
    <cfRule type="expression" dxfId="2302" priority="46796">
      <formula>$B1127="Liberado"</formula>
    </cfRule>
    <cfRule type="expression" dxfId="2301" priority="46797">
      <formula>$B1127="Descargado"</formula>
    </cfRule>
    <cfRule type="expression" dxfId="2300" priority="46798">
      <formula>$B1127="Frontera"</formula>
    </cfRule>
    <cfRule type="expression" dxfId="2299" priority="46799">
      <formula>$B1127="Cargado"</formula>
    </cfRule>
    <cfRule type="expression" dxfId="2298" priority="46800">
      <formula>$B1127="Cancelado"</formula>
    </cfRule>
    <cfRule type="expression" dxfId="2" priority="46801">
      <formula>$B1127="Confirmado"</formula>
    </cfRule>
    <cfRule type="expression" dxfId="2296" priority="46834">
      <formula>$B1127="Solicitado"</formula>
    </cfRule>
    <cfRule type="expression" dxfId="2295" priority="46803">
      <formula>$B1127="Arribado"</formula>
    </cfRule>
    <cfRule type="expression" dxfId="2302" priority="46828">
      <formula>$B1127="Liberado"</formula>
    </cfRule>
    <cfRule type="expression" dxfId="2301" priority="46829">
      <formula>$B1127="Descargado"</formula>
    </cfRule>
    <cfRule type="expression" dxfId="2300" priority="46830">
      <formula>$B1127="Frontera"</formula>
    </cfRule>
    <cfRule type="expression" dxfId="2299" priority="46831">
      <formula>$B1127="Cargado"</formula>
    </cfRule>
    <cfRule type="expression" dxfId="2298" priority="46832">
      <formula>$B1127="Cancelado"</formula>
    </cfRule>
    <cfRule type="expression" dxfId="2" priority="46833">
      <formula>$B1127="Confirmado"</formula>
    </cfRule>
  </conditionalFormatting>
  <conditionalFormatting sqref="A1130">
    <cfRule type="expression" dxfId="2302" priority="46644">
      <formula>$B1130="Liberado"</formula>
    </cfRule>
    <cfRule type="expression" dxfId="2296" priority="46650">
      <formula>$B1130="Solicitado"</formula>
    </cfRule>
    <cfRule type="expression" dxfId="2300" priority="46678">
      <formula>$B1130="Frontera"</formula>
    </cfRule>
    <cfRule type="expression" dxfId="2301" priority="46645">
      <formula>$B1130="Descargado"</formula>
    </cfRule>
    <cfRule type="expression" dxfId="2300" priority="46646">
      <formula>$B1130="Frontera"</formula>
    </cfRule>
    <cfRule type="expression" dxfId="2" priority="46649">
      <formula>$B1130="Confirmado"</formula>
    </cfRule>
    <cfRule type="expression" dxfId="2298" priority="46648">
      <formula>$B1130="Cancelado"</formula>
    </cfRule>
    <cfRule type="expression" dxfId="2299" priority="46647">
      <formula>$B1130="Cargado"</formula>
    </cfRule>
    <cfRule type="expression" dxfId="2295" priority="46651">
      <formula>$B1130="Arribado"</formula>
    </cfRule>
    <cfRule type="expression" dxfId="2302" priority="46676">
      <formula>$B1130="Liberado"</formula>
    </cfRule>
    <cfRule type="expression" dxfId="2301" priority="46677">
      <formula>$B1130="Descargado"</formula>
    </cfRule>
    <cfRule type="expression" dxfId="2299" priority="46679">
      <formula>$B1130="Cargado"</formula>
    </cfRule>
    <cfRule type="expression" dxfId="2" priority="46681">
      <formula>$B1130="Confirmado"</formula>
    </cfRule>
    <cfRule type="expression" dxfId="2296" priority="46682">
      <formula>$B1130="Solicitado"</formula>
    </cfRule>
    <cfRule type="expression" dxfId="2298" priority="46680">
      <formula>$B1130="Cancelado"</formula>
    </cfRule>
    <cfRule type="expression" dxfId="2295" priority="46683">
      <formula>$B1130="Arribado"</formula>
    </cfRule>
  </conditionalFormatting>
  <conditionalFormatting sqref="A1140:A1141">
    <cfRule type="expression" dxfId="2" priority="47441">
      <formula>$B1140="Confirmado"</formula>
    </cfRule>
    <cfRule type="expression" dxfId="2" priority="47433">
      <formula>$B1140="Confirmado"</formula>
    </cfRule>
    <cfRule type="expression" dxfId="2296" priority="47434">
      <formula>$B1140="Solicitado"</formula>
    </cfRule>
    <cfRule type="expression" dxfId="2295" priority="47435">
      <formula>$B1140="Arribado"</formula>
    </cfRule>
    <cfRule type="expression" dxfId="2295" priority="47443">
      <formula>$B1140="Arribado"</formula>
    </cfRule>
    <cfRule type="expression" dxfId="2300" priority="47430">
      <formula>$B1140="Frontera"</formula>
    </cfRule>
    <cfRule type="expression" dxfId="2298" priority="47432">
      <formula>$B1140="Cancelado"</formula>
    </cfRule>
    <cfRule type="expression" dxfId="2302" priority="47436">
      <formula>$B1140="Liberado"</formula>
    </cfRule>
    <cfRule type="expression" dxfId="2296" priority="47442">
      <formula>$B1140="Solicitado"</formula>
    </cfRule>
    <cfRule type="expression" dxfId="2298" priority="47440">
      <formula>$B1140="Cancelado"</formula>
    </cfRule>
    <cfRule type="expression" dxfId="2302" priority="47428">
      <formula>$B1140="Liberado"</formula>
    </cfRule>
    <cfRule type="expression" dxfId="2301" priority="47429">
      <formula>$B1140="Descargado"</formula>
    </cfRule>
    <cfRule type="expression" dxfId="2299" priority="47431">
      <formula>$B1140="Cargado"</formula>
    </cfRule>
    <cfRule type="expression" dxfId="2300" priority="47438">
      <formula>$B1140="Frontera"</formula>
    </cfRule>
    <cfRule type="expression" dxfId="2299" priority="47439">
      <formula>$B1140="Cargado"</formula>
    </cfRule>
    <cfRule type="expression" dxfId="2301" priority="47437">
      <formula>$B1140="Descargado"</formula>
    </cfRule>
  </conditionalFormatting>
  <conditionalFormatting sqref="A1142">
    <cfRule type="expression" dxfId="2300" priority="47230">
      <formula>$B1142="Frontera"</formula>
    </cfRule>
    <cfRule type="expression" dxfId="2295" priority="47267">
      <formula>$B1142="Arribado"</formula>
    </cfRule>
    <cfRule type="expression" dxfId="2295" priority="47235">
      <formula>$B1142="Arribado"</formula>
    </cfRule>
    <cfRule type="expression" dxfId="2296" priority="47266">
      <formula>$B1142="Solicitado"</formula>
    </cfRule>
    <cfRule type="expression" dxfId="2" priority="47233">
      <formula>$B1142="Confirmado"</formula>
    </cfRule>
    <cfRule type="expression" dxfId="2" priority="47265">
      <formula>$B1142="Confirmado"</formula>
    </cfRule>
    <cfRule type="expression" dxfId="2298" priority="47264">
      <formula>$B1142="Cancelado"</formula>
    </cfRule>
    <cfRule type="expression" dxfId="2299" priority="47263">
      <formula>$B1142="Cargado"</formula>
    </cfRule>
    <cfRule type="expression" dxfId="2301" priority="47261">
      <formula>$B1142="Descargado"</formula>
    </cfRule>
    <cfRule type="expression" dxfId="2300" priority="47262">
      <formula>$B1142="Frontera"</formula>
    </cfRule>
    <cfRule type="expression" dxfId="2302" priority="47260">
      <formula>$B1142="Liberado"</formula>
    </cfRule>
    <cfRule type="expression" dxfId="2302" priority="47228">
      <formula>$B1142="Liberado"</formula>
    </cfRule>
    <cfRule type="expression" dxfId="2301" priority="47229">
      <formula>$B1142="Descargado"</formula>
    </cfRule>
    <cfRule type="expression" dxfId="2299" priority="47231">
      <formula>$B1142="Cargado"</formula>
    </cfRule>
    <cfRule type="expression" dxfId="2298" priority="47232">
      <formula>$B1142="Cancelado"</formula>
    </cfRule>
    <cfRule type="expression" dxfId="2296" priority="47234">
      <formula>$B1142="Solicitado"</formula>
    </cfRule>
  </conditionalFormatting>
  <conditionalFormatting sqref="A1143 A1150">
    <cfRule type="expression" dxfId="2296" priority="46946">
      <formula>$B1143="Solicitado"</formula>
    </cfRule>
    <cfRule type="expression" dxfId="2295" priority="46947">
      <formula>$B1143="Arribado"</formula>
    </cfRule>
    <cfRule type="expression" dxfId="2302" priority="46972">
      <formula>$B1143="Liberado"</formula>
    </cfRule>
    <cfRule type="expression" dxfId="2301" priority="46973">
      <formula>$B1143="Descargado"</formula>
    </cfRule>
    <cfRule type="expression" dxfId="2295" priority="46979">
      <formula>$B1143="Arribado"</formula>
    </cfRule>
    <cfRule type="expression" dxfId="2296" priority="46978">
      <formula>$B1143="Solicitado"</formula>
    </cfRule>
    <cfRule type="expression" dxfId="2" priority="46977">
      <formula>$B1143="Confirmado"</formula>
    </cfRule>
    <cfRule type="expression" dxfId="2298" priority="46976">
      <formula>$B1143="Cancelado"</formula>
    </cfRule>
    <cfRule type="expression" dxfId="2299" priority="46975">
      <formula>$B1143="Cargado"</formula>
    </cfRule>
    <cfRule type="expression" dxfId="2300" priority="46974">
      <formula>$B1143="Frontera"</formula>
    </cfRule>
    <cfRule type="expression" dxfId="2299" priority="46943">
      <formula>$B1143="Cargado"</formula>
    </cfRule>
    <cfRule type="expression" dxfId="2298" priority="46944">
      <formula>$B1143="Cancelado"</formula>
    </cfRule>
    <cfRule type="expression" dxfId="2" priority="46945">
      <formula>$B1143="Confirmado"</formula>
    </cfRule>
    <cfRule type="expression" dxfId="2302" priority="46940">
      <formula>$B1143="Liberado"</formula>
    </cfRule>
    <cfRule type="expression" dxfId="2301" priority="46941">
      <formula>$B1143="Descargado"</formula>
    </cfRule>
    <cfRule type="expression" dxfId="2300" priority="46942">
      <formula>$B1143="Frontera"</formula>
    </cfRule>
  </conditionalFormatting>
  <conditionalFormatting sqref="A1144 C1144:H1144 J1144:U1144">
    <cfRule type="expression" dxfId="2295" priority="46563">
      <formula>$B1144="Arribado"</formula>
    </cfRule>
    <cfRule type="expression" dxfId="2296" priority="46562">
      <formula>$B1144="Solicitado"</formula>
    </cfRule>
    <cfRule type="expression" dxfId="2" priority="46561">
      <formula>$B1144="Confirmado"</formula>
    </cfRule>
    <cfRule type="expression" dxfId="2300" priority="46558">
      <formula>$B1144="Frontera"</formula>
    </cfRule>
    <cfRule type="expression" dxfId="2301" priority="46557">
      <formula>$B1144="Descargado"</formula>
    </cfRule>
    <cfRule type="expression" dxfId="2298" priority="46560">
      <formula>$B1144="Cancelado"</formula>
    </cfRule>
    <cfRule type="expression" dxfId="2299" priority="46559">
      <formula>$B1144="Cargado"</formula>
    </cfRule>
    <cfRule type="expression" dxfId="2302" priority="46556">
      <formula>$B1144="Liberado"</formula>
    </cfRule>
  </conditionalFormatting>
  <conditionalFormatting sqref="A1145:A1149 C1145:U1147 C1148:H1149 J1148:U1149 I1148:I1153">
    <cfRule type="expression" dxfId="2301" priority="46549">
      <formula>$B1145="Descargado"</formula>
    </cfRule>
    <cfRule type="expression" dxfId="2302" priority="46548">
      <formula>$B1145="Liberado"</formula>
    </cfRule>
    <cfRule type="expression" dxfId="2300" priority="46550">
      <formula>$B1145="Frontera"</formula>
    </cfRule>
    <cfRule type="expression" dxfId="2299" priority="46551">
      <formula>$B1145="Cargado"</formula>
    </cfRule>
    <cfRule type="expression" dxfId="2298" priority="46552">
      <formula>$B1145="Cancelado"</formula>
    </cfRule>
    <cfRule type="expression" dxfId="2295" priority="46555">
      <formula>$B1145="Arribado"</formula>
    </cfRule>
    <cfRule type="expression" dxfId="2296" priority="46554">
      <formula>$B1145="Solicitado"</formula>
    </cfRule>
    <cfRule type="expression" dxfId="2" priority="46553">
      <formula>$B1145="Confirmado"</formula>
    </cfRule>
  </conditionalFormatting>
  <conditionalFormatting sqref="A1151">
    <cfRule type="expression" dxfId="2" priority="47953">
      <formula>$B1151="Confirmado"</formula>
    </cfRule>
    <cfRule type="expression" dxfId="2296" priority="47954">
      <formula>$B1151="Solicitado"</formula>
    </cfRule>
    <cfRule type="expression" dxfId="2" priority="47985">
      <formula>$B1151="Confirmado"</formula>
    </cfRule>
    <cfRule type="expression" dxfId="2298" priority="47952">
      <formula>$B1151="Cancelado"</formula>
    </cfRule>
    <cfRule type="expression" dxfId="2301" priority="47981">
      <formula>$B1151="Descargado"</formula>
    </cfRule>
    <cfRule type="expression" dxfId="2300" priority="47982">
      <formula>$B1151="Frontera"</formula>
    </cfRule>
    <cfRule type="expression" dxfId="2302" priority="47948">
      <formula>$B1151="Liberado"</formula>
    </cfRule>
    <cfRule type="expression" dxfId="2301" priority="47949">
      <formula>$B1151="Descargado"</formula>
    </cfRule>
    <cfRule type="expression" dxfId="2300" priority="47950">
      <formula>$B1151="Frontera"</formula>
    </cfRule>
    <cfRule type="expression" dxfId="2299" priority="47983">
      <formula>$B1151="Cargado"</formula>
    </cfRule>
    <cfRule type="expression" dxfId="2295" priority="47955">
      <formula>$B1151="Arribado"</formula>
    </cfRule>
    <cfRule type="expression" dxfId="2302" priority="47980">
      <formula>$B1151="Liberado"</formula>
    </cfRule>
    <cfRule type="expression" dxfId="2296" priority="47986">
      <formula>$B1151="Solicitado"</formula>
    </cfRule>
    <cfRule type="expression" dxfId="2298" priority="47984">
      <formula>$B1151="Cancelado"</formula>
    </cfRule>
    <cfRule type="expression" dxfId="2295" priority="47987">
      <formula>$B1151="Arribado"</formula>
    </cfRule>
    <cfRule type="expression" dxfId="2299" priority="47951">
      <formula>$B1151="Cargado"</formula>
    </cfRule>
  </conditionalFormatting>
  <conditionalFormatting sqref="A1152">
    <cfRule type="expression" dxfId="2302" priority="46428">
      <formula>$B1152="Liberado"</formula>
    </cfRule>
    <cfRule type="expression" dxfId="2295" priority="46435">
      <formula>$B1152="Arribado"</formula>
    </cfRule>
    <cfRule type="expression" dxfId="2295" priority="46427">
      <formula>$B1152="Arribado"</formula>
    </cfRule>
    <cfRule type="expression" dxfId="2" priority="46425">
      <formula>$B1152="Confirmado"</formula>
    </cfRule>
    <cfRule type="expression" dxfId="2298" priority="46424">
      <formula>$B1152="Cancelado"</formula>
    </cfRule>
    <cfRule type="expression" dxfId="2299" priority="46423">
      <formula>$B1152="Cargado"</formula>
    </cfRule>
    <cfRule type="expression" dxfId="2300" priority="46422">
      <formula>$B1152="Frontera"</formula>
    </cfRule>
    <cfRule type="expression" dxfId="2301" priority="46429">
      <formula>$B1152="Descargado"</formula>
    </cfRule>
    <cfRule type="expression" dxfId="2296" priority="46426">
      <formula>$B1152="Solicitado"</formula>
    </cfRule>
    <cfRule type="expression" dxfId="2301" priority="46421">
      <formula>$B1152="Descargado"</formula>
    </cfRule>
    <cfRule type="expression" dxfId="2299" priority="46431">
      <formula>$B1152="Cargado"</formula>
    </cfRule>
    <cfRule type="expression" dxfId="2300" priority="46430">
      <formula>$B1152="Frontera"</formula>
    </cfRule>
    <cfRule type="expression" dxfId="2302" priority="46420">
      <formula>$B1152="Liberado"</formula>
    </cfRule>
    <cfRule type="expression" dxfId="2298" priority="46432">
      <formula>$B1152="Cancelado"</formula>
    </cfRule>
    <cfRule type="expression" dxfId="2" priority="46433">
      <formula>$B1152="Confirmado"</formula>
    </cfRule>
    <cfRule type="expression" dxfId="2296" priority="46434">
      <formula>$B1152="Solicitado"</formula>
    </cfRule>
  </conditionalFormatting>
  <conditionalFormatting sqref="A1153:A1156">
    <cfRule type="expression" dxfId="2302" priority="46284">
      <formula>$B1153="Liberado"</formula>
    </cfRule>
    <cfRule type="expression" dxfId="2295" priority="46283">
      <formula>$B1153="Arribado"</formula>
    </cfRule>
    <cfRule type="expression" dxfId="2296" priority="46282">
      <formula>$B1153="Solicitado"</formula>
    </cfRule>
    <cfRule type="expression" dxfId="2298" priority="46280">
      <formula>$B1153="Cancelado"</formula>
    </cfRule>
    <cfRule type="expression" dxfId="2299" priority="46279">
      <formula>$B1153="Cargado"</formula>
    </cfRule>
    <cfRule type="expression" dxfId="2300" priority="46278">
      <formula>$B1153="Frontera"</formula>
    </cfRule>
    <cfRule type="expression" dxfId="2301" priority="46277">
      <formula>$B1153="Descargado"</formula>
    </cfRule>
    <cfRule type="expression" dxfId="2302" priority="46276">
      <formula>$B1153="Liberado"</formula>
    </cfRule>
    <cfRule type="expression" dxfId="2" priority="46281">
      <formula>$B1153="Confirmado"</formula>
    </cfRule>
    <cfRule type="expression" dxfId="2295" priority="46291">
      <formula>$B1153="Arribado"</formula>
    </cfRule>
    <cfRule type="expression" dxfId="2296" priority="46290">
      <formula>$B1153="Solicitado"</formula>
    </cfRule>
    <cfRule type="expression" dxfId="2" priority="46289">
      <formula>$B1153="Confirmado"</formula>
    </cfRule>
    <cfRule type="expression" dxfId="2298" priority="46288">
      <formula>$B1153="Cancelado"</formula>
    </cfRule>
    <cfRule type="expression" dxfId="2299" priority="46287">
      <formula>$B1153="Cargado"</formula>
    </cfRule>
    <cfRule type="expression" dxfId="2300" priority="46286">
      <formula>$B1153="Frontera"</formula>
    </cfRule>
    <cfRule type="expression" dxfId="2301" priority="46285">
      <formula>$B1153="Descargado"</formula>
    </cfRule>
  </conditionalFormatting>
  <conditionalFormatting sqref="A1157">
    <cfRule type="expression" dxfId="2298" priority="46136">
      <formula>$B1157="Cancelado"</formula>
    </cfRule>
    <cfRule type="expression" dxfId="2295" priority="46139">
      <formula>$B1157="Arribado"</formula>
    </cfRule>
    <cfRule type="expression" dxfId="2299" priority="46143">
      <formula>$B1157="Cargado"</formula>
    </cfRule>
    <cfRule type="expression" dxfId="2296" priority="46138">
      <formula>$B1157="Solicitado"</formula>
    </cfRule>
    <cfRule type="expression" dxfId="2300" priority="46142">
      <formula>$B1157="Frontera"</formula>
    </cfRule>
    <cfRule type="expression" dxfId="2301" priority="46141">
      <formula>$B1157="Descargado"</formula>
    </cfRule>
    <cfRule type="expression" dxfId="2" priority="46137">
      <formula>$B1157="Confirmado"</formula>
    </cfRule>
    <cfRule type="expression" dxfId="2300" priority="46134">
      <formula>$B1157="Frontera"</formula>
    </cfRule>
    <cfRule type="expression" dxfId="2298" priority="46144">
      <formula>$B1157="Cancelado"</formula>
    </cfRule>
    <cfRule type="expression" dxfId="2302" priority="46132">
      <formula>$B1157="Liberado"</formula>
    </cfRule>
    <cfRule type="expression" dxfId="2299" priority="46135">
      <formula>$B1157="Cargado"</formula>
    </cfRule>
    <cfRule type="expression" dxfId="2302" priority="46140">
      <formula>$B1157="Liberado"</formula>
    </cfRule>
    <cfRule type="expression" dxfId="2301" priority="46133">
      <formula>$B1157="Descargado"</formula>
    </cfRule>
    <cfRule type="expression" dxfId="2295" priority="46147">
      <formula>$B1157="Arribado"</formula>
    </cfRule>
    <cfRule type="expression" dxfId="2296" priority="46146">
      <formula>$B1157="Solicitado"</formula>
    </cfRule>
    <cfRule type="expression" dxfId="2" priority="46145">
      <formula>$B1157="Confirmado"</formula>
    </cfRule>
  </conditionalFormatting>
  <conditionalFormatting sqref="A1158">
    <cfRule type="expression" dxfId="2299" priority="45903">
      <formula>$B1158="Cargado"</formula>
    </cfRule>
    <cfRule type="expression" dxfId="2298" priority="45904">
      <formula>$B1158="Cancelado"</formula>
    </cfRule>
    <cfRule type="expression" dxfId="2" priority="45905">
      <formula>$B1158="Confirmado"</formula>
    </cfRule>
    <cfRule type="expression" dxfId="2296" priority="45906">
      <formula>$B1158="Solicitado"</formula>
    </cfRule>
    <cfRule type="expression" dxfId="2295" priority="45907">
      <formula>$B1158="Arribado"</formula>
    </cfRule>
    <cfRule type="expression" dxfId="2302" priority="45932">
      <formula>$B1158="Liberado"</formula>
    </cfRule>
    <cfRule type="expression" dxfId="2301" priority="45933">
      <formula>$B1158="Descargado"</formula>
    </cfRule>
    <cfRule type="expression" dxfId="2300" priority="45934">
      <formula>$B1158="Frontera"</formula>
    </cfRule>
    <cfRule type="expression" dxfId="2299" priority="45935">
      <formula>$B1158="Cargado"</formula>
    </cfRule>
    <cfRule type="expression" dxfId="2298" priority="45936">
      <formula>$B1158="Cancelado"</formula>
    </cfRule>
    <cfRule type="expression" dxfId="2301" priority="45901">
      <formula>$B1158="Descargado"</formula>
    </cfRule>
    <cfRule type="expression" dxfId="2300" priority="45902">
      <formula>$B1158="Frontera"</formula>
    </cfRule>
    <cfRule type="expression" dxfId="2" priority="45937">
      <formula>$B1158="Confirmado"</formula>
    </cfRule>
    <cfRule type="expression" dxfId="2296" priority="45938">
      <formula>$B1158="Solicitado"</formula>
    </cfRule>
    <cfRule type="expression" dxfId="2295" priority="45939">
      <formula>$B1158="Arribado"</formula>
    </cfRule>
    <cfRule type="expression" dxfId="2302" priority="45900">
      <formula>$B1158="Liberado"</formula>
    </cfRule>
  </conditionalFormatting>
  <conditionalFormatting sqref="A1159">
    <cfRule type="expression" dxfId="2295" priority="45683">
      <formula>$B1159="Arribado"</formula>
    </cfRule>
    <cfRule type="expression" dxfId="2298" priority="45680">
      <formula>$B1159="Cancelado"</formula>
    </cfRule>
    <cfRule type="expression" dxfId="2299" priority="45679">
      <formula>$B1159="Cargado"</formula>
    </cfRule>
    <cfRule type="expression" dxfId="2300" priority="45678">
      <formula>$B1159="Frontera"</formula>
    </cfRule>
    <cfRule type="expression" dxfId="2301" priority="45677">
      <formula>$B1159="Descargado"</formula>
    </cfRule>
    <cfRule type="expression" dxfId="2302" priority="45676">
      <formula>$B1159="Liberado"</formula>
    </cfRule>
    <cfRule type="expression" dxfId="2295" priority="45675">
      <formula>$B1159="Arribado"</formula>
    </cfRule>
    <cfRule type="expression" dxfId="2296" priority="45674">
      <formula>$B1159="Solicitado"</formula>
    </cfRule>
    <cfRule type="expression" dxfId="2" priority="45673">
      <formula>$B1159="Confirmado"</formula>
    </cfRule>
    <cfRule type="expression" dxfId="2298" priority="45672">
      <formula>$B1159="Cancelado"</formula>
    </cfRule>
    <cfRule type="expression" dxfId="2299" priority="45671">
      <formula>$B1159="Cargado"</formula>
    </cfRule>
    <cfRule type="expression" dxfId="2300" priority="45670">
      <formula>$B1159="Frontera"</formula>
    </cfRule>
    <cfRule type="expression" dxfId="2301" priority="45669">
      <formula>$B1159="Descargado"</formula>
    </cfRule>
    <cfRule type="expression" dxfId="2296" priority="45682">
      <formula>$B1159="Solicitado"</formula>
    </cfRule>
    <cfRule type="expression" dxfId="2302" priority="45668">
      <formula>$B1159="Liberado"</formula>
    </cfRule>
    <cfRule type="expression" dxfId="2" priority="45681">
      <formula>$B1159="Confirmado"</formula>
    </cfRule>
  </conditionalFormatting>
  <conditionalFormatting sqref="A1160">
    <cfRule type="expression" dxfId="2302" priority="45412">
      <formula>$B1160="Liberado"</formula>
    </cfRule>
    <cfRule type="expression" dxfId="2295" priority="45427">
      <formula>$B1160="Arribado"</formula>
    </cfRule>
    <cfRule type="expression" dxfId="2296" priority="45426">
      <formula>$B1160="Solicitado"</formula>
    </cfRule>
    <cfRule type="expression" dxfId="2" priority="45425">
      <formula>$B1160="Confirmado"</formula>
    </cfRule>
    <cfRule type="expression" dxfId="2298" priority="45424">
      <formula>$B1160="Cancelado"</formula>
    </cfRule>
    <cfRule type="expression" dxfId="2299" priority="45423">
      <formula>$B1160="Cargado"</formula>
    </cfRule>
    <cfRule type="expression" dxfId="2300" priority="45422">
      <formula>$B1160="Frontera"</formula>
    </cfRule>
    <cfRule type="expression" dxfId="2301" priority="45421">
      <formula>$B1160="Descargado"</formula>
    </cfRule>
    <cfRule type="expression" dxfId="2302" priority="45420">
      <formula>$B1160="Liberado"</formula>
    </cfRule>
    <cfRule type="expression" dxfId="2296" priority="45418">
      <formula>$B1160="Solicitado"</formula>
    </cfRule>
    <cfRule type="expression" dxfId="2" priority="45417">
      <formula>$B1160="Confirmado"</formula>
    </cfRule>
    <cfRule type="expression" dxfId="2298" priority="45416">
      <formula>$B1160="Cancelado"</formula>
    </cfRule>
    <cfRule type="expression" dxfId="2299" priority="45415">
      <formula>$B1160="Cargado"</formula>
    </cfRule>
    <cfRule type="expression" dxfId="2300" priority="45414">
      <formula>$B1160="Frontera"</formula>
    </cfRule>
    <cfRule type="expression" dxfId="2301" priority="45413">
      <formula>$B1160="Descargado"</formula>
    </cfRule>
    <cfRule type="expression" dxfId="2295" priority="45419">
      <formula>$B1160="Arribado"</formula>
    </cfRule>
  </conditionalFormatting>
  <conditionalFormatting sqref="A1161">
    <cfRule type="expression" dxfId="2296" priority="45394">
      <formula>$B1161="Solicitado"</formula>
    </cfRule>
    <cfRule type="expression" dxfId="2301" priority="45381">
      <formula>$B1161="Descargado"</formula>
    </cfRule>
    <cfRule type="expression" dxfId="2300" priority="45382">
      <formula>$B1161="Frontera"</formula>
    </cfRule>
    <cfRule type="expression" dxfId="2299" priority="45383">
      <formula>$B1161="Cargado"</formula>
    </cfRule>
    <cfRule type="expression" dxfId="2298" priority="45384">
      <formula>$B1161="Cancelado"</formula>
    </cfRule>
    <cfRule type="expression" dxfId="2" priority="45385">
      <formula>$B1161="Confirmado"</formula>
    </cfRule>
    <cfRule type="expression" dxfId="2296" priority="45386">
      <formula>$B1161="Solicitado"</formula>
    </cfRule>
    <cfRule type="expression" dxfId="2295" priority="45387">
      <formula>$B1161="Arribado"</formula>
    </cfRule>
    <cfRule type="expression" dxfId="2302" priority="45388">
      <formula>$B1161="Liberado"</formula>
    </cfRule>
    <cfRule type="expression" dxfId="2301" priority="45389">
      <formula>$B1161="Descargado"</formula>
    </cfRule>
    <cfRule type="expression" dxfId="2300" priority="45390">
      <formula>$B1161="Frontera"</formula>
    </cfRule>
    <cfRule type="expression" dxfId="2299" priority="45391">
      <formula>$B1161="Cargado"</formula>
    </cfRule>
    <cfRule type="expression" dxfId="2298" priority="45392">
      <formula>$B1161="Cancelado"</formula>
    </cfRule>
    <cfRule type="expression" dxfId="2" priority="45393">
      <formula>$B1161="Confirmado"</formula>
    </cfRule>
    <cfRule type="expression" dxfId="2295" priority="45395">
      <formula>$B1161="Arribado"</formula>
    </cfRule>
    <cfRule type="expression" dxfId="2302" priority="45380">
      <formula>$B1161="Liberado"</formula>
    </cfRule>
  </conditionalFormatting>
  <conditionalFormatting sqref="A1162">
    <cfRule type="expression" dxfId="2" priority="45137">
      <formula>$B1162="Confirmado"</formula>
    </cfRule>
    <cfRule type="expression" dxfId="2299" priority="45135">
      <formula>$B1162="Cargado"</formula>
    </cfRule>
    <cfRule type="expression" dxfId="2300" priority="45134">
      <formula>$B1162="Frontera"</formula>
    </cfRule>
    <cfRule type="expression" dxfId="2301" priority="45133">
      <formula>$B1162="Descargado"</formula>
    </cfRule>
    <cfRule type="expression" dxfId="2302" priority="45132">
      <formula>$B1162="Liberado"</formula>
    </cfRule>
    <cfRule type="expression" dxfId="2295" priority="45131">
      <formula>$B1162="Arribado"</formula>
    </cfRule>
    <cfRule type="expression" dxfId="2296" priority="45130">
      <formula>$B1162="Solicitado"</formula>
    </cfRule>
    <cfRule type="expression" dxfId="2" priority="45129">
      <formula>$B1162="Confirmado"</formula>
    </cfRule>
    <cfRule type="expression" dxfId="2298" priority="45128">
      <formula>$B1162="Cancelado"</formula>
    </cfRule>
    <cfRule type="expression" dxfId="2300" priority="45126">
      <formula>$B1162="Frontera"</formula>
    </cfRule>
    <cfRule type="expression" dxfId="2295" priority="45139">
      <formula>$B1162="Arribado"</formula>
    </cfRule>
    <cfRule type="expression" dxfId="2296" priority="45138">
      <formula>$B1162="Solicitado"</formula>
    </cfRule>
    <cfRule type="expression" dxfId="2298" priority="45136">
      <formula>$B1162="Cancelado"</formula>
    </cfRule>
    <cfRule type="expression" dxfId="2302" priority="45124">
      <formula>$B1162="Liberado"</formula>
    </cfRule>
    <cfRule type="expression" dxfId="2301" priority="45125">
      <formula>$B1162="Descargado"</formula>
    </cfRule>
    <cfRule type="expression" dxfId="2299" priority="45127">
      <formula>$B1162="Cargado"</formula>
    </cfRule>
  </conditionalFormatting>
  <conditionalFormatting sqref="A1163">
    <cfRule type="expression" dxfId="2298" priority="45104">
      <formula>$B1163="Cancelado"</formula>
    </cfRule>
    <cfRule type="expression" dxfId="2302" priority="45100">
      <formula>$B1163="Liberado"</formula>
    </cfRule>
    <cfRule type="expression" dxfId="2295" priority="45099">
      <formula>$B1163="Arribado"</formula>
    </cfRule>
    <cfRule type="expression" dxfId="2296" priority="45098">
      <formula>$B1163="Solicitado"</formula>
    </cfRule>
    <cfRule type="expression" dxfId="2" priority="45105">
      <formula>$B1163="Confirmado"</formula>
    </cfRule>
    <cfRule type="expression" dxfId="2" priority="45097">
      <formula>$B1163="Confirmado"</formula>
    </cfRule>
    <cfRule type="expression" dxfId="2298" priority="45096">
      <formula>$B1163="Cancelado"</formula>
    </cfRule>
    <cfRule type="expression" dxfId="2299" priority="45095">
      <formula>$B1163="Cargado"</formula>
    </cfRule>
    <cfRule type="expression" dxfId="2300" priority="45094">
      <formula>$B1163="Frontera"</formula>
    </cfRule>
    <cfRule type="expression" dxfId="2300" priority="45102">
      <formula>$B1163="Frontera"</formula>
    </cfRule>
    <cfRule type="expression" dxfId="2299" priority="45103">
      <formula>$B1163="Cargado"</formula>
    </cfRule>
    <cfRule type="expression" dxfId="2296" priority="45106">
      <formula>$B1163="Solicitado"</formula>
    </cfRule>
    <cfRule type="expression" dxfId="2295" priority="45107">
      <formula>$B1163="Arribado"</formula>
    </cfRule>
    <cfRule type="expression" dxfId="2301" priority="45101">
      <formula>$B1163="Descargado"</formula>
    </cfRule>
    <cfRule type="expression" dxfId="2302" priority="45092">
      <formula>$B1163="Liberado"</formula>
    </cfRule>
    <cfRule type="expression" dxfId="2301" priority="45093">
      <formula>$B1163="Descargado"</formula>
    </cfRule>
  </conditionalFormatting>
  <conditionalFormatting sqref="A1164">
    <cfRule type="expression" dxfId="2300" priority="44838">
      <formula>$B1164="Frontera"</formula>
    </cfRule>
    <cfRule type="expression" dxfId="2299" priority="44839">
      <formula>$B1164="Cargado"</formula>
    </cfRule>
    <cfRule type="expression" dxfId="2298" priority="44840">
      <formula>$B1164="Cancelado"</formula>
    </cfRule>
    <cfRule type="expression" dxfId="2" priority="44841">
      <formula>$B1164="Confirmado"</formula>
    </cfRule>
    <cfRule type="expression" dxfId="2296" priority="44842">
      <formula>$B1164="Solicitado"</formula>
    </cfRule>
    <cfRule type="expression" dxfId="2295" priority="44843">
      <formula>$B1164="Arribado"</formula>
    </cfRule>
    <cfRule type="expression" dxfId="2302" priority="44844">
      <formula>$B1164="Liberado"</formula>
    </cfRule>
    <cfRule type="expression" dxfId="2301" priority="44845">
      <formula>$B1164="Descargado"</formula>
    </cfRule>
    <cfRule type="expression" dxfId="2300" priority="44846">
      <formula>$B1164="Frontera"</formula>
    </cfRule>
    <cfRule type="expression" dxfId="2299" priority="44847">
      <formula>$B1164="Cargado"</formula>
    </cfRule>
    <cfRule type="expression" dxfId="2298" priority="44848">
      <formula>$B1164="Cancelado"</formula>
    </cfRule>
    <cfRule type="expression" dxfId="2" priority="44849">
      <formula>$B1164="Confirmado"</formula>
    </cfRule>
    <cfRule type="expression" dxfId="2301" priority="44837">
      <formula>$B1164="Descargado"</formula>
    </cfRule>
    <cfRule type="expression" dxfId="2296" priority="44850">
      <formula>$B1164="Solicitado"</formula>
    </cfRule>
    <cfRule type="expression" dxfId="2295" priority="44851">
      <formula>$B1164="Arribado"</formula>
    </cfRule>
    <cfRule type="expression" dxfId="2302" priority="44836">
      <formula>$B1164="Liberado"</formula>
    </cfRule>
  </conditionalFormatting>
  <conditionalFormatting sqref="A1165">
    <cfRule type="expression" dxfId="2300" priority="44806">
      <formula>$B1165="Frontera"</formula>
    </cfRule>
    <cfRule type="expression" dxfId="2299" priority="44807">
      <formula>$B1165="Cargado"</formula>
    </cfRule>
    <cfRule type="expression" dxfId="2" priority="44817">
      <formula>$B1165="Confirmado"</formula>
    </cfRule>
    <cfRule type="expression" dxfId="2298" priority="44808">
      <formula>$B1165="Cancelado"</formula>
    </cfRule>
    <cfRule type="expression" dxfId="2299" priority="44815">
      <formula>$B1165="Cargado"</formula>
    </cfRule>
    <cfRule type="expression" dxfId="2302" priority="44804">
      <formula>$B1165="Liberado"</formula>
    </cfRule>
    <cfRule type="expression" dxfId="2298" priority="44816">
      <formula>$B1165="Cancelado"</formula>
    </cfRule>
    <cfRule type="expression" dxfId="2301" priority="44805">
      <formula>$B1165="Descargado"</formula>
    </cfRule>
    <cfRule type="expression" dxfId="2296" priority="44818">
      <formula>$B1165="Solicitado"</formula>
    </cfRule>
    <cfRule type="expression" dxfId="2295" priority="44819">
      <formula>$B1165="Arribado"</formula>
    </cfRule>
    <cfRule type="expression" dxfId="2" priority="44809">
      <formula>$B1165="Confirmado"</formula>
    </cfRule>
    <cfRule type="expression" dxfId="2296" priority="44810">
      <formula>$B1165="Solicitado"</formula>
    </cfRule>
    <cfRule type="expression" dxfId="2295" priority="44811">
      <formula>$B1165="Arribado"</formula>
    </cfRule>
    <cfRule type="expression" dxfId="2302" priority="44812">
      <formula>$B1165="Liberado"</formula>
    </cfRule>
    <cfRule type="expression" dxfId="2301" priority="44813">
      <formula>$B1165="Descargado"</formula>
    </cfRule>
    <cfRule type="expression" dxfId="2300" priority="44814">
      <formula>$B1165="Frontera"</formula>
    </cfRule>
  </conditionalFormatting>
  <conditionalFormatting sqref="A1166">
    <cfRule type="expression" dxfId="2301" priority="44557">
      <formula>$B1166="Descargado"</formula>
    </cfRule>
    <cfRule type="expression" dxfId="2300" priority="44558">
      <formula>$B1166="Frontera"</formula>
    </cfRule>
    <cfRule type="expression" dxfId="2296" priority="44554">
      <formula>$B1166="Solicitado"</formula>
    </cfRule>
    <cfRule type="expression" dxfId="2299" priority="44559">
      <formula>$B1166="Cargado"</formula>
    </cfRule>
    <cfRule type="expression" dxfId="2298" priority="44560">
      <formula>$B1166="Cancelado"</formula>
    </cfRule>
    <cfRule type="expression" dxfId="2" priority="44561">
      <formula>$B1166="Confirmado"</formula>
    </cfRule>
    <cfRule type="expression" dxfId="2296" priority="44562">
      <formula>$B1166="Solicitado"</formula>
    </cfRule>
    <cfRule type="expression" dxfId="2295" priority="44563">
      <formula>$B1166="Arribado"</formula>
    </cfRule>
    <cfRule type="expression" dxfId="2300" priority="44550">
      <formula>$B1166="Frontera"</formula>
    </cfRule>
    <cfRule type="expression" dxfId="2301" priority="44549">
      <formula>$B1166="Descargado"</formula>
    </cfRule>
    <cfRule type="expression" dxfId="2299" priority="44551">
      <formula>$B1166="Cargado"</formula>
    </cfRule>
    <cfRule type="expression" dxfId="2298" priority="44552">
      <formula>$B1166="Cancelado"</formula>
    </cfRule>
    <cfRule type="expression" dxfId="2295" priority="44555">
      <formula>$B1166="Arribado"</formula>
    </cfRule>
    <cfRule type="expression" dxfId="2302" priority="44556">
      <formula>$B1166="Liberado"</formula>
    </cfRule>
    <cfRule type="expression" dxfId="2302" priority="44548">
      <formula>$B1166="Liberado"</formula>
    </cfRule>
    <cfRule type="expression" dxfId="2" priority="44553">
      <formula>$B1166="Confirmado"</formula>
    </cfRule>
  </conditionalFormatting>
  <conditionalFormatting sqref="A1167">
    <cfRule type="expression" dxfId="2295" priority="44523">
      <formula>$B1167="Arribado"</formula>
    </cfRule>
    <cfRule type="expression" dxfId="2302" priority="44524">
      <formula>$B1167="Liberado"</formula>
    </cfRule>
    <cfRule type="expression" dxfId="2301" priority="44525">
      <formula>$B1167="Descargado"</formula>
    </cfRule>
    <cfRule type="expression" dxfId="2300" priority="44526">
      <formula>$B1167="Frontera"</formula>
    </cfRule>
    <cfRule type="expression" dxfId="2" priority="44521">
      <formula>$B1167="Confirmado"</formula>
    </cfRule>
    <cfRule type="expression" dxfId="2298" priority="44520">
      <formula>$B1167="Cancelado"</formula>
    </cfRule>
    <cfRule type="expression" dxfId="2299" priority="44527">
      <formula>$B1167="Cargado"</formula>
    </cfRule>
    <cfRule type="expression" dxfId="2298" priority="44528">
      <formula>$B1167="Cancelado"</formula>
    </cfRule>
    <cfRule type="expression" dxfId="2" priority="44529">
      <formula>$B1167="Confirmado"</formula>
    </cfRule>
    <cfRule type="expression" dxfId="2296" priority="44530">
      <formula>$B1167="Solicitado"</formula>
    </cfRule>
    <cfRule type="expression" dxfId="2295" priority="44531">
      <formula>$B1167="Arribado"</formula>
    </cfRule>
    <cfRule type="expression" dxfId="2299" priority="44519">
      <formula>$B1167="Cargado"</formula>
    </cfRule>
    <cfRule type="expression" dxfId="2302" priority="44516">
      <formula>$B1167="Liberado"</formula>
    </cfRule>
    <cfRule type="expression" dxfId="2301" priority="44517">
      <formula>$B1167="Descargado"</formula>
    </cfRule>
    <cfRule type="expression" dxfId="2300" priority="44518">
      <formula>$B1167="Frontera"</formula>
    </cfRule>
    <cfRule type="expression" dxfId="2296" priority="44522">
      <formula>$B1167="Solicitado"</formula>
    </cfRule>
  </conditionalFormatting>
  <conditionalFormatting sqref="A1168">
    <cfRule type="expression" dxfId="2300" priority="44262">
      <formula>$B1168="Frontera"</formula>
    </cfRule>
    <cfRule type="expression" dxfId="2300" priority="44270">
      <formula>$B1168="Frontera"</formula>
    </cfRule>
    <cfRule type="expression" dxfId="2302" priority="44260">
      <formula>$B1168="Liberado"</formula>
    </cfRule>
    <cfRule type="expression" dxfId="2299" priority="44271">
      <formula>$B1168="Cargado"</formula>
    </cfRule>
    <cfRule type="expression" dxfId="2298" priority="44272">
      <formula>$B1168="Cancelado"</formula>
    </cfRule>
    <cfRule type="expression" dxfId="2301" priority="44269">
      <formula>$B1168="Descargado"</formula>
    </cfRule>
    <cfRule type="expression" dxfId="2" priority="44273">
      <formula>$B1168="Confirmado"</formula>
    </cfRule>
    <cfRule type="expression" dxfId="2296" priority="44274">
      <formula>$B1168="Solicitado"</formula>
    </cfRule>
    <cfRule type="expression" dxfId="2295" priority="44275">
      <formula>$B1168="Arribado"</formula>
    </cfRule>
    <cfRule type="expression" dxfId="2302" priority="44268">
      <formula>$B1168="Liberado"</formula>
    </cfRule>
    <cfRule type="expression" dxfId="2295" priority="44267">
      <formula>$B1168="Arribado"</formula>
    </cfRule>
    <cfRule type="expression" dxfId="2296" priority="44266">
      <formula>$B1168="Solicitado"</formula>
    </cfRule>
    <cfRule type="expression" dxfId="2" priority="44265">
      <formula>$B1168="Confirmado"</formula>
    </cfRule>
    <cfRule type="expression" dxfId="2298" priority="44264">
      <formula>$B1168="Cancelado"</formula>
    </cfRule>
    <cfRule type="expression" dxfId="2299" priority="44263">
      <formula>$B1168="Cargado"</formula>
    </cfRule>
    <cfRule type="expression" dxfId="2301" priority="44261">
      <formula>$B1168="Descargado"</formula>
    </cfRule>
  </conditionalFormatting>
  <conditionalFormatting sqref="A1169">
    <cfRule type="expression" dxfId="2301" priority="44229">
      <formula>$B1169="Descargado"</formula>
    </cfRule>
    <cfRule type="expression" dxfId="2295" priority="44243">
      <formula>$B1169="Arribado"</formula>
    </cfRule>
    <cfRule type="expression" dxfId="2296" priority="44242">
      <formula>$B1169="Solicitado"</formula>
    </cfRule>
    <cfRule type="expression" dxfId="2" priority="44241">
      <formula>$B1169="Confirmado"</formula>
    </cfRule>
    <cfRule type="expression" dxfId="2298" priority="44240">
      <formula>$B1169="Cancelado"</formula>
    </cfRule>
    <cfRule type="expression" dxfId="2299" priority="44239">
      <formula>$B1169="Cargado"</formula>
    </cfRule>
    <cfRule type="expression" dxfId="2300" priority="44238">
      <formula>$B1169="Frontera"</formula>
    </cfRule>
    <cfRule type="expression" dxfId="2301" priority="44237">
      <formula>$B1169="Descargado"</formula>
    </cfRule>
    <cfRule type="expression" dxfId="2302" priority="44236">
      <formula>$B1169="Liberado"</formula>
    </cfRule>
    <cfRule type="expression" dxfId="2295" priority="44235">
      <formula>$B1169="Arribado"</formula>
    </cfRule>
    <cfRule type="expression" dxfId="2296" priority="44234">
      <formula>$B1169="Solicitado"</formula>
    </cfRule>
    <cfRule type="expression" dxfId="2" priority="44233">
      <formula>$B1169="Confirmado"</formula>
    </cfRule>
    <cfRule type="expression" dxfId="2298" priority="44232">
      <formula>$B1169="Cancelado"</formula>
    </cfRule>
    <cfRule type="expression" dxfId="2299" priority="44231">
      <formula>$B1169="Cargado"</formula>
    </cfRule>
    <cfRule type="expression" dxfId="2300" priority="44230">
      <formula>$B1169="Frontera"</formula>
    </cfRule>
    <cfRule type="expression" dxfId="2302" priority="44228">
      <formula>$B1169="Liberado"</formula>
    </cfRule>
  </conditionalFormatting>
  <conditionalFormatting sqref="A1170">
    <cfRule type="expression" dxfId="2301" priority="43973">
      <formula>$B1170="Descargado"</formula>
    </cfRule>
    <cfRule type="expression" dxfId="2300" priority="43974">
      <formula>$B1170="Frontera"</formula>
    </cfRule>
    <cfRule type="expression" dxfId="2299" priority="43975">
      <formula>$B1170="Cargado"</formula>
    </cfRule>
    <cfRule type="expression" dxfId="2298" priority="43976">
      <formula>$B1170="Cancelado"</formula>
    </cfRule>
    <cfRule type="expression" dxfId="2" priority="43977">
      <formula>$B1170="Confirmado"</formula>
    </cfRule>
    <cfRule type="expression" dxfId="2296" priority="43978">
      <formula>$B1170="Solicitado"</formula>
    </cfRule>
    <cfRule type="expression" dxfId="2295" priority="43979">
      <formula>$B1170="Arribado"</formula>
    </cfRule>
    <cfRule type="expression" dxfId="2302" priority="43980">
      <formula>$B1170="Liberado"</formula>
    </cfRule>
    <cfRule type="expression" dxfId="2301" priority="43981">
      <formula>$B1170="Descargado"</formula>
    </cfRule>
    <cfRule type="expression" dxfId="2300" priority="43982">
      <formula>$B1170="Frontera"</formula>
    </cfRule>
    <cfRule type="expression" dxfId="2299" priority="43983">
      <formula>$B1170="Cargado"</formula>
    </cfRule>
    <cfRule type="expression" dxfId="2298" priority="43984">
      <formula>$B1170="Cancelado"</formula>
    </cfRule>
    <cfRule type="expression" dxfId="2" priority="43985">
      <formula>$B1170="Confirmado"</formula>
    </cfRule>
    <cfRule type="expression" dxfId="2295" priority="43987">
      <formula>$B1170="Arribado"</formula>
    </cfRule>
    <cfRule type="expression" dxfId="2296" priority="43986">
      <formula>$B1170="Solicitado"</formula>
    </cfRule>
    <cfRule type="expression" dxfId="2302" priority="43972">
      <formula>$B1170="Liberado"</formula>
    </cfRule>
  </conditionalFormatting>
  <conditionalFormatting sqref="A1171">
    <cfRule type="expression" dxfId="2" priority="43833">
      <formula>$B1171="Confirmado"</formula>
    </cfRule>
    <cfRule type="expression" dxfId="2298" priority="43832">
      <formula>$B1171="Cancelado"</formula>
    </cfRule>
    <cfRule type="expression" dxfId="2299" priority="43831">
      <formula>$B1171="Cargado"</formula>
    </cfRule>
    <cfRule type="expression" dxfId="2300" priority="43830">
      <formula>$B1171="Frontera"</formula>
    </cfRule>
    <cfRule type="expression" dxfId="2295" priority="43843">
      <formula>$B1171="Arribado"</formula>
    </cfRule>
    <cfRule type="expression" dxfId="2301" priority="43829">
      <formula>$B1171="Descargado"</formula>
    </cfRule>
    <cfRule type="expression" dxfId="2302" priority="43828">
      <formula>$B1171="Liberado"</formula>
    </cfRule>
    <cfRule type="expression" dxfId="2296" priority="43842">
      <formula>$B1171="Solicitado"</formula>
    </cfRule>
    <cfRule type="expression" dxfId="2298" priority="43840">
      <formula>$B1171="Cancelado"</formula>
    </cfRule>
    <cfRule type="expression" dxfId="2299" priority="43839">
      <formula>$B1171="Cargado"</formula>
    </cfRule>
    <cfRule type="expression" dxfId="2300" priority="43838">
      <formula>$B1171="Frontera"</formula>
    </cfRule>
    <cfRule type="expression" dxfId="2301" priority="43837">
      <formula>$B1171="Descargado"</formula>
    </cfRule>
    <cfRule type="expression" dxfId="2302" priority="43836">
      <formula>$B1171="Liberado"</formula>
    </cfRule>
    <cfRule type="expression" dxfId="2295" priority="43835">
      <formula>$B1171="Arribado"</formula>
    </cfRule>
    <cfRule type="expression" dxfId="2296" priority="43834">
      <formula>$B1171="Solicitado"</formula>
    </cfRule>
    <cfRule type="expression" dxfId="2" priority="43841">
      <formula>$B1171="Confirmado"</formula>
    </cfRule>
  </conditionalFormatting>
  <conditionalFormatting sqref="A1172">
    <cfRule type="expression" dxfId="2300" priority="43790">
      <formula>$B1172="Frontera"</formula>
    </cfRule>
    <cfRule type="expression" dxfId="2295" priority="43803">
      <formula>$B1172="Arribado"</formula>
    </cfRule>
    <cfRule type="expression" dxfId="2296" priority="43802">
      <formula>$B1172="Solicitado"</formula>
    </cfRule>
    <cfRule type="expression" dxfId="2" priority="43801">
      <formula>$B1172="Confirmado"</formula>
    </cfRule>
    <cfRule type="expression" dxfId="2302" priority="43796">
      <formula>$B1172="Liberado"</formula>
    </cfRule>
    <cfRule type="expression" dxfId="2298" priority="43800">
      <formula>$B1172="Cancelado"</formula>
    </cfRule>
    <cfRule type="expression" dxfId="2300" priority="43798">
      <formula>$B1172="Frontera"</formula>
    </cfRule>
    <cfRule type="expression" dxfId="2301" priority="43797">
      <formula>$B1172="Descargado"</formula>
    </cfRule>
    <cfRule type="expression" dxfId="2301" priority="43789">
      <formula>$B1172="Descargado"</formula>
    </cfRule>
    <cfRule type="expression" dxfId="2295" priority="43795">
      <formula>$B1172="Arribado"</formula>
    </cfRule>
    <cfRule type="expression" dxfId="2296" priority="43794">
      <formula>$B1172="Solicitado"</formula>
    </cfRule>
    <cfRule type="expression" dxfId="2" priority="43793">
      <formula>$B1172="Confirmado"</formula>
    </cfRule>
    <cfRule type="expression" dxfId="2302" priority="43788">
      <formula>$B1172="Liberado"</formula>
    </cfRule>
    <cfRule type="expression" dxfId="2299" priority="43799">
      <formula>$B1172="Cargado"</formula>
    </cfRule>
    <cfRule type="expression" dxfId="2298" priority="43792">
      <formula>$B1172="Cancelado"</formula>
    </cfRule>
    <cfRule type="expression" dxfId="2299" priority="43791">
      <formula>$B1172="Cargado"</formula>
    </cfRule>
  </conditionalFormatting>
  <conditionalFormatting sqref="A1173:A1176">
    <cfRule type="expression" dxfId="2299" priority="43391">
      <formula>$B1173="Cargado"</formula>
    </cfRule>
    <cfRule type="expression" dxfId="2299" priority="43399">
      <formula>$B1173="Cargado"</formula>
    </cfRule>
    <cfRule type="expression" dxfId="2300" priority="43398">
      <formula>$B1173="Frontera"</formula>
    </cfRule>
    <cfRule type="expression" dxfId="2301" priority="43397">
      <formula>$B1173="Descargado"</formula>
    </cfRule>
    <cfRule type="expression" dxfId="2302" priority="43396">
      <formula>$B1173="Liberado"</formula>
    </cfRule>
    <cfRule type="expression" dxfId="2295" priority="43395">
      <formula>$B1173="Arribado"</formula>
    </cfRule>
    <cfRule type="expression" dxfId="2301" priority="43389">
      <formula>$B1173="Descargado"</formula>
    </cfRule>
    <cfRule type="expression" dxfId="2295" priority="43403">
      <formula>$B1173="Arribado"</formula>
    </cfRule>
    <cfRule type="expression" dxfId="2302" priority="43388">
      <formula>$B1173="Liberado"</formula>
    </cfRule>
    <cfRule type="expression" dxfId="2298" priority="43392">
      <formula>$B1173="Cancelado"</formula>
    </cfRule>
    <cfRule type="expression" dxfId="2" priority="43393">
      <formula>$B1173="Confirmado"</formula>
    </cfRule>
    <cfRule type="expression" dxfId="2296" priority="43394">
      <formula>$B1173="Solicitado"</formula>
    </cfRule>
    <cfRule type="expression" dxfId="2300" priority="43390">
      <formula>$B1173="Frontera"</formula>
    </cfRule>
    <cfRule type="expression" dxfId="2298" priority="43400">
      <formula>$B1173="Cancelado"</formula>
    </cfRule>
    <cfRule type="expression" dxfId="2" priority="43401">
      <formula>$B1173="Confirmado"</formula>
    </cfRule>
    <cfRule type="expression" dxfId="2296" priority="43402">
      <formula>$B1173="Solicitado"</formula>
    </cfRule>
  </conditionalFormatting>
  <conditionalFormatting sqref="A1177">
    <cfRule type="expression" dxfId="2295" priority="43251">
      <formula>$B1177="Arribado"</formula>
    </cfRule>
    <cfRule type="expression" dxfId="2295" priority="43259">
      <formula>$B1177="Arribado"</formula>
    </cfRule>
    <cfRule type="expression" dxfId="2302" priority="43252">
      <formula>$B1177="Liberado"</formula>
    </cfRule>
    <cfRule type="expression" dxfId="2301" priority="43253">
      <formula>$B1177="Descargado"</formula>
    </cfRule>
    <cfRule type="expression" dxfId="2300" priority="43254">
      <formula>$B1177="Frontera"</formula>
    </cfRule>
    <cfRule type="expression" dxfId="2299" priority="43255">
      <formula>$B1177="Cargado"</formula>
    </cfRule>
    <cfRule type="expression" dxfId="2298" priority="43256">
      <formula>$B1177="Cancelado"</formula>
    </cfRule>
    <cfRule type="expression" dxfId="2" priority="43257">
      <formula>$B1177="Confirmado"</formula>
    </cfRule>
    <cfRule type="expression" dxfId="2302" priority="43244">
      <formula>$B1177="Liberado"</formula>
    </cfRule>
    <cfRule type="expression" dxfId="2301" priority="43245">
      <formula>$B1177="Descargado"</formula>
    </cfRule>
    <cfRule type="expression" dxfId="2300" priority="43246">
      <formula>$B1177="Frontera"</formula>
    </cfRule>
    <cfRule type="expression" dxfId="2299" priority="43247">
      <formula>$B1177="Cargado"</formula>
    </cfRule>
    <cfRule type="expression" dxfId="2298" priority="43248">
      <formula>$B1177="Cancelado"</formula>
    </cfRule>
    <cfRule type="expression" dxfId="2296" priority="43258">
      <formula>$B1177="Solicitado"</formula>
    </cfRule>
    <cfRule type="expression" dxfId="2296" priority="43250">
      <formula>$B1177="Solicitado"</formula>
    </cfRule>
    <cfRule type="expression" dxfId="2" priority="43249">
      <formula>$B1177="Confirmado"</formula>
    </cfRule>
  </conditionalFormatting>
  <conditionalFormatting sqref="A1178">
    <cfRule type="expression" dxfId="2302" priority="43180">
      <formula>$B1178="Liberado"</formula>
    </cfRule>
    <cfRule type="expression" dxfId="2301" priority="43189">
      <formula>$B1178="Descargado"</formula>
    </cfRule>
    <cfRule type="expression" dxfId="2295" priority="43187">
      <formula>$B1178="Arribado"</formula>
    </cfRule>
    <cfRule type="expression" dxfId="2295" priority="43195">
      <formula>$B1178="Arribado"</formula>
    </cfRule>
    <cfRule type="expression" dxfId="2296" priority="43186">
      <formula>$B1178="Solicitado"</formula>
    </cfRule>
    <cfRule type="expression" dxfId="2" priority="43185">
      <formula>$B1178="Confirmado"</formula>
    </cfRule>
    <cfRule type="expression" dxfId="2300" priority="43190">
      <formula>$B1178="Frontera"</formula>
    </cfRule>
    <cfRule type="expression" dxfId="2298" priority="43184">
      <formula>$B1178="Cancelado"</formula>
    </cfRule>
    <cfRule type="expression" dxfId="2299" priority="43183">
      <formula>$B1178="Cargado"</formula>
    </cfRule>
    <cfRule type="expression" dxfId="2299" priority="43191">
      <formula>$B1178="Cargado"</formula>
    </cfRule>
    <cfRule type="expression" dxfId="2298" priority="43192">
      <formula>$B1178="Cancelado"</formula>
    </cfRule>
    <cfRule type="expression" dxfId="2" priority="43193">
      <formula>$B1178="Confirmado"</formula>
    </cfRule>
    <cfRule type="expression" dxfId="2296" priority="43194">
      <formula>$B1178="Solicitado"</formula>
    </cfRule>
    <cfRule type="expression" dxfId="2300" priority="43182">
      <formula>$B1178="Frontera"</formula>
    </cfRule>
    <cfRule type="expression" dxfId="2301" priority="43181">
      <formula>$B1178="Descargado"</formula>
    </cfRule>
    <cfRule type="expression" dxfId="2302" priority="43188">
      <formula>$B1178="Liberado"</formula>
    </cfRule>
  </conditionalFormatting>
  <conditionalFormatting sqref="A1179">
    <cfRule type="expression" dxfId="2298" priority="42944">
      <formula>$B1179="Cancelado"</formula>
    </cfRule>
    <cfRule type="expression" dxfId="2298" priority="42952">
      <formula>$B1179="Cancelado"</formula>
    </cfRule>
    <cfRule type="expression" dxfId="2" priority="42953">
      <formula>$B1179="Confirmado"</formula>
    </cfRule>
    <cfRule type="expression" dxfId="2299" priority="42951">
      <formula>$B1179="Cargado"</formula>
    </cfRule>
    <cfRule type="expression" dxfId="2300" priority="42950">
      <formula>$B1179="Frontera"</formula>
    </cfRule>
    <cfRule type="expression" dxfId="2299" priority="42943">
      <formula>$B1179="Cargado"</formula>
    </cfRule>
    <cfRule type="expression" dxfId="2300" priority="42942">
      <formula>$B1179="Frontera"</formula>
    </cfRule>
    <cfRule type="expression" dxfId="2" priority="42945">
      <formula>$B1179="Confirmado"</formula>
    </cfRule>
    <cfRule type="expression" dxfId="2302" priority="42940">
      <formula>$B1179="Liberado"</formula>
    </cfRule>
    <cfRule type="expression" dxfId="2295" priority="42947">
      <formula>$B1179="Arribado"</formula>
    </cfRule>
    <cfRule type="expression" dxfId="2301" priority="42949">
      <formula>$B1179="Descargado"</formula>
    </cfRule>
    <cfRule type="expression" dxfId="2296" priority="42946">
      <formula>$B1179="Solicitado"</formula>
    </cfRule>
    <cfRule type="expression" dxfId="2302" priority="42948">
      <formula>$B1179="Liberado"</formula>
    </cfRule>
    <cfRule type="expression" dxfId="2295" priority="42955">
      <formula>$B1179="Arribado"</formula>
    </cfRule>
    <cfRule type="expression" dxfId="2296" priority="42954">
      <formula>$B1179="Solicitado"</formula>
    </cfRule>
    <cfRule type="expression" dxfId="2301" priority="42941">
      <formula>$B1179="Descargado"</formula>
    </cfRule>
  </conditionalFormatting>
  <conditionalFormatting sqref="A1180">
    <cfRule type="expression" dxfId="2302" priority="42812">
      <formula>$B1180="Liberado"</formula>
    </cfRule>
    <cfRule type="expression" dxfId="2299" priority="42823">
      <formula>$B1180="Cargado"</formula>
    </cfRule>
    <cfRule type="expression" dxfId="2300" priority="42822">
      <formula>$B1180="Frontera"</formula>
    </cfRule>
    <cfRule type="expression" dxfId="2301" priority="42821">
      <formula>$B1180="Descargado"</formula>
    </cfRule>
    <cfRule type="expression" dxfId="2302" priority="42820">
      <formula>$B1180="Liberado"</formula>
    </cfRule>
    <cfRule type="expression" dxfId="2295" priority="42819">
      <formula>$B1180="Arribado"</formula>
    </cfRule>
    <cfRule type="expression" dxfId="2296" priority="42818">
      <formula>$B1180="Solicitado"</formula>
    </cfRule>
    <cfRule type="expression" dxfId="2" priority="42817">
      <formula>$B1180="Confirmado"</formula>
    </cfRule>
    <cfRule type="expression" dxfId="2295" priority="42827">
      <formula>$B1180="Arribado"</formula>
    </cfRule>
    <cfRule type="expression" dxfId="2298" priority="42816">
      <formula>$B1180="Cancelado"</formula>
    </cfRule>
    <cfRule type="expression" dxfId="2299" priority="42815">
      <formula>$B1180="Cargado"</formula>
    </cfRule>
    <cfRule type="expression" dxfId="2300" priority="42814">
      <formula>$B1180="Frontera"</formula>
    </cfRule>
    <cfRule type="expression" dxfId="2301" priority="42813">
      <formula>$B1180="Descargado"</formula>
    </cfRule>
    <cfRule type="expression" dxfId="2296" priority="42826">
      <formula>$B1180="Solicitado"</formula>
    </cfRule>
    <cfRule type="expression" dxfId="2" priority="42825">
      <formula>$B1180="Confirmado"</formula>
    </cfRule>
    <cfRule type="expression" dxfId="2298" priority="42824">
      <formula>$B1180="Cancelado"</formula>
    </cfRule>
  </conditionalFormatting>
  <conditionalFormatting sqref="A1181">
    <cfRule type="expression" dxfId="2295" priority="42691">
      <formula>$B1181="Arribado"</formula>
    </cfRule>
    <cfRule type="expression" dxfId="2" priority="42681">
      <formula>$B1181="Confirmado"</formula>
    </cfRule>
    <cfRule type="expression" dxfId="2298" priority="42680">
      <formula>$B1181="Cancelado"</formula>
    </cfRule>
    <cfRule type="expression" dxfId="2299" priority="42679">
      <formula>$B1181="Cargado"</formula>
    </cfRule>
    <cfRule type="expression" dxfId="2300" priority="42678">
      <formula>$B1181="Frontera"</formula>
    </cfRule>
    <cfRule type="expression" dxfId="2301" priority="42677">
      <formula>$B1181="Descargado"</formula>
    </cfRule>
    <cfRule type="expression" dxfId="2296" priority="42690">
      <formula>$B1181="Solicitado"</formula>
    </cfRule>
    <cfRule type="expression" dxfId="2" priority="42689">
      <formula>$B1181="Confirmado"</formula>
    </cfRule>
    <cfRule type="expression" dxfId="2298" priority="42688">
      <formula>$B1181="Cancelado"</formula>
    </cfRule>
    <cfRule type="expression" dxfId="2299" priority="42687">
      <formula>$B1181="Cargado"</formula>
    </cfRule>
    <cfRule type="expression" dxfId="2300" priority="42686">
      <formula>$B1181="Frontera"</formula>
    </cfRule>
    <cfRule type="expression" dxfId="2301" priority="42685">
      <formula>$B1181="Descargado"</formula>
    </cfRule>
    <cfRule type="expression" dxfId="2302" priority="42684">
      <formula>$B1181="Liberado"</formula>
    </cfRule>
    <cfRule type="expression" dxfId="2295" priority="42683">
      <formula>$B1181="Arribado"</formula>
    </cfRule>
    <cfRule type="expression" dxfId="2296" priority="42682">
      <formula>$B1181="Solicitado"</formula>
    </cfRule>
    <cfRule type="expression" dxfId="2302" priority="42676">
      <formula>$B1181="Liberado"</formula>
    </cfRule>
  </conditionalFormatting>
  <conditionalFormatting sqref="A1182:A1190">
    <cfRule type="expression" dxfId="2302" priority="42460">
      <formula>$B1182="Liberado"</formula>
    </cfRule>
    <cfRule type="expression" dxfId="2296" priority="42466">
      <formula>$B1182="Solicitado"</formula>
    </cfRule>
    <cfRule type="expression" dxfId="2296" priority="42458">
      <formula>$B1182="Solicitado"</formula>
    </cfRule>
    <cfRule type="expression" dxfId="2295" priority="42467">
      <formula>$B1182="Arribado"</formula>
    </cfRule>
    <cfRule type="expression" dxfId="2" priority="42465">
      <formula>$B1182="Confirmado"</formula>
    </cfRule>
    <cfRule type="expression" dxfId="2298" priority="42464">
      <formula>$B1182="Cancelado"</formula>
    </cfRule>
    <cfRule type="expression" dxfId="2299" priority="42463">
      <formula>$B1182="Cargado"</formula>
    </cfRule>
    <cfRule type="expression" dxfId="2300" priority="42462">
      <formula>$B1182="Frontera"</formula>
    </cfRule>
    <cfRule type="expression" dxfId="2301" priority="42461">
      <formula>$B1182="Descargado"</formula>
    </cfRule>
    <cfRule type="expression" dxfId="2295" priority="42459">
      <formula>$B1182="Arribado"</formula>
    </cfRule>
    <cfRule type="expression" dxfId="2" priority="42457">
      <formula>$B1182="Confirmado"</formula>
    </cfRule>
    <cfRule type="expression" dxfId="2298" priority="42456">
      <formula>$B1182="Cancelado"</formula>
    </cfRule>
    <cfRule type="expression" dxfId="2299" priority="42455">
      <formula>$B1182="Cargado"</formula>
    </cfRule>
    <cfRule type="expression" dxfId="2300" priority="42454">
      <formula>$B1182="Frontera"</formula>
    </cfRule>
    <cfRule type="expression" dxfId="2301" priority="42453">
      <formula>$B1182="Descargado"</formula>
    </cfRule>
    <cfRule type="expression" dxfId="2302" priority="42452">
      <formula>$B1182="Liberado"</formula>
    </cfRule>
  </conditionalFormatting>
  <conditionalFormatting sqref="A1191:A1192">
    <cfRule type="expression" dxfId="2" priority="41753">
      <formula>$B1191="Confirmado"</formula>
    </cfRule>
    <cfRule type="expression" dxfId="2298" priority="41752">
      <formula>$B1191="Cancelado"</formula>
    </cfRule>
    <cfRule type="expression" dxfId="2299" priority="41751">
      <formula>$B1191="Cargado"</formula>
    </cfRule>
    <cfRule type="expression" dxfId="2300" priority="41750">
      <formula>$B1191="Frontera"</formula>
    </cfRule>
    <cfRule type="expression" dxfId="2301" priority="41749">
      <formula>$B1191="Descargado"</formula>
    </cfRule>
    <cfRule type="expression" dxfId="2302" priority="41748">
      <formula>$B1191="Liberado"</formula>
    </cfRule>
    <cfRule type="expression" dxfId="2296" priority="41754">
      <formula>$B1191="Solicitado"</formula>
    </cfRule>
    <cfRule type="expression" dxfId="2295" priority="41763">
      <formula>$B1191="Arribado"</formula>
    </cfRule>
    <cfRule type="expression" dxfId="2296" priority="41762">
      <formula>$B1191="Solicitado"</formula>
    </cfRule>
    <cfRule type="expression" dxfId="2" priority="41761">
      <formula>$B1191="Confirmado"</formula>
    </cfRule>
    <cfRule type="expression" dxfId="2298" priority="41760">
      <formula>$B1191="Cancelado"</formula>
    </cfRule>
    <cfRule type="expression" dxfId="2299" priority="41759">
      <formula>$B1191="Cargado"</formula>
    </cfRule>
    <cfRule type="expression" dxfId="2300" priority="41758">
      <formula>$B1191="Frontera"</formula>
    </cfRule>
    <cfRule type="expression" dxfId="2301" priority="41757">
      <formula>$B1191="Descargado"</formula>
    </cfRule>
    <cfRule type="expression" dxfId="2302" priority="41756">
      <formula>$B1191="Liberado"</formula>
    </cfRule>
    <cfRule type="expression" dxfId="2295" priority="41755">
      <formula>$B1191="Arribado"</formula>
    </cfRule>
  </conditionalFormatting>
  <conditionalFormatting sqref="A1193">
    <cfRule type="expression" dxfId="2296" priority="41602">
      <formula>$B1193="Solicitado"</formula>
    </cfRule>
    <cfRule type="expression" dxfId="2296" priority="41594">
      <formula>$B1193="Solicitado"</formula>
    </cfRule>
    <cfRule type="expression" dxfId="2295" priority="41603">
      <formula>$B1193="Arribado"</formula>
    </cfRule>
    <cfRule type="expression" dxfId="2" priority="41601">
      <formula>$B1193="Confirmado"</formula>
    </cfRule>
    <cfRule type="expression" dxfId="2302" priority="41588">
      <formula>$B1193="Liberado"</formula>
    </cfRule>
    <cfRule type="expression" dxfId="2301" priority="41589">
      <formula>$B1193="Descargado"</formula>
    </cfRule>
    <cfRule type="expression" dxfId="2300" priority="41590">
      <formula>$B1193="Frontera"</formula>
    </cfRule>
    <cfRule type="expression" dxfId="2299" priority="41591">
      <formula>$B1193="Cargado"</formula>
    </cfRule>
    <cfRule type="expression" dxfId="2295" priority="41595">
      <formula>$B1193="Arribado"</formula>
    </cfRule>
    <cfRule type="expression" dxfId="2302" priority="41596">
      <formula>$B1193="Liberado"</formula>
    </cfRule>
    <cfRule type="expression" dxfId="2301" priority="41597">
      <formula>$B1193="Descargado"</formula>
    </cfRule>
    <cfRule type="expression" dxfId="2300" priority="41598">
      <formula>$B1193="Frontera"</formula>
    </cfRule>
    <cfRule type="expression" dxfId="2298" priority="41592">
      <formula>$B1193="Cancelado"</formula>
    </cfRule>
    <cfRule type="expression" dxfId="2299" priority="41599">
      <formula>$B1193="Cargado"</formula>
    </cfRule>
    <cfRule type="expression" dxfId="2298" priority="41600">
      <formula>$B1193="Cancelado"</formula>
    </cfRule>
    <cfRule type="expression" dxfId="2" priority="41593">
      <formula>$B1193="Confirmado"</formula>
    </cfRule>
  </conditionalFormatting>
  <conditionalFormatting sqref="A1194:A1201">
    <cfRule type="expression" dxfId="2302" priority="41404">
      <formula>$B1194="Liberado"</formula>
    </cfRule>
    <cfRule type="expression" dxfId="2295" priority="41403">
      <formula>$B1194="Arribado"</formula>
    </cfRule>
    <cfRule type="expression" dxfId="2296" priority="41402">
      <formula>$B1194="Solicitado"</formula>
    </cfRule>
    <cfRule type="expression" dxfId="2" priority="41401">
      <formula>$B1194="Confirmado"</formula>
    </cfRule>
    <cfRule type="expression" dxfId="2298" priority="41400">
      <formula>$B1194="Cancelado"</formula>
    </cfRule>
    <cfRule type="expression" dxfId="2299" priority="41399">
      <formula>$B1194="Cargado"</formula>
    </cfRule>
    <cfRule type="expression" dxfId="2300" priority="41398">
      <formula>$B1194="Frontera"</formula>
    </cfRule>
    <cfRule type="expression" dxfId="2301" priority="41397">
      <formula>$B1194="Descargado"</formula>
    </cfRule>
    <cfRule type="expression" dxfId="2302" priority="41396">
      <formula>$B1194="Liberado"</formula>
    </cfRule>
    <cfRule type="expression" dxfId="2295" priority="41411">
      <formula>$B1194="Arribado"</formula>
    </cfRule>
    <cfRule type="expression" dxfId="2296" priority="41410">
      <formula>$B1194="Solicitado"</formula>
    </cfRule>
    <cfRule type="expression" dxfId="2" priority="41409">
      <formula>$B1194="Confirmado"</formula>
    </cfRule>
    <cfRule type="expression" dxfId="2298" priority="41408">
      <formula>$B1194="Cancelado"</formula>
    </cfRule>
    <cfRule type="expression" dxfId="2299" priority="41407">
      <formula>$B1194="Cargado"</formula>
    </cfRule>
    <cfRule type="expression" dxfId="2300" priority="41406">
      <formula>$B1194="Frontera"</formula>
    </cfRule>
    <cfRule type="expression" dxfId="2301" priority="41405">
      <formula>$B1194="Descargado"</formula>
    </cfRule>
  </conditionalFormatting>
  <conditionalFormatting sqref="A1202 A1204">
    <cfRule type="expression" dxfId="2296" priority="40954">
      <formula>$B1202="Solicitado"</formula>
    </cfRule>
    <cfRule type="expression" dxfId="2" priority="40953">
      <formula>$B1202="Confirmado"</formula>
    </cfRule>
    <cfRule type="expression" dxfId="2298" priority="40952">
      <formula>$B1202="Cancelado"</formula>
    </cfRule>
    <cfRule type="expression" dxfId="2302" priority="40956">
      <formula>$B1202="Liberado"</formula>
    </cfRule>
    <cfRule type="expression" dxfId="2301" priority="40957">
      <formula>$B1202="Descargado"</formula>
    </cfRule>
    <cfRule type="expression" dxfId="2302" priority="40948">
      <formula>$B1202="Liberado"</formula>
    </cfRule>
    <cfRule type="expression" dxfId="2300" priority="40950">
      <formula>$B1202="Frontera"</formula>
    </cfRule>
    <cfRule type="expression" dxfId="2295" priority="40963">
      <formula>$B1202="Arribado"</formula>
    </cfRule>
    <cfRule type="expression" dxfId="2296" priority="40962">
      <formula>$B1202="Solicitado"</formula>
    </cfRule>
    <cfRule type="expression" dxfId="2" priority="40961">
      <formula>$B1202="Confirmado"</formula>
    </cfRule>
    <cfRule type="expression" dxfId="2301" priority="40949">
      <formula>$B1202="Descargado"</formula>
    </cfRule>
    <cfRule type="expression" dxfId="2298" priority="40960">
      <formula>$B1202="Cancelado"</formula>
    </cfRule>
    <cfRule type="expression" dxfId="2295" priority="40955">
      <formula>$B1202="Arribado"</formula>
    </cfRule>
    <cfRule type="expression" dxfId="2299" priority="40959">
      <formula>$B1202="Cargado"</formula>
    </cfRule>
    <cfRule type="expression" dxfId="2299" priority="40951">
      <formula>$B1202="Cargado"</formula>
    </cfRule>
    <cfRule type="expression" dxfId="2300" priority="40958">
      <formula>$B1202="Frontera"</formula>
    </cfRule>
  </conditionalFormatting>
  <conditionalFormatting sqref="A1203">
    <cfRule type="expression" dxfId="2300" priority="39670">
      <formula>$B1203="Frontera"</formula>
    </cfRule>
    <cfRule type="expression" dxfId="2301" priority="39669">
      <formula>$B1203="Descargado"</formula>
    </cfRule>
    <cfRule type="expression" dxfId="2295" priority="39683">
      <formula>$B1203="Arribado"</formula>
    </cfRule>
    <cfRule type="expression" dxfId="2296" priority="39682">
      <formula>$B1203="Solicitado"</formula>
    </cfRule>
    <cfRule type="expression" dxfId="2" priority="39681">
      <formula>$B1203="Confirmado"</formula>
    </cfRule>
    <cfRule type="expression" dxfId="2298" priority="39680">
      <formula>$B1203="Cancelado"</formula>
    </cfRule>
    <cfRule type="expression" dxfId="2299" priority="39679">
      <formula>$B1203="Cargado"</formula>
    </cfRule>
    <cfRule type="expression" dxfId="2302" priority="39668">
      <formula>$B1203="Liberado"</formula>
    </cfRule>
    <cfRule type="expression" dxfId="2300" priority="39678">
      <formula>$B1203="Frontera"</formula>
    </cfRule>
    <cfRule type="expression" dxfId="2301" priority="39677">
      <formula>$B1203="Descargado"</formula>
    </cfRule>
    <cfRule type="expression" dxfId="2295" priority="39675">
      <formula>$B1203="Arribado"</formula>
    </cfRule>
    <cfRule type="expression" dxfId="2302" priority="39676">
      <formula>$B1203="Liberado"</formula>
    </cfRule>
    <cfRule type="expression" dxfId="2296" priority="39674">
      <formula>$B1203="Solicitado"</formula>
    </cfRule>
    <cfRule type="expression" dxfId="2" priority="39673">
      <formula>$B1203="Confirmado"</formula>
    </cfRule>
    <cfRule type="expression" dxfId="2298" priority="39672">
      <formula>$B1203="Cancelado"</formula>
    </cfRule>
    <cfRule type="expression" dxfId="2299" priority="39671">
      <formula>$B1203="Cargado"</formula>
    </cfRule>
  </conditionalFormatting>
  <conditionalFormatting sqref="A1205">
    <cfRule type="expression" dxfId="2299" priority="40479">
      <formula>$B1205="Cargado"</formula>
    </cfRule>
    <cfRule type="expression" dxfId="2298" priority="40480">
      <formula>$B1205="Cancelado"</formula>
    </cfRule>
    <cfRule type="expression" dxfId="2" priority="40473">
      <formula>$B1205="Confirmado"</formula>
    </cfRule>
    <cfRule type="expression" dxfId="2300" priority="40478">
      <formula>$B1205="Frontera"</formula>
    </cfRule>
    <cfRule type="expression" dxfId="2296" priority="40474">
      <formula>$B1205="Solicitado"</formula>
    </cfRule>
    <cfRule type="expression" dxfId="2" priority="40481">
      <formula>$B1205="Confirmado"</formula>
    </cfRule>
    <cfRule type="expression" dxfId="2302" priority="40468">
      <formula>$B1205="Liberado"</formula>
    </cfRule>
    <cfRule type="expression" dxfId="2301" priority="40477">
      <formula>$B1205="Descargado"</formula>
    </cfRule>
    <cfRule type="expression" dxfId="2302" priority="40476">
      <formula>$B1205="Liberado"</formula>
    </cfRule>
    <cfRule type="expression" dxfId="2296" priority="40482">
      <formula>$B1205="Solicitado"</formula>
    </cfRule>
    <cfRule type="expression" dxfId="2301" priority="40469">
      <formula>$B1205="Descargado"</formula>
    </cfRule>
    <cfRule type="expression" dxfId="2295" priority="40483">
      <formula>$B1205="Arribado"</formula>
    </cfRule>
    <cfRule type="expression" dxfId="2298" priority="40472">
      <formula>$B1205="Cancelado"</formula>
    </cfRule>
    <cfRule type="expression" dxfId="2299" priority="40471">
      <formula>$B1205="Cargado"</formula>
    </cfRule>
    <cfRule type="expression" dxfId="2300" priority="40470">
      <formula>$B1205="Frontera"</formula>
    </cfRule>
    <cfRule type="expression" dxfId="2295" priority="40475">
      <formula>$B1205="Arribado"</formula>
    </cfRule>
  </conditionalFormatting>
  <conditionalFormatting sqref="A1206">
    <cfRule type="expression" dxfId="2" priority="39945">
      <formula>$B1206="Confirmado"</formula>
    </cfRule>
    <cfRule type="expression" dxfId="2298" priority="39952">
      <formula>$B1206="Cancelado"</formula>
    </cfRule>
    <cfRule type="expression" dxfId="2299" priority="39943">
      <formula>$B1206="Cargado"</formula>
    </cfRule>
    <cfRule type="expression" dxfId="2296" priority="39946">
      <formula>$B1206="Solicitado"</formula>
    </cfRule>
    <cfRule type="expression" dxfId="2295" priority="39947">
      <formula>$B1206="Arribado"</formula>
    </cfRule>
    <cfRule type="expression" dxfId="2302" priority="39948">
      <formula>$B1206="Liberado"</formula>
    </cfRule>
    <cfRule type="expression" dxfId="2301" priority="39949">
      <formula>$B1206="Descargado"</formula>
    </cfRule>
    <cfRule type="expression" dxfId="2300" priority="39950">
      <formula>$B1206="Frontera"</formula>
    </cfRule>
    <cfRule type="expression" dxfId="2299" priority="39951">
      <formula>$B1206="Cargado"</formula>
    </cfRule>
    <cfRule type="expression" dxfId="2295" priority="39955">
      <formula>$B1206="Arribado"</formula>
    </cfRule>
    <cfRule type="expression" dxfId="2296" priority="39954">
      <formula>$B1206="Solicitado"</formula>
    </cfRule>
    <cfRule type="expression" dxfId="2302" priority="39940">
      <formula>$B1206="Liberado"</formula>
    </cfRule>
    <cfRule type="expression" dxfId="2300" priority="39942">
      <formula>$B1206="Frontera"</formula>
    </cfRule>
    <cfRule type="expression" dxfId="2298" priority="39944">
      <formula>$B1206="Cancelado"</formula>
    </cfRule>
    <cfRule type="expression" dxfId="2" priority="39953">
      <formula>$B1206="Confirmado"</formula>
    </cfRule>
    <cfRule type="expression" dxfId="2301" priority="39941">
      <formula>$B1206="Descargado"</formula>
    </cfRule>
  </conditionalFormatting>
  <conditionalFormatting sqref="A1207 A1213:A1214 A1209 A1211 A1225">
    <cfRule type="expression" dxfId="2301" priority="40429">
      <formula>$B1207="Descargado"</formula>
    </cfRule>
    <cfRule type="expression" dxfId="2298" priority="40432">
      <formula>$B1207="Cancelado"</formula>
    </cfRule>
    <cfRule type="expression" dxfId="2300" priority="40422">
      <formula>$B1207="Frontera"</formula>
    </cfRule>
    <cfRule type="expression" dxfId="2300" priority="40430">
      <formula>$B1207="Frontera"</formula>
    </cfRule>
    <cfRule type="expression" dxfId="2299" priority="40431">
      <formula>$B1207="Cargado"</formula>
    </cfRule>
    <cfRule type="expression" dxfId="2295" priority="40435">
      <formula>$B1207="Arribado"</formula>
    </cfRule>
    <cfRule type="expression" dxfId="2296" priority="40426">
      <formula>$B1207="Solicitado"</formula>
    </cfRule>
    <cfRule type="expression" dxfId="2" priority="40433">
      <formula>$B1207="Confirmado"</formula>
    </cfRule>
    <cfRule type="expression" dxfId="2301" priority="40421">
      <formula>$B1207="Descargado"</formula>
    </cfRule>
    <cfRule type="expression" dxfId="2296" priority="40434">
      <formula>$B1207="Solicitado"</formula>
    </cfRule>
    <cfRule type="expression" dxfId="2302" priority="40420">
      <formula>$B1207="Liberado"</formula>
    </cfRule>
    <cfRule type="expression" dxfId="2298" priority="40424">
      <formula>$B1207="Cancelado"</formula>
    </cfRule>
    <cfRule type="expression" dxfId="2" priority="40425">
      <formula>$B1207="Confirmado"</formula>
    </cfRule>
    <cfRule type="expression" dxfId="2295" priority="40427">
      <formula>$B1207="Arribado"</formula>
    </cfRule>
    <cfRule type="expression" dxfId="2302" priority="40428">
      <formula>$B1207="Liberado"</formula>
    </cfRule>
    <cfRule type="expression" dxfId="2299" priority="40423">
      <formula>$B1207="Cargado"</formula>
    </cfRule>
  </conditionalFormatting>
  <conditionalFormatting sqref="A1208">
    <cfRule type="expression" dxfId="2296" priority="40114">
      <formula>$B1208="Solicitado"</formula>
    </cfRule>
    <cfRule type="expression" dxfId="2295" priority="40115">
      <formula>$B1208="Arribado"</formula>
    </cfRule>
    <cfRule type="expression" dxfId="2298" priority="40104">
      <formula>$B1208="Cancelado"</formula>
    </cfRule>
    <cfRule type="expression" dxfId="2299" priority="40103">
      <formula>$B1208="Cargado"</formula>
    </cfRule>
    <cfRule type="expression" dxfId="2302" priority="40108">
      <formula>$B1208="Liberado"</formula>
    </cfRule>
    <cfRule type="expression" dxfId="2300" priority="40102">
      <formula>$B1208="Frontera"</formula>
    </cfRule>
    <cfRule type="expression" dxfId="2301" priority="40101">
      <formula>$B1208="Descargado"</formula>
    </cfRule>
    <cfRule type="expression" dxfId="2302" priority="40100">
      <formula>$B1208="Liberado"</formula>
    </cfRule>
    <cfRule type="expression" dxfId="2301" priority="40109">
      <formula>$B1208="Descargado"</formula>
    </cfRule>
    <cfRule type="expression" dxfId="2" priority="40113">
      <formula>$B1208="Confirmado"</formula>
    </cfRule>
    <cfRule type="expression" dxfId="2298" priority="40112">
      <formula>$B1208="Cancelado"</formula>
    </cfRule>
    <cfRule type="expression" dxfId="2299" priority="40111">
      <formula>$B1208="Cargado"</formula>
    </cfRule>
    <cfRule type="expression" dxfId="2300" priority="40110">
      <formula>$B1208="Frontera"</formula>
    </cfRule>
    <cfRule type="expression" dxfId="2295" priority="40107">
      <formula>$B1208="Arribado"</formula>
    </cfRule>
    <cfRule type="expression" dxfId="2296" priority="40106">
      <formula>$B1208="Solicitado"</formula>
    </cfRule>
    <cfRule type="expression" dxfId="2" priority="40105">
      <formula>$B1208="Confirmado"</formula>
    </cfRule>
  </conditionalFormatting>
  <conditionalFormatting sqref="A1210">
    <cfRule type="expression" dxfId="2" priority="39633">
      <formula>$B1210="Confirmado"</formula>
    </cfRule>
    <cfRule type="expression" dxfId="2" priority="39625">
      <formula>$B1210="Confirmado"</formula>
    </cfRule>
    <cfRule type="expression" dxfId="2296" priority="39626">
      <formula>$B1210="Solicitado"</formula>
    </cfRule>
    <cfRule type="expression" dxfId="2295" priority="39627">
      <formula>$B1210="Arribado"</formula>
    </cfRule>
    <cfRule type="expression" dxfId="2301" priority="39621">
      <formula>$B1210="Descargado"</formula>
    </cfRule>
    <cfRule type="expression" dxfId="2295" priority="39635">
      <formula>$B1210="Arribado"</formula>
    </cfRule>
    <cfRule type="expression" dxfId="2301" priority="39629">
      <formula>$B1210="Descargado"</formula>
    </cfRule>
    <cfRule type="expression" dxfId="2300" priority="39622">
      <formula>$B1210="Frontera"</formula>
    </cfRule>
    <cfRule type="expression" dxfId="2300" priority="39630">
      <formula>$B1210="Frontera"</formula>
    </cfRule>
    <cfRule type="expression" dxfId="2296" priority="39634">
      <formula>$B1210="Solicitado"</formula>
    </cfRule>
    <cfRule type="expression" dxfId="2302" priority="39628">
      <formula>$B1210="Liberado"</formula>
    </cfRule>
    <cfRule type="expression" dxfId="2298" priority="39632">
      <formula>$B1210="Cancelado"</formula>
    </cfRule>
    <cfRule type="expression" dxfId="2299" priority="39631">
      <formula>$B1210="Cargado"</formula>
    </cfRule>
    <cfRule type="expression" dxfId="2299" priority="39623">
      <formula>$B1210="Cargado"</formula>
    </cfRule>
    <cfRule type="expression" dxfId="2298" priority="39624">
      <formula>$B1210="Cancelado"</formula>
    </cfRule>
    <cfRule type="expression" dxfId="2302" priority="39620">
      <formula>$B1210="Liberado"</formula>
    </cfRule>
  </conditionalFormatting>
  <conditionalFormatting sqref="A1212">
    <cfRule type="expression" dxfId="2300" priority="40262">
      <formula>$B1212="Frontera"</formula>
    </cfRule>
    <cfRule type="expression" dxfId="2302" priority="40268">
      <formula>$B1212="Liberado"</formula>
    </cfRule>
    <cfRule type="expression" dxfId="2295" priority="40267">
      <formula>$B1212="Arribado"</formula>
    </cfRule>
    <cfRule type="expression" dxfId="2299" priority="40271">
      <formula>$B1212="Cargado"</formula>
    </cfRule>
    <cfRule type="expression" dxfId="2298" priority="40272">
      <formula>$B1212="Cancelado"</formula>
    </cfRule>
    <cfRule type="expression" dxfId="2302" priority="40260">
      <formula>$B1212="Liberado"</formula>
    </cfRule>
    <cfRule type="expression" dxfId="2301" priority="40269">
      <formula>$B1212="Descargado"</formula>
    </cfRule>
    <cfRule type="expression" dxfId="2296" priority="40266">
      <formula>$B1212="Solicitado"</formula>
    </cfRule>
    <cfRule type="expression" dxfId="2298" priority="40264">
      <formula>$B1212="Cancelado"</formula>
    </cfRule>
    <cfRule type="expression" dxfId="2299" priority="40263">
      <formula>$B1212="Cargado"</formula>
    </cfRule>
    <cfRule type="expression" dxfId="2295" priority="40275">
      <formula>$B1212="Arribado"</formula>
    </cfRule>
    <cfRule type="expression" dxfId="2296" priority="40274">
      <formula>$B1212="Solicitado"</formula>
    </cfRule>
    <cfRule type="expression" dxfId="2" priority="40273">
      <formula>$B1212="Confirmado"</formula>
    </cfRule>
    <cfRule type="expression" dxfId="2300" priority="40270">
      <formula>$B1212="Frontera"</formula>
    </cfRule>
    <cfRule type="expression" dxfId="2301" priority="40261">
      <formula>$B1212="Descargado"</formula>
    </cfRule>
    <cfRule type="expression" dxfId="2" priority="40265">
      <formula>$B1212="Confirmado"</formula>
    </cfRule>
  </conditionalFormatting>
  <conditionalFormatting sqref="A1215 A1221:A1222">
    <cfRule type="expression" dxfId="2298" priority="39480">
      <formula>$B1215="Cancelado"</formula>
    </cfRule>
    <cfRule type="expression" dxfId="2" priority="39481">
      <formula>$B1215="Confirmado"</formula>
    </cfRule>
    <cfRule type="expression" dxfId="2296" priority="39482">
      <formula>$B1215="Solicitado"</formula>
    </cfRule>
    <cfRule type="expression" dxfId="2299" priority="39471">
      <formula>$B1215="Cargado"</formula>
    </cfRule>
    <cfRule type="expression" dxfId="2298" priority="39472">
      <formula>$B1215="Cancelado"</formula>
    </cfRule>
    <cfRule type="expression" dxfId="2" priority="39473">
      <formula>$B1215="Confirmado"</formula>
    </cfRule>
    <cfRule type="expression" dxfId="2301" priority="39477">
      <formula>$B1215="Descargado"</formula>
    </cfRule>
    <cfRule type="expression" dxfId="2295" priority="39475">
      <formula>$B1215="Arribado"</formula>
    </cfRule>
    <cfRule type="expression" dxfId="2300" priority="39478">
      <formula>$B1215="Frontera"</formula>
    </cfRule>
    <cfRule type="expression" dxfId="2300" priority="39470">
      <formula>$B1215="Frontera"</formula>
    </cfRule>
    <cfRule type="expression" dxfId="2301" priority="39469">
      <formula>$B1215="Descargado"</formula>
    </cfRule>
    <cfRule type="expression" dxfId="2296" priority="39474">
      <formula>$B1215="Solicitado"</formula>
    </cfRule>
    <cfRule type="expression" dxfId="2302" priority="39468">
      <formula>$B1215="Liberado"</formula>
    </cfRule>
    <cfRule type="expression" dxfId="2302" priority="39476">
      <formula>$B1215="Liberado"</formula>
    </cfRule>
    <cfRule type="expression" dxfId="2299" priority="39479">
      <formula>$B1215="Cargado"</formula>
    </cfRule>
    <cfRule type="expression" dxfId="2295" priority="39483">
      <formula>$B1215="Arribado"</formula>
    </cfRule>
  </conditionalFormatting>
  <conditionalFormatting sqref="A1216:A1220">
    <cfRule type="expression" dxfId="2299" priority="39135">
      <formula>$B1216="Cargado"</formula>
    </cfRule>
    <cfRule type="expression" dxfId="2301" priority="39141">
      <formula>$B1216="Descargado"</formula>
    </cfRule>
    <cfRule type="expression" dxfId="2300" priority="39142">
      <formula>$B1216="Frontera"</formula>
    </cfRule>
    <cfRule type="expression" dxfId="2299" priority="39143">
      <formula>$B1216="Cargado"</formula>
    </cfRule>
    <cfRule type="expression" dxfId="2298" priority="39144">
      <formula>$B1216="Cancelado"</formula>
    </cfRule>
    <cfRule type="expression" dxfId="2" priority="39145">
      <formula>$B1216="Confirmado"</formula>
    </cfRule>
    <cfRule type="expression" dxfId="2296" priority="39146">
      <formula>$B1216="Solicitado"</formula>
    </cfRule>
    <cfRule type="expression" dxfId="2295" priority="39147">
      <formula>$B1216="Arribado"</formula>
    </cfRule>
    <cfRule type="expression" dxfId="2295" priority="39139">
      <formula>$B1216="Arribado"</formula>
    </cfRule>
    <cfRule type="expression" dxfId="2296" priority="39138">
      <formula>$B1216="Solicitado"</formula>
    </cfRule>
    <cfRule type="expression" dxfId="2302" priority="39140">
      <formula>$B1216="Liberado"</formula>
    </cfRule>
    <cfRule type="expression" dxfId="2300" priority="39134">
      <formula>$B1216="Frontera"</formula>
    </cfRule>
    <cfRule type="expression" dxfId="2301" priority="39133">
      <formula>$B1216="Descargado"</formula>
    </cfRule>
    <cfRule type="expression" dxfId="2302" priority="39132">
      <formula>$B1216="Liberado"</formula>
    </cfRule>
    <cfRule type="expression" dxfId="2" priority="39137">
      <formula>$B1216="Confirmado"</formula>
    </cfRule>
    <cfRule type="expression" dxfId="2298" priority="39136">
      <formula>$B1216="Cancelado"</formula>
    </cfRule>
  </conditionalFormatting>
  <conditionalFormatting sqref="A1223:A1224">
    <cfRule type="expression" dxfId="2295" priority="39299">
      <formula>$B1223="Arribado"</formula>
    </cfRule>
    <cfRule type="expression" dxfId="2299" priority="39303">
      <formula>$B1223="Cargado"</formula>
    </cfRule>
    <cfRule type="expression" dxfId="2296" priority="39298">
      <formula>$B1223="Solicitado"</formula>
    </cfRule>
    <cfRule type="expression" dxfId="2300" priority="39302">
      <formula>$B1223="Frontera"</formula>
    </cfRule>
    <cfRule type="expression" dxfId="2301" priority="39301">
      <formula>$B1223="Descargado"</formula>
    </cfRule>
    <cfRule type="expression" dxfId="2" priority="39297">
      <formula>$B1223="Confirmado"</formula>
    </cfRule>
    <cfRule type="expression" dxfId="2302" priority="39292">
      <formula>$B1223="Liberado"</formula>
    </cfRule>
    <cfRule type="expression" dxfId="2301" priority="39293">
      <formula>$B1223="Descargado"</formula>
    </cfRule>
    <cfRule type="expression" dxfId="2300" priority="39294">
      <formula>$B1223="Frontera"</formula>
    </cfRule>
    <cfRule type="expression" dxfId="2302" priority="39300">
      <formula>$B1223="Liberado"</formula>
    </cfRule>
    <cfRule type="expression" dxfId="2295" priority="39307">
      <formula>$B1223="Arribado"</formula>
    </cfRule>
    <cfRule type="expression" dxfId="2296" priority="39306">
      <formula>$B1223="Solicitado"</formula>
    </cfRule>
    <cfRule type="expression" dxfId="2298" priority="39296">
      <formula>$B1223="Cancelado"</formula>
    </cfRule>
    <cfRule type="expression" dxfId="2" priority="39305">
      <formula>$B1223="Confirmado"</formula>
    </cfRule>
    <cfRule type="expression" dxfId="2299" priority="39295">
      <formula>$B1223="Cargado"</formula>
    </cfRule>
    <cfRule type="expression" dxfId="2298" priority="39304">
      <formula>$B1223="Cancelado"</formula>
    </cfRule>
  </conditionalFormatting>
  <conditionalFormatting sqref="A1226">
    <cfRule type="expression" dxfId="2295" priority="53827">
      <formula>$B1226="Arribado"</formula>
    </cfRule>
    <cfRule type="expression" dxfId="2295" priority="53859">
      <formula>$B1226="Arribado"</formula>
    </cfRule>
    <cfRule type="expression" dxfId="2302" priority="53820">
      <formula>$B1226="Liberado"</formula>
    </cfRule>
    <cfRule type="expression" dxfId="2301" priority="53821">
      <formula>$B1226="Descargado"</formula>
    </cfRule>
    <cfRule type="expression" dxfId="2300" priority="53822">
      <formula>$B1226="Frontera"</formula>
    </cfRule>
    <cfRule type="expression" dxfId="2298" priority="53824">
      <formula>$B1226="Cancelado"</formula>
    </cfRule>
    <cfRule type="expression" dxfId="2" priority="53825">
      <formula>$B1226="Confirmado"</formula>
    </cfRule>
    <cfRule type="expression" dxfId="2296" priority="53826">
      <formula>$B1226="Solicitado"</formula>
    </cfRule>
    <cfRule type="expression" dxfId="2302" priority="53852">
      <formula>$B1226="Liberado"</formula>
    </cfRule>
    <cfRule type="expression" dxfId="2301" priority="53853">
      <formula>$B1226="Descargado"</formula>
    </cfRule>
    <cfRule type="expression" dxfId="2300" priority="53854">
      <formula>$B1226="Frontera"</formula>
    </cfRule>
    <cfRule type="expression" dxfId="2299" priority="53855">
      <formula>$B1226="Cargado"</formula>
    </cfRule>
    <cfRule type="expression" dxfId="2299" priority="53823">
      <formula>$B1226="Cargado"</formula>
    </cfRule>
    <cfRule type="expression" dxfId="2298" priority="53856">
      <formula>$B1226="Cancelado"</formula>
    </cfRule>
    <cfRule type="expression" dxfId="2" priority="53857">
      <formula>$B1226="Confirmado"</formula>
    </cfRule>
    <cfRule type="expression" dxfId="2296" priority="53858">
      <formula>$B1226="Solicitado"</formula>
    </cfRule>
  </conditionalFormatting>
  <conditionalFormatting sqref="A1227:A1229">
    <cfRule type="expression" dxfId="2300" priority="56102">
      <formula>$B1227="Frontera"</formula>
    </cfRule>
    <cfRule type="expression" dxfId="2296" priority="56106">
      <formula>$B1227="Solicitado"</formula>
    </cfRule>
    <cfRule type="expression" dxfId="2" priority="56113">
      <formula>$B1227="Confirmado"</formula>
    </cfRule>
    <cfRule type="expression" dxfId="2" priority="56105">
      <formula>$B1227="Confirmado"</formula>
    </cfRule>
    <cfRule type="expression" dxfId="2299" priority="56111">
      <formula>$B1227="Cargado"</formula>
    </cfRule>
    <cfRule type="expression" dxfId="2298" priority="56112">
      <formula>$B1227="Cancelado"</formula>
    </cfRule>
    <cfRule type="expression" dxfId="2298" priority="56104">
      <formula>$B1227="Cancelado"</formula>
    </cfRule>
    <cfRule type="expression" dxfId="2302" priority="56100">
      <formula>$B1227="Liberado"</formula>
    </cfRule>
    <cfRule type="expression" dxfId="2296" priority="56114">
      <formula>$B1227="Solicitado"</formula>
    </cfRule>
    <cfRule type="expression" dxfId="2295" priority="56115">
      <formula>$B1227="Arribado"</formula>
    </cfRule>
    <cfRule type="expression" dxfId="2301" priority="56101">
      <formula>$B1227="Descargado"</formula>
    </cfRule>
    <cfRule type="expression" dxfId="2300" priority="56110">
      <formula>$B1227="Frontera"</formula>
    </cfRule>
    <cfRule type="expression" dxfId="2301" priority="56109">
      <formula>$B1227="Descargado"</formula>
    </cfRule>
    <cfRule type="expression" dxfId="2299" priority="56103">
      <formula>$B1227="Cargado"</formula>
    </cfRule>
    <cfRule type="expression" dxfId="2302" priority="56108">
      <formula>$B1227="Liberado"</formula>
    </cfRule>
    <cfRule type="expression" dxfId="2295" priority="56107">
      <formula>$B1227="Arribado"</formula>
    </cfRule>
  </conditionalFormatting>
  <conditionalFormatting sqref="A1238">
    <cfRule type="expression" dxfId="2" priority="38833">
      <formula>$B1238="Confirmado"</formula>
    </cfRule>
    <cfRule type="expression" dxfId="2296" priority="38834">
      <formula>$B1238="Solicitado"</formula>
    </cfRule>
    <cfRule type="expression" dxfId="2295" priority="38835">
      <formula>$B1238="Arribado"</formula>
    </cfRule>
    <cfRule type="expression" dxfId="2299" priority="38831">
      <formula>$B1238="Cargado"</formula>
    </cfRule>
    <cfRule type="expression" dxfId="2298" priority="38832">
      <formula>$B1238="Cancelado"</formula>
    </cfRule>
    <cfRule type="expression" dxfId="2300" priority="38830">
      <formula>$B1238="Frontera"</formula>
    </cfRule>
    <cfRule type="expression" dxfId="2302" priority="38828">
      <formula>$B1238="Liberado"</formula>
    </cfRule>
    <cfRule type="expression" dxfId="2301" priority="38829">
      <formula>$B1238="Descargado"</formula>
    </cfRule>
  </conditionalFormatting>
  <conditionalFormatting sqref="A1239">
    <cfRule type="expression" dxfId="2302" priority="38940">
      <formula>$B1239="Liberado"</formula>
    </cfRule>
    <cfRule type="expression" dxfId="2296" priority="38946">
      <formula>$B1239="Solicitado"</formula>
    </cfRule>
    <cfRule type="expression" dxfId="2" priority="38945">
      <formula>$B1239="Confirmado"</formula>
    </cfRule>
    <cfRule type="expression" dxfId="2298" priority="38944">
      <formula>$B1239="Cancelado"</formula>
    </cfRule>
    <cfRule type="expression" dxfId="2299" priority="38943">
      <formula>$B1239="Cargado"</formula>
    </cfRule>
    <cfRule type="expression" dxfId="2301" priority="38941">
      <formula>$B1239="Descargado"</formula>
    </cfRule>
    <cfRule type="expression" dxfId="2300" priority="38942">
      <formula>$B1239="Frontera"</formula>
    </cfRule>
    <cfRule type="expression" dxfId="2295" priority="38947">
      <formula>$B1239="Arribado"</formula>
    </cfRule>
  </conditionalFormatting>
  <conditionalFormatting sqref="A1240">
    <cfRule type="expression" dxfId="2302" priority="38780">
      <formula>$B1240="Liberado"</formula>
    </cfRule>
    <cfRule type="expression" dxfId="2301" priority="38781">
      <formula>$B1240="Descargado"</formula>
    </cfRule>
    <cfRule type="expression" dxfId="2" priority="38785">
      <formula>$B1240="Confirmado"</formula>
    </cfRule>
    <cfRule type="expression" dxfId="2300" priority="38782">
      <formula>$B1240="Frontera"</formula>
    </cfRule>
    <cfRule type="expression" dxfId="2295" priority="38787">
      <formula>$B1240="Arribado"</formula>
    </cfRule>
    <cfRule type="expression" dxfId="2296" priority="38786">
      <formula>$B1240="Solicitado"</formula>
    </cfRule>
    <cfRule type="expression" dxfId="2299" priority="38783">
      <formula>$B1240="Cargado"</formula>
    </cfRule>
    <cfRule type="expression" dxfId="2298" priority="38784">
      <formula>$B1240="Cancelado"</formula>
    </cfRule>
  </conditionalFormatting>
  <conditionalFormatting sqref="A1241">
    <cfRule type="expression" dxfId="2296" priority="38898">
      <formula>$B1241="Solicitado"</formula>
    </cfRule>
    <cfRule type="expression" dxfId="2295" priority="38899">
      <formula>$B1241="Arribado"</formula>
    </cfRule>
    <cfRule type="expression" dxfId="2301" priority="38893">
      <formula>$B1241="Descargado"</formula>
    </cfRule>
    <cfRule type="expression" dxfId="2298" priority="38896">
      <formula>$B1241="Cancelado"</formula>
    </cfRule>
    <cfRule type="expression" dxfId="2299" priority="38895">
      <formula>$B1241="Cargado"</formula>
    </cfRule>
    <cfRule type="expression" dxfId="2" priority="38897">
      <formula>$B1241="Confirmado"</formula>
    </cfRule>
    <cfRule type="expression" dxfId="2300" priority="38894">
      <formula>$B1241="Frontera"</formula>
    </cfRule>
    <cfRule type="expression" dxfId="2302" priority="38892">
      <formula>$B1241="Liberado"</formula>
    </cfRule>
  </conditionalFormatting>
  <conditionalFormatting sqref="A1242">
    <cfRule type="expression" dxfId="2301" priority="38733">
      <formula>$B1242="Descargado"</formula>
    </cfRule>
    <cfRule type="expression" dxfId="2299" priority="38735">
      <formula>$B1242="Cargado"</formula>
    </cfRule>
    <cfRule type="expression" dxfId="2300" priority="38734">
      <formula>$B1242="Frontera"</formula>
    </cfRule>
    <cfRule type="expression" dxfId="2298" priority="38736">
      <formula>$B1242="Cancelado"</formula>
    </cfRule>
    <cfRule type="expression" dxfId="2" priority="38737">
      <formula>$B1242="Confirmado"</formula>
    </cfRule>
    <cfRule type="expression" dxfId="2296" priority="38738">
      <formula>$B1242="Solicitado"</formula>
    </cfRule>
    <cfRule type="expression" dxfId="2295" priority="38739">
      <formula>$B1242="Arribado"</formula>
    </cfRule>
    <cfRule type="expression" dxfId="2302" priority="38732">
      <formula>$B1242="Liberado"</formula>
    </cfRule>
  </conditionalFormatting>
  <conditionalFormatting sqref="A1243:A1246">
    <cfRule type="expression" dxfId="2301" priority="38637">
      <formula>$B1243="Descargado"</formula>
    </cfRule>
    <cfRule type="expression" dxfId="2302" priority="38636">
      <formula>$B1243="Liberado"</formula>
    </cfRule>
    <cfRule type="expression" dxfId="2295" priority="38643">
      <formula>$B1243="Arribado"</formula>
    </cfRule>
    <cfRule type="expression" dxfId="2296" priority="38642">
      <formula>$B1243="Solicitado"</formula>
    </cfRule>
    <cfRule type="expression" dxfId="2" priority="38641">
      <formula>$B1243="Confirmado"</formula>
    </cfRule>
    <cfRule type="expression" dxfId="2298" priority="38640">
      <formula>$B1243="Cancelado"</formula>
    </cfRule>
    <cfRule type="expression" dxfId="2299" priority="38639">
      <formula>$B1243="Cargado"</formula>
    </cfRule>
    <cfRule type="expression" dxfId="2300" priority="38638">
      <formula>$B1243="Frontera"</formula>
    </cfRule>
  </conditionalFormatting>
  <conditionalFormatting sqref="A1247">
    <cfRule type="expression" dxfId="2298" priority="38592">
      <formula>$B1247="Cancelado"</formula>
    </cfRule>
    <cfRule type="expression" dxfId="2300" priority="38590">
      <formula>$B1247="Frontera"</formula>
    </cfRule>
    <cfRule type="expression" dxfId="2301" priority="38589">
      <formula>$B1247="Descargado"</formula>
    </cfRule>
    <cfRule type="expression" dxfId="2" priority="38593">
      <formula>$B1247="Confirmado"</formula>
    </cfRule>
    <cfRule type="expression" dxfId="2296" priority="38594">
      <formula>$B1247="Solicitado"</formula>
    </cfRule>
    <cfRule type="expression" dxfId="2299" priority="38591">
      <formula>$B1247="Cargado"</formula>
    </cfRule>
    <cfRule type="expression" dxfId="2302" priority="38588">
      <formula>$B1247="Liberado"</formula>
    </cfRule>
    <cfRule type="expression" dxfId="2295" priority="38595">
      <formula>$B1247="Arribado"</formula>
    </cfRule>
  </conditionalFormatting>
  <conditionalFormatting sqref="A1252">
    <cfRule type="expression" dxfId="2" priority="38529">
      <formula>$B1252="Confirmado"</formula>
    </cfRule>
    <cfRule type="expression" dxfId="2296" priority="38530">
      <formula>$B1252="Solicitado"</formula>
    </cfRule>
    <cfRule type="expression" dxfId="2295" priority="38531">
      <formula>$B1252="Arribado"</formula>
    </cfRule>
    <cfRule type="expression" dxfId="2302" priority="38524">
      <formula>$B1252="Liberado"</formula>
    </cfRule>
    <cfRule type="expression" dxfId="2301" priority="38525">
      <formula>$B1252="Descargado"</formula>
    </cfRule>
    <cfRule type="expression" dxfId="2300" priority="38526">
      <formula>$B1252="Frontera"</formula>
    </cfRule>
    <cfRule type="expression" dxfId="2299" priority="38527">
      <formula>$B1252="Cargado"</formula>
    </cfRule>
    <cfRule type="expression" dxfId="2298" priority="38528">
      <formula>$B1252="Cancelado"</formula>
    </cfRule>
  </conditionalFormatting>
  <conditionalFormatting sqref="A1253 A1255">
    <cfRule type="expression" dxfId="2295" priority="37195">
      <formula>$B1253="Arribado"</formula>
    </cfRule>
    <cfRule type="expression" dxfId="2296" priority="37194">
      <formula>$B1253="Solicitado"</formula>
    </cfRule>
    <cfRule type="expression" dxfId="2" priority="37193">
      <formula>$B1253="Confirmado"</formula>
    </cfRule>
    <cfRule type="expression" dxfId="2299" priority="37191">
      <formula>$B1253="Cargado"</formula>
    </cfRule>
    <cfRule type="expression" dxfId="2300" priority="37190">
      <formula>$B1253="Frontera"</formula>
    </cfRule>
    <cfRule type="expression" dxfId="2301" priority="37189">
      <formula>$B1253="Descargado"</formula>
    </cfRule>
    <cfRule type="expression" dxfId="2302" priority="37188">
      <formula>$B1253="Liberado"</formula>
    </cfRule>
    <cfRule type="expression" dxfId="2298" priority="37192">
      <formula>$B1253="Cancelado"</formula>
    </cfRule>
  </conditionalFormatting>
  <conditionalFormatting sqref="A1254">
    <cfRule type="expression" dxfId="2296" priority="37114">
      <formula>$B1254="Solicitado"</formula>
    </cfRule>
    <cfRule type="expression" dxfId="2295" priority="37115">
      <formula>$B1254="Arribado"</formula>
    </cfRule>
    <cfRule type="expression" dxfId="2302" priority="37108">
      <formula>$B1254="Liberado"</formula>
    </cfRule>
    <cfRule type="expression" dxfId="2301" priority="37109">
      <formula>$B1254="Descargado"</formula>
    </cfRule>
    <cfRule type="expression" dxfId="2300" priority="37110">
      <formula>$B1254="Frontera"</formula>
    </cfRule>
    <cfRule type="expression" dxfId="2299" priority="37111">
      <formula>$B1254="Cargado"</formula>
    </cfRule>
    <cfRule type="expression" dxfId="2298" priority="37112">
      <formula>$B1254="Cancelado"</formula>
    </cfRule>
    <cfRule type="expression" dxfId="2" priority="37113">
      <formula>$B1254="Confirmado"</formula>
    </cfRule>
  </conditionalFormatting>
  <conditionalFormatting sqref="A1256:A1273">
    <cfRule type="expression" dxfId="2300" priority="37158">
      <formula>$B1256="Frontera"</formula>
    </cfRule>
    <cfRule type="expression" dxfId="2295" priority="37163">
      <formula>$B1256="Arribado"</formula>
    </cfRule>
    <cfRule type="expression" dxfId="2296" priority="37162">
      <formula>$B1256="Solicitado"</formula>
    </cfRule>
    <cfRule type="expression" dxfId="2" priority="37161">
      <formula>$B1256="Confirmado"</formula>
    </cfRule>
    <cfRule type="expression" dxfId="2298" priority="37160">
      <formula>$B1256="Cancelado"</formula>
    </cfRule>
    <cfRule type="expression" dxfId="2299" priority="37159">
      <formula>$B1256="Cargado"</formula>
    </cfRule>
    <cfRule type="expression" dxfId="2301" priority="37157">
      <formula>$B1256="Descargado"</formula>
    </cfRule>
    <cfRule type="expression" dxfId="2302" priority="37156">
      <formula>$B1256="Liberado"</formula>
    </cfRule>
  </conditionalFormatting>
  <conditionalFormatting sqref="A1274">
    <cfRule type="expression" dxfId="2299" priority="38431">
      <formula>$B1274="Cargado"</formula>
    </cfRule>
    <cfRule type="expression" dxfId="2298" priority="38432">
      <formula>$B1274="Cancelado"</formula>
    </cfRule>
    <cfRule type="expression" dxfId="2" priority="38433">
      <formula>$B1274="Confirmado"</formula>
    </cfRule>
    <cfRule type="expression" dxfId="2296" priority="38434">
      <formula>$B1274="Solicitado"</formula>
    </cfRule>
    <cfRule type="expression" dxfId="2302" priority="38428">
      <formula>$B1274="Liberado"</formula>
    </cfRule>
    <cfRule type="expression" dxfId="2295" priority="38435">
      <formula>$B1274="Arribado"</formula>
    </cfRule>
    <cfRule type="expression" dxfId="2300" priority="38430">
      <formula>$B1274="Frontera"</formula>
    </cfRule>
    <cfRule type="expression" dxfId="2301" priority="38429">
      <formula>$B1274="Descargado"</formula>
    </cfRule>
  </conditionalFormatting>
  <conditionalFormatting sqref="A1275:A1278">
    <cfRule type="expression" dxfId="2300" priority="38382">
      <formula>$B1275="Frontera"</formula>
    </cfRule>
    <cfRule type="expression" dxfId="2295" priority="38387">
      <formula>$B1275="Arribado"</formula>
    </cfRule>
    <cfRule type="expression" dxfId="2296" priority="38386">
      <formula>$B1275="Solicitado"</formula>
    </cfRule>
    <cfRule type="expression" dxfId="2" priority="38385">
      <formula>$B1275="Confirmado"</formula>
    </cfRule>
    <cfRule type="expression" dxfId="2298" priority="38384">
      <formula>$B1275="Cancelado"</formula>
    </cfRule>
    <cfRule type="expression" dxfId="2299" priority="38383">
      <formula>$B1275="Cargado"</formula>
    </cfRule>
    <cfRule type="expression" dxfId="2301" priority="38381">
      <formula>$B1275="Descargado"</formula>
    </cfRule>
    <cfRule type="expression" dxfId="2302" priority="38380">
      <formula>$B1275="Liberado"</formula>
    </cfRule>
  </conditionalFormatting>
  <conditionalFormatting sqref="A1279">
    <cfRule type="expression" dxfId="2302" priority="38332">
      <formula>$B1279="Liberado"</formula>
    </cfRule>
    <cfRule type="expression" dxfId="2298" priority="38336">
      <formula>$B1279="Cancelado"</formula>
    </cfRule>
    <cfRule type="expression" dxfId="2295" priority="38339">
      <formula>$B1279="Arribado"</formula>
    </cfRule>
    <cfRule type="expression" dxfId="2300" priority="38334">
      <formula>$B1279="Frontera"</formula>
    </cfRule>
    <cfRule type="expression" dxfId="2299" priority="38335">
      <formula>$B1279="Cargado"</formula>
    </cfRule>
    <cfRule type="expression" dxfId="2" priority="38337">
      <formula>$B1279="Confirmado"</formula>
    </cfRule>
    <cfRule type="expression" dxfId="2296" priority="38338">
      <formula>$B1279="Solicitado"</formula>
    </cfRule>
    <cfRule type="expression" dxfId="2301" priority="38333">
      <formula>$B1279="Descargado"</formula>
    </cfRule>
  </conditionalFormatting>
  <conditionalFormatting sqref="A1286:A1287">
    <cfRule type="expression" dxfId="2301" priority="38253">
      <formula>$B1286="Descargado"</formula>
    </cfRule>
    <cfRule type="expression" dxfId="2300" priority="38254">
      <formula>$B1286="Frontera"</formula>
    </cfRule>
    <cfRule type="expression" dxfId="2299" priority="38255">
      <formula>$B1286="Cargado"</formula>
    </cfRule>
    <cfRule type="expression" dxfId="2298" priority="38256">
      <formula>$B1286="Cancelado"</formula>
    </cfRule>
    <cfRule type="expression" dxfId="2" priority="38257">
      <formula>$B1286="Confirmado"</formula>
    </cfRule>
    <cfRule type="expression" dxfId="2295" priority="38259">
      <formula>$B1286="Arribado"</formula>
    </cfRule>
    <cfRule type="expression" dxfId="2296" priority="38258">
      <formula>$B1286="Solicitado"</formula>
    </cfRule>
    <cfRule type="expression" dxfId="2302" priority="38252">
      <formula>$B1286="Liberado"</formula>
    </cfRule>
  </conditionalFormatting>
  <conditionalFormatting sqref="A1289 C1289:U1289">
    <cfRule type="expression" dxfId="2" priority="38233">
      <formula>$B1289="Confirmado"</formula>
    </cfRule>
    <cfRule type="expression" dxfId="2296" priority="38234">
      <formula>$B1289="Solicitado"</formula>
    </cfRule>
    <cfRule type="expression" dxfId="2298" priority="38232">
      <formula>$B1289="Cancelado"</formula>
    </cfRule>
    <cfRule type="expression" dxfId="2302" priority="38228">
      <formula>$B1289="Liberado"</formula>
    </cfRule>
    <cfRule type="expression" dxfId="2295" priority="38235">
      <formula>$B1289="Arribado"</formula>
    </cfRule>
    <cfRule type="expression" dxfId="2301" priority="38229">
      <formula>$B1289="Descargado"</formula>
    </cfRule>
    <cfRule type="expression" dxfId="2300" priority="38230">
      <formula>$B1289="Frontera"</formula>
    </cfRule>
    <cfRule type="expression" dxfId="2299" priority="38231">
      <formula>$B1289="Cargado"</formula>
    </cfRule>
  </conditionalFormatting>
  <conditionalFormatting sqref="A1290 C1290:U1290">
    <cfRule type="expression" dxfId="2296" priority="38242">
      <formula>$B1290="Solicitado"</formula>
    </cfRule>
    <cfRule type="expression" dxfId="2295" priority="38243">
      <formula>$B1290="Arribado"</formula>
    </cfRule>
    <cfRule type="expression" dxfId="2300" priority="38238">
      <formula>$B1290="Frontera"</formula>
    </cfRule>
    <cfRule type="expression" dxfId="2301" priority="38237">
      <formula>$B1290="Descargado"</formula>
    </cfRule>
    <cfRule type="expression" dxfId="2302" priority="38236">
      <formula>$B1290="Liberado"</formula>
    </cfRule>
    <cfRule type="expression" dxfId="2299" priority="38239">
      <formula>$B1290="Cargado"</formula>
    </cfRule>
    <cfRule type="expression" dxfId="2298" priority="38240">
      <formula>$B1290="Cancelado"</formula>
    </cfRule>
    <cfRule type="expression" dxfId="2" priority="38241">
      <formula>$B1290="Confirmado"</formula>
    </cfRule>
  </conditionalFormatting>
  <conditionalFormatting sqref="A1291 C1291:U1291">
    <cfRule type="expression" dxfId="2298" priority="38248">
      <formula>$B1291="Cancelado"</formula>
    </cfRule>
    <cfRule type="expression" dxfId="2302" priority="38244">
      <formula>$B1291="Liberado"</formula>
    </cfRule>
    <cfRule type="expression" dxfId="2301" priority="38245">
      <formula>$B1291="Descargado"</formula>
    </cfRule>
    <cfRule type="expression" dxfId="2300" priority="38246">
      <formula>$B1291="Frontera"</formula>
    </cfRule>
    <cfRule type="expression" dxfId="2" priority="38249">
      <formula>$B1291="Confirmado"</formula>
    </cfRule>
    <cfRule type="expression" dxfId="2296" priority="38250">
      <formula>$B1291="Solicitado"</formula>
    </cfRule>
    <cfRule type="expression" dxfId="2295" priority="38251">
      <formula>$B1291="Arribado"</formula>
    </cfRule>
    <cfRule type="expression" dxfId="2299" priority="38247">
      <formula>$B1291="Cargado"</formula>
    </cfRule>
  </conditionalFormatting>
  <conditionalFormatting sqref="A1292">
    <cfRule type="expression" dxfId="2301" priority="38133">
      <formula>$B1292="Descargado"</formula>
    </cfRule>
    <cfRule type="expression" dxfId="2302" priority="38132">
      <formula>$B1292="Liberado"</formula>
    </cfRule>
    <cfRule type="expression" dxfId="2295" priority="38139">
      <formula>$B1292="Arribado"</formula>
    </cfRule>
    <cfRule type="expression" dxfId="2296" priority="38138">
      <formula>$B1292="Solicitado"</formula>
    </cfRule>
    <cfRule type="expression" dxfId="2" priority="38137">
      <formula>$B1292="Confirmado"</formula>
    </cfRule>
    <cfRule type="expression" dxfId="2298" priority="38136">
      <formula>$B1292="Cancelado"</formula>
    </cfRule>
    <cfRule type="expression" dxfId="2299" priority="38135">
      <formula>$B1292="Cargado"</formula>
    </cfRule>
    <cfRule type="expression" dxfId="2300" priority="38134">
      <formula>$B1292="Frontera"</formula>
    </cfRule>
  </conditionalFormatting>
  <conditionalFormatting sqref="A1293:A1294">
    <cfRule type="expression" dxfId="2301" priority="38085">
      <formula>$B1293="Descargado"</formula>
    </cfRule>
    <cfRule type="expression" dxfId="2295" priority="38091">
      <formula>$B1293="Arribado"</formula>
    </cfRule>
    <cfRule type="expression" dxfId="2296" priority="38090">
      <formula>$B1293="Solicitado"</formula>
    </cfRule>
    <cfRule type="expression" dxfId="2" priority="38089">
      <formula>$B1293="Confirmado"</formula>
    </cfRule>
    <cfRule type="expression" dxfId="2298" priority="38088">
      <formula>$B1293="Cancelado"</formula>
    </cfRule>
    <cfRule type="expression" dxfId="2299" priority="38087">
      <formula>$B1293="Cargado"</formula>
    </cfRule>
    <cfRule type="expression" dxfId="2300" priority="38086">
      <formula>$B1293="Frontera"</formula>
    </cfRule>
    <cfRule type="expression" dxfId="2302" priority="38084">
      <formula>$B1293="Liberado"</formula>
    </cfRule>
  </conditionalFormatting>
  <conditionalFormatting sqref="A1295">
    <cfRule type="expression" dxfId="2" priority="38041">
      <formula>$B1295="Confirmado"</formula>
    </cfRule>
    <cfRule type="expression" dxfId="2296" priority="38042">
      <formula>$B1295="Solicitado"</formula>
    </cfRule>
    <cfRule type="expression" dxfId="2295" priority="38043">
      <formula>$B1295="Arribado"</formula>
    </cfRule>
    <cfRule type="expression" dxfId="2298" priority="38040">
      <formula>$B1295="Cancelado"</formula>
    </cfRule>
    <cfRule type="expression" dxfId="2299" priority="38039">
      <formula>$B1295="Cargado"</formula>
    </cfRule>
    <cfRule type="expression" dxfId="2300" priority="38038">
      <formula>$B1295="Frontera"</formula>
    </cfRule>
    <cfRule type="expression" dxfId="2301" priority="38037">
      <formula>$B1295="Descargado"</formula>
    </cfRule>
    <cfRule type="expression" dxfId="2302" priority="38036">
      <formula>$B1295="Liberado"</formula>
    </cfRule>
  </conditionalFormatting>
  <conditionalFormatting sqref="A1296:A1297">
    <cfRule type="expression" dxfId="2300" priority="37982">
      <formula>$B1296="Frontera"</formula>
    </cfRule>
    <cfRule type="expression" dxfId="2296" priority="37986">
      <formula>$B1296="Solicitado"</formula>
    </cfRule>
    <cfRule type="expression" dxfId="2302" priority="37980">
      <formula>$B1296="Liberado"</formula>
    </cfRule>
    <cfRule type="expression" dxfId="2298" priority="37984">
      <formula>$B1296="Cancelado"</formula>
    </cfRule>
    <cfRule type="expression" dxfId="2295" priority="37987">
      <formula>$B1296="Arribado"</formula>
    </cfRule>
    <cfRule type="expression" dxfId="2299" priority="37983">
      <formula>$B1296="Cargado"</formula>
    </cfRule>
    <cfRule type="expression" dxfId="2" priority="37985">
      <formula>$B1296="Confirmado"</formula>
    </cfRule>
    <cfRule type="expression" dxfId="2301" priority="37981">
      <formula>$B1296="Descargado"</formula>
    </cfRule>
  </conditionalFormatting>
  <conditionalFormatting sqref="A1298">
    <cfRule type="expression" dxfId="2300" priority="37926">
      <formula>$B1298="Frontera"</formula>
    </cfRule>
    <cfRule type="expression" dxfId="2301" priority="37925">
      <formula>$B1298="Descargado"</formula>
    </cfRule>
    <cfRule type="expression" dxfId="2295" priority="37931">
      <formula>$B1298="Arribado"</formula>
    </cfRule>
    <cfRule type="expression" dxfId="2302" priority="37924">
      <formula>$B1298="Liberado"</formula>
    </cfRule>
    <cfRule type="expression" dxfId="2299" priority="37927">
      <formula>$B1298="Cargado"</formula>
    </cfRule>
    <cfRule type="expression" dxfId="2298" priority="37928">
      <formula>$B1298="Cancelado"</formula>
    </cfRule>
    <cfRule type="expression" dxfId="2296" priority="37930">
      <formula>$B1298="Solicitado"</formula>
    </cfRule>
    <cfRule type="expression" dxfId="2" priority="37929">
      <formula>$B1298="Confirmado"</formula>
    </cfRule>
  </conditionalFormatting>
  <conditionalFormatting sqref="A1299:A1300">
    <cfRule type="expression" dxfId="2295" priority="37875">
      <formula>$B1299="Arribado"</formula>
    </cfRule>
    <cfRule type="expression" dxfId="2296" priority="37874">
      <formula>$B1299="Solicitado"</formula>
    </cfRule>
    <cfRule type="expression" dxfId="2302" priority="37868">
      <formula>$B1299="Liberado"</formula>
    </cfRule>
    <cfRule type="expression" dxfId="2301" priority="37869">
      <formula>$B1299="Descargado"</formula>
    </cfRule>
    <cfRule type="expression" dxfId="2300" priority="37870">
      <formula>$B1299="Frontera"</formula>
    </cfRule>
    <cfRule type="expression" dxfId="2298" priority="37872">
      <formula>$B1299="Cancelado"</formula>
    </cfRule>
    <cfRule type="expression" dxfId="2" priority="37873">
      <formula>$B1299="Confirmado"</formula>
    </cfRule>
    <cfRule type="expression" dxfId="2299" priority="37871">
      <formula>$B1299="Cargado"</formula>
    </cfRule>
  </conditionalFormatting>
  <conditionalFormatting sqref="A1301">
    <cfRule type="expression" dxfId="2302" priority="37700">
      <formula>$B1301="Liberado"</formula>
    </cfRule>
    <cfRule type="expression" dxfId="2298" priority="37704">
      <formula>$B1301="Cancelado"</formula>
    </cfRule>
    <cfRule type="expression" dxfId="2299" priority="37703">
      <formula>$B1301="Cargado"</formula>
    </cfRule>
    <cfRule type="expression" dxfId="2300" priority="37702">
      <formula>$B1301="Frontera"</formula>
    </cfRule>
    <cfRule type="expression" dxfId="2301" priority="37701">
      <formula>$B1301="Descargado"</formula>
    </cfRule>
    <cfRule type="expression" dxfId="2295" priority="37707">
      <formula>$B1301="Arribado"</formula>
    </cfRule>
    <cfRule type="expression" dxfId="2296" priority="37706">
      <formula>$B1301="Solicitado"</formula>
    </cfRule>
    <cfRule type="expression" dxfId="2" priority="37705">
      <formula>$B1301="Confirmado"</formula>
    </cfRule>
  </conditionalFormatting>
  <conditionalFormatting sqref="A1302">
    <cfRule type="expression" dxfId="2300" priority="37814">
      <formula>$B1302="Frontera"</formula>
    </cfRule>
    <cfRule type="expression" dxfId="2295" priority="37819">
      <formula>$B1302="Arribado"</formula>
    </cfRule>
    <cfRule type="expression" dxfId="2296" priority="37818">
      <formula>$B1302="Solicitado"</formula>
    </cfRule>
    <cfRule type="expression" dxfId="2" priority="37817">
      <formula>$B1302="Confirmado"</formula>
    </cfRule>
    <cfRule type="expression" dxfId="2298" priority="37816">
      <formula>$B1302="Cancelado"</formula>
    </cfRule>
    <cfRule type="expression" dxfId="2299" priority="37815">
      <formula>$B1302="Cargado"</formula>
    </cfRule>
    <cfRule type="expression" dxfId="2302" priority="37812">
      <formula>$B1302="Liberado"</formula>
    </cfRule>
    <cfRule type="expression" dxfId="2301" priority="37813">
      <formula>$B1302="Descargado"</formula>
    </cfRule>
  </conditionalFormatting>
  <conditionalFormatting sqref="A1303 A1305">
    <cfRule type="expression" dxfId="2299" priority="37759">
      <formula>$B1303="Cargado"</formula>
    </cfRule>
    <cfRule type="expression" dxfId="2298" priority="37760">
      <formula>$B1303="Cancelado"</formula>
    </cfRule>
    <cfRule type="expression" dxfId="2" priority="37761">
      <formula>$B1303="Confirmado"</formula>
    </cfRule>
    <cfRule type="expression" dxfId="2296" priority="37762">
      <formula>$B1303="Solicitado"</formula>
    </cfRule>
    <cfRule type="expression" dxfId="2295" priority="37763">
      <formula>$B1303="Arribado"</formula>
    </cfRule>
    <cfRule type="expression" dxfId="2302" priority="37756">
      <formula>$B1303="Liberado"</formula>
    </cfRule>
    <cfRule type="expression" dxfId="2301" priority="37757">
      <formula>$B1303="Descargado"</formula>
    </cfRule>
    <cfRule type="expression" dxfId="2300" priority="37758">
      <formula>$B1303="Frontera"</formula>
    </cfRule>
  </conditionalFormatting>
  <conditionalFormatting sqref="A1304">
    <cfRule type="expression" dxfId="2298" priority="37648">
      <formula>$B1304="Cancelado"</formula>
    </cfRule>
    <cfRule type="expression" dxfId="2295" priority="37651">
      <formula>$B1304="Arribado"</formula>
    </cfRule>
    <cfRule type="expression" dxfId="2296" priority="37650">
      <formula>$B1304="Solicitado"</formula>
    </cfRule>
    <cfRule type="expression" dxfId="2" priority="37649">
      <formula>$B1304="Confirmado"</formula>
    </cfRule>
    <cfRule type="expression" dxfId="2299" priority="37647">
      <formula>$B1304="Cargado"</formula>
    </cfRule>
    <cfRule type="expression" dxfId="2300" priority="37646">
      <formula>$B1304="Frontera"</formula>
    </cfRule>
    <cfRule type="expression" dxfId="2301" priority="37645">
      <formula>$B1304="Descargado"</formula>
    </cfRule>
    <cfRule type="expression" dxfId="2302" priority="37644">
      <formula>$B1304="Liberado"</formula>
    </cfRule>
  </conditionalFormatting>
  <conditionalFormatting sqref="A1312">
    <cfRule type="expression" dxfId="2298" priority="37480">
      <formula>$B1312="Cancelado"</formula>
    </cfRule>
    <cfRule type="expression" dxfId="2" priority="37481">
      <formula>$B1312="Confirmado"</formula>
    </cfRule>
    <cfRule type="expression" dxfId="2296" priority="37482">
      <formula>$B1312="Solicitado"</formula>
    </cfRule>
    <cfRule type="expression" dxfId="2295" priority="37483">
      <formula>$B1312="Arribado"</formula>
    </cfRule>
    <cfRule type="expression" dxfId="2302" priority="37476">
      <formula>$B1312="Liberado"</formula>
    </cfRule>
    <cfRule type="expression" dxfId="2301" priority="37477">
      <formula>$B1312="Descargado"</formula>
    </cfRule>
    <cfRule type="expression" dxfId="2300" priority="37478">
      <formula>$B1312="Frontera"</formula>
    </cfRule>
    <cfRule type="expression" dxfId="2299" priority="37479">
      <formula>$B1312="Cargado"</formula>
    </cfRule>
  </conditionalFormatting>
  <conditionalFormatting sqref="A1381 J1381:U1381 C1381:H1381 C1384:H1393 J1384:U1393 A1384:A1393">
    <cfRule type="expression" dxfId="2300" priority="36998">
      <formula>$B1381="Frontera"</formula>
    </cfRule>
    <cfRule type="expression" dxfId="2299" priority="36999">
      <formula>$B1381="Cargado"</formula>
    </cfRule>
    <cfRule type="expression" dxfId="2" priority="37001">
      <formula>$B1381="Confirmado"</formula>
    </cfRule>
    <cfRule type="expression" dxfId="2296" priority="37002">
      <formula>$B1381="Solicitado"</formula>
    </cfRule>
    <cfRule type="expression" dxfId="2301" priority="36997">
      <formula>$B1381="Descargado"</formula>
    </cfRule>
    <cfRule type="expression" dxfId="2295" priority="37003">
      <formula>$B1381="Arribado"</formula>
    </cfRule>
    <cfRule type="expression" dxfId="2298" priority="37000">
      <formula>$B1381="Cancelado"</formula>
    </cfRule>
    <cfRule type="expression" dxfId="2302" priority="36996">
      <formula>$B1381="Liberado"</formula>
    </cfRule>
  </conditionalFormatting>
  <conditionalFormatting sqref="A1394 J1394:U1394 C1394:H1394">
    <cfRule type="expression" dxfId="2300" priority="36974">
      <formula>$B1394="Frontera"</formula>
    </cfRule>
    <cfRule type="expression" dxfId="2301" priority="36973">
      <formula>$B1394="Descargado"</formula>
    </cfRule>
    <cfRule type="expression" dxfId="2302" priority="36972">
      <formula>$B1394="Liberado"</formula>
    </cfRule>
    <cfRule type="expression" dxfId="2296" priority="36978">
      <formula>$B1394="Solicitado"</formula>
    </cfRule>
    <cfRule type="expression" dxfId="2299" priority="36975">
      <formula>$B1394="Cargado"</formula>
    </cfRule>
    <cfRule type="expression" dxfId="2298" priority="36976">
      <formula>$B1394="Cancelado"</formula>
    </cfRule>
    <cfRule type="expression" dxfId="2295" priority="36979">
      <formula>$B1394="Arribado"</formula>
    </cfRule>
    <cfRule type="expression" dxfId="2" priority="36977">
      <formula>$B1394="Confirmado"</formula>
    </cfRule>
  </conditionalFormatting>
  <conditionalFormatting sqref="A1401 J1401:U1401 C1401:H1401">
    <cfRule type="expression" dxfId="2298" priority="36832">
      <formula>$B1401="Cancelado"</formula>
    </cfRule>
    <cfRule type="expression" dxfId="2299" priority="36831">
      <formula>$B1401="Cargado"</formula>
    </cfRule>
    <cfRule type="expression" dxfId="2300" priority="36830">
      <formula>$B1401="Frontera"</formula>
    </cfRule>
    <cfRule type="expression" dxfId="2301" priority="36829">
      <formula>$B1401="Descargado"</formula>
    </cfRule>
    <cfRule type="expression" dxfId="2302" priority="36828">
      <formula>$B1401="Liberado"</formula>
    </cfRule>
    <cfRule type="expression" dxfId="2295" priority="36835">
      <formula>$B1401="Arribado"</formula>
    </cfRule>
    <cfRule type="expression" dxfId="2296" priority="36834">
      <formula>$B1401="Solicitado"</formula>
    </cfRule>
    <cfRule type="expression" dxfId="2" priority="36833">
      <formula>$B1401="Confirmado"</formula>
    </cfRule>
  </conditionalFormatting>
  <conditionalFormatting sqref="A1419 J1419:U1419 C1419:H1419">
    <cfRule type="expression" dxfId="2298" priority="36720">
      <formula>$B1419="Cancelado"</formula>
    </cfRule>
    <cfRule type="expression" dxfId="2302" priority="36716">
      <formula>$B1419="Liberado"</formula>
    </cfRule>
    <cfRule type="expression" dxfId="2295" priority="36723">
      <formula>$B1419="Arribado"</formula>
    </cfRule>
    <cfRule type="expression" dxfId="2296" priority="36722">
      <formula>$B1419="Solicitado"</formula>
    </cfRule>
    <cfRule type="expression" dxfId="2" priority="36721">
      <formula>$B1419="Confirmado"</formula>
    </cfRule>
    <cfRule type="expression" dxfId="2299" priority="36719">
      <formula>$B1419="Cargado"</formula>
    </cfRule>
    <cfRule type="expression" dxfId="2300" priority="36718">
      <formula>$B1419="Frontera"</formula>
    </cfRule>
    <cfRule type="expression" dxfId="2301" priority="36717">
      <formula>$B1419="Descargado"</formula>
    </cfRule>
  </conditionalFormatting>
  <conditionalFormatting sqref="A1423 J1423:U1423 C1423:H1423">
    <cfRule type="expression" dxfId="2302" priority="36644">
      <formula>$B1423="Liberado"</formula>
    </cfRule>
    <cfRule type="expression" dxfId="2300" priority="36646">
      <formula>$B1423="Frontera"</formula>
    </cfRule>
    <cfRule type="expression" dxfId="2299" priority="36647">
      <formula>$B1423="Cargado"</formula>
    </cfRule>
    <cfRule type="expression" dxfId="2298" priority="36648">
      <formula>$B1423="Cancelado"</formula>
    </cfRule>
    <cfRule type="expression" dxfId="2295" priority="36651">
      <formula>$B1423="Arribado"</formula>
    </cfRule>
    <cfRule type="expression" dxfId="2296" priority="36650">
      <formula>$B1423="Solicitado"</formula>
    </cfRule>
    <cfRule type="expression" dxfId="2" priority="36649">
      <formula>$B1423="Confirmado"</formula>
    </cfRule>
    <cfRule type="expression" dxfId="2301" priority="36645">
      <formula>$B1423="Descargado"</formula>
    </cfRule>
  </conditionalFormatting>
  <conditionalFormatting sqref="A1430 J1430:U1430 C1430:H1430">
    <cfRule type="expression" dxfId="2299" priority="36527">
      <formula>$B1430="Cargado"</formula>
    </cfRule>
    <cfRule type="expression" dxfId="2300" priority="36526">
      <formula>$B1430="Frontera"</formula>
    </cfRule>
    <cfRule type="expression" dxfId="2302" priority="36524">
      <formula>$B1430="Liberado"</formula>
    </cfRule>
    <cfRule type="expression" dxfId="2301" priority="36525">
      <formula>$B1430="Descargado"</formula>
    </cfRule>
    <cfRule type="expression" dxfId="2295" priority="36531">
      <formula>$B1430="Arribado"</formula>
    </cfRule>
    <cfRule type="expression" dxfId="2296" priority="36530">
      <formula>$B1430="Solicitado"</formula>
    </cfRule>
    <cfRule type="expression" dxfId="2" priority="36529">
      <formula>$B1430="Confirmado"</formula>
    </cfRule>
    <cfRule type="expression" dxfId="2298" priority="36528">
      <formula>$B1430="Cancelado"</formula>
    </cfRule>
  </conditionalFormatting>
  <conditionalFormatting sqref="A1431:A1432 J1431:U1432 C1431:H1432">
    <cfRule type="expression" dxfId="2302" priority="36500">
      <formula>$B1431="Liberado"</formula>
    </cfRule>
    <cfRule type="expression" dxfId="2301" priority="36501">
      <formula>$B1431="Descargado"</formula>
    </cfRule>
    <cfRule type="expression" dxfId="2299" priority="36503">
      <formula>$B1431="Cargado"</formula>
    </cfRule>
    <cfRule type="expression" dxfId="2298" priority="36504">
      <formula>$B1431="Cancelado"</formula>
    </cfRule>
    <cfRule type="expression" dxfId="2295" priority="36507">
      <formula>$B1431="Arribado"</formula>
    </cfRule>
    <cfRule type="expression" dxfId="2300" priority="36502">
      <formula>$B1431="Frontera"</formula>
    </cfRule>
    <cfRule type="expression" dxfId="2296" priority="36506">
      <formula>$B1431="Solicitado"</formula>
    </cfRule>
    <cfRule type="expression" dxfId="2" priority="36505">
      <formula>$B1431="Confirmado"</formula>
    </cfRule>
  </conditionalFormatting>
  <conditionalFormatting sqref="A1544">
    <cfRule type="expression" dxfId="2295" priority="35523">
      <formula>$B1544="Arribado"</formula>
    </cfRule>
    <cfRule type="expression" dxfId="2302" priority="35516">
      <formula>$B1544="Liberado"</formula>
    </cfRule>
    <cfRule type="expression" dxfId="2301" priority="35517">
      <formula>$B1544="Descargado"</formula>
    </cfRule>
    <cfRule type="expression" dxfId="2300" priority="35518">
      <formula>$B1544="Frontera"</formula>
    </cfRule>
    <cfRule type="expression" dxfId="2299" priority="35519">
      <formula>$B1544="Cargado"</formula>
    </cfRule>
    <cfRule type="expression" dxfId="2298" priority="35520">
      <formula>$B1544="Cancelado"</formula>
    </cfRule>
    <cfRule type="expression" dxfId="2" priority="35521">
      <formula>$B1544="Confirmado"</formula>
    </cfRule>
    <cfRule type="expression" dxfId="2296" priority="35522">
      <formula>$B1544="Solicitado"</formula>
    </cfRule>
  </conditionalFormatting>
  <conditionalFormatting sqref="A1583:A1587 C1583:H1587 C1590:H1591 A1590:A1591 J1590:U1591 J1583:U1587">
    <cfRule type="expression" dxfId="2298" priority="34846">
      <formula>$B1583="Cancelado"</formula>
    </cfRule>
    <cfRule type="expression" dxfId="2" priority="34847">
      <formula>$B1583="Confirmado"</formula>
    </cfRule>
    <cfRule type="expression" dxfId="2295" priority="34849">
      <formula>$B1583="Arribado"</formula>
    </cfRule>
    <cfRule type="expression" dxfId="2300" priority="34844">
      <formula>$B1583="Frontera"</formula>
    </cfRule>
    <cfRule type="expression" dxfId="2296" priority="34848">
      <formula>$B1583="Solicitado"</formula>
    </cfRule>
    <cfRule type="expression" dxfId="2299" priority="34845">
      <formula>$B1583="Cargado"</formula>
    </cfRule>
    <cfRule type="expression" dxfId="2302" priority="34842">
      <formula>$B1583="Liberado"</formula>
    </cfRule>
    <cfRule type="expression" dxfId="2301" priority="34843">
      <formula>$B1583="Descargado"</formula>
    </cfRule>
  </conditionalFormatting>
  <conditionalFormatting sqref="A1643">
    <cfRule type="expression" dxfId="2" priority="34183">
      <formula>$B1643="Confirmado"</formula>
    </cfRule>
    <cfRule type="expression" dxfId="2295" priority="34185">
      <formula>$B1643="Arribado"</formula>
    </cfRule>
    <cfRule type="expression" dxfId="2301" priority="34179">
      <formula>$B1643="Descargado"</formula>
    </cfRule>
    <cfRule type="expression" dxfId="2299" priority="34181">
      <formula>$B1643="Cargado"</formula>
    </cfRule>
    <cfRule type="expression" dxfId="2298" priority="34182">
      <formula>$B1643="Cancelado"</formula>
    </cfRule>
    <cfRule type="expression" dxfId="2296" priority="34184">
      <formula>$B1643="Solicitado"</formula>
    </cfRule>
    <cfRule type="expression" dxfId="2300" priority="34180">
      <formula>$B1643="Frontera"</formula>
    </cfRule>
    <cfRule type="expression" dxfId="2302" priority="34178">
      <formula>$B1643="Liberado"</formula>
    </cfRule>
  </conditionalFormatting>
  <conditionalFormatting sqref="A1644">
    <cfRule type="expression" dxfId="2302" priority="34002">
      <formula>$B1644="Liberado"</formula>
    </cfRule>
    <cfRule type="expression" dxfId="2301" priority="34003">
      <formula>$B1644="Descargado"</formula>
    </cfRule>
    <cfRule type="expression" dxfId="2300" priority="34004">
      <formula>$B1644="Frontera"</formula>
    </cfRule>
    <cfRule type="expression" dxfId="2299" priority="34005">
      <formula>$B1644="Cargado"</formula>
    </cfRule>
    <cfRule type="expression" dxfId="2298" priority="34006">
      <formula>$B1644="Cancelado"</formula>
    </cfRule>
    <cfRule type="expression" dxfId="2" priority="34007">
      <formula>$B1644="Confirmado"</formula>
    </cfRule>
    <cfRule type="expression" dxfId="2296" priority="34008">
      <formula>$B1644="Solicitado"</formula>
    </cfRule>
    <cfRule type="expression" dxfId="2295" priority="34009">
      <formula>$B1644="Arribado"</formula>
    </cfRule>
  </conditionalFormatting>
  <conditionalFormatting sqref="A1645">
    <cfRule type="expression" dxfId="2302" priority="34034">
      <formula>$B1645="Liberado"</formula>
    </cfRule>
    <cfRule type="expression" dxfId="2301" priority="34035">
      <formula>$B1645="Descargado"</formula>
    </cfRule>
    <cfRule type="expression" dxfId="2" priority="34039">
      <formula>$B1645="Confirmado"</formula>
    </cfRule>
    <cfRule type="expression" dxfId="2299" priority="34037">
      <formula>$B1645="Cargado"</formula>
    </cfRule>
    <cfRule type="expression" dxfId="2298" priority="34038">
      <formula>$B1645="Cancelado"</formula>
    </cfRule>
    <cfRule type="expression" dxfId="2300" priority="34036">
      <formula>$B1645="Frontera"</formula>
    </cfRule>
    <cfRule type="expression" dxfId="2296" priority="34040">
      <formula>$B1645="Solicitado"</formula>
    </cfRule>
    <cfRule type="expression" dxfId="2295" priority="34041">
      <formula>$B1645="Arribado"</formula>
    </cfRule>
  </conditionalFormatting>
  <conditionalFormatting sqref="A1647 J1647:M1647 D1647:H1647 O1647:U1647">
    <cfRule type="expression" dxfId="2295" priority="33873">
      <formula>$B1647="Arribado"</formula>
    </cfRule>
    <cfRule type="expression" dxfId="2298" priority="33870">
      <formula>$B1647="Cancelado"</formula>
    </cfRule>
    <cfRule type="expression" dxfId="2300" priority="33868">
      <formula>$B1647="Frontera"</formula>
    </cfRule>
    <cfRule type="expression" dxfId="2296" priority="33872">
      <formula>$B1647="Solicitado"</formula>
    </cfRule>
    <cfRule type="expression" dxfId="2301" priority="33867">
      <formula>$B1647="Descargado"</formula>
    </cfRule>
    <cfRule type="expression" dxfId="2302" priority="33866">
      <formula>$B1647="Liberado"</formula>
    </cfRule>
    <cfRule type="expression" dxfId="2" priority="33871">
      <formula>$B1647="Confirmado"</formula>
    </cfRule>
    <cfRule type="expression" dxfId="2299" priority="33869">
      <formula>$B1647="Cargado"</formula>
    </cfRule>
  </conditionalFormatting>
  <conditionalFormatting sqref="A1654 J1654:U1654 C1654:H1654 C1661:H1662 J1661:U1662 A1661:A1662 C1656:H1656 J1656:U1656 A1656:A1657 J1657:M1657 O1657:P1657 D1657:H1657 T1657:U1657">
    <cfRule type="expression" dxfId="2298" priority="33918">
      <formula>$B1654="Cancelado"</formula>
    </cfRule>
    <cfRule type="expression" dxfId="2299" priority="33917">
      <formula>$B1654="Cargado"</formula>
    </cfRule>
    <cfRule type="expression" dxfId="2301" priority="33915">
      <formula>$B1654="Descargado"</formula>
    </cfRule>
    <cfRule type="expression" dxfId="2" priority="33919">
      <formula>$B1654="Confirmado"</formula>
    </cfRule>
    <cfRule type="expression" dxfId="2300" priority="33916">
      <formula>$B1654="Frontera"</formula>
    </cfRule>
    <cfRule type="expression" dxfId="2302" priority="33914">
      <formula>$B1654="Liberado"</formula>
    </cfRule>
    <cfRule type="expression" dxfId="2295" priority="33921">
      <formula>$B1654="Arribado"</formula>
    </cfRule>
    <cfRule type="expression" dxfId="2296" priority="33920">
      <formula>$B1654="Solicitado"</formula>
    </cfRule>
  </conditionalFormatting>
  <conditionalFormatting sqref="A1655 J1655:M1655 D1655:H1655 O1655:U1655">
    <cfRule type="expression" dxfId="2296" priority="33632">
      <formula>$B1655="Solicitado"</formula>
    </cfRule>
    <cfRule type="expression" dxfId="2299" priority="33629">
      <formula>$B1655="Cargado"</formula>
    </cfRule>
    <cfRule type="expression" dxfId="2300" priority="33628">
      <formula>$B1655="Frontera"</formula>
    </cfRule>
    <cfRule type="expression" dxfId="2298" priority="33630">
      <formula>$B1655="Cancelado"</formula>
    </cfRule>
    <cfRule type="expression" dxfId="2302" priority="33626">
      <formula>$B1655="Liberado"</formula>
    </cfRule>
    <cfRule type="expression" dxfId="2" priority="33631">
      <formula>$B1655="Confirmado"</formula>
    </cfRule>
    <cfRule type="expression" dxfId="2301" priority="33627">
      <formula>$B1655="Descargado"</formula>
    </cfRule>
    <cfRule type="expression" dxfId="2295" priority="33633">
      <formula>$B1655="Arribado"</formula>
    </cfRule>
  </conditionalFormatting>
  <conditionalFormatting sqref="A1658 J1658:U1658 C1658:H1658">
    <cfRule type="expression" dxfId="2301" priority="33675">
      <formula>$B1658="Descargado"</formula>
    </cfRule>
    <cfRule type="expression" dxfId="2296" priority="33680">
      <formula>$B1658="Solicitado"</formula>
    </cfRule>
    <cfRule type="expression" dxfId="2" priority="33679">
      <formula>$B1658="Confirmado"</formula>
    </cfRule>
    <cfRule type="expression" dxfId="2298" priority="33678">
      <formula>$B1658="Cancelado"</formula>
    </cfRule>
    <cfRule type="expression" dxfId="2299" priority="33677">
      <formula>$B1658="Cargado"</formula>
    </cfRule>
    <cfRule type="expression" dxfId="2302" priority="33674">
      <formula>$B1658="Liberado"</formula>
    </cfRule>
    <cfRule type="expression" dxfId="2300" priority="33676">
      <formula>$B1658="Frontera"</formula>
    </cfRule>
    <cfRule type="expression" dxfId="2295" priority="33681">
      <formula>$B1658="Arribado"</formula>
    </cfRule>
  </conditionalFormatting>
  <conditionalFormatting sqref="A1659 J1659:M1659 C1659:H1659 O1659:U1659">
    <cfRule type="expression" dxfId="2295" priority="33729">
      <formula>$B1659="Arribado"</formula>
    </cfRule>
    <cfRule type="expression" dxfId="2296" priority="33728">
      <formula>$B1659="Solicitado"</formula>
    </cfRule>
    <cfRule type="expression" dxfId="2" priority="33727">
      <formula>$B1659="Confirmado"</formula>
    </cfRule>
    <cfRule type="expression" dxfId="2300" priority="33724">
      <formula>$B1659="Frontera"</formula>
    </cfRule>
    <cfRule type="expression" dxfId="2301" priority="33723">
      <formula>$B1659="Descargado"</formula>
    </cfRule>
    <cfRule type="expression" dxfId="2299" priority="33725">
      <formula>$B1659="Cargado"</formula>
    </cfRule>
    <cfRule type="expression" dxfId="2298" priority="33726">
      <formula>$B1659="Cancelado"</formula>
    </cfRule>
    <cfRule type="expression" dxfId="2302" priority="33722">
      <formula>$B1659="Liberado"</formula>
    </cfRule>
  </conditionalFormatting>
  <conditionalFormatting sqref="A1660 J1660:M1660 C1660:H1660 O1660:U1660">
    <cfRule type="expression" dxfId="2295" priority="33577">
      <formula>$B1660="Arribado"</formula>
    </cfRule>
    <cfRule type="expression" dxfId="2" priority="33575">
      <formula>$B1660="Confirmado"</formula>
    </cfRule>
    <cfRule type="expression" dxfId="2298" priority="33574">
      <formula>$B1660="Cancelado"</formula>
    </cfRule>
    <cfRule type="expression" dxfId="2302" priority="33570">
      <formula>$B1660="Liberado"</formula>
    </cfRule>
    <cfRule type="expression" dxfId="2301" priority="33571">
      <formula>$B1660="Descargado"</formula>
    </cfRule>
    <cfRule type="expression" dxfId="2300" priority="33572">
      <formula>$B1660="Frontera"</formula>
    </cfRule>
    <cfRule type="expression" dxfId="2299" priority="33573">
      <formula>$B1660="Cargado"</formula>
    </cfRule>
    <cfRule type="expression" dxfId="2296" priority="33576">
      <formula>$B1660="Solicitado"</formula>
    </cfRule>
  </conditionalFormatting>
  <conditionalFormatting sqref="A1663 J1663:U1663 C1663:H1663">
    <cfRule type="expression" dxfId="2" priority="33527">
      <formula>$B1663="Confirmado"</formula>
    </cfRule>
    <cfRule type="expression" dxfId="2298" priority="33526">
      <formula>$B1663="Cancelado"</formula>
    </cfRule>
    <cfRule type="expression" dxfId="2299" priority="33525">
      <formula>$B1663="Cargado"</formula>
    </cfRule>
    <cfRule type="expression" dxfId="2300" priority="33524">
      <formula>$B1663="Frontera"</formula>
    </cfRule>
    <cfRule type="expression" dxfId="2301" priority="33523">
      <formula>$B1663="Descargado"</formula>
    </cfRule>
    <cfRule type="expression" dxfId="2302" priority="33522">
      <formula>$B1663="Liberado"</formula>
    </cfRule>
    <cfRule type="expression" dxfId="2296" priority="33528">
      <formula>$B1663="Solicitado"</formula>
    </cfRule>
    <cfRule type="expression" dxfId="2295" priority="33529">
      <formula>$B1663="Arribado"</formula>
    </cfRule>
  </conditionalFormatting>
  <conditionalFormatting sqref="A1664 J1664:U1664 C1664:H1664">
    <cfRule type="expression" dxfId="2299" priority="33429">
      <formula>$B1664="Cargado"</formula>
    </cfRule>
    <cfRule type="expression" dxfId="2" priority="33431">
      <formula>$B1664="Confirmado"</formula>
    </cfRule>
    <cfRule type="expression" dxfId="2302" priority="33426">
      <formula>$B1664="Liberado"</formula>
    </cfRule>
    <cfRule type="expression" dxfId="2301" priority="33427">
      <formula>$B1664="Descargado"</formula>
    </cfRule>
    <cfRule type="expression" dxfId="2300" priority="33428">
      <formula>$B1664="Frontera"</formula>
    </cfRule>
    <cfRule type="expression" dxfId="2298" priority="33430">
      <formula>$B1664="Cancelado"</formula>
    </cfRule>
    <cfRule type="expression" dxfId="2296" priority="33432">
      <formula>$B1664="Solicitado"</formula>
    </cfRule>
    <cfRule type="expression" dxfId="2295" priority="33433">
      <formula>$B1664="Arribado"</formula>
    </cfRule>
  </conditionalFormatting>
  <conditionalFormatting sqref="A1665:A1667 J1665:U1667 C1665:H1667">
    <cfRule type="expression" dxfId="2298" priority="33478">
      <formula>$B1665="Cancelado"</formula>
    </cfRule>
    <cfRule type="expression" dxfId="2" priority="33479">
      <formula>$B1665="Confirmado"</formula>
    </cfRule>
    <cfRule type="expression" dxfId="2295" priority="33481">
      <formula>$B1665="Arribado"</formula>
    </cfRule>
    <cfRule type="expression" dxfId="2296" priority="33480">
      <formula>$B1665="Solicitado"</formula>
    </cfRule>
    <cfRule type="expression" dxfId="2299" priority="33477">
      <formula>$B1665="Cargado"</formula>
    </cfRule>
    <cfRule type="expression" dxfId="2300" priority="33476">
      <formula>$B1665="Frontera"</formula>
    </cfRule>
    <cfRule type="expression" dxfId="2301" priority="33475">
      <formula>$B1665="Descargado"</formula>
    </cfRule>
    <cfRule type="expression" dxfId="2302" priority="33474">
      <formula>$B1665="Liberado"</formula>
    </cfRule>
  </conditionalFormatting>
  <conditionalFormatting sqref="A1668 J1668:U1668 C1668:H1668">
    <cfRule type="expression" dxfId="2302" priority="33378">
      <formula>$B1668="Liberado"</formula>
    </cfRule>
    <cfRule type="expression" dxfId="2" priority="33383">
      <formula>$B1668="Confirmado"</formula>
    </cfRule>
    <cfRule type="expression" dxfId="2298" priority="33382">
      <formula>$B1668="Cancelado"</formula>
    </cfRule>
    <cfRule type="expression" dxfId="2299" priority="33381">
      <formula>$B1668="Cargado"</formula>
    </cfRule>
    <cfRule type="expression" dxfId="2300" priority="33380">
      <formula>$B1668="Frontera"</formula>
    </cfRule>
    <cfRule type="expression" dxfId="2301" priority="33379">
      <formula>$B1668="Descargado"</formula>
    </cfRule>
    <cfRule type="expression" dxfId="2295" priority="33385">
      <formula>$B1668="Arribado"</formula>
    </cfRule>
    <cfRule type="expression" dxfId="2296" priority="33384">
      <formula>$B1668="Solicitado"</formula>
    </cfRule>
  </conditionalFormatting>
  <conditionalFormatting sqref="A1715 C1715:U1715">
    <cfRule type="expression" dxfId="2301" priority="32851">
      <formula>$B1715="Descargado"</formula>
    </cfRule>
    <cfRule type="expression" dxfId="2302" priority="32850">
      <formula>$B1715="Liberado"</formula>
    </cfRule>
    <cfRule type="expression" dxfId="2295" priority="32857">
      <formula>$B1715="Arribado"</formula>
    </cfRule>
    <cfRule type="expression" dxfId="2296" priority="32856">
      <formula>$B1715="Solicitado"</formula>
    </cfRule>
    <cfRule type="expression" dxfId="2" priority="32855">
      <formula>$B1715="Confirmado"</formula>
    </cfRule>
    <cfRule type="expression" dxfId="2298" priority="32854">
      <formula>$B1715="Cancelado"</formula>
    </cfRule>
    <cfRule type="expression" dxfId="2299" priority="32853">
      <formula>$B1715="Cargado"</formula>
    </cfRule>
    <cfRule type="expression" dxfId="2300" priority="32852">
      <formula>$B1715="Frontera"</formula>
    </cfRule>
  </conditionalFormatting>
  <conditionalFormatting sqref="A1716:A1726 C1716:U1726">
    <cfRule type="expression" dxfId="2298" priority="32838">
      <formula>$B1716="Cancelado"</formula>
    </cfRule>
    <cfRule type="expression" dxfId="2295" priority="32841">
      <formula>$B1716="Arribado"</formula>
    </cfRule>
    <cfRule type="expression" dxfId="2296" priority="32840">
      <formula>$B1716="Solicitado"</formula>
    </cfRule>
    <cfRule type="expression" dxfId="2" priority="32839">
      <formula>$B1716="Confirmado"</formula>
    </cfRule>
    <cfRule type="expression" dxfId="2299" priority="32837">
      <formula>$B1716="Cargado"</formula>
    </cfRule>
    <cfRule type="expression" dxfId="2300" priority="32836">
      <formula>$B1716="Frontera"</formula>
    </cfRule>
    <cfRule type="expression" dxfId="2301" priority="32835">
      <formula>$B1716="Descargado"</formula>
    </cfRule>
    <cfRule type="expression" dxfId="2302" priority="32834">
      <formula>$B1716="Liberado"</formula>
    </cfRule>
  </conditionalFormatting>
  <conditionalFormatting sqref="A1730:A1731 C1730:U1731">
    <cfRule type="expression" dxfId="2296" priority="32800">
      <formula>$B1730="Solicitado"</formula>
    </cfRule>
    <cfRule type="expression" dxfId="2295" priority="32801">
      <formula>$B1730="Arribado"</formula>
    </cfRule>
    <cfRule type="expression" dxfId="2299" priority="32797">
      <formula>$B1730="Cargado"</formula>
    </cfRule>
    <cfRule type="expression" dxfId="2302" priority="32794">
      <formula>$B1730="Liberado"</formula>
    </cfRule>
    <cfRule type="expression" dxfId="2301" priority="32795">
      <formula>$B1730="Descargado"</formula>
    </cfRule>
    <cfRule type="expression" dxfId="2300" priority="32796">
      <formula>$B1730="Frontera"</formula>
    </cfRule>
    <cfRule type="expression" dxfId="2298" priority="32798">
      <formula>$B1730="Cancelado"</formula>
    </cfRule>
    <cfRule type="expression" dxfId="2" priority="32799">
      <formula>$B1730="Confirmado"</formula>
    </cfRule>
  </conditionalFormatting>
  <conditionalFormatting sqref="A1732 C1732:H1732 J1732:U1732">
    <cfRule type="expression" dxfId="2300" priority="32780">
      <formula>$B1732="Frontera"</formula>
    </cfRule>
    <cfRule type="expression" dxfId="2301" priority="32779">
      <formula>$B1732="Descargado"</formula>
    </cfRule>
    <cfRule type="expression" dxfId="2302" priority="32778">
      <formula>$B1732="Liberado"</formula>
    </cfRule>
    <cfRule type="expression" dxfId="2298" priority="32782">
      <formula>$B1732="Cancelado"</formula>
    </cfRule>
    <cfRule type="expression" dxfId="2296" priority="32784">
      <formula>$B1732="Solicitado"</formula>
    </cfRule>
    <cfRule type="expression" dxfId="2" priority="32783">
      <formula>$B1732="Confirmado"</formula>
    </cfRule>
    <cfRule type="expression" dxfId="2299" priority="32781">
      <formula>$B1732="Cargado"</formula>
    </cfRule>
    <cfRule type="expression" dxfId="2295" priority="32785">
      <formula>$B1732="Arribado"</formula>
    </cfRule>
  </conditionalFormatting>
  <conditionalFormatting sqref="A1769 C1769:U1769">
    <cfRule type="expression" dxfId="2298" priority="32646">
      <formula>$B1769="Cancelado"</formula>
    </cfRule>
    <cfRule type="expression" dxfId="2300" priority="32644">
      <formula>$B1769="Frontera"</formula>
    </cfRule>
    <cfRule type="expression" dxfId="2301" priority="32643">
      <formula>$B1769="Descargado"</formula>
    </cfRule>
    <cfRule type="expression" dxfId="2302" priority="32642">
      <formula>$B1769="Liberado"</formula>
    </cfRule>
    <cfRule type="expression" dxfId="2299" priority="32645">
      <formula>$B1769="Cargado"</formula>
    </cfRule>
    <cfRule type="expression" dxfId="2295" priority="32649">
      <formula>$B1769="Arribado"</formula>
    </cfRule>
    <cfRule type="expression" dxfId="2296" priority="32648">
      <formula>$B1769="Solicitado"</formula>
    </cfRule>
    <cfRule type="expression" dxfId="2" priority="32647">
      <formula>$B1769="Confirmado"</formula>
    </cfRule>
  </conditionalFormatting>
  <conditionalFormatting sqref="A1770:A1782 C1770:U1782">
    <cfRule type="expression" dxfId="2" priority="32639">
      <formula>$B1770="Confirmado"</formula>
    </cfRule>
    <cfRule type="expression" dxfId="2295" priority="32641">
      <formula>$B1770="Arribado"</formula>
    </cfRule>
    <cfRule type="expression" dxfId="2296" priority="32640">
      <formula>$B1770="Solicitado"</formula>
    </cfRule>
    <cfRule type="expression" dxfId="2301" priority="32635">
      <formula>$B1770="Descargado"</formula>
    </cfRule>
    <cfRule type="expression" dxfId="2302" priority="32634">
      <formula>$B1770="Liberado"</formula>
    </cfRule>
    <cfRule type="expression" dxfId="2300" priority="32636">
      <formula>$B1770="Frontera"</formula>
    </cfRule>
    <cfRule type="expression" dxfId="2299" priority="32637">
      <formula>$B1770="Cargado"</formula>
    </cfRule>
    <cfRule type="expression" dxfId="2298" priority="32638">
      <formula>$B1770="Cancelado"</formula>
    </cfRule>
  </conditionalFormatting>
  <conditionalFormatting sqref="A1783 C1783:U1783">
    <cfRule type="expression" dxfId="2295" priority="32593">
      <formula>$B1783="Arribado"</formula>
    </cfRule>
    <cfRule type="expression" dxfId="2302" priority="32586">
      <formula>$B1783="Liberado"</formula>
    </cfRule>
    <cfRule type="expression" dxfId="2301" priority="32587">
      <formula>$B1783="Descargado"</formula>
    </cfRule>
    <cfRule type="expression" dxfId="2300" priority="32588">
      <formula>$B1783="Frontera"</formula>
    </cfRule>
    <cfRule type="expression" dxfId="2299" priority="32589">
      <formula>$B1783="Cargado"</formula>
    </cfRule>
    <cfRule type="expression" dxfId="2298" priority="32590">
      <formula>$B1783="Cancelado"</formula>
    </cfRule>
    <cfRule type="expression" dxfId="2" priority="32591">
      <formula>$B1783="Confirmado"</formula>
    </cfRule>
    <cfRule type="expression" dxfId="2296" priority="32592">
      <formula>$B1783="Solicitado"</formula>
    </cfRule>
  </conditionalFormatting>
  <conditionalFormatting sqref="A1784 C1784:U1784">
    <cfRule type="expression" dxfId="2" priority="32607">
      <formula>$B1784="Confirmado"</formula>
    </cfRule>
    <cfRule type="expression" dxfId="2296" priority="32608">
      <formula>$B1784="Solicitado"</formula>
    </cfRule>
    <cfRule type="expression" dxfId="2295" priority="32609">
      <formula>$B1784="Arribado"</formula>
    </cfRule>
    <cfRule type="expression" dxfId="2302" priority="32602">
      <formula>$B1784="Liberado"</formula>
    </cfRule>
    <cfRule type="expression" dxfId="2301" priority="32603">
      <formula>$B1784="Descargado"</formula>
    </cfRule>
    <cfRule type="expression" dxfId="2300" priority="32604">
      <formula>$B1784="Frontera"</formula>
    </cfRule>
    <cfRule type="expression" dxfId="2299" priority="32605">
      <formula>$B1784="Cargado"</formula>
    </cfRule>
    <cfRule type="expression" dxfId="2298" priority="32606">
      <formula>$B1784="Cancelado"</formula>
    </cfRule>
  </conditionalFormatting>
  <conditionalFormatting sqref="A1793 C1793:U1793">
    <cfRule type="expression" dxfId="2295" priority="32433">
      <formula>$B1793="Arribado"</formula>
    </cfRule>
    <cfRule type="expression" dxfId="2302" priority="32426">
      <formula>$B1793="Liberado"</formula>
    </cfRule>
    <cfRule type="expression" dxfId="2298" priority="32430">
      <formula>$B1793="Cancelado"</formula>
    </cfRule>
    <cfRule type="expression" dxfId="2300" priority="32428">
      <formula>$B1793="Frontera"</formula>
    </cfRule>
    <cfRule type="expression" dxfId="2" priority="32431">
      <formula>$B1793="Confirmado"</formula>
    </cfRule>
    <cfRule type="expression" dxfId="2301" priority="32427">
      <formula>$B1793="Descargado"</formula>
    </cfRule>
    <cfRule type="expression" dxfId="2296" priority="32432">
      <formula>$B1793="Solicitado"</formula>
    </cfRule>
    <cfRule type="expression" dxfId="2299" priority="32429">
      <formula>$B1793="Cargado"</formula>
    </cfRule>
  </conditionalFormatting>
  <conditionalFormatting sqref="A1804 C1804:U1804">
    <cfRule type="expression" dxfId="2298" priority="32526">
      <formula>$B1804="Cancelado"</formula>
    </cfRule>
    <cfRule type="expression" dxfId="2" priority="32527">
      <formula>$B1804="Confirmado"</formula>
    </cfRule>
    <cfRule type="expression" dxfId="2296" priority="32528">
      <formula>$B1804="Solicitado"</formula>
    </cfRule>
    <cfRule type="expression" dxfId="2295" priority="32529">
      <formula>$B1804="Arribado"</formula>
    </cfRule>
    <cfRule type="expression" dxfId="2299" priority="32525">
      <formula>$B1804="Cargado"</formula>
    </cfRule>
    <cfRule type="expression" dxfId="2300" priority="32524">
      <formula>$B1804="Frontera"</formula>
    </cfRule>
    <cfRule type="expression" dxfId="2301" priority="32523">
      <formula>$B1804="Descargado"</formula>
    </cfRule>
    <cfRule type="expression" dxfId="2302" priority="32522">
      <formula>$B1804="Liberado"</formula>
    </cfRule>
  </conditionalFormatting>
  <conditionalFormatting sqref="A1805:A1806 C1805:U1805 C1806:H1806 J1806:U1806 I1806:I1807">
    <cfRule type="expression" dxfId="2" priority="32511">
      <formula>$B1805="Confirmado"</formula>
    </cfRule>
    <cfRule type="expression" dxfId="2301" priority="32507">
      <formula>$B1805="Descargado"</formula>
    </cfRule>
    <cfRule type="expression" dxfId="2302" priority="32506">
      <formula>$B1805="Liberado"</formula>
    </cfRule>
    <cfRule type="expression" dxfId="2300" priority="32508">
      <formula>$B1805="Frontera"</formula>
    </cfRule>
    <cfRule type="expression" dxfId="2299" priority="32509">
      <formula>$B1805="Cargado"</formula>
    </cfRule>
    <cfRule type="expression" dxfId="2298" priority="32510">
      <formula>$B1805="Cancelado"</formula>
    </cfRule>
    <cfRule type="expression" dxfId="2296" priority="32512">
      <formula>$B1805="Solicitado"</formula>
    </cfRule>
    <cfRule type="expression" dxfId="2295" priority="32513">
      <formula>$B1805="Arribado"</formula>
    </cfRule>
  </conditionalFormatting>
  <conditionalFormatting sqref="A1807 C1807:H1807 J1807:U1807">
    <cfRule type="expression" dxfId="2300" priority="32492">
      <formula>$B1807="Frontera"</formula>
    </cfRule>
    <cfRule type="expression" dxfId="2302" priority="32490">
      <formula>$B1807="Liberado"</formula>
    </cfRule>
    <cfRule type="expression" dxfId="2301" priority="32491">
      <formula>$B1807="Descargado"</formula>
    </cfRule>
    <cfRule type="expression" dxfId="2296" priority="32496">
      <formula>$B1807="Solicitado"</formula>
    </cfRule>
    <cfRule type="expression" dxfId="2" priority="32495">
      <formula>$B1807="Confirmado"</formula>
    </cfRule>
    <cfRule type="expression" dxfId="2298" priority="32494">
      <formula>$B1807="Cancelado"</formula>
    </cfRule>
    <cfRule type="expression" dxfId="2295" priority="32497">
      <formula>$B1807="Arribado"</formula>
    </cfRule>
    <cfRule type="expression" dxfId="2299" priority="32493">
      <formula>$B1807="Cargado"</formula>
    </cfRule>
  </conditionalFormatting>
  <conditionalFormatting sqref="A1810 C1810:M1810 O1810:U1810">
    <cfRule type="expression" dxfId="2" priority="32367">
      <formula>$B1810="Confirmado"</formula>
    </cfRule>
    <cfRule type="expression" dxfId="2301" priority="32363">
      <formula>$B1810="Descargado"</formula>
    </cfRule>
    <cfRule type="expression" dxfId="2300" priority="32364">
      <formula>$B1810="Frontera"</formula>
    </cfRule>
    <cfRule type="expression" dxfId="2299" priority="32365">
      <formula>$B1810="Cargado"</formula>
    </cfRule>
    <cfRule type="expression" dxfId="2298" priority="32366">
      <formula>$B1810="Cancelado"</formula>
    </cfRule>
    <cfRule type="expression" dxfId="2302" priority="32362">
      <formula>$B1810="Liberado"</formula>
    </cfRule>
    <cfRule type="expression" dxfId="2296" priority="32368">
      <formula>$B1810="Solicitado"</formula>
    </cfRule>
    <cfRule type="expression" dxfId="2295" priority="32369">
      <formula>$B1810="Arribado"</formula>
    </cfRule>
  </conditionalFormatting>
  <conditionalFormatting sqref="A1811:A1812 C1811:M1812 O1811:U1812">
    <cfRule type="expression" dxfId="2300" priority="32348">
      <formula>$B1811="Frontera"</formula>
    </cfRule>
    <cfRule type="expression" dxfId="2298" priority="32350">
      <formula>$B1811="Cancelado"</formula>
    </cfRule>
    <cfRule type="expression" dxfId="2" priority="32351">
      <formula>$B1811="Confirmado"</formula>
    </cfRule>
    <cfRule type="expression" dxfId="2296" priority="32352">
      <formula>$B1811="Solicitado"</formula>
    </cfRule>
    <cfRule type="expression" dxfId="2295" priority="32353">
      <formula>$B1811="Arribado"</formula>
    </cfRule>
    <cfRule type="expression" dxfId="2299" priority="32349">
      <formula>$B1811="Cargado"</formula>
    </cfRule>
    <cfRule type="expression" dxfId="2301" priority="32347">
      <formula>$B1811="Descargado"</formula>
    </cfRule>
    <cfRule type="expression" dxfId="2302" priority="32346">
      <formula>$B1811="Liberado"</formula>
    </cfRule>
  </conditionalFormatting>
  <conditionalFormatting sqref="A1813 C1813:U1813">
    <cfRule type="expression" dxfId="2296" priority="32336">
      <formula>$B1813="Solicitado"</formula>
    </cfRule>
    <cfRule type="expression" dxfId="2301" priority="32331">
      <formula>$B1813="Descargado"</formula>
    </cfRule>
    <cfRule type="expression" dxfId="2300" priority="32332">
      <formula>$B1813="Frontera"</formula>
    </cfRule>
    <cfRule type="expression" dxfId="2299" priority="32333">
      <formula>$B1813="Cargado"</formula>
    </cfRule>
    <cfRule type="expression" dxfId="2298" priority="32334">
      <formula>$B1813="Cancelado"</formula>
    </cfRule>
    <cfRule type="expression" dxfId="2295" priority="32337">
      <formula>$B1813="Arribado"</formula>
    </cfRule>
    <cfRule type="expression" dxfId="2" priority="32335">
      <formula>$B1813="Confirmado"</formula>
    </cfRule>
    <cfRule type="expression" dxfId="2302" priority="32330">
      <formula>$B1813="Liberado"</formula>
    </cfRule>
  </conditionalFormatting>
  <conditionalFormatting sqref="A1814 C1814:U1814 I1815:I1828">
    <cfRule type="expression" dxfId="2296" priority="32320">
      <formula>$B1814="Solicitado"</formula>
    </cfRule>
    <cfRule type="expression" dxfId="2295" priority="32321">
      <formula>$B1814="Arribado"</formula>
    </cfRule>
    <cfRule type="expression" dxfId="2298" priority="32318">
      <formula>$B1814="Cancelado"</formula>
    </cfRule>
    <cfRule type="expression" dxfId="2299" priority="32317">
      <formula>$B1814="Cargado"</formula>
    </cfRule>
    <cfRule type="expression" dxfId="2300" priority="32316">
      <formula>$B1814="Frontera"</formula>
    </cfRule>
    <cfRule type="expression" dxfId="2301" priority="32315">
      <formula>$B1814="Descargado"</formula>
    </cfRule>
    <cfRule type="expression" dxfId="2302" priority="32314">
      <formula>$B1814="Liberado"</formula>
    </cfRule>
    <cfRule type="expression" dxfId="2" priority="32319">
      <formula>$B1814="Confirmado"</formula>
    </cfRule>
  </conditionalFormatting>
  <conditionalFormatting sqref="A1853:A1855 C1853:H1855 C1859:H1859 A1859 J1859:U1859 J1864:U1871 A1864:A1871 C1864:H1871 C1873:H1875 A1873:A1875 J1873:U1874 J1853:U1855 A1877:A1886 C1877:H1886 T3323:U3323 C1893:H1897 A1893:A1897 J1893:U1897 J1875:P1875 T1875:U1875 J1899:U1903 A1899:A1903 C1899:H1903 J1877:U1886">
    <cfRule type="expression" dxfId="2301" priority="31907">
      <formula>$B1853="Descargado"</formula>
    </cfRule>
    <cfRule type="expression" dxfId="2299" priority="31909">
      <formula>$B1853="Cargado"</formula>
    </cfRule>
    <cfRule type="expression" dxfId="2298" priority="31910">
      <formula>$B1853="Cancelado"</formula>
    </cfRule>
    <cfRule type="expression" dxfId="2" priority="31911">
      <formula>$B1853="Confirmado"</formula>
    </cfRule>
    <cfRule type="expression" dxfId="2296" priority="31912">
      <formula>$B1853="Solicitado"</formula>
    </cfRule>
    <cfRule type="expression" dxfId="2300" priority="31908">
      <formula>$B1853="Frontera"</formula>
    </cfRule>
    <cfRule type="expression" dxfId="2295" priority="31913">
      <formula>$B1853="Arribado"</formula>
    </cfRule>
    <cfRule type="expression" dxfId="2302" priority="31906">
      <formula>$B1853="Liberado"</formula>
    </cfRule>
  </conditionalFormatting>
  <conditionalFormatting sqref="A1877:A1886 C1877:H1886 J1893:U1897 C1893:H1897 A1893:A1897 J3323:U3323 C3323:H3323 A3323 A1899:A1903 C1899:H1903 J1899:U1903 J1877:U1886">
    <cfRule type="expression" dxfId="2" priority="31951">
      <formula>$B1877="Confirmado"</formula>
    </cfRule>
    <cfRule type="expression" dxfId="2295" priority="31953">
      <formula>$B1877="Arribado"</formula>
    </cfRule>
    <cfRule type="expression" dxfId="2296" priority="31952">
      <formula>$B1877="Solicitado"</formula>
    </cfRule>
    <cfRule type="expression" dxfId="2298" priority="31950">
      <formula>$B1877="Cancelado"</formula>
    </cfRule>
    <cfRule type="expression" dxfId="2299" priority="31949">
      <formula>$B1877="Cargado"</formula>
    </cfRule>
    <cfRule type="expression" dxfId="2300" priority="31948">
      <formula>$B1877="Frontera"</formula>
    </cfRule>
    <cfRule type="expression" dxfId="2301" priority="31947">
      <formula>$B1877="Descargado"</formula>
    </cfRule>
    <cfRule type="expression" dxfId="2302" priority="31946">
      <formula>$B1877="Liberado"</formula>
    </cfRule>
  </conditionalFormatting>
  <conditionalFormatting sqref="A1887 C1887:H1887 J1887:U1887">
    <cfRule type="expression" dxfId="2298" priority="31550">
      <formula>$B1887="Cancelado"</formula>
    </cfRule>
    <cfRule type="expression" dxfId="2301" priority="31547">
      <formula>$B1887="Descargado"</formula>
    </cfRule>
    <cfRule type="expression" dxfId="2302" priority="31546">
      <formula>$B1887="Liberado"</formula>
    </cfRule>
    <cfRule type="expression" dxfId="2300" priority="31548">
      <formula>$B1887="Frontera"</formula>
    </cfRule>
    <cfRule type="expression" dxfId="2299" priority="31549">
      <formula>$B1887="Cargado"</formula>
    </cfRule>
    <cfRule type="expression" dxfId="2295" priority="31553">
      <formula>$B1887="Arribado"</formula>
    </cfRule>
    <cfRule type="expression" dxfId="2296" priority="31552">
      <formula>$B1887="Solicitado"</formula>
    </cfRule>
    <cfRule type="expression" dxfId="2" priority="31551">
      <formula>$B1887="Confirmado"</formula>
    </cfRule>
  </conditionalFormatting>
  <conditionalFormatting sqref="A1889 C1889:H1889 J1889:U1889">
    <cfRule type="expression" dxfId="2299" priority="31405">
      <formula>$B1889="Cargado"</formula>
    </cfRule>
    <cfRule type="expression" dxfId="2298" priority="31406">
      <formula>$B1889="Cancelado"</formula>
    </cfRule>
    <cfRule type="expression" dxfId="2" priority="31407">
      <formula>$B1889="Confirmado"</formula>
    </cfRule>
    <cfRule type="expression" dxfId="2296" priority="31408">
      <formula>$B1889="Solicitado"</formula>
    </cfRule>
    <cfRule type="expression" dxfId="2295" priority="31409">
      <formula>$B1889="Arribado"</formula>
    </cfRule>
    <cfRule type="expression" dxfId="2302" priority="31402">
      <formula>$B1889="Liberado"</formula>
    </cfRule>
    <cfRule type="expression" dxfId="2301" priority="31403">
      <formula>$B1889="Descargado"</formula>
    </cfRule>
    <cfRule type="expression" dxfId="2300" priority="31404">
      <formula>$B1889="Frontera"</formula>
    </cfRule>
  </conditionalFormatting>
  <conditionalFormatting sqref="A1890:A1892 C1890:H1892 J1890:U1892">
    <cfRule type="expression" dxfId="2" priority="31335">
      <formula>$B1890="Confirmado"</formula>
    </cfRule>
    <cfRule type="expression" dxfId="2299" priority="31333">
      <formula>$B1890="Cargado"</formula>
    </cfRule>
    <cfRule type="expression" dxfId="2300" priority="31332">
      <formula>$B1890="Frontera"</formula>
    </cfRule>
    <cfRule type="expression" dxfId="2301" priority="31331">
      <formula>$B1890="Descargado"</formula>
    </cfRule>
    <cfRule type="expression" dxfId="2302" priority="31330">
      <formula>$B1890="Liberado"</formula>
    </cfRule>
    <cfRule type="expression" dxfId="2295" priority="31337">
      <formula>$B1890="Arribado"</formula>
    </cfRule>
    <cfRule type="expression" dxfId="2298" priority="31334">
      <formula>$B1890="Cancelado"</formula>
    </cfRule>
    <cfRule type="expression" dxfId="2296" priority="31336">
      <formula>$B1890="Solicitado"</formula>
    </cfRule>
  </conditionalFormatting>
  <conditionalFormatting sqref="A1909:A1913 C1909:H1913 J1909:U1910 J1935:U1938 C1935:H1938 A1935:A1938 L1980 A1960:A1961 C1960:H1961 J1960:U1961 J1911:K1913 M1911:U1913 J1916:K1916 M1916:U1916 L1911:L1916 L3322">
    <cfRule type="expression" dxfId="2301" priority="31051">
      <formula>$B1909="Descargado"</formula>
    </cfRule>
    <cfRule type="expression" dxfId="2302" priority="31050">
      <formula>$B1909="Liberado"</formula>
    </cfRule>
    <cfRule type="expression" dxfId="2298" priority="31054">
      <formula>$B1909="Cancelado"</formula>
    </cfRule>
    <cfRule type="expression" dxfId="2295" priority="31089">
      <formula>$B1909="Arribado"</formula>
    </cfRule>
    <cfRule type="expression" dxfId="2298" priority="31086">
      <formula>$B1909="Cancelado"</formula>
    </cfRule>
    <cfRule type="expression" dxfId="2299" priority="31085">
      <formula>$B1909="Cargado"</formula>
    </cfRule>
    <cfRule type="expression" dxfId="2300" priority="31084">
      <formula>$B1909="Frontera"</formula>
    </cfRule>
    <cfRule type="expression" dxfId="2301" priority="31083">
      <formula>$B1909="Descargado"</formula>
    </cfRule>
    <cfRule type="expression" dxfId="2302" priority="31082">
      <formula>$B1909="Liberado"</formula>
    </cfRule>
    <cfRule type="expression" dxfId="2299" priority="31053">
      <formula>$B1909="Cargado"</formula>
    </cfRule>
    <cfRule type="expression" dxfId="2300" priority="31052">
      <formula>$B1909="Frontera"</formula>
    </cfRule>
    <cfRule type="expression" dxfId="2296" priority="31088">
      <formula>$B1909="Solicitado"</formula>
    </cfRule>
    <cfRule type="expression" dxfId="2295" priority="31057">
      <formula>$B1909="Arribado"</formula>
    </cfRule>
    <cfRule type="expression" dxfId="2296" priority="31056">
      <formula>$B1909="Solicitado"</formula>
    </cfRule>
    <cfRule type="expression" dxfId="2" priority="31055">
      <formula>$B1909="Confirmado"</formula>
    </cfRule>
    <cfRule type="expression" dxfId="2" priority="31087">
      <formula>$B1909="Confirmado"</formula>
    </cfRule>
  </conditionalFormatting>
  <conditionalFormatting sqref="A1914 C1914:H1914 J1914:K1914 M1914:U1914">
    <cfRule type="expression" dxfId="2301" priority="30475">
      <formula>$B1914="Descargado"</formula>
    </cfRule>
    <cfRule type="expression" dxfId="2302" priority="30474">
      <formula>$B1914="Liberado"</formula>
    </cfRule>
    <cfRule type="expression" dxfId="2295" priority="30513">
      <formula>$B1914="Arribado"</formula>
    </cfRule>
    <cfRule type="expression" dxfId="2296" priority="30512">
      <formula>$B1914="Solicitado"</formula>
    </cfRule>
    <cfRule type="expression" dxfId="2298" priority="30478">
      <formula>$B1914="Cancelado"</formula>
    </cfRule>
    <cfRule type="expression" dxfId="2296" priority="30480">
      <formula>$B1914="Solicitado"</formula>
    </cfRule>
    <cfRule type="expression" dxfId="2" priority="30479">
      <formula>$B1914="Confirmado"</formula>
    </cfRule>
    <cfRule type="expression" dxfId="2295" priority="30481">
      <formula>$B1914="Arribado"</formula>
    </cfRule>
    <cfRule type="expression" dxfId="2302" priority="30506">
      <formula>$B1914="Liberado"</formula>
    </cfRule>
    <cfRule type="expression" dxfId="2301" priority="30507">
      <formula>$B1914="Descargado"</formula>
    </cfRule>
    <cfRule type="expression" dxfId="2300" priority="30508">
      <formula>$B1914="Frontera"</formula>
    </cfRule>
    <cfRule type="expression" dxfId="2299" priority="30509">
      <formula>$B1914="Cargado"</formula>
    </cfRule>
    <cfRule type="expression" dxfId="2298" priority="30510">
      <formula>$B1914="Cancelado"</formula>
    </cfRule>
    <cfRule type="expression" dxfId="2" priority="30511">
      <formula>$B1914="Confirmado"</formula>
    </cfRule>
    <cfRule type="expression" dxfId="2299" priority="30477">
      <formula>$B1914="Cargado"</formula>
    </cfRule>
    <cfRule type="expression" dxfId="2300" priority="30476">
      <formula>$B1914="Frontera"</formula>
    </cfRule>
  </conditionalFormatting>
  <conditionalFormatting sqref="A1915 C1915:H1915 J1915:K1915 M1915:U1915">
    <cfRule type="expression" dxfId="2300" priority="30436">
      <formula>$B1915="Frontera"</formula>
    </cfRule>
    <cfRule type="expression" dxfId="2299" priority="30405">
      <formula>$B1915="Cargado"</formula>
    </cfRule>
    <cfRule type="expression" dxfId="2301" priority="30435">
      <formula>$B1915="Descargado"</formula>
    </cfRule>
    <cfRule type="expression" dxfId="2302" priority="30434">
      <formula>$B1915="Liberado"</formula>
    </cfRule>
    <cfRule type="expression" dxfId="2295" priority="30409">
      <formula>$B1915="Arribado"</formula>
    </cfRule>
    <cfRule type="expression" dxfId="2300" priority="30404">
      <formula>$B1915="Frontera"</formula>
    </cfRule>
    <cfRule type="expression" dxfId="2301" priority="30403">
      <formula>$B1915="Descargado"</formula>
    </cfRule>
    <cfRule type="expression" dxfId="2302" priority="30402">
      <formula>$B1915="Liberado"</formula>
    </cfRule>
    <cfRule type="expression" dxfId="2296" priority="30408">
      <formula>$B1915="Solicitado"</formula>
    </cfRule>
    <cfRule type="expression" dxfId="2" priority="30407">
      <formula>$B1915="Confirmado"</formula>
    </cfRule>
    <cfRule type="expression" dxfId="2298" priority="30406">
      <formula>$B1915="Cancelado"</formula>
    </cfRule>
    <cfRule type="expression" dxfId="2295" priority="30441">
      <formula>$B1915="Arribado"</formula>
    </cfRule>
    <cfRule type="expression" dxfId="2296" priority="30440">
      <formula>$B1915="Solicitado"</formula>
    </cfRule>
    <cfRule type="expression" dxfId="2" priority="30439">
      <formula>$B1915="Confirmado"</formula>
    </cfRule>
    <cfRule type="expression" dxfId="2298" priority="30438">
      <formula>$B1915="Cancelado"</formula>
    </cfRule>
    <cfRule type="expression" dxfId="2299" priority="30437">
      <formula>$B1915="Cargado"</formula>
    </cfRule>
  </conditionalFormatting>
  <conditionalFormatting sqref="A1933 C1933:H1933 J1933:U1933">
    <cfRule type="expression" dxfId="2298" priority="30366">
      <formula>$B1933="Cancelado"</formula>
    </cfRule>
    <cfRule type="expression" dxfId="2299" priority="30333">
      <formula>$B1933="Cargado"</formula>
    </cfRule>
    <cfRule type="expression" dxfId="2300" priority="30332">
      <formula>$B1933="Frontera"</formula>
    </cfRule>
    <cfRule type="expression" dxfId="2" priority="30367">
      <formula>$B1933="Confirmado"</formula>
    </cfRule>
    <cfRule type="expression" dxfId="2296" priority="30368">
      <formula>$B1933="Solicitado"</formula>
    </cfRule>
    <cfRule type="expression" dxfId="2295" priority="30369">
      <formula>$B1933="Arribado"</formula>
    </cfRule>
    <cfRule type="expression" dxfId="2" priority="30335">
      <formula>$B1933="Confirmado"</formula>
    </cfRule>
    <cfRule type="expression" dxfId="2296" priority="30336">
      <formula>$B1933="Solicitado"</formula>
    </cfRule>
    <cfRule type="expression" dxfId="2295" priority="30337">
      <formula>$B1933="Arribado"</formula>
    </cfRule>
    <cfRule type="expression" dxfId="2302" priority="30362">
      <formula>$B1933="Liberado"</formula>
    </cfRule>
    <cfRule type="expression" dxfId="2301" priority="30363">
      <formula>$B1933="Descargado"</formula>
    </cfRule>
    <cfRule type="expression" dxfId="2300" priority="30364">
      <formula>$B1933="Frontera"</formula>
    </cfRule>
    <cfRule type="expression" dxfId="2302" priority="30330">
      <formula>$B1933="Liberado"</formula>
    </cfRule>
    <cfRule type="expression" dxfId="2298" priority="30334">
      <formula>$B1933="Cancelado"</formula>
    </cfRule>
    <cfRule type="expression" dxfId="2301" priority="30331">
      <formula>$B1933="Descargado"</formula>
    </cfRule>
    <cfRule type="expression" dxfId="2299" priority="30365">
      <formula>$B1933="Cargado"</formula>
    </cfRule>
  </conditionalFormatting>
  <conditionalFormatting sqref="A1940:A1942 C1940:H1942 J1940:U1942 J1959:U1959 C1959:H1959 A1959">
    <cfRule type="expression" dxfId="2302" priority="30042">
      <formula>$B1940="Liberado"</formula>
    </cfRule>
    <cfRule type="expression" dxfId="2301" priority="30043">
      <formula>$B1940="Descargado"</formula>
    </cfRule>
    <cfRule type="expression" dxfId="2300" priority="30044">
      <formula>$B1940="Frontera"</formula>
    </cfRule>
    <cfRule type="expression" dxfId="2299" priority="30045">
      <formula>$B1940="Cargado"</formula>
    </cfRule>
    <cfRule type="expression" dxfId="2" priority="30047">
      <formula>$B1940="Confirmado"</formula>
    </cfRule>
    <cfRule type="expression" dxfId="2296" priority="30048">
      <formula>$B1940="Solicitado"</formula>
    </cfRule>
    <cfRule type="expression" dxfId="2302" priority="30074">
      <formula>$B1940="Liberado"</formula>
    </cfRule>
    <cfRule type="expression" dxfId="2298" priority="30046">
      <formula>$B1940="Cancelado"</formula>
    </cfRule>
    <cfRule type="expression" dxfId="2301" priority="30075">
      <formula>$B1940="Descargado"</formula>
    </cfRule>
    <cfRule type="expression" dxfId="2300" priority="30076">
      <formula>$B1940="Frontera"</formula>
    </cfRule>
    <cfRule type="expression" dxfId="2299" priority="30077">
      <formula>$B1940="Cargado"</formula>
    </cfRule>
    <cfRule type="expression" dxfId="2298" priority="30078">
      <formula>$B1940="Cancelado"</formula>
    </cfRule>
    <cfRule type="expression" dxfId="2" priority="30079">
      <formula>$B1940="Confirmado"</formula>
    </cfRule>
    <cfRule type="expression" dxfId="2296" priority="30080">
      <formula>$B1940="Solicitado"</formula>
    </cfRule>
    <cfRule type="expression" dxfId="2295" priority="30081">
      <formula>$B1940="Arribado"</formula>
    </cfRule>
    <cfRule type="expression" dxfId="2295" priority="30049">
      <formula>$B1940="Arribado"</formula>
    </cfRule>
  </conditionalFormatting>
  <conditionalFormatting sqref="A1943 C1943:H1943 J1943:U1943">
    <cfRule type="expression" dxfId="2300" priority="29372">
      <formula>$B1943="Frontera"</formula>
    </cfRule>
    <cfRule type="expression" dxfId="2295" priority="29377">
      <formula>$B1943="Arribado"</formula>
    </cfRule>
    <cfRule type="expression" dxfId="2302" priority="29370">
      <formula>$B1943="Liberado"</formula>
    </cfRule>
    <cfRule type="expression" dxfId="2301" priority="29371">
      <formula>$B1943="Descargado"</formula>
    </cfRule>
    <cfRule type="expression" dxfId="2299" priority="29373">
      <formula>$B1943="Cargado"</formula>
    </cfRule>
    <cfRule type="expression" dxfId="2298" priority="29374">
      <formula>$B1943="Cancelado"</formula>
    </cfRule>
    <cfRule type="expression" dxfId="2" priority="29375">
      <formula>$B1943="Confirmado"</formula>
    </cfRule>
    <cfRule type="expression" dxfId="2296" priority="29376">
      <formula>$B1943="Solicitado"</formula>
    </cfRule>
    <cfRule type="expression" dxfId="2301" priority="29403">
      <formula>$B1943="Descargado"</formula>
    </cfRule>
    <cfRule type="expression" dxfId="2302" priority="29402">
      <formula>$B1943="Liberado"</formula>
    </cfRule>
    <cfRule type="expression" dxfId="2300" priority="29404">
      <formula>$B1943="Frontera"</formula>
    </cfRule>
    <cfRule type="expression" dxfId="2299" priority="29405">
      <formula>$B1943="Cargado"</formula>
    </cfRule>
    <cfRule type="expression" dxfId="2298" priority="29406">
      <formula>$B1943="Cancelado"</formula>
    </cfRule>
    <cfRule type="expression" dxfId="2296" priority="29408">
      <formula>$B1943="Solicitado"</formula>
    </cfRule>
    <cfRule type="expression" dxfId="2295" priority="29409">
      <formula>$B1943="Arribado"</formula>
    </cfRule>
    <cfRule type="expression" dxfId="2" priority="29407">
      <formula>$B1943="Confirmado"</formula>
    </cfRule>
  </conditionalFormatting>
  <conditionalFormatting sqref="A1944 C1944:H1944 J1944:U1944">
    <cfRule type="expression" dxfId="2299" priority="29445">
      <formula>$B1944="Cargado"</formula>
    </cfRule>
    <cfRule type="expression" dxfId="2302" priority="29474">
      <formula>$B1944="Liberado"</formula>
    </cfRule>
    <cfRule type="expression" dxfId="2296" priority="29448">
      <formula>$B1944="Solicitado"</formula>
    </cfRule>
    <cfRule type="expression" dxfId="2301" priority="29475">
      <formula>$B1944="Descargado"</formula>
    </cfRule>
    <cfRule type="expression" dxfId="2" priority="29447">
      <formula>$B1944="Confirmado"</formula>
    </cfRule>
    <cfRule type="expression" dxfId="2298" priority="29446">
      <formula>$B1944="Cancelado"</formula>
    </cfRule>
    <cfRule type="expression" dxfId="2295" priority="29481">
      <formula>$B1944="Arribado"</formula>
    </cfRule>
    <cfRule type="expression" dxfId="2300" priority="29444">
      <formula>$B1944="Frontera"</formula>
    </cfRule>
    <cfRule type="expression" dxfId="2299" priority="29477">
      <formula>$B1944="Cargado"</formula>
    </cfRule>
    <cfRule type="expression" dxfId="2298" priority="29478">
      <formula>$B1944="Cancelado"</formula>
    </cfRule>
    <cfRule type="expression" dxfId="2301" priority="29443">
      <formula>$B1944="Descargado"</formula>
    </cfRule>
    <cfRule type="expression" dxfId="2" priority="29479">
      <formula>$B1944="Confirmado"</formula>
    </cfRule>
    <cfRule type="expression" dxfId="2295" priority="29449">
      <formula>$B1944="Arribado"</formula>
    </cfRule>
    <cfRule type="expression" dxfId="2300" priority="29476">
      <formula>$B1944="Frontera"</formula>
    </cfRule>
    <cfRule type="expression" dxfId="2302" priority="29442">
      <formula>$B1944="Liberado"</formula>
    </cfRule>
    <cfRule type="expression" dxfId="2296" priority="29480">
      <formula>$B1944="Solicitado"</formula>
    </cfRule>
  </conditionalFormatting>
  <conditionalFormatting sqref="A1945 C1945:H1945 J1945:U1945">
    <cfRule type="expression" dxfId="2296" priority="29976">
      <formula>$B1945="Solicitado"</formula>
    </cfRule>
    <cfRule type="expression" dxfId="2" priority="30007">
      <formula>$B1945="Confirmado"</formula>
    </cfRule>
    <cfRule type="expression" dxfId="2298" priority="30006">
      <formula>$B1945="Cancelado"</formula>
    </cfRule>
    <cfRule type="expression" dxfId="2299" priority="30005">
      <formula>$B1945="Cargado"</formula>
    </cfRule>
    <cfRule type="expression" dxfId="2300" priority="30004">
      <formula>$B1945="Frontera"</formula>
    </cfRule>
    <cfRule type="expression" dxfId="2301" priority="30003">
      <formula>$B1945="Descargado"</formula>
    </cfRule>
    <cfRule type="expression" dxfId="2302" priority="30002">
      <formula>$B1945="Liberado"</formula>
    </cfRule>
    <cfRule type="expression" dxfId="2295" priority="29977">
      <formula>$B1945="Arribado"</formula>
    </cfRule>
    <cfRule type="expression" dxfId="2296" priority="30008">
      <formula>$B1945="Solicitado"</formula>
    </cfRule>
    <cfRule type="expression" dxfId="2302" priority="29970">
      <formula>$B1945="Liberado"</formula>
    </cfRule>
    <cfRule type="expression" dxfId="2301" priority="29971">
      <formula>$B1945="Descargado"</formula>
    </cfRule>
    <cfRule type="expression" dxfId="2300" priority="29972">
      <formula>$B1945="Frontera"</formula>
    </cfRule>
    <cfRule type="expression" dxfId="2299" priority="29973">
      <formula>$B1945="Cargado"</formula>
    </cfRule>
    <cfRule type="expression" dxfId="2298" priority="29974">
      <formula>$B1945="Cancelado"</formula>
    </cfRule>
    <cfRule type="expression" dxfId="2" priority="29975">
      <formula>$B1945="Confirmado"</formula>
    </cfRule>
    <cfRule type="expression" dxfId="2295" priority="30009">
      <formula>$B1945="Arribado"</formula>
    </cfRule>
  </conditionalFormatting>
  <conditionalFormatting sqref="A2055:A2066 C2055:H2066 J2055:K2066 M2055:U2066 M2077:U2077 J2077:K2077 C2077:H2077 A2077 C2118:H2119 J2118:K2119 A2118:A2119 M2118:M2119 O2118:U2119 O2122:U2131 M2122:M2131 A2122:A2131 J2122:K2131 C2122:H2131 C2135 C2141 C2144 C2146 M2152:U2152 C2152:H2165 J2152:K2165 A2152:A2165 A2168 J2168:K2168 C2168:H2168 M2168 O2168:U2168 M2153:M2165 N2153:N2168 O2153:U2165 M2173:U2189 C2173:H2189 J2173:K2189 A2173:A2189">
    <cfRule type="expression" dxfId="2295" priority="26073">
      <formula>$B2055="Arribado"</formula>
    </cfRule>
    <cfRule type="expression" dxfId="2296" priority="26072">
      <formula>$B2055="Solicitado"</formula>
    </cfRule>
    <cfRule type="expression" dxfId="2" priority="26071">
      <formula>$B2055="Confirmado"</formula>
    </cfRule>
    <cfRule type="expression" dxfId="2298" priority="26070">
      <formula>$B2055="Cancelado"</formula>
    </cfRule>
    <cfRule type="expression" dxfId="2299" priority="26069">
      <formula>$B2055="Cargado"</formula>
    </cfRule>
    <cfRule type="expression" dxfId="2300" priority="26068">
      <formula>$B2055="Frontera"</formula>
    </cfRule>
    <cfRule type="expression" dxfId="2301" priority="26067">
      <formula>$B2055="Descargado"</formula>
    </cfRule>
    <cfRule type="expression" dxfId="2302" priority="26066">
      <formula>$B2055="Liberado"</formula>
    </cfRule>
  </conditionalFormatting>
  <conditionalFormatting sqref="A2067 C2067:H2067 J2067:K2067 M2067:U2067">
    <cfRule type="expression" dxfId="2296" priority="25864">
      <formula>$B2067="Solicitado"</formula>
    </cfRule>
    <cfRule type="expression" dxfId="2" priority="25863">
      <formula>$B2067="Confirmado"</formula>
    </cfRule>
    <cfRule type="expression" dxfId="2295" priority="25865">
      <formula>$B2067="Arribado"</formula>
    </cfRule>
    <cfRule type="expression" dxfId="2302" priority="25858">
      <formula>$B2067="Liberado"</formula>
    </cfRule>
    <cfRule type="expression" dxfId="2301" priority="25859">
      <formula>$B2067="Descargado"</formula>
    </cfRule>
    <cfRule type="expression" dxfId="2300" priority="25860">
      <formula>$B2067="Frontera"</formula>
    </cfRule>
    <cfRule type="expression" dxfId="2299" priority="25861">
      <formula>$B2067="Cargado"</formula>
    </cfRule>
    <cfRule type="expression" dxfId="2298" priority="25862">
      <formula>$B2067="Cancelado"</formula>
    </cfRule>
  </conditionalFormatting>
  <conditionalFormatting sqref="A2082 C2082:H2082 J2082:K2082 M2082:U2082">
    <cfRule type="expression" dxfId="2298" priority="25550">
      <formula>$B2082="Cancelado"</formula>
    </cfRule>
    <cfRule type="expression" dxfId="2300" priority="25548">
      <formula>$B2082="Frontera"</formula>
    </cfRule>
    <cfRule type="expression" dxfId="2301" priority="25547">
      <formula>$B2082="Descargado"</formula>
    </cfRule>
    <cfRule type="expression" dxfId="2302" priority="25546">
      <formula>$B2082="Liberado"</formula>
    </cfRule>
    <cfRule type="expression" dxfId="2299" priority="25549">
      <formula>$B2082="Cargado"</formula>
    </cfRule>
    <cfRule type="expression" dxfId="2295" priority="25553">
      <formula>$B2082="Arribado"</formula>
    </cfRule>
    <cfRule type="expression" dxfId="2296" priority="25552">
      <formula>$B2082="Solicitado"</formula>
    </cfRule>
    <cfRule type="expression" dxfId="2" priority="25551">
      <formula>$B2082="Confirmado"</formula>
    </cfRule>
  </conditionalFormatting>
  <conditionalFormatting sqref="A2083:A2085 C2083:H2085 J2083:K2085 M2083:U2085">
    <cfRule type="expression" dxfId="2295" priority="25449">
      <formula>$B2083="Arribado"</formula>
    </cfRule>
    <cfRule type="expression" dxfId="2296" priority="25448">
      <formula>$B2083="Solicitado"</formula>
    </cfRule>
    <cfRule type="expression" dxfId="2302" priority="25442">
      <formula>$B2083="Liberado"</formula>
    </cfRule>
    <cfRule type="expression" dxfId="2" priority="25447">
      <formula>$B2083="Confirmado"</formula>
    </cfRule>
    <cfRule type="expression" dxfId="2298" priority="25446">
      <formula>$B2083="Cancelado"</formula>
    </cfRule>
    <cfRule type="expression" dxfId="2299" priority="25445">
      <formula>$B2083="Cargado"</formula>
    </cfRule>
    <cfRule type="expression" dxfId="2300" priority="25444">
      <formula>$B2083="Frontera"</formula>
    </cfRule>
    <cfRule type="expression" dxfId="2301" priority="25443">
      <formula>$B2083="Descargado"</formula>
    </cfRule>
  </conditionalFormatting>
  <conditionalFormatting sqref="A2101 C2101:H2101 J2101:K2101 M2101:U2101">
    <cfRule type="expression" dxfId="2295" priority="24681">
      <formula>$B2101="Arribado"</formula>
    </cfRule>
    <cfRule type="expression" dxfId="2296" priority="24680">
      <formula>$B2101="Solicitado"</formula>
    </cfRule>
    <cfRule type="expression" dxfId="2" priority="24679">
      <formula>$B2101="Confirmado"</formula>
    </cfRule>
    <cfRule type="expression" dxfId="2298" priority="24678">
      <formula>$B2101="Cancelado"</formula>
    </cfRule>
    <cfRule type="expression" dxfId="2299" priority="24677">
      <formula>$B2101="Cargado"</formula>
    </cfRule>
    <cfRule type="expression" dxfId="2300" priority="24676">
      <formula>$B2101="Frontera"</formula>
    </cfRule>
    <cfRule type="expression" dxfId="2302" priority="24674">
      <formula>$B2101="Liberado"</formula>
    </cfRule>
    <cfRule type="expression" dxfId="2301" priority="24675">
      <formula>$B2101="Descargado"</formula>
    </cfRule>
  </conditionalFormatting>
  <conditionalFormatting sqref="A2102 C2102:H2102 J2102:K2102 M2102:U2102 M2109:U2115 J2109:K2115 C2109:H2115 A2109:A2115 N2116:N2119 N2122:N2131">
    <cfRule type="expression" dxfId="2302" priority="24570">
      <formula>$B2102="Liberado"</formula>
    </cfRule>
    <cfRule type="expression" dxfId="2300" priority="24572">
      <formula>$B2102="Frontera"</formula>
    </cfRule>
    <cfRule type="expression" dxfId="2301" priority="24571">
      <formula>$B2102="Descargado"</formula>
    </cfRule>
    <cfRule type="expression" dxfId="2299" priority="24573">
      <formula>$B2102="Cargado"</formula>
    </cfRule>
    <cfRule type="expression" dxfId="2298" priority="24574">
      <formula>$B2102="Cancelado"</formula>
    </cfRule>
    <cfRule type="expression" dxfId="2" priority="24575">
      <formula>$B2102="Confirmado"</formula>
    </cfRule>
    <cfRule type="expression" dxfId="2296" priority="24576">
      <formula>$B2102="Solicitado"</formula>
    </cfRule>
    <cfRule type="expression" dxfId="2295" priority="24577">
      <formula>$B2102="Arribado"</formula>
    </cfRule>
  </conditionalFormatting>
  <conditionalFormatting sqref="A2103 C2103:H2103 J2103:K2103 M2103:U2103">
    <cfRule type="expression" dxfId="2" priority="24367">
      <formula>$B2103="Confirmado"</formula>
    </cfRule>
    <cfRule type="expression" dxfId="2300" priority="24364">
      <formula>$B2103="Frontera"</formula>
    </cfRule>
    <cfRule type="expression" dxfId="2299" priority="24365">
      <formula>$B2103="Cargado"</formula>
    </cfRule>
    <cfRule type="expression" dxfId="2301" priority="24363">
      <formula>$B2103="Descargado"</formula>
    </cfRule>
    <cfRule type="expression" dxfId="2295" priority="24369">
      <formula>$B2103="Arribado"</formula>
    </cfRule>
    <cfRule type="expression" dxfId="2296" priority="24368">
      <formula>$B2103="Solicitado"</formula>
    </cfRule>
    <cfRule type="expression" dxfId="2302" priority="24362">
      <formula>$B2103="Liberado"</formula>
    </cfRule>
    <cfRule type="expression" dxfId="2298" priority="24366">
      <formula>$B2103="Cancelado"</formula>
    </cfRule>
  </conditionalFormatting>
  <conditionalFormatting sqref="A2116 C2116:H2116 J2116:K2116 M2116 M2118:M2119 J2118:K2119 C2118:H2119 A2118:A2119 O2118:U2119 O2116:U2116 O2122:U2131 A2122:A2131 C2122:H2131 J2122:K2131 M2122:M2131 C2135 C2141 C2144 C2146 A2152:A2165 A2168 A2173:A2189">
    <cfRule type="expression" dxfId="2" priority="24471">
      <formula>$B2116="Confirmado"</formula>
    </cfRule>
    <cfRule type="expression" dxfId="2302" priority="24466">
      <formula>$B2116="Liberado"</formula>
    </cfRule>
    <cfRule type="expression" dxfId="2301" priority="24467">
      <formula>$B2116="Descargado"</formula>
    </cfRule>
    <cfRule type="expression" dxfId="2298" priority="24470">
      <formula>$B2116="Cancelado"</formula>
    </cfRule>
    <cfRule type="expression" dxfId="2300" priority="24468">
      <formula>$B2116="Frontera"</formula>
    </cfRule>
    <cfRule type="expression" dxfId="2299" priority="24469">
      <formula>$B2116="Cargado"</formula>
    </cfRule>
    <cfRule type="expression" dxfId="2295" priority="24473">
      <formula>$B2116="Arribado"</formula>
    </cfRule>
    <cfRule type="expression" dxfId="2296" priority="24472">
      <formula>$B2116="Solicitado"</formula>
    </cfRule>
  </conditionalFormatting>
  <conditionalFormatting sqref="A2117 C2117:H2117 J2117:K2117 M2117 O2117:U2117">
    <cfRule type="expression" dxfId="2300" priority="23948">
      <formula>$B2117="Frontera"</formula>
    </cfRule>
    <cfRule type="expression" dxfId="2295" priority="23953">
      <formula>$B2117="Arribado"</formula>
    </cfRule>
    <cfRule type="expression" dxfId="2" priority="23951">
      <formula>$B2117="Confirmado"</formula>
    </cfRule>
    <cfRule type="expression" dxfId="2298" priority="23950">
      <formula>$B2117="Cancelado"</formula>
    </cfRule>
    <cfRule type="expression" dxfId="2299" priority="23949">
      <formula>$B2117="Cargado"</formula>
    </cfRule>
    <cfRule type="expression" dxfId="2301" priority="23947">
      <formula>$B2117="Descargado"</formula>
    </cfRule>
    <cfRule type="expression" dxfId="2302" priority="23946">
      <formula>$B2117="Liberado"</formula>
    </cfRule>
    <cfRule type="expression" dxfId="2296" priority="23952">
      <formula>$B2117="Solicitado"</formula>
    </cfRule>
  </conditionalFormatting>
  <conditionalFormatting sqref="A2132">
    <cfRule type="expression" dxfId="2296" priority="22960">
      <formula>$B2132="Solicitado"</formula>
    </cfRule>
    <cfRule type="expression" dxfId="2302" priority="22938">
      <formula>$B2132="Liberado"</formula>
    </cfRule>
    <cfRule type="expression" dxfId="2301" priority="22939">
      <formula>$B2132="Descargado"</formula>
    </cfRule>
    <cfRule type="expression" dxfId="2300" priority="22940">
      <formula>$B2132="Frontera"</formula>
    </cfRule>
    <cfRule type="expression" dxfId="2299" priority="22941">
      <formula>$B2132="Cargado"</formula>
    </cfRule>
    <cfRule type="expression" dxfId="2298" priority="22942">
      <formula>$B2132="Cancelado"</formula>
    </cfRule>
    <cfRule type="expression" dxfId="2" priority="22943">
      <formula>$B2132="Confirmado"</formula>
    </cfRule>
    <cfRule type="expression" dxfId="2296" priority="22944">
      <formula>$B2132="Solicitado"</formula>
    </cfRule>
    <cfRule type="expression" dxfId="2295" priority="22945">
      <formula>$B2132="Arribado"</formula>
    </cfRule>
    <cfRule type="expression" dxfId="2302" priority="22946">
      <formula>$B2132="Liberado"</formula>
    </cfRule>
    <cfRule type="expression" dxfId="2301" priority="22947">
      <formula>$B2132="Descargado"</formula>
    </cfRule>
    <cfRule type="expression" dxfId="2300" priority="22948">
      <formula>$B2132="Frontera"</formula>
    </cfRule>
    <cfRule type="expression" dxfId="2299" priority="22949">
      <formula>$B2132="Cargado"</formula>
    </cfRule>
    <cfRule type="expression" dxfId="2295" priority="22961">
      <formula>$B2132="Arribado"</formula>
    </cfRule>
    <cfRule type="expression" dxfId="2" priority="22951">
      <formula>$B2132="Confirmado"</formula>
    </cfRule>
    <cfRule type="expression" dxfId="2302" priority="22962">
      <formula>$B2132="Liberado"</formula>
    </cfRule>
    <cfRule type="expression" dxfId="2296" priority="22952">
      <formula>$B2132="Solicitado"</formula>
    </cfRule>
    <cfRule type="expression" dxfId="2295" priority="22953">
      <formula>$B2132="Arribado"</formula>
    </cfRule>
    <cfRule type="expression" dxfId="2302" priority="22954">
      <formula>$B2132="Liberado"</formula>
    </cfRule>
    <cfRule type="expression" dxfId="2301" priority="22955">
      <formula>$B2132="Descargado"</formula>
    </cfRule>
    <cfRule type="expression" dxfId="2300" priority="22956">
      <formula>$B2132="Frontera"</formula>
    </cfRule>
    <cfRule type="expression" dxfId="2299" priority="22957">
      <formula>$B2132="Cargado"</formula>
    </cfRule>
    <cfRule type="expression" dxfId="2298" priority="22958">
      <formula>$B2132="Cancelado"</formula>
    </cfRule>
    <cfRule type="expression" dxfId="2" priority="22959">
      <formula>$B2132="Confirmado"</formula>
    </cfRule>
    <cfRule type="expression" dxfId="2301" priority="22963">
      <formula>$B2132="Descargado"</formula>
    </cfRule>
    <cfRule type="expression" dxfId="2300" priority="22964">
      <formula>$B2132="Frontera"</formula>
    </cfRule>
    <cfRule type="expression" dxfId="2299" priority="22965">
      <formula>$B2132="Cargado"</formula>
    </cfRule>
    <cfRule type="expression" dxfId="2298" priority="22966">
      <formula>$B2132="Cancelado"</formula>
    </cfRule>
    <cfRule type="expression" dxfId="2" priority="22967">
      <formula>$B2132="Confirmado"</formula>
    </cfRule>
    <cfRule type="expression" dxfId="2296" priority="22968">
      <formula>$B2132="Solicitado"</formula>
    </cfRule>
    <cfRule type="expression" dxfId="2295" priority="22969">
      <formula>$B2132="Arribado"</formula>
    </cfRule>
    <cfRule type="expression" dxfId="2298" priority="22950">
      <formula>$B2132="Cancelado"</formula>
    </cfRule>
  </conditionalFormatting>
  <conditionalFormatting sqref="A2133">
    <cfRule type="expression" dxfId="2299" priority="22821">
      <formula>$B2133="Cargado"</formula>
    </cfRule>
    <cfRule type="expression" dxfId="2298" priority="22822">
      <formula>$B2133="Cancelado"</formula>
    </cfRule>
    <cfRule type="expression" dxfId="2" priority="22823">
      <formula>$B2133="Confirmado"</formula>
    </cfRule>
    <cfRule type="expression" dxfId="2296" priority="22824">
      <formula>$B2133="Solicitado"</formula>
    </cfRule>
    <cfRule type="expression" dxfId="2295" priority="22825">
      <formula>$B2133="Arribado"</formula>
    </cfRule>
    <cfRule type="expression" dxfId="2301" priority="22827">
      <formula>$B2133="Descargado"</formula>
    </cfRule>
    <cfRule type="expression" dxfId="2299" priority="22829">
      <formula>$B2133="Cargado"</formula>
    </cfRule>
    <cfRule type="expression" dxfId="2295" priority="22833">
      <formula>$B2133="Arribado"</formula>
    </cfRule>
    <cfRule type="expression" dxfId="2296" priority="22832">
      <formula>$B2133="Solicitado"</formula>
    </cfRule>
    <cfRule type="expression" dxfId="2" priority="22831">
      <formula>$B2133="Confirmado"</formula>
    </cfRule>
    <cfRule type="expression" dxfId="2296" priority="22808">
      <formula>$B2133="Solicitado"</formula>
    </cfRule>
    <cfRule type="expression" dxfId="2" priority="22807">
      <formula>$B2133="Confirmado"</formula>
    </cfRule>
    <cfRule type="expression" dxfId="2299" priority="22805">
      <formula>$B2133="Cargado"</formula>
    </cfRule>
    <cfRule type="expression" dxfId="2300" priority="22804">
      <formula>$B2133="Frontera"</formula>
    </cfRule>
    <cfRule type="expression" dxfId="2301" priority="22803">
      <formula>$B2133="Descargado"</formula>
    </cfRule>
    <cfRule type="expression" dxfId="2298" priority="22830">
      <formula>$B2133="Cancelado"</formula>
    </cfRule>
    <cfRule type="expression" dxfId="2298" priority="22806">
      <formula>$B2133="Cancelado"</formula>
    </cfRule>
    <cfRule type="expression" dxfId="2302" priority="22802">
      <formula>$B2133="Liberado"</formula>
    </cfRule>
    <cfRule type="expression" dxfId="2295" priority="22809">
      <formula>$B2133="Arribado"</formula>
    </cfRule>
    <cfRule type="expression" dxfId="2302" priority="22810">
      <formula>$B2133="Liberado"</formula>
    </cfRule>
    <cfRule type="expression" dxfId="2298" priority="22814">
      <formula>$B2133="Cancelado"</formula>
    </cfRule>
    <cfRule type="expression" dxfId="2301" priority="22811">
      <formula>$B2133="Descargado"</formula>
    </cfRule>
    <cfRule type="expression" dxfId="2300" priority="22812">
      <formula>$B2133="Frontera"</formula>
    </cfRule>
    <cfRule type="expression" dxfId="2299" priority="22813">
      <formula>$B2133="Cargado"</formula>
    </cfRule>
    <cfRule type="expression" dxfId="2" priority="22815">
      <formula>$B2133="Confirmado"</formula>
    </cfRule>
    <cfRule type="expression" dxfId="2296" priority="22816">
      <formula>$B2133="Solicitado"</formula>
    </cfRule>
    <cfRule type="expression" dxfId="2295" priority="22817">
      <formula>$B2133="Arribado"</formula>
    </cfRule>
    <cfRule type="expression" dxfId="2302" priority="22826">
      <formula>$B2133="Liberado"</formula>
    </cfRule>
    <cfRule type="expression" dxfId="2302" priority="22818">
      <formula>$B2133="Liberado"</formula>
    </cfRule>
    <cfRule type="expression" dxfId="2301" priority="22819">
      <formula>$B2133="Descargado"</formula>
    </cfRule>
    <cfRule type="expression" dxfId="2300" priority="22828">
      <formula>$B2133="Frontera"</formula>
    </cfRule>
    <cfRule type="expression" dxfId="2300" priority="22820">
      <formula>$B2133="Frontera"</formula>
    </cfRule>
  </conditionalFormatting>
  <conditionalFormatting sqref="A2134">
    <cfRule type="expression" dxfId="2300" priority="22684">
      <formula>$B2134="Frontera"</formula>
    </cfRule>
    <cfRule type="expression" dxfId="2301" priority="22683">
      <formula>$B2134="Descargado"</formula>
    </cfRule>
    <cfRule type="expression" dxfId="2302" priority="22682">
      <formula>$B2134="Liberado"</formula>
    </cfRule>
    <cfRule type="expression" dxfId="2295" priority="22681">
      <formula>$B2134="Arribado"</formula>
    </cfRule>
    <cfRule type="expression" dxfId="2296" priority="22680">
      <formula>$B2134="Solicitado"</formula>
    </cfRule>
    <cfRule type="expression" dxfId="2295" priority="22697">
      <formula>$B2134="Arribado"</formula>
    </cfRule>
    <cfRule type="expression" dxfId="2296" priority="22696">
      <formula>$B2134="Solicitado"</formula>
    </cfRule>
    <cfRule type="expression" dxfId="2" priority="22695">
      <formula>$B2134="Confirmado"</formula>
    </cfRule>
    <cfRule type="expression" dxfId="2" priority="22679">
      <formula>$B2134="Confirmado"</formula>
    </cfRule>
    <cfRule type="expression" dxfId="2298" priority="22678">
      <formula>$B2134="Cancelado"</formula>
    </cfRule>
    <cfRule type="expression" dxfId="2299" priority="22677">
      <formula>$B2134="Cargado"</formula>
    </cfRule>
    <cfRule type="expression" dxfId="2300" priority="22676">
      <formula>$B2134="Frontera"</formula>
    </cfRule>
    <cfRule type="expression" dxfId="2298" priority="22694">
      <formula>$B2134="Cancelado"</formula>
    </cfRule>
    <cfRule type="expression" dxfId="2299" priority="22693">
      <formula>$B2134="Cargado"</formula>
    </cfRule>
    <cfRule type="expression" dxfId="2300" priority="22692">
      <formula>$B2134="Frontera"</formula>
    </cfRule>
    <cfRule type="expression" dxfId="2301" priority="22691">
      <formula>$B2134="Descargado"</formula>
    </cfRule>
    <cfRule type="expression" dxfId="2302" priority="22690">
      <formula>$B2134="Liberado"</formula>
    </cfRule>
    <cfRule type="expression" dxfId="2295" priority="22689">
      <formula>$B2134="Arribado"</formula>
    </cfRule>
    <cfRule type="expression" dxfId="2296" priority="22688">
      <formula>$B2134="Solicitado"</formula>
    </cfRule>
    <cfRule type="expression" dxfId="2" priority="22687">
      <formula>$B2134="Confirmado"</formula>
    </cfRule>
    <cfRule type="expression" dxfId="2301" priority="22667">
      <formula>$B2134="Descargado"</formula>
    </cfRule>
    <cfRule type="expression" dxfId="2298" priority="22686">
      <formula>$B2134="Cancelado"</formula>
    </cfRule>
    <cfRule type="expression" dxfId="2301" priority="22675">
      <formula>$B2134="Descargado"</formula>
    </cfRule>
    <cfRule type="expression" dxfId="2302" priority="22674">
      <formula>$B2134="Liberado"</formula>
    </cfRule>
    <cfRule type="expression" dxfId="2295" priority="22673">
      <formula>$B2134="Arribado"</formula>
    </cfRule>
    <cfRule type="expression" dxfId="2296" priority="22672">
      <formula>$B2134="Solicitado"</formula>
    </cfRule>
    <cfRule type="expression" dxfId="2" priority="22671">
      <formula>$B2134="Confirmado"</formula>
    </cfRule>
    <cfRule type="expression" dxfId="2298" priority="22670">
      <formula>$B2134="Cancelado"</formula>
    </cfRule>
    <cfRule type="expression" dxfId="2299" priority="22669">
      <formula>$B2134="Cargado"</formula>
    </cfRule>
    <cfRule type="expression" dxfId="2299" priority="22685">
      <formula>$B2134="Cargado"</formula>
    </cfRule>
    <cfRule type="expression" dxfId="2302" priority="22666">
      <formula>$B2134="Liberado"</formula>
    </cfRule>
    <cfRule type="expression" dxfId="2300" priority="22668">
      <formula>$B2134="Frontera"</formula>
    </cfRule>
  </conditionalFormatting>
  <conditionalFormatting sqref="A2135:A2141">
    <cfRule type="expression" dxfId="2299" priority="22541">
      <formula>$B2135="Cargado"</formula>
    </cfRule>
    <cfRule type="expression" dxfId="2295" priority="22561">
      <formula>$B2135="Arribado"</formula>
    </cfRule>
    <cfRule type="expression" dxfId="2" priority="22543">
      <formula>$B2135="Confirmado"</formula>
    </cfRule>
    <cfRule type="expression" dxfId="2296" priority="22560">
      <formula>$B2135="Solicitado"</formula>
    </cfRule>
    <cfRule type="expression" dxfId="2301" priority="22539">
      <formula>$B2135="Descargado"</formula>
    </cfRule>
    <cfRule type="expression" dxfId="2" priority="22559">
      <formula>$B2135="Confirmado"</formula>
    </cfRule>
    <cfRule type="expression" dxfId="2298" priority="22558">
      <formula>$B2135="Cancelado"</formula>
    </cfRule>
    <cfRule type="expression" dxfId="2299" priority="22557">
      <formula>$B2135="Cargado"</formula>
    </cfRule>
    <cfRule type="expression" dxfId="2301" priority="22555">
      <formula>$B2135="Descargado"</formula>
    </cfRule>
    <cfRule type="expression" dxfId="2302" priority="22554">
      <formula>$B2135="Liberado"</formula>
    </cfRule>
    <cfRule type="expression" dxfId="2295" priority="22553">
      <formula>$B2135="Arribado"</formula>
    </cfRule>
    <cfRule type="expression" dxfId="2296" priority="22552">
      <formula>$B2135="Solicitado"</formula>
    </cfRule>
    <cfRule type="expression" dxfId="2296" priority="22544">
      <formula>$B2135="Solicitado"</formula>
    </cfRule>
    <cfRule type="expression" dxfId="2295" priority="22545">
      <formula>$B2135="Arribado"</formula>
    </cfRule>
    <cfRule type="expression" dxfId="2302" priority="22546">
      <formula>$B2135="Liberado"</formula>
    </cfRule>
    <cfRule type="expression" dxfId="2301" priority="22547">
      <formula>$B2135="Descargado"</formula>
    </cfRule>
    <cfRule type="expression" dxfId="2300" priority="22548">
      <formula>$B2135="Frontera"</formula>
    </cfRule>
    <cfRule type="expression" dxfId="2300" priority="22540">
      <formula>$B2135="Frontera"</formula>
    </cfRule>
    <cfRule type="expression" dxfId="2298" priority="22542">
      <formula>$B2135="Cancelado"</formula>
    </cfRule>
    <cfRule type="expression" dxfId="2299" priority="22549">
      <formula>$B2135="Cargado"</formula>
    </cfRule>
    <cfRule type="expression" dxfId="2298" priority="22550">
      <formula>$B2135="Cancelado"</formula>
    </cfRule>
    <cfRule type="expression" dxfId="2" priority="22551">
      <formula>$B2135="Confirmado"</formula>
    </cfRule>
    <cfRule type="expression" dxfId="2300" priority="22556">
      <formula>$B2135="Frontera"</formula>
    </cfRule>
    <cfRule type="expression" dxfId="2302" priority="22538">
      <formula>$B2135="Liberado"</formula>
    </cfRule>
    <cfRule type="expression" dxfId="2295" priority="22537">
      <formula>$B2135="Arribado"</formula>
    </cfRule>
    <cfRule type="expression" dxfId="2296" priority="22536">
      <formula>$B2135="Solicitado"</formula>
    </cfRule>
    <cfRule type="expression" dxfId="2" priority="22535">
      <formula>$B2135="Confirmado"</formula>
    </cfRule>
    <cfRule type="expression" dxfId="2298" priority="22534">
      <formula>$B2135="Cancelado"</formula>
    </cfRule>
    <cfRule type="expression" dxfId="2299" priority="22533">
      <formula>$B2135="Cargado"</formula>
    </cfRule>
    <cfRule type="expression" dxfId="2300" priority="22532">
      <formula>$B2135="Frontera"</formula>
    </cfRule>
    <cfRule type="expression" dxfId="2301" priority="22531">
      <formula>$B2135="Descargado"</formula>
    </cfRule>
    <cfRule type="expression" dxfId="2302" priority="22530">
      <formula>$B2135="Liberado"</formula>
    </cfRule>
  </conditionalFormatting>
  <conditionalFormatting sqref="A2142">
    <cfRule type="expression" dxfId="2298" priority="22414">
      <formula>$B2142="Cancelado"</formula>
    </cfRule>
    <cfRule type="expression" dxfId="2299" priority="22413">
      <formula>$B2142="Cargado"</formula>
    </cfRule>
    <cfRule type="expression" dxfId="2300" priority="22412">
      <formula>$B2142="Frontera"</formula>
    </cfRule>
    <cfRule type="expression" dxfId="2301" priority="22411">
      <formula>$B2142="Descargado"</formula>
    </cfRule>
    <cfRule type="expression" dxfId="2302" priority="22410">
      <formula>$B2142="Liberado"</formula>
    </cfRule>
    <cfRule type="expression" dxfId="2295" priority="22409">
      <formula>$B2142="Arribado"</formula>
    </cfRule>
    <cfRule type="expression" dxfId="2296" priority="22408">
      <formula>$B2142="Solicitado"</formula>
    </cfRule>
    <cfRule type="expression" dxfId="2" priority="22407">
      <formula>$B2142="Confirmado"</formula>
    </cfRule>
    <cfRule type="expression" dxfId="2298" priority="22406">
      <formula>$B2142="Cancelado"</formula>
    </cfRule>
    <cfRule type="expression" dxfId="2295" priority="22417">
      <formula>$B2142="Arribado"</formula>
    </cfRule>
    <cfRule type="expression" dxfId="2300" priority="22404">
      <formula>$B2142="Frontera"</formula>
    </cfRule>
    <cfRule type="expression" dxfId="2301" priority="22403">
      <formula>$B2142="Descargado"</formula>
    </cfRule>
    <cfRule type="expression" dxfId="2302" priority="22402">
      <formula>$B2142="Liberado"</formula>
    </cfRule>
    <cfRule type="expression" dxfId="2295" priority="22401">
      <formula>$B2142="Arribado"</formula>
    </cfRule>
    <cfRule type="expression" dxfId="2296" priority="22400">
      <formula>$B2142="Solicitado"</formula>
    </cfRule>
    <cfRule type="expression" dxfId="2" priority="22399">
      <formula>$B2142="Confirmado"</formula>
    </cfRule>
    <cfRule type="expression" dxfId="2299" priority="22405">
      <formula>$B2142="Cargado"</formula>
    </cfRule>
    <cfRule type="expression" dxfId="2296" priority="22416">
      <formula>$B2142="Solicitado"</formula>
    </cfRule>
    <cfRule type="expression" dxfId="2302" priority="22394">
      <formula>$B2142="Liberado"</formula>
    </cfRule>
    <cfRule type="expression" dxfId="2301" priority="22395">
      <formula>$B2142="Descargado"</formula>
    </cfRule>
    <cfRule type="expression" dxfId="2300" priority="22396">
      <formula>$B2142="Frontera"</formula>
    </cfRule>
    <cfRule type="expression" dxfId="2299" priority="22397">
      <formula>$B2142="Cargado"</formula>
    </cfRule>
    <cfRule type="expression" dxfId="2298" priority="22398">
      <formula>$B2142="Cancelado"</formula>
    </cfRule>
    <cfRule type="expression" dxfId="2295" priority="22425">
      <formula>$B2142="Arribado"</formula>
    </cfRule>
    <cfRule type="expression" dxfId="2296" priority="22424">
      <formula>$B2142="Solicitado"</formula>
    </cfRule>
    <cfRule type="expression" dxfId="2" priority="22423">
      <formula>$B2142="Confirmado"</formula>
    </cfRule>
    <cfRule type="expression" dxfId="2298" priority="22422">
      <formula>$B2142="Cancelado"</formula>
    </cfRule>
    <cfRule type="expression" dxfId="2299" priority="22421">
      <formula>$B2142="Cargado"</formula>
    </cfRule>
    <cfRule type="expression" dxfId="2300" priority="22420">
      <formula>$B2142="Frontera"</formula>
    </cfRule>
    <cfRule type="expression" dxfId="2301" priority="22419">
      <formula>$B2142="Descargado"</formula>
    </cfRule>
    <cfRule type="expression" dxfId="2302" priority="22418">
      <formula>$B2142="Liberado"</formula>
    </cfRule>
    <cfRule type="expression" dxfId="2" priority="22415">
      <formula>$B2142="Confirmado"</formula>
    </cfRule>
  </conditionalFormatting>
  <conditionalFormatting sqref="A2143 A2146:A2147">
    <cfRule type="expression" dxfId="2300" priority="22276">
      <formula>$B2143="Frontera"</formula>
    </cfRule>
    <cfRule type="expression" dxfId="2296" priority="22264">
      <formula>$B2143="Solicitado"</formula>
    </cfRule>
    <cfRule type="expression" dxfId="2" priority="22263">
      <formula>$B2143="Confirmado"</formula>
    </cfRule>
    <cfRule type="expression" dxfId="2298" priority="22262">
      <formula>$B2143="Cancelado"</formula>
    </cfRule>
    <cfRule type="expression" dxfId="2299" priority="22261">
      <formula>$B2143="Cargado"</formula>
    </cfRule>
    <cfRule type="expression" dxfId="2301" priority="22283">
      <formula>$B2143="Descargado"</formula>
    </cfRule>
    <cfRule type="expression" dxfId="2300" priority="22260">
      <formula>$B2143="Frontera"</formula>
    </cfRule>
    <cfRule type="expression" dxfId="2301" priority="22275">
      <formula>$B2143="Descargado"</formula>
    </cfRule>
    <cfRule type="expression" dxfId="2299" priority="22285">
      <formula>$B2143="Cargado"</formula>
    </cfRule>
    <cfRule type="expression" dxfId="2301" priority="22259">
      <formula>$B2143="Descargado"</formula>
    </cfRule>
    <cfRule type="expression" dxfId="2302" priority="22274">
      <formula>$B2143="Liberado"</formula>
    </cfRule>
    <cfRule type="expression" dxfId="2301" priority="22267">
      <formula>$B2143="Descargado"</formula>
    </cfRule>
    <cfRule type="expression" dxfId="2302" priority="22266">
      <formula>$B2143="Liberado"</formula>
    </cfRule>
    <cfRule type="expression" dxfId="2298" priority="22278">
      <formula>$B2143="Cancelado"</formula>
    </cfRule>
    <cfRule type="expression" dxfId="2299" priority="22269">
      <formula>$B2143="Cargado"</formula>
    </cfRule>
    <cfRule type="expression" dxfId="2298" priority="22270">
      <formula>$B2143="Cancelado"</formula>
    </cfRule>
    <cfRule type="expression" dxfId="2" priority="22271">
      <formula>$B2143="Confirmado"</formula>
    </cfRule>
    <cfRule type="expression" dxfId="2296" priority="22272">
      <formula>$B2143="Solicitado"</formula>
    </cfRule>
    <cfRule type="expression" dxfId="2295" priority="22273">
      <formula>$B2143="Arribado"</formula>
    </cfRule>
    <cfRule type="expression" dxfId="2300" priority="22268">
      <formula>$B2143="Frontera"</formula>
    </cfRule>
    <cfRule type="expression" dxfId="2299" priority="22277">
      <formula>$B2143="Cargado"</formula>
    </cfRule>
    <cfRule type="expression" dxfId="2298" priority="22286">
      <formula>$B2143="Cancelado"</formula>
    </cfRule>
    <cfRule type="expression" dxfId="2" priority="22287">
      <formula>$B2143="Confirmado"</formula>
    </cfRule>
    <cfRule type="expression" dxfId="2296" priority="22288">
      <formula>$B2143="Solicitado"</formula>
    </cfRule>
    <cfRule type="expression" dxfId="2295" priority="22289">
      <formula>$B2143="Arribado"</formula>
    </cfRule>
    <cfRule type="expression" dxfId="2302" priority="22258">
      <formula>$B2143="Liberado"</formula>
    </cfRule>
    <cfRule type="expression" dxfId="2" priority="22279">
      <formula>$B2143="Confirmado"</formula>
    </cfRule>
    <cfRule type="expression" dxfId="2296" priority="22280">
      <formula>$B2143="Solicitado"</formula>
    </cfRule>
    <cfRule type="expression" dxfId="2295" priority="22281">
      <formula>$B2143="Arribado"</formula>
    </cfRule>
    <cfRule type="expression" dxfId="2302" priority="22282">
      <formula>$B2143="Liberado"</formula>
    </cfRule>
    <cfRule type="expression" dxfId="2295" priority="22265">
      <formula>$B2143="Arribado"</formula>
    </cfRule>
    <cfRule type="expression" dxfId="2300" priority="22284">
      <formula>$B2143="Frontera"</formula>
    </cfRule>
  </conditionalFormatting>
  <conditionalFormatting sqref="A2144:A2145">
    <cfRule type="expression" dxfId="2" priority="22135">
      <formula>$B2144="Confirmado"</formula>
    </cfRule>
    <cfRule type="expression" dxfId="2296" priority="22136">
      <formula>$B2144="Solicitado"</formula>
    </cfRule>
    <cfRule type="expression" dxfId="2295" priority="22137">
      <formula>$B2144="Arribado"</formula>
    </cfRule>
    <cfRule type="expression" dxfId="2302" priority="22138">
      <formula>$B2144="Liberado"</formula>
    </cfRule>
    <cfRule type="expression" dxfId="2300" priority="22148">
      <formula>$B2144="Frontera"</formula>
    </cfRule>
    <cfRule type="expression" dxfId="2302" priority="22122">
      <formula>$B2144="Liberado"</formula>
    </cfRule>
    <cfRule type="expression" dxfId="2295" priority="22129">
      <formula>$B2144="Arribado"</formula>
    </cfRule>
    <cfRule type="expression" dxfId="2" priority="22151">
      <formula>$B2144="Confirmado"</formula>
    </cfRule>
    <cfRule type="expression" dxfId="2298" priority="22142">
      <formula>$B2144="Cancelado"</formula>
    </cfRule>
    <cfRule type="expression" dxfId="2299" priority="22141">
      <formula>$B2144="Cargado"</formula>
    </cfRule>
    <cfRule type="expression" dxfId="2295" priority="22153">
      <formula>$B2144="Arribado"</formula>
    </cfRule>
    <cfRule type="expression" dxfId="2301" priority="22139">
      <formula>$B2144="Descargado"</formula>
    </cfRule>
    <cfRule type="expression" dxfId="2296" priority="22152">
      <formula>$B2144="Solicitado"</formula>
    </cfRule>
    <cfRule type="expression" dxfId="2298" priority="22150">
      <formula>$B2144="Cancelado"</formula>
    </cfRule>
    <cfRule type="expression" dxfId="2299" priority="22149">
      <formula>$B2144="Cargado"</formula>
    </cfRule>
    <cfRule type="expression" dxfId="2301" priority="22147">
      <formula>$B2144="Descargado"</formula>
    </cfRule>
    <cfRule type="expression" dxfId="2302" priority="22146">
      <formula>$B2144="Liberado"</formula>
    </cfRule>
    <cfRule type="expression" dxfId="2295" priority="22145">
      <formula>$B2144="Arribado"</formula>
    </cfRule>
    <cfRule type="expression" dxfId="2296" priority="22144">
      <formula>$B2144="Solicitado"</formula>
    </cfRule>
    <cfRule type="expression" dxfId="2" priority="22143">
      <formula>$B2144="Confirmado"</formula>
    </cfRule>
    <cfRule type="expression" dxfId="2298" priority="22134">
      <formula>$B2144="Cancelado"</formula>
    </cfRule>
    <cfRule type="expression" dxfId="2300" priority="22140">
      <formula>$B2144="Frontera"</formula>
    </cfRule>
    <cfRule type="expression" dxfId="2299" priority="22133">
      <formula>$B2144="Cargado"</formula>
    </cfRule>
    <cfRule type="expression" dxfId="2300" priority="22132">
      <formula>$B2144="Frontera"</formula>
    </cfRule>
    <cfRule type="expression" dxfId="2301" priority="22131">
      <formula>$B2144="Descargado"</formula>
    </cfRule>
    <cfRule type="expression" dxfId="2302" priority="22130">
      <formula>$B2144="Liberado"</formula>
    </cfRule>
    <cfRule type="expression" dxfId="2296" priority="22128">
      <formula>$B2144="Solicitado"</formula>
    </cfRule>
    <cfRule type="expression" dxfId="2" priority="22127">
      <formula>$B2144="Confirmado"</formula>
    </cfRule>
    <cfRule type="expression" dxfId="2298" priority="22126">
      <formula>$B2144="Cancelado"</formula>
    </cfRule>
    <cfRule type="expression" dxfId="2299" priority="22125">
      <formula>$B2144="Cargado"</formula>
    </cfRule>
    <cfRule type="expression" dxfId="2300" priority="22124">
      <formula>$B2144="Frontera"</formula>
    </cfRule>
    <cfRule type="expression" dxfId="2301" priority="22123">
      <formula>$B2144="Descargado"</formula>
    </cfRule>
  </conditionalFormatting>
  <conditionalFormatting sqref="A2148 A2152:A2165 A2168">
    <cfRule type="expression" dxfId="2298" priority="22038">
      <formula>$B2148="Cancelado"</formula>
    </cfRule>
    <cfRule type="expression" dxfId="2300" priority="22028">
      <formula>$B2148="Frontera"</formula>
    </cfRule>
    <cfRule type="expression" dxfId="2301" priority="22027">
      <formula>$B2148="Descargado"</formula>
    </cfRule>
    <cfRule type="expression" dxfId="2302" priority="22026">
      <formula>$B2148="Liberado"</formula>
    </cfRule>
    <cfRule type="expression" dxfId="2295" priority="22025">
      <formula>$B2148="Arribado"</formula>
    </cfRule>
    <cfRule type="expression" dxfId="2295" priority="22033">
      <formula>$B2148="Arribado"</formula>
    </cfRule>
    <cfRule type="expression" dxfId="2296" priority="22024">
      <formula>$B2148="Solicitado"</formula>
    </cfRule>
    <cfRule type="expression" dxfId="2" priority="22023">
      <formula>$B2148="Confirmado"</formula>
    </cfRule>
    <cfRule type="expression" dxfId="2298" priority="22022">
      <formula>$B2148="Cancelado"</formula>
    </cfRule>
    <cfRule type="expression" dxfId="2302" priority="22042">
      <formula>$B2148="Liberado"</formula>
    </cfRule>
    <cfRule type="expression" dxfId="2299" priority="22037">
      <formula>$B2148="Cargado"</formula>
    </cfRule>
    <cfRule type="expression" dxfId="2301" priority="22019">
      <formula>$B2148="Descargado"</formula>
    </cfRule>
    <cfRule type="expression" dxfId="2300" priority="22020">
      <formula>$B2148="Frontera"</formula>
    </cfRule>
    <cfRule type="expression" dxfId="2295" priority="22041">
      <formula>$B2148="Arribado"</formula>
    </cfRule>
    <cfRule type="expression" dxfId="2299" priority="22021">
      <formula>$B2148="Cargado"</formula>
    </cfRule>
    <cfRule type="expression" dxfId="2295" priority="22049">
      <formula>$B2148="Arribado"</formula>
    </cfRule>
    <cfRule type="expression" dxfId="2296" priority="22048">
      <formula>$B2148="Solicitado"</formula>
    </cfRule>
    <cfRule type="expression" dxfId="2301" priority="22043">
      <formula>$B2148="Descargado"</formula>
    </cfRule>
    <cfRule type="expression" dxfId="2" priority="22047">
      <formula>$B2148="Confirmado"</formula>
    </cfRule>
    <cfRule type="expression" dxfId="2300" priority="22044">
      <formula>$B2148="Frontera"</formula>
    </cfRule>
    <cfRule type="expression" dxfId="2299" priority="22045">
      <formula>$B2148="Cargado"</formula>
    </cfRule>
    <cfRule type="expression" dxfId="2298" priority="22046">
      <formula>$B2148="Cancelado"</formula>
    </cfRule>
    <cfRule type="expression" dxfId="2302" priority="22018">
      <formula>$B2148="Liberado"</formula>
    </cfRule>
    <cfRule type="expression" dxfId="2" priority="22039">
      <formula>$B2148="Confirmado"</formula>
    </cfRule>
    <cfRule type="expression" dxfId="2296" priority="22040">
      <formula>$B2148="Solicitado"</formula>
    </cfRule>
    <cfRule type="expression" dxfId="2298" priority="22030">
      <formula>$B2148="Cancelado"</formula>
    </cfRule>
    <cfRule type="expression" dxfId="2" priority="22031">
      <formula>$B2148="Confirmado"</formula>
    </cfRule>
    <cfRule type="expression" dxfId="2299" priority="22029">
      <formula>$B2148="Cargado"</formula>
    </cfRule>
    <cfRule type="expression" dxfId="2296" priority="22032">
      <formula>$B2148="Solicitado"</formula>
    </cfRule>
    <cfRule type="expression" dxfId="2302" priority="22034">
      <formula>$B2148="Liberado"</formula>
    </cfRule>
    <cfRule type="expression" dxfId="2301" priority="22035">
      <formula>$B2148="Descargado"</formula>
    </cfRule>
    <cfRule type="expression" dxfId="2300" priority="22036">
      <formula>$B2148="Frontera"</formula>
    </cfRule>
  </conditionalFormatting>
  <conditionalFormatting sqref="A2149">
    <cfRule type="expression" dxfId="2301" priority="21891">
      <formula>$B2149="Descargado"</formula>
    </cfRule>
    <cfRule type="expression" dxfId="2302" priority="21890">
      <formula>$B2149="Liberado"</formula>
    </cfRule>
    <cfRule type="expression" dxfId="2295" priority="21889">
      <formula>$B2149="Arribado"</formula>
    </cfRule>
    <cfRule type="expression" dxfId="2296" priority="21888">
      <formula>$B2149="Solicitado"</formula>
    </cfRule>
    <cfRule type="expression" dxfId="2" priority="21887">
      <formula>$B2149="Confirmado"</formula>
    </cfRule>
    <cfRule type="expression" dxfId="2298" priority="21886">
      <formula>$B2149="Cancelado"</formula>
    </cfRule>
    <cfRule type="expression" dxfId="2299" priority="21885">
      <formula>$B2149="Cargado"</formula>
    </cfRule>
    <cfRule type="expression" dxfId="2300" priority="21884">
      <formula>$B2149="Frontera"</formula>
    </cfRule>
    <cfRule type="expression" dxfId="2301" priority="21883">
      <formula>$B2149="Descargado"</formula>
    </cfRule>
    <cfRule type="expression" dxfId="2301" priority="21907">
      <formula>$B2149="Descargado"</formula>
    </cfRule>
    <cfRule type="expression" dxfId="2300" priority="21908">
      <formula>$B2149="Frontera"</formula>
    </cfRule>
    <cfRule type="expression" dxfId="2299" priority="21909">
      <formula>$B2149="Cargado"</formula>
    </cfRule>
    <cfRule type="expression" dxfId="2298" priority="21910">
      <formula>$B2149="Cancelado"</formula>
    </cfRule>
    <cfRule type="expression" dxfId="2" priority="21911">
      <formula>$B2149="Confirmado"</formula>
    </cfRule>
    <cfRule type="expression" dxfId="2295" priority="21913">
      <formula>$B2149="Arribado"</formula>
    </cfRule>
    <cfRule type="expression" dxfId="2302" priority="21906">
      <formula>$B2149="Liberado"</formula>
    </cfRule>
    <cfRule type="expression" dxfId="2295" priority="21905">
      <formula>$B2149="Arribado"</formula>
    </cfRule>
    <cfRule type="expression" dxfId="2296" priority="21904">
      <formula>$B2149="Solicitado"</formula>
    </cfRule>
    <cfRule type="expression" dxfId="2" priority="21903">
      <formula>$B2149="Confirmado"</formula>
    </cfRule>
    <cfRule type="expression" dxfId="2298" priority="21902">
      <formula>$B2149="Cancelado"</formula>
    </cfRule>
    <cfRule type="expression" dxfId="2299" priority="21901">
      <formula>$B2149="Cargado"</formula>
    </cfRule>
    <cfRule type="expression" dxfId="2300" priority="21900">
      <formula>$B2149="Frontera"</formula>
    </cfRule>
    <cfRule type="expression" dxfId="2296" priority="21912">
      <formula>$B2149="Solicitado"</formula>
    </cfRule>
    <cfRule type="expression" dxfId="2302" priority="21898">
      <formula>$B2149="Liberado"</formula>
    </cfRule>
    <cfRule type="expression" dxfId="2295" priority="21897">
      <formula>$B2149="Arribado"</formula>
    </cfRule>
    <cfRule type="expression" dxfId="2296" priority="21896">
      <formula>$B2149="Solicitado"</formula>
    </cfRule>
    <cfRule type="expression" dxfId="2" priority="21895">
      <formula>$B2149="Confirmado"</formula>
    </cfRule>
    <cfRule type="expression" dxfId="2302" priority="21882">
      <formula>$B2149="Liberado"</formula>
    </cfRule>
    <cfRule type="expression" dxfId="2298" priority="21894">
      <formula>$B2149="Cancelado"</formula>
    </cfRule>
    <cfRule type="expression" dxfId="2299" priority="21893">
      <formula>$B2149="Cargado"</formula>
    </cfRule>
    <cfRule type="expression" dxfId="2300" priority="21892">
      <formula>$B2149="Frontera"</formula>
    </cfRule>
    <cfRule type="expression" dxfId="2301" priority="21899">
      <formula>$B2149="Descargado"</formula>
    </cfRule>
  </conditionalFormatting>
  <conditionalFormatting sqref="A2150:A2151 C2150:H2151 J2150:K2151 M2150:U2151">
    <cfRule type="expression" dxfId="2295" priority="21425">
      <formula>$B2150="Arribado"</formula>
    </cfRule>
    <cfRule type="expression" dxfId="2299" priority="21421">
      <formula>$B2150="Cargado"</formula>
    </cfRule>
    <cfRule type="expression" dxfId="2302" priority="21418">
      <formula>$B2150="Liberado"</formula>
    </cfRule>
    <cfRule type="expression" dxfId="2298" priority="21422">
      <formula>$B2150="Cancelado"</formula>
    </cfRule>
    <cfRule type="expression" dxfId="2301" priority="21419">
      <formula>$B2150="Descargado"</formula>
    </cfRule>
    <cfRule type="expression" dxfId="2296" priority="21424">
      <formula>$B2150="Solicitado"</formula>
    </cfRule>
    <cfRule type="expression" dxfId="2300" priority="21420">
      <formula>$B2150="Frontera"</formula>
    </cfRule>
    <cfRule type="expression" dxfId="2" priority="21423">
      <formula>$B2150="Confirmado"</formula>
    </cfRule>
  </conditionalFormatting>
  <conditionalFormatting sqref="A2150:A2151 J2150:K2151 C2150:H2151 M2150:U2151">
    <cfRule type="expression" dxfId="2302" priority="21434">
      <formula>$B2150="Liberado"</formula>
    </cfRule>
    <cfRule type="expression" dxfId="2301" priority="21435">
      <formula>$B2150="Descargado"</formula>
    </cfRule>
    <cfRule type="expression" dxfId="2300" priority="21436">
      <formula>$B2150="Frontera"</formula>
    </cfRule>
    <cfRule type="expression" dxfId="2299" priority="21437">
      <formula>$B2150="Cargado"</formula>
    </cfRule>
    <cfRule type="expression" dxfId="2298" priority="21438">
      <formula>$B2150="Cancelado"</formula>
    </cfRule>
    <cfRule type="expression" dxfId="2" priority="21439">
      <formula>$B2150="Confirmado"</formula>
    </cfRule>
    <cfRule type="expression" dxfId="2296" priority="21440">
      <formula>$B2150="Solicitado"</formula>
    </cfRule>
    <cfRule type="expression" dxfId="2295" priority="21441">
      <formula>$B2150="Arribado"</formula>
    </cfRule>
    <cfRule type="expression" dxfId="2300" priority="21428">
      <formula>$B2150="Frontera"</formula>
    </cfRule>
    <cfRule type="expression" dxfId="2301" priority="21411">
      <formula>$B2150="Descargado"</formula>
    </cfRule>
    <cfRule type="expression" dxfId="2299" priority="21413">
      <formula>$B2150="Cargado"</formula>
    </cfRule>
    <cfRule type="expression" dxfId="2298" priority="21414">
      <formula>$B2150="Cancelado"</formula>
    </cfRule>
    <cfRule type="expression" dxfId="2" priority="21415">
      <formula>$B2150="Confirmado"</formula>
    </cfRule>
    <cfRule type="expression" dxfId="2296" priority="21416">
      <formula>$B2150="Solicitado"</formula>
    </cfRule>
    <cfRule type="expression" dxfId="2295" priority="21417">
      <formula>$B2150="Arribado"</formula>
    </cfRule>
    <cfRule type="expression" dxfId="2300" priority="21412">
      <formula>$B2150="Frontera"</formula>
    </cfRule>
    <cfRule type="expression" dxfId="2302" priority="21426">
      <formula>$B2150="Liberado"</formula>
    </cfRule>
    <cfRule type="expression" dxfId="2301" priority="21427">
      <formula>$B2150="Descargado"</formula>
    </cfRule>
    <cfRule type="expression" dxfId="2299" priority="21429">
      <formula>$B2150="Cargado"</formula>
    </cfRule>
    <cfRule type="expression" dxfId="2298" priority="21430">
      <formula>$B2150="Cancelado"</formula>
    </cfRule>
    <cfRule type="expression" dxfId="2" priority="21431">
      <formula>$B2150="Confirmado"</formula>
    </cfRule>
    <cfRule type="expression" dxfId="2296" priority="21432">
      <formula>$B2150="Solicitado"</formula>
    </cfRule>
    <cfRule type="expression" dxfId="2295" priority="21433">
      <formula>$B2150="Arribado"</formula>
    </cfRule>
    <cfRule type="expression" dxfId="2302" priority="21410">
      <formula>$B2150="Liberado"</formula>
    </cfRule>
  </conditionalFormatting>
  <conditionalFormatting sqref="A2150:A2151">
    <cfRule type="expression" dxfId="2295" priority="21481">
      <formula>$B2150="Arribado"</formula>
    </cfRule>
    <cfRule type="expression" dxfId="2302" priority="21482">
      <formula>$B2150="Liberado"</formula>
    </cfRule>
    <cfRule type="expression" dxfId="2298" priority="21358">
      <formula>$B2150="Cancelado"</formula>
    </cfRule>
    <cfRule type="expression" dxfId="2299" priority="21357">
      <formula>$B2150="Cargado"</formula>
    </cfRule>
    <cfRule type="expression" dxfId="2300" priority="21356">
      <formula>$B2150="Frontera"</formula>
    </cfRule>
    <cfRule type="expression" dxfId="2301" priority="21355">
      <formula>$B2150="Descargado"</formula>
    </cfRule>
    <cfRule type="expression" dxfId="2298" priority="21486">
      <formula>$B2150="Cancelado"</formula>
    </cfRule>
    <cfRule type="expression" dxfId="2299" priority="21485">
      <formula>$B2150="Cargado"</formula>
    </cfRule>
    <cfRule type="expression" dxfId="2300" priority="21484">
      <formula>$B2150="Frontera"</formula>
    </cfRule>
    <cfRule type="expression" dxfId="2301" priority="21483">
      <formula>$B2150="Descargado"</formula>
    </cfRule>
    <cfRule type="expression" dxfId="2295" priority="21361">
      <formula>$B2150="Arribado"</formula>
    </cfRule>
    <cfRule type="expression" dxfId="2296" priority="21360">
      <formula>$B2150="Solicitado"</formula>
    </cfRule>
    <cfRule type="expression" dxfId="2301" priority="21363">
      <formula>$B2150="Descargado"</formula>
    </cfRule>
    <cfRule type="expression" dxfId="2" priority="21487">
      <formula>$B2150="Confirmado"</formula>
    </cfRule>
    <cfRule type="expression" dxfId="2296" priority="21488">
      <formula>$B2150="Solicitado"</formula>
    </cfRule>
    <cfRule type="expression" dxfId="2295" priority="21489">
      <formula>$B2150="Arribado"</formula>
    </cfRule>
    <cfRule type="expression" dxfId="2302" priority="21490">
      <formula>$B2150="Liberado"</formula>
    </cfRule>
    <cfRule type="expression" dxfId="2" priority="21479">
      <formula>$B2150="Confirmado"</formula>
    </cfRule>
    <cfRule type="expression" dxfId="2296" priority="21480">
      <formula>$B2150="Solicitado"</formula>
    </cfRule>
    <cfRule type="expression" dxfId="2302" priority="21354">
      <formula>$B2150="Liberado"</formula>
    </cfRule>
    <cfRule type="expression" dxfId="2295" priority="21353">
      <formula>$B2150="Arribado"</formula>
    </cfRule>
    <cfRule type="expression" dxfId="2296" priority="21352">
      <formula>$B2150="Solicitado"</formula>
    </cfRule>
    <cfRule type="expression" dxfId="2296" priority="21504">
      <formula>$B2150="Solicitado"</formula>
    </cfRule>
    <cfRule type="expression" dxfId="2" priority="21351">
      <formula>$B2150="Confirmado"</formula>
    </cfRule>
    <cfRule type="expression" dxfId="2298" priority="21502">
      <formula>$B2150="Cancelado"</formula>
    </cfRule>
    <cfRule type="expression" dxfId="2299" priority="21501">
      <formula>$B2150="Cargado"</formula>
    </cfRule>
    <cfRule type="expression" dxfId="2298" priority="21350">
      <formula>$B2150="Cancelado"</formula>
    </cfRule>
    <cfRule type="expression" dxfId="2299" priority="21349">
      <formula>$B2150="Cargado"</formula>
    </cfRule>
    <cfRule type="expression" dxfId="2300" priority="21348">
      <formula>$B2150="Frontera"</formula>
    </cfRule>
    <cfRule type="expression" dxfId="2300" priority="21500">
      <formula>$B2150="Frontera"</formula>
    </cfRule>
    <cfRule type="expression" dxfId="2301" priority="21499">
      <formula>$B2150="Descargado"</formula>
    </cfRule>
    <cfRule type="expression" dxfId="2301" priority="21347">
      <formula>$B2150="Descargado"</formula>
    </cfRule>
    <cfRule type="expression" dxfId="2302" priority="21498">
      <formula>$B2150="Liberado"</formula>
    </cfRule>
    <cfRule type="expression" dxfId="2300" priority="21476">
      <formula>$B2150="Frontera"</formula>
    </cfRule>
    <cfRule type="expression" dxfId="2298" priority="21478">
      <formula>$B2150="Cancelado"</formula>
    </cfRule>
    <cfRule type="expression" dxfId="2295" priority="21497">
      <formula>$B2150="Arribado"</formula>
    </cfRule>
    <cfRule type="expression" dxfId="2301" priority="21475">
      <formula>$B2150="Descargado"</formula>
    </cfRule>
    <cfRule type="expression" dxfId="2" priority="21359">
      <formula>$B2150="Confirmado"</formula>
    </cfRule>
    <cfRule type="expression" dxfId="2296" priority="21496">
      <formula>$B2150="Solicitado"</formula>
    </cfRule>
    <cfRule type="expression" dxfId="2" priority="21495">
      <formula>$B2150="Confirmado"</formula>
    </cfRule>
    <cfRule type="expression" dxfId="2298" priority="21494">
      <formula>$B2150="Cancelado"</formula>
    </cfRule>
    <cfRule type="expression" dxfId="2302" priority="21474">
      <formula>$B2150="Liberado"</formula>
    </cfRule>
    <cfRule type="expression" dxfId="2299" priority="21493">
      <formula>$B2150="Cargado"</formula>
    </cfRule>
    <cfRule type="expression" dxfId="2" priority="21503">
      <formula>$B2150="Confirmado"</formula>
    </cfRule>
    <cfRule type="expression" dxfId="2295" priority="21505">
      <formula>$B2150="Arribado"</formula>
    </cfRule>
    <cfRule type="expression" dxfId="2302" priority="21362">
      <formula>$B2150="Liberado"</formula>
    </cfRule>
    <cfRule type="expression" dxfId="2299" priority="21477">
      <formula>$B2150="Cargado"</formula>
    </cfRule>
    <cfRule type="expression" dxfId="2301" priority="21339">
      <formula>$B2150="Descargado"</formula>
    </cfRule>
    <cfRule type="expression" dxfId="2300" priority="21364">
      <formula>$B2150="Frontera"</formula>
    </cfRule>
    <cfRule type="expression" dxfId="2301" priority="21491">
      <formula>$B2150="Descargado"</formula>
    </cfRule>
    <cfRule type="expression" dxfId="2300" priority="21492">
      <formula>$B2150="Frontera"</formula>
    </cfRule>
    <cfRule type="expression" dxfId="2295" priority="21369">
      <formula>$B2150="Arribado"</formula>
    </cfRule>
    <cfRule type="expression" dxfId="2296" priority="21368">
      <formula>$B2150="Solicitado"</formula>
    </cfRule>
    <cfRule type="expression" dxfId="2" priority="21367">
      <formula>$B2150="Confirmado"</formula>
    </cfRule>
    <cfRule type="expression" dxfId="2298" priority="21366">
      <formula>$B2150="Cancelado"</formula>
    </cfRule>
    <cfRule type="expression" dxfId="2299" priority="21365">
      <formula>$B2150="Cargado"</formula>
    </cfRule>
    <cfRule type="expression" dxfId="2302" priority="21338">
      <formula>$B2150="Liberado"</formula>
    </cfRule>
    <cfRule type="expression" dxfId="2300" priority="21340">
      <formula>$B2150="Frontera"</formula>
    </cfRule>
    <cfRule type="expression" dxfId="2299" priority="21341">
      <formula>$B2150="Cargado"</formula>
    </cfRule>
    <cfRule type="expression" dxfId="2298" priority="21342">
      <formula>$B2150="Cancelado"</formula>
    </cfRule>
    <cfRule type="expression" dxfId="2" priority="21343">
      <formula>$B2150="Confirmado"</formula>
    </cfRule>
    <cfRule type="expression" dxfId="2296" priority="21344">
      <formula>$B2150="Solicitado"</formula>
    </cfRule>
    <cfRule type="expression" dxfId="2295" priority="21345">
      <formula>$B2150="Arribado"</formula>
    </cfRule>
    <cfRule type="expression" dxfId="2302" priority="21346">
      <formula>$B2150="Liberado"</formula>
    </cfRule>
  </conditionalFormatting>
  <conditionalFormatting sqref="A2166 C2166:H2166 J2166:K2166 M2166 O2166:U2166">
    <cfRule type="expression" dxfId="2296" priority="21696">
      <formula>$B2166="Solicitado"</formula>
    </cfRule>
    <cfRule type="expression" dxfId="2295" priority="21697">
      <formula>$B2166="Arribado"</formula>
    </cfRule>
    <cfRule type="expression" dxfId="2301" priority="21691">
      <formula>$B2166="Descargado"</formula>
    </cfRule>
    <cfRule type="expression" dxfId="2302" priority="21690">
      <formula>$B2166="Liberado"</formula>
    </cfRule>
    <cfRule type="expression" dxfId="2" priority="21695">
      <formula>$B2166="Confirmado"</formula>
    </cfRule>
    <cfRule type="expression" dxfId="2298" priority="21694">
      <formula>$B2166="Cancelado"</formula>
    </cfRule>
    <cfRule type="expression" dxfId="2299" priority="21693">
      <formula>$B2166="Cargado"</formula>
    </cfRule>
    <cfRule type="expression" dxfId="2300" priority="21692">
      <formula>$B2166="Frontera"</formula>
    </cfRule>
  </conditionalFormatting>
  <conditionalFormatting sqref="A2166 J2166:K2166 C2166:H2166 M2166 O2166:U2166">
    <cfRule type="expression" dxfId="2302" priority="21698">
      <formula>$B2166="Liberado"</formula>
    </cfRule>
    <cfRule type="expression" dxfId="2301" priority="21699">
      <formula>$B2166="Descargado"</formula>
    </cfRule>
    <cfRule type="expression" dxfId="2300" priority="21700">
      <formula>$B2166="Frontera"</formula>
    </cfRule>
    <cfRule type="expression" dxfId="2299" priority="21701">
      <formula>$B2166="Cargado"</formula>
    </cfRule>
    <cfRule type="expression" dxfId="2298" priority="21702">
      <formula>$B2166="Cancelado"</formula>
    </cfRule>
    <cfRule type="expression" dxfId="2" priority="21703">
      <formula>$B2166="Confirmado"</formula>
    </cfRule>
    <cfRule type="expression" dxfId="2296" priority="21704">
      <formula>$B2166="Solicitado"</formula>
    </cfRule>
    <cfRule type="expression" dxfId="2295" priority="21705">
      <formula>$B2166="Arribado"</formula>
    </cfRule>
    <cfRule type="expression" dxfId="2302" priority="21706">
      <formula>$B2166="Liberado"</formula>
    </cfRule>
    <cfRule type="expression" dxfId="2301" priority="21707">
      <formula>$B2166="Descargado"</formula>
    </cfRule>
    <cfRule type="expression" dxfId="2300" priority="21708">
      <formula>$B2166="Frontera"</formula>
    </cfRule>
    <cfRule type="expression" dxfId="2299" priority="21709">
      <formula>$B2166="Cargado"</formula>
    </cfRule>
    <cfRule type="expression" dxfId="2298" priority="21710">
      <formula>$B2166="Cancelado"</formula>
    </cfRule>
    <cfRule type="expression" dxfId="2301" priority="21683">
      <formula>$B2166="Descargado"</formula>
    </cfRule>
    <cfRule type="expression" dxfId="2295" priority="21689">
      <formula>$B2166="Arribado"</formula>
    </cfRule>
    <cfRule type="expression" dxfId="2302" priority="21682">
      <formula>$B2166="Liberado"</formula>
    </cfRule>
    <cfRule type="expression" dxfId="2300" priority="21684">
      <formula>$B2166="Frontera"</formula>
    </cfRule>
    <cfRule type="expression" dxfId="2" priority="21711">
      <formula>$B2166="Confirmado"</formula>
    </cfRule>
    <cfRule type="expression" dxfId="2296" priority="21712">
      <formula>$B2166="Solicitado"</formula>
    </cfRule>
    <cfRule type="expression" dxfId="2295" priority="21713">
      <formula>$B2166="Arribado"</formula>
    </cfRule>
    <cfRule type="expression" dxfId="2298" priority="21686">
      <formula>$B2166="Cancelado"</formula>
    </cfRule>
    <cfRule type="expression" dxfId="2" priority="21687">
      <formula>$B2166="Confirmado"</formula>
    </cfRule>
    <cfRule type="expression" dxfId="2296" priority="21688">
      <formula>$B2166="Solicitado"</formula>
    </cfRule>
    <cfRule type="expression" dxfId="2299" priority="21685">
      <formula>$B2166="Cargado"</formula>
    </cfRule>
  </conditionalFormatting>
  <conditionalFormatting sqref="A2166">
    <cfRule type="expression" dxfId="2299" priority="21629">
      <formula>$B2166="Cargado"</formula>
    </cfRule>
    <cfRule type="expression" dxfId="2300" priority="21628">
      <formula>$B2166="Frontera"</formula>
    </cfRule>
    <cfRule type="expression" dxfId="2298" priority="21630">
      <formula>$B2166="Cancelado"</formula>
    </cfRule>
    <cfRule type="expression" dxfId="2301" priority="21627">
      <formula>$B2166="Descargado"</formula>
    </cfRule>
    <cfRule type="expression" dxfId="2" priority="21631">
      <formula>$B2166="Confirmado"</formula>
    </cfRule>
    <cfRule type="expression" dxfId="2296" priority="21632">
      <formula>$B2166="Solicitado"</formula>
    </cfRule>
    <cfRule type="expression" dxfId="2295" priority="21633">
      <formula>$B2166="Arribado"</formula>
    </cfRule>
    <cfRule type="expression" dxfId="2302" priority="21626">
      <formula>$B2166="Liberado"</formula>
    </cfRule>
    <cfRule type="expression" dxfId="2295" priority="21625">
      <formula>$B2166="Arribado"</formula>
    </cfRule>
    <cfRule type="expression" dxfId="2296" priority="21624">
      <formula>$B2166="Solicitado"</formula>
    </cfRule>
    <cfRule type="expression" dxfId="2295" priority="21617">
      <formula>$B2166="Arribado"</formula>
    </cfRule>
    <cfRule type="expression" dxfId="2" priority="21623">
      <formula>$B2166="Confirmado"</formula>
    </cfRule>
    <cfRule type="expression" dxfId="2298" priority="21622">
      <formula>$B2166="Cancelado"</formula>
    </cfRule>
    <cfRule type="expression" dxfId="2299" priority="21621">
      <formula>$B2166="Cargado"</formula>
    </cfRule>
    <cfRule type="expression" dxfId="2300" priority="21620">
      <formula>$B2166="Frontera"</formula>
    </cfRule>
    <cfRule type="expression" dxfId="2301" priority="21619">
      <formula>$B2166="Descargado"</formula>
    </cfRule>
    <cfRule type="expression" dxfId="2302" priority="21618">
      <formula>$B2166="Liberado"</formula>
    </cfRule>
    <cfRule type="expression" dxfId="2" priority="21615">
      <formula>$B2166="Confirmado"</formula>
    </cfRule>
    <cfRule type="expression" dxfId="2298" priority="21614">
      <formula>$B2166="Cancelado"</formula>
    </cfRule>
    <cfRule type="expression" dxfId="2302" priority="21634">
      <formula>$B2166="Liberado"</formula>
    </cfRule>
    <cfRule type="expression" dxfId="2299" priority="21613">
      <formula>$B2166="Cargado"</formula>
    </cfRule>
    <cfRule type="expression" dxfId="2300" priority="21612">
      <formula>$B2166="Frontera"</formula>
    </cfRule>
    <cfRule type="expression" dxfId="2301" priority="21611">
      <formula>$B2166="Descargado"</formula>
    </cfRule>
    <cfRule type="expression" dxfId="2302" priority="21610">
      <formula>$B2166="Liberado"</formula>
    </cfRule>
    <cfRule type="expression" dxfId="2296" priority="21616">
      <formula>$B2166="Solicitado"</formula>
    </cfRule>
    <cfRule type="expression" dxfId="2301" priority="21635">
      <formula>$B2166="Descargado"</formula>
    </cfRule>
    <cfRule type="expression" dxfId="2300" priority="21636">
      <formula>$B2166="Frontera"</formula>
    </cfRule>
    <cfRule type="expression" dxfId="2299" priority="21637">
      <formula>$B2166="Cargado"</formula>
    </cfRule>
    <cfRule type="expression" dxfId="2298" priority="21638">
      <formula>$B2166="Cancelado"</formula>
    </cfRule>
    <cfRule type="expression" dxfId="2" priority="21639">
      <formula>$B2166="Confirmado"</formula>
    </cfRule>
    <cfRule type="expression" dxfId="2296" priority="21640">
      <formula>$B2166="Solicitado"</formula>
    </cfRule>
    <cfRule type="expression" dxfId="2295" priority="21641">
      <formula>$B2166="Arribado"</formula>
    </cfRule>
  </conditionalFormatting>
  <conditionalFormatting sqref="A2166:A2167">
    <cfRule type="expression" dxfId="2" priority="21775">
      <formula>$B2166="Confirmado"</formula>
    </cfRule>
    <cfRule type="expression" dxfId="2301" priority="21771">
      <formula>$B2166="Descargado"</formula>
    </cfRule>
    <cfRule type="expression" dxfId="2300" priority="21748">
      <formula>$B2166="Frontera"</formula>
    </cfRule>
    <cfRule type="expression" dxfId="2298" priority="21774">
      <formula>$B2166="Cancelado"</formula>
    </cfRule>
    <cfRule type="expression" dxfId="2299" priority="21773">
      <formula>$B2166="Cargado"</formula>
    </cfRule>
    <cfRule type="expression" dxfId="2300" priority="21772">
      <formula>$B2166="Frontera"</formula>
    </cfRule>
    <cfRule type="expression" dxfId="2301" priority="21747">
      <formula>$B2166="Descargado"</formula>
    </cfRule>
    <cfRule type="expression" dxfId="2302" priority="21746">
      <formula>$B2166="Liberado"</formula>
    </cfRule>
    <cfRule type="expression" dxfId="2300" priority="21756">
      <formula>$B2166="Frontera"</formula>
    </cfRule>
    <cfRule type="expression" dxfId="2301" priority="21755">
      <formula>$B2166="Descargado"</formula>
    </cfRule>
    <cfRule type="expression" dxfId="2302" priority="21754">
      <formula>$B2166="Liberado"</formula>
    </cfRule>
    <cfRule type="expression" dxfId="2296" priority="21776">
      <formula>$B2166="Solicitado"</formula>
    </cfRule>
    <cfRule type="expression" dxfId="2295" priority="21777">
      <formula>$B2166="Arribado"</formula>
    </cfRule>
    <cfRule type="expression" dxfId="2302" priority="21770">
      <formula>$B2166="Liberado"</formula>
    </cfRule>
    <cfRule type="expression" dxfId="2299" priority="21749">
      <formula>$B2166="Cargado"</formula>
    </cfRule>
    <cfRule type="expression" dxfId="2296" priority="21752">
      <formula>$B2166="Solicitado"</formula>
    </cfRule>
    <cfRule type="expression" dxfId="2298" priority="21750">
      <formula>$B2166="Cancelado"</formula>
    </cfRule>
    <cfRule type="expression" dxfId="2" priority="21751">
      <formula>$B2166="Confirmado"</formula>
    </cfRule>
    <cfRule type="expression" dxfId="2298" priority="21766">
      <formula>$B2166="Cancelado"</formula>
    </cfRule>
    <cfRule type="expression" dxfId="2" priority="21767">
      <formula>$B2166="Confirmado"</formula>
    </cfRule>
    <cfRule type="expression" dxfId="2296" priority="21768">
      <formula>$B2166="Solicitado"</formula>
    </cfRule>
    <cfRule type="expression" dxfId="2295" priority="21761">
      <formula>$B2166="Arribado"</formula>
    </cfRule>
    <cfRule type="expression" dxfId="2296" priority="21760">
      <formula>$B2166="Solicitado"</formula>
    </cfRule>
    <cfRule type="expression" dxfId="2295" priority="21769">
      <formula>$B2166="Arribado"</formula>
    </cfRule>
    <cfRule type="expression" dxfId="2" priority="21759">
      <formula>$B2166="Confirmado"</formula>
    </cfRule>
    <cfRule type="expression" dxfId="2302" priority="21762">
      <formula>$B2166="Liberado"</formula>
    </cfRule>
    <cfRule type="expression" dxfId="2295" priority="21753">
      <formula>$B2166="Arribado"</formula>
    </cfRule>
    <cfRule type="expression" dxfId="2298" priority="21758">
      <formula>$B2166="Cancelado"</formula>
    </cfRule>
    <cfRule type="expression" dxfId="2299" priority="21757">
      <formula>$B2166="Cargado"</formula>
    </cfRule>
    <cfRule type="expression" dxfId="2300" priority="21764">
      <formula>$B2166="Frontera"</formula>
    </cfRule>
    <cfRule type="expression" dxfId="2299" priority="21765">
      <formula>$B2166="Cargado"</formula>
    </cfRule>
    <cfRule type="expression" dxfId="2301" priority="21763">
      <formula>$B2166="Descargado"</formula>
    </cfRule>
  </conditionalFormatting>
  <conditionalFormatting sqref="A2169 C2169:H2169 J2169:K2169 M2169:U2169">
    <cfRule type="expression" dxfId="2295" priority="21289">
      <formula>$B2169="Arribado"</formula>
    </cfRule>
    <cfRule type="expression" dxfId="2296" priority="21288">
      <formula>$B2169="Solicitado"</formula>
    </cfRule>
    <cfRule type="expression" dxfId="2" priority="21287">
      <formula>$B2169="Confirmado"</formula>
    </cfRule>
    <cfRule type="expression" dxfId="2298" priority="21286">
      <formula>$B2169="Cancelado"</formula>
    </cfRule>
    <cfRule type="expression" dxfId="2299" priority="21285">
      <formula>$B2169="Cargado"</formula>
    </cfRule>
    <cfRule type="expression" dxfId="2300" priority="21284">
      <formula>$B2169="Frontera"</formula>
    </cfRule>
    <cfRule type="expression" dxfId="2302" priority="21282">
      <formula>$B2169="Liberado"</formula>
    </cfRule>
    <cfRule type="expression" dxfId="2301" priority="21283">
      <formula>$B2169="Descargado"</formula>
    </cfRule>
  </conditionalFormatting>
  <conditionalFormatting sqref="A2169 J2169:K2169 C2169:H2169 M2169:U2169">
    <cfRule type="expression" dxfId="2300" priority="21292">
      <formula>$B2169="Frontera"</formula>
    </cfRule>
    <cfRule type="expression" dxfId="2301" priority="21291">
      <formula>$B2169="Descargado"</formula>
    </cfRule>
    <cfRule type="expression" dxfId="2295" priority="21305">
      <formula>$B2169="Arribado"</formula>
    </cfRule>
    <cfRule type="expression" dxfId="2296" priority="21304">
      <formula>$B2169="Solicitado"</formula>
    </cfRule>
    <cfRule type="expression" dxfId="2" priority="21303">
      <formula>$B2169="Confirmado"</formula>
    </cfRule>
    <cfRule type="expression" dxfId="2299" priority="21301">
      <formula>$B2169="Cargado"</formula>
    </cfRule>
    <cfRule type="expression" dxfId="2295" priority="21281">
      <formula>$B2169="Arribado"</formula>
    </cfRule>
    <cfRule type="expression" dxfId="2296" priority="21280">
      <formula>$B2169="Solicitado"</formula>
    </cfRule>
    <cfRule type="expression" dxfId="2302" priority="21274">
      <formula>$B2169="Liberado"</formula>
    </cfRule>
    <cfRule type="expression" dxfId="2301" priority="21275">
      <formula>$B2169="Descargado"</formula>
    </cfRule>
    <cfRule type="expression" dxfId="2298" priority="21302">
      <formula>$B2169="Cancelado"</formula>
    </cfRule>
    <cfRule type="expression" dxfId="2300" priority="21276">
      <formula>$B2169="Frontera"</formula>
    </cfRule>
    <cfRule type="expression" dxfId="2299" priority="21277">
      <formula>$B2169="Cargado"</formula>
    </cfRule>
    <cfRule type="expression" dxfId="2298" priority="21278">
      <formula>$B2169="Cancelado"</formula>
    </cfRule>
    <cfRule type="expression" dxfId="2" priority="21279">
      <formula>$B2169="Confirmado"</formula>
    </cfRule>
    <cfRule type="expression" dxfId="2302" priority="21298">
      <formula>$B2169="Liberado"</formula>
    </cfRule>
    <cfRule type="expression" dxfId="2295" priority="21297">
      <formula>$B2169="Arribado"</formula>
    </cfRule>
    <cfRule type="expression" dxfId="2296" priority="21296">
      <formula>$B2169="Solicitado"</formula>
    </cfRule>
    <cfRule type="expression" dxfId="2" priority="21295">
      <formula>$B2169="Confirmado"</formula>
    </cfRule>
    <cfRule type="expression" dxfId="2298" priority="21294">
      <formula>$B2169="Cancelado"</formula>
    </cfRule>
    <cfRule type="expression" dxfId="2302" priority="21290">
      <formula>$B2169="Liberado"</formula>
    </cfRule>
    <cfRule type="expression" dxfId="2301" priority="21299">
      <formula>$B2169="Descargado"</formula>
    </cfRule>
    <cfRule type="expression" dxfId="2299" priority="21293">
      <formula>$B2169="Cargado"</formula>
    </cfRule>
    <cfRule type="expression" dxfId="2300" priority="21300">
      <formula>$B2169="Frontera"</formula>
    </cfRule>
  </conditionalFormatting>
  <conditionalFormatting sqref="A2169">
    <cfRule type="expression" dxfId="2295" priority="21217">
      <formula>$B2169="Arribado"</formula>
    </cfRule>
    <cfRule type="expression" dxfId="2302" priority="21218">
      <formula>$B2169="Liberado"</formula>
    </cfRule>
    <cfRule type="expression" dxfId="2301" priority="21219">
      <formula>$B2169="Descargado"</formula>
    </cfRule>
    <cfRule type="expression" dxfId="2300" priority="21220">
      <formula>$B2169="Frontera"</formula>
    </cfRule>
    <cfRule type="expression" dxfId="2299" priority="21221">
      <formula>$B2169="Cargado"</formula>
    </cfRule>
    <cfRule type="expression" dxfId="2298" priority="21222">
      <formula>$B2169="Cancelado"</formula>
    </cfRule>
    <cfRule type="expression" dxfId="2" priority="21223">
      <formula>$B2169="Confirmado"</formula>
    </cfRule>
    <cfRule type="expression" dxfId="2301" priority="21203">
      <formula>$B2169="Descargado"</formula>
    </cfRule>
    <cfRule type="expression" dxfId="2298" priority="21214">
      <formula>$B2169="Cancelado"</formula>
    </cfRule>
    <cfRule type="expression" dxfId="2302" priority="21202">
      <formula>$B2169="Liberado"</formula>
    </cfRule>
    <cfRule type="expression" dxfId="2295" priority="21209">
      <formula>$B2169="Arribado"</formula>
    </cfRule>
    <cfRule type="expression" dxfId="2298" priority="21206">
      <formula>$B2169="Cancelado"</formula>
    </cfRule>
    <cfRule type="expression" dxfId="2299" priority="21205">
      <formula>$B2169="Cargado"</formula>
    </cfRule>
    <cfRule type="expression" dxfId="2300" priority="21204">
      <formula>$B2169="Frontera"</formula>
    </cfRule>
    <cfRule type="expression" dxfId="2" priority="21207">
      <formula>$B2169="Confirmado"</formula>
    </cfRule>
    <cfRule type="expression" dxfId="2296" priority="21208">
      <formula>$B2169="Solicitado"</formula>
    </cfRule>
    <cfRule type="expression" dxfId="2302" priority="21210">
      <formula>$B2169="Liberado"</formula>
    </cfRule>
    <cfRule type="expression" dxfId="2301" priority="21211">
      <formula>$B2169="Descargado"</formula>
    </cfRule>
    <cfRule type="expression" dxfId="2300" priority="21212">
      <formula>$B2169="Frontera"</formula>
    </cfRule>
    <cfRule type="expression" dxfId="2299" priority="21213">
      <formula>$B2169="Cargado"</formula>
    </cfRule>
    <cfRule type="expression" dxfId="2296" priority="21224">
      <formula>$B2169="Solicitado"</formula>
    </cfRule>
    <cfRule type="expression" dxfId="2295" priority="21225">
      <formula>$B2169="Arribado"</formula>
    </cfRule>
    <cfRule type="expression" dxfId="2302" priority="21226">
      <formula>$B2169="Liberado"</formula>
    </cfRule>
    <cfRule type="expression" dxfId="2301" priority="21227">
      <formula>$B2169="Descargado"</formula>
    </cfRule>
    <cfRule type="expression" dxfId="2300" priority="21228">
      <formula>$B2169="Frontera"</formula>
    </cfRule>
    <cfRule type="expression" dxfId="2299" priority="21229">
      <formula>$B2169="Cargado"</formula>
    </cfRule>
    <cfRule type="expression" dxfId="2298" priority="21230">
      <formula>$B2169="Cancelado"</formula>
    </cfRule>
    <cfRule type="expression" dxfId="2" priority="21231">
      <formula>$B2169="Confirmado"</formula>
    </cfRule>
    <cfRule type="expression" dxfId="2296" priority="21232">
      <formula>$B2169="Solicitado"</formula>
    </cfRule>
    <cfRule type="expression" dxfId="2295" priority="21233">
      <formula>$B2169="Arribado"</formula>
    </cfRule>
    <cfRule type="expression" dxfId="2" priority="21215">
      <formula>$B2169="Confirmado"</formula>
    </cfRule>
    <cfRule type="expression" dxfId="2296" priority="21216">
      <formula>$B2169="Solicitado"</formula>
    </cfRule>
  </conditionalFormatting>
  <conditionalFormatting sqref="A2170">
    <cfRule type="expression" dxfId="2" priority="21039">
      <formula>$B2170="Confirmado"</formula>
    </cfRule>
    <cfRule type="expression" dxfId="2296" priority="21040">
      <formula>$B2170="Solicitado"</formula>
    </cfRule>
    <cfRule type="expression" dxfId="2299" priority="21037">
      <formula>$B2170="Cargado"</formula>
    </cfRule>
    <cfRule type="expression" dxfId="2302" priority="21050">
      <formula>$B2170="Liberado"</formula>
    </cfRule>
    <cfRule type="expression" dxfId="2295" priority="21049">
      <formula>$B2170="Arribado"</formula>
    </cfRule>
    <cfRule type="expression" dxfId="2296" priority="21048">
      <formula>$B2170="Solicitado"</formula>
    </cfRule>
    <cfRule type="expression" dxfId="2" priority="21047">
      <formula>$B2170="Confirmado"</formula>
    </cfRule>
    <cfRule type="expression" dxfId="2298" priority="21046">
      <formula>$B2170="Cancelado"</formula>
    </cfRule>
    <cfRule type="expression" dxfId="2299" priority="21045">
      <formula>$B2170="Cargado"</formula>
    </cfRule>
    <cfRule type="expression" dxfId="2300" priority="21044">
      <formula>$B2170="Frontera"</formula>
    </cfRule>
    <cfRule type="expression" dxfId="2301" priority="21043">
      <formula>$B2170="Descargado"</formula>
    </cfRule>
    <cfRule type="expression" dxfId="2298" priority="21038">
      <formula>$B2170="Cancelado"</formula>
    </cfRule>
    <cfRule type="expression" dxfId="2302" priority="21042">
      <formula>$B2170="Liberado"</formula>
    </cfRule>
    <cfRule type="expression" dxfId="2295" priority="21041">
      <formula>$B2170="Arribado"</formula>
    </cfRule>
    <cfRule type="expression" dxfId="2300" priority="21036">
      <formula>$B2170="Frontera"</formula>
    </cfRule>
    <cfRule type="expression" dxfId="2301" priority="21035">
      <formula>$B2170="Descargado"</formula>
    </cfRule>
    <cfRule type="expression" dxfId="2302" priority="21034">
      <formula>$B2170="Liberado"</formula>
    </cfRule>
    <cfRule type="expression" dxfId="2296" priority="21056">
      <formula>$B2170="Solicitado"</formula>
    </cfRule>
    <cfRule type="expression" dxfId="2295" priority="21033">
      <formula>$B2170="Arribado"</formula>
    </cfRule>
    <cfRule type="expression" dxfId="2296" priority="21032">
      <formula>$B2170="Solicitado"</formula>
    </cfRule>
    <cfRule type="expression" dxfId="2" priority="21031">
      <formula>$B2170="Confirmado"</formula>
    </cfRule>
    <cfRule type="expression" dxfId="2298" priority="21030">
      <formula>$B2170="Cancelado"</formula>
    </cfRule>
    <cfRule type="expression" dxfId="2299" priority="21029">
      <formula>$B2170="Cargado"</formula>
    </cfRule>
    <cfRule type="expression" dxfId="2301" priority="21051">
      <formula>$B2170="Descargado"</formula>
    </cfRule>
    <cfRule type="expression" dxfId="2300" priority="21028">
      <formula>$B2170="Frontera"</formula>
    </cfRule>
    <cfRule type="expression" dxfId="2295" priority="21057">
      <formula>$B2170="Arribado"</formula>
    </cfRule>
    <cfRule type="expression" dxfId="2301" priority="21027">
      <formula>$B2170="Descargado"</formula>
    </cfRule>
    <cfRule type="expression" dxfId="2302" priority="21026">
      <formula>$B2170="Liberado"</formula>
    </cfRule>
    <cfRule type="expression" dxfId="2" priority="21055">
      <formula>$B2170="Confirmado"</formula>
    </cfRule>
    <cfRule type="expression" dxfId="2298" priority="21054">
      <formula>$B2170="Cancelado"</formula>
    </cfRule>
    <cfRule type="expression" dxfId="2299" priority="21053">
      <formula>$B2170="Cargado"</formula>
    </cfRule>
    <cfRule type="expression" dxfId="2300" priority="21052">
      <formula>$B2170="Frontera"</formula>
    </cfRule>
  </conditionalFormatting>
  <conditionalFormatting sqref="A2171 A2173:A2189">
    <cfRule type="expression" dxfId="2302" priority="20866">
      <formula>$B2171="Liberado"</formula>
    </cfRule>
    <cfRule type="expression" dxfId="2295" priority="20865">
      <formula>$B2171="Arribado"</formula>
    </cfRule>
    <cfRule type="expression" dxfId="2296" priority="20864">
      <formula>$B2171="Solicitado"</formula>
    </cfRule>
    <cfRule type="expression" dxfId="2" priority="20863">
      <formula>$B2171="Confirmado"</formula>
    </cfRule>
    <cfRule type="expression" dxfId="2298" priority="20862">
      <formula>$B2171="Cancelado"</formula>
    </cfRule>
    <cfRule type="expression" dxfId="2299" priority="20861">
      <formula>$B2171="Cargado"</formula>
    </cfRule>
    <cfRule type="expression" dxfId="2300" priority="20860">
      <formula>$B2171="Frontera"</formula>
    </cfRule>
    <cfRule type="expression" dxfId="2301" priority="20859">
      <formula>$B2171="Descargado"</formula>
    </cfRule>
    <cfRule type="expression" dxfId="2302" priority="20858">
      <formula>$B2171="Liberado"</formula>
    </cfRule>
    <cfRule type="expression" dxfId="2295" priority="20857">
      <formula>$B2171="Arribado"</formula>
    </cfRule>
    <cfRule type="expression" dxfId="2296" priority="20856">
      <formula>$B2171="Solicitado"</formula>
    </cfRule>
    <cfRule type="expression" dxfId="2" priority="20855">
      <formula>$B2171="Confirmado"</formula>
    </cfRule>
    <cfRule type="expression" dxfId="2298" priority="20854">
      <formula>$B2171="Cancelado"</formula>
    </cfRule>
    <cfRule type="expression" dxfId="2299" priority="20853">
      <formula>$B2171="Cargado"</formula>
    </cfRule>
    <cfRule type="expression" dxfId="2300" priority="20852">
      <formula>$B2171="Frontera"</formula>
    </cfRule>
    <cfRule type="expression" dxfId="2301" priority="20851">
      <formula>$B2171="Descargado"</formula>
    </cfRule>
    <cfRule type="expression" dxfId="2302" priority="20850">
      <formula>$B2171="Liberado"</formula>
    </cfRule>
    <cfRule type="expression" dxfId="2295" priority="20881">
      <formula>$B2171="Arribado"</formula>
    </cfRule>
    <cfRule type="expression" dxfId="2296" priority="20880">
      <formula>$B2171="Solicitado"</formula>
    </cfRule>
    <cfRule type="expression" dxfId="2" priority="20879">
      <formula>$B2171="Confirmado"</formula>
    </cfRule>
    <cfRule type="expression" dxfId="2298" priority="20878">
      <formula>$B2171="Cancelado"</formula>
    </cfRule>
    <cfRule type="expression" dxfId="2299" priority="20877">
      <formula>$B2171="Cargado"</formula>
    </cfRule>
    <cfRule type="expression" dxfId="2300" priority="20876">
      <formula>$B2171="Frontera"</formula>
    </cfRule>
    <cfRule type="expression" dxfId="2301" priority="20875">
      <formula>$B2171="Descargado"</formula>
    </cfRule>
    <cfRule type="expression" dxfId="2302" priority="20874">
      <formula>$B2171="Liberado"</formula>
    </cfRule>
    <cfRule type="expression" dxfId="2295" priority="20873">
      <formula>$B2171="Arribado"</formula>
    </cfRule>
    <cfRule type="expression" dxfId="2296" priority="20872">
      <formula>$B2171="Solicitado"</formula>
    </cfRule>
    <cfRule type="expression" dxfId="2" priority="20871">
      <formula>$B2171="Confirmado"</formula>
    </cfRule>
    <cfRule type="expression" dxfId="2298" priority="20870">
      <formula>$B2171="Cancelado"</formula>
    </cfRule>
    <cfRule type="expression" dxfId="2299" priority="20869">
      <formula>$B2171="Cargado"</formula>
    </cfRule>
    <cfRule type="expression" dxfId="2300" priority="20868">
      <formula>$B2171="Frontera"</formula>
    </cfRule>
    <cfRule type="expression" dxfId="2301" priority="20867">
      <formula>$B2171="Descargado"</formula>
    </cfRule>
  </conditionalFormatting>
  <conditionalFormatting sqref="A2172">
    <cfRule type="expression" dxfId="2300" priority="20700">
      <formula>$B2172="Frontera"</formula>
    </cfRule>
    <cfRule type="expression" dxfId="2" priority="20679">
      <formula>$B2172="Confirmado"</formula>
    </cfRule>
    <cfRule type="expression" dxfId="2295" priority="20697">
      <formula>$B2172="Arribado"</formula>
    </cfRule>
    <cfRule type="expression" dxfId="2296" priority="20696">
      <formula>$B2172="Solicitado"</formula>
    </cfRule>
    <cfRule type="expression" dxfId="2" priority="20695">
      <formula>$B2172="Confirmado"</formula>
    </cfRule>
    <cfRule type="expression" dxfId="2300" priority="20692">
      <formula>$B2172="Frontera"</formula>
    </cfRule>
    <cfRule type="expression" dxfId="2298" priority="20694">
      <formula>$B2172="Cancelado"</formula>
    </cfRule>
    <cfRule type="expression" dxfId="2295" priority="20705">
      <formula>$B2172="Arribado"</formula>
    </cfRule>
    <cfRule type="expression" dxfId="2296" priority="20704">
      <formula>$B2172="Solicitado"</formula>
    </cfRule>
    <cfRule type="expression" dxfId="2" priority="20703">
      <formula>$B2172="Confirmado"</formula>
    </cfRule>
    <cfRule type="expression" dxfId="2298" priority="20702">
      <formula>$B2172="Cancelado"</formula>
    </cfRule>
    <cfRule type="expression" dxfId="2299" priority="20701">
      <formula>$B2172="Cargado"</formula>
    </cfRule>
    <cfRule type="expression" dxfId="2295" priority="20689">
      <formula>$B2172="Arribado"</formula>
    </cfRule>
    <cfRule type="expression" dxfId="2302" priority="20674">
      <formula>$B2172="Liberado"</formula>
    </cfRule>
    <cfRule type="expression" dxfId="2301" priority="20675">
      <formula>$B2172="Descargado"</formula>
    </cfRule>
    <cfRule type="expression" dxfId="2299" priority="20693">
      <formula>$B2172="Cargado"</formula>
    </cfRule>
    <cfRule type="expression" dxfId="2301" priority="20699">
      <formula>$B2172="Descargado"</formula>
    </cfRule>
    <cfRule type="expression" dxfId="2302" priority="20698">
      <formula>$B2172="Liberado"</formula>
    </cfRule>
    <cfRule type="expression" dxfId="2296" priority="20680">
      <formula>$B2172="Solicitado"</formula>
    </cfRule>
    <cfRule type="expression" dxfId="2295" priority="20681">
      <formula>$B2172="Arribado"</formula>
    </cfRule>
    <cfRule type="expression" dxfId="2302" priority="20682">
      <formula>$B2172="Liberado"</formula>
    </cfRule>
    <cfRule type="expression" dxfId="2300" priority="20676">
      <formula>$B2172="Frontera"</formula>
    </cfRule>
    <cfRule type="expression" dxfId="2299" priority="20677">
      <formula>$B2172="Cargado"</formula>
    </cfRule>
    <cfRule type="expression" dxfId="2298" priority="20678">
      <formula>$B2172="Cancelado"</formula>
    </cfRule>
    <cfRule type="expression" dxfId="2301" priority="20691">
      <formula>$B2172="Descargado"</formula>
    </cfRule>
    <cfRule type="expression" dxfId="2296" priority="20688">
      <formula>$B2172="Solicitado"</formula>
    </cfRule>
    <cfRule type="expression" dxfId="2" priority="20687">
      <formula>$B2172="Confirmado"</formula>
    </cfRule>
    <cfRule type="expression" dxfId="2298" priority="20686">
      <formula>$B2172="Cancelado"</formula>
    </cfRule>
    <cfRule type="expression" dxfId="2299" priority="20685">
      <formula>$B2172="Cargado"</formula>
    </cfRule>
    <cfRule type="expression" dxfId="2300" priority="20684">
      <formula>$B2172="Frontera"</formula>
    </cfRule>
    <cfRule type="expression" dxfId="2301" priority="20683">
      <formula>$B2172="Descargado"</formula>
    </cfRule>
    <cfRule type="expression" dxfId="2302" priority="20690">
      <formula>$B2172="Liberado"</formula>
    </cfRule>
  </conditionalFormatting>
  <conditionalFormatting sqref="A2190">
    <cfRule type="expression" dxfId="2298" priority="20342">
      <formula>$B2190="Cancelado"</formula>
    </cfRule>
    <cfRule type="expression" dxfId="2299" priority="20341">
      <formula>$B2190="Cargado"</formula>
    </cfRule>
    <cfRule type="expression" dxfId="2300" priority="20332">
      <formula>$B2190="Frontera"</formula>
    </cfRule>
    <cfRule type="expression" dxfId="2299" priority="20333">
      <formula>$B2190="Cargado"</formula>
    </cfRule>
    <cfRule type="expression" dxfId="2298" priority="20334">
      <formula>$B2190="Cancelado"</formula>
    </cfRule>
    <cfRule type="expression" dxfId="2" priority="20335">
      <formula>$B2190="Confirmado"</formula>
    </cfRule>
    <cfRule type="expression" dxfId="2295" priority="20345">
      <formula>$B2190="Arribado"</formula>
    </cfRule>
    <cfRule type="expression" dxfId="2301" priority="20331">
      <formula>$B2190="Descargado"</formula>
    </cfRule>
    <cfRule type="expression" dxfId="2302" priority="20338">
      <formula>$B2190="Liberado"</formula>
    </cfRule>
    <cfRule type="expression" dxfId="2295" priority="20337">
      <formula>$B2190="Arribado"</formula>
    </cfRule>
    <cfRule type="expression" dxfId="2296" priority="20336">
      <formula>$B2190="Solicitado"</formula>
    </cfRule>
    <cfRule type="expression" dxfId="2295" priority="20353">
      <formula>$B2190="Arribado"</formula>
    </cfRule>
    <cfRule type="expression" dxfId="2296" priority="20352">
      <formula>$B2190="Solicitado"</formula>
    </cfRule>
    <cfRule type="expression" dxfId="2" priority="20351">
      <formula>$B2190="Confirmado"</formula>
    </cfRule>
    <cfRule type="expression" dxfId="2298" priority="20350">
      <formula>$B2190="Cancelado"</formula>
    </cfRule>
    <cfRule type="expression" dxfId="2299" priority="20349">
      <formula>$B2190="Cargado"</formula>
    </cfRule>
    <cfRule type="expression" dxfId="2302" priority="20330">
      <formula>$B2190="Liberado"</formula>
    </cfRule>
    <cfRule type="expression" dxfId="2300" priority="20340">
      <formula>$B2190="Frontera"</formula>
    </cfRule>
    <cfRule type="expression" dxfId="2300" priority="20348">
      <formula>$B2190="Frontera"</formula>
    </cfRule>
    <cfRule type="expression" dxfId="2301" priority="20347">
      <formula>$B2190="Descargado"</formula>
    </cfRule>
    <cfRule type="expression" dxfId="2302" priority="20346">
      <formula>$B2190="Liberado"</formula>
    </cfRule>
    <cfRule type="expression" dxfId="2296" priority="20344">
      <formula>$B2190="Solicitado"</formula>
    </cfRule>
    <cfRule type="expression" dxfId="2" priority="20343">
      <formula>$B2190="Confirmado"</formula>
    </cfRule>
    <cfRule type="expression" dxfId="2301" priority="20339">
      <formula>$B2190="Descargado"</formula>
    </cfRule>
    <cfRule type="expression" dxfId="2302" priority="20322">
      <formula>$B2190="Liberado"</formula>
    </cfRule>
    <cfRule type="expression" dxfId="2301" priority="20323">
      <formula>$B2190="Descargado"</formula>
    </cfRule>
    <cfRule type="expression" dxfId="2300" priority="20324">
      <formula>$B2190="Frontera"</formula>
    </cfRule>
    <cfRule type="expression" dxfId="2299" priority="20325">
      <formula>$B2190="Cargado"</formula>
    </cfRule>
    <cfRule type="expression" dxfId="2298" priority="20326">
      <formula>$B2190="Cancelado"</formula>
    </cfRule>
    <cfRule type="expression" dxfId="2" priority="20327">
      <formula>$B2190="Confirmado"</formula>
    </cfRule>
    <cfRule type="expression" dxfId="2296" priority="20328">
      <formula>$B2190="Solicitado"</formula>
    </cfRule>
    <cfRule type="expression" dxfId="2295" priority="20329">
      <formula>$B2190="Arribado"</formula>
    </cfRule>
  </conditionalFormatting>
  <conditionalFormatting sqref="A2191 C2191:H2191 J2191:K2191 M2191:U2191">
    <cfRule type="expression" dxfId="2295" priority="20233">
      <formula>$B2191="Arribado"</formula>
    </cfRule>
    <cfRule type="expression" dxfId="2300" priority="20228">
      <formula>$B2191="Frontera"</formula>
    </cfRule>
    <cfRule type="expression" dxfId="2301" priority="20227">
      <formula>$B2191="Descargado"</formula>
    </cfRule>
    <cfRule type="expression" dxfId="2296" priority="20232">
      <formula>$B2191="Solicitado"</formula>
    </cfRule>
    <cfRule type="expression" dxfId="2302" priority="20226">
      <formula>$B2191="Liberado"</formula>
    </cfRule>
    <cfRule type="expression" dxfId="2" priority="20231">
      <formula>$B2191="Confirmado"</formula>
    </cfRule>
    <cfRule type="expression" dxfId="2298" priority="20230">
      <formula>$B2191="Cancelado"</formula>
    </cfRule>
    <cfRule type="expression" dxfId="2299" priority="20229">
      <formula>$B2191="Cargado"</formula>
    </cfRule>
  </conditionalFormatting>
  <conditionalFormatting sqref="A2191 J2191:K2191 C2191:H2191 M2191:U2191">
    <cfRule type="expression" dxfId="2" priority="20247">
      <formula>$B2191="Confirmado"</formula>
    </cfRule>
    <cfRule type="expression" dxfId="2298" priority="20246">
      <formula>$B2191="Cancelado"</formula>
    </cfRule>
    <cfRule type="expression" dxfId="2299" priority="20245">
      <formula>$B2191="Cargado"</formula>
    </cfRule>
    <cfRule type="expression" dxfId="2301" priority="20235">
      <formula>$B2191="Descargado"</formula>
    </cfRule>
    <cfRule type="expression" dxfId="2" priority="20239">
      <formula>$B2191="Confirmado"</formula>
    </cfRule>
    <cfRule type="expression" dxfId="2296" priority="20240">
      <formula>$B2191="Solicitado"</formula>
    </cfRule>
    <cfRule type="expression" dxfId="2295" priority="20225">
      <formula>$B2191="Arribado"</formula>
    </cfRule>
    <cfRule type="expression" dxfId="2296" priority="20248">
      <formula>$B2191="Solicitado"</formula>
    </cfRule>
    <cfRule type="expression" dxfId="2295" priority="20249">
      <formula>$B2191="Arribado"</formula>
    </cfRule>
    <cfRule type="expression" dxfId="2300" priority="20236">
      <formula>$B2191="Frontera"</formula>
    </cfRule>
    <cfRule type="expression" dxfId="2299" priority="20237">
      <formula>$B2191="Cargado"</formula>
    </cfRule>
    <cfRule type="expression" dxfId="2302" priority="20234">
      <formula>$B2191="Liberado"</formula>
    </cfRule>
    <cfRule type="expression" dxfId="2298" priority="20238">
      <formula>$B2191="Cancelado"</formula>
    </cfRule>
    <cfRule type="expression" dxfId="2295" priority="20241">
      <formula>$B2191="Arribado"</formula>
    </cfRule>
    <cfRule type="expression" dxfId="2296" priority="20224">
      <formula>$B2191="Solicitado"</formula>
    </cfRule>
    <cfRule type="expression" dxfId="2" priority="20223">
      <formula>$B2191="Confirmado"</formula>
    </cfRule>
    <cfRule type="expression" dxfId="2298" priority="20222">
      <formula>$B2191="Cancelado"</formula>
    </cfRule>
    <cfRule type="expression" dxfId="2299" priority="20221">
      <formula>$B2191="Cargado"</formula>
    </cfRule>
    <cfRule type="expression" dxfId="2300" priority="20220">
      <formula>$B2191="Frontera"</formula>
    </cfRule>
    <cfRule type="expression" dxfId="2301" priority="20219">
      <formula>$B2191="Descargado"</formula>
    </cfRule>
    <cfRule type="expression" dxfId="2302" priority="20218">
      <formula>$B2191="Liberado"</formula>
    </cfRule>
    <cfRule type="expression" dxfId="2302" priority="20242">
      <formula>$B2191="Liberado"</formula>
    </cfRule>
    <cfRule type="expression" dxfId="2301" priority="20243">
      <formula>$B2191="Descargado"</formula>
    </cfRule>
    <cfRule type="expression" dxfId="2300" priority="20244">
      <formula>$B2191="Frontera"</formula>
    </cfRule>
  </conditionalFormatting>
  <conditionalFormatting sqref="A2191">
    <cfRule type="expression" dxfId="2" priority="20151">
      <formula>$B2191="Confirmado"</formula>
    </cfRule>
    <cfRule type="expression" dxfId="2298" priority="20150">
      <formula>$B2191="Cancelado"</formula>
    </cfRule>
    <cfRule type="expression" dxfId="2299" priority="20149">
      <formula>$B2191="Cargado"</formula>
    </cfRule>
    <cfRule type="expression" dxfId="2300" priority="20148">
      <formula>$B2191="Frontera"</formula>
    </cfRule>
    <cfRule type="expression" dxfId="2301" priority="20147">
      <formula>$B2191="Descargado"</formula>
    </cfRule>
    <cfRule type="expression" dxfId="2302" priority="20146">
      <formula>$B2191="Liberado"</formula>
    </cfRule>
    <cfRule type="expression" dxfId="2295" priority="20177">
      <formula>$B2191="Arribado"</formula>
    </cfRule>
    <cfRule type="expression" dxfId="2296" priority="20176">
      <formula>$B2191="Solicitado"</formula>
    </cfRule>
    <cfRule type="expression" dxfId="2" priority="20175">
      <formula>$B2191="Confirmado"</formula>
    </cfRule>
    <cfRule type="expression" dxfId="2298" priority="20174">
      <formula>$B2191="Cancelado"</formula>
    </cfRule>
    <cfRule type="expression" dxfId="2299" priority="20173">
      <formula>$B2191="Cargado"</formula>
    </cfRule>
    <cfRule type="expression" dxfId="2300" priority="20172">
      <formula>$B2191="Frontera"</formula>
    </cfRule>
    <cfRule type="expression" dxfId="2301" priority="20171">
      <formula>$B2191="Descargado"</formula>
    </cfRule>
    <cfRule type="expression" dxfId="2302" priority="20170">
      <formula>$B2191="Liberado"</formula>
    </cfRule>
    <cfRule type="expression" dxfId="2295" priority="20169">
      <formula>$B2191="Arribado"</formula>
    </cfRule>
    <cfRule type="expression" dxfId="2296" priority="20168">
      <formula>$B2191="Solicitado"</formula>
    </cfRule>
    <cfRule type="expression" dxfId="2298" priority="20158">
      <formula>$B2191="Cancelado"</formula>
    </cfRule>
    <cfRule type="expression" dxfId="2" priority="20167">
      <formula>$B2191="Confirmado"</formula>
    </cfRule>
    <cfRule type="expression" dxfId="2298" priority="20166">
      <formula>$B2191="Cancelado"</formula>
    </cfRule>
    <cfRule type="expression" dxfId="2299" priority="20165">
      <formula>$B2191="Cargado"</formula>
    </cfRule>
    <cfRule type="expression" dxfId="2300" priority="20164">
      <formula>$B2191="Frontera"</formula>
    </cfRule>
    <cfRule type="expression" dxfId="2301" priority="20163">
      <formula>$B2191="Descargado"</formula>
    </cfRule>
    <cfRule type="expression" dxfId="2302" priority="20162">
      <formula>$B2191="Liberado"</formula>
    </cfRule>
    <cfRule type="expression" dxfId="2295" priority="20161">
      <formula>$B2191="Arribado"</formula>
    </cfRule>
    <cfRule type="expression" dxfId="2296" priority="20160">
      <formula>$B2191="Solicitado"</formula>
    </cfRule>
    <cfRule type="expression" dxfId="2" priority="20159">
      <formula>$B2191="Confirmado"</formula>
    </cfRule>
    <cfRule type="expression" dxfId="2299" priority="20157">
      <formula>$B2191="Cargado"</formula>
    </cfRule>
    <cfRule type="expression" dxfId="2300" priority="20156">
      <formula>$B2191="Frontera"</formula>
    </cfRule>
    <cfRule type="expression" dxfId="2301" priority="20155">
      <formula>$B2191="Descargado"</formula>
    </cfRule>
    <cfRule type="expression" dxfId="2302" priority="20154">
      <formula>$B2191="Liberado"</formula>
    </cfRule>
    <cfRule type="expression" dxfId="2295" priority="20153">
      <formula>$B2191="Arribado"</formula>
    </cfRule>
    <cfRule type="expression" dxfId="2296" priority="20152">
      <formula>$B2191="Solicitado"</formula>
    </cfRule>
  </conditionalFormatting>
  <conditionalFormatting sqref="A2192:A2208 C2192:H2208 J2192:K2208 M2192:U2208">
    <cfRule type="expression" dxfId="2296" priority="20024">
      <formula>$B2192="Solicitado"</formula>
    </cfRule>
    <cfRule type="expression" dxfId="2295" priority="20025">
      <formula>$B2192="Arribado"</formula>
    </cfRule>
    <cfRule type="expression" dxfId="2302" priority="20018">
      <formula>$B2192="Liberado"</formula>
    </cfRule>
    <cfRule type="expression" dxfId="2301" priority="20019">
      <formula>$B2192="Descargado"</formula>
    </cfRule>
    <cfRule type="expression" dxfId="2300" priority="20020">
      <formula>$B2192="Frontera"</formula>
    </cfRule>
    <cfRule type="expression" dxfId="2299" priority="20021">
      <formula>$B2192="Cargado"</formula>
    </cfRule>
    <cfRule type="expression" dxfId="2298" priority="20022">
      <formula>$B2192="Cancelado"</formula>
    </cfRule>
    <cfRule type="expression" dxfId="2" priority="20023">
      <formula>$B2192="Confirmado"</formula>
    </cfRule>
  </conditionalFormatting>
  <conditionalFormatting sqref="A2192:A2208 J2192:K2208 C2192:H2208 M2192:U2208">
    <cfRule type="expression" dxfId="2295" priority="20041">
      <formula>$B2192="Arribado"</formula>
    </cfRule>
    <cfRule type="expression" dxfId="2296" priority="20040">
      <formula>$B2192="Solicitado"</formula>
    </cfRule>
    <cfRule type="expression" dxfId="2" priority="20039">
      <formula>$B2192="Confirmado"</formula>
    </cfRule>
    <cfRule type="expression" dxfId="2302" priority="20026">
      <formula>$B2192="Liberado"</formula>
    </cfRule>
    <cfRule type="expression" dxfId="2301" priority="20027">
      <formula>$B2192="Descargado"</formula>
    </cfRule>
    <cfRule type="expression" dxfId="2300" priority="20028">
      <formula>$B2192="Frontera"</formula>
    </cfRule>
    <cfRule type="expression" dxfId="2299" priority="20029">
      <formula>$B2192="Cargado"</formula>
    </cfRule>
    <cfRule type="expression" dxfId="2298" priority="20030">
      <formula>$B2192="Cancelado"</formula>
    </cfRule>
    <cfRule type="expression" dxfId="2" priority="20031">
      <formula>$B2192="Confirmado"</formula>
    </cfRule>
    <cfRule type="expression" dxfId="2296" priority="20032">
      <formula>$B2192="Solicitado"</formula>
    </cfRule>
    <cfRule type="expression" dxfId="2295" priority="20033">
      <formula>$B2192="Arribado"</formula>
    </cfRule>
    <cfRule type="expression" dxfId="2298" priority="20038">
      <formula>$B2192="Cancelado"</formula>
    </cfRule>
    <cfRule type="expression" dxfId="2302" priority="20034">
      <formula>$B2192="Liberado"</formula>
    </cfRule>
    <cfRule type="expression" dxfId="2301" priority="20035">
      <formula>$B2192="Descargado"</formula>
    </cfRule>
    <cfRule type="expression" dxfId="2300" priority="20036">
      <formula>$B2192="Frontera"</formula>
    </cfRule>
    <cfRule type="expression" dxfId="2302" priority="20010">
      <formula>$B2192="Liberado"</formula>
    </cfRule>
    <cfRule type="expression" dxfId="2301" priority="20011">
      <formula>$B2192="Descargado"</formula>
    </cfRule>
    <cfRule type="expression" dxfId="2300" priority="20012">
      <formula>$B2192="Frontera"</formula>
    </cfRule>
    <cfRule type="expression" dxfId="2295" priority="20017">
      <formula>$B2192="Arribado"</formula>
    </cfRule>
    <cfRule type="expression" dxfId="2299" priority="20013">
      <formula>$B2192="Cargado"</formula>
    </cfRule>
    <cfRule type="expression" dxfId="2298" priority="20014">
      <formula>$B2192="Cancelado"</formula>
    </cfRule>
    <cfRule type="expression" dxfId="2" priority="20015">
      <formula>$B2192="Confirmado"</formula>
    </cfRule>
    <cfRule type="expression" dxfId="2296" priority="20016">
      <formula>$B2192="Solicitado"</formula>
    </cfRule>
    <cfRule type="expression" dxfId="2299" priority="20037">
      <formula>$B2192="Cargado"</formula>
    </cfRule>
  </conditionalFormatting>
  <conditionalFormatting sqref="A2192:A2208">
    <cfRule type="expression" dxfId="2" priority="19951">
      <formula>$B2192="Confirmado"</formula>
    </cfRule>
    <cfRule type="expression" dxfId="2298" priority="19950">
      <formula>$B2192="Cancelado"</formula>
    </cfRule>
    <cfRule type="expression" dxfId="2299" priority="19949">
      <formula>$B2192="Cargado"</formula>
    </cfRule>
    <cfRule type="expression" dxfId="2300" priority="19948">
      <formula>$B2192="Frontera"</formula>
    </cfRule>
    <cfRule type="expression" dxfId="2301" priority="19947">
      <formula>$B2192="Descargado"</formula>
    </cfRule>
    <cfRule type="expression" dxfId="2302" priority="19946">
      <formula>$B2192="Liberado"</formula>
    </cfRule>
    <cfRule type="expression" dxfId="2295" priority="19945">
      <formula>$B2192="Arribado"</formula>
    </cfRule>
    <cfRule type="expression" dxfId="2296" priority="19944">
      <formula>$B2192="Solicitado"</formula>
    </cfRule>
    <cfRule type="expression" dxfId="2" priority="19943">
      <formula>$B2192="Confirmado"</formula>
    </cfRule>
    <cfRule type="expression" dxfId="2298" priority="19942">
      <formula>$B2192="Cancelado"</formula>
    </cfRule>
    <cfRule type="expression" dxfId="2299" priority="19941">
      <formula>$B2192="Cargado"</formula>
    </cfRule>
    <cfRule type="expression" dxfId="2300" priority="19940">
      <formula>$B2192="Frontera"</formula>
    </cfRule>
    <cfRule type="expression" dxfId="2301" priority="19939">
      <formula>$B2192="Descargado"</formula>
    </cfRule>
    <cfRule type="expression" dxfId="2302" priority="19938">
      <formula>$B2192="Liberado"</formula>
    </cfRule>
    <cfRule type="expression" dxfId="2295" priority="19969">
      <formula>$B2192="Arribado"</formula>
    </cfRule>
    <cfRule type="expression" dxfId="2296" priority="19968">
      <formula>$B2192="Solicitado"</formula>
    </cfRule>
    <cfRule type="expression" dxfId="2" priority="19967">
      <formula>$B2192="Confirmado"</formula>
    </cfRule>
    <cfRule type="expression" dxfId="2298" priority="19966">
      <formula>$B2192="Cancelado"</formula>
    </cfRule>
    <cfRule type="expression" dxfId="2299" priority="19965">
      <formula>$B2192="Cargado"</formula>
    </cfRule>
    <cfRule type="expression" dxfId="2300" priority="19964">
      <formula>$B2192="Frontera"</formula>
    </cfRule>
    <cfRule type="expression" dxfId="2301" priority="19963">
      <formula>$B2192="Descargado"</formula>
    </cfRule>
    <cfRule type="expression" dxfId="2302" priority="19962">
      <formula>$B2192="Liberado"</formula>
    </cfRule>
    <cfRule type="expression" dxfId="2295" priority="19961">
      <formula>$B2192="Arribado"</formula>
    </cfRule>
    <cfRule type="expression" dxfId="2296" priority="19960">
      <formula>$B2192="Solicitado"</formula>
    </cfRule>
    <cfRule type="expression" dxfId="2" priority="19959">
      <formula>$B2192="Confirmado"</formula>
    </cfRule>
    <cfRule type="expression" dxfId="2298" priority="19958">
      <formula>$B2192="Cancelado"</formula>
    </cfRule>
    <cfRule type="expression" dxfId="2299" priority="19957">
      <formula>$B2192="Cargado"</formula>
    </cfRule>
    <cfRule type="expression" dxfId="2300" priority="19956">
      <formula>$B2192="Frontera"</formula>
    </cfRule>
    <cfRule type="expression" dxfId="2301" priority="19955">
      <formula>$B2192="Descargado"</formula>
    </cfRule>
    <cfRule type="expression" dxfId="2296" priority="19952">
      <formula>$B2192="Solicitado"</formula>
    </cfRule>
    <cfRule type="expression" dxfId="2302" priority="19954">
      <formula>$B2192="Liberado"</formula>
    </cfRule>
    <cfRule type="expression" dxfId="2295" priority="19953">
      <formula>$B2192="Arribado"</formula>
    </cfRule>
  </conditionalFormatting>
  <conditionalFormatting sqref="A2209 C2209:H2209 J2209:K2209 M2209:U2209">
    <cfRule type="expression" dxfId="2" priority="19815">
      <formula>$B2209="Confirmado"</formula>
    </cfRule>
    <cfRule type="expression" dxfId="2298" priority="19814">
      <formula>$B2209="Cancelado"</formula>
    </cfRule>
    <cfRule type="expression" dxfId="2299" priority="19813">
      <formula>$B2209="Cargado"</formula>
    </cfRule>
    <cfRule type="expression" dxfId="2300" priority="19812">
      <formula>$B2209="Frontera"</formula>
    </cfRule>
    <cfRule type="expression" dxfId="2301" priority="19811">
      <formula>$B2209="Descargado"</formula>
    </cfRule>
    <cfRule type="expression" dxfId="2302" priority="19810">
      <formula>$B2209="Liberado"</formula>
    </cfRule>
    <cfRule type="expression" dxfId="2295" priority="19817">
      <formula>$B2209="Arribado"</formula>
    </cfRule>
    <cfRule type="expression" dxfId="2296" priority="19816">
      <formula>$B2209="Solicitado"</formula>
    </cfRule>
  </conditionalFormatting>
  <conditionalFormatting sqref="A2209 J2209:K2209 C2209:H2209 M2209:U2209">
    <cfRule type="expression" dxfId="2" priority="19823">
      <formula>$B2209="Confirmado"</formula>
    </cfRule>
    <cfRule type="expression" dxfId="2299" priority="19805">
      <formula>$B2209="Cargado"</formula>
    </cfRule>
    <cfRule type="expression" dxfId="2298" priority="19806">
      <formula>$B2209="Cancelado"</formula>
    </cfRule>
    <cfRule type="expression" dxfId="2" priority="19807">
      <formula>$B2209="Confirmado"</formula>
    </cfRule>
    <cfRule type="expression" dxfId="2296" priority="19824">
      <formula>$B2209="Solicitado"</formula>
    </cfRule>
    <cfRule type="expression" dxfId="2295" priority="19809">
      <formula>$B2209="Arribado"</formula>
    </cfRule>
    <cfRule type="expression" dxfId="2302" priority="19818">
      <formula>$B2209="Liberado"</formula>
    </cfRule>
    <cfRule type="expression" dxfId="2301" priority="19819">
      <formula>$B2209="Descargado"</formula>
    </cfRule>
    <cfRule type="expression" dxfId="2300" priority="19820">
      <formula>$B2209="Frontera"</formula>
    </cfRule>
    <cfRule type="expression" dxfId="2299" priority="19821">
      <formula>$B2209="Cargado"</formula>
    </cfRule>
    <cfRule type="expression" dxfId="2298" priority="19822">
      <formula>$B2209="Cancelado"</formula>
    </cfRule>
    <cfRule type="expression" dxfId="2295" priority="19825">
      <formula>$B2209="Arribado"</formula>
    </cfRule>
    <cfRule type="expression" dxfId="2296" priority="19808">
      <formula>$B2209="Solicitado"</formula>
    </cfRule>
    <cfRule type="expression" dxfId="2300" priority="19804">
      <formula>$B2209="Frontera"</formula>
    </cfRule>
    <cfRule type="expression" dxfId="2302" priority="19826">
      <formula>$B2209="Liberado"</formula>
    </cfRule>
    <cfRule type="expression" dxfId="2295" priority="19833">
      <formula>$B2209="Arribado"</formula>
    </cfRule>
    <cfRule type="expression" dxfId="2296" priority="19832">
      <formula>$B2209="Solicitado"</formula>
    </cfRule>
    <cfRule type="expression" dxfId="2" priority="19831">
      <formula>$B2209="Confirmado"</formula>
    </cfRule>
    <cfRule type="expression" dxfId="2298" priority="19830">
      <formula>$B2209="Cancelado"</formula>
    </cfRule>
    <cfRule type="expression" dxfId="2299" priority="19829">
      <formula>$B2209="Cargado"</formula>
    </cfRule>
    <cfRule type="expression" dxfId="2300" priority="19828">
      <formula>$B2209="Frontera"</formula>
    </cfRule>
    <cfRule type="expression" dxfId="2301" priority="19827">
      <formula>$B2209="Descargado"</formula>
    </cfRule>
    <cfRule type="expression" dxfId="2302" priority="19802">
      <formula>$B2209="Liberado"</formula>
    </cfRule>
    <cfRule type="expression" dxfId="2301" priority="19803">
      <formula>$B2209="Descargado"</formula>
    </cfRule>
  </conditionalFormatting>
  <conditionalFormatting sqref="A2209">
    <cfRule type="expression" dxfId="2300" priority="19740">
      <formula>$B2209="Frontera"</formula>
    </cfRule>
    <cfRule type="expression" dxfId="2298" priority="19750">
      <formula>$B2209="Cancelado"</formula>
    </cfRule>
    <cfRule type="expression" dxfId="2299" priority="19749">
      <formula>$B2209="Cargado"</formula>
    </cfRule>
    <cfRule type="expression" dxfId="2296" priority="19760">
      <formula>$B2209="Solicitado"</formula>
    </cfRule>
    <cfRule type="expression" dxfId="2296" priority="19752">
      <formula>$B2209="Solicitado"</formula>
    </cfRule>
    <cfRule type="expression" dxfId="2295" priority="19753">
      <formula>$B2209="Arribado"</formula>
    </cfRule>
    <cfRule type="expression" dxfId="2302" priority="19762">
      <formula>$B2209="Liberado"</formula>
    </cfRule>
    <cfRule type="expression" dxfId="2" priority="19743">
      <formula>$B2209="Confirmado"</formula>
    </cfRule>
    <cfRule type="expression" dxfId="2" priority="19751">
      <formula>$B2209="Confirmado"</formula>
    </cfRule>
    <cfRule type="expression" dxfId="2299" priority="19765">
      <formula>$B2209="Cargado"</formula>
    </cfRule>
    <cfRule type="expression" dxfId="2301" priority="19763">
      <formula>$B2209="Descargado"</formula>
    </cfRule>
    <cfRule type="expression" dxfId="2299" priority="19741">
      <formula>$B2209="Cargado"</formula>
    </cfRule>
    <cfRule type="expression" dxfId="2298" priority="19742">
      <formula>$B2209="Cancelado"</formula>
    </cfRule>
    <cfRule type="expression" dxfId="2300" priority="19764">
      <formula>$B2209="Frontera"</formula>
    </cfRule>
    <cfRule type="expression" dxfId="2302" priority="19738">
      <formula>$B2209="Liberado"</formula>
    </cfRule>
    <cfRule type="expression" dxfId="2298" priority="19766">
      <formula>$B2209="Cancelado"</formula>
    </cfRule>
    <cfRule type="expression" dxfId="2301" priority="19747">
      <formula>$B2209="Descargado"</formula>
    </cfRule>
    <cfRule type="expression" dxfId="2" priority="19767">
      <formula>$B2209="Confirmado"</formula>
    </cfRule>
    <cfRule type="expression" dxfId="2296" priority="19768">
      <formula>$B2209="Solicitado"</formula>
    </cfRule>
    <cfRule type="expression" dxfId="2" priority="19759">
      <formula>$B2209="Confirmado"</formula>
    </cfRule>
    <cfRule type="expression" dxfId="2298" priority="19758">
      <formula>$B2209="Cancelado"</formula>
    </cfRule>
    <cfRule type="expression" dxfId="2299" priority="19757">
      <formula>$B2209="Cargado"</formula>
    </cfRule>
    <cfRule type="expression" dxfId="2300" priority="19756">
      <formula>$B2209="Frontera"</formula>
    </cfRule>
    <cfRule type="expression" dxfId="2301" priority="19755">
      <formula>$B2209="Descargado"</formula>
    </cfRule>
    <cfRule type="expression" dxfId="2302" priority="19754">
      <formula>$B2209="Liberado"</formula>
    </cfRule>
    <cfRule type="expression" dxfId="2295" priority="19745">
      <formula>$B2209="Arribado"</formula>
    </cfRule>
    <cfRule type="expression" dxfId="2302" priority="19746">
      <formula>$B2209="Liberado"</formula>
    </cfRule>
    <cfRule type="expression" dxfId="2295" priority="19761">
      <formula>$B2209="Arribado"</formula>
    </cfRule>
    <cfRule type="expression" dxfId="2300" priority="19748">
      <formula>$B2209="Frontera"</formula>
    </cfRule>
    <cfRule type="expression" dxfId="2295" priority="19769">
      <formula>$B2209="Arribado"</formula>
    </cfRule>
    <cfRule type="expression" dxfId="2296" priority="19744">
      <formula>$B2209="Solicitado"</formula>
    </cfRule>
    <cfRule type="expression" dxfId="2301" priority="19739">
      <formula>$B2209="Descargado"</formula>
    </cfRule>
  </conditionalFormatting>
  <conditionalFormatting sqref="A2210:A2211 C2210:H2211 J2210:K2211 M2210:U2211">
    <cfRule type="expression" dxfId="2300" priority="19396">
      <formula>$B2210="Frontera"</formula>
    </cfRule>
    <cfRule type="expression" dxfId="2302" priority="19394">
      <formula>$B2210="Liberado"</formula>
    </cfRule>
    <cfRule type="expression" dxfId="2299" priority="19397">
      <formula>$B2210="Cargado"</formula>
    </cfRule>
    <cfRule type="expression" dxfId="2298" priority="19398">
      <formula>$B2210="Cancelado"</formula>
    </cfRule>
    <cfRule type="expression" dxfId="2296" priority="19400">
      <formula>$B2210="Solicitado"</formula>
    </cfRule>
    <cfRule type="expression" dxfId="2295" priority="19401">
      <formula>$B2210="Arribado"</formula>
    </cfRule>
    <cfRule type="expression" dxfId="2301" priority="19395">
      <formula>$B2210="Descargado"</formula>
    </cfRule>
    <cfRule type="expression" dxfId="2" priority="19399">
      <formula>$B2210="Confirmado"</formula>
    </cfRule>
  </conditionalFormatting>
  <conditionalFormatting sqref="A2210:A2211 J2210:K2211 C2210:H2211 M2210:U2211">
    <cfRule type="expression" dxfId="2298" priority="19390">
      <formula>$B2210="Cancelado"</formula>
    </cfRule>
    <cfRule type="expression" dxfId="2" priority="19391">
      <formula>$B2210="Confirmado"</formula>
    </cfRule>
    <cfRule type="expression" dxfId="2296" priority="19392">
      <formula>$B2210="Solicitado"</formula>
    </cfRule>
    <cfRule type="expression" dxfId="2295" priority="19393">
      <formula>$B2210="Arribado"</formula>
    </cfRule>
    <cfRule type="expression" dxfId="2302" priority="19402">
      <formula>$B2210="Liberado"</formula>
    </cfRule>
    <cfRule type="expression" dxfId="2300" priority="19404">
      <formula>$B2210="Frontera"</formula>
    </cfRule>
    <cfRule type="expression" dxfId="2299" priority="19405">
      <formula>$B2210="Cargado"</formula>
    </cfRule>
    <cfRule type="expression" dxfId="2299" priority="19413">
      <formula>$B2210="Cargado"</formula>
    </cfRule>
    <cfRule type="expression" dxfId="2301" priority="19403">
      <formula>$B2210="Descargado"</formula>
    </cfRule>
    <cfRule type="expression" dxfId="2298" priority="19414">
      <formula>$B2210="Cancelado"</formula>
    </cfRule>
    <cfRule type="expression" dxfId="2" priority="19415">
      <formula>$B2210="Confirmado"</formula>
    </cfRule>
    <cfRule type="expression" dxfId="2301" priority="19387">
      <formula>$B2210="Descargado"</formula>
    </cfRule>
    <cfRule type="expression" dxfId="2298" priority="19406">
      <formula>$B2210="Cancelado"</formula>
    </cfRule>
    <cfRule type="expression" dxfId="2" priority="19407">
      <formula>$B2210="Confirmado"</formula>
    </cfRule>
    <cfRule type="expression" dxfId="2302" priority="19410">
      <formula>$B2210="Liberado"</formula>
    </cfRule>
    <cfRule type="expression" dxfId="2302" priority="19386">
      <formula>$B2210="Liberado"</formula>
    </cfRule>
    <cfRule type="expression" dxfId="2300" priority="19388">
      <formula>$B2210="Frontera"</formula>
    </cfRule>
    <cfRule type="expression" dxfId="2301" priority="19411">
      <formula>$B2210="Descargado"</formula>
    </cfRule>
    <cfRule type="expression" dxfId="2296" priority="19408">
      <formula>$B2210="Solicitado"</formula>
    </cfRule>
    <cfRule type="expression" dxfId="2295" priority="19417">
      <formula>$B2210="Arribado"</formula>
    </cfRule>
    <cfRule type="expression" dxfId="2296" priority="19416">
      <formula>$B2210="Solicitado"</formula>
    </cfRule>
    <cfRule type="expression" dxfId="2295" priority="19409">
      <formula>$B2210="Arribado"</formula>
    </cfRule>
    <cfRule type="expression" dxfId="2299" priority="19389">
      <formula>$B2210="Cargado"</formula>
    </cfRule>
    <cfRule type="expression" dxfId="2300" priority="19412">
      <formula>$B2210="Frontera"</formula>
    </cfRule>
  </conditionalFormatting>
  <conditionalFormatting sqref="A2210:A2211">
    <cfRule type="expression" dxfId="2296" priority="19336">
      <formula>$B2210="Solicitado"</formula>
    </cfRule>
    <cfRule type="expression" dxfId="2" priority="19335">
      <formula>$B2210="Confirmado"</formula>
    </cfRule>
    <cfRule type="expression" dxfId="2298" priority="19334">
      <formula>$B2210="Cancelado"</formula>
    </cfRule>
    <cfRule type="expression" dxfId="2299" priority="19333">
      <formula>$B2210="Cargado"</formula>
    </cfRule>
    <cfRule type="expression" dxfId="2300" priority="19332">
      <formula>$B2210="Frontera"</formula>
    </cfRule>
    <cfRule type="expression" dxfId="2301" priority="19331">
      <formula>$B2210="Descargado"</formula>
    </cfRule>
    <cfRule type="expression" dxfId="2302" priority="19330">
      <formula>$B2210="Liberado"</formula>
    </cfRule>
    <cfRule type="expression" dxfId="2295" priority="19329">
      <formula>$B2210="Arribado"</formula>
    </cfRule>
    <cfRule type="expression" dxfId="2296" priority="19328">
      <formula>$B2210="Solicitado"</formula>
    </cfRule>
    <cfRule type="expression" dxfId="2" priority="19327">
      <formula>$B2210="Confirmado"</formula>
    </cfRule>
    <cfRule type="expression" dxfId="2298" priority="19326">
      <formula>$B2210="Cancelado"</formula>
    </cfRule>
    <cfRule type="expression" dxfId="2299" priority="19325">
      <formula>$B2210="Cargado"</formula>
    </cfRule>
    <cfRule type="expression" dxfId="2300" priority="19324">
      <formula>$B2210="Frontera"</formula>
    </cfRule>
    <cfRule type="expression" dxfId="2295" priority="19353">
      <formula>$B2210="Arribado"</formula>
    </cfRule>
    <cfRule type="expression" dxfId="2301" priority="19323">
      <formula>$B2210="Descargado"</formula>
    </cfRule>
    <cfRule type="expression" dxfId="2302" priority="19322">
      <formula>$B2210="Liberado"</formula>
    </cfRule>
    <cfRule type="expression" dxfId="2296" priority="19352">
      <formula>$B2210="Solicitado"</formula>
    </cfRule>
    <cfRule type="expression" dxfId="2" priority="19351">
      <formula>$B2210="Confirmado"</formula>
    </cfRule>
    <cfRule type="expression" dxfId="2298" priority="19350">
      <formula>$B2210="Cancelado"</formula>
    </cfRule>
    <cfRule type="expression" dxfId="2299" priority="19349">
      <formula>$B2210="Cargado"</formula>
    </cfRule>
    <cfRule type="expression" dxfId="2300" priority="19348">
      <formula>$B2210="Frontera"</formula>
    </cfRule>
    <cfRule type="expression" dxfId="2301" priority="19347">
      <formula>$B2210="Descargado"</formula>
    </cfRule>
    <cfRule type="expression" dxfId="2302" priority="19346">
      <formula>$B2210="Liberado"</formula>
    </cfRule>
    <cfRule type="expression" dxfId="2295" priority="19345">
      <formula>$B2210="Arribado"</formula>
    </cfRule>
    <cfRule type="expression" dxfId="2296" priority="19344">
      <formula>$B2210="Solicitado"</formula>
    </cfRule>
    <cfRule type="expression" dxfId="2" priority="19343">
      <formula>$B2210="Confirmado"</formula>
    </cfRule>
    <cfRule type="expression" dxfId="2298" priority="19342">
      <formula>$B2210="Cancelado"</formula>
    </cfRule>
    <cfRule type="expression" dxfId="2299" priority="19341">
      <formula>$B2210="Cargado"</formula>
    </cfRule>
    <cfRule type="expression" dxfId="2300" priority="19340">
      <formula>$B2210="Frontera"</formula>
    </cfRule>
    <cfRule type="expression" dxfId="2301" priority="19339">
      <formula>$B2210="Descargado"</formula>
    </cfRule>
    <cfRule type="expression" dxfId="2302" priority="19338">
      <formula>$B2210="Liberado"</formula>
    </cfRule>
    <cfRule type="expression" dxfId="2295" priority="19337">
      <formula>$B2210="Arribado"</formula>
    </cfRule>
  </conditionalFormatting>
  <conditionalFormatting sqref="A2212:A2214 C2212:H2214 J2212:K2214 M2212:U2214">
    <cfRule type="expression" dxfId="2302" priority="19602">
      <formula>$B2212="Liberado"</formula>
    </cfRule>
    <cfRule type="expression" dxfId="2298" priority="19606">
      <formula>$B2212="Cancelado"</formula>
    </cfRule>
    <cfRule type="expression" dxfId="2300" priority="19604">
      <formula>$B2212="Frontera"</formula>
    </cfRule>
    <cfRule type="expression" dxfId="2299" priority="19605">
      <formula>$B2212="Cargado"</formula>
    </cfRule>
    <cfRule type="expression" dxfId="2" priority="19607">
      <formula>$B2212="Confirmado"</formula>
    </cfRule>
    <cfRule type="expression" dxfId="2296" priority="19608">
      <formula>$B2212="Solicitado"</formula>
    </cfRule>
    <cfRule type="expression" dxfId="2295" priority="19609">
      <formula>$B2212="Arribado"</formula>
    </cfRule>
    <cfRule type="expression" dxfId="2301" priority="19603">
      <formula>$B2212="Descargado"</formula>
    </cfRule>
  </conditionalFormatting>
  <conditionalFormatting sqref="A2212:A2214 J2212:K2214 C2212:H2214 M2212:U2214">
    <cfRule type="expression" dxfId="2" priority="19623">
      <formula>$B2212="Confirmado"</formula>
    </cfRule>
    <cfRule type="expression" dxfId="2301" priority="19595">
      <formula>$B2212="Descargado"</formula>
    </cfRule>
    <cfRule type="expression" dxfId="2295" priority="19601">
      <formula>$B2212="Arribado"</formula>
    </cfRule>
    <cfRule type="expression" dxfId="2301" priority="19611">
      <formula>$B2212="Descargado"</formula>
    </cfRule>
    <cfRule type="expression" dxfId="2296" priority="19600">
      <formula>$B2212="Solicitado"</formula>
    </cfRule>
    <cfRule type="expression" dxfId="2" priority="19599">
      <formula>$B2212="Confirmado"</formula>
    </cfRule>
    <cfRule type="expression" dxfId="2298" priority="19598">
      <formula>$B2212="Cancelado"</formula>
    </cfRule>
    <cfRule type="expression" dxfId="2299" priority="19597">
      <formula>$B2212="Cargado"</formula>
    </cfRule>
    <cfRule type="expression" dxfId="2300" priority="19596">
      <formula>$B2212="Frontera"</formula>
    </cfRule>
    <cfRule type="expression" dxfId="2300" priority="19612">
      <formula>$B2212="Frontera"</formula>
    </cfRule>
    <cfRule type="expression" dxfId="2299" priority="19613">
      <formula>$B2212="Cargado"</formula>
    </cfRule>
    <cfRule type="expression" dxfId="2298" priority="19614">
      <formula>$B2212="Cancelado"</formula>
    </cfRule>
    <cfRule type="expression" dxfId="2" priority="19615">
      <formula>$B2212="Confirmado"</formula>
    </cfRule>
    <cfRule type="expression" dxfId="2296" priority="19616">
      <formula>$B2212="Solicitado"</formula>
    </cfRule>
    <cfRule type="expression" dxfId="2295" priority="19617">
      <formula>$B2212="Arribado"</formula>
    </cfRule>
    <cfRule type="expression" dxfId="2302" priority="19618">
      <formula>$B2212="Liberado"</formula>
    </cfRule>
    <cfRule type="expression" dxfId="2301" priority="19619">
      <formula>$B2212="Descargado"</formula>
    </cfRule>
    <cfRule type="expression" dxfId="2300" priority="19620">
      <formula>$B2212="Frontera"</formula>
    </cfRule>
    <cfRule type="expression" dxfId="2299" priority="19621">
      <formula>$B2212="Cargado"</formula>
    </cfRule>
    <cfRule type="expression" dxfId="2298" priority="19622">
      <formula>$B2212="Cancelado"</formula>
    </cfRule>
    <cfRule type="expression" dxfId="2296" priority="19624">
      <formula>$B2212="Solicitado"</formula>
    </cfRule>
    <cfRule type="expression" dxfId="2295" priority="19625">
      <formula>$B2212="Arribado"</formula>
    </cfRule>
    <cfRule type="expression" dxfId="2302" priority="19594">
      <formula>$B2212="Liberado"</formula>
    </cfRule>
    <cfRule type="expression" dxfId="2302" priority="19610">
      <formula>$B2212="Liberado"</formula>
    </cfRule>
  </conditionalFormatting>
  <conditionalFormatting sqref="A2212:A2214">
    <cfRule type="expression" dxfId="2296" priority="19560">
      <formula>$B2212="Solicitado"</formula>
    </cfRule>
    <cfRule type="expression" dxfId="2" priority="19535">
      <formula>$B2212="Confirmado"</formula>
    </cfRule>
    <cfRule type="expression" dxfId="2296" priority="19536">
      <formula>$B2212="Solicitado"</formula>
    </cfRule>
    <cfRule type="expression" dxfId="2299" priority="19533">
      <formula>$B2212="Cargado"</formula>
    </cfRule>
    <cfRule type="expression" dxfId="2300" priority="19532">
      <formula>$B2212="Frontera"</formula>
    </cfRule>
    <cfRule type="expression" dxfId="2301" priority="19531">
      <formula>$B2212="Descargado"</formula>
    </cfRule>
    <cfRule type="expression" dxfId="2302" priority="19530">
      <formula>$B2212="Liberado"</formula>
    </cfRule>
    <cfRule type="expression" dxfId="2295" priority="19537">
      <formula>$B2212="Arribado"</formula>
    </cfRule>
    <cfRule type="expression" dxfId="2298" priority="19534">
      <formula>$B2212="Cancelado"</formula>
    </cfRule>
    <cfRule type="expression" dxfId="2295" priority="19561">
      <formula>$B2212="Arribado"</formula>
    </cfRule>
    <cfRule type="expression" dxfId="2302" priority="19538">
      <formula>$B2212="Liberado"</formula>
    </cfRule>
    <cfRule type="expression" dxfId="2301" priority="19539">
      <formula>$B2212="Descargado"</formula>
    </cfRule>
    <cfRule type="expression" dxfId="2300" priority="19540">
      <formula>$B2212="Frontera"</formula>
    </cfRule>
    <cfRule type="expression" dxfId="2299" priority="19541">
      <formula>$B2212="Cargado"</formula>
    </cfRule>
    <cfRule type="expression" dxfId="2298" priority="19542">
      <formula>$B2212="Cancelado"</formula>
    </cfRule>
    <cfRule type="expression" dxfId="2" priority="19543">
      <formula>$B2212="Confirmado"</formula>
    </cfRule>
    <cfRule type="expression" dxfId="2296" priority="19544">
      <formula>$B2212="Solicitado"</formula>
    </cfRule>
    <cfRule type="expression" dxfId="2295" priority="19545">
      <formula>$B2212="Arribado"</formula>
    </cfRule>
    <cfRule type="expression" dxfId="2302" priority="19546">
      <formula>$B2212="Liberado"</formula>
    </cfRule>
    <cfRule type="expression" dxfId="2301" priority="19547">
      <formula>$B2212="Descargado"</formula>
    </cfRule>
    <cfRule type="expression" dxfId="2300" priority="19548">
      <formula>$B2212="Frontera"</formula>
    </cfRule>
    <cfRule type="expression" dxfId="2299" priority="19549">
      <formula>$B2212="Cargado"</formula>
    </cfRule>
    <cfRule type="expression" dxfId="2298" priority="19550">
      <formula>$B2212="Cancelado"</formula>
    </cfRule>
    <cfRule type="expression" dxfId="2" priority="19551">
      <formula>$B2212="Confirmado"</formula>
    </cfRule>
    <cfRule type="expression" dxfId="2296" priority="19552">
      <formula>$B2212="Solicitado"</formula>
    </cfRule>
    <cfRule type="expression" dxfId="2295" priority="19553">
      <formula>$B2212="Arribado"</formula>
    </cfRule>
    <cfRule type="expression" dxfId="2302" priority="19554">
      <formula>$B2212="Liberado"</formula>
    </cfRule>
    <cfRule type="expression" dxfId="2301" priority="19555">
      <formula>$B2212="Descargado"</formula>
    </cfRule>
    <cfRule type="expression" dxfId="2300" priority="19556">
      <formula>$B2212="Frontera"</formula>
    </cfRule>
    <cfRule type="expression" dxfId="2299" priority="19557">
      <formula>$B2212="Cargado"</formula>
    </cfRule>
    <cfRule type="expression" dxfId="2298" priority="19558">
      <formula>$B2212="Cancelado"</formula>
    </cfRule>
    <cfRule type="expression" dxfId="2" priority="19559">
      <formula>$B2212="Confirmado"</formula>
    </cfRule>
  </conditionalFormatting>
  <conditionalFormatting sqref="A2215 C2215:H2215 J2215:K2215 M2215 O2215:U2215">
    <cfRule type="expression" dxfId="2298" priority="19190">
      <formula>$B2215="Cancelado"</formula>
    </cfRule>
    <cfRule type="expression" dxfId="2299" priority="19189">
      <formula>$B2215="Cargado"</formula>
    </cfRule>
    <cfRule type="expression" dxfId="2300" priority="19188">
      <formula>$B2215="Frontera"</formula>
    </cfRule>
    <cfRule type="expression" dxfId="2301" priority="19187">
      <formula>$B2215="Descargado"</formula>
    </cfRule>
    <cfRule type="expression" dxfId="2302" priority="19186">
      <formula>$B2215="Liberado"</formula>
    </cfRule>
    <cfRule type="expression" dxfId="2295" priority="19193">
      <formula>$B2215="Arribado"</formula>
    </cfRule>
    <cfRule type="expression" dxfId="2296" priority="19192">
      <formula>$B2215="Solicitado"</formula>
    </cfRule>
    <cfRule type="expression" dxfId="2" priority="19191">
      <formula>$B2215="Confirmado"</formula>
    </cfRule>
  </conditionalFormatting>
  <conditionalFormatting sqref="A2215 J2215:K2215 C2215:H2215 M2215 O2215:U2215">
    <cfRule type="expression" dxfId="2299" priority="19205">
      <formula>$B2215="Cargado"</formula>
    </cfRule>
    <cfRule type="expression" dxfId="2298" priority="19206">
      <formula>$B2215="Cancelado"</formula>
    </cfRule>
    <cfRule type="expression" dxfId="2" priority="19207">
      <formula>$B2215="Confirmado"</formula>
    </cfRule>
    <cfRule type="expression" dxfId="2296" priority="19208">
      <formula>$B2215="Solicitado"</formula>
    </cfRule>
    <cfRule type="expression" dxfId="2295" priority="19209">
      <formula>$B2215="Arribado"</formula>
    </cfRule>
    <cfRule type="expression" dxfId="2298" priority="19198">
      <formula>$B2215="Cancelado"</formula>
    </cfRule>
    <cfRule type="expression" dxfId="2" priority="19183">
      <formula>$B2215="Confirmado"</formula>
    </cfRule>
    <cfRule type="expression" dxfId="2298" priority="19182">
      <formula>$B2215="Cancelado"</formula>
    </cfRule>
    <cfRule type="expression" dxfId="2299" priority="19181">
      <formula>$B2215="Cargado"</formula>
    </cfRule>
    <cfRule type="expression" dxfId="2300" priority="19180">
      <formula>$B2215="Frontera"</formula>
    </cfRule>
    <cfRule type="expression" dxfId="2301" priority="19179">
      <formula>$B2215="Descargado"</formula>
    </cfRule>
    <cfRule type="expression" dxfId="2296" priority="19200">
      <formula>$B2215="Solicitado"</formula>
    </cfRule>
    <cfRule type="expression" dxfId="2" priority="19199">
      <formula>$B2215="Confirmado"</formula>
    </cfRule>
    <cfRule type="expression" dxfId="2299" priority="19197">
      <formula>$B2215="Cargado"</formula>
    </cfRule>
    <cfRule type="expression" dxfId="2302" priority="19178">
      <formula>$B2215="Liberado"</formula>
    </cfRule>
    <cfRule type="expression" dxfId="2300" priority="19196">
      <formula>$B2215="Frontera"</formula>
    </cfRule>
    <cfRule type="expression" dxfId="2301" priority="19195">
      <formula>$B2215="Descargado"</formula>
    </cfRule>
    <cfRule type="expression" dxfId="2302" priority="19194">
      <formula>$B2215="Liberado"</formula>
    </cfRule>
    <cfRule type="expression" dxfId="2295" priority="19185">
      <formula>$B2215="Arribado"</formula>
    </cfRule>
    <cfRule type="expression" dxfId="2296" priority="19184">
      <formula>$B2215="Solicitado"</formula>
    </cfRule>
    <cfRule type="expression" dxfId="2295" priority="19201">
      <formula>$B2215="Arribado"</formula>
    </cfRule>
    <cfRule type="expression" dxfId="2302" priority="19202">
      <formula>$B2215="Liberado"</formula>
    </cfRule>
    <cfRule type="expression" dxfId="2301" priority="19203">
      <formula>$B2215="Descargado"</formula>
    </cfRule>
    <cfRule type="expression" dxfId="2300" priority="19204">
      <formula>$B2215="Frontera"</formula>
    </cfRule>
  </conditionalFormatting>
  <conditionalFormatting sqref="A2215">
    <cfRule type="expression" dxfId="2301" priority="19139">
      <formula>$B2215="Descargado"</formula>
    </cfRule>
    <cfRule type="expression" dxfId="2300" priority="19140">
      <formula>$B2215="Frontera"</formula>
    </cfRule>
    <cfRule type="expression" dxfId="2299" priority="19141">
      <formula>$B2215="Cargado"</formula>
    </cfRule>
    <cfRule type="expression" dxfId="2298" priority="19142">
      <formula>$B2215="Cancelado"</formula>
    </cfRule>
    <cfRule type="expression" dxfId="2301" priority="19115">
      <formula>$B2215="Descargado"</formula>
    </cfRule>
    <cfRule type="expression" dxfId="2296" priority="19144">
      <formula>$B2215="Solicitado"</formula>
    </cfRule>
    <cfRule type="expression" dxfId="2295" priority="19145">
      <formula>$B2215="Arribado"</formula>
    </cfRule>
    <cfRule type="expression" dxfId="2" priority="19127">
      <formula>$B2215="Confirmado"</formula>
    </cfRule>
    <cfRule type="expression" dxfId="2296" priority="19128">
      <formula>$B2215="Solicitado"</formula>
    </cfRule>
    <cfRule type="expression" dxfId="2300" priority="19116">
      <formula>$B2215="Frontera"</formula>
    </cfRule>
    <cfRule type="expression" dxfId="2302" priority="19114">
      <formula>$B2215="Liberado"</formula>
    </cfRule>
    <cfRule type="expression" dxfId="2299" priority="19117">
      <formula>$B2215="Cargado"</formula>
    </cfRule>
    <cfRule type="expression" dxfId="2298" priority="19118">
      <formula>$B2215="Cancelado"</formula>
    </cfRule>
    <cfRule type="expression" dxfId="2" priority="19119">
      <formula>$B2215="Confirmado"</formula>
    </cfRule>
    <cfRule type="expression" dxfId="2296" priority="19120">
      <formula>$B2215="Solicitado"</formula>
    </cfRule>
    <cfRule type="expression" dxfId="2295" priority="19121">
      <formula>$B2215="Arribado"</formula>
    </cfRule>
    <cfRule type="expression" dxfId="2302" priority="19122">
      <formula>$B2215="Liberado"</formula>
    </cfRule>
    <cfRule type="expression" dxfId="2301" priority="19123">
      <formula>$B2215="Descargado"</formula>
    </cfRule>
    <cfRule type="expression" dxfId="2295" priority="19129">
      <formula>$B2215="Arribado"</formula>
    </cfRule>
    <cfRule type="expression" dxfId="2300" priority="19124">
      <formula>$B2215="Frontera"</formula>
    </cfRule>
    <cfRule type="expression" dxfId="2299" priority="19125">
      <formula>$B2215="Cargado"</formula>
    </cfRule>
    <cfRule type="expression" dxfId="2298" priority="19126">
      <formula>$B2215="Cancelado"</formula>
    </cfRule>
    <cfRule type="expression" dxfId="2302" priority="19130">
      <formula>$B2215="Liberado"</formula>
    </cfRule>
    <cfRule type="expression" dxfId="2301" priority="19131">
      <formula>$B2215="Descargado"</formula>
    </cfRule>
    <cfRule type="expression" dxfId="2" priority="19143">
      <formula>$B2215="Confirmado"</formula>
    </cfRule>
    <cfRule type="expression" dxfId="2300" priority="19132">
      <formula>$B2215="Frontera"</formula>
    </cfRule>
    <cfRule type="expression" dxfId="2299" priority="19133">
      <formula>$B2215="Cargado"</formula>
    </cfRule>
    <cfRule type="expression" dxfId="2298" priority="19134">
      <formula>$B2215="Cancelado"</formula>
    </cfRule>
    <cfRule type="expression" dxfId="2" priority="19135">
      <formula>$B2215="Confirmado"</formula>
    </cfRule>
    <cfRule type="expression" dxfId="2296" priority="19136">
      <formula>$B2215="Solicitado"</formula>
    </cfRule>
    <cfRule type="expression" dxfId="2295" priority="19137">
      <formula>$B2215="Arribado"</formula>
    </cfRule>
    <cfRule type="expression" dxfId="2302" priority="19138">
      <formula>$B2215="Liberado"</formula>
    </cfRule>
  </conditionalFormatting>
  <conditionalFormatting sqref="A2216:A2219 A2228:A2229 A2224:A2226">
    <cfRule type="expression" dxfId="2299" priority="18685">
      <formula>$B2216="Cargado"</formula>
    </cfRule>
    <cfRule type="expression" dxfId="2298" priority="18686">
      <formula>$B2216="Cancelado"</formula>
    </cfRule>
    <cfRule type="expression" dxfId="2" priority="18687">
      <formula>$B2216="Confirmado"</formula>
    </cfRule>
    <cfRule type="expression" dxfId="2296" priority="18688">
      <formula>$B2216="Solicitado"</formula>
    </cfRule>
    <cfRule type="expression" dxfId="2301" priority="18691">
      <formula>$B2216="Descargado"</formula>
    </cfRule>
    <cfRule type="expression" dxfId="2" priority="18695">
      <formula>$B2216="Confirmado"</formula>
    </cfRule>
    <cfRule type="expression" dxfId="2300" priority="18676">
      <formula>$B2216="Frontera"</formula>
    </cfRule>
    <cfRule type="expression" dxfId="2295" priority="18697">
      <formula>$B2216="Arribado"</formula>
    </cfRule>
    <cfRule type="expression" dxfId="2296" priority="18696">
      <formula>$B2216="Solicitado"</formula>
    </cfRule>
    <cfRule type="expression" dxfId="2300" priority="18668">
      <formula>$B2216="Frontera"</formula>
    </cfRule>
    <cfRule type="expression" dxfId="2299" priority="18669">
      <formula>$B2216="Cargado"</formula>
    </cfRule>
    <cfRule type="expression" dxfId="2298" priority="18670">
      <formula>$B2216="Cancelado"</formula>
    </cfRule>
    <cfRule type="expression" dxfId="2" priority="18671">
      <formula>$B2216="Confirmado"</formula>
    </cfRule>
    <cfRule type="expression" dxfId="2296" priority="18672">
      <formula>$B2216="Solicitado"</formula>
    </cfRule>
    <cfRule type="expression" dxfId="2295" priority="18681">
      <formula>$B2216="Arribado"</formula>
    </cfRule>
    <cfRule type="expression" dxfId="2295" priority="18673">
      <formula>$B2216="Arribado"</formula>
    </cfRule>
    <cfRule type="expression" dxfId="2302" priority="18674">
      <formula>$B2216="Liberado"</formula>
    </cfRule>
    <cfRule type="expression" dxfId="2300" priority="18684">
      <formula>$B2216="Frontera"</formula>
    </cfRule>
    <cfRule type="expression" dxfId="2298" priority="18678">
      <formula>$B2216="Cancelado"</formula>
    </cfRule>
    <cfRule type="expression" dxfId="2301" priority="18675">
      <formula>$B2216="Descargado"</formula>
    </cfRule>
    <cfRule type="expression" dxfId="2296" priority="18680">
      <formula>$B2216="Solicitado"</formula>
    </cfRule>
    <cfRule type="expression" dxfId="2" priority="18679">
      <formula>$B2216="Confirmado"</formula>
    </cfRule>
    <cfRule type="expression" dxfId="2299" priority="18677">
      <formula>$B2216="Cargado"</formula>
    </cfRule>
    <cfRule type="expression" dxfId="2299" priority="18693">
      <formula>$B2216="Cargado"</formula>
    </cfRule>
    <cfRule type="expression" dxfId="2302" priority="18690">
      <formula>$B2216="Liberado"</formula>
    </cfRule>
    <cfRule type="expression" dxfId="2295" priority="18689">
      <formula>$B2216="Arribado"</formula>
    </cfRule>
    <cfRule type="expression" dxfId="2302" priority="18682">
      <formula>$B2216="Liberado"</formula>
    </cfRule>
    <cfRule type="expression" dxfId="2298" priority="18694">
      <formula>$B2216="Cancelado"</formula>
    </cfRule>
    <cfRule type="expression" dxfId="2301" priority="18683">
      <formula>$B2216="Descargado"</formula>
    </cfRule>
    <cfRule type="expression" dxfId="2300" priority="18692">
      <formula>$B2216="Frontera"</formula>
    </cfRule>
    <cfRule type="expression" dxfId="2302" priority="18666">
      <formula>$B2216="Liberado"</formula>
    </cfRule>
    <cfRule type="expression" dxfId="2301" priority="18667">
      <formula>$B2216="Descargado"</formula>
    </cfRule>
  </conditionalFormatting>
  <conditionalFormatting sqref="A2216:A2219 C2216:H2219 J2216:K2219 M2216:U2219 M2228:U2229 J2228:K2229 C2228:H2229 A2228:A2229 M2224:U2226 J2224:K2226 C2224:H2226 A2224:A2226">
    <cfRule type="expression" dxfId="2302" priority="18738">
      <formula>$B2216="Liberado"</formula>
    </cfRule>
    <cfRule type="expression" dxfId="2301" priority="18739">
      <formula>$B2216="Descargado"</formula>
    </cfRule>
    <cfRule type="expression" dxfId="2300" priority="18740">
      <formula>$B2216="Frontera"</formula>
    </cfRule>
    <cfRule type="expression" dxfId="2299" priority="18741">
      <formula>$B2216="Cargado"</formula>
    </cfRule>
    <cfRule type="expression" dxfId="2298" priority="18742">
      <formula>$B2216="Cancelado"</formula>
    </cfRule>
    <cfRule type="expression" dxfId="2296" priority="18744">
      <formula>$B2216="Solicitado"</formula>
    </cfRule>
    <cfRule type="expression" dxfId="2295" priority="18745">
      <formula>$B2216="Arribado"</formula>
    </cfRule>
    <cfRule type="expression" dxfId="2" priority="18743">
      <formula>$B2216="Confirmado"</formula>
    </cfRule>
  </conditionalFormatting>
  <conditionalFormatting sqref="A2216:A2219 J2216:K2219 C2216:H2219 M2216:U2219 M2228:U2229 C2228:H2229 J2228:K2229 A2228:A2229 M2224:U2226 C2224:H2226 J2224:K2226 A2224:A2226">
    <cfRule type="expression" dxfId="2295" priority="18753">
      <formula>$B2216="Arribado"</formula>
    </cfRule>
    <cfRule type="expression" dxfId="2296" priority="18752">
      <formula>$B2216="Solicitado"</formula>
    </cfRule>
    <cfRule type="expression" dxfId="2" priority="18751">
      <formula>$B2216="Confirmado"</formula>
    </cfRule>
    <cfRule type="expression" dxfId="2298" priority="18750">
      <formula>$B2216="Cancelado"</formula>
    </cfRule>
    <cfRule type="expression" dxfId="2299" priority="18749">
      <formula>$B2216="Cargado"</formula>
    </cfRule>
    <cfRule type="expression" dxfId="2300" priority="18748">
      <formula>$B2216="Frontera"</formula>
    </cfRule>
    <cfRule type="expression" dxfId="2301" priority="18747">
      <formula>$B2216="Descargado"</formula>
    </cfRule>
    <cfRule type="expression" dxfId="2302" priority="18746">
      <formula>$B2216="Liberado"</formula>
    </cfRule>
    <cfRule type="expression" dxfId="2295" priority="18737">
      <formula>$B2216="Arribado"</formula>
    </cfRule>
    <cfRule type="expression" dxfId="2296" priority="18736">
      <formula>$B2216="Solicitado"</formula>
    </cfRule>
    <cfRule type="expression" dxfId="2" priority="18735">
      <formula>$B2216="Confirmado"</formula>
    </cfRule>
    <cfRule type="expression" dxfId="2298" priority="18734">
      <formula>$B2216="Cancelado"</formula>
    </cfRule>
    <cfRule type="expression" dxfId="2299" priority="18733">
      <formula>$B2216="Cargado"</formula>
    </cfRule>
    <cfRule type="expression" dxfId="2300" priority="18732">
      <formula>$B2216="Frontera"</formula>
    </cfRule>
    <cfRule type="expression" dxfId="2301" priority="18731">
      <formula>$B2216="Descargado"</formula>
    </cfRule>
    <cfRule type="expression" dxfId="2302" priority="18730">
      <formula>$B2216="Liberado"</formula>
    </cfRule>
    <cfRule type="expression" dxfId="2301" priority="18755">
      <formula>$B2216="Descargado"</formula>
    </cfRule>
    <cfRule type="expression" dxfId="2295" priority="18761">
      <formula>$B2216="Arribado"</formula>
    </cfRule>
    <cfRule type="expression" dxfId="2296" priority="18760">
      <formula>$B2216="Solicitado"</formula>
    </cfRule>
    <cfRule type="expression" dxfId="2" priority="18759">
      <formula>$B2216="Confirmado"</formula>
    </cfRule>
    <cfRule type="expression" dxfId="2298" priority="18758">
      <formula>$B2216="Cancelado"</formula>
    </cfRule>
    <cfRule type="expression" dxfId="2299" priority="18757">
      <formula>$B2216="Cargado"</formula>
    </cfRule>
    <cfRule type="expression" dxfId="2300" priority="18756">
      <formula>$B2216="Frontera"</formula>
    </cfRule>
    <cfRule type="expression" dxfId="2302" priority="18754">
      <formula>$B2216="Liberado"</formula>
    </cfRule>
  </conditionalFormatting>
  <conditionalFormatting sqref="A2220 C2220:H2220 J2220:K2220 M2220:U2220">
    <cfRule type="expression" dxfId="2299" priority="17701">
      <formula>$B2220="Cargado"</formula>
    </cfRule>
    <cfRule type="expression" dxfId="2295" priority="17705">
      <formula>$B2220="Arribado"</formula>
    </cfRule>
    <cfRule type="expression" dxfId="2296" priority="17704">
      <formula>$B2220="Solicitado"</formula>
    </cfRule>
    <cfRule type="expression" dxfId="2" priority="17703">
      <formula>$B2220="Confirmado"</formula>
    </cfRule>
    <cfRule type="expression" dxfId="2300" priority="17700">
      <formula>$B2220="Frontera"</formula>
    </cfRule>
    <cfRule type="expression" dxfId="2298" priority="17702">
      <formula>$B2220="Cancelado"</formula>
    </cfRule>
    <cfRule type="expression" dxfId="2301" priority="17699">
      <formula>$B2220="Descargado"</formula>
    </cfRule>
    <cfRule type="expression" dxfId="2302" priority="17698">
      <formula>$B2220="Liberado"</formula>
    </cfRule>
  </conditionalFormatting>
  <conditionalFormatting sqref="A2220 J2220:K2220 C2220:H2220 M2220:U2220">
    <cfRule type="expression" dxfId="2302" priority="17706">
      <formula>$B2220="Liberado"</formula>
    </cfRule>
    <cfRule type="expression" dxfId="2" priority="17695">
      <formula>$B2220="Confirmado"</formula>
    </cfRule>
    <cfRule type="expression" dxfId="2299" priority="17709">
      <formula>$B2220="Cargado"</formula>
    </cfRule>
    <cfRule type="expression" dxfId="2296" priority="17712">
      <formula>$B2220="Solicitado"</formula>
    </cfRule>
    <cfRule type="expression" dxfId="2299" priority="17693">
      <formula>$B2220="Cargado"</formula>
    </cfRule>
    <cfRule type="expression" dxfId="2295" priority="17697">
      <formula>$B2220="Arribado"</formula>
    </cfRule>
    <cfRule type="expression" dxfId="2296" priority="17696">
      <formula>$B2220="Solicitado"</formula>
    </cfRule>
    <cfRule type="expression" dxfId="2302" priority="17690">
      <formula>$B2220="Liberado"</formula>
    </cfRule>
    <cfRule type="expression" dxfId="2301" priority="17691">
      <formula>$B2220="Descargado"</formula>
    </cfRule>
    <cfRule type="expression" dxfId="2300" priority="17692">
      <formula>$B2220="Frontera"</formula>
    </cfRule>
    <cfRule type="expression" dxfId="2298" priority="17694">
      <formula>$B2220="Cancelado"</formula>
    </cfRule>
    <cfRule type="expression" dxfId="2300" priority="17708">
      <formula>$B2220="Frontera"</formula>
    </cfRule>
    <cfRule type="expression" dxfId="2301" priority="17707">
      <formula>$B2220="Descargado"</formula>
    </cfRule>
    <cfRule type="expression" dxfId="2301" priority="17715">
      <formula>$B2220="Descargado"</formula>
    </cfRule>
    <cfRule type="expression" dxfId="2295" priority="17721">
      <formula>$B2220="Arribado"</formula>
    </cfRule>
    <cfRule type="expression" dxfId="2296" priority="17720">
      <formula>$B2220="Solicitado"</formula>
    </cfRule>
    <cfRule type="expression" dxfId="2" priority="17719">
      <formula>$B2220="Confirmado"</formula>
    </cfRule>
    <cfRule type="expression" dxfId="2298" priority="17718">
      <formula>$B2220="Cancelado"</formula>
    </cfRule>
    <cfRule type="expression" dxfId="2299" priority="17717">
      <formula>$B2220="Cargado"</formula>
    </cfRule>
    <cfRule type="expression" dxfId="2300" priority="17716">
      <formula>$B2220="Frontera"</formula>
    </cfRule>
    <cfRule type="expression" dxfId="2302" priority="17714">
      <formula>$B2220="Liberado"</formula>
    </cfRule>
    <cfRule type="expression" dxfId="2295" priority="17713">
      <formula>$B2220="Arribado"</formula>
    </cfRule>
    <cfRule type="expression" dxfId="2" priority="17711">
      <formula>$B2220="Confirmado"</formula>
    </cfRule>
    <cfRule type="expression" dxfId="2298" priority="17710">
      <formula>$B2220="Cancelado"</formula>
    </cfRule>
  </conditionalFormatting>
  <conditionalFormatting sqref="A2220">
    <cfRule type="expression" dxfId="2300" priority="17628">
      <formula>$B2220="Frontera"</formula>
    </cfRule>
    <cfRule type="expression" dxfId="2300" priority="17636">
      <formula>$B2220="Frontera"</formula>
    </cfRule>
    <cfRule type="expression" dxfId="2301" priority="17635">
      <formula>$B2220="Descargado"</formula>
    </cfRule>
    <cfRule type="expression" dxfId="2302" priority="17634">
      <formula>$B2220="Liberado"</formula>
    </cfRule>
    <cfRule type="expression" dxfId="2295" priority="17633">
      <formula>$B2220="Arribado"</formula>
    </cfRule>
    <cfRule type="expression" dxfId="2296" priority="17632">
      <formula>$B2220="Solicitado"</formula>
    </cfRule>
    <cfRule type="expression" dxfId="2" priority="17631">
      <formula>$B2220="Confirmado"</formula>
    </cfRule>
    <cfRule type="expression" dxfId="2298" priority="17630">
      <formula>$B2220="Cancelado"</formula>
    </cfRule>
    <cfRule type="expression" dxfId="2295" priority="17657">
      <formula>$B2220="Arribado"</formula>
    </cfRule>
    <cfRule type="expression" dxfId="2299" priority="17629">
      <formula>$B2220="Cargado"</formula>
    </cfRule>
    <cfRule type="expression" dxfId="2301" priority="17627">
      <formula>$B2220="Descargado"</formula>
    </cfRule>
    <cfRule type="expression" dxfId="2302" priority="17626">
      <formula>$B2220="Liberado"</formula>
    </cfRule>
    <cfRule type="expression" dxfId="2299" priority="17637">
      <formula>$B2220="Cargado"</formula>
    </cfRule>
    <cfRule type="expression" dxfId="2298" priority="17638">
      <formula>$B2220="Cancelado"</formula>
    </cfRule>
    <cfRule type="expression" dxfId="2" priority="17639">
      <formula>$B2220="Confirmado"</formula>
    </cfRule>
    <cfRule type="expression" dxfId="2298" priority="17646">
      <formula>$B2220="Cancelado"</formula>
    </cfRule>
    <cfRule type="expression" dxfId="2295" priority="17641">
      <formula>$B2220="Arribado"</formula>
    </cfRule>
    <cfRule type="expression" dxfId="2" priority="17647">
      <formula>$B2220="Confirmado"</formula>
    </cfRule>
    <cfRule type="expression" dxfId="2296" priority="17648">
      <formula>$B2220="Solicitado"</formula>
    </cfRule>
    <cfRule type="expression" dxfId="2295" priority="17649">
      <formula>$B2220="Arribado"</formula>
    </cfRule>
    <cfRule type="expression" dxfId="2302" priority="17650">
      <formula>$B2220="Liberado"</formula>
    </cfRule>
    <cfRule type="expression" dxfId="2301" priority="17651">
      <formula>$B2220="Descargado"</formula>
    </cfRule>
    <cfRule type="expression" dxfId="2299" priority="17653">
      <formula>$B2220="Cargado"</formula>
    </cfRule>
    <cfRule type="expression" dxfId="2296" priority="17640">
      <formula>$B2220="Solicitado"</formula>
    </cfRule>
    <cfRule type="expression" dxfId="2298" priority="17654">
      <formula>$B2220="Cancelado"</formula>
    </cfRule>
    <cfRule type="expression" dxfId="2" priority="17655">
      <formula>$B2220="Confirmado"</formula>
    </cfRule>
    <cfRule type="expression" dxfId="2296" priority="17656">
      <formula>$B2220="Solicitado"</formula>
    </cfRule>
    <cfRule type="expression" dxfId="2300" priority="17652">
      <formula>$B2220="Frontera"</formula>
    </cfRule>
    <cfRule type="expression" dxfId="2302" priority="17642">
      <formula>$B2220="Liberado"</formula>
    </cfRule>
    <cfRule type="expression" dxfId="2301" priority="17643">
      <formula>$B2220="Descargado"</formula>
    </cfRule>
    <cfRule type="expression" dxfId="2300" priority="17644">
      <formula>$B2220="Frontera"</formula>
    </cfRule>
    <cfRule type="expression" dxfId="2299" priority="17645">
      <formula>$B2220="Cargado"</formula>
    </cfRule>
  </conditionalFormatting>
  <conditionalFormatting sqref="A2221:A2222">
    <cfRule type="expression" dxfId="2299" priority="17429">
      <formula>$B2221="Cargado"</formula>
    </cfRule>
    <cfRule type="expression" dxfId="2298" priority="17446">
      <formula>$B2221="Cancelado"</formula>
    </cfRule>
    <cfRule type="expression" dxfId="2295" priority="17433">
      <formula>$B2221="Arribado"</formula>
    </cfRule>
    <cfRule type="expression" dxfId="2296" priority="17432">
      <formula>$B2221="Solicitado"</formula>
    </cfRule>
    <cfRule type="expression" dxfId="2" priority="17431">
      <formula>$B2221="Confirmado"</formula>
    </cfRule>
    <cfRule type="expression" dxfId="2298" priority="17430">
      <formula>$B2221="Cancelado"</formula>
    </cfRule>
    <cfRule type="expression" dxfId="2300" priority="17428">
      <formula>$B2221="Frontera"</formula>
    </cfRule>
    <cfRule type="expression" dxfId="2295" priority="17449">
      <formula>$B2221="Arribado"</formula>
    </cfRule>
    <cfRule type="expression" dxfId="2302" priority="17426">
      <formula>$B2221="Liberado"</formula>
    </cfRule>
    <cfRule type="expression" dxfId="2295" priority="17425">
      <formula>$B2221="Arribado"</formula>
    </cfRule>
    <cfRule type="expression" dxfId="2296" priority="17424">
      <formula>$B2221="Solicitado"</formula>
    </cfRule>
    <cfRule type="expression" dxfId="2296" priority="17448">
      <formula>$B2221="Solicitado"</formula>
    </cfRule>
    <cfRule type="expression" dxfId="2" priority="17447">
      <formula>$B2221="Confirmado"</formula>
    </cfRule>
    <cfRule type="expression" dxfId="2299" priority="17445">
      <formula>$B2221="Cargado"</formula>
    </cfRule>
    <cfRule type="expression" dxfId="2300" priority="17444">
      <formula>$B2221="Frontera"</formula>
    </cfRule>
    <cfRule type="expression" dxfId="2301" priority="17443">
      <formula>$B2221="Descargado"</formula>
    </cfRule>
    <cfRule type="expression" dxfId="2302" priority="17442">
      <formula>$B2221="Liberado"</formula>
    </cfRule>
    <cfRule type="expression" dxfId="2296" priority="17440">
      <formula>$B2221="Solicitado"</formula>
    </cfRule>
    <cfRule type="expression" dxfId="2" priority="17439">
      <formula>$B2221="Confirmado"</formula>
    </cfRule>
    <cfRule type="expression" dxfId="2298" priority="17438">
      <formula>$B2221="Cancelado"</formula>
    </cfRule>
    <cfRule type="expression" dxfId="2299" priority="17437">
      <formula>$B2221="Cargado"</formula>
    </cfRule>
    <cfRule type="expression" dxfId="2300" priority="17436">
      <formula>$B2221="Frontera"</formula>
    </cfRule>
    <cfRule type="expression" dxfId="2301" priority="17435">
      <formula>$B2221="Descargado"</formula>
    </cfRule>
    <cfRule type="expression" dxfId="2302" priority="17434">
      <formula>$B2221="Liberado"</formula>
    </cfRule>
    <cfRule type="expression" dxfId="2" priority="17423">
      <formula>$B2221="Confirmado"</formula>
    </cfRule>
    <cfRule type="expression" dxfId="2298" priority="17422">
      <formula>$B2221="Cancelado"</formula>
    </cfRule>
    <cfRule type="expression" dxfId="2299" priority="17421">
      <formula>$B2221="Cargado"</formula>
    </cfRule>
    <cfRule type="expression" dxfId="2300" priority="17420">
      <formula>$B2221="Frontera"</formula>
    </cfRule>
    <cfRule type="expression" dxfId="2301" priority="17419">
      <formula>$B2221="Descargado"</formula>
    </cfRule>
    <cfRule type="expression" dxfId="2302" priority="17418">
      <formula>$B2221="Liberado"</formula>
    </cfRule>
    <cfRule type="expression" dxfId="2295" priority="17441">
      <formula>$B2221="Arribado"</formula>
    </cfRule>
    <cfRule type="expression" dxfId="2301" priority="17427">
      <formula>$B2221="Descargado"</formula>
    </cfRule>
  </conditionalFormatting>
  <conditionalFormatting sqref="A2223">
    <cfRule type="expression" dxfId="2301" priority="17219">
      <formula>$B2223="Descargado"</formula>
    </cfRule>
    <cfRule type="expression" dxfId="2299" priority="17221">
      <formula>$B2223="Cargado"</formula>
    </cfRule>
    <cfRule type="expression" dxfId="2299" priority="17237">
      <formula>$B2223="Cargado"</formula>
    </cfRule>
    <cfRule type="expression" dxfId="2295" priority="17241">
      <formula>$B2223="Arribado"</formula>
    </cfRule>
    <cfRule type="expression" dxfId="2298" priority="17238">
      <formula>$B2223="Cancelado"</formula>
    </cfRule>
    <cfRule type="expression" dxfId="2" priority="17239">
      <formula>$B2223="Confirmado"</formula>
    </cfRule>
    <cfRule type="expression" dxfId="2296" priority="17240">
      <formula>$B2223="Solicitado"</formula>
    </cfRule>
    <cfRule type="expression" dxfId="2302" priority="17210">
      <formula>$B2223="Liberado"</formula>
    </cfRule>
    <cfRule type="expression" dxfId="2301" priority="17211">
      <formula>$B2223="Descargado"</formula>
    </cfRule>
    <cfRule type="expression" dxfId="2300" priority="17212">
      <formula>$B2223="Frontera"</formula>
    </cfRule>
    <cfRule type="expression" dxfId="2299" priority="17213">
      <formula>$B2223="Cargado"</formula>
    </cfRule>
    <cfRule type="expression" dxfId="2298" priority="17214">
      <formula>$B2223="Cancelado"</formula>
    </cfRule>
    <cfRule type="expression" dxfId="2" priority="17215">
      <formula>$B2223="Confirmado"</formula>
    </cfRule>
    <cfRule type="expression" dxfId="2296" priority="17216">
      <formula>$B2223="Solicitado"</formula>
    </cfRule>
    <cfRule type="expression" dxfId="2295" priority="17217">
      <formula>$B2223="Arribado"</formula>
    </cfRule>
    <cfRule type="expression" dxfId="2302" priority="17218">
      <formula>$B2223="Liberado"</formula>
    </cfRule>
    <cfRule type="expression" dxfId="2300" priority="17228">
      <formula>$B2223="Frontera"</formula>
    </cfRule>
    <cfRule type="expression" dxfId="2300" priority="17220">
      <formula>$B2223="Frontera"</formula>
    </cfRule>
    <cfRule type="expression" dxfId="2299" priority="17229">
      <formula>$B2223="Cargado"</formula>
    </cfRule>
    <cfRule type="expression" dxfId="2298" priority="17230">
      <formula>$B2223="Cancelado"</formula>
    </cfRule>
    <cfRule type="expression" dxfId="2300" priority="17236">
      <formula>$B2223="Frontera"</formula>
    </cfRule>
    <cfRule type="expression" dxfId="2" priority="17231">
      <formula>$B2223="Confirmado"</formula>
    </cfRule>
    <cfRule type="expression" dxfId="2296" priority="17232">
      <formula>$B2223="Solicitado"</formula>
    </cfRule>
    <cfRule type="expression" dxfId="2295" priority="17233">
      <formula>$B2223="Arribado"</formula>
    </cfRule>
    <cfRule type="expression" dxfId="2302" priority="17234">
      <formula>$B2223="Liberado"</formula>
    </cfRule>
    <cfRule type="expression" dxfId="2301" priority="17235">
      <formula>$B2223="Descargado"</formula>
    </cfRule>
    <cfRule type="expression" dxfId="2298" priority="17222">
      <formula>$B2223="Cancelado"</formula>
    </cfRule>
    <cfRule type="expression" dxfId="2" priority="17223">
      <formula>$B2223="Confirmado"</formula>
    </cfRule>
    <cfRule type="expression" dxfId="2296" priority="17224">
      <formula>$B2223="Solicitado"</formula>
    </cfRule>
    <cfRule type="expression" dxfId="2295" priority="17225">
      <formula>$B2223="Arribado"</formula>
    </cfRule>
    <cfRule type="expression" dxfId="2302" priority="17226">
      <formula>$B2223="Liberado"</formula>
    </cfRule>
    <cfRule type="expression" dxfId="2301" priority="17227">
      <formula>$B2223="Descargado"</formula>
    </cfRule>
  </conditionalFormatting>
  <conditionalFormatting sqref="A2227 C2227:H2227 J2227:K2227 M2227:U2227">
    <cfRule type="expression" dxfId="2296" priority="18328">
      <formula>$B2227="Solicitado"</formula>
    </cfRule>
    <cfRule type="expression" dxfId="2302" priority="18322">
      <formula>$B2227="Liberado"</formula>
    </cfRule>
    <cfRule type="expression" dxfId="2301" priority="18323">
      <formula>$B2227="Descargado"</formula>
    </cfRule>
    <cfRule type="expression" dxfId="2299" priority="18325">
      <formula>$B2227="Cargado"</formula>
    </cfRule>
    <cfRule type="expression" dxfId="2" priority="18327">
      <formula>$B2227="Confirmado"</formula>
    </cfRule>
    <cfRule type="expression" dxfId="2295" priority="18329">
      <formula>$B2227="Arribado"</formula>
    </cfRule>
    <cfRule type="expression" dxfId="2298" priority="18326">
      <formula>$B2227="Cancelado"</formula>
    </cfRule>
    <cfRule type="expression" dxfId="2300" priority="18324">
      <formula>$B2227="Frontera"</formula>
    </cfRule>
  </conditionalFormatting>
  <conditionalFormatting sqref="A2227 J2227:K2227 C2227:H2227 M2227:U2227">
    <cfRule type="expression" dxfId="2300" priority="18340">
      <formula>$B2227="Frontera"</formula>
    </cfRule>
    <cfRule type="expression" dxfId="2299" priority="18341">
      <formula>$B2227="Cargado"</formula>
    </cfRule>
    <cfRule type="expression" dxfId="2298" priority="18342">
      <formula>$B2227="Cancelado"</formula>
    </cfRule>
    <cfRule type="expression" dxfId="2" priority="18343">
      <formula>$B2227="Confirmado"</formula>
    </cfRule>
    <cfRule type="expression" dxfId="2296" priority="18344">
      <formula>$B2227="Solicitado"</formula>
    </cfRule>
    <cfRule type="expression" dxfId="2295" priority="18345">
      <formula>$B2227="Arribado"</formula>
    </cfRule>
    <cfRule type="expression" dxfId="2301" priority="18339">
      <formula>$B2227="Descargado"</formula>
    </cfRule>
    <cfRule type="expression" dxfId="2296" priority="18320">
      <formula>$B2227="Solicitado"</formula>
    </cfRule>
    <cfRule type="expression" dxfId="2302" priority="18330">
      <formula>$B2227="Liberado"</formula>
    </cfRule>
    <cfRule type="expression" dxfId="2301" priority="18331">
      <formula>$B2227="Descargado"</formula>
    </cfRule>
    <cfRule type="expression" dxfId="2300" priority="18332">
      <formula>$B2227="Frontera"</formula>
    </cfRule>
    <cfRule type="expression" dxfId="2299" priority="18333">
      <formula>$B2227="Cargado"</formula>
    </cfRule>
    <cfRule type="expression" dxfId="2298" priority="18334">
      <formula>$B2227="Cancelado"</formula>
    </cfRule>
    <cfRule type="expression" dxfId="2" priority="18335">
      <formula>$B2227="Confirmado"</formula>
    </cfRule>
    <cfRule type="expression" dxfId="2296" priority="18336">
      <formula>$B2227="Solicitado"</formula>
    </cfRule>
    <cfRule type="expression" dxfId="2295" priority="18337">
      <formula>$B2227="Arribado"</formula>
    </cfRule>
    <cfRule type="expression" dxfId="2302" priority="18338">
      <formula>$B2227="Liberado"</formula>
    </cfRule>
    <cfRule type="expression" dxfId="2302" priority="18314">
      <formula>$B2227="Liberado"</formula>
    </cfRule>
    <cfRule type="expression" dxfId="2301" priority="18315">
      <formula>$B2227="Descargado"</formula>
    </cfRule>
    <cfRule type="expression" dxfId="2300" priority="18316">
      <formula>$B2227="Frontera"</formula>
    </cfRule>
    <cfRule type="expression" dxfId="2299" priority="18317">
      <formula>$B2227="Cargado"</formula>
    </cfRule>
    <cfRule type="expression" dxfId="2298" priority="18318">
      <formula>$B2227="Cancelado"</formula>
    </cfRule>
    <cfRule type="expression" dxfId="2" priority="18319">
      <formula>$B2227="Confirmado"</formula>
    </cfRule>
    <cfRule type="expression" dxfId="2295" priority="18321">
      <formula>$B2227="Arribado"</formula>
    </cfRule>
  </conditionalFormatting>
  <conditionalFormatting sqref="A2227">
    <cfRule type="expression" dxfId="2299" priority="18261">
      <formula>$B2227="Cargado"</formula>
    </cfRule>
    <cfRule type="expression" dxfId="2300" priority="18260">
      <formula>$B2227="Frontera"</formula>
    </cfRule>
    <cfRule type="expression" dxfId="2301" priority="18259">
      <formula>$B2227="Descargado"</formula>
    </cfRule>
    <cfRule type="expression" dxfId="2" priority="18263">
      <formula>$B2227="Confirmado"</formula>
    </cfRule>
    <cfRule type="expression" dxfId="2296" priority="18264">
      <formula>$B2227="Solicitado"</formula>
    </cfRule>
    <cfRule type="expression" dxfId="2295" priority="18265">
      <formula>$B2227="Arribado"</formula>
    </cfRule>
    <cfRule type="expression" dxfId="2302" priority="18266">
      <formula>$B2227="Liberado"</formula>
    </cfRule>
    <cfRule type="expression" dxfId="2301" priority="18267">
      <formula>$B2227="Descargado"</formula>
    </cfRule>
    <cfRule type="expression" dxfId="2300" priority="18268">
      <formula>$B2227="Frontera"</formula>
    </cfRule>
    <cfRule type="expression" dxfId="2299" priority="18269">
      <formula>$B2227="Cargado"</formula>
    </cfRule>
    <cfRule type="expression" dxfId="2298" priority="18270">
      <formula>$B2227="Cancelado"</formula>
    </cfRule>
    <cfRule type="expression" dxfId="2296" priority="18272">
      <formula>$B2227="Solicitado"</formula>
    </cfRule>
    <cfRule type="expression" dxfId="2295" priority="18273">
      <formula>$B2227="Arribado"</formula>
    </cfRule>
    <cfRule type="expression" dxfId="2301" priority="18275">
      <formula>$B2227="Descargado"</formula>
    </cfRule>
    <cfRule type="expression" dxfId="2302" priority="18274">
      <formula>$B2227="Liberado"</formula>
    </cfRule>
    <cfRule type="expression" dxfId="2300" priority="18276">
      <formula>$B2227="Frontera"</formula>
    </cfRule>
    <cfRule type="expression" dxfId="2299" priority="18277">
      <formula>$B2227="Cargado"</formula>
    </cfRule>
    <cfRule type="expression" dxfId="2301" priority="18251">
      <formula>$B2227="Descargado"</formula>
    </cfRule>
    <cfRule type="expression" dxfId="2302" priority="18250">
      <formula>$B2227="Liberado"</formula>
    </cfRule>
    <cfRule type="expression" dxfId="2298" priority="18278">
      <formula>$B2227="Cancelado"</formula>
    </cfRule>
    <cfRule type="expression" dxfId="2" priority="18279">
      <formula>$B2227="Confirmado"</formula>
    </cfRule>
    <cfRule type="expression" dxfId="2296" priority="18280">
      <formula>$B2227="Solicitado"</formula>
    </cfRule>
    <cfRule type="expression" dxfId="2295" priority="18281">
      <formula>$B2227="Arribado"</formula>
    </cfRule>
    <cfRule type="expression" dxfId="2302" priority="18258">
      <formula>$B2227="Liberado"</formula>
    </cfRule>
    <cfRule type="expression" dxfId="2295" priority="18257">
      <formula>$B2227="Arribado"</formula>
    </cfRule>
    <cfRule type="expression" dxfId="2296" priority="18256">
      <formula>$B2227="Solicitado"</formula>
    </cfRule>
    <cfRule type="expression" dxfId="2" priority="18255">
      <formula>$B2227="Confirmado"</formula>
    </cfRule>
    <cfRule type="expression" dxfId="2298" priority="18254">
      <formula>$B2227="Cancelado"</formula>
    </cfRule>
    <cfRule type="expression" dxfId="2298" priority="18262">
      <formula>$B2227="Cancelado"</formula>
    </cfRule>
    <cfRule type="expression" dxfId="2299" priority="18253">
      <formula>$B2227="Cargado"</formula>
    </cfRule>
    <cfRule type="expression" dxfId="2300" priority="18252">
      <formula>$B2227="Frontera"</formula>
    </cfRule>
    <cfRule type="expression" dxfId="2" priority="18271">
      <formula>$B2227="Confirmado"</formula>
    </cfRule>
  </conditionalFormatting>
  <conditionalFormatting sqref="A2230 C2230:H2230 J2230:K2230 M2230:U2230">
    <cfRule type="expression" dxfId="2302" priority="17074">
      <formula>$B2230="Liberado"</formula>
    </cfRule>
    <cfRule type="expression" dxfId="2295" priority="17081">
      <formula>$B2230="Arribado"</formula>
    </cfRule>
    <cfRule type="expression" dxfId="2296" priority="17080">
      <formula>$B2230="Solicitado"</formula>
    </cfRule>
    <cfRule type="expression" dxfId="2" priority="17079">
      <formula>$B2230="Confirmado"</formula>
    </cfRule>
    <cfRule type="expression" dxfId="2299" priority="17077">
      <formula>$B2230="Cargado"</formula>
    </cfRule>
    <cfRule type="expression" dxfId="2300" priority="17076">
      <formula>$B2230="Frontera"</formula>
    </cfRule>
    <cfRule type="expression" dxfId="2301" priority="17075">
      <formula>$B2230="Descargado"</formula>
    </cfRule>
    <cfRule type="expression" dxfId="2298" priority="17078">
      <formula>$B2230="Cancelado"</formula>
    </cfRule>
  </conditionalFormatting>
  <conditionalFormatting sqref="A2230 J2230:K2230 C2230:H2230 M2230:U2230">
    <cfRule type="expression" dxfId="2295" priority="17097">
      <formula>$B2230="Arribado"</formula>
    </cfRule>
    <cfRule type="expression" dxfId="2296" priority="17088">
      <formula>$B2230="Solicitado"</formula>
    </cfRule>
    <cfRule type="expression" dxfId="2" priority="17087">
      <formula>$B2230="Confirmado"</formula>
    </cfRule>
    <cfRule type="expression" dxfId="2298" priority="17086">
      <formula>$B2230="Cancelado"</formula>
    </cfRule>
    <cfRule type="expression" dxfId="2299" priority="17085">
      <formula>$B2230="Cargado"</formula>
    </cfRule>
    <cfRule type="expression" dxfId="2300" priority="17084">
      <formula>$B2230="Frontera"</formula>
    </cfRule>
    <cfRule type="expression" dxfId="2302" priority="17066">
      <formula>$B2230="Liberado"</formula>
    </cfRule>
    <cfRule type="expression" dxfId="2" priority="17095">
      <formula>$B2230="Confirmado"</formula>
    </cfRule>
    <cfRule type="expression" dxfId="2301" priority="17067">
      <formula>$B2230="Descargado"</formula>
    </cfRule>
    <cfRule type="expression" dxfId="2298" priority="17094">
      <formula>$B2230="Cancelado"</formula>
    </cfRule>
    <cfRule type="expression" dxfId="2299" priority="17093">
      <formula>$B2230="Cargado"</formula>
    </cfRule>
    <cfRule type="expression" dxfId="2300" priority="17068">
      <formula>$B2230="Frontera"</formula>
    </cfRule>
    <cfRule type="expression" dxfId="2300" priority="17092">
      <formula>$B2230="Frontera"</formula>
    </cfRule>
    <cfRule type="expression" dxfId="2301" priority="17091">
      <formula>$B2230="Descargado"</formula>
    </cfRule>
    <cfRule type="expression" dxfId="2302" priority="17082">
      <formula>$B2230="Liberado"</formula>
    </cfRule>
    <cfRule type="expression" dxfId="2295" priority="17089">
      <formula>$B2230="Arribado"</formula>
    </cfRule>
    <cfRule type="expression" dxfId="2295" priority="17073">
      <formula>$B2230="Arribado"</formula>
    </cfRule>
    <cfRule type="expression" dxfId="2296" priority="17072">
      <formula>$B2230="Solicitado"</formula>
    </cfRule>
    <cfRule type="expression" dxfId="2" priority="17071">
      <formula>$B2230="Confirmado"</formula>
    </cfRule>
    <cfRule type="expression" dxfId="2299" priority="17069">
      <formula>$B2230="Cargado"</formula>
    </cfRule>
    <cfRule type="expression" dxfId="2298" priority="17070">
      <formula>$B2230="Cancelado"</formula>
    </cfRule>
    <cfRule type="expression" dxfId="2301" priority="17083">
      <formula>$B2230="Descargado"</formula>
    </cfRule>
    <cfRule type="expression" dxfId="2302" priority="17090">
      <formula>$B2230="Liberado"</formula>
    </cfRule>
    <cfRule type="expression" dxfId="2296" priority="17096">
      <formula>$B2230="Solicitado"</formula>
    </cfRule>
  </conditionalFormatting>
  <conditionalFormatting sqref="A2230">
    <cfRule type="expression" dxfId="2" priority="17015">
      <formula>$B2230="Confirmado"</formula>
    </cfRule>
    <cfRule type="expression" dxfId="2296" priority="17016">
      <formula>$B2230="Solicitado"</formula>
    </cfRule>
    <cfRule type="expression" dxfId="2302" priority="17002">
      <formula>$B2230="Liberado"</formula>
    </cfRule>
    <cfRule type="expression" dxfId="2301" priority="17003">
      <formula>$B2230="Descargado"</formula>
    </cfRule>
    <cfRule type="expression" dxfId="2300" priority="17004">
      <formula>$B2230="Frontera"</formula>
    </cfRule>
    <cfRule type="expression" dxfId="2299" priority="17005">
      <formula>$B2230="Cargado"</formula>
    </cfRule>
    <cfRule type="expression" dxfId="2298" priority="17006">
      <formula>$B2230="Cancelado"</formula>
    </cfRule>
    <cfRule type="expression" dxfId="2" priority="17007">
      <formula>$B2230="Confirmado"</formula>
    </cfRule>
    <cfRule type="expression" dxfId="2296" priority="17008">
      <formula>$B2230="Solicitado"</formula>
    </cfRule>
    <cfRule type="expression" dxfId="2295" priority="17009">
      <formula>$B2230="Arribado"</formula>
    </cfRule>
    <cfRule type="expression" dxfId="2302" priority="17010">
      <formula>$B2230="Liberado"</formula>
    </cfRule>
    <cfRule type="expression" dxfId="2295" priority="17017">
      <formula>$B2230="Arribado"</formula>
    </cfRule>
    <cfRule type="expression" dxfId="2302" priority="17018">
      <formula>$B2230="Liberado"</formula>
    </cfRule>
    <cfRule type="expression" dxfId="2301" priority="17011">
      <formula>$B2230="Descargado"</formula>
    </cfRule>
    <cfRule type="expression" dxfId="2300" priority="17012">
      <formula>$B2230="Frontera"</formula>
    </cfRule>
    <cfRule type="expression" dxfId="2301" priority="17019">
      <formula>$B2230="Descargado"</formula>
    </cfRule>
    <cfRule type="expression" dxfId="2300" priority="17020">
      <formula>$B2230="Frontera"</formula>
    </cfRule>
    <cfRule type="expression" dxfId="2299" priority="17021">
      <formula>$B2230="Cargado"</formula>
    </cfRule>
    <cfRule type="expression" dxfId="2298" priority="17022">
      <formula>$B2230="Cancelado"</formula>
    </cfRule>
    <cfRule type="expression" dxfId="2" priority="17023">
      <formula>$B2230="Confirmado"</formula>
    </cfRule>
    <cfRule type="expression" dxfId="2296" priority="17024">
      <formula>$B2230="Solicitado"</formula>
    </cfRule>
    <cfRule type="expression" dxfId="2295" priority="17025">
      <formula>$B2230="Arribado"</formula>
    </cfRule>
    <cfRule type="expression" dxfId="2302" priority="17026">
      <formula>$B2230="Liberado"</formula>
    </cfRule>
    <cfRule type="expression" dxfId="2301" priority="17027">
      <formula>$B2230="Descargado"</formula>
    </cfRule>
    <cfRule type="expression" dxfId="2300" priority="17028">
      <formula>$B2230="Frontera"</formula>
    </cfRule>
    <cfRule type="expression" dxfId="2299" priority="17029">
      <formula>$B2230="Cargado"</formula>
    </cfRule>
    <cfRule type="expression" dxfId="2298" priority="17030">
      <formula>$B2230="Cancelado"</formula>
    </cfRule>
    <cfRule type="expression" dxfId="2" priority="17031">
      <formula>$B2230="Confirmado"</formula>
    </cfRule>
    <cfRule type="expression" dxfId="2296" priority="17032">
      <formula>$B2230="Solicitado"</formula>
    </cfRule>
    <cfRule type="expression" dxfId="2295" priority="17033">
      <formula>$B2230="Arribado"</formula>
    </cfRule>
    <cfRule type="expression" dxfId="2299" priority="17013">
      <formula>$B2230="Cargado"</formula>
    </cfRule>
    <cfRule type="expression" dxfId="2298" priority="17014">
      <formula>$B2230="Cancelado"</formula>
    </cfRule>
  </conditionalFormatting>
  <conditionalFormatting sqref="A2231 C2231:H2231 J2231:K2231 M2231:U2231">
    <cfRule type="expression" dxfId="2" priority="18535">
      <formula>$B2231="Confirmado"</formula>
    </cfRule>
    <cfRule type="expression" dxfId="2301" priority="18531">
      <formula>$B2231="Descargado"</formula>
    </cfRule>
    <cfRule type="expression" dxfId="2300" priority="18532">
      <formula>$B2231="Frontera"</formula>
    </cfRule>
    <cfRule type="expression" dxfId="2299" priority="18533">
      <formula>$B2231="Cargado"</formula>
    </cfRule>
    <cfRule type="expression" dxfId="2298" priority="18534">
      <formula>$B2231="Cancelado"</formula>
    </cfRule>
    <cfRule type="expression" dxfId="2296" priority="18536">
      <formula>$B2231="Solicitado"</formula>
    </cfRule>
    <cfRule type="expression" dxfId="2295" priority="18537">
      <formula>$B2231="Arribado"</formula>
    </cfRule>
    <cfRule type="expression" dxfId="2302" priority="18530">
      <formula>$B2231="Liberado"</formula>
    </cfRule>
  </conditionalFormatting>
  <conditionalFormatting sqref="A2231 J2231:K2231 C2231:H2231 M2231:U2231">
    <cfRule type="expression" dxfId="2302" priority="18538">
      <formula>$B2231="Liberado"</formula>
    </cfRule>
    <cfRule type="expression" dxfId="2" priority="18551">
      <formula>$B2231="Confirmado"</formula>
    </cfRule>
    <cfRule type="expression" dxfId="2296" priority="18552">
      <formula>$B2231="Solicitado"</formula>
    </cfRule>
    <cfRule type="expression" dxfId="2301" priority="18539">
      <formula>$B2231="Descargado"</formula>
    </cfRule>
    <cfRule type="expression" dxfId="2298" priority="18542">
      <formula>$B2231="Cancelado"</formula>
    </cfRule>
    <cfRule type="expression" dxfId="2296" priority="18544">
      <formula>$B2231="Solicitado"</formula>
    </cfRule>
    <cfRule type="expression" dxfId="2301" priority="18547">
      <formula>$B2231="Descargado"</formula>
    </cfRule>
    <cfRule type="expression" dxfId="2295" priority="18545">
      <formula>$B2231="Arribado"</formula>
    </cfRule>
    <cfRule type="expression" dxfId="2302" priority="18522">
      <formula>$B2231="Liberado"</formula>
    </cfRule>
    <cfRule type="expression" dxfId="2301" priority="18523">
      <formula>$B2231="Descargado"</formula>
    </cfRule>
    <cfRule type="expression" dxfId="2300" priority="18524">
      <formula>$B2231="Frontera"</formula>
    </cfRule>
    <cfRule type="expression" dxfId="2299" priority="18525">
      <formula>$B2231="Cargado"</formula>
    </cfRule>
    <cfRule type="expression" dxfId="2298" priority="18526">
      <formula>$B2231="Cancelado"</formula>
    </cfRule>
    <cfRule type="expression" dxfId="2" priority="18527">
      <formula>$B2231="Confirmado"</formula>
    </cfRule>
    <cfRule type="expression" dxfId="2296" priority="18528">
      <formula>$B2231="Solicitado"</formula>
    </cfRule>
    <cfRule type="expression" dxfId="2295" priority="18529">
      <formula>$B2231="Arribado"</formula>
    </cfRule>
    <cfRule type="expression" dxfId="2" priority="18543">
      <formula>$B2231="Confirmado"</formula>
    </cfRule>
    <cfRule type="expression" dxfId="2295" priority="18553">
      <formula>$B2231="Arribado"</formula>
    </cfRule>
    <cfRule type="expression" dxfId="2300" priority="18548">
      <formula>$B2231="Frontera"</formula>
    </cfRule>
    <cfRule type="expression" dxfId="2302" priority="18546">
      <formula>$B2231="Liberado"</formula>
    </cfRule>
    <cfRule type="expression" dxfId="2299" priority="18549">
      <formula>$B2231="Cargado"</formula>
    </cfRule>
    <cfRule type="expression" dxfId="2300" priority="18540">
      <formula>$B2231="Frontera"</formula>
    </cfRule>
    <cfRule type="expression" dxfId="2299" priority="18541">
      <formula>$B2231="Cargado"</formula>
    </cfRule>
    <cfRule type="expression" dxfId="2298" priority="18550">
      <formula>$B2231="Cancelado"</formula>
    </cfRule>
  </conditionalFormatting>
  <conditionalFormatting sqref="A2231">
    <cfRule type="expression" dxfId="2300" priority="18484">
      <formula>$B2231="Frontera"</formula>
    </cfRule>
    <cfRule type="expression" dxfId="2301" priority="18483">
      <formula>$B2231="Descargado"</formula>
    </cfRule>
    <cfRule type="expression" dxfId="2302" priority="18482">
      <formula>$B2231="Liberado"</formula>
    </cfRule>
    <cfRule type="expression" dxfId="2295" priority="18481">
      <formula>$B2231="Arribado"</formula>
    </cfRule>
    <cfRule type="expression" dxfId="2296" priority="18480">
      <formula>$B2231="Solicitado"</formula>
    </cfRule>
    <cfRule type="expression" dxfId="2" priority="18479">
      <formula>$B2231="Confirmado"</formula>
    </cfRule>
    <cfRule type="expression" dxfId="2298" priority="18478">
      <formula>$B2231="Cancelado"</formula>
    </cfRule>
    <cfRule type="expression" dxfId="2299" priority="18485">
      <formula>$B2231="Cargado"</formula>
    </cfRule>
    <cfRule type="expression" dxfId="2298" priority="18486">
      <formula>$B2231="Cancelado"</formula>
    </cfRule>
    <cfRule type="expression" dxfId="2296" priority="18488">
      <formula>$B2231="Solicitado"</formula>
    </cfRule>
    <cfRule type="expression" dxfId="2295" priority="18489">
      <formula>$B2231="Arribado"</formula>
    </cfRule>
    <cfRule type="expression" dxfId="2298" priority="18462">
      <formula>$B2231="Cancelado"</formula>
    </cfRule>
    <cfRule type="expression" dxfId="2301" priority="18459">
      <formula>$B2231="Descargado"</formula>
    </cfRule>
    <cfRule type="expression" dxfId="2302" priority="18458">
      <formula>$B2231="Liberado"</formula>
    </cfRule>
    <cfRule type="expression" dxfId="2300" priority="18460">
      <formula>$B2231="Frontera"</formula>
    </cfRule>
    <cfRule type="expression" dxfId="2299" priority="18461">
      <formula>$B2231="Cargado"</formula>
    </cfRule>
    <cfRule type="expression" dxfId="2" priority="18487">
      <formula>$B2231="Confirmado"</formula>
    </cfRule>
    <cfRule type="expression" dxfId="2" priority="18463">
      <formula>$B2231="Confirmado"</formula>
    </cfRule>
    <cfRule type="expression" dxfId="2296" priority="18464">
      <formula>$B2231="Solicitado"</formula>
    </cfRule>
    <cfRule type="expression" dxfId="2295" priority="18465">
      <formula>$B2231="Arribado"</formula>
    </cfRule>
    <cfRule type="expression" dxfId="2302" priority="18466">
      <formula>$B2231="Liberado"</formula>
    </cfRule>
    <cfRule type="expression" dxfId="2301" priority="18467">
      <formula>$B2231="Descargado"</formula>
    </cfRule>
    <cfRule type="expression" dxfId="2300" priority="18468">
      <formula>$B2231="Frontera"</formula>
    </cfRule>
    <cfRule type="expression" dxfId="2299" priority="18469">
      <formula>$B2231="Cargado"</formula>
    </cfRule>
    <cfRule type="expression" dxfId="2298" priority="18470">
      <formula>$B2231="Cancelado"</formula>
    </cfRule>
    <cfRule type="expression" dxfId="2" priority="18471">
      <formula>$B2231="Confirmado"</formula>
    </cfRule>
    <cfRule type="expression" dxfId="2296" priority="18472">
      <formula>$B2231="Solicitado"</formula>
    </cfRule>
    <cfRule type="expression" dxfId="2295" priority="18473">
      <formula>$B2231="Arribado"</formula>
    </cfRule>
    <cfRule type="expression" dxfId="2302" priority="18474">
      <formula>$B2231="Liberado"</formula>
    </cfRule>
    <cfRule type="expression" dxfId="2301" priority="18475">
      <formula>$B2231="Descargado"</formula>
    </cfRule>
    <cfRule type="expression" dxfId="2300" priority="18476">
      <formula>$B2231="Frontera"</formula>
    </cfRule>
    <cfRule type="expression" dxfId="2299" priority="18477">
      <formula>$B2231="Cargado"</formula>
    </cfRule>
  </conditionalFormatting>
  <conditionalFormatting sqref="A2232 C2232:H2232 J2232:K2232 M2232:U2232">
    <cfRule type="expression" dxfId="2295" priority="18121">
      <formula>$B2232="Arribado"</formula>
    </cfRule>
    <cfRule type="expression" dxfId="2302" priority="18114">
      <formula>$B2232="Liberado"</formula>
    </cfRule>
    <cfRule type="expression" dxfId="2301" priority="18115">
      <formula>$B2232="Descargado"</formula>
    </cfRule>
    <cfRule type="expression" dxfId="2300" priority="18116">
      <formula>$B2232="Frontera"</formula>
    </cfRule>
    <cfRule type="expression" dxfId="2299" priority="18117">
      <formula>$B2232="Cargado"</formula>
    </cfRule>
    <cfRule type="expression" dxfId="2298" priority="18118">
      <formula>$B2232="Cancelado"</formula>
    </cfRule>
    <cfRule type="expression" dxfId="2296" priority="18120">
      <formula>$B2232="Solicitado"</formula>
    </cfRule>
    <cfRule type="expression" dxfId="2" priority="18119">
      <formula>$B2232="Confirmado"</formula>
    </cfRule>
  </conditionalFormatting>
  <conditionalFormatting sqref="A2232 J2232:K2232 C2232:H2232 M2232:U2232">
    <cfRule type="expression" dxfId="2300" priority="18124">
      <formula>$B2232="Frontera"</formula>
    </cfRule>
    <cfRule type="expression" dxfId="2299" priority="18125">
      <formula>$B2232="Cargado"</formula>
    </cfRule>
    <cfRule type="expression" dxfId="2298" priority="18126">
      <formula>$B2232="Cancelado"</formula>
    </cfRule>
    <cfRule type="expression" dxfId="2" priority="18127">
      <formula>$B2232="Confirmado"</formula>
    </cfRule>
    <cfRule type="expression" dxfId="2296" priority="18128">
      <formula>$B2232="Solicitado"</formula>
    </cfRule>
    <cfRule type="expression" dxfId="2295" priority="18129">
      <formula>$B2232="Arribado"</formula>
    </cfRule>
    <cfRule type="expression" dxfId="2302" priority="18130">
      <formula>$B2232="Liberado"</formula>
    </cfRule>
    <cfRule type="expression" dxfId="2296" priority="18136">
      <formula>$B2232="Solicitado"</formula>
    </cfRule>
    <cfRule type="expression" dxfId="2302" priority="18122">
      <formula>$B2232="Liberado"</formula>
    </cfRule>
    <cfRule type="expression" dxfId="2301" priority="18107">
      <formula>$B2232="Descargado"</formula>
    </cfRule>
    <cfRule type="expression" dxfId="2300" priority="18108">
      <formula>$B2232="Frontera"</formula>
    </cfRule>
    <cfRule type="expression" dxfId="2299" priority="18109">
      <formula>$B2232="Cargado"</formula>
    </cfRule>
    <cfRule type="expression" dxfId="2298" priority="18110">
      <formula>$B2232="Cancelado"</formula>
    </cfRule>
    <cfRule type="expression" dxfId="2" priority="18111">
      <formula>$B2232="Confirmado"</formula>
    </cfRule>
    <cfRule type="expression" dxfId="2296" priority="18112">
      <formula>$B2232="Solicitado"</formula>
    </cfRule>
    <cfRule type="expression" dxfId="2295" priority="18113">
      <formula>$B2232="Arribado"</formula>
    </cfRule>
    <cfRule type="expression" dxfId="2295" priority="18137">
      <formula>$B2232="Arribado"</formula>
    </cfRule>
    <cfRule type="expression" dxfId="2302" priority="18106">
      <formula>$B2232="Liberado"</formula>
    </cfRule>
    <cfRule type="expression" dxfId="2" priority="18135">
      <formula>$B2232="Confirmado"</formula>
    </cfRule>
    <cfRule type="expression" dxfId="2298" priority="18134">
      <formula>$B2232="Cancelado"</formula>
    </cfRule>
    <cfRule type="expression" dxfId="2299" priority="18133">
      <formula>$B2232="Cargado"</formula>
    </cfRule>
    <cfRule type="expression" dxfId="2300" priority="18132">
      <formula>$B2232="Frontera"</formula>
    </cfRule>
    <cfRule type="expression" dxfId="2301" priority="18131">
      <formula>$B2232="Descargado"</formula>
    </cfRule>
    <cfRule type="expression" dxfId="2301" priority="18123">
      <formula>$B2232="Descargado"</formula>
    </cfRule>
  </conditionalFormatting>
  <conditionalFormatting sqref="A2232">
    <cfRule type="expression" dxfId="2300" priority="18044">
      <formula>$B2232="Frontera"</formula>
    </cfRule>
    <cfRule type="expression" dxfId="2302" priority="18058">
      <formula>$B2232="Liberado"</formula>
    </cfRule>
    <cfRule type="expression" dxfId="2296" priority="18072">
      <formula>$B2232="Solicitado"</formula>
    </cfRule>
    <cfRule type="expression" dxfId="2300" priority="18052">
      <formula>$B2232="Frontera"</formula>
    </cfRule>
    <cfRule type="expression" dxfId="2301" priority="18051">
      <formula>$B2232="Descargado"</formula>
    </cfRule>
    <cfRule type="expression" dxfId="2302" priority="18050">
      <formula>$B2232="Liberado"</formula>
    </cfRule>
    <cfRule type="expression" dxfId="2295" priority="18049">
      <formula>$B2232="Arribado"</formula>
    </cfRule>
    <cfRule type="expression" dxfId="2296" priority="18048">
      <formula>$B2232="Solicitado"</formula>
    </cfRule>
    <cfRule type="expression" dxfId="2" priority="18047">
      <formula>$B2232="Confirmado"</formula>
    </cfRule>
    <cfRule type="expression" dxfId="2298" priority="18046">
      <formula>$B2232="Cancelado"</formula>
    </cfRule>
    <cfRule type="expression" dxfId="2299" priority="18045">
      <formula>$B2232="Cargado"</formula>
    </cfRule>
    <cfRule type="expression" dxfId="2301" priority="18043">
      <formula>$B2232="Descargado"</formula>
    </cfRule>
    <cfRule type="expression" dxfId="2302" priority="18042">
      <formula>$B2232="Liberado"</formula>
    </cfRule>
    <cfRule type="expression" dxfId="2301" priority="18059">
      <formula>$B2232="Descargado"</formula>
    </cfRule>
    <cfRule type="expression" dxfId="2300" priority="18060">
      <formula>$B2232="Frontera"</formula>
    </cfRule>
    <cfRule type="expression" dxfId="2299" priority="18061">
      <formula>$B2232="Cargado"</formula>
    </cfRule>
    <cfRule type="expression" dxfId="2298" priority="18062">
      <formula>$B2232="Cancelado"</formula>
    </cfRule>
    <cfRule type="expression" dxfId="2" priority="18063">
      <formula>$B2232="Confirmado"</formula>
    </cfRule>
    <cfRule type="expression" dxfId="2296" priority="18064">
      <formula>$B2232="Solicitado"</formula>
    </cfRule>
    <cfRule type="expression" dxfId="2295" priority="18065">
      <formula>$B2232="Arribado"</formula>
    </cfRule>
    <cfRule type="expression" dxfId="2302" priority="18066">
      <formula>$B2232="Liberado"</formula>
    </cfRule>
    <cfRule type="expression" dxfId="2301" priority="18067">
      <formula>$B2232="Descargado"</formula>
    </cfRule>
    <cfRule type="expression" dxfId="2300" priority="18068">
      <formula>$B2232="Frontera"</formula>
    </cfRule>
    <cfRule type="expression" dxfId="2299" priority="18069">
      <formula>$B2232="Cargado"</formula>
    </cfRule>
    <cfRule type="expression" dxfId="2298" priority="18070">
      <formula>$B2232="Cancelado"</formula>
    </cfRule>
    <cfRule type="expression" dxfId="2" priority="18071">
      <formula>$B2232="Confirmado"</formula>
    </cfRule>
    <cfRule type="expression" dxfId="2295" priority="18073">
      <formula>$B2232="Arribado"</formula>
    </cfRule>
    <cfRule type="expression" dxfId="2295" priority="18057">
      <formula>$B2232="Arribado"</formula>
    </cfRule>
    <cfRule type="expression" dxfId="2296" priority="18056">
      <formula>$B2232="Solicitado"</formula>
    </cfRule>
    <cfRule type="expression" dxfId="2" priority="18055">
      <formula>$B2232="Confirmado"</formula>
    </cfRule>
    <cfRule type="expression" dxfId="2298" priority="18054">
      <formula>$B2232="Cancelado"</formula>
    </cfRule>
    <cfRule type="expression" dxfId="2299" priority="18053">
      <formula>$B2232="Cargado"</formula>
    </cfRule>
  </conditionalFormatting>
  <conditionalFormatting sqref="A2233:A2245 C2233:H2245 J2233:K2245 M2233:U2245">
    <cfRule type="expression" dxfId="2298" priority="17910">
      <formula>$B2233="Cancelado"</formula>
    </cfRule>
    <cfRule type="expression" dxfId="2301" priority="17907">
      <formula>$B2233="Descargado"</formula>
    </cfRule>
    <cfRule type="expression" dxfId="2" priority="17911">
      <formula>$B2233="Confirmado"</formula>
    </cfRule>
    <cfRule type="expression" dxfId="2296" priority="17912">
      <formula>$B2233="Solicitado"</formula>
    </cfRule>
    <cfRule type="expression" dxfId="2295" priority="17913">
      <formula>$B2233="Arribado"</formula>
    </cfRule>
    <cfRule type="expression" dxfId="2302" priority="17906">
      <formula>$B2233="Liberado"</formula>
    </cfRule>
    <cfRule type="expression" dxfId="2300" priority="17908">
      <formula>$B2233="Frontera"</formula>
    </cfRule>
    <cfRule type="expression" dxfId="2299" priority="17909">
      <formula>$B2233="Cargado"</formula>
    </cfRule>
  </conditionalFormatting>
  <conditionalFormatting sqref="A2233:A2245 J2233:K2245 C2233:H2245 M2233:U2245">
    <cfRule type="expression" dxfId="2302" priority="17898">
      <formula>$B2233="Liberado"</formula>
    </cfRule>
    <cfRule type="expression" dxfId="2" priority="17919">
      <formula>$B2233="Confirmado"</formula>
    </cfRule>
    <cfRule type="expression" dxfId="2296" priority="17920">
      <formula>$B2233="Solicitado"</formula>
    </cfRule>
    <cfRule type="expression" dxfId="2295" priority="17921">
      <formula>$B2233="Arribado"</formula>
    </cfRule>
    <cfRule type="expression" dxfId="2302" priority="17922">
      <formula>$B2233="Liberado"</formula>
    </cfRule>
    <cfRule type="expression" dxfId="2301" priority="17923">
      <formula>$B2233="Descargado"</formula>
    </cfRule>
    <cfRule type="expression" dxfId="2300" priority="17924">
      <formula>$B2233="Frontera"</formula>
    </cfRule>
    <cfRule type="expression" dxfId="2299" priority="17925">
      <formula>$B2233="Cargado"</formula>
    </cfRule>
    <cfRule type="expression" dxfId="2298" priority="17918">
      <formula>$B2233="Cancelado"</formula>
    </cfRule>
    <cfRule type="expression" dxfId="2298" priority="17926">
      <formula>$B2233="Cancelado"</formula>
    </cfRule>
    <cfRule type="expression" dxfId="2" priority="17927">
      <formula>$B2233="Confirmado"</formula>
    </cfRule>
    <cfRule type="expression" dxfId="2296" priority="17928">
      <formula>$B2233="Solicitado"</formula>
    </cfRule>
    <cfRule type="expression" dxfId="2295" priority="17929">
      <formula>$B2233="Arribado"</formula>
    </cfRule>
    <cfRule type="expression" dxfId="2301" priority="17899">
      <formula>$B2233="Descargado"</formula>
    </cfRule>
    <cfRule type="expression" dxfId="2300" priority="17900">
      <formula>$B2233="Frontera"</formula>
    </cfRule>
    <cfRule type="expression" dxfId="2299" priority="17901">
      <formula>$B2233="Cargado"</formula>
    </cfRule>
    <cfRule type="expression" dxfId="2298" priority="17902">
      <formula>$B2233="Cancelado"</formula>
    </cfRule>
    <cfRule type="expression" dxfId="2" priority="17903">
      <formula>$B2233="Confirmado"</formula>
    </cfRule>
    <cfRule type="expression" dxfId="2296" priority="17904">
      <formula>$B2233="Solicitado"</formula>
    </cfRule>
    <cfRule type="expression" dxfId="2295" priority="17905">
      <formula>$B2233="Arribado"</formula>
    </cfRule>
    <cfRule type="expression" dxfId="2302" priority="17914">
      <formula>$B2233="Liberado"</formula>
    </cfRule>
    <cfRule type="expression" dxfId="2301" priority="17915">
      <formula>$B2233="Descargado"</formula>
    </cfRule>
    <cfRule type="expression" dxfId="2300" priority="17916">
      <formula>$B2233="Frontera"</formula>
    </cfRule>
    <cfRule type="expression" dxfId="2299" priority="17917">
      <formula>$B2233="Cargado"</formula>
    </cfRule>
  </conditionalFormatting>
  <conditionalFormatting sqref="A2233:A2245">
    <cfRule type="expression" dxfId="2296" priority="17856">
      <formula>$B2233="Solicitado"</formula>
    </cfRule>
    <cfRule type="expression" dxfId="2" priority="17855">
      <formula>$B2233="Confirmado"</formula>
    </cfRule>
    <cfRule type="expression" dxfId="2298" priority="17854">
      <formula>$B2233="Cancelado"</formula>
    </cfRule>
    <cfRule type="expression" dxfId="2299" priority="17853">
      <formula>$B2233="Cargado"</formula>
    </cfRule>
    <cfRule type="expression" dxfId="2300" priority="17852">
      <formula>$B2233="Frontera"</formula>
    </cfRule>
    <cfRule type="expression" dxfId="2298" priority="17846">
      <formula>$B2233="Cancelado"</formula>
    </cfRule>
    <cfRule type="expression" dxfId="2299" priority="17845">
      <formula>$B2233="Cargado"</formula>
    </cfRule>
    <cfRule type="expression" dxfId="2300" priority="17844">
      <formula>$B2233="Frontera"</formula>
    </cfRule>
    <cfRule type="expression" dxfId="2295" priority="17841">
      <formula>$B2233="Arribado"</formula>
    </cfRule>
    <cfRule type="expression" dxfId="2296" priority="17840">
      <formula>$B2233="Solicitado"</formula>
    </cfRule>
    <cfRule type="expression" dxfId="2" priority="17839">
      <formula>$B2233="Confirmado"</formula>
    </cfRule>
    <cfRule type="expression" dxfId="2298" priority="17838">
      <formula>$B2233="Cancelado"</formula>
    </cfRule>
    <cfRule type="expression" dxfId="2299" priority="17837">
      <formula>$B2233="Cargado"</formula>
    </cfRule>
    <cfRule type="expression" dxfId="2300" priority="17836">
      <formula>$B2233="Frontera"</formula>
    </cfRule>
    <cfRule type="expression" dxfId="2295" priority="17857">
      <formula>$B2233="Arribado"</formula>
    </cfRule>
    <cfRule type="expression" dxfId="2302" priority="17858">
      <formula>$B2233="Liberado"</formula>
    </cfRule>
    <cfRule type="expression" dxfId="2301" priority="17843">
      <formula>$B2233="Descargado"</formula>
    </cfRule>
    <cfRule type="expression" dxfId="2301" priority="17835">
      <formula>$B2233="Descargado"</formula>
    </cfRule>
    <cfRule type="expression" dxfId="2301" priority="17851">
      <formula>$B2233="Descargado"</formula>
    </cfRule>
    <cfRule type="expression" dxfId="2302" priority="17834">
      <formula>$B2233="Liberado"</formula>
    </cfRule>
    <cfRule type="expression" dxfId="2295" priority="17849">
      <formula>$B2233="Arribado"</formula>
    </cfRule>
    <cfRule type="expression" dxfId="2296" priority="17848">
      <formula>$B2233="Solicitado"</formula>
    </cfRule>
    <cfRule type="expression" dxfId="2" priority="17847">
      <formula>$B2233="Confirmado"</formula>
    </cfRule>
    <cfRule type="expression" dxfId="2302" priority="17842">
      <formula>$B2233="Liberado"</formula>
    </cfRule>
    <cfRule type="expression" dxfId="2" priority="17863">
      <formula>$B2233="Confirmado"</formula>
    </cfRule>
    <cfRule type="expression" dxfId="2298" priority="17862">
      <formula>$B2233="Cancelado"</formula>
    </cfRule>
    <cfRule type="expression" dxfId="2302" priority="17850">
      <formula>$B2233="Liberado"</formula>
    </cfRule>
    <cfRule type="expression" dxfId="2300" priority="17860">
      <formula>$B2233="Frontera"</formula>
    </cfRule>
    <cfRule type="expression" dxfId="2301" priority="17859">
      <formula>$B2233="Descargado"</formula>
    </cfRule>
    <cfRule type="expression" dxfId="2295" priority="17865">
      <formula>$B2233="Arribado"</formula>
    </cfRule>
    <cfRule type="expression" dxfId="2296" priority="17864">
      <formula>$B2233="Solicitado"</formula>
    </cfRule>
    <cfRule type="expression" dxfId="2299" priority="17861">
      <formula>$B2233="Cargado"</formula>
    </cfRule>
  </conditionalFormatting>
  <conditionalFormatting sqref="A2246 C2246:H2246 J2246:K2246 M2246:U2246">
    <cfRule type="expression" dxfId="2295" priority="16873">
      <formula>$B2246="Arribado"</formula>
    </cfRule>
    <cfRule type="expression" dxfId="2300" priority="16868">
      <formula>$B2246="Frontera"</formula>
    </cfRule>
    <cfRule type="expression" dxfId="2301" priority="16867">
      <formula>$B2246="Descargado"</formula>
    </cfRule>
    <cfRule type="expression" dxfId="2302" priority="16866">
      <formula>$B2246="Liberado"</formula>
    </cfRule>
    <cfRule type="expression" dxfId="2299" priority="16869">
      <formula>$B2246="Cargado"</formula>
    </cfRule>
    <cfRule type="expression" dxfId="2298" priority="16870">
      <formula>$B2246="Cancelado"</formula>
    </cfRule>
    <cfRule type="expression" dxfId="2" priority="16871">
      <formula>$B2246="Confirmado"</formula>
    </cfRule>
    <cfRule type="expression" dxfId="2296" priority="16872">
      <formula>$B2246="Solicitado"</formula>
    </cfRule>
  </conditionalFormatting>
  <conditionalFormatting sqref="A2246 J2246:K2246 C2246:H2246 M2246:U2246">
    <cfRule type="expression" dxfId="2" priority="16879">
      <formula>$B2246="Confirmado"</formula>
    </cfRule>
    <cfRule type="expression" dxfId="2298" priority="16878">
      <formula>$B2246="Cancelado"</formula>
    </cfRule>
    <cfRule type="expression" dxfId="2295" priority="16889">
      <formula>$B2246="Arribado"</formula>
    </cfRule>
    <cfRule type="expression" dxfId="2299" priority="16877">
      <formula>$B2246="Cargado"</formula>
    </cfRule>
    <cfRule type="expression" dxfId="2302" priority="16874">
      <formula>$B2246="Liberado"</formula>
    </cfRule>
    <cfRule type="expression" dxfId="2301" priority="16875">
      <formula>$B2246="Descargado"</formula>
    </cfRule>
    <cfRule type="expression" dxfId="2302" priority="16882">
      <formula>$B2246="Liberado"</formula>
    </cfRule>
    <cfRule type="expression" dxfId="2298" priority="16886">
      <formula>$B2246="Cancelado"</formula>
    </cfRule>
    <cfRule type="expression" dxfId="2300" priority="16876">
      <formula>$B2246="Frontera"</formula>
    </cfRule>
    <cfRule type="expression" dxfId="2300" priority="16884">
      <formula>$B2246="Frontera"</formula>
    </cfRule>
    <cfRule type="expression" dxfId="2301" priority="16883">
      <formula>$B2246="Descargado"</formula>
    </cfRule>
    <cfRule type="expression" dxfId="2295" priority="16881">
      <formula>$B2246="Arribado"</formula>
    </cfRule>
    <cfRule type="expression" dxfId="2296" priority="16880">
      <formula>$B2246="Solicitado"</formula>
    </cfRule>
    <cfRule type="expression" dxfId="2" priority="16887">
      <formula>$B2246="Confirmado"</formula>
    </cfRule>
    <cfRule type="expression" dxfId="2296" priority="16888">
      <formula>$B2246="Solicitado"</formula>
    </cfRule>
    <cfRule type="expression" dxfId="2295" priority="16865">
      <formula>$B2246="Arribado"</formula>
    </cfRule>
    <cfRule type="expression" dxfId="2296" priority="16864">
      <formula>$B2246="Solicitado"</formula>
    </cfRule>
    <cfRule type="expression" dxfId="2" priority="16863">
      <formula>$B2246="Confirmado"</formula>
    </cfRule>
    <cfRule type="expression" dxfId="2298" priority="16862">
      <formula>$B2246="Cancelado"</formula>
    </cfRule>
    <cfRule type="expression" dxfId="2299" priority="16861">
      <formula>$B2246="Cargado"</formula>
    </cfRule>
    <cfRule type="expression" dxfId="2300" priority="16860">
      <formula>$B2246="Frontera"</formula>
    </cfRule>
    <cfRule type="expression" dxfId="2301" priority="16859">
      <formula>$B2246="Descargado"</formula>
    </cfRule>
    <cfRule type="expression" dxfId="2302" priority="16858">
      <formula>$B2246="Liberado"</formula>
    </cfRule>
    <cfRule type="expression" dxfId="2299" priority="16885">
      <formula>$B2246="Cargado"</formula>
    </cfRule>
  </conditionalFormatting>
  <conditionalFormatting sqref="A2246">
    <cfRule type="expression" dxfId="2298" priority="16806">
      <formula>$B2246="Cancelado"</formula>
    </cfRule>
    <cfRule type="expression" dxfId="2299" priority="16805">
      <formula>$B2246="Cargado"</formula>
    </cfRule>
    <cfRule type="expression" dxfId="2301" priority="16795">
      <formula>$B2246="Descargado"</formula>
    </cfRule>
    <cfRule type="expression" dxfId="2300" priority="16796">
      <formula>$B2246="Frontera"</formula>
    </cfRule>
    <cfRule type="expression" dxfId="2299" priority="16797">
      <formula>$B2246="Cargado"</formula>
    </cfRule>
    <cfRule type="expression" dxfId="2298" priority="16798">
      <formula>$B2246="Cancelado"</formula>
    </cfRule>
    <cfRule type="expression" dxfId="2" priority="16799">
      <formula>$B2246="Confirmado"</formula>
    </cfRule>
    <cfRule type="expression" dxfId="2296" priority="16800">
      <formula>$B2246="Solicitado"</formula>
    </cfRule>
    <cfRule type="expression" dxfId="2301" priority="16811">
      <formula>$B2246="Descargado"</formula>
    </cfRule>
    <cfRule type="expression" dxfId="2302" priority="16802">
      <formula>$B2246="Liberado"</formula>
    </cfRule>
    <cfRule type="expression" dxfId="2301" priority="16803">
      <formula>$B2246="Descargado"</formula>
    </cfRule>
    <cfRule type="expression" dxfId="2295" priority="16801">
      <formula>$B2246="Arribado"</formula>
    </cfRule>
    <cfRule type="expression" dxfId="2300" priority="16804">
      <formula>$B2246="Frontera"</formula>
    </cfRule>
    <cfRule type="expression" dxfId="2295" priority="16817">
      <formula>$B2246="Arribado"</formula>
    </cfRule>
    <cfRule type="expression" dxfId="2296" priority="16816">
      <formula>$B2246="Solicitado"</formula>
    </cfRule>
    <cfRule type="expression" dxfId="2" priority="16815">
      <formula>$B2246="Confirmado"</formula>
    </cfRule>
    <cfRule type="expression" dxfId="2298" priority="16814">
      <formula>$B2246="Cancelado"</formula>
    </cfRule>
    <cfRule type="expression" dxfId="2299" priority="16813">
      <formula>$B2246="Cargado"</formula>
    </cfRule>
    <cfRule type="expression" dxfId="2300" priority="16812">
      <formula>$B2246="Frontera"</formula>
    </cfRule>
    <cfRule type="expression" dxfId="2302" priority="16810">
      <formula>$B2246="Liberado"</formula>
    </cfRule>
    <cfRule type="expression" dxfId="2295" priority="16809">
      <formula>$B2246="Arribado"</formula>
    </cfRule>
    <cfRule type="expression" dxfId="2302" priority="16818">
      <formula>$B2246="Liberado"</formula>
    </cfRule>
    <cfRule type="expression" dxfId="2295" priority="16825">
      <formula>$B2246="Arribado"</formula>
    </cfRule>
    <cfRule type="expression" dxfId="2302" priority="16794">
      <formula>$B2246="Liberado"</formula>
    </cfRule>
    <cfRule type="expression" dxfId="2" priority="16823">
      <formula>$B2246="Confirmado"</formula>
    </cfRule>
    <cfRule type="expression" dxfId="2296" priority="16808">
      <formula>$B2246="Solicitado"</formula>
    </cfRule>
    <cfRule type="expression" dxfId="2298" priority="16822">
      <formula>$B2246="Cancelado"</formula>
    </cfRule>
    <cfRule type="expression" dxfId="2299" priority="16821">
      <formula>$B2246="Cargado"</formula>
    </cfRule>
    <cfRule type="expression" dxfId="2300" priority="16820">
      <formula>$B2246="Frontera"</formula>
    </cfRule>
    <cfRule type="expression" dxfId="2301" priority="16819">
      <formula>$B2246="Descargado"</formula>
    </cfRule>
    <cfRule type="expression" dxfId="2" priority="16807">
      <formula>$B2246="Confirmado"</formula>
    </cfRule>
    <cfRule type="expression" dxfId="2296" priority="16824">
      <formula>$B2246="Solicitado"</formula>
    </cfRule>
  </conditionalFormatting>
  <conditionalFormatting sqref="A2259 C2259:H2259 J2259:K2259 M2259:U2259">
    <cfRule type="expression" dxfId="2296" priority="15416">
      <formula>$B2259="Solicitado"</formula>
    </cfRule>
    <cfRule type="expression" dxfId="2298" priority="15414">
      <formula>$B2259="Cancelado"</formula>
    </cfRule>
    <cfRule type="expression" dxfId="2" priority="15415">
      <formula>$B2259="Confirmado"</formula>
    </cfRule>
    <cfRule type="expression" dxfId="2295" priority="15417">
      <formula>$B2259="Arribado"</formula>
    </cfRule>
    <cfRule type="expression" dxfId="2302" priority="15410">
      <formula>$B2259="Liberado"</formula>
    </cfRule>
    <cfRule type="expression" dxfId="2301" priority="15411">
      <formula>$B2259="Descargado"</formula>
    </cfRule>
    <cfRule type="expression" dxfId="2300" priority="15412">
      <formula>$B2259="Frontera"</formula>
    </cfRule>
    <cfRule type="expression" dxfId="2299" priority="15413">
      <formula>$B2259="Cargado"</formula>
    </cfRule>
  </conditionalFormatting>
  <conditionalFormatting sqref="A2259 J2259:K2259 C2259:H2259 M2259:U2259">
    <cfRule type="expression" dxfId="2298" priority="15422">
      <formula>$B2259="Cancelado"</formula>
    </cfRule>
    <cfRule type="expression" dxfId="2299" priority="15421">
      <formula>$B2259="Cargado"</formula>
    </cfRule>
    <cfRule type="expression" dxfId="2300" priority="15420">
      <formula>$B2259="Frontera"</formula>
    </cfRule>
    <cfRule type="expression" dxfId="2301" priority="15419">
      <formula>$B2259="Descargado"</formula>
    </cfRule>
    <cfRule type="expression" dxfId="2302" priority="15418">
      <formula>$B2259="Liberado"</formula>
    </cfRule>
    <cfRule type="expression" dxfId="2295" priority="15409">
      <formula>$B2259="Arribado"</formula>
    </cfRule>
    <cfRule type="expression" dxfId="2296" priority="15408">
      <formula>$B2259="Solicitado"</formula>
    </cfRule>
    <cfRule type="expression" dxfId="2" priority="15407">
      <formula>$B2259="Confirmado"</formula>
    </cfRule>
    <cfRule type="expression" dxfId="2298" priority="15406">
      <formula>$B2259="Cancelado"</formula>
    </cfRule>
    <cfRule type="expression" dxfId="2300" priority="15404">
      <formula>$B2259="Frontera"</formula>
    </cfRule>
    <cfRule type="expression" dxfId="2301" priority="15403">
      <formula>$B2259="Descargado"</formula>
    </cfRule>
    <cfRule type="expression" dxfId="2302" priority="15402">
      <formula>$B2259="Liberado"</formula>
    </cfRule>
    <cfRule type="expression" dxfId="2299" priority="15405">
      <formula>$B2259="Cargado"</formula>
    </cfRule>
    <cfRule type="expression" dxfId="2296" priority="15424">
      <formula>$B2259="Solicitado"</formula>
    </cfRule>
    <cfRule type="expression" dxfId="2295" priority="15433">
      <formula>$B2259="Arribado"</formula>
    </cfRule>
    <cfRule type="expression" dxfId="2296" priority="15432">
      <formula>$B2259="Solicitado"</formula>
    </cfRule>
    <cfRule type="expression" dxfId="2" priority="15431">
      <formula>$B2259="Confirmado"</formula>
    </cfRule>
    <cfRule type="expression" dxfId="2298" priority="15430">
      <formula>$B2259="Cancelado"</formula>
    </cfRule>
    <cfRule type="expression" dxfId="2299" priority="15429">
      <formula>$B2259="Cargado"</formula>
    </cfRule>
    <cfRule type="expression" dxfId="2300" priority="15428">
      <formula>$B2259="Frontera"</formula>
    </cfRule>
    <cfRule type="expression" dxfId="2301" priority="15427">
      <formula>$B2259="Descargado"</formula>
    </cfRule>
    <cfRule type="expression" dxfId="2302" priority="15426">
      <formula>$B2259="Liberado"</formula>
    </cfRule>
    <cfRule type="expression" dxfId="2295" priority="15425">
      <formula>$B2259="Arribado"</formula>
    </cfRule>
    <cfRule type="expression" dxfId="2" priority="15423">
      <formula>$B2259="Confirmado"</formula>
    </cfRule>
  </conditionalFormatting>
  <conditionalFormatting sqref="A2259">
    <cfRule type="expression" dxfId="2295" priority="15345">
      <formula>$B2259="Arribado"</formula>
    </cfRule>
    <cfRule type="expression" dxfId="2301" priority="15355">
      <formula>$B2259="Descargado"</formula>
    </cfRule>
    <cfRule type="expression" dxfId="2300" priority="15356">
      <formula>$B2259="Frontera"</formula>
    </cfRule>
    <cfRule type="expression" dxfId="2299" priority="15357">
      <formula>$B2259="Cargado"</formula>
    </cfRule>
    <cfRule type="expression" dxfId="2298" priority="15358">
      <formula>$B2259="Cancelado"</formula>
    </cfRule>
    <cfRule type="expression" dxfId="2" priority="15359">
      <formula>$B2259="Confirmado"</formula>
    </cfRule>
    <cfRule type="expression" dxfId="2296" priority="15360">
      <formula>$B2259="Solicitado"</formula>
    </cfRule>
    <cfRule type="expression" dxfId="2295" priority="15361">
      <formula>$B2259="Arribado"</formula>
    </cfRule>
    <cfRule type="expression" dxfId="2302" priority="15354">
      <formula>$B2259="Liberado"</formula>
    </cfRule>
    <cfRule type="expression" dxfId="2302" priority="15362">
      <formula>$B2259="Liberado"</formula>
    </cfRule>
    <cfRule type="expression" dxfId="2302" priority="15338">
      <formula>$B2259="Liberado"</formula>
    </cfRule>
    <cfRule type="expression" dxfId="2301" priority="15339">
      <formula>$B2259="Descargado"</formula>
    </cfRule>
    <cfRule type="expression" dxfId="2301" priority="15363">
      <formula>$B2259="Descargado"</formula>
    </cfRule>
    <cfRule type="expression" dxfId="2300" priority="15364">
      <formula>$B2259="Frontera"</formula>
    </cfRule>
    <cfRule type="expression" dxfId="2299" priority="15365">
      <formula>$B2259="Cargado"</formula>
    </cfRule>
    <cfRule type="expression" dxfId="2" priority="15351">
      <formula>$B2259="Confirmado"</formula>
    </cfRule>
    <cfRule type="expression" dxfId="2298" priority="15366">
      <formula>$B2259="Cancelado"</formula>
    </cfRule>
    <cfRule type="expression" dxfId="2" priority="15367">
      <formula>$B2259="Confirmado"</formula>
    </cfRule>
    <cfRule type="expression" dxfId="2296" priority="15368">
      <formula>$B2259="Solicitado"</formula>
    </cfRule>
    <cfRule type="expression" dxfId="2295" priority="15369">
      <formula>$B2259="Arribado"</formula>
    </cfRule>
    <cfRule type="expression" dxfId="2300" priority="15340">
      <formula>$B2259="Frontera"</formula>
    </cfRule>
    <cfRule type="expression" dxfId="2299" priority="15341">
      <formula>$B2259="Cargado"</formula>
    </cfRule>
    <cfRule type="expression" dxfId="2298" priority="15342">
      <formula>$B2259="Cancelado"</formula>
    </cfRule>
    <cfRule type="expression" dxfId="2" priority="15343">
      <formula>$B2259="Confirmado"</formula>
    </cfRule>
    <cfRule type="expression" dxfId="2296" priority="15344">
      <formula>$B2259="Solicitado"</formula>
    </cfRule>
    <cfRule type="expression" dxfId="2302" priority="15346">
      <formula>$B2259="Liberado"</formula>
    </cfRule>
    <cfRule type="expression" dxfId="2301" priority="15347">
      <formula>$B2259="Descargado"</formula>
    </cfRule>
    <cfRule type="expression" dxfId="2300" priority="15348">
      <formula>$B2259="Frontera"</formula>
    </cfRule>
    <cfRule type="expression" dxfId="2299" priority="15349">
      <formula>$B2259="Cargado"</formula>
    </cfRule>
    <cfRule type="expression" dxfId="2298" priority="15350">
      <formula>$B2259="Cancelado"</formula>
    </cfRule>
    <cfRule type="expression" dxfId="2296" priority="15352">
      <formula>$B2259="Solicitado"</formula>
    </cfRule>
    <cfRule type="expression" dxfId="2295" priority="15353">
      <formula>$B2259="Arribado"</formula>
    </cfRule>
  </conditionalFormatting>
  <conditionalFormatting sqref="A2260 C2260:H2260 J2260:K2260 M2260:U2260">
    <cfRule type="expression" dxfId="2302" priority="16242">
      <formula>$B2260="Liberado"</formula>
    </cfRule>
    <cfRule type="expression" dxfId="2301" priority="16243">
      <formula>$B2260="Descargado"</formula>
    </cfRule>
    <cfRule type="expression" dxfId="2300" priority="16244">
      <formula>$B2260="Frontera"</formula>
    </cfRule>
    <cfRule type="expression" dxfId="2299" priority="16245">
      <formula>$B2260="Cargado"</formula>
    </cfRule>
    <cfRule type="expression" dxfId="2" priority="16247">
      <formula>$B2260="Confirmado"</formula>
    </cfRule>
    <cfRule type="expression" dxfId="2296" priority="16248">
      <formula>$B2260="Solicitado"</formula>
    </cfRule>
    <cfRule type="expression" dxfId="2295" priority="16249">
      <formula>$B2260="Arribado"</formula>
    </cfRule>
    <cfRule type="expression" dxfId="2298" priority="16246">
      <formula>$B2260="Cancelado"</formula>
    </cfRule>
  </conditionalFormatting>
  <conditionalFormatting sqref="A2260 J2260:K2260 C2260:H2260 M2260:U2260">
    <cfRule type="expression" dxfId="2298" priority="16254">
      <formula>$B2260="Cancelado"</formula>
    </cfRule>
    <cfRule type="expression" dxfId="2" priority="16255">
      <formula>$B2260="Confirmado"</formula>
    </cfRule>
    <cfRule type="expression" dxfId="2296" priority="16256">
      <formula>$B2260="Solicitado"</formula>
    </cfRule>
    <cfRule type="expression" dxfId="2295" priority="16257">
      <formula>$B2260="Arribado"</formula>
    </cfRule>
    <cfRule type="expression" dxfId="2302" priority="16258">
      <formula>$B2260="Liberado"</formula>
    </cfRule>
    <cfRule type="expression" dxfId="2295" priority="16241">
      <formula>$B2260="Arribado"</formula>
    </cfRule>
    <cfRule type="expression" dxfId="2296" priority="16240">
      <formula>$B2260="Solicitado"</formula>
    </cfRule>
    <cfRule type="expression" dxfId="2298" priority="16238">
      <formula>$B2260="Cancelado"</formula>
    </cfRule>
    <cfRule type="expression" dxfId="2301" priority="16259">
      <formula>$B2260="Descargado"</formula>
    </cfRule>
    <cfRule type="expression" dxfId="2300" priority="16260">
      <formula>$B2260="Frontera"</formula>
    </cfRule>
    <cfRule type="expression" dxfId="2299" priority="16261">
      <formula>$B2260="Cargado"</formula>
    </cfRule>
    <cfRule type="expression" dxfId="2298" priority="16262">
      <formula>$B2260="Cancelado"</formula>
    </cfRule>
    <cfRule type="expression" dxfId="2" priority="16263">
      <formula>$B2260="Confirmado"</formula>
    </cfRule>
    <cfRule type="expression" dxfId="2296" priority="16264">
      <formula>$B2260="Solicitado"</formula>
    </cfRule>
    <cfRule type="expression" dxfId="2295" priority="16265">
      <formula>$B2260="Arribado"</formula>
    </cfRule>
    <cfRule type="expression" dxfId="2299" priority="16237">
      <formula>$B2260="Cargado"</formula>
    </cfRule>
    <cfRule type="expression" dxfId="2300" priority="16236">
      <formula>$B2260="Frontera"</formula>
    </cfRule>
    <cfRule type="expression" dxfId="2301" priority="16235">
      <formula>$B2260="Descargado"</formula>
    </cfRule>
    <cfRule type="expression" dxfId="2302" priority="16234">
      <formula>$B2260="Liberado"</formula>
    </cfRule>
    <cfRule type="expression" dxfId="2" priority="16239">
      <formula>$B2260="Confirmado"</formula>
    </cfRule>
    <cfRule type="expression" dxfId="2302" priority="16250">
      <formula>$B2260="Liberado"</formula>
    </cfRule>
    <cfRule type="expression" dxfId="2301" priority="16251">
      <formula>$B2260="Descargado"</formula>
    </cfRule>
    <cfRule type="expression" dxfId="2300" priority="16252">
      <formula>$B2260="Frontera"</formula>
    </cfRule>
    <cfRule type="expression" dxfId="2299" priority="16253">
      <formula>$B2260="Cargado"</formula>
    </cfRule>
  </conditionalFormatting>
  <conditionalFormatting sqref="A2260">
    <cfRule type="expression" dxfId="2300" priority="16172">
      <formula>$B2260="Frontera"</formula>
    </cfRule>
    <cfRule type="expression" dxfId="2301" priority="16171">
      <formula>$B2260="Descargado"</formula>
    </cfRule>
    <cfRule type="expression" dxfId="2302" priority="16170">
      <formula>$B2260="Liberado"</formula>
    </cfRule>
    <cfRule type="expression" dxfId="2298" priority="16198">
      <formula>$B2260="Cancelado"</formula>
    </cfRule>
    <cfRule type="expression" dxfId="2299" priority="16197">
      <formula>$B2260="Cargado"</formula>
    </cfRule>
    <cfRule type="expression" dxfId="2300" priority="16196">
      <formula>$B2260="Frontera"</formula>
    </cfRule>
    <cfRule type="expression" dxfId="2301" priority="16195">
      <formula>$B2260="Descargado"</formula>
    </cfRule>
    <cfRule type="expression" dxfId="2302" priority="16194">
      <formula>$B2260="Liberado"</formula>
    </cfRule>
    <cfRule type="expression" dxfId="2295" priority="16193">
      <formula>$B2260="Arribado"</formula>
    </cfRule>
    <cfRule type="expression" dxfId="2296" priority="16192">
      <formula>$B2260="Solicitado"</formula>
    </cfRule>
    <cfRule type="expression" dxfId="2" priority="16191">
      <formula>$B2260="Confirmado"</formula>
    </cfRule>
    <cfRule type="expression" dxfId="2298" priority="16190">
      <formula>$B2260="Cancelado"</formula>
    </cfRule>
    <cfRule type="expression" dxfId="2299" priority="16189">
      <formula>$B2260="Cargado"</formula>
    </cfRule>
    <cfRule type="expression" dxfId="2300" priority="16188">
      <formula>$B2260="Frontera"</formula>
    </cfRule>
    <cfRule type="expression" dxfId="2301" priority="16187">
      <formula>$B2260="Descargado"</formula>
    </cfRule>
    <cfRule type="expression" dxfId="2302" priority="16186">
      <formula>$B2260="Liberado"</formula>
    </cfRule>
    <cfRule type="expression" dxfId="2295" priority="16185">
      <formula>$B2260="Arribado"</formula>
    </cfRule>
    <cfRule type="expression" dxfId="2296" priority="16184">
      <formula>$B2260="Solicitado"</formula>
    </cfRule>
    <cfRule type="expression" dxfId="2" priority="16183">
      <formula>$B2260="Confirmado"</formula>
    </cfRule>
    <cfRule type="expression" dxfId="2298" priority="16182">
      <formula>$B2260="Cancelado"</formula>
    </cfRule>
    <cfRule type="expression" dxfId="2299" priority="16181">
      <formula>$B2260="Cargado"</formula>
    </cfRule>
    <cfRule type="expression" dxfId="2300" priority="16180">
      <formula>$B2260="Frontera"</formula>
    </cfRule>
    <cfRule type="expression" dxfId="2301" priority="16179">
      <formula>$B2260="Descargado"</formula>
    </cfRule>
    <cfRule type="expression" dxfId="2302" priority="16178">
      <formula>$B2260="Liberado"</formula>
    </cfRule>
    <cfRule type="expression" dxfId="2296" priority="16176">
      <formula>$B2260="Solicitado"</formula>
    </cfRule>
    <cfRule type="expression" dxfId="2295" priority="16201">
      <formula>$B2260="Arribado"</formula>
    </cfRule>
    <cfRule type="expression" dxfId="2296" priority="16200">
      <formula>$B2260="Solicitado"</formula>
    </cfRule>
    <cfRule type="expression" dxfId="2" priority="16199">
      <formula>$B2260="Confirmado"</formula>
    </cfRule>
    <cfRule type="expression" dxfId="2" priority="16175">
      <formula>$B2260="Confirmado"</formula>
    </cfRule>
    <cfRule type="expression" dxfId="2298" priority="16174">
      <formula>$B2260="Cancelado"</formula>
    </cfRule>
    <cfRule type="expression" dxfId="2299" priority="16173">
      <formula>$B2260="Cargado"</formula>
    </cfRule>
    <cfRule type="expression" dxfId="2295" priority="16177">
      <formula>$B2260="Arribado"</formula>
    </cfRule>
  </conditionalFormatting>
  <conditionalFormatting sqref="A2261 C2261:H2261 J2261:K2261 M2261:P2261 T2261:U2261">
    <cfRule type="expression" dxfId="2" priority="16039">
      <formula>$B2261="Confirmado"</formula>
    </cfRule>
    <cfRule type="expression" dxfId="2296" priority="16040">
      <formula>$B2261="Solicitado"</formula>
    </cfRule>
    <cfRule type="expression" dxfId="2299" priority="16037">
      <formula>$B2261="Cargado"</formula>
    </cfRule>
    <cfRule type="expression" dxfId="2300" priority="16036">
      <formula>$B2261="Frontera"</formula>
    </cfRule>
    <cfRule type="expression" dxfId="2301" priority="16035">
      <formula>$B2261="Descargado"</formula>
    </cfRule>
    <cfRule type="expression" dxfId="2298" priority="16038">
      <formula>$B2261="Cancelado"</formula>
    </cfRule>
    <cfRule type="expression" dxfId="2302" priority="16034">
      <formula>$B2261="Liberado"</formula>
    </cfRule>
    <cfRule type="expression" dxfId="2295" priority="16041">
      <formula>$B2261="Arribado"</formula>
    </cfRule>
  </conditionalFormatting>
  <conditionalFormatting sqref="A2261 J2261:K2261 C2261:H2261 M2261:P2261 T2261:U2261">
    <cfRule type="expression" dxfId="2295" priority="16049">
      <formula>$B2261="Arribado"</formula>
    </cfRule>
    <cfRule type="expression" dxfId="2296" priority="16056">
      <formula>$B2261="Solicitado"</formula>
    </cfRule>
    <cfRule type="expression" dxfId="2295" priority="16057">
      <formula>$B2261="Arribado"</formula>
    </cfRule>
    <cfRule type="expression" dxfId="2298" priority="16054">
      <formula>$B2261="Cancelado"</formula>
    </cfRule>
    <cfRule type="expression" dxfId="2299" priority="16053">
      <formula>$B2261="Cargado"</formula>
    </cfRule>
    <cfRule type="expression" dxfId="2300" priority="16052">
      <formula>$B2261="Frontera"</formula>
    </cfRule>
    <cfRule type="expression" dxfId="2301" priority="16051">
      <formula>$B2261="Descargado"</formula>
    </cfRule>
    <cfRule type="expression" dxfId="2302" priority="16050">
      <formula>$B2261="Liberado"</formula>
    </cfRule>
    <cfRule type="expression" dxfId="2298" priority="16046">
      <formula>$B2261="Cancelado"</formula>
    </cfRule>
    <cfRule type="expression" dxfId="2302" priority="16026">
      <formula>$B2261="Liberado"</formula>
    </cfRule>
    <cfRule type="expression" dxfId="2299" priority="16029">
      <formula>$B2261="Cargado"</formula>
    </cfRule>
    <cfRule type="expression" dxfId="2300" priority="16028">
      <formula>$B2261="Frontera"</formula>
    </cfRule>
    <cfRule type="expression" dxfId="2301" priority="16027">
      <formula>$B2261="Descargado"</formula>
    </cfRule>
    <cfRule type="expression" dxfId="2296" priority="16048">
      <formula>$B2261="Solicitado"</formula>
    </cfRule>
    <cfRule type="expression" dxfId="2" priority="16047">
      <formula>$B2261="Confirmado"</formula>
    </cfRule>
    <cfRule type="expression" dxfId="2" priority="16055">
      <formula>$B2261="Confirmado"</formula>
    </cfRule>
    <cfRule type="expression" dxfId="2299" priority="16045">
      <formula>$B2261="Cargado"</formula>
    </cfRule>
    <cfRule type="expression" dxfId="2300" priority="16044">
      <formula>$B2261="Frontera"</formula>
    </cfRule>
    <cfRule type="expression" dxfId="2301" priority="16043">
      <formula>$B2261="Descargado"</formula>
    </cfRule>
    <cfRule type="expression" dxfId="2302" priority="16042">
      <formula>$B2261="Liberado"</formula>
    </cfRule>
    <cfRule type="expression" dxfId="2295" priority="16033">
      <formula>$B2261="Arribado"</formula>
    </cfRule>
    <cfRule type="expression" dxfId="2296" priority="16032">
      <formula>$B2261="Solicitado"</formula>
    </cfRule>
    <cfRule type="expression" dxfId="2" priority="16031">
      <formula>$B2261="Confirmado"</formula>
    </cfRule>
    <cfRule type="expression" dxfId="2298" priority="16030">
      <formula>$B2261="Cancelado"</formula>
    </cfRule>
  </conditionalFormatting>
  <conditionalFormatting sqref="A2261">
    <cfRule type="expression" dxfId="2302" priority="15962">
      <formula>$B2261="Liberado"</formula>
    </cfRule>
    <cfRule type="expression" dxfId="2301" priority="15963">
      <formula>$B2261="Descargado"</formula>
    </cfRule>
    <cfRule type="expression" dxfId="2300" priority="15964">
      <formula>$B2261="Frontera"</formula>
    </cfRule>
    <cfRule type="expression" dxfId="2299" priority="15965">
      <formula>$B2261="Cargado"</formula>
    </cfRule>
    <cfRule type="expression" dxfId="2301" priority="15979">
      <formula>$B2261="Descargado"</formula>
    </cfRule>
    <cfRule type="expression" dxfId="2" priority="15975">
      <formula>$B2261="Confirmado"</formula>
    </cfRule>
    <cfRule type="expression" dxfId="2295" priority="15977">
      <formula>$B2261="Arribado"</formula>
    </cfRule>
    <cfRule type="expression" dxfId="2296" priority="15976">
      <formula>$B2261="Solicitado"</formula>
    </cfRule>
    <cfRule type="expression" dxfId="2302" priority="15978">
      <formula>$B2261="Liberado"</formula>
    </cfRule>
    <cfRule type="expression" dxfId="2295" priority="15993">
      <formula>$B2261="Arribado"</formula>
    </cfRule>
    <cfRule type="expression" dxfId="2296" priority="15992">
      <formula>$B2261="Solicitado"</formula>
    </cfRule>
    <cfRule type="expression" dxfId="2" priority="15991">
      <formula>$B2261="Confirmado"</formula>
    </cfRule>
    <cfRule type="expression" dxfId="2298" priority="15966">
      <formula>$B2261="Cancelado"</formula>
    </cfRule>
    <cfRule type="expression" dxfId="2299" priority="15989">
      <formula>$B2261="Cargado"</formula>
    </cfRule>
    <cfRule type="expression" dxfId="2298" priority="15974">
      <formula>$B2261="Cancelado"</formula>
    </cfRule>
    <cfRule type="expression" dxfId="2299" priority="15973">
      <formula>$B2261="Cargado"</formula>
    </cfRule>
    <cfRule type="expression" dxfId="2300" priority="15972">
      <formula>$B2261="Frontera"</formula>
    </cfRule>
    <cfRule type="expression" dxfId="2301" priority="15971">
      <formula>$B2261="Descargado"</formula>
    </cfRule>
    <cfRule type="expression" dxfId="2302" priority="15970">
      <formula>$B2261="Liberado"</formula>
    </cfRule>
    <cfRule type="expression" dxfId="2295" priority="15969">
      <formula>$B2261="Arribado"</formula>
    </cfRule>
    <cfRule type="expression" dxfId="2296" priority="15968">
      <formula>$B2261="Solicitado"</formula>
    </cfRule>
    <cfRule type="expression" dxfId="2" priority="15967">
      <formula>$B2261="Confirmado"</formula>
    </cfRule>
    <cfRule type="expression" dxfId="2300" priority="15988">
      <formula>$B2261="Frontera"</formula>
    </cfRule>
    <cfRule type="expression" dxfId="2301" priority="15987">
      <formula>$B2261="Descargado"</formula>
    </cfRule>
    <cfRule type="expression" dxfId="2302" priority="15986">
      <formula>$B2261="Liberado"</formula>
    </cfRule>
    <cfRule type="expression" dxfId="2295" priority="15985">
      <formula>$B2261="Arribado"</formula>
    </cfRule>
    <cfRule type="expression" dxfId="2296" priority="15984">
      <formula>$B2261="Solicitado"</formula>
    </cfRule>
    <cfRule type="expression" dxfId="2" priority="15983">
      <formula>$B2261="Confirmado"</formula>
    </cfRule>
    <cfRule type="expression" dxfId="2298" priority="15982">
      <formula>$B2261="Cancelado"</formula>
    </cfRule>
    <cfRule type="expression" dxfId="2299" priority="15981">
      <formula>$B2261="Cargado"</formula>
    </cfRule>
    <cfRule type="expression" dxfId="2300" priority="15980">
      <formula>$B2261="Frontera"</formula>
    </cfRule>
    <cfRule type="expression" dxfId="2298" priority="15990">
      <formula>$B2261="Cancelado"</formula>
    </cfRule>
  </conditionalFormatting>
  <conditionalFormatting sqref="A2262 C2262:H2262 J2262:K2262 M2262:U2262">
    <cfRule type="expression" dxfId="2299" priority="15621">
      <formula>$B2262="Cargado"</formula>
    </cfRule>
    <cfRule type="expression" dxfId="2300" priority="15620">
      <formula>$B2262="Frontera"</formula>
    </cfRule>
    <cfRule type="expression" dxfId="2302" priority="15618">
      <formula>$B2262="Liberado"</formula>
    </cfRule>
    <cfRule type="expression" dxfId="2296" priority="15624">
      <formula>$B2262="Solicitado"</formula>
    </cfRule>
    <cfRule type="expression" dxfId="2301" priority="15619">
      <formula>$B2262="Descargado"</formula>
    </cfRule>
    <cfRule type="expression" dxfId="2298" priority="15622">
      <formula>$B2262="Cancelado"</formula>
    </cfRule>
    <cfRule type="expression" dxfId="2" priority="15623">
      <formula>$B2262="Confirmado"</formula>
    </cfRule>
    <cfRule type="expression" dxfId="2295" priority="15625">
      <formula>$B2262="Arribado"</formula>
    </cfRule>
  </conditionalFormatting>
  <conditionalFormatting sqref="A2262 J2262:K2262 C2262:H2262 M2262:U2262">
    <cfRule type="expression" dxfId="2302" priority="15610">
      <formula>$B2262="Liberado"</formula>
    </cfRule>
    <cfRule type="expression" dxfId="2302" priority="15634">
      <formula>$B2262="Liberado"</formula>
    </cfRule>
    <cfRule type="expression" dxfId="2302" priority="15626">
      <formula>$B2262="Liberado"</formula>
    </cfRule>
    <cfRule type="expression" dxfId="2296" priority="15632">
      <formula>$B2262="Solicitado"</formula>
    </cfRule>
    <cfRule type="expression" dxfId="2295" priority="15617">
      <formula>$B2262="Arribado"</formula>
    </cfRule>
    <cfRule type="expression" dxfId="2296" priority="15616">
      <formula>$B2262="Solicitado"</formula>
    </cfRule>
    <cfRule type="expression" dxfId="2" priority="15615">
      <formula>$B2262="Confirmado"</formula>
    </cfRule>
    <cfRule type="expression" dxfId="2298" priority="15614">
      <formula>$B2262="Cancelado"</formula>
    </cfRule>
    <cfRule type="expression" dxfId="2295" priority="15633">
      <formula>$B2262="Arribado"</formula>
    </cfRule>
    <cfRule type="expression" dxfId="2301" priority="15611">
      <formula>$B2262="Descargado"</formula>
    </cfRule>
    <cfRule type="expression" dxfId="2300" priority="15612">
      <formula>$B2262="Frontera"</formula>
    </cfRule>
    <cfRule type="expression" dxfId="2299" priority="15613">
      <formula>$B2262="Cargado"</formula>
    </cfRule>
    <cfRule type="expression" dxfId="2301" priority="15635">
      <formula>$B2262="Descargado"</formula>
    </cfRule>
    <cfRule type="expression" dxfId="2300" priority="15636">
      <formula>$B2262="Frontera"</formula>
    </cfRule>
    <cfRule type="expression" dxfId="2299" priority="15637">
      <formula>$B2262="Cargado"</formula>
    </cfRule>
    <cfRule type="expression" dxfId="2298" priority="15638">
      <formula>$B2262="Cancelado"</formula>
    </cfRule>
    <cfRule type="expression" dxfId="2" priority="15639">
      <formula>$B2262="Confirmado"</formula>
    </cfRule>
    <cfRule type="expression" dxfId="2296" priority="15640">
      <formula>$B2262="Solicitado"</formula>
    </cfRule>
    <cfRule type="expression" dxfId="2295" priority="15641">
      <formula>$B2262="Arribado"</formula>
    </cfRule>
    <cfRule type="expression" dxfId="2301" priority="15627">
      <formula>$B2262="Descargado"</formula>
    </cfRule>
    <cfRule type="expression" dxfId="2300" priority="15628">
      <formula>$B2262="Frontera"</formula>
    </cfRule>
    <cfRule type="expression" dxfId="2299" priority="15629">
      <formula>$B2262="Cargado"</formula>
    </cfRule>
    <cfRule type="expression" dxfId="2298" priority="15630">
      <formula>$B2262="Cancelado"</formula>
    </cfRule>
    <cfRule type="expression" dxfId="2" priority="15631">
      <formula>$B2262="Confirmado"</formula>
    </cfRule>
  </conditionalFormatting>
  <conditionalFormatting sqref="A2262">
    <cfRule type="expression" dxfId="2295" priority="15569">
      <formula>$B2262="Arribado"</formula>
    </cfRule>
    <cfRule type="expression" dxfId="2302" priority="15570">
      <formula>$B2262="Liberado"</formula>
    </cfRule>
    <cfRule type="expression" dxfId="2301" priority="15571">
      <formula>$B2262="Descargado"</formula>
    </cfRule>
    <cfRule type="expression" dxfId="2300" priority="15572">
      <formula>$B2262="Frontera"</formula>
    </cfRule>
    <cfRule type="expression" dxfId="2299" priority="15573">
      <formula>$B2262="Cargado"</formula>
    </cfRule>
    <cfRule type="expression" dxfId="2" priority="15575">
      <formula>$B2262="Confirmado"</formula>
    </cfRule>
    <cfRule type="expression" dxfId="2296" priority="15576">
      <formula>$B2262="Solicitado"</formula>
    </cfRule>
    <cfRule type="expression" dxfId="2295" priority="15577">
      <formula>$B2262="Arribado"</formula>
    </cfRule>
    <cfRule type="expression" dxfId="2302" priority="15546">
      <formula>$B2262="Liberado"</formula>
    </cfRule>
    <cfRule type="expression" dxfId="2" priority="15567">
      <formula>$B2262="Confirmado"</formula>
    </cfRule>
    <cfRule type="expression" dxfId="2299" priority="15549">
      <formula>$B2262="Cargado"</formula>
    </cfRule>
    <cfRule type="expression" dxfId="2298" priority="15574">
      <formula>$B2262="Cancelado"</formula>
    </cfRule>
    <cfRule type="expression" dxfId="2296" priority="15552">
      <formula>$B2262="Solicitado"</formula>
    </cfRule>
    <cfRule type="expression" dxfId="2" priority="15559">
      <formula>$B2262="Confirmado"</formula>
    </cfRule>
    <cfRule type="expression" dxfId="2298" priority="15566">
      <formula>$B2262="Cancelado"</formula>
    </cfRule>
    <cfRule type="expression" dxfId="2299" priority="15565">
      <formula>$B2262="Cargado"</formula>
    </cfRule>
    <cfRule type="expression" dxfId="2302" priority="15554">
      <formula>$B2262="Liberado"</formula>
    </cfRule>
    <cfRule type="expression" dxfId="2300" priority="15564">
      <formula>$B2262="Frontera"</formula>
    </cfRule>
    <cfRule type="expression" dxfId="2301" priority="15563">
      <formula>$B2262="Descargado"</formula>
    </cfRule>
    <cfRule type="expression" dxfId="2302" priority="15562">
      <formula>$B2262="Liberado"</formula>
    </cfRule>
    <cfRule type="expression" dxfId="2295" priority="15561">
      <formula>$B2262="Arribado"</formula>
    </cfRule>
    <cfRule type="expression" dxfId="2" priority="15551">
      <formula>$B2262="Confirmado"</formula>
    </cfRule>
    <cfRule type="expression" dxfId="2298" priority="15550">
      <formula>$B2262="Cancelado"</formula>
    </cfRule>
    <cfRule type="expression" dxfId="2300" priority="15548">
      <formula>$B2262="Frontera"</formula>
    </cfRule>
    <cfRule type="expression" dxfId="2301" priority="15547">
      <formula>$B2262="Descargado"</formula>
    </cfRule>
    <cfRule type="expression" dxfId="2296" priority="15560">
      <formula>$B2262="Solicitado"</formula>
    </cfRule>
    <cfRule type="expression" dxfId="2298" priority="15558">
      <formula>$B2262="Cancelado"</formula>
    </cfRule>
    <cfRule type="expression" dxfId="2299" priority="15557">
      <formula>$B2262="Cargado"</formula>
    </cfRule>
    <cfRule type="expression" dxfId="2300" priority="15556">
      <formula>$B2262="Frontera"</formula>
    </cfRule>
    <cfRule type="expression" dxfId="2295" priority="15553">
      <formula>$B2262="Arribado"</formula>
    </cfRule>
    <cfRule type="expression" dxfId="2301" priority="15555">
      <formula>$B2262="Descargado"</formula>
    </cfRule>
    <cfRule type="expression" dxfId="2296" priority="15568">
      <formula>$B2262="Solicitado"</formula>
    </cfRule>
  </conditionalFormatting>
  <conditionalFormatting sqref="A2263 C2263:H2263 J2263:K2263 M2263:U2263">
    <cfRule type="expression" dxfId="2" priority="14791">
      <formula>$B2263="Confirmado"</formula>
    </cfRule>
    <cfRule type="expression" dxfId="2302" priority="14786">
      <formula>$B2263="Liberado"</formula>
    </cfRule>
    <cfRule type="expression" dxfId="2295" priority="14793">
      <formula>$B2263="Arribado"</formula>
    </cfRule>
    <cfRule type="expression" dxfId="2299" priority="14789">
      <formula>$B2263="Cargado"</formula>
    </cfRule>
    <cfRule type="expression" dxfId="2298" priority="14790">
      <formula>$B2263="Cancelado"</formula>
    </cfRule>
    <cfRule type="expression" dxfId="2296" priority="14792">
      <formula>$B2263="Solicitado"</formula>
    </cfRule>
    <cfRule type="expression" dxfId="2301" priority="14787">
      <formula>$B2263="Descargado"</formula>
    </cfRule>
    <cfRule type="expression" dxfId="2300" priority="14788">
      <formula>$B2263="Frontera"</formula>
    </cfRule>
  </conditionalFormatting>
  <conditionalFormatting sqref="A2263 J2263:K2263 C2263:H2263 M2263:U2263">
    <cfRule type="expression" dxfId="2302" priority="14802">
      <formula>$B2263="Liberado"</formula>
    </cfRule>
    <cfRule type="expression" dxfId="2301" priority="14803">
      <formula>$B2263="Descargado"</formula>
    </cfRule>
    <cfRule type="expression" dxfId="2300" priority="14804">
      <formula>$B2263="Frontera"</formula>
    </cfRule>
    <cfRule type="expression" dxfId="2299" priority="14805">
      <formula>$B2263="Cargado"</formula>
    </cfRule>
    <cfRule type="expression" dxfId="2298" priority="14806">
      <formula>$B2263="Cancelado"</formula>
    </cfRule>
    <cfRule type="expression" dxfId="2" priority="14807">
      <formula>$B2263="Confirmado"</formula>
    </cfRule>
    <cfRule type="expression" dxfId="2296" priority="14808">
      <formula>$B2263="Solicitado"</formula>
    </cfRule>
    <cfRule type="expression" dxfId="2295" priority="14809">
      <formula>$B2263="Arribado"</formula>
    </cfRule>
    <cfRule type="expression" dxfId="2300" priority="14796">
      <formula>$B2263="Frontera"</formula>
    </cfRule>
    <cfRule type="expression" dxfId="2302" priority="14778">
      <formula>$B2263="Liberado"</formula>
    </cfRule>
    <cfRule type="expression" dxfId="2301" priority="14779">
      <formula>$B2263="Descargado"</formula>
    </cfRule>
    <cfRule type="expression" dxfId="2300" priority="14780">
      <formula>$B2263="Frontera"</formula>
    </cfRule>
    <cfRule type="expression" dxfId="2299" priority="14781">
      <formula>$B2263="Cargado"</formula>
    </cfRule>
    <cfRule type="expression" dxfId="2298" priority="14782">
      <formula>$B2263="Cancelado"</formula>
    </cfRule>
    <cfRule type="expression" dxfId="2" priority="14783">
      <formula>$B2263="Confirmado"</formula>
    </cfRule>
    <cfRule type="expression" dxfId="2296" priority="14784">
      <formula>$B2263="Solicitado"</formula>
    </cfRule>
    <cfRule type="expression" dxfId="2295" priority="14785">
      <formula>$B2263="Arribado"</formula>
    </cfRule>
    <cfRule type="expression" dxfId="2302" priority="14794">
      <formula>$B2263="Liberado"</formula>
    </cfRule>
    <cfRule type="expression" dxfId="2301" priority="14795">
      <formula>$B2263="Descargado"</formula>
    </cfRule>
    <cfRule type="expression" dxfId="2299" priority="14797">
      <formula>$B2263="Cargado"</formula>
    </cfRule>
    <cfRule type="expression" dxfId="2298" priority="14798">
      <formula>$B2263="Cancelado"</formula>
    </cfRule>
    <cfRule type="expression" dxfId="2" priority="14799">
      <formula>$B2263="Confirmado"</formula>
    </cfRule>
    <cfRule type="expression" dxfId="2296" priority="14800">
      <formula>$B2263="Solicitado"</formula>
    </cfRule>
    <cfRule type="expression" dxfId="2295" priority="14801">
      <formula>$B2263="Arribado"</formula>
    </cfRule>
  </conditionalFormatting>
  <conditionalFormatting sqref="A2263">
    <cfRule type="expression" dxfId="2" priority="14735">
      <formula>$B2263="Confirmado"</formula>
    </cfRule>
    <cfRule type="expression" dxfId="2296" priority="14744">
      <formula>$B2263="Solicitado"</formula>
    </cfRule>
    <cfRule type="expression" dxfId="2295" priority="14745">
      <formula>$B2263="Arribado"</formula>
    </cfRule>
    <cfRule type="expression" dxfId="2295" priority="14721">
      <formula>$B2263="Arribado"</formula>
    </cfRule>
    <cfRule type="expression" dxfId="2302" priority="14714">
      <formula>$B2263="Liberado"</formula>
    </cfRule>
    <cfRule type="expression" dxfId="2301" priority="14715">
      <formula>$B2263="Descargado"</formula>
    </cfRule>
    <cfRule type="expression" dxfId="2300" priority="14716">
      <formula>$B2263="Frontera"</formula>
    </cfRule>
    <cfRule type="expression" dxfId="2299" priority="14717">
      <formula>$B2263="Cargado"</formula>
    </cfRule>
    <cfRule type="expression" dxfId="2" priority="14743">
      <formula>$B2263="Confirmado"</formula>
    </cfRule>
    <cfRule type="expression" dxfId="2298" priority="14742">
      <formula>$B2263="Cancelado"</formula>
    </cfRule>
    <cfRule type="expression" dxfId="2299" priority="14741">
      <formula>$B2263="Cargado"</formula>
    </cfRule>
    <cfRule type="expression" dxfId="2300" priority="14740">
      <formula>$B2263="Frontera"</formula>
    </cfRule>
    <cfRule type="expression" dxfId="2301" priority="14739">
      <formula>$B2263="Descargado"</formula>
    </cfRule>
    <cfRule type="expression" dxfId="2302" priority="14738">
      <formula>$B2263="Liberado"</formula>
    </cfRule>
    <cfRule type="expression" dxfId="2295" priority="14737">
      <formula>$B2263="Arribado"</formula>
    </cfRule>
    <cfRule type="expression" dxfId="2296" priority="14736">
      <formula>$B2263="Solicitado"</formula>
    </cfRule>
    <cfRule type="expression" dxfId="2" priority="14719">
      <formula>$B2263="Confirmado"</formula>
    </cfRule>
    <cfRule type="expression" dxfId="2298" priority="14734">
      <formula>$B2263="Cancelado"</formula>
    </cfRule>
    <cfRule type="expression" dxfId="2299" priority="14733">
      <formula>$B2263="Cargado"</formula>
    </cfRule>
    <cfRule type="expression" dxfId="2300" priority="14732">
      <formula>$B2263="Frontera"</formula>
    </cfRule>
    <cfRule type="expression" dxfId="2298" priority="14718">
      <formula>$B2263="Cancelado"</formula>
    </cfRule>
    <cfRule type="expression" dxfId="2301" priority="14731">
      <formula>$B2263="Descargado"</formula>
    </cfRule>
    <cfRule type="expression" dxfId="2302" priority="14730">
      <formula>$B2263="Liberado"</formula>
    </cfRule>
    <cfRule type="expression" dxfId="2295" priority="14729">
      <formula>$B2263="Arribado"</formula>
    </cfRule>
    <cfRule type="expression" dxfId="2296" priority="14728">
      <formula>$B2263="Solicitado"</formula>
    </cfRule>
    <cfRule type="expression" dxfId="2" priority="14727">
      <formula>$B2263="Confirmado"</formula>
    </cfRule>
    <cfRule type="expression" dxfId="2298" priority="14726">
      <formula>$B2263="Cancelado"</formula>
    </cfRule>
    <cfRule type="expression" dxfId="2299" priority="14725">
      <formula>$B2263="Cargado"</formula>
    </cfRule>
    <cfRule type="expression" dxfId="2300" priority="14724">
      <formula>$B2263="Frontera"</formula>
    </cfRule>
    <cfRule type="expression" dxfId="2301" priority="14723">
      <formula>$B2263="Descargado"</formula>
    </cfRule>
    <cfRule type="expression" dxfId="2302" priority="14722">
      <formula>$B2263="Liberado"</formula>
    </cfRule>
    <cfRule type="expression" dxfId="2296" priority="14720">
      <formula>$B2263="Solicitado"</formula>
    </cfRule>
  </conditionalFormatting>
  <conditionalFormatting sqref="A2264 C2264:H2264 J2264:K2264 M2264:U2264">
    <cfRule type="expression" dxfId="2301" priority="13955">
      <formula>$B2264="Descargado"</formula>
    </cfRule>
    <cfRule type="expression" dxfId="2300" priority="13956">
      <formula>$B2264="Frontera"</formula>
    </cfRule>
    <cfRule type="expression" dxfId="2298" priority="13958">
      <formula>$B2264="Cancelado"</formula>
    </cfRule>
    <cfRule type="expression" dxfId="2" priority="13959">
      <formula>$B2264="Confirmado"</formula>
    </cfRule>
    <cfRule type="expression" dxfId="2296" priority="13960">
      <formula>$B2264="Solicitado"</formula>
    </cfRule>
    <cfRule type="expression" dxfId="2295" priority="13961">
      <formula>$B2264="Arribado"</formula>
    </cfRule>
    <cfRule type="expression" dxfId="2299" priority="13957">
      <formula>$B2264="Cargado"</formula>
    </cfRule>
    <cfRule type="expression" dxfId="2302" priority="13954">
      <formula>$B2264="Liberado"</formula>
    </cfRule>
  </conditionalFormatting>
  <conditionalFormatting sqref="A2264 J2264:K2264 C2264:H2264 M2264:U2264">
    <cfRule type="expression" dxfId="2296" priority="13968">
      <formula>$B2264="Solicitado"</formula>
    </cfRule>
    <cfRule type="expression" dxfId="2300" priority="13964">
      <formula>$B2264="Frontera"</formula>
    </cfRule>
    <cfRule type="expression" dxfId="2302" priority="13946">
      <formula>$B2264="Liberado"</formula>
    </cfRule>
    <cfRule type="expression" dxfId="2295" priority="13969">
      <formula>$B2264="Arribado"</formula>
    </cfRule>
    <cfRule type="expression" dxfId="2302" priority="13970">
      <formula>$B2264="Liberado"</formula>
    </cfRule>
    <cfRule type="expression" dxfId="2301" priority="13971">
      <formula>$B2264="Descargado"</formula>
    </cfRule>
    <cfRule type="expression" dxfId="2300" priority="13972">
      <formula>$B2264="Frontera"</formula>
    </cfRule>
    <cfRule type="expression" dxfId="2299" priority="13965">
      <formula>$B2264="Cargado"</formula>
    </cfRule>
    <cfRule type="expression" dxfId="2298" priority="13966">
      <formula>$B2264="Cancelado"</formula>
    </cfRule>
    <cfRule type="expression" dxfId="2301" priority="13963">
      <formula>$B2264="Descargado"</formula>
    </cfRule>
    <cfRule type="expression" dxfId="2296" priority="13976">
      <formula>$B2264="Solicitado"</formula>
    </cfRule>
    <cfRule type="expression" dxfId="2295" priority="13977">
      <formula>$B2264="Arribado"</formula>
    </cfRule>
    <cfRule type="expression" dxfId="2301" priority="13947">
      <formula>$B2264="Descargado"</formula>
    </cfRule>
    <cfRule type="expression" dxfId="2300" priority="13948">
      <formula>$B2264="Frontera"</formula>
    </cfRule>
    <cfRule type="expression" dxfId="2299" priority="13949">
      <formula>$B2264="Cargado"</formula>
    </cfRule>
    <cfRule type="expression" dxfId="2302" priority="13962">
      <formula>$B2264="Liberado"</formula>
    </cfRule>
    <cfRule type="expression" dxfId="2" priority="13951">
      <formula>$B2264="Confirmado"</formula>
    </cfRule>
    <cfRule type="expression" dxfId="2296" priority="13952">
      <formula>$B2264="Solicitado"</formula>
    </cfRule>
    <cfRule type="expression" dxfId="2295" priority="13953">
      <formula>$B2264="Arribado"</formula>
    </cfRule>
    <cfRule type="expression" dxfId="2299" priority="13973">
      <formula>$B2264="Cargado"</formula>
    </cfRule>
    <cfRule type="expression" dxfId="2" priority="13967">
      <formula>$B2264="Confirmado"</formula>
    </cfRule>
    <cfRule type="expression" dxfId="2298" priority="13974">
      <formula>$B2264="Cancelado"</formula>
    </cfRule>
    <cfRule type="expression" dxfId="2" priority="13975">
      <formula>$B2264="Confirmado"</formula>
    </cfRule>
    <cfRule type="expression" dxfId="2298" priority="13950">
      <formula>$B2264="Cancelado"</formula>
    </cfRule>
  </conditionalFormatting>
  <conditionalFormatting sqref="A2264">
    <cfRule type="expression" dxfId="2298" priority="13910">
      <formula>$B2264="Cancelado"</formula>
    </cfRule>
    <cfRule type="expression" dxfId="2301" priority="13891">
      <formula>$B2264="Descargado"</formula>
    </cfRule>
    <cfRule type="expression" dxfId="2300" priority="13900">
      <formula>$B2264="Frontera"</formula>
    </cfRule>
    <cfRule type="expression" dxfId="2" priority="13887">
      <formula>$B2264="Confirmado"</formula>
    </cfRule>
    <cfRule type="expression" dxfId="2298" priority="13886">
      <formula>$B2264="Cancelado"</formula>
    </cfRule>
    <cfRule type="expression" dxfId="2299" priority="13885">
      <formula>$B2264="Cargado"</formula>
    </cfRule>
    <cfRule type="expression" dxfId="2300" priority="13884">
      <formula>$B2264="Frontera"</formula>
    </cfRule>
    <cfRule type="expression" dxfId="2301" priority="13883">
      <formula>$B2264="Descargado"</formula>
    </cfRule>
    <cfRule type="expression" dxfId="2299" priority="13901">
      <formula>$B2264="Cargado"</formula>
    </cfRule>
    <cfRule type="expression" dxfId="2298" priority="13902">
      <formula>$B2264="Cancelado"</formula>
    </cfRule>
    <cfRule type="expression" dxfId="2" priority="13903">
      <formula>$B2264="Confirmado"</formula>
    </cfRule>
    <cfRule type="expression" dxfId="2296" priority="13904">
      <formula>$B2264="Solicitado"</formula>
    </cfRule>
    <cfRule type="expression" dxfId="2295" priority="13905">
      <formula>$B2264="Arribado"</formula>
    </cfRule>
    <cfRule type="expression" dxfId="2302" priority="13906">
      <formula>$B2264="Liberado"</formula>
    </cfRule>
    <cfRule type="expression" dxfId="2301" priority="13907">
      <formula>$B2264="Descargado"</formula>
    </cfRule>
    <cfRule type="expression" dxfId="2302" priority="13882">
      <formula>$B2264="Liberado"</formula>
    </cfRule>
    <cfRule type="expression" dxfId="2300" priority="13892">
      <formula>$B2264="Frontera"</formula>
    </cfRule>
    <cfRule type="expression" dxfId="2300" priority="13908">
      <formula>$B2264="Frontera"</formula>
    </cfRule>
    <cfRule type="expression" dxfId="2299" priority="13893">
      <formula>$B2264="Cargado"</formula>
    </cfRule>
    <cfRule type="expression" dxfId="2298" priority="13894">
      <formula>$B2264="Cancelado"</formula>
    </cfRule>
    <cfRule type="expression" dxfId="2" priority="13895">
      <formula>$B2264="Confirmado"</formula>
    </cfRule>
    <cfRule type="expression" dxfId="2299" priority="13909">
      <formula>$B2264="Cargado"</formula>
    </cfRule>
    <cfRule type="expression" dxfId="2302" priority="13890">
      <formula>$B2264="Liberado"</formula>
    </cfRule>
    <cfRule type="expression" dxfId="2295" priority="13889">
      <formula>$B2264="Arribado"</formula>
    </cfRule>
    <cfRule type="expression" dxfId="2296" priority="13888">
      <formula>$B2264="Solicitado"</formula>
    </cfRule>
    <cfRule type="expression" dxfId="2295" priority="13897">
      <formula>$B2264="Arribado"</formula>
    </cfRule>
    <cfRule type="expression" dxfId="2302" priority="13898">
      <formula>$B2264="Liberado"</formula>
    </cfRule>
    <cfRule type="expression" dxfId="2301" priority="13899">
      <formula>$B2264="Descargado"</formula>
    </cfRule>
    <cfRule type="expression" dxfId="2" priority="13911">
      <formula>$B2264="Confirmado"</formula>
    </cfRule>
    <cfRule type="expression" dxfId="2296" priority="13912">
      <formula>$B2264="Solicitado"</formula>
    </cfRule>
    <cfRule type="expression" dxfId="2295" priority="13913">
      <formula>$B2264="Arribado"</formula>
    </cfRule>
    <cfRule type="expression" dxfId="2296" priority="13896">
      <formula>$B2264="Solicitado"</formula>
    </cfRule>
  </conditionalFormatting>
  <conditionalFormatting sqref="A2265 C2265:H2265 J2265:K2265 M2265:U2265">
    <cfRule type="expression" dxfId="2302" priority="15826">
      <formula>$B2265="Liberado"</formula>
    </cfRule>
    <cfRule type="expression" dxfId="2301" priority="15827">
      <formula>$B2265="Descargado"</formula>
    </cfRule>
    <cfRule type="expression" dxfId="2300" priority="15828">
      <formula>$B2265="Frontera"</formula>
    </cfRule>
    <cfRule type="expression" dxfId="2299" priority="15829">
      <formula>$B2265="Cargado"</formula>
    </cfRule>
    <cfRule type="expression" dxfId="2298" priority="15830">
      <formula>$B2265="Cancelado"</formula>
    </cfRule>
    <cfRule type="expression" dxfId="2" priority="15831">
      <formula>$B2265="Confirmado"</formula>
    </cfRule>
    <cfRule type="expression" dxfId="2296" priority="15832">
      <formula>$B2265="Solicitado"</formula>
    </cfRule>
    <cfRule type="expression" dxfId="2295" priority="15833">
      <formula>$B2265="Arribado"</formula>
    </cfRule>
  </conditionalFormatting>
  <conditionalFormatting sqref="A2265 J2265:K2265 C2265:H2265 M2265:U2265">
    <cfRule type="expression" dxfId="2302" priority="15842">
      <formula>$B2265="Liberado"</formula>
    </cfRule>
    <cfRule type="expression" dxfId="2301" priority="15843">
      <formula>$B2265="Descargado"</formula>
    </cfRule>
    <cfRule type="expression" dxfId="2302" priority="15818">
      <formula>$B2265="Liberado"</formula>
    </cfRule>
    <cfRule type="expression" dxfId="2300" priority="15844">
      <formula>$B2265="Frontera"</formula>
    </cfRule>
    <cfRule type="expression" dxfId="2299" priority="15845">
      <formula>$B2265="Cargado"</formula>
    </cfRule>
    <cfRule type="expression" dxfId="2298" priority="15846">
      <formula>$B2265="Cancelado"</formula>
    </cfRule>
    <cfRule type="expression" dxfId="2" priority="15847">
      <formula>$B2265="Confirmado"</formula>
    </cfRule>
    <cfRule type="expression" dxfId="2299" priority="15821">
      <formula>$B2265="Cargado"</formula>
    </cfRule>
    <cfRule type="expression" dxfId="2295" priority="15849">
      <formula>$B2265="Arribado"</formula>
    </cfRule>
    <cfRule type="expression" dxfId="2301" priority="15819">
      <formula>$B2265="Descargado"</formula>
    </cfRule>
    <cfRule type="expression" dxfId="2300" priority="15820">
      <formula>$B2265="Frontera"</formula>
    </cfRule>
    <cfRule type="expression" dxfId="2296" priority="15848">
      <formula>$B2265="Solicitado"</formula>
    </cfRule>
    <cfRule type="expression" dxfId="2298" priority="15822">
      <formula>$B2265="Cancelado"</formula>
    </cfRule>
    <cfRule type="expression" dxfId="2" priority="15823">
      <formula>$B2265="Confirmado"</formula>
    </cfRule>
    <cfRule type="expression" dxfId="2296" priority="15824">
      <formula>$B2265="Solicitado"</formula>
    </cfRule>
    <cfRule type="expression" dxfId="2295" priority="15841">
      <formula>$B2265="Arribado"</formula>
    </cfRule>
    <cfRule type="expression" dxfId="2302" priority="15834">
      <formula>$B2265="Liberado"</formula>
    </cfRule>
    <cfRule type="expression" dxfId="2301" priority="15835">
      <formula>$B2265="Descargado"</formula>
    </cfRule>
    <cfRule type="expression" dxfId="2300" priority="15836">
      <formula>$B2265="Frontera"</formula>
    </cfRule>
    <cfRule type="expression" dxfId="2299" priority="15837">
      <formula>$B2265="Cargado"</formula>
    </cfRule>
    <cfRule type="expression" dxfId="2298" priority="15838">
      <formula>$B2265="Cancelado"</formula>
    </cfRule>
    <cfRule type="expression" dxfId="2" priority="15839">
      <formula>$B2265="Confirmado"</formula>
    </cfRule>
    <cfRule type="expression" dxfId="2296" priority="15840">
      <formula>$B2265="Solicitado"</formula>
    </cfRule>
    <cfRule type="expression" dxfId="2295" priority="15825">
      <formula>$B2265="Arribado"</formula>
    </cfRule>
  </conditionalFormatting>
  <conditionalFormatting sqref="A2265">
    <cfRule type="expression" dxfId="2298" priority="15766">
      <formula>$B2265="Cancelado"</formula>
    </cfRule>
    <cfRule type="expression" dxfId="2" priority="15767">
      <formula>$B2265="Confirmado"</formula>
    </cfRule>
    <cfRule type="expression" dxfId="2296" priority="15768">
      <formula>$B2265="Solicitado"</formula>
    </cfRule>
    <cfRule type="expression" dxfId="2295" priority="15769">
      <formula>$B2265="Arribado"</formula>
    </cfRule>
    <cfRule type="expression" dxfId="2302" priority="15770">
      <formula>$B2265="Liberado"</formula>
    </cfRule>
    <cfRule type="expression" dxfId="2301" priority="15771">
      <formula>$B2265="Descargado"</formula>
    </cfRule>
    <cfRule type="expression" dxfId="2300" priority="15772">
      <formula>$B2265="Frontera"</formula>
    </cfRule>
    <cfRule type="expression" dxfId="2299" priority="15773">
      <formula>$B2265="Cargado"</formula>
    </cfRule>
    <cfRule type="expression" dxfId="2298" priority="15774">
      <formula>$B2265="Cancelado"</formula>
    </cfRule>
    <cfRule type="expression" dxfId="2" priority="15775">
      <formula>$B2265="Confirmado"</formula>
    </cfRule>
    <cfRule type="expression" dxfId="2296" priority="15776">
      <formula>$B2265="Solicitado"</formula>
    </cfRule>
    <cfRule type="expression" dxfId="2295" priority="15777">
      <formula>$B2265="Arribado"</formula>
    </cfRule>
    <cfRule type="expression" dxfId="2302" priority="15778">
      <formula>$B2265="Liberado"</formula>
    </cfRule>
    <cfRule type="expression" dxfId="2301" priority="15779">
      <formula>$B2265="Descargado"</formula>
    </cfRule>
    <cfRule type="expression" dxfId="2300" priority="15780">
      <formula>$B2265="Frontera"</formula>
    </cfRule>
    <cfRule type="expression" dxfId="2299" priority="15781">
      <formula>$B2265="Cargado"</formula>
    </cfRule>
    <cfRule type="expression" dxfId="2298" priority="15782">
      <formula>$B2265="Cancelado"</formula>
    </cfRule>
    <cfRule type="expression" dxfId="2" priority="15783">
      <formula>$B2265="Confirmado"</formula>
    </cfRule>
    <cfRule type="expression" dxfId="2296" priority="15784">
      <formula>$B2265="Solicitado"</formula>
    </cfRule>
    <cfRule type="expression" dxfId="2295" priority="15785">
      <formula>$B2265="Arribado"</formula>
    </cfRule>
    <cfRule type="expression" dxfId="2299" priority="15765">
      <formula>$B2265="Cargado"</formula>
    </cfRule>
    <cfRule type="expression" dxfId="2302" priority="15754">
      <formula>$B2265="Liberado"</formula>
    </cfRule>
    <cfRule type="expression" dxfId="2301" priority="15755">
      <formula>$B2265="Descargado"</formula>
    </cfRule>
    <cfRule type="expression" dxfId="2300" priority="15756">
      <formula>$B2265="Frontera"</formula>
    </cfRule>
    <cfRule type="expression" dxfId="2299" priority="15757">
      <formula>$B2265="Cargado"</formula>
    </cfRule>
    <cfRule type="expression" dxfId="2298" priority="15758">
      <formula>$B2265="Cancelado"</formula>
    </cfRule>
    <cfRule type="expression" dxfId="2" priority="15759">
      <formula>$B2265="Confirmado"</formula>
    </cfRule>
    <cfRule type="expression" dxfId="2296" priority="15760">
      <formula>$B2265="Solicitado"</formula>
    </cfRule>
    <cfRule type="expression" dxfId="2295" priority="15761">
      <formula>$B2265="Arribado"</formula>
    </cfRule>
    <cfRule type="expression" dxfId="2302" priority="15762">
      <formula>$B2265="Liberado"</formula>
    </cfRule>
    <cfRule type="expression" dxfId="2301" priority="15763">
      <formula>$B2265="Descargado"</formula>
    </cfRule>
    <cfRule type="expression" dxfId="2300" priority="15764">
      <formula>$B2265="Frontera"</formula>
    </cfRule>
  </conditionalFormatting>
  <conditionalFormatting sqref="A2266 C2266:H2266 J2266:K2266 M2266:U2266">
    <cfRule type="expression" dxfId="2298" priority="15206">
      <formula>$B2266="Cancelado"</formula>
    </cfRule>
    <cfRule type="expression" dxfId="2" priority="15207">
      <formula>$B2266="Confirmado"</formula>
    </cfRule>
    <cfRule type="expression" dxfId="2295" priority="15209">
      <formula>$B2266="Arribado"</formula>
    </cfRule>
    <cfRule type="expression" dxfId="2296" priority="15208">
      <formula>$B2266="Solicitado"</formula>
    </cfRule>
    <cfRule type="expression" dxfId="2302" priority="15202">
      <formula>$B2266="Liberado"</formula>
    </cfRule>
    <cfRule type="expression" dxfId="2301" priority="15203">
      <formula>$B2266="Descargado"</formula>
    </cfRule>
    <cfRule type="expression" dxfId="2300" priority="15204">
      <formula>$B2266="Frontera"</formula>
    </cfRule>
    <cfRule type="expression" dxfId="2299" priority="15205">
      <formula>$B2266="Cargado"</formula>
    </cfRule>
  </conditionalFormatting>
  <conditionalFormatting sqref="A2266 J2266:K2266 C2266:H2266 M2266:U2266">
    <cfRule type="expression" dxfId="2296" priority="15216">
      <formula>$B2266="Solicitado"</formula>
    </cfRule>
    <cfRule type="expression" dxfId="2300" priority="15196">
      <formula>$B2266="Frontera"</formula>
    </cfRule>
    <cfRule type="expression" dxfId="2301" priority="15219">
      <formula>$B2266="Descargado"</formula>
    </cfRule>
    <cfRule type="expression" dxfId="2298" priority="15214">
      <formula>$B2266="Cancelado"</formula>
    </cfRule>
    <cfRule type="expression" dxfId="2298" priority="15198">
      <formula>$B2266="Cancelado"</formula>
    </cfRule>
    <cfRule type="expression" dxfId="2" priority="15199">
      <formula>$B2266="Confirmado"</formula>
    </cfRule>
    <cfRule type="expression" dxfId="2295" priority="15217">
      <formula>$B2266="Arribado"</formula>
    </cfRule>
    <cfRule type="expression" dxfId="2302" priority="15218">
      <formula>$B2266="Liberado"</formula>
    </cfRule>
    <cfRule type="expression" dxfId="2" priority="15215">
      <formula>$B2266="Confirmado"</formula>
    </cfRule>
    <cfRule type="expression" dxfId="2295" priority="15225">
      <formula>$B2266="Arribado"</formula>
    </cfRule>
    <cfRule type="expression" dxfId="2300" priority="15220">
      <formula>$B2266="Frontera"</formula>
    </cfRule>
    <cfRule type="expression" dxfId="2299" priority="15221">
      <formula>$B2266="Cargado"</formula>
    </cfRule>
    <cfRule type="expression" dxfId="2298" priority="15222">
      <formula>$B2266="Cancelado"</formula>
    </cfRule>
    <cfRule type="expression" dxfId="2301" priority="15195">
      <formula>$B2266="Descargado"</formula>
    </cfRule>
    <cfRule type="expression" dxfId="2" priority="15223">
      <formula>$B2266="Confirmado"</formula>
    </cfRule>
    <cfRule type="expression" dxfId="2302" priority="15194">
      <formula>$B2266="Liberado"</formula>
    </cfRule>
    <cfRule type="expression" dxfId="2296" priority="15224">
      <formula>$B2266="Solicitado"</formula>
    </cfRule>
    <cfRule type="expression" dxfId="2299" priority="15213">
      <formula>$B2266="Cargado"</formula>
    </cfRule>
    <cfRule type="expression" dxfId="2300" priority="15212">
      <formula>$B2266="Frontera"</formula>
    </cfRule>
    <cfRule type="expression" dxfId="2301" priority="15211">
      <formula>$B2266="Descargado"</formula>
    </cfRule>
    <cfRule type="expression" dxfId="2302" priority="15210">
      <formula>$B2266="Liberado"</formula>
    </cfRule>
    <cfRule type="expression" dxfId="2295" priority="15201">
      <formula>$B2266="Arribado"</formula>
    </cfRule>
    <cfRule type="expression" dxfId="2296" priority="15200">
      <formula>$B2266="Solicitado"</formula>
    </cfRule>
    <cfRule type="expression" dxfId="2299" priority="15197">
      <formula>$B2266="Cargado"</formula>
    </cfRule>
  </conditionalFormatting>
  <conditionalFormatting sqref="A2266">
    <cfRule type="expression" dxfId="2299" priority="15149">
      <formula>$B2266="Cargado"</formula>
    </cfRule>
    <cfRule type="expression" dxfId="2300" priority="15148">
      <formula>$B2266="Frontera"</formula>
    </cfRule>
    <cfRule type="expression" dxfId="2301" priority="15147">
      <formula>$B2266="Descargado"</formula>
    </cfRule>
    <cfRule type="expression" dxfId="2302" priority="15146">
      <formula>$B2266="Liberado"</formula>
    </cfRule>
    <cfRule type="expression" dxfId="2295" priority="15145">
      <formula>$B2266="Arribado"</formula>
    </cfRule>
    <cfRule type="expression" dxfId="2296" priority="15144">
      <formula>$B2266="Solicitado"</formula>
    </cfRule>
    <cfRule type="expression" dxfId="2" priority="15143">
      <formula>$B2266="Confirmado"</formula>
    </cfRule>
    <cfRule type="expression" dxfId="2298" priority="15158">
      <formula>$B2266="Cancelado"</formula>
    </cfRule>
    <cfRule type="expression" dxfId="2" priority="15159">
      <formula>$B2266="Confirmado"</formula>
    </cfRule>
    <cfRule type="expression" dxfId="2296" priority="15160">
      <formula>$B2266="Solicitado"</formula>
    </cfRule>
    <cfRule type="expression" dxfId="2295" priority="15161">
      <formula>$B2266="Arribado"</formula>
    </cfRule>
    <cfRule type="expression" dxfId="2298" priority="15142">
      <formula>$B2266="Cancelado"</formula>
    </cfRule>
    <cfRule type="expression" dxfId="2299" priority="15141">
      <formula>$B2266="Cargado"</formula>
    </cfRule>
    <cfRule type="expression" dxfId="2300" priority="15140">
      <formula>$B2266="Frontera"</formula>
    </cfRule>
    <cfRule type="expression" dxfId="2301" priority="15139">
      <formula>$B2266="Descargado"</formula>
    </cfRule>
    <cfRule type="expression" dxfId="2298" priority="15150">
      <formula>$B2266="Cancelado"</formula>
    </cfRule>
    <cfRule type="expression" dxfId="2295" priority="15137">
      <formula>$B2266="Arribado"</formula>
    </cfRule>
    <cfRule type="expression" dxfId="2296" priority="15136">
      <formula>$B2266="Solicitado"</formula>
    </cfRule>
    <cfRule type="expression" dxfId="2301" priority="15131">
      <formula>$B2266="Descargado"</formula>
    </cfRule>
    <cfRule type="expression" dxfId="2300" priority="15156">
      <formula>$B2266="Frontera"</formula>
    </cfRule>
    <cfRule type="expression" dxfId="2299" priority="15157">
      <formula>$B2266="Cargado"</formula>
    </cfRule>
    <cfRule type="expression" dxfId="2302" priority="15154">
      <formula>$B2266="Liberado"</formula>
    </cfRule>
    <cfRule type="expression" dxfId="2302" priority="15130">
      <formula>$B2266="Liberado"</formula>
    </cfRule>
    <cfRule type="expression" dxfId="2301" priority="15155">
      <formula>$B2266="Descargado"</formula>
    </cfRule>
    <cfRule type="expression" dxfId="2300" priority="15132">
      <formula>$B2266="Frontera"</formula>
    </cfRule>
    <cfRule type="expression" dxfId="2302" priority="15138">
      <formula>$B2266="Liberado"</formula>
    </cfRule>
    <cfRule type="expression" dxfId="2299" priority="15133">
      <formula>$B2266="Cargado"</formula>
    </cfRule>
    <cfRule type="expression" dxfId="2298" priority="15134">
      <formula>$B2266="Cancelado"</formula>
    </cfRule>
    <cfRule type="expression" dxfId="2" priority="15135">
      <formula>$B2266="Confirmado"</formula>
    </cfRule>
    <cfRule type="expression" dxfId="2295" priority="15153">
      <formula>$B2266="Arribado"</formula>
    </cfRule>
    <cfRule type="expression" dxfId="2296" priority="15152">
      <formula>$B2266="Solicitado"</formula>
    </cfRule>
    <cfRule type="expression" dxfId="2" priority="15151">
      <formula>$B2266="Confirmado"</formula>
    </cfRule>
  </conditionalFormatting>
  <conditionalFormatting sqref="A2267:A2277 C2267:H2277 J2267:K2277 M2267:U2277 H2278">
    <cfRule type="expression" dxfId="2299" priority="14997">
      <formula>$B2267="Cargado"</formula>
    </cfRule>
    <cfRule type="expression" dxfId="2295" priority="15001">
      <formula>$B2267="Arribado"</formula>
    </cfRule>
    <cfRule type="expression" dxfId="2300" priority="14996">
      <formula>$B2267="Frontera"</formula>
    </cfRule>
    <cfRule type="expression" dxfId="2298" priority="14998">
      <formula>$B2267="Cancelado"</formula>
    </cfRule>
    <cfRule type="expression" dxfId="2302" priority="14994">
      <formula>$B2267="Liberado"</formula>
    </cfRule>
    <cfRule type="expression" dxfId="2296" priority="15000">
      <formula>$B2267="Solicitado"</formula>
    </cfRule>
    <cfRule type="expression" dxfId="2" priority="14999">
      <formula>$B2267="Confirmado"</formula>
    </cfRule>
    <cfRule type="expression" dxfId="2301" priority="14995">
      <formula>$B2267="Descargado"</formula>
    </cfRule>
  </conditionalFormatting>
  <conditionalFormatting sqref="A2267:A2277 J2267:K2277 C2267:H2277 M2267:U2277 H2278">
    <cfRule type="expression" dxfId="2302" priority="15002">
      <formula>$B2267="Liberado"</formula>
    </cfRule>
    <cfRule type="expression" dxfId="2295" priority="14993">
      <formula>$B2267="Arribado"</formula>
    </cfRule>
    <cfRule type="expression" dxfId="2296" priority="14992">
      <formula>$B2267="Solicitado"</formula>
    </cfRule>
    <cfRule type="expression" dxfId="2" priority="14991">
      <formula>$B2267="Confirmado"</formula>
    </cfRule>
    <cfRule type="expression" dxfId="2298" priority="14990">
      <formula>$B2267="Cancelado"</formula>
    </cfRule>
    <cfRule type="expression" dxfId="2299" priority="14989">
      <formula>$B2267="Cargado"</formula>
    </cfRule>
    <cfRule type="expression" dxfId="2301" priority="14987">
      <formula>$B2267="Descargado"</formula>
    </cfRule>
    <cfRule type="expression" dxfId="2302" priority="14986">
      <formula>$B2267="Liberado"</formula>
    </cfRule>
    <cfRule type="expression" dxfId="2300" priority="14988">
      <formula>$B2267="Frontera"</formula>
    </cfRule>
    <cfRule type="expression" dxfId="2295" priority="15017">
      <formula>$B2267="Arribado"</formula>
    </cfRule>
    <cfRule type="expression" dxfId="2296" priority="15016">
      <formula>$B2267="Solicitado"</formula>
    </cfRule>
    <cfRule type="expression" dxfId="2" priority="15015">
      <formula>$B2267="Confirmado"</formula>
    </cfRule>
    <cfRule type="expression" dxfId="2298" priority="15014">
      <formula>$B2267="Cancelado"</formula>
    </cfRule>
    <cfRule type="expression" dxfId="2299" priority="15013">
      <formula>$B2267="Cargado"</formula>
    </cfRule>
    <cfRule type="expression" dxfId="2300" priority="15012">
      <formula>$B2267="Frontera"</formula>
    </cfRule>
    <cfRule type="expression" dxfId="2301" priority="15011">
      <formula>$B2267="Descargado"</formula>
    </cfRule>
    <cfRule type="expression" dxfId="2302" priority="15010">
      <formula>$B2267="Liberado"</formula>
    </cfRule>
    <cfRule type="expression" dxfId="2295" priority="15009">
      <formula>$B2267="Arribado"</formula>
    </cfRule>
    <cfRule type="expression" dxfId="2296" priority="15008">
      <formula>$B2267="Solicitado"</formula>
    </cfRule>
    <cfRule type="expression" dxfId="2" priority="15007">
      <formula>$B2267="Confirmado"</formula>
    </cfRule>
    <cfRule type="expression" dxfId="2298" priority="15006">
      <formula>$B2267="Cancelado"</formula>
    </cfRule>
    <cfRule type="expression" dxfId="2299" priority="15005">
      <formula>$B2267="Cargado"</formula>
    </cfRule>
    <cfRule type="expression" dxfId="2300" priority="15004">
      <formula>$B2267="Frontera"</formula>
    </cfRule>
    <cfRule type="expression" dxfId="2301" priority="15003">
      <formula>$B2267="Descargado"</formula>
    </cfRule>
  </conditionalFormatting>
  <conditionalFormatting sqref="A2267:A2277">
    <cfRule type="expression" dxfId="2301" priority="14939">
      <formula>$B2267="Descargado"</formula>
    </cfRule>
    <cfRule type="expression" dxfId="2302" priority="14938">
      <formula>$B2267="Liberado"</formula>
    </cfRule>
    <cfRule type="expression" dxfId="2295" priority="14937">
      <formula>$B2267="Arribado"</formula>
    </cfRule>
    <cfRule type="expression" dxfId="2295" priority="14945">
      <formula>$B2267="Arribado"</formula>
    </cfRule>
    <cfRule type="expression" dxfId="2301" priority="14947">
      <formula>$B2267="Descargado"</formula>
    </cfRule>
    <cfRule type="expression" dxfId="2300" priority="14948">
      <formula>$B2267="Frontera"</formula>
    </cfRule>
    <cfRule type="expression" dxfId="2299" priority="14949">
      <formula>$B2267="Cargado"</formula>
    </cfRule>
    <cfRule type="expression" dxfId="2300" priority="14924">
      <formula>$B2267="Frontera"</formula>
    </cfRule>
    <cfRule type="expression" dxfId="2302" priority="14946">
      <formula>$B2267="Liberado"</formula>
    </cfRule>
    <cfRule type="expression" dxfId="2298" priority="14950">
      <formula>$B2267="Cancelado"</formula>
    </cfRule>
    <cfRule type="expression" dxfId="2" priority="14951">
      <formula>$B2267="Confirmado"</formula>
    </cfRule>
    <cfRule type="expression" dxfId="2296" priority="14952">
      <formula>$B2267="Solicitado"</formula>
    </cfRule>
    <cfRule type="expression" dxfId="2295" priority="14953">
      <formula>$B2267="Arribado"</formula>
    </cfRule>
    <cfRule type="expression" dxfId="2295" priority="14929">
      <formula>$B2267="Arribado"</formula>
    </cfRule>
    <cfRule type="expression" dxfId="2296" priority="14928">
      <formula>$B2267="Solicitado"</formula>
    </cfRule>
    <cfRule type="expression" dxfId="2296" priority="14936">
      <formula>$B2267="Solicitado"</formula>
    </cfRule>
    <cfRule type="expression" dxfId="2" priority="14935">
      <formula>$B2267="Confirmado"</formula>
    </cfRule>
    <cfRule type="expression" dxfId="2298" priority="14934">
      <formula>$B2267="Cancelado"</formula>
    </cfRule>
    <cfRule type="expression" dxfId="2299" priority="14933">
      <formula>$B2267="Cargado"</formula>
    </cfRule>
    <cfRule type="expression" dxfId="2298" priority="14926">
      <formula>$B2267="Cancelado"</formula>
    </cfRule>
    <cfRule type="expression" dxfId="2301" priority="14931">
      <formula>$B2267="Descargado"</formula>
    </cfRule>
    <cfRule type="expression" dxfId="2302" priority="14930">
      <formula>$B2267="Liberado"</formula>
    </cfRule>
    <cfRule type="expression" dxfId="2302" priority="14922">
      <formula>$B2267="Liberado"</formula>
    </cfRule>
    <cfRule type="expression" dxfId="2299" priority="14925">
      <formula>$B2267="Cargado"</formula>
    </cfRule>
    <cfRule type="expression" dxfId="2300" priority="14932">
      <formula>$B2267="Frontera"</formula>
    </cfRule>
    <cfRule type="expression" dxfId="2" priority="14927">
      <formula>$B2267="Confirmado"</formula>
    </cfRule>
    <cfRule type="expression" dxfId="2296" priority="14944">
      <formula>$B2267="Solicitado"</formula>
    </cfRule>
    <cfRule type="expression" dxfId="2" priority="14943">
      <formula>$B2267="Confirmado"</formula>
    </cfRule>
    <cfRule type="expression" dxfId="2298" priority="14942">
      <formula>$B2267="Cancelado"</formula>
    </cfRule>
    <cfRule type="expression" dxfId="2301" priority="14923">
      <formula>$B2267="Descargado"</formula>
    </cfRule>
    <cfRule type="expression" dxfId="2299" priority="14941">
      <formula>$B2267="Cargado"</formula>
    </cfRule>
    <cfRule type="expression" dxfId="2300" priority="14940">
      <formula>$B2267="Frontera"</formula>
    </cfRule>
  </conditionalFormatting>
  <conditionalFormatting sqref="A2278 C2278:G2278 J2278:K2278 M2278:U2278">
    <cfRule type="expression" dxfId="2300" priority="14164">
      <formula>$B2278="Frontera"</formula>
    </cfRule>
    <cfRule type="expression" dxfId="2299" priority="14165">
      <formula>$B2278="Cargado"</formula>
    </cfRule>
    <cfRule type="expression" dxfId="2295" priority="14169">
      <formula>$B2278="Arribado"</formula>
    </cfRule>
    <cfRule type="expression" dxfId="2296" priority="14168">
      <formula>$B2278="Solicitado"</formula>
    </cfRule>
    <cfRule type="expression" dxfId="2" priority="14167">
      <formula>$B2278="Confirmado"</formula>
    </cfRule>
    <cfRule type="expression" dxfId="2298" priority="14166">
      <formula>$B2278="Cancelado"</formula>
    </cfRule>
    <cfRule type="expression" dxfId="2301" priority="14163">
      <formula>$B2278="Descargado"</formula>
    </cfRule>
    <cfRule type="expression" dxfId="2302" priority="14162">
      <formula>$B2278="Liberado"</formula>
    </cfRule>
  </conditionalFormatting>
  <conditionalFormatting sqref="A2278 J2278:K2278 C2278:G2278 M2278:U2278">
    <cfRule type="expression" dxfId="2300" priority="14156">
      <formula>$B2278="Frontera"</formula>
    </cfRule>
    <cfRule type="expression" dxfId="2302" priority="14170">
      <formula>$B2278="Liberado"</formula>
    </cfRule>
    <cfRule type="expression" dxfId="2301" priority="14171">
      <formula>$B2278="Descargado"</formula>
    </cfRule>
    <cfRule type="expression" dxfId="2301" priority="14155">
      <formula>$B2278="Descargado"</formula>
    </cfRule>
    <cfRule type="expression" dxfId="2300" priority="14172">
      <formula>$B2278="Frontera"</formula>
    </cfRule>
    <cfRule type="expression" dxfId="2299" priority="14173">
      <formula>$B2278="Cargado"</formula>
    </cfRule>
    <cfRule type="expression" dxfId="2298" priority="14174">
      <formula>$B2278="Cancelado"</formula>
    </cfRule>
    <cfRule type="expression" dxfId="2" priority="14175">
      <formula>$B2278="Confirmado"</formula>
    </cfRule>
    <cfRule type="expression" dxfId="2296" priority="14176">
      <formula>$B2278="Solicitado"</formula>
    </cfRule>
    <cfRule type="expression" dxfId="2295" priority="14177">
      <formula>$B2278="Arribado"</formula>
    </cfRule>
    <cfRule type="expression" dxfId="2302" priority="14178">
      <formula>$B2278="Liberado"</formula>
    </cfRule>
    <cfRule type="expression" dxfId="2301" priority="14179">
      <formula>$B2278="Descargado"</formula>
    </cfRule>
    <cfRule type="expression" dxfId="2298" priority="14182">
      <formula>$B2278="Cancelado"</formula>
    </cfRule>
    <cfRule type="expression" dxfId="2" priority="14183">
      <formula>$B2278="Confirmado"</formula>
    </cfRule>
    <cfRule type="expression" dxfId="2296" priority="14184">
      <formula>$B2278="Solicitado"</formula>
    </cfRule>
    <cfRule type="expression" dxfId="2300" priority="14180">
      <formula>$B2278="Frontera"</formula>
    </cfRule>
    <cfRule type="expression" dxfId="2295" priority="14185">
      <formula>$B2278="Arribado"</formula>
    </cfRule>
    <cfRule type="expression" dxfId="2302" priority="14154">
      <formula>$B2278="Liberado"</formula>
    </cfRule>
    <cfRule type="expression" dxfId="2299" priority="14157">
      <formula>$B2278="Cargado"</formula>
    </cfRule>
    <cfRule type="expression" dxfId="2298" priority="14158">
      <formula>$B2278="Cancelado"</formula>
    </cfRule>
    <cfRule type="expression" dxfId="2" priority="14159">
      <formula>$B2278="Confirmado"</formula>
    </cfRule>
    <cfRule type="expression" dxfId="2296" priority="14160">
      <formula>$B2278="Solicitado"</formula>
    </cfRule>
    <cfRule type="expression" dxfId="2295" priority="14161">
      <formula>$B2278="Arribado"</formula>
    </cfRule>
    <cfRule type="expression" dxfId="2299" priority="14181">
      <formula>$B2278="Cargado"</formula>
    </cfRule>
  </conditionalFormatting>
  <conditionalFormatting sqref="A2278">
    <cfRule type="expression" dxfId="2300" priority="14116">
      <formula>$B2278="Frontera"</formula>
    </cfRule>
    <cfRule type="expression" dxfId="2302" priority="14090">
      <formula>$B2278="Liberado"</formula>
    </cfRule>
    <cfRule type="expression" dxfId="2301" priority="14091">
      <formula>$B2278="Descargado"</formula>
    </cfRule>
    <cfRule type="expression" dxfId="2300" priority="14092">
      <formula>$B2278="Frontera"</formula>
    </cfRule>
    <cfRule type="expression" dxfId="2299" priority="14093">
      <formula>$B2278="Cargado"</formula>
    </cfRule>
    <cfRule type="expression" dxfId="2298" priority="14094">
      <formula>$B2278="Cancelado"</formula>
    </cfRule>
    <cfRule type="expression" dxfId="2" priority="14095">
      <formula>$B2278="Confirmado"</formula>
    </cfRule>
    <cfRule type="expression" dxfId="2296" priority="14096">
      <formula>$B2278="Solicitado"</formula>
    </cfRule>
    <cfRule type="expression" dxfId="2295" priority="14097">
      <formula>$B2278="Arribado"</formula>
    </cfRule>
    <cfRule type="expression" dxfId="2302" priority="14098">
      <formula>$B2278="Liberado"</formula>
    </cfRule>
    <cfRule type="expression" dxfId="2301" priority="14099">
      <formula>$B2278="Descargado"</formula>
    </cfRule>
    <cfRule type="expression" dxfId="2300" priority="14100">
      <formula>$B2278="Frontera"</formula>
    </cfRule>
    <cfRule type="expression" dxfId="2299" priority="14101">
      <formula>$B2278="Cargado"</formula>
    </cfRule>
    <cfRule type="expression" dxfId="2298" priority="14102">
      <formula>$B2278="Cancelado"</formula>
    </cfRule>
    <cfRule type="expression" dxfId="2" priority="14103">
      <formula>$B2278="Confirmado"</formula>
    </cfRule>
    <cfRule type="expression" dxfId="2296" priority="14104">
      <formula>$B2278="Solicitado"</formula>
    </cfRule>
    <cfRule type="expression" dxfId="2295" priority="14105">
      <formula>$B2278="Arribado"</formula>
    </cfRule>
    <cfRule type="expression" dxfId="2302" priority="14106">
      <formula>$B2278="Liberado"</formula>
    </cfRule>
    <cfRule type="expression" dxfId="2301" priority="14107">
      <formula>$B2278="Descargado"</formula>
    </cfRule>
    <cfRule type="expression" dxfId="2300" priority="14108">
      <formula>$B2278="Frontera"</formula>
    </cfRule>
    <cfRule type="expression" dxfId="2299" priority="14109">
      <formula>$B2278="Cargado"</formula>
    </cfRule>
    <cfRule type="expression" dxfId="2298" priority="14110">
      <formula>$B2278="Cancelado"</formula>
    </cfRule>
    <cfRule type="expression" dxfId="2" priority="14111">
      <formula>$B2278="Confirmado"</formula>
    </cfRule>
    <cfRule type="expression" dxfId="2295" priority="14113">
      <formula>$B2278="Arribado"</formula>
    </cfRule>
    <cfRule type="expression" dxfId="2302" priority="14114">
      <formula>$B2278="Liberado"</formula>
    </cfRule>
    <cfRule type="expression" dxfId="2301" priority="14115">
      <formula>$B2278="Descargado"</formula>
    </cfRule>
    <cfRule type="expression" dxfId="2299" priority="14117">
      <formula>$B2278="Cargado"</formula>
    </cfRule>
    <cfRule type="expression" dxfId="2298" priority="14118">
      <formula>$B2278="Cancelado"</formula>
    </cfRule>
    <cfRule type="expression" dxfId="2" priority="14119">
      <formula>$B2278="Confirmado"</formula>
    </cfRule>
    <cfRule type="expression" dxfId="2296" priority="14120">
      <formula>$B2278="Solicitado"</formula>
    </cfRule>
    <cfRule type="expression" dxfId="2295" priority="14121">
      <formula>$B2278="Arribado"</formula>
    </cfRule>
    <cfRule type="expression" dxfId="2296" priority="14112">
      <formula>$B2278="Solicitado"</formula>
    </cfRule>
  </conditionalFormatting>
  <conditionalFormatting sqref="A2279 C2279:H2279 J2279:K2279 M2279:U2279">
    <cfRule type="expression" dxfId="2302" priority="13738">
      <formula>$B2279="Liberado"</formula>
    </cfRule>
    <cfRule type="expression" dxfId="2301" priority="13739">
      <formula>$B2279="Descargado"</formula>
    </cfRule>
    <cfRule type="expression" dxfId="2300" priority="13740">
      <formula>$B2279="Frontera"</formula>
    </cfRule>
    <cfRule type="expression" dxfId="2299" priority="13741">
      <formula>$B2279="Cargado"</formula>
    </cfRule>
    <cfRule type="expression" dxfId="2298" priority="13742">
      <formula>$B2279="Cancelado"</formula>
    </cfRule>
    <cfRule type="expression" dxfId="2" priority="13743">
      <formula>$B2279="Confirmado"</formula>
    </cfRule>
    <cfRule type="expression" dxfId="2296" priority="13744">
      <formula>$B2279="Solicitado"</formula>
    </cfRule>
    <cfRule type="expression" dxfId="2295" priority="13745">
      <formula>$B2279="Arribado"</formula>
    </cfRule>
  </conditionalFormatting>
  <conditionalFormatting sqref="A2279 J2279:K2279 C2279:H2279 M2279:U2279">
    <cfRule type="expression" dxfId="2298" priority="13734">
      <formula>$B2279="Cancelado"</formula>
    </cfRule>
    <cfRule type="expression" dxfId="2" priority="13735">
      <formula>$B2279="Confirmado"</formula>
    </cfRule>
    <cfRule type="expression" dxfId="2296" priority="13736">
      <formula>$B2279="Solicitado"</formula>
    </cfRule>
    <cfRule type="expression" dxfId="2295" priority="13737">
      <formula>$B2279="Arribado"</formula>
    </cfRule>
    <cfRule type="expression" dxfId="2302" priority="13746">
      <formula>$B2279="Liberado"</formula>
    </cfRule>
    <cfRule type="expression" dxfId="2301" priority="13747">
      <formula>$B2279="Descargado"</formula>
    </cfRule>
    <cfRule type="expression" dxfId="2300" priority="13748">
      <formula>$B2279="Frontera"</formula>
    </cfRule>
    <cfRule type="expression" dxfId="2299" priority="13749">
      <formula>$B2279="Cargado"</formula>
    </cfRule>
    <cfRule type="expression" dxfId="2295" priority="13761">
      <formula>$B2279="Arribado"</formula>
    </cfRule>
    <cfRule type="expression" dxfId="2302" priority="13730">
      <formula>$B2279="Liberado"</formula>
    </cfRule>
    <cfRule type="expression" dxfId="2301" priority="13731">
      <formula>$B2279="Descargado"</formula>
    </cfRule>
    <cfRule type="expression" dxfId="2300" priority="13732">
      <formula>$B2279="Frontera"</formula>
    </cfRule>
    <cfRule type="expression" dxfId="2298" priority="13750">
      <formula>$B2279="Cancelado"</formula>
    </cfRule>
    <cfRule type="expression" dxfId="2" priority="13751">
      <formula>$B2279="Confirmado"</formula>
    </cfRule>
    <cfRule type="expression" dxfId="2296" priority="13752">
      <formula>$B2279="Solicitado"</formula>
    </cfRule>
    <cfRule type="expression" dxfId="2295" priority="13753">
      <formula>$B2279="Arribado"</formula>
    </cfRule>
    <cfRule type="expression" dxfId="2302" priority="13754">
      <formula>$B2279="Liberado"</formula>
    </cfRule>
    <cfRule type="expression" dxfId="2301" priority="13755">
      <formula>$B2279="Descargado"</formula>
    </cfRule>
    <cfRule type="expression" dxfId="2300" priority="13756">
      <formula>$B2279="Frontera"</formula>
    </cfRule>
    <cfRule type="expression" dxfId="2299" priority="13757">
      <formula>$B2279="Cargado"</formula>
    </cfRule>
    <cfRule type="expression" dxfId="2298" priority="13758">
      <formula>$B2279="Cancelado"</formula>
    </cfRule>
    <cfRule type="expression" dxfId="2" priority="13759">
      <formula>$B2279="Confirmado"</formula>
    </cfRule>
    <cfRule type="expression" dxfId="2296" priority="13760">
      <formula>$B2279="Solicitado"</formula>
    </cfRule>
    <cfRule type="expression" dxfId="2299" priority="13733">
      <formula>$B2279="Cargado"</formula>
    </cfRule>
  </conditionalFormatting>
  <conditionalFormatting sqref="A2279">
    <cfRule type="expression" dxfId="2301" priority="13683">
      <formula>$B2279="Descargado"</formula>
    </cfRule>
    <cfRule type="expression" dxfId="2300" priority="13684">
      <formula>$B2279="Frontera"</formula>
    </cfRule>
    <cfRule type="expression" dxfId="2302" priority="13682">
      <formula>$B2279="Liberado"</formula>
    </cfRule>
    <cfRule type="expression" dxfId="2298" priority="13670">
      <formula>$B2279="Cancelado"</formula>
    </cfRule>
    <cfRule type="expression" dxfId="2299" priority="13685">
      <formula>$B2279="Cargado"</formula>
    </cfRule>
    <cfRule type="expression" dxfId="2298" priority="13686">
      <formula>$B2279="Cancelado"</formula>
    </cfRule>
    <cfRule type="expression" dxfId="2" priority="13687">
      <formula>$B2279="Confirmado"</formula>
    </cfRule>
    <cfRule type="expression" dxfId="2296" priority="13688">
      <formula>$B2279="Solicitado"</formula>
    </cfRule>
    <cfRule type="expression" dxfId="2" priority="13671">
      <formula>$B2279="Confirmado"</formula>
    </cfRule>
    <cfRule type="expression" dxfId="2302" priority="13690">
      <formula>$B2279="Liberado"</formula>
    </cfRule>
    <cfRule type="expression" dxfId="2301" priority="13691">
      <formula>$B2279="Descargado"</formula>
    </cfRule>
    <cfRule type="expression" dxfId="2300" priority="13692">
      <formula>$B2279="Frontera"</formula>
    </cfRule>
    <cfRule type="expression" dxfId="2299" priority="13693">
      <formula>$B2279="Cargado"</formula>
    </cfRule>
    <cfRule type="expression" dxfId="2298" priority="13694">
      <formula>$B2279="Cancelado"</formula>
    </cfRule>
    <cfRule type="expression" dxfId="2" priority="13695">
      <formula>$B2279="Confirmado"</formula>
    </cfRule>
    <cfRule type="expression" dxfId="2296" priority="13696">
      <formula>$B2279="Solicitado"</formula>
    </cfRule>
    <cfRule type="expression" dxfId="2295" priority="13697">
      <formula>$B2279="Arribado"</formula>
    </cfRule>
    <cfRule type="expression" dxfId="2296" priority="13672">
      <formula>$B2279="Solicitado"</formula>
    </cfRule>
    <cfRule type="expression" dxfId="2295" priority="13673">
      <formula>$B2279="Arribado"</formula>
    </cfRule>
    <cfRule type="expression" dxfId="2302" priority="13674">
      <formula>$B2279="Liberado"</formula>
    </cfRule>
    <cfRule type="expression" dxfId="2301" priority="13675">
      <formula>$B2279="Descargado"</formula>
    </cfRule>
    <cfRule type="expression" dxfId="2300" priority="13676">
      <formula>$B2279="Frontera"</formula>
    </cfRule>
    <cfRule type="expression" dxfId="2299" priority="13677">
      <formula>$B2279="Cargado"</formula>
    </cfRule>
    <cfRule type="expression" dxfId="2298" priority="13678">
      <formula>$B2279="Cancelado"</formula>
    </cfRule>
    <cfRule type="expression" dxfId="2" priority="13679">
      <formula>$B2279="Confirmado"</formula>
    </cfRule>
    <cfRule type="expression" dxfId="2296" priority="13680">
      <formula>$B2279="Solicitado"</formula>
    </cfRule>
    <cfRule type="expression" dxfId="2295" priority="13689">
      <formula>$B2279="Arribado"</formula>
    </cfRule>
    <cfRule type="expression" dxfId="2295" priority="13681">
      <formula>$B2279="Arribado"</formula>
    </cfRule>
    <cfRule type="expression" dxfId="2302" priority="13666">
      <formula>$B2279="Liberado"</formula>
    </cfRule>
    <cfRule type="expression" dxfId="2301" priority="13667">
      <formula>$B2279="Descargado"</formula>
    </cfRule>
    <cfRule type="expression" dxfId="2300" priority="13668">
      <formula>$B2279="Frontera"</formula>
    </cfRule>
    <cfRule type="expression" dxfId="2299" priority="13669">
      <formula>$B2279="Cargado"</formula>
    </cfRule>
  </conditionalFormatting>
  <conditionalFormatting sqref="A2280 C2280:H2280 J2280:K2280 M2280:U2280">
    <cfRule type="expression" dxfId="2302" priority="13530">
      <formula>$B2280="Liberado"</formula>
    </cfRule>
    <cfRule type="expression" dxfId="2295" priority="13537">
      <formula>$B2280="Arribado"</formula>
    </cfRule>
    <cfRule type="expression" dxfId="2296" priority="13536">
      <formula>$B2280="Solicitado"</formula>
    </cfRule>
    <cfRule type="expression" dxfId="2" priority="13535">
      <formula>$B2280="Confirmado"</formula>
    </cfRule>
    <cfRule type="expression" dxfId="2298" priority="13534">
      <formula>$B2280="Cancelado"</formula>
    </cfRule>
    <cfRule type="expression" dxfId="2299" priority="13533">
      <formula>$B2280="Cargado"</formula>
    </cfRule>
    <cfRule type="expression" dxfId="2300" priority="13532">
      <formula>$B2280="Frontera"</formula>
    </cfRule>
    <cfRule type="expression" dxfId="2301" priority="13531">
      <formula>$B2280="Descargado"</formula>
    </cfRule>
  </conditionalFormatting>
  <conditionalFormatting sqref="A2280 J2280:K2280 C2280:H2280 M2280:U2280">
    <cfRule type="expression" dxfId="2298" priority="13542">
      <formula>$B2280="Cancelado"</formula>
    </cfRule>
    <cfRule type="expression" dxfId="2300" priority="13524">
      <formula>$B2280="Frontera"</formula>
    </cfRule>
    <cfRule type="expression" dxfId="2" priority="13551">
      <formula>$B2280="Confirmado"</formula>
    </cfRule>
    <cfRule type="expression" dxfId="2298" priority="13550">
      <formula>$B2280="Cancelado"</formula>
    </cfRule>
    <cfRule type="expression" dxfId="2299" priority="13549">
      <formula>$B2280="Cargado"</formula>
    </cfRule>
    <cfRule type="expression" dxfId="2300" priority="13548">
      <formula>$B2280="Frontera"</formula>
    </cfRule>
    <cfRule type="expression" dxfId="2301" priority="13539">
      <formula>$B2280="Descargado"</formula>
    </cfRule>
    <cfRule type="expression" dxfId="2301" priority="13547">
      <formula>$B2280="Descargado"</formula>
    </cfRule>
    <cfRule type="expression" dxfId="2302" priority="13546">
      <formula>$B2280="Liberado"</formula>
    </cfRule>
    <cfRule type="expression" dxfId="2302" priority="13522">
      <formula>$B2280="Liberado"</formula>
    </cfRule>
    <cfRule type="expression" dxfId="2301" priority="13523">
      <formula>$B2280="Descargado"</formula>
    </cfRule>
    <cfRule type="expression" dxfId="2295" priority="13545">
      <formula>$B2280="Arribado"</formula>
    </cfRule>
    <cfRule type="expression" dxfId="2296" priority="13544">
      <formula>$B2280="Solicitado"</formula>
    </cfRule>
    <cfRule type="expression" dxfId="2" priority="13543">
      <formula>$B2280="Confirmado"</formula>
    </cfRule>
    <cfRule type="expression" dxfId="2299" priority="13541">
      <formula>$B2280="Cargado"</formula>
    </cfRule>
    <cfRule type="expression" dxfId="2300" priority="13540">
      <formula>$B2280="Frontera"</formula>
    </cfRule>
    <cfRule type="expression" dxfId="2295" priority="13553">
      <formula>$B2280="Arribado"</formula>
    </cfRule>
    <cfRule type="expression" dxfId="2296" priority="13552">
      <formula>$B2280="Solicitado"</formula>
    </cfRule>
    <cfRule type="expression" dxfId="2302" priority="13538">
      <formula>$B2280="Liberado"</formula>
    </cfRule>
    <cfRule type="expression" dxfId="2295" priority="13529">
      <formula>$B2280="Arribado"</formula>
    </cfRule>
    <cfRule type="expression" dxfId="2296" priority="13528">
      <formula>$B2280="Solicitado"</formula>
    </cfRule>
    <cfRule type="expression" dxfId="2" priority="13527">
      <formula>$B2280="Confirmado"</formula>
    </cfRule>
    <cfRule type="expression" dxfId="2298" priority="13526">
      <formula>$B2280="Cancelado"</formula>
    </cfRule>
    <cfRule type="expression" dxfId="2299" priority="13525">
      <formula>$B2280="Cargado"</formula>
    </cfRule>
  </conditionalFormatting>
  <conditionalFormatting sqref="A2280">
    <cfRule type="expression" dxfId="2295" priority="13481">
      <formula>$B2280="Arribado"</formula>
    </cfRule>
    <cfRule type="expression" dxfId="2302" priority="13482">
      <formula>$B2280="Liberado"</formula>
    </cfRule>
    <cfRule type="expression" dxfId="2301" priority="13483">
      <formula>$B2280="Descargado"</formula>
    </cfRule>
    <cfRule type="expression" dxfId="2300" priority="13484">
      <formula>$B2280="Frontera"</formula>
    </cfRule>
    <cfRule type="expression" dxfId="2299" priority="13485">
      <formula>$B2280="Cargado"</formula>
    </cfRule>
    <cfRule type="expression" dxfId="2298" priority="13486">
      <formula>$B2280="Cancelado"</formula>
    </cfRule>
    <cfRule type="expression" dxfId="2" priority="13487">
      <formula>$B2280="Confirmado"</formula>
    </cfRule>
    <cfRule type="expression" dxfId="2295" priority="13489">
      <formula>$B2280="Arribado"</formula>
    </cfRule>
    <cfRule type="expression" dxfId="2301" priority="13459">
      <formula>$B2280="Descargado"</formula>
    </cfRule>
    <cfRule type="expression" dxfId="2302" priority="13458">
      <formula>$B2280="Liberado"</formula>
    </cfRule>
    <cfRule type="expression" dxfId="2" priority="13479">
      <formula>$B2280="Confirmado"</formula>
    </cfRule>
    <cfRule type="expression" dxfId="2298" priority="13478">
      <formula>$B2280="Cancelado"</formula>
    </cfRule>
    <cfRule type="expression" dxfId="2296" priority="13488">
      <formula>$B2280="Solicitado"</formula>
    </cfRule>
    <cfRule type="expression" dxfId="2299" priority="13477">
      <formula>$B2280="Cargado"</formula>
    </cfRule>
    <cfRule type="expression" dxfId="2300" priority="13460">
      <formula>$B2280="Frontera"</formula>
    </cfRule>
    <cfRule type="expression" dxfId="2299" priority="13461">
      <formula>$B2280="Cargado"</formula>
    </cfRule>
    <cfRule type="expression" dxfId="2298" priority="13462">
      <formula>$B2280="Cancelado"</formula>
    </cfRule>
    <cfRule type="expression" dxfId="2" priority="13463">
      <formula>$B2280="Confirmado"</formula>
    </cfRule>
    <cfRule type="expression" dxfId="2296" priority="13464">
      <formula>$B2280="Solicitado"</formula>
    </cfRule>
    <cfRule type="expression" dxfId="2300" priority="13476">
      <formula>$B2280="Frontera"</formula>
    </cfRule>
    <cfRule type="expression" dxfId="2295" priority="13465">
      <formula>$B2280="Arribado"</formula>
    </cfRule>
    <cfRule type="expression" dxfId="2302" priority="13466">
      <formula>$B2280="Liberado"</formula>
    </cfRule>
    <cfRule type="expression" dxfId="2301" priority="13467">
      <formula>$B2280="Descargado"</formula>
    </cfRule>
    <cfRule type="expression" dxfId="2300" priority="13468">
      <formula>$B2280="Frontera"</formula>
    </cfRule>
    <cfRule type="expression" dxfId="2299" priority="13469">
      <formula>$B2280="Cargado"</formula>
    </cfRule>
    <cfRule type="expression" dxfId="2298" priority="13470">
      <formula>$B2280="Cancelado"</formula>
    </cfRule>
    <cfRule type="expression" dxfId="2" priority="13471">
      <formula>$B2280="Confirmado"</formula>
    </cfRule>
    <cfRule type="expression" dxfId="2296" priority="13472">
      <formula>$B2280="Solicitado"</formula>
    </cfRule>
    <cfRule type="expression" dxfId="2295" priority="13473">
      <formula>$B2280="Arribado"</formula>
    </cfRule>
    <cfRule type="expression" dxfId="2302" priority="13474">
      <formula>$B2280="Liberado"</formula>
    </cfRule>
    <cfRule type="expression" dxfId="2301" priority="13475">
      <formula>$B2280="Descargado"</formula>
    </cfRule>
    <cfRule type="expression" dxfId="2296" priority="13480">
      <formula>$B2280="Solicitado"</formula>
    </cfRule>
  </conditionalFormatting>
  <conditionalFormatting sqref="A2281:A2291 C2281:H2291 J2281:K2291 M2281:U2291">
    <cfRule type="expression" dxfId="2299" priority="13325">
      <formula>$B2281="Cargado"</formula>
    </cfRule>
    <cfRule type="expression" dxfId="2300" priority="13324">
      <formula>$B2281="Frontera"</formula>
    </cfRule>
    <cfRule type="expression" dxfId="2301" priority="13323">
      <formula>$B2281="Descargado"</formula>
    </cfRule>
    <cfRule type="expression" dxfId="2302" priority="13322">
      <formula>$B2281="Liberado"</formula>
    </cfRule>
    <cfRule type="expression" dxfId="2295" priority="13329">
      <formula>$B2281="Arribado"</formula>
    </cfRule>
    <cfRule type="expression" dxfId="2296" priority="13328">
      <formula>$B2281="Solicitado"</formula>
    </cfRule>
    <cfRule type="expression" dxfId="2" priority="13327">
      <formula>$B2281="Confirmado"</formula>
    </cfRule>
    <cfRule type="expression" dxfId="2298" priority="13326">
      <formula>$B2281="Cancelado"</formula>
    </cfRule>
  </conditionalFormatting>
  <conditionalFormatting sqref="A2281:A2291 J2281:K2291 C2281:H2291 M2281:U2291">
    <cfRule type="expression" dxfId="2" priority="13335">
      <formula>$B2281="Confirmado"</formula>
    </cfRule>
    <cfRule type="expression" dxfId="2" priority="13343">
      <formula>$B2281="Confirmado"</formula>
    </cfRule>
    <cfRule type="expression" dxfId="2298" priority="13342">
      <formula>$B2281="Cancelado"</formula>
    </cfRule>
    <cfRule type="expression" dxfId="2299" priority="13341">
      <formula>$B2281="Cargado"</formula>
    </cfRule>
    <cfRule type="expression" dxfId="2301" priority="13331">
      <formula>$B2281="Descargado"</formula>
    </cfRule>
    <cfRule type="expression" dxfId="2302" priority="13330">
      <formula>$B2281="Liberado"</formula>
    </cfRule>
    <cfRule type="expression" dxfId="2300" priority="13340">
      <formula>$B2281="Frontera"</formula>
    </cfRule>
    <cfRule type="expression" dxfId="2301" priority="13339">
      <formula>$B2281="Descargado"</formula>
    </cfRule>
    <cfRule type="expression" dxfId="2302" priority="13338">
      <formula>$B2281="Liberado"</formula>
    </cfRule>
    <cfRule type="expression" dxfId="2295" priority="13337">
      <formula>$B2281="Arribado"</formula>
    </cfRule>
    <cfRule type="expression" dxfId="2296" priority="13336">
      <formula>$B2281="Solicitado"</formula>
    </cfRule>
    <cfRule type="expression" dxfId="2295" priority="13321">
      <formula>$B2281="Arribado"</formula>
    </cfRule>
    <cfRule type="expression" dxfId="2298" priority="13334">
      <formula>$B2281="Cancelado"</formula>
    </cfRule>
    <cfRule type="expression" dxfId="2299" priority="13333">
      <formula>$B2281="Cargado"</formula>
    </cfRule>
    <cfRule type="expression" dxfId="2298" priority="13318">
      <formula>$B2281="Cancelado"</formula>
    </cfRule>
    <cfRule type="expression" dxfId="2299" priority="13317">
      <formula>$B2281="Cargado"</formula>
    </cfRule>
    <cfRule type="expression" dxfId="2296" priority="13344">
      <formula>$B2281="Solicitado"</formula>
    </cfRule>
    <cfRule type="expression" dxfId="2302" priority="13314">
      <formula>$B2281="Liberado"</formula>
    </cfRule>
    <cfRule type="expression" dxfId="2301" priority="13315">
      <formula>$B2281="Descargado"</formula>
    </cfRule>
    <cfRule type="expression" dxfId="2300" priority="13332">
      <formula>$B2281="Frontera"</formula>
    </cfRule>
    <cfRule type="expression" dxfId="2300" priority="13316">
      <formula>$B2281="Frontera"</formula>
    </cfRule>
    <cfRule type="expression" dxfId="2295" priority="13345">
      <formula>$B2281="Arribado"</formula>
    </cfRule>
    <cfRule type="expression" dxfId="2296" priority="13320">
      <formula>$B2281="Solicitado"</formula>
    </cfRule>
    <cfRule type="expression" dxfId="2" priority="13319">
      <formula>$B2281="Confirmado"</formula>
    </cfRule>
  </conditionalFormatting>
  <conditionalFormatting sqref="A2281:A2291">
    <cfRule type="expression" dxfId="2302" priority="13266">
      <formula>$B2281="Liberado"</formula>
    </cfRule>
    <cfRule type="expression" dxfId="2301" priority="13267">
      <formula>$B2281="Descargado"</formula>
    </cfRule>
    <cfRule type="expression" dxfId="2301" priority="13251">
      <formula>$B2281="Descargado"</formula>
    </cfRule>
    <cfRule type="expression" dxfId="2300" priority="13268">
      <formula>$B2281="Frontera"</formula>
    </cfRule>
    <cfRule type="expression" dxfId="2295" priority="13281">
      <formula>$B2281="Arribado"</formula>
    </cfRule>
    <cfRule type="expression" dxfId="2296" priority="13280">
      <formula>$B2281="Solicitado"</formula>
    </cfRule>
    <cfRule type="expression" dxfId="2" priority="13279">
      <formula>$B2281="Confirmado"</formula>
    </cfRule>
    <cfRule type="expression" dxfId="2298" priority="13278">
      <formula>$B2281="Cancelado"</formula>
    </cfRule>
    <cfRule type="expression" dxfId="2296" priority="13264">
      <formula>$B2281="Solicitado"</formula>
    </cfRule>
    <cfRule type="expression" dxfId="2298" priority="13270">
      <formula>$B2281="Cancelado"</formula>
    </cfRule>
    <cfRule type="expression" dxfId="2" priority="13271">
      <formula>$B2281="Confirmado"</formula>
    </cfRule>
    <cfRule type="expression" dxfId="2296" priority="13272">
      <formula>$B2281="Solicitado"</formula>
    </cfRule>
    <cfRule type="expression" dxfId="2295" priority="13273">
      <formula>$B2281="Arribado"</formula>
    </cfRule>
    <cfRule type="expression" dxfId="2299" priority="13277">
      <formula>$B2281="Cargado"</formula>
    </cfRule>
    <cfRule type="expression" dxfId="2300" priority="13276">
      <formula>$B2281="Frontera"</formula>
    </cfRule>
    <cfRule type="expression" dxfId="2301" priority="13275">
      <formula>$B2281="Descargado"</formula>
    </cfRule>
    <cfRule type="expression" dxfId="2302" priority="13274">
      <formula>$B2281="Liberado"</formula>
    </cfRule>
    <cfRule type="expression" dxfId="2299" priority="13269">
      <formula>$B2281="Cargado"</formula>
    </cfRule>
    <cfRule type="expression" dxfId="2300" priority="13260">
      <formula>$B2281="Frontera"</formula>
    </cfRule>
    <cfRule type="expression" dxfId="2298" priority="13262">
      <formula>$B2281="Cancelado"</formula>
    </cfRule>
    <cfRule type="expression" dxfId="2301" priority="13259">
      <formula>$B2281="Descargado"</formula>
    </cfRule>
    <cfRule type="expression" dxfId="2302" priority="13258">
      <formula>$B2281="Liberado"</formula>
    </cfRule>
    <cfRule type="expression" dxfId="2295" priority="13257">
      <formula>$B2281="Arribado"</formula>
    </cfRule>
    <cfRule type="expression" dxfId="2296" priority="13256">
      <formula>$B2281="Solicitado"</formula>
    </cfRule>
    <cfRule type="expression" dxfId="2" priority="13255">
      <formula>$B2281="Confirmado"</formula>
    </cfRule>
    <cfRule type="expression" dxfId="2298" priority="13254">
      <formula>$B2281="Cancelado"</formula>
    </cfRule>
    <cfRule type="expression" dxfId="2299" priority="13253">
      <formula>$B2281="Cargado"</formula>
    </cfRule>
    <cfRule type="expression" dxfId="2300" priority="13252">
      <formula>$B2281="Frontera"</formula>
    </cfRule>
    <cfRule type="expression" dxfId="2302" priority="13250">
      <formula>$B2281="Liberado"</formula>
    </cfRule>
    <cfRule type="expression" dxfId="2299" priority="13261">
      <formula>$B2281="Cargado"</formula>
    </cfRule>
    <cfRule type="expression" dxfId="2" priority="13263">
      <formula>$B2281="Confirmado"</formula>
    </cfRule>
    <cfRule type="expression" dxfId="2295" priority="13265">
      <formula>$B2281="Arribado"</formula>
    </cfRule>
  </conditionalFormatting>
  <conditionalFormatting sqref="A2292 A2294 A2297:A2304">
    <cfRule type="expression" dxfId="2301" priority="13067">
      <formula>$B2292="Descargado"</formula>
    </cfRule>
    <cfRule type="expression" dxfId="2296" priority="13056">
      <formula>$B2292="Solicitado"</formula>
    </cfRule>
    <cfRule type="expression" dxfId="2302" priority="13042">
      <formula>$B2292="Liberado"</formula>
    </cfRule>
    <cfRule type="expression" dxfId="2301" priority="13043">
      <formula>$B2292="Descargado"</formula>
    </cfRule>
    <cfRule type="expression" dxfId="2300" priority="13044">
      <formula>$B2292="Frontera"</formula>
    </cfRule>
    <cfRule type="expression" dxfId="2299" priority="13045">
      <formula>$B2292="Cargado"</formula>
    </cfRule>
    <cfRule type="expression" dxfId="2298" priority="13046">
      <formula>$B2292="Cancelado"</formula>
    </cfRule>
    <cfRule type="expression" dxfId="2" priority="13047">
      <formula>$B2292="Confirmado"</formula>
    </cfRule>
    <cfRule type="expression" dxfId="2296" priority="13048">
      <formula>$B2292="Solicitado"</formula>
    </cfRule>
    <cfRule type="expression" dxfId="2295" priority="13049">
      <formula>$B2292="Arribado"</formula>
    </cfRule>
    <cfRule type="expression" dxfId="2302" priority="13050">
      <formula>$B2292="Liberado"</formula>
    </cfRule>
    <cfRule type="expression" dxfId="2301" priority="13051">
      <formula>$B2292="Descargado"</formula>
    </cfRule>
    <cfRule type="expression" dxfId="2300" priority="13052">
      <formula>$B2292="Frontera"</formula>
    </cfRule>
    <cfRule type="expression" dxfId="2299" priority="13069">
      <formula>$B2292="Cargado"</formula>
    </cfRule>
    <cfRule type="expression" dxfId="2298" priority="13070">
      <formula>$B2292="Cancelado"</formula>
    </cfRule>
    <cfRule type="expression" dxfId="2300" priority="13068">
      <formula>$B2292="Frontera"</formula>
    </cfRule>
    <cfRule type="expression" dxfId="2" priority="13071">
      <formula>$B2292="Confirmado"</formula>
    </cfRule>
    <cfRule type="expression" dxfId="2295" priority="13073">
      <formula>$B2292="Arribado"</formula>
    </cfRule>
    <cfRule type="expression" dxfId="2298" priority="13054">
      <formula>$B2292="Cancelado"</formula>
    </cfRule>
    <cfRule type="expression" dxfId="2302" priority="13066">
      <formula>$B2292="Liberado"</formula>
    </cfRule>
    <cfRule type="expression" dxfId="2299" priority="13053">
      <formula>$B2292="Cargado"</formula>
    </cfRule>
    <cfRule type="expression" dxfId="2296" priority="13064">
      <formula>$B2292="Solicitado"</formula>
    </cfRule>
    <cfRule type="expression" dxfId="2" priority="13063">
      <formula>$B2292="Confirmado"</formula>
    </cfRule>
    <cfRule type="expression" dxfId="2298" priority="13062">
      <formula>$B2292="Cancelado"</formula>
    </cfRule>
    <cfRule type="expression" dxfId="2" priority="13055">
      <formula>$B2292="Confirmado"</formula>
    </cfRule>
    <cfRule type="expression" dxfId="2299" priority="13061">
      <formula>$B2292="Cargado"</formula>
    </cfRule>
    <cfRule type="expression" dxfId="2300" priority="13060">
      <formula>$B2292="Frontera"</formula>
    </cfRule>
    <cfRule type="expression" dxfId="2301" priority="13059">
      <formula>$B2292="Descargado"</formula>
    </cfRule>
    <cfRule type="expression" dxfId="2302" priority="13058">
      <formula>$B2292="Liberado"</formula>
    </cfRule>
    <cfRule type="expression" dxfId="2295" priority="13057">
      <formula>$B2292="Arribado"</formula>
    </cfRule>
    <cfRule type="expression" dxfId="2296" priority="13072">
      <formula>$B2292="Solicitado"</formula>
    </cfRule>
    <cfRule type="expression" dxfId="2295" priority="13065">
      <formula>$B2292="Arribado"</formula>
    </cfRule>
  </conditionalFormatting>
  <conditionalFormatting sqref="A2292 C2292:H2292 J2292:K2292 M2292:U2292 M2294:U2294 J2294:K2294 C2294:H2294 A2294 A2297:A2304 C2297:H2304 J2297:K2304 M2297:U2304">
    <cfRule type="expression" dxfId="2298" priority="13118">
      <formula>$B2292="Cancelado"</formula>
    </cfRule>
    <cfRule type="expression" dxfId="2300" priority="13116">
      <formula>$B2292="Frontera"</formula>
    </cfRule>
    <cfRule type="expression" dxfId="2301" priority="13115">
      <formula>$B2292="Descargado"</formula>
    </cfRule>
    <cfRule type="expression" dxfId="2302" priority="13114">
      <formula>$B2292="Liberado"</formula>
    </cfRule>
    <cfRule type="expression" dxfId="2299" priority="13117">
      <formula>$B2292="Cargado"</formula>
    </cfRule>
    <cfRule type="expression" dxfId="2295" priority="13121">
      <formula>$B2292="Arribado"</formula>
    </cfRule>
    <cfRule type="expression" dxfId="2296" priority="13120">
      <formula>$B2292="Solicitado"</formula>
    </cfRule>
    <cfRule type="expression" dxfId="2" priority="13119">
      <formula>$B2292="Confirmado"</formula>
    </cfRule>
  </conditionalFormatting>
  <conditionalFormatting sqref="A2292 J2292:K2292 C2292:H2292 M2292:U2292 M2294:U2294 C2294:H2294 J2294:K2294 A2294 A2297:A2304 J2297:K2304 C2297:H2304 M2297:U2304">
    <cfRule type="expression" dxfId="2296" priority="13128">
      <formula>$B2292="Solicitado"</formula>
    </cfRule>
    <cfRule type="expression" dxfId="2" priority="13135">
      <formula>$B2292="Confirmado"</formula>
    </cfRule>
    <cfRule type="expression" dxfId="2296" priority="13136">
      <formula>$B2292="Solicitado"</formula>
    </cfRule>
    <cfRule type="expression" dxfId="2295" priority="13137">
      <formula>$B2292="Arribado"</formula>
    </cfRule>
    <cfRule type="expression" dxfId="2" priority="13127">
      <formula>$B2292="Confirmado"</formula>
    </cfRule>
    <cfRule type="expression" dxfId="2295" priority="13113">
      <formula>$B2292="Arribado"</formula>
    </cfRule>
    <cfRule type="expression" dxfId="2296" priority="13112">
      <formula>$B2292="Solicitado"</formula>
    </cfRule>
    <cfRule type="expression" dxfId="2302" priority="13106">
      <formula>$B2292="Liberado"</formula>
    </cfRule>
    <cfRule type="expression" dxfId="2" priority="13111">
      <formula>$B2292="Confirmado"</formula>
    </cfRule>
    <cfRule type="expression" dxfId="2298" priority="13126">
      <formula>$B2292="Cancelado"</formula>
    </cfRule>
    <cfRule type="expression" dxfId="2299" priority="13125">
      <formula>$B2292="Cargado"</formula>
    </cfRule>
    <cfRule type="expression" dxfId="2300" priority="13124">
      <formula>$B2292="Frontera"</formula>
    </cfRule>
    <cfRule type="expression" dxfId="2301" priority="13123">
      <formula>$B2292="Descargado"</formula>
    </cfRule>
    <cfRule type="expression" dxfId="2302" priority="13122">
      <formula>$B2292="Liberado"</formula>
    </cfRule>
    <cfRule type="expression" dxfId="2298" priority="13110">
      <formula>$B2292="Cancelado"</formula>
    </cfRule>
    <cfRule type="expression" dxfId="2295" priority="13129">
      <formula>$B2292="Arribado"</formula>
    </cfRule>
    <cfRule type="expression" dxfId="2302" priority="13130">
      <formula>$B2292="Liberado"</formula>
    </cfRule>
    <cfRule type="expression" dxfId="2301" priority="13131">
      <formula>$B2292="Descargado"</formula>
    </cfRule>
    <cfRule type="expression" dxfId="2299" priority="13109">
      <formula>$B2292="Cargado"</formula>
    </cfRule>
    <cfRule type="expression" dxfId="2300" priority="13108">
      <formula>$B2292="Frontera"</formula>
    </cfRule>
    <cfRule type="expression" dxfId="2301" priority="13107">
      <formula>$B2292="Descargado"</formula>
    </cfRule>
    <cfRule type="expression" dxfId="2300" priority="13132">
      <formula>$B2292="Frontera"</formula>
    </cfRule>
    <cfRule type="expression" dxfId="2299" priority="13133">
      <formula>$B2292="Cargado"</formula>
    </cfRule>
    <cfRule type="expression" dxfId="2298" priority="13134">
      <formula>$B2292="Cancelado"</formula>
    </cfRule>
  </conditionalFormatting>
  <conditionalFormatting sqref="A2293 C2293:H2293 J2293:K2293 M2293:U2293">
    <cfRule type="expression" dxfId="2298" priority="12910">
      <formula>$B2293="Cancelado"</formula>
    </cfRule>
    <cfRule type="expression" dxfId="2" priority="12911">
      <formula>$B2293="Confirmado"</formula>
    </cfRule>
    <cfRule type="expression" dxfId="2296" priority="12912">
      <formula>$B2293="Solicitado"</formula>
    </cfRule>
    <cfRule type="expression" dxfId="2295" priority="12913">
      <formula>$B2293="Arribado"</formula>
    </cfRule>
    <cfRule type="expression" dxfId="2299" priority="12909">
      <formula>$B2293="Cargado"</formula>
    </cfRule>
    <cfRule type="expression" dxfId="2302" priority="12906">
      <formula>$B2293="Liberado"</formula>
    </cfRule>
    <cfRule type="expression" dxfId="2301" priority="12907">
      <formula>$B2293="Descargado"</formula>
    </cfRule>
    <cfRule type="expression" dxfId="2300" priority="12908">
      <formula>$B2293="Frontera"</formula>
    </cfRule>
  </conditionalFormatting>
  <conditionalFormatting sqref="A2293 J2293:K2293 C2293:H2293 M2293:U2293">
    <cfRule type="expression" dxfId="2296" priority="12928">
      <formula>$B2293="Solicitado"</formula>
    </cfRule>
    <cfRule type="expression" dxfId="2" priority="12927">
      <formula>$B2293="Confirmado"</formula>
    </cfRule>
    <cfRule type="expression" dxfId="2298" priority="12926">
      <formula>$B2293="Cancelado"</formula>
    </cfRule>
    <cfRule type="expression" dxfId="2299" priority="12925">
      <formula>$B2293="Cargado"</formula>
    </cfRule>
    <cfRule type="expression" dxfId="2302" priority="12898">
      <formula>$B2293="Liberado"</formula>
    </cfRule>
    <cfRule type="expression" dxfId="2301" priority="12899">
      <formula>$B2293="Descargado"</formula>
    </cfRule>
    <cfRule type="expression" dxfId="2300" priority="12900">
      <formula>$B2293="Frontera"</formula>
    </cfRule>
    <cfRule type="expression" dxfId="2299" priority="12901">
      <formula>$B2293="Cargado"</formula>
    </cfRule>
    <cfRule type="expression" dxfId="2298" priority="12902">
      <formula>$B2293="Cancelado"</formula>
    </cfRule>
    <cfRule type="expression" dxfId="2300" priority="12924">
      <formula>$B2293="Frontera"</formula>
    </cfRule>
    <cfRule type="expression" dxfId="2" priority="12903">
      <formula>$B2293="Confirmado"</formula>
    </cfRule>
    <cfRule type="expression" dxfId="2296" priority="12904">
      <formula>$B2293="Solicitado"</formula>
    </cfRule>
    <cfRule type="expression" dxfId="2295" priority="12905">
      <formula>$B2293="Arribado"</formula>
    </cfRule>
    <cfRule type="expression" dxfId="2298" priority="12918">
      <formula>$B2293="Cancelado"</formula>
    </cfRule>
    <cfRule type="expression" dxfId="2" priority="12919">
      <formula>$B2293="Confirmado"</formula>
    </cfRule>
    <cfRule type="expression" dxfId="2296" priority="12920">
      <formula>$B2293="Solicitado"</formula>
    </cfRule>
    <cfRule type="expression" dxfId="2295" priority="12929">
      <formula>$B2293="Arribado"</formula>
    </cfRule>
    <cfRule type="expression" dxfId="2302" priority="12922">
      <formula>$B2293="Liberado"</formula>
    </cfRule>
    <cfRule type="expression" dxfId="2295" priority="12921">
      <formula>$B2293="Arribado"</formula>
    </cfRule>
    <cfRule type="expression" dxfId="2301" priority="12923">
      <formula>$B2293="Descargado"</formula>
    </cfRule>
    <cfRule type="expression" dxfId="2302" priority="12914">
      <formula>$B2293="Liberado"</formula>
    </cfRule>
    <cfRule type="expression" dxfId="2301" priority="12915">
      <formula>$B2293="Descargado"</formula>
    </cfRule>
    <cfRule type="expression" dxfId="2300" priority="12916">
      <formula>$B2293="Frontera"</formula>
    </cfRule>
    <cfRule type="expression" dxfId="2299" priority="12917">
      <formula>$B2293="Cargado"</formula>
    </cfRule>
  </conditionalFormatting>
  <conditionalFormatting sqref="A2293">
    <cfRule type="expression" dxfId="2295" priority="12857">
      <formula>$B2293="Arribado"</formula>
    </cfRule>
    <cfRule type="expression" dxfId="2296" priority="12856">
      <formula>$B2293="Solicitado"</formula>
    </cfRule>
    <cfRule type="expression" dxfId="2" priority="12855">
      <formula>$B2293="Confirmado"</formula>
    </cfRule>
    <cfRule type="expression" dxfId="2298" priority="12854">
      <formula>$B2293="Cancelado"</formula>
    </cfRule>
    <cfRule type="expression" dxfId="2299" priority="12853">
      <formula>$B2293="Cargado"</formula>
    </cfRule>
    <cfRule type="expression" dxfId="2300" priority="12852">
      <formula>$B2293="Frontera"</formula>
    </cfRule>
    <cfRule type="expression" dxfId="2301" priority="12851">
      <formula>$B2293="Descargado"</formula>
    </cfRule>
    <cfRule type="expression" dxfId="2302" priority="12850">
      <formula>$B2293="Liberado"</formula>
    </cfRule>
    <cfRule type="expression" dxfId="2295" priority="12849">
      <formula>$B2293="Arribado"</formula>
    </cfRule>
    <cfRule type="expression" dxfId="2296" priority="12848">
      <formula>$B2293="Solicitado"</formula>
    </cfRule>
    <cfRule type="expression" dxfId="2" priority="12847">
      <formula>$B2293="Confirmado"</formula>
    </cfRule>
    <cfRule type="expression" dxfId="2298" priority="12846">
      <formula>$B2293="Cancelado"</formula>
    </cfRule>
    <cfRule type="expression" dxfId="2299" priority="12845">
      <formula>$B2293="Cargado"</formula>
    </cfRule>
    <cfRule type="expression" dxfId="2300" priority="12844">
      <formula>$B2293="Frontera"</formula>
    </cfRule>
    <cfRule type="expression" dxfId="2301" priority="12843">
      <formula>$B2293="Descargado"</formula>
    </cfRule>
    <cfRule type="expression" dxfId="2302" priority="12842">
      <formula>$B2293="Liberado"</formula>
    </cfRule>
    <cfRule type="expression" dxfId="2295" priority="12841">
      <formula>$B2293="Arribado"</formula>
    </cfRule>
    <cfRule type="expression" dxfId="2296" priority="12840">
      <formula>$B2293="Solicitado"</formula>
    </cfRule>
    <cfRule type="expression" dxfId="2" priority="12839">
      <formula>$B2293="Confirmado"</formula>
    </cfRule>
    <cfRule type="expression" dxfId="2298" priority="12838">
      <formula>$B2293="Cancelado"</formula>
    </cfRule>
    <cfRule type="expression" dxfId="2300" priority="12836">
      <formula>$B2293="Frontera"</formula>
    </cfRule>
    <cfRule type="expression" dxfId="2301" priority="12835">
      <formula>$B2293="Descargado"</formula>
    </cfRule>
    <cfRule type="expression" dxfId="2302" priority="12834">
      <formula>$B2293="Liberado"</formula>
    </cfRule>
    <cfRule type="expression" dxfId="2299" priority="12837">
      <formula>$B2293="Cargado"</formula>
    </cfRule>
    <cfRule type="expression" dxfId="2301" priority="12859">
      <formula>$B2293="Descargado"</formula>
    </cfRule>
    <cfRule type="expression" dxfId="2295" priority="12865">
      <formula>$B2293="Arribado"</formula>
    </cfRule>
    <cfRule type="expression" dxfId="2296" priority="12864">
      <formula>$B2293="Solicitado"</formula>
    </cfRule>
    <cfRule type="expression" dxfId="2" priority="12863">
      <formula>$B2293="Confirmado"</formula>
    </cfRule>
    <cfRule type="expression" dxfId="2298" priority="12862">
      <formula>$B2293="Cancelado"</formula>
    </cfRule>
    <cfRule type="expression" dxfId="2299" priority="12861">
      <formula>$B2293="Cargado"</formula>
    </cfRule>
    <cfRule type="expression" dxfId="2300" priority="12860">
      <formula>$B2293="Frontera"</formula>
    </cfRule>
    <cfRule type="expression" dxfId="2302" priority="12858">
      <formula>$B2293="Liberado"</formula>
    </cfRule>
  </conditionalFormatting>
  <conditionalFormatting sqref="A2295 C2295:H2295 J2295:K2295 M2295:U2295">
    <cfRule type="expression" dxfId="2300" priority="12700">
      <formula>$B2295="Frontera"</formula>
    </cfRule>
    <cfRule type="expression" dxfId="2301" priority="12699">
      <formula>$B2295="Descargado"</formula>
    </cfRule>
    <cfRule type="expression" dxfId="2302" priority="12698">
      <formula>$B2295="Liberado"</formula>
    </cfRule>
    <cfRule type="expression" dxfId="2299" priority="12701">
      <formula>$B2295="Cargado"</formula>
    </cfRule>
    <cfRule type="expression" dxfId="2298" priority="12702">
      <formula>$B2295="Cancelado"</formula>
    </cfRule>
    <cfRule type="expression" dxfId="2" priority="12703">
      <formula>$B2295="Confirmado"</formula>
    </cfRule>
    <cfRule type="expression" dxfId="2296" priority="12704">
      <formula>$B2295="Solicitado"</formula>
    </cfRule>
    <cfRule type="expression" dxfId="2295" priority="12705">
      <formula>$B2295="Arribado"</formula>
    </cfRule>
  </conditionalFormatting>
  <conditionalFormatting sqref="A2295 J2295:K2295 C2295:H2295 M2295:U2295">
    <cfRule type="expression" dxfId="2301" priority="12707">
      <formula>$B2295="Descargado"</formula>
    </cfRule>
    <cfRule type="expression" dxfId="2298" priority="12694">
      <formula>$B2295="Cancelado"</formula>
    </cfRule>
    <cfRule type="expression" dxfId="2" priority="12695">
      <formula>$B2295="Confirmado"</formula>
    </cfRule>
    <cfRule type="expression" dxfId="2296" priority="12696">
      <formula>$B2295="Solicitado"</formula>
    </cfRule>
    <cfRule type="expression" dxfId="2295" priority="12697">
      <formula>$B2295="Arribado"</formula>
    </cfRule>
    <cfRule type="expression" dxfId="2299" priority="12693">
      <formula>$B2295="Cargado"</formula>
    </cfRule>
    <cfRule type="expression" dxfId="2302" priority="12690">
      <formula>$B2295="Liberado"</formula>
    </cfRule>
    <cfRule type="expression" dxfId="2301" priority="12691">
      <formula>$B2295="Descargado"</formula>
    </cfRule>
    <cfRule type="expression" dxfId="2300" priority="12692">
      <formula>$B2295="Frontera"</formula>
    </cfRule>
    <cfRule type="expression" dxfId="2302" priority="12706">
      <formula>$B2295="Liberado"</formula>
    </cfRule>
    <cfRule type="expression" dxfId="2295" priority="12721">
      <formula>$B2295="Arribado"</formula>
    </cfRule>
    <cfRule type="expression" dxfId="2296" priority="12720">
      <formula>$B2295="Solicitado"</formula>
    </cfRule>
    <cfRule type="expression" dxfId="2" priority="12719">
      <formula>$B2295="Confirmado"</formula>
    </cfRule>
    <cfRule type="expression" dxfId="2298" priority="12718">
      <formula>$B2295="Cancelado"</formula>
    </cfRule>
    <cfRule type="expression" dxfId="2299" priority="12717">
      <formula>$B2295="Cargado"</formula>
    </cfRule>
    <cfRule type="expression" dxfId="2300" priority="12716">
      <formula>$B2295="Frontera"</formula>
    </cfRule>
    <cfRule type="expression" dxfId="2301" priority="12715">
      <formula>$B2295="Descargado"</formula>
    </cfRule>
    <cfRule type="expression" dxfId="2302" priority="12714">
      <formula>$B2295="Liberado"</formula>
    </cfRule>
    <cfRule type="expression" dxfId="2295" priority="12713">
      <formula>$B2295="Arribado"</formula>
    </cfRule>
    <cfRule type="expression" dxfId="2296" priority="12712">
      <formula>$B2295="Solicitado"</formula>
    </cfRule>
    <cfRule type="expression" dxfId="2" priority="12711">
      <formula>$B2295="Confirmado"</formula>
    </cfRule>
    <cfRule type="expression" dxfId="2298" priority="12710">
      <formula>$B2295="Cancelado"</formula>
    </cfRule>
    <cfRule type="expression" dxfId="2299" priority="12709">
      <formula>$B2295="Cargado"</formula>
    </cfRule>
    <cfRule type="expression" dxfId="2300" priority="12708">
      <formula>$B2295="Frontera"</formula>
    </cfRule>
  </conditionalFormatting>
  <conditionalFormatting sqref="A2295">
    <cfRule type="expression" dxfId="2299" priority="12645">
      <formula>$B2295="Cargado"</formula>
    </cfRule>
    <cfRule type="expression" dxfId="2299" priority="12637">
      <formula>$B2295="Cargado"</formula>
    </cfRule>
    <cfRule type="expression" dxfId="2298" priority="12638">
      <formula>$B2295="Cancelado"</formula>
    </cfRule>
    <cfRule type="expression" dxfId="2" priority="12639">
      <formula>$B2295="Confirmado"</formula>
    </cfRule>
    <cfRule type="expression" dxfId="2296" priority="12640">
      <formula>$B2295="Solicitado"</formula>
    </cfRule>
    <cfRule type="expression" dxfId="2295" priority="12641">
      <formula>$B2295="Arribado"</formula>
    </cfRule>
    <cfRule type="expression" dxfId="2302" priority="12642">
      <formula>$B2295="Liberado"</formula>
    </cfRule>
    <cfRule type="expression" dxfId="2301" priority="12643">
      <formula>$B2295="Descargado"</formula>
    </cfRule>
    <cfRule type="expression" dxfId="2300" priority="12644">
      <formula>$B2295="Frontera"</formula>
    </cfRule>
    <cfRule type="expression" dxfId="2298" priority="12646">
      <formula>$B2295="Cancelado"</formula>
    </cfRule>
    <cfRule type="expression" dxfId="2" priority="12647">
      <formula>$B2295="Confirmado"</formula>
    </cfRule>
    <cfRule type="expression" dxfId="2296" priority="12648">
      <formula>$B2295="Solicitado"</formula>
    </cfRule>
    <cfRule type="expression" dxfId="2295" priority="12649">
      <formula>$B2295="Arribado"</formula>
    </cfRule>
    <cfRule type="expression" dxfId="2302" priority="12650">
      <formula>$B2295="Liberado"</formula>
    </cfRule>
    <cfRule type="expression" dxfId="2301" priority="12651">
      <formula>$B2295="Descargado"</formula>
    </cfRule>
    <cfRule type="expression" dxfId="2300" priority="12652">
      <formula>$B2295="Frontera"</formula>
    </cfRule>
    <cfRule type="expression" dxfId="2299" priority="12653">
      <formula>$B2295="Cargado"</formula>
    </cfRule>
    <cfRule type="expression" dxfId="2" priority="12655">
      <formula>$B2295="Confirmado"</formula>
    </cfRule>
    <cfRule type="expression" dxfId="2296" priority="12656">
      <formula>$B2295="Solicitado"</formula>
    </cfRule>
    <cfRule type="expression" dxfId="2295" priority="12657">
      <formula>$B2295="Arribado"</formula>
    </cfRule>
    <cfRule type="expression" dxfId="2298" priority="12654">
      <formula>$B2295="Cancelado"</formula>
    </cfRule>
    <cfRule type="expression" dxfId="2302" priority="12626">
      <formula>$B2295="Liberado"</formula>
    </cfRule>
    <cfRule type="expression" dxfId="2301" priority="12627">
      <formula>$B2295="Descargado"</formula>
    </cfRule>
    <cfRule type="expression" dxfId="2300" priority="12628">
      <formula>$B2295="Frontera"</formula>
    </cfRule>
    <cfRule type="expression" dxfId="2299" priority="12629">
      <formula>$B2295="Cargado"</formula>
    </cfRule>
    <cfRule type="expression" dxfId="2298" priority="12630">
      <formula>$B2295="Cancelado"</formula>
    </cfRule>
    <cfRule type="expression" dxfId="2" priority="12631">
      <formula>$B2295="Confirmado"</formula>
    </cfRule>
    <cfRule type="expression" dxfId="2296" priority="12632">
      <formula>$B2295="Solicitado"</formula>
    </cfRule>
    <cfRule type="expression" dxfId="2295" priority="12633">
      <formula>$B2295="Arribado"</formula>
    </cfRule>
    <cfRule type="expression" dxfId="2302" priority="12634">
      <formula>$B2295="Liberado"</formula>
    </cfRule>
    <cfRule type="expression" dxfId="2301" priority="12635">
      <formula>$B2295="Descargado"</formula>
    </cfRule>
    <cfRule type="expression" dxfId="2300" priority="12636">
      <formula>$B2295="Frontera"</formula>
    </cfRule>
  </conditionalFormatting>
  <conditionalFormatting sqref="A2296 C2296:H2296 J2296:K2296 M2296:U2296">
    <cfRule type="expression" dxfId="2298" priority="12078">
      <formula>$B2296="Cancelado"</formula>
    </cfRule>
    <cfRule type="expression" dxfId="2299" priority="12077">
      <formula>$B2296="Cargado"</formula>
    </cfRule>
    <cfRule type="expression" dxfId="2301" priority="12075">
      <formula>$B2296="Descargado"</formula>
    </cfRule>
    <cfRule type="expression" dxfId="2302" priority="12074">
      <formula>$B2296="Liberado"</formula>
    </cfRule>
    <cfRule type="expression" dxfId="2300" priority="12076">
      <formula>$B2296="Frontera"</formula>
    </cfRule>
    <cfRule type="expression" dxfId="2295" priority="12081">
      <formula>$B2296="Arribado"</formula>
    </cfRule>
    <cfRule type="expression" dxfId="2296" priority="12080">
      <formula>$B2296="Solicitado"</formula>
    </cfRule>
    <cfRule type="expression" dxfId="2" priority="12079">
      <formula>$B2296="Confirmado"</formula>
    </cfRule>
  </conditionalFormatting>
  <conditionalFormatting sqref="A2296 J2296:K2296 C2296:H2296 M2296:U2296">
    <cfRule type="expression" dxfId="2298" priority="12086">
      <formula>$B2296="Cancelado"</formula>
    </cfRule>
    <cfRule type="expression" dxfId="2" priority="12087">
      <formula>$B2296="Confirmado"</formula>
    </cfRule>
    <cfRule type="expression" dxfId="2296" priority="12088">
      <formula>$B2296="Solicitado"</formula>
    </cfRule>
    <cfRule type="expression" dxfId="2295" priority="12089">
      <formula>$B2296="Arribado"</formula>
    </cfRule>
    <cfRule type="expression" dxfId="2302" priority="12090">
      <formula>$B2296="Liberado"</formula>
    </cfRule>
    <cfRule type="expression" dxfId="2301" priority="12091">
      <formula>$B2296="Descargado"</formula>
    </cfRule>
    <cfRule type="expression" dxfId="2300" priority="12092">
      <formula>$B2296="Frontera"</formula>
    </cfRule>
    <cfRule type="expression" dxfId="2299" priority="12093">
      <formula>$B2296="Cargado"</formula>
    </cfRule>
    <cfRule type="expression" dxfId="2298" priority="12094">
      <formula>$B2296="Cancelado"</formula>
    </cfRule>
    <cfRule type="expression" dxfId="2296" priority="12096">
      <formula>$B2296="Solicitado"</formula>
    </cfRule>
    <cfRule type="expression" dxfId="2295" priority="12097">
      <formula>$B2296="Arribado"</formula>
    </cfRule>
    <cfRule type="expression" dxfId="2302" priority="12066">
      <formula>$B2296="Liberado"</formula>
    </cfRule>
    <cfRule type="expression" dxfId="2300" priority="12068">
      <formula>$B2296="Frontera"</formula>
    </cfRule>
    <cfRule type="expression" dxfId="2299" priority="12069">
      <formula>$B2296="Cargado"</formula>
    </cfRule>
    <cfRule type="expression" dxfId="2298" priority="12070">
      <formula>$B2296="Cancelado"</formula>
    </cfRule>
    <cfRule type="expression" dxfId="2" priority="12071">
      <formula>$B2296="Confirmado"</formula>
    </cfRule>
    <cfRule type="expression" dxfId="2296" priority="12072">
      <formula>$B2296="Solicitado"</formula>
    </cfRule>
    <cfRule type="expression" dxfId="2295" priority="12073">
      <formula>$B2296="Arribado"</formula>
    </cfRule>
    <cfRule type="expression" dxfId="2302" priority="12082">
      <formula>$B2296="Liberado"</formula>
    </cfRule>
    <cfRule type="expression" dxfId="2301" priority="12083">
      <formula>$B2296="Descargado"</formula>
    </cfRule>
    <cfRule type="expression" dxfId="2301" priority="12067">
      <formula>$B2296="Descargado"</formula>
    </cfRule>
    <cfRule type="expression" dxfId="2300" priority="12084">
      <formula>$B2296="Frontera"</formula>
    </cfRule>
    <cfRule type="expression" dxfId="2" priority="12095">
      <formula>$B2296="Confirmado"</formula>
    </cfRule>
    <cfRule type="expression" dxfId="2299" priority="12085">
      <formula>$B2296="Cargado"</formula>
    </cfRule>
  </conditionalFormatting>
  <conditionalFormatting sqref="A2296">
    <cfRule type="expression" dxfId="2300" priority="11796">
      <formula>$B2296="Frontera"</formula>
    </cfRule>
    <cfRule type="expression" dxfId="2299" priority="11797">
      <formula>$B2296="Cargado"</formula>
    </cfRule>
    <cfRule type="expression" dxfId="2298" priority="11798">
      <formula>$B2296="Cancelado"</formula>
    </cfRule>
    <cfRule type="expression" dxfId="2" priority="11799">
      <formula>$B2296="Confirmado"</formula>
    </cfRule>
    <cfRule type="expression" dxfId="2296" priority="11800">
      <formula>$B2296="Solicitado"</formula>
    </cfRule>
    <cfRule type="expression" dxfId="2295" priority="11801">
      <formula>$B2296="Arribado"</formula>
    </cfRule>
    <cfRule type="expression" dxfId="2302" priority="11802">
      <formula>$B2296="Liberado"</formula>
    </cfRule>
    <cfRule type="expression" dxfId="2301" priority="11803">
      <formula>$B2296="Descargado"</formula>
    </cfRule>
    <cfRule type="expression" dxfId="2300" priority="11804">
      <formula>$B2296="Frontera"</formula>
    </cfRule>
    <cfRule type="expression" dxfId="2299" priority="11805">
      <formula>$B2296="Cargado"</formula>
    </cfRule>
    <cfRule type="expression" dxfId="2298" priority="11806">
      <formula>$B2296="Cancelado"</formula>
    </cfRule>
    <cfRule type="expression" dxfId="2" priority="11807">
      <formula>$B2296="Confirmado"</formula>
    </cfRule>
    <cfRule type="expression" dxfId="2296" priority="11808">
      <formula>$B2296="Solicitado"</formula>
    </cfRule>
    <cfRule type="expression" dxfId="2295" priority="11809">
      <formula>$B2296="Arribado"</formula>
    </cfRule>
    <cfRule type="expression" dxfId="2302" priority="11810">
      <formula>$B2296="Liberado"</formula>
    </cfRule>
    <cfRule type="expression" dxfId="2301" priority="11811">
      <formula>$B2296="Descargado"</formula>
    </cfRule>
    <cfRule type="expression" dxfId="2300" priority="11812">
      <formula>$B2296="Frontera"</formula>
    </cfRule>
    <cfRule type="expression" dxfId="2299" priority="11813">
      <formula>$B2296="Cargado"</formula>
    </cfRule>
    <cfRule type="expression" dxfId="2298" priority="11814">
      <formula>$B2296="Cancelado"</formula>
    </cfRule>
    <cfRule type="expression" dxfId="2" priority="11815">
      <formula>$B2296="Confirmado"</formula>
    </cfRule>
    <cfRule type="expression" dxfId="2295" priority="11817">
      <formula>$B2296="Arribado"</formula>
    </cfRule>
    <cfRule type="expression" dxfId="2302" priority="11818">
      <formula>$B2296="Liberado"</formula>
    </cfRule>
    <cfRule type="expression" dxfId="2301" priority="11819">
      <formula>$B2296="Descargado"</formula>
    </cfRule>
    <cfRule type="expression" dxfId="2300" priority="11820">
      <formula>$B2296="Frontera"</formula>
    </cfRule>
    <cfRule type="expression" dxfId="2299" priority="11821">
      <formula>$B2296="Cargado"</formula>
    </cfRule>
    <cfRule type="expression" dxfId="2298" priority="11822">
      <formula>$B2296="Cancelado"</formula>
    </cfRule>
    <cfRule type="expression" dxfId="2" priority="11823">
      <formula>$B2296="Confirmado"</formula>
    </cfRule>
    <cfRule type="expression" dxfId="2296" priority="11824">
      <formula>$B2296="Solicitado"</formula>
    </cfRule>
    <cfRule type="expression" dxfId="2302" priority="12002">
      <formula>$B2296="Liberado"</formula>
    </cfRule>
    <cfRule type="expression" dxfId="2301" priority="12003">
      <formula>$B2296="Descargado"</formula>
    </cfRule>
    <cfRule type="expression" dxfId="2300" priority="12004">
      <formula>$B2296="Frontera"</formula>
    </cfRule>
    <cfRule type="expression" dxfId="2299" priority="12005">
      <formula>$B2296="Cargado"</formula>
    </cfRule>
    <cfRule type="expression" dxfId="2298" priority="12006">
      <formula>$B2296="Cancelado"</formula>
    </cfRule>
    <cfRule type="expression" dxfId="2" priority="12007">
      <formula>$B2296="Confirmado"</formula>
    </cfRule>
    <cfRule type="expression" dxfId="2296" priority="12008">
      <formula>$B2296="Solicitado"</formula>
    </cfRule>
    <cfRule type="expression" dxfId="2295" priority="12009">
      <formula>$B2296="Arribado"</formula>
    </cfRule>
    <cfRule type="expression" dxfId="2302" priority="12010">
      <formula>$B2296="Liberado"</formula>
    </cfRule>
    <cfRule type="expression" dxfId="2301" priority="12011">
      <formula>$B2296="Descargado"</formula>
    </cfRule>
    <cfRule type="expression" dxfId="2300" priority="12012">
      <formula>$B2296="Frontera"</formula>
    </cfRule>
    <cfRule type="expression" dxfId="2299" priority="12013">
      <formula>$B2296="Cargado"</formula>
    </cfRule>
    <cfRule type="expression" dxfId="2298" priority="12014">
      <formula>$B2296="Cancelado"</formula>
    </cfRule>
    <cfRule type="expression" dxfId="2" priority="12015">
      <formula>$B2296="Confirmado"</formula>
    </cfRule>
    <cfRule type="expression" dxfId="2301" priority="11795">
      <formula>$B2296="Descargado"</formula>
    </cfRule>
    <cfRule type="expression" dxfId="2300" priority="12028">
      <formula>$B2296="Frontera"</formula>
    </cfRule>
    <cfRule type="expression" dxfId="2301" priority="12027">
      <formula>$B2296="Descargado"</formula>
    </cfRule>
    <cfRule type="expression" dxfId="2302" priority="12026">
      <formula>$B2296="Liberado"</formula>
    </cfRule>
    <cfRule type="expression" dxfId="2295" priority="12025">
      <formula>$B2296="Arribado"</formula>
    </cfRule>
    <cfRule type="expression" dxfId="2296" priority="12024">
      <formula>$B2296="Solicitado"</formula>
    </cfRule>
    <cfRule type="expression" dxfId="2" priority="12023">
      <formula>$B2296="Confirmado"</formula>
    </cfRule>
    <cfRule type="expression" dxfId="2298" priority="12022">
      <formula>$B2296="Cancelado"</formula>
    </cfRule>
    <cfRule type="expression" dxfId="2299" priority="12021">
      <formula>$B2296="Cargado"</formula>
    </cfRule>
    <cfRule type="expression" dxfId="2300" priority="12020">
      <formula>$B2296="Frontera"</formula>
    </cfRule>
    <cfRule type="expression" dxfId="2301" priority="12019">
      <formula>$B2296="Descargado"</formula>
    </cfRule>
    <cfRule type="expression" dxfId="2302" priority="12018">
      <formula>$B2296="Liberado"</formula>
    </cfRule>
    <cfRule type="expression" dxfId="2295" priority="12017">
      <formula>$B2296="Arribado"</formula>
    </cfRule>
    <cfRule type="expression" dxfId="2296" priority="12016">
      <formula>$B2296="Solicitado"</formula>
    </cfRule>
    <cfRule type="expression" dxfId="2296" priority="11816">
      <formula>$B2296="Solicitado"</formula>
    </cfRule>
    <cfRule type="expression" dxfId="2302" priority="11794">
      <formula>$B2296="Liberado"</formula>
    </cfRule>
    <cfRule type="expression" dxfId="2295" priority="11825">
      <formula>$B2296="Arribado"</formula>
    </cfRule>
    <cfRule type="expression" dxfId="2295" priority="12033">
      <formula>$B2296="Arribado"</formula>
    </cfRule>
    <cfRule type="expression" dxfId="2296" priority="12032">
      <formula>$B2296="Solicitado"</formula>
    </cfRule>
    <cfRule type="expression" dxfId="2" priority="12031">
      <formula>$B2296="Confirmado"</formula>
    </cfRule>
    <cfRule type="expression" dxfId="2298" priority="12030">
      <formula>$B2296="Cancelado"</formula>
    </cfRule>
    <cfRule type="expression" dxfId="2299" priority="12029">
      <formula>$B2296="Cargado"</formula>
    </cfRule>
  </conditionalFormatting>
  <conditionalFormatting sqref="A2297:A2305">
    <cfRule type="expression" dxfId="2299" priority="12421">
      <formula>$B2297="Cargado"</formula>
    </cfRule>
    <cfRule type="expression" dxfId="2295" priority="12449">
      <formula>$B2297="Arribado"</formula>
    </cfRule>
    <cfRule type="expression" dxfId="2296" priority="12448">
      <formula>$B2297="Solicitado"</formula>
    </cfRule>
    <cfRule type="expression" dxfId="2" priority="12447">
      <formula>$B2297="Confirmado"</formula>
    </cfRule>
    <cfRule type="expression" dxfId="2298" priority="12446">
      <formula>$B2297="Cancelado"</formula>
    </cfRule>
    <cfRule type="expression" dxfId="2299" priority="12445">
      <formula>$B2297="Cargado"</formula>
    </cfRule>
    <cfRule type="expression" dxfId="2300" priority="12444">
      <formula>$B2297="Frontera"</formula>
    </cfRule>
    <cfRule type="expression" dxfId="2301" priority="12419">
      <formula>$B2297="Descargado"</formula>
    </cfRule>
    <cfRule type="expression" dxfId="2300" priority="12420">
      <formula>$B2297="Frontera"</formula>
    </cfRule>
    <cfRule type="expression" dxfId="2296" priority="12440">
      <formula>$B2297="Solicitado"</formula>
    </cfRule>
    <cfRule type="expression" dxfId="2298" priority="12422">
      <formula>$B2297="Cancelado"</formula>
    </cfRule>
    <cfRule type="expression" dxfId="2" priority="12439">
      <formula>$B2297="Confirmado"</formula>
    </cfRule>
    <cfRule type="expression" dxfId="2" priority="12423">
      <formula>$B2297="Confirmado"</formula>
    </cfRule>
    <cfRule type="expression" dxfId="2301" priority="12443">
      <formula>$B2297="Descargado"</formula>
    </cfRule>
    <cfRule type="expression" dxfId="2296" priority="12424">
      <formula>$B2297="Solicitado"</formula>
    </cfRule>
    <cfRule type="expression" dxfId="2302" priority="12418">
      <formula>$B2297="Liberado"</formula>
    </cfRule>
    <cfRule type="expression" dxfId="2302" priority="12442">
      <formula>$B2297="Liberado"</formula>
    </cfRule>
    <cfRule type="expression" dxfId="2" priority="12431">
      <formula>$B2297="Confirmado"</formula>
    </cfRule>
    <cfRule type="expression" dxfId="2298" priority="12438">
      <formula>$B2297="Cancelado"</formula>
    </cfRule>
    <cfRule type="expression" dxfId="2299" priority="12437">
      <formula>$B2297="Cargado"</formula>
    </cfRule>
    <cfRule type="expression" dxfId="2300" priority="12436">
      <formula>$B2297="Frontera"</formula>
    </cfRule>
    <cfRule type="expression" dxfId="2301" priority="12435">
      <formula>$B2297="Descargado"</formula>
    </cfRule>
    <cfRule type="expression" dxfId="2302" priority="12434">
      <formula>$B2297="Liberado"</formula>
    </cfRule>
    <cfRule type="expression" dxfId="2295" priority="12433">
      <formula>$B2297="Arribado"</formula>
    </cfRule>
    <cfRule type="expression" dxfId="2296" priority="12432">
      <formula>$B2297="Solicitado"</formula>
    </cfRule>
    <cfRule type="expression" dxfId="2298" priority="12430">
      <formula>$B2297="Cancelado"</formula>
    </cfRule>
    <cfRule type="expression" dxfId="2299" priority="12429">
      <formula>$B2297="Cargado"</formula>
    </cfRule>
    <cfRule type="expression" dxfId="2300" priority="12428">
      <formula>$B2297="Frontera"</formula>
    </cfRule>
    <cfRule type="expression" dxfId="2301" priority="12427">
      <formula>$B2297="Descargado"</formula>
    </cfRule>
    <cfRule type="expression" dxfId="2302" priority="12426">
      <formula>$B2297="Liberado"</formula>
    </cfRule>
    <cfRule type="expression" dxfId="2295" priority="12425">
      <formula>$B2297="Arribado"</formula>
    </cfRule>
    <cfRule type="expression" dxfId="2295" priority="12441">
      <formula>$B2297="Arribado"</formula>
    </cfRule>
  </conditionalFormatting>
  <conditionalFormatting sqref="A2306:A2309">
    <cfRule type="expression" dxfId="2296" priority="12224">
      <formula>$B2306="Solicitado"</formula>
    </cfRule>
    <cfRule type="expression" dxfId="2295" priority="12225">
      <formula>$B2306="Arribado"</formula>
    </cfRule>
    <cfRule type="expression" dxfId="2296" priority="12232">
      <formula>$B2306="Solicitado"</formula>
    </cfRule>
    <cfRule type="expression" dxfId="2302" priority="12226">
      <formula>$B2306="Liberado"</formula>
    </cfRule>
    <cfRule type="expression" dxfId="2295" priority="12217">
      <formula>$B2306="Arribado"</formula>
    </cfRule>
    <cfRule type="expression" dxfId="2301" priority="12219">
      <formula>$B2306="Descargado"</formula>
    </cfRule>
    <cfRule type="expression" dxfId="2302" priority="12218">
      <formula>$B2306="Liberado"</formula>
    </cfRule>
    <cfRule type="expression" dxfId="2295" priority="12241">
      <formula>$B2306="Arribado"</formula>
    </cfRule>
    <cfRule type="expression" dxfId="2301" priority="12227">
      <formula>$B2306="Descargado"</formula>
    </cfRule>
    <cfRule type="expression" dxfId="2300" priority="12228">
      <formula>$B2306="Frontera"</formula>
    </cfRule>
    <cfRule type="expression" dxfId="2299" priority="12229">
      <formula>$B2306="Cargado"</formula>
    </cfRule>
    <cfRule type="expression" dxfId="2296" priority="12240">
      <formula>$B2306="Solicitado"</formula>
    </cfRule>
    <cfRule type="expression" dxfId="2" priority="12231">
      <formula>$B2306="Confirmado"</formula>
    </cfRule>
    <cfRule type="expression" dxfId="2298" priority="12230">
      <formula>$B2306="Cancelado"</formula>
    </cfRule>
    <cfRule type="expression" dxfId="2295" priority="12233">
      <formula>$B2306="Arribado"</formula>
    </cfRule>
    <cfRule type="expression" dxfId="2" priority="12239">
      <formula>$B2306="Confirmado"</formula>
    </cfRule>
    <cfRule type="expression" dxfId="2296" priority="12216">
      <formula>$B2306="Solicitado"</formula>
    </cfRule>
    <cfRule type="expression" dxfId="2299" priority="12237">
      <formula>$B2306="Cargado"</formula>
    </cfRule>
    <cfRule type="expression" dxfId="2300" priority="12236">
      <formula>$B2306="Frontera"</formula>
    </cfRule>
    <cfRule type="expression" dxfId="2301" priority="12235">
      <formula>$B2306="Descargado"</formula>
    </cfRule>
    <cfRule type="expression" dxfId="2302" priority="12234">
      <formula>$B2306="Liberado"</formula>
    </cfRule>
    <cfRule type="expression" dxfId="2" priority="12215">
      <formula>$B2306="Confirmado"</formula>
    </cfRule>
    <cfRule type="expression" dxfId="2298" priority="12214">
      <formula>$B2306="Cancelado"</formula>
    </cfRule>
    <cfRule type="expression" dxfId="2299" priority="12213">
      <formula>$B2306="Cargado"</formula>
    </cfRule>
    <cfRule type="expression" dxfId="2300" priority="12212">
      <formula>$B2306="Frontera"</formula>
    </cfRule>
    <cfRule type="expression" dxfId="2301" priority="12211">
      <formula>$B2306="Descargado"</formula>
    </cfRule>
    <cfRule type="expression" dxfId="2302" priority="12210">
      <formula>$B2306="Liberado"</formula>
    </cfRule>
    <cfRule type="expression" dxfId="2299" priority="12221">
      <formula>$B2306="Cargado"</formula>
    </cfRule>
    <cfRule type="expression" dxfId="2298" priority="12238">
      <formula>$B2306="Cancelado"</formula>
    </cfRule>
    <cfRule type="expression" dxfId="2298" priority="12222">
      <formula>$B2306="Cancelado"</formula>
    </cfRule>
    <cfRule type="expression" dxfId="2" priority="12223">
      <formula>$B2306="Confirmado"</formula>
    </cfRule>
    <cfRule type="expression" dxfId="2300" priority="12220">
      <formula>$B2306="Frontera"</formula>
    </cfRule>
  </conditionalFormatting>
  <conditionalFormatting sqref="A2310 C2310:H2310 J2310:K2310 M2310:U2310">
    <cfRule type="expression" dxfId="2302" priority="11658">
      <formula>$B2310="Liberado"</formula>
    </cfRule>
    <cfRule type="expression" dxfId="2299" priority="11661">
      <formula>$B2310="Cargado"</formula>
    </cfRule>
    <cfRule type="expression" dxfId="2296" priority="11664">
      <formula>$B2310="Solicitado"</formula>
    </cfRule>
    <cfRule type="expression" dxfId="2298" priority="11662">
      <formula>$B2310="Cancelado"</formula>
    </cfRule>
    <cfRule type="expression" dxfId="2295" priority="11665">
      <formula>$B2310="Arribado"</formula>
    </cfRule>
    <cfRule type="expression" dxfId="2301" priority="11659">
      <formula>$B2310="Descargado"</formula>
    </cfRule>
    <cfRule type="expression" dxfId="2" priority="11663">
      <formula>$B2310="Confirmado"</formula>
    </cfRule>
    <cfRule type="expression" dxfId="2300" priority="11660">
      <formula>$B2310="Frontera"</formula>
    </cfRule>
  </conditionalFormatting>
  <conditionalFormatting sqref="A2310 J2310:K2310 C2310:H2310 M2310:U2310">
    <cfRule type="expression" dxfId="2302" priority="11674">
      <formula>$B2310="Liberado"</formula>
    </cfRule>
    <cfRule type="expression" dxfId="2295" priority="11673">
      <formula>$B2310="Arribado"</formula>
    </cfRule>
    <cfRule type="expression" dxfId="2296" priority="11672">
      <formula>$B2310="Solicitado"</formula>
    </cfRule>
    <cfRule type="expression" dxfId="2" priority="11671">
      <formula>$B2310="Confirmado"</formula>
    </cfRule>
    <cfRule type="expression" dxfId="2298" priority="11670">
      <formula>$B2310="Cancelado"</formula>
    </cfRule>
    <cfRule type="expression" dxfId="2299" priority="11669">
      <formula>$B2310="Cargado"</formula>
    </cfRule>
    <cfRule type="expression" dxfId="2300" priority="11668">
      <formula>$B2310="Frontera"</formula>
    </cfRule>
    <cfRule type="expression" dxfId="2301" priority="11667">
      <formula>$B2310="Descargado"</formula>
    </cfRule>
    <cfRule type="expression" dxfId="2302" priority="11666">
      <formula>$B2310="Liberado"</formula>
    </cfRule>
    <cfRule type="expression" dxfId="2296" priority="11656">
      <formula>$B2310="Solicitado"</formula>
    </cfRule>
    <cfRule type="expression" dxfId="2" priority="11655">
      <formula>$B2310="Confirmado"</formula>
    </cfRule>
    <cfRule type="expression" dxfId="2298" priority="11654">
      <formula>$B2310="Cancelado"</formula>
    </cfRule>
    <cfRule type="expression" dxfId="2299" priority="11653">
      <formula>$B2310="Cargado"</formula>
    </cfRule>
    <cfRule type="expression" dxfId="2300" priority="11652">
      <formula>$B2310="Frontera"</formula>
    </cfRule>
    <cfRule type="expression" dxfId="2301" priority="11651">
      <formula>$B2310="Descargado"</formula>
    </cfRule>
    <cfRule type="expression" dxfId="2302" priority="11650">
      <formula>$B2310="Liberado"</formula>
    </cfRule>
    <cfRule type="expression" dxfId="2295" priority="11657">
      <formula>$B2310="Arribado"</formula>
    </cfRule>
    <cfRule type="expression" dxfId="2295" priority="11681">
      <formula>$B2310="Arribado"</formula>
    </cfRule>
    <cfRule type="expression" dxfId="2296" priority="11680">
      <formula>$B2310="Solicitado"</formula>
    </cfRule>
    <cfRule type="expression" dxfId="2" priority="11679">
      <formula>$B2310="Confirmado"</formula>
    </cfRule>
    <cfRule type="expression" dxfId="2298" priority="11678">
      <formula>$B2310="Cancelado"</formula>
    </cfRule>
    <cfRule type="expression" dxfId="2299" priority="11677">
      <formula>$B2310="Cargado"</formula>
    </cfRule>
    <cfRule type="expression" dxfId="2300" priority="11676">
      <formula>$B2310="Frontera"</formula>
    </cfRule>
    <cfRule type="expression" dxfId="2301" priority="11675">
      <formula>$B2310="Descargado"</formula>
    </cfRule>
  </conditionalFormatting>
  <conditionalFormatting sqref="A2310">
    <cfRule type="expression" dxfId="2299" priority="11605">
      <formula>$B2310="Cargado"</formula>
    </cfRule>
    <cfRule type="expression" dxfId="2295" priority="11609">
      <formula>$B2310="Arribado"</formula>
    </cfRule>
    <cfRule type="expression" dxfId="2296" priority="11608">
      <formula>$B2310="Solicitado"</formula>
    </cfRule>
    <cfRule type="expression" dxfId="2299" priority="11613">
      <formula>$B2310="Cargado"</formula>
    </cfRule>
    <cfRule type="expression" dxfId="2298" priority="11614">
      <formula>$B2310="Cancelado"</formula>
    </cfRule>
    <cfRule type="expression" dxfId="2302" priority="11610">
      <formula>$B2310="Liberado"</formula>
    </cfRule>
    <cfRule type="expression" dxfId="2301" priority="11611">
      <formula>$B2310="Descargado"</formula>
    </cfRule>
    <cfRule type="expression" dxfId="2300" priority="11596">
      <formula>$B2310="Frontera"</formula>
    </cfRule>
    <cfRule type="expression" dxfId="2298" priority="11606">
      <formula>$B2310="Cancelado"</formula>
    </cfRule>
    <cfRule type="expression" dxfId="2" priority="11615">
      <formula>$B2310="Confirmado"</formula>
    </cfRule>
    <cfRule type="expression" dxfId="2301" priority="11603">
      <formula>$B2310="Descargado"</formula>
    </cfRule>
    <cfRule type="expression" dxfId="2302" priority="11602">
      <formula>$B2310="Liberado"</formula>
    </cfRule>
    <cfRule type="expression" dxfId="2295" priority="11601">
      <formula>$B2310="Arribado"</formula>
    </cfRule>
    <cfRule type="expression" dxfId="2296" priority="11616">
      <formula>$B2310="Solicitado"</formula>
    </cfRule>
    <cfRule type="expression" dxfId="2296" priority="11600">
      <formula>$B2310="Solicitado"</formula>
    </cfRule>
    <cfRule type="expression" dxfId="2" priority="11607">
      <formula>$B2310="Confirmado"</formula>
    </cfRule>
    <cfRule type="expression" dxfId="2" priority="11599">
      <formula>$B2310="Confirmado"</formula>
    </cfRule>
    <cfRule type="expression" dxfId="2300" priority="11604">
      <formula>$B2310="Frontera"</formula>
    </cfRule>
    <cfRule type="expression" dxfId="2295" priority="11617">
      <formula>$B2310="Arribado"</formula>
    </cfRule>
    <cfRule type="expression" dxfId="2300" priority="11612">
      <formula>$B2310="Frontera"</formula>
    </cfRule>
    <cfRule type="expression" dxfId="2299" priority="11597">
      <formula>$B2310="Cargado"</formula>
    </cfRule>
    <cfRule type="expression" dxfId="2300" priority="11588">
      <formula>$B2310="Frontera"</formula>
    </cfRule>
    <cfRule type="expression" dxfId="2302" priority="11586">
      <formula>$B2310="Liberado"</formula>
    </cfRule>
    <cfRule type="expression" dxfId="2301" priority="11587">
      <formula>$B2310="Descargado"</formula>
    </cfRule>
    <cfRule type="expression" dxfId="2298" priority="11598">
      <formula>$B2310="Cancelado"</formula>
    </cfRule>
    <cfRule type="expression" dxfId="2299" priority="11589">
      <formula>$B2310="Cargado"</formula>
    </cfRule>
    <cfRule type="expression" dxfId="2298" priority="11590">
      <formula>$B2310="Cancelado"</formula>
    </cfRule>
    <cfRule type="expression" dxfId="2" priority="11591">
      <formula>$B2310="Confirmado"</formula>
    </cfRule>
    <cfRule type="expression" dxfId="2296" priority="11592">
      <formula>$B2310="Solicitado"</formula>
    </cfRule>
    <cfRule type="expression" dxfId="2295" priority="11593">
      <formula>$B2310="Arribado"</formula>
    </cfRule>
    <cfRule type="expression" dxfId="2302" priority="11594">
      <formula>$B2310="Liberado"</formula>
    </cfRule>
    <cfRule type="expression" dxfId="2301" priority="11595">
      <formula>$B2310="Descargado"</formula>
    </cfRule>
  </conditionalFormatting>
  <conditionalFormatting sqref="A2311 C2311:H2311 J2311:K2311 M2311:U2311">
    <cfRule type="expression" dxfId="2299" priority="10845">
      <formula>$B2311="Cargado"</formula>
    </cfRule>
    <cfRule type="expression" dxfId="2301" priority="10843">
      <formula>$B2311="Descargado"</formula>
    </cfRule>
    <cfRule type="expression" dxfId="2302" priority="10842">
      <formula>$B2311="Liberado"</formula>
    </cfRule>
    <cfRule type="expression" dxfId="2298" priority="10846">
      <formula>$B2311="Cancelado"</formula>
    </cfRule>
    <cfRule type="expression" dxfId="2" priority="10847">
      <formula>$B2311="Confirmado"</formula>
    </cfRule>
    <cfRule type="expression" dxfId="2296" priority="10848">
      <formula>$B2311="Solicitado"</formula>
    </cfRule>
    <cfRule type="expression" dxfId="2295" priority="10849">
      <formula>$B2311="Arribado"</formula>
    </cfRule>
    <cfRule type="expression" dxfId="2300" priority="10844">
      <formula>$B2311="Frontera"</formula>
    </cfRule>
  </conditionalFormatting>
  <conditionalFormatting sqref="A2311 J2311:K2311 C2311:H2311 M2311:U2311">
    <cfRule type="expression" dxfId="2296" priority="10864">
      <formula>$B2311="Solicitado"</formula>
    </cfRule>
    <cfRule type="expression" dxfId="2296" priority="10840">
      <formula>$B2311="Solicitado"</formula>
    </cfRule>
    <cfRule type="expression" dxfId="2" priority="10839">
      <formula>$B2311="Confirmado"</formula>
    </cfRule>
    <cfRule type="expression" dxfId="2298" priority="10838">
      <formula>$B2311="Cancelado"</formula>
    </cfRule>
    <cfRule type="expression" dxfId="2299" priority="10837">
      <formula>$B2311="Cargado"</formula>
    </cfRule>
    <cfRule type="expression" dxfId="2296" priority="10856">
      <formula>$B2311="Solicitado"</formula>
    </cfRule>
    <cfRule type="expression" dxfId="2295" priority="10865">
      <formula>$B2311="Arribado"</formula>
    </cfRule>
    <cfRule type="expression" dxfId="2300" priority="10836">
      <formula>$B2311="Frontera"</formula>
    </cfRule>
    <cfRule type="expression" dxfId="2301" priority="10835">
      <formula>$B2311="Descargado"</formula>
    </cfRule>
    <cfRule type="expression" dxfId="2295" priority="10841">
      <formula>$B2311="Arribado"</formula>
    </cfRule>
    <cfRule type="expression" dxfId="2302" priority="10834">
      <formula>$B2311="Liberado"</formula>
    </cfRule>
    <cfRule type="expression" dxfId="2300" priority="10860">
      <formula>$B2311="Frontera"</formula>
    </cfRule>
    <cfRule type="expression" dxfId="2299" priority="10861">
      <formula>$B2311="Cargado"</formula>
    </cfRule>
    <cfRule type="expression" dxfId="2298" priority="10862">
      <formula>$B2311="Cancelado"</formula>
    </cfRule>
    <cfRule type="expression" dxfId="2" priority="10863">
      <formula>$B2311="Confirmado"</formula>
    </cfRule>
    <cfRule type="expression" dxfId="2301" priority="10851">
      <formula>$B2311="Descargado"</formula>
    </cfRule>
    <cfRule type="expression" dxfId="2300" priority="10852">
      <formula>$B2311="Frontera"</formula>
    </cfRule>
    <cfRule type="expression" dxfId="2299" priority="10853">
      <formula>$B2311="Cargado"</formula>
    </cfRule>
    <cfRule type="expression" dxfId="2298" priority="10854">
      <formula>$B2311="Cancelado"</formula>
    </cfRule>
    <cfRule type="expression" dxfId="2" priority="10855">
      <formula>$B2311="Confirmado"</formula>
    </cfRule>
    <cfRule type="expression" dxfId="2295" priority="10857">
      <formula>$B2311="Arribado"</formula>
    </cfRule>
    <cfRule type="expression" dxfId="2302" priority="10850">
      <formula>$B2311="Liberado"</formula>
    </cfRule>
    <cfRule type="expression" dxfId="2301" priority="10859">
      <formula>$B2311="Descargado"</formula>
    </cfRule>
    <cfRule type="expression" dxfId="2302" priority="10858">
      <formula>$B2311="Liberado"</formula>
    </cfRule>
  </conditionalFormatting>
  <conditionalFormatting sqref="A2311">
    <cfRule type="expression" dxfId="2295" priority="10785">
      <formula>$B2311="Arribado"</formula>
    </cfRule>
    <cfRule type="expression" dxfId="2299" priority="10797">
      <formula>$B2311="Cargado"</formula>
    </cfRule>
    <cfRule type="expression" dxfId="2295" priority="10801">
      <formula>$B2311="Arribado"</formula>
    </cfRule>
    <cfRule type="expression" dxfId="2299" priority="10773">
      <formula>$B2311="Cargado"</formula>
    </cfRule>
    <cfRule type="expression" dxfId="2298" priority="10798">
      <formula>$B2311="Cancelado"</formula>
    </cfRule>
    <cfRule type="expression" dxfId="2302" priority="10794">
      <formula>$B2311="Liberado"</formula>
    </cfRule>
    <cfRule type="expression" dxfId="2301" priority="10795">
      <formula>$B2311="Descargado"</formula>
    </cfRule>
    <cfRule type="expression" dxfId="2300" priority="10796">
      <formula>$B2311="Frontera"</formula>
    </cfRule>
    <cfRule type="expression" dxfId="2" priority="10799">
      <formula>$B2311="Confirmado"</formula>
    </cfRule>
    <cfRule type="expression" dxfId="2296" priority="10800">
      <formula>$B2311="Solicitado"</formula>
    </cfRule>
    <cfRule type="expression" dxfId="2296" priority="10784">
      <formula>$B2311="Solicitado"</formula>
    </cfRule>
    <cfRule type="expression" dxfId="2" priority="10783">
      <formula>$B2311="Confirmado"</formula>
    </cfRule>
    <cfRule type="expression" dxfId="2298" priority="10782">
      <formula>$B2311="Cancelado"</formula>
    </cfRule>
    <cfRule type="expression" dxfId="2299" priority="10781">
      <formula>$B2311="Cargado"</formula>
    </cfRule>
    <cfRule type="expression" dxfId="2300" priority="10780">
      <formula>$B2311="Frontera"</formula>
    </cfRule>
    <cfRule type="expression" dxfId="2301" priority="10779">
      <formula>$B2311="Descargado"</formula>
    </cfRule>
    <cfRule type="expression" dxfId="2302" priority="10778">
      <formula>$B2311="Liberado"</formula>
    </cfRule>
    <cfRule type="expression" dxfId="2295" priority="10777">
      <formula>$B2311="Arribado"</formula>
    </cfRule>
    <cfRule type="expression" dxfId="2296" priority="10776">
      <formula>$B2311="Solicitado"</formula>
    </cfRule>
    <cfRule type="expression" dxfId="2298" priority="10774">
      <formula>$B2311="Cancelado"</formula>
    </cfRule>
    <cfRule type="expression" dxfId="2" priority="10775">
      <formula>$B2311="Confirmado"</formula>
    </cfRule>
    <cfRule type="expression" dxfId="2302" priority="10786">
      <formula>$B2311="Liberado"</formula>
    </cfRule>
    <cfRule type="expression" dxfId="2301" priority="10787">
      <formula>$B2311="Descargado"</formula>
    </cfRule>
    <cfRule type="expression" dxfId="2300" priority="10788">
      <formula>$B2311="Frontera"</formula>
    </cfRule>
    <cfRule type="expression" dxfId="2299" priority="10789">
      <formula>$B2311="Cargado"</formula>
    </cfRule>
    <cfRule type="expression" dxfId="2298" priority="10790">
      <formula>$B2311="Cancelado"</formula>
    </cfRule>
    <cfRule type="expression" dxfId="2" priority="10791">
      <formula>$B2311="Confirmado"</formula>
    </cfRule>
    <cfRule type="expression" dxfId="2296" priority="10792">
      <formula>$B2311="Solicitado"</formula>
    </cfRule>
    <cfRule type="expression" dxfId="2295" priority="10793">
      <formula>$B2311="Arribado"</formula>
    </cfRule>
    <cfRule type="expression" dxfId="2302" priority="10770">
      <formula>$B2311="Liberado"</formula>
    </cfRule>
    <cfRule type="expression" dxfId="2301" priority="10771">
      <formula>$B2311="Descargado"</formula>
    </cfRule>
    <cfRule type="expression" dxfId="2300" priority="10772">
      <formula>$B2311="Frontera"</formula>
    </cfRule>
  </conditionalFormatting>
  <conditionalFormatting sqref="A2312 A2314:A2320">
    <cfRule type="expression" dxfId="2301" priority="11323">
      <formula>$B2312="Descargado"</formula>
    </cfRule>
    <cfRule type="expression" dxfId="2300" priority="11324">
      <formula>$B2312="Frontera"</formula>
    </cfRule>
    <cfRule type="expression" dxfId="2295" priority="11337">
      <formula>$B2312="Arribado"</formula>
    </cfRule>
    <cfRule type="expression" dxfId="2" priority="11335">
      <formula>$B2312="Confirmado"</formula>
    </cfRule>
    <cfRule type="expression" dxfId="2302" priority="11314">
      <formula>$B2312="Liberado"</formula>
    </cfRule>
    <cfRule type="expression" dxfId="2298" priority="11342">
      <formula>$B2312="Cancelado"</formula>
    </cfRule>
    <cfRule type="expression" dxfId="2301" priority="11315">
      <formula>$B2312="Descargado"</formula>
    </cfRule>
    <cfRule type="expression" dxfId="2299" priority="11325">
      <formula>$B2312="Cargado"</formula>
    </cfRule>
    <cfRule type="expression" dxfId="2298" priority="11326">
      <formula>$B2312="Cancelado"</formula>
    </cfRule>
    <cfRule type="expression" dxfId="2" priority="11327">
      <formula>$B2312="Confirmado"</formula>
    </cfRule>
    <cfRule type="expression" dxfId="2296" priority="11328">
      <formula>$B2312="Solicitado"</formula>
    </cfRule>
    <cfRule type="expression" dxfId="2295" priority="11329">
      <formula>$B2312="Arribado"</formula>
    </cfRule>
    <cfRule type="expression" dxfId="2302" priority="11330">
      <formula>$B2312="Liberado"</formula>
    </cfRule>
    <cfRule type="expression" dxfId="2301" priority="11331">
      <formula>$B2312="Descargado"</formula>
    </cfRule>
    <cfRule type="expression" dxfId="2300" priority="11332">
      <formula>$B2312="Frontera"</formula>
    </cfRule>
    <cfRule type="expression" dxfId="2299" priority="11333">
      <formula>$B2312="Cargado"</formula>
    </cfRule>
    <cfRule type="expression" dxfId="2" priority="11343">
      <formula>$B2312="Confirmado"</formula>
    </cfRule>
    <cfRule type="expression" dxfId="2296" priority="11344">
      <formula>$B2312="Solicitado"</formula>
    </cfRule>
    <cfRule type="expression" dxfId="2295" priority="11345">
      <formula>$B2312="Arribado"</formula>
    </cfRule>
    <cfRule type="expression" dxfId="2302" priority="11338">
      <formula>$B2312="Liberado"</formula>
    </cfRule>
    <cfRule type="expression" dxfId="2295" priority="11321">
      <formula>$B2312="Arribado"</formula>
    </cfRule>
    <cfRule type="expression" dxfId="2296" priority="11336">
      <formula>$B2312="Solicitado"</formula>
    </cfRule>
    <cfRule type="expression" dxfId="2300" priority="11316">
      <formula>$B2312="Frontera"</formula>
    </cfRule>
    <cfRule type="expression" dxfId="2299" priority="11317">
      <formula>$B2312="Cargado"</formula>
    </cfRule>
    <cfRule type="expression" dxfId="2301" priority="11339">
      <formula>$B2312="Descargado"</formula>
    </cfRule>
    <cfRule type="expression" dxfId="2298" priority="11334">
      <formula>$B2312="Cancelado"</formula>
    </cfRule>
    <cfRule type="expression" dxfId="2300" priority="11340">
      <formula>$B2312="Frontera"</formula>
    </cfRule>
    <cfRule type="expression" dxfId="2299" priority="11341">
      <formula>$B2312="Cargado"</formula>
    </cfRule>
    <cfRule type="expression" dxfId="2298" priority="11318">
      <formula>$B2312="Cancelado"</formula>
    </cfRule>
    <cfRule type="expression" dxfId="2" priority="11319">
      <formula>$B2312="Confirmado"</formula>
    </cfRule>
    <cfRule type="expression" dxfId="2296" priority="11320">
      <formula>$B2312="Solicitado"</formula>
    </cfRule>
    <cfRule type="expression" dxfId="2302" priority="11322">
      <formula>$B2312="Liberado"</formula>
    </cfRule>
  </conditionalFormatting>
  <conditionalFormatting sqref="A2312 C2312:H2312 J2312:K2312 M2312:U2312 M2314:U2320 J2314:K2320 C2314:H2320 A2314:A2320">
    <cfRule type="expression" dxfId="2296" priority="11392">
      <formula>$B2312="Solicitado"</formula>
    </cfRule>
    <cfRule type="expression" dxfId="2295" priority="11393">
      <formula>$B2312="Arribado"</formula>
    </cfRule>
    <cfRule type="expression" dxfId="2301" priority="11387">
      <formula>$B2312="Descargado"</formula>
    </cfRule>
    <cfRule type="expression" dxfId="2300" priority="11388">
      <formula>$B2312="Frontera"</formula>
    </cfRule>
    <cfRule type="expression" dxfId="2302" priority="11386">
      <formula>$B2312="Liberado"</formula>
    </cfRule>
    <cfRule type="expression" dxfId="2298" priority="11390">
      <formula>$B2312="Cancelado"</formula>
    </cfRule>
    <cfRule type="expression" dxfId="2" priority="11391">
      <formula>$B2312="Confirmado"</formula>
    </cfRule>
    <cfRule type="expression" dxfId="2299" priority="11389">
      <formula>$B2312="Cargado"</formula>
    </cfRule>
  </conditionalFormatting>
  <conditionalFormatting sqref="A2312 J2312:K2312 C2312:H2312 M2312:U2312 M2314:U2320 C2314:H2320 J2314:K2320 A2314:A2320">
    <cfRule type="expression" dxfId="2298" priority="11398">
      <formula>$B2312="Cancelado"</formula>
    </cfRule>
    <cfRule type="expression" dxfId="2" priority="11399">
      <formula>$B2312="Confirmado"</formula>
    </cfRule>
    <cfRule type="expression" dxfId="2296" priority="11400">
      <formula>$B2312="Solicitado"</formula>
    </cfRule>
    <cfRule type="expression" dxfId="2295" priority="11401">
      <formula>$B2312="Arribado"</formula>
    </cfRule>
    <cfRule type="expression" dxfId="2302" priority="11402">
      <formula>$B2312="Liberado"</formula>
    </cfRule>
    <cfRule type="expression" dxfId="2301" priority="11403">
      <formula>$B2312="Descargado"</formula>
    </cfRule>
    <cfRule type="expression" dxfId="2300" priority="11404">
      <formula>$B2312="Frontera"</formula>
    </cfRule>
    <cfRule type="expression" dxfId="2299" priority="11405">
      <formula>$B2312="Cargado"</formula>
    </cfRule>
    <cfRule type="expression" dxfId="2298" priority="11406">
      <formula>$B2312="Cancelado"</formula>
    </cfRule>
    <cfRule type="expression" dxfId="2" priority="11407">
      <formula>$B2312="Confirmado"</formula>
    </cfRule>
    <cfRule type="expression" dxfId="2296" priority="11408">
      <formula>$B2312="Solicitado"</formula>
    </cfRule>
    <cfRule type="expression" dxfId="2295" priority="11409">
      <formula>$B2312="Arribado"</formula>
    </cfRule>
    <cfRule type="expression" dxfId="2301" priority="11395">
      <formula>$B2312="Descargado"</formula>
    </cfRule>
    <cfRule type="expression" dxfId="2302" priority="11378">
      <formula>$B2312="Liberado"</formula>
    </cfRule>
    <cfRule type="expression" dxfId="2301" priority="11379">
      <formula>$B2312="Descargado"</formula>
    </cfRule>
    <cfRule type="expression" dxfId="2300" priority="11380">
      <formula>$B2312="Frontera"</formula>
    </cfRule>
    <cfRule type="expression" dxfId="2299" priority="11381">
      <formula>$B2312="Cargado"</formula>
    </cfRule>
    <cfRule type="expression" dxfId="2298" priority="11382">
      <formula>$B2312="Cancelado"</formula>
    </cfRule>
    <cfRule type="expression" dxfId="2" priority="11383">
      <formula>$B2312="Confirmado"</formula>
    </cfRule>
    <cfRule type="expression" dxfId="2296" priority="11384">
      <formula>$B2312="Solicitado"</formula>
    </cfRule>
    <cfRule type="expression" dxfId="2302" priority="11394">
      <formula>$B2312="Liberado"</formula>
    </cfRule>
    <cfRule type="expression" dxfId="2295" priority="11385">
      <formula>$B2312="Arribado"</formula>
    </cfRule>
    <cfRule type="expression" dxfId="2300" priority="11396">
      <formula>$B2312="Frontera"</formula>
    </cfRule>
    <cfRule type="expression" dxfId="2299" priority="11397">
      <formula>$B2312="Cargado"</formula>
    </cfRule>
  </conditionalFormatting>
  <conditionalFormatting sqref="A2313 C2313:H2313 J2313:K2313 M2313:U2313">
    <cfRule type="expression" dxfId="2302" priority="11114">
      <formula>$B2313="Liberado"</formula>
    </cfRule>
    <cfRule type="expression" dxfId="2295" priority="11121">
      <formula>$B2313="Arribado"</formula>
    </cfRule>
    <cfRule type="expression" dxfId="2296" priority="11120">
      <formula>$B2313="Solicitado"</formula>
    </cfRule>
    <cfRule type="expression" dxfId="2" priority="11119">
      <formula>$B2313="Confirmado"</formula>
    </cfRule>
    <cfRule type="expression" dxfId="2298" priority="11118">
      <formula>$B2313="Cancelado"</formula>
    </cfRule>
    <cfRule type="expression" dxfId="2299" priority="11117">
      <formula>$B2313="Cargado"</formula>
    </cfRule>
    <cfRule type="expression" dxfId="2300" priority="11116">
      <formula>$B2313="Frontera"</formula>
    </cfRule>
    <cfRule type="expression" dxfId="2301" priority="11115">
      <formula>$B2313="Descargado"</formula>
    </cfRule>
  </conditionalFormatting>
  <conditionalFormatting sqref="A2313 J2313:K2313 C2313:H2313 M2313:U2313">
    <cfRule type="expression" dxfId="2" priority="11135">
      <formula>$B2313="Confirmado"</formula>
    </cfRule>
    <cfRule type="expression" dxfId="2302" priority="11122">
      <formula>$B2313="Liberado"</formula>
    </cfRule>
    <cfRule type="expression" dxfId="2300" priority="11124">
      <formula>$B2313="Frontera"</formula>
    </cfRule>
    <cfRule type="expression" dxfId="2295" priority="11113">
      <formula>$B2313="Arribado"</formula>
    </cfRule>
    <cfRule type="expression" dxfId="2296" priority="11112">
      <formula>$B2313="Solicitado"</formula>
    </cfRule>
    <cfRule type="expression" dxfId="2" priority="11111">
      <formula>$B2313="Confirmado"</formula>
    </cfRule>
    <cfRule type="expression" dxfId="2295" priority="11137">
      <formula>$B2313="Arribado"</formula>
    </cfRule>
    <cfRule type="expression" dxfId="2296" priority="11136">
      <formula>$B2313="Solicitado"</formula>
    </cfRule>
    <cfRule type="expression" dxfId="2296" priority="11128">
      <formula>$B2313="Solicitado"</formula>
    </cfRule>
    <cfRule type="expression" dxfId="2298" priority="11134">
      <formula>$B2313="Cancelado"</formula>
    </cfRule>
    <cfRule type="expression" dxfId="2299" priority="11133">
      <formula>$B2313="Cargado"</formula>
    </cfRule>
    <cfRule type="expression" dxfId="2300" priority="11132">
      <formula>$B2313="Frontera"</formula>
    </cfRule>
    <cfRule type="expression" dxfId="2301" priority="11131">
      <formula>$B2313="Descargado"</formula>
    </cfRule>
    <cfRule type="expression" dxfId="2302" priority="11130">
      <formula>$B2313="Liberado"</formula>
    </cfRule>
    <cfRule type="expression" dxfId="2298" priority="11110">
      <formula>$B2313="Cancelado"</formula>
    </cfRule>
    <cfRule type="expression" dxfId="2295" priority="11129">
      <formula>$B2313="Arribado"</formula>
    </cfRule>
    <cfRule type="expression" dxfId="2299" priority="11109">
      <formula>$B2313="Cargado"</formula>
    </cfRule>
    <cfRule type="expression" dxfId="2" priority="11127">
      <formula>$B2313="Confirmado"</formula>
    </cfRule>
    <cfRule type="expression" dxfId="2298" priority="11126">
      <formula>$B2313="Cancelado"</formula>
    </cfRule>
    <cfRule type="expression" dxfId="2299" priority="11125">
      <formula>$B2313="Cargado"</formula>
    </cfRule>
    <cfRule type="expression" dxfId="2300" priority="11108">
      <formula>$B2313="Frontera"</formula>
    </cfRule>
    <cfRule type="expression" dxfId="2301" priority="11123">
      <formula>$B2313="Descargado"</formula>
    </cfRule>
    <cfRule type="expression" dxfId="2301" priority="11107">
      <formula>$B2313="Descargado"</formula>
    </cfRule>
    <cfRule type="expression" dxfId="2302" priority="11106">
      <formula>$B2313="Liberado"</formula>
    </cfRule>
  </conditionalFormatting>
  <conditionalFormatting sqref="A2313">
    <cfRule type="expression" dxfId="2299" priority="11045">
      <formula>$B2313="Cargado"</formula>
    </cfRule>
    <cfRule type="expression" dxfId="2298" priority="11046">
      <formula>$B2313="Cancelado"</formula>
    </cfRule>
    <cfRule type="expression" dxfId="2" priority="11047">
      <formula>$B2313="Confirmado"</formula>
    </cfRule>
    <cfRule type="expression" dxfId="2296" priority="11048">
      <formula>$B2313="Solicitado"</formula>
    </cfRule>
    <cfRule type="expression" dxfId="2295" priority="11049">
      <formula>$B2313="Arribado"</formula>
    </cfRule>
    <cfRule type="expression" dxfId="2300" priority="11044">
      <formula>$B2313="Frontera"</formula>
    </cfRule>
    <cfRule type="expression" dxfId="2299" priority="11061">
      <formula>$B2313="Cargado"</formula>
    </cfRule>
    <cfRule type="expression" dxfId="2" priority="11071">
      <formula>$B2313="Confirmado"</formula>
    </cfRule>
    <cfRule type="expression" dxfId="2301" priority="11043">
      <formula>$B2313="Descargado"</formula>
    </cfRule>
    <cfRule type="expression" dxfId="2302" priority="11042">
      <formula>$B2313="Liberado"</formula>
    </cfRule>
    <cfRule type="expression" dxfId="2295" priority="11073">
      <formula>$B2313="Arribado"</formula>
    </cfRule>
    <cfRule type="expression" dxfId="2296" priority="11072">
      <formula>$B2313="Solicitado"</formula>
    </cfRule>
    <cfRule type="expression" dxfId="2298" priority="11070">
      <formula>$B2313="Cancelado"</formula>
    </cfRule>
    <cfRule type="expression" dxfId="2299" priority="11069">
      <formula>$B2313="Cargado"</formula>
    </cfRule>
    <cfRule type="expression" dxfId="2300" priority="11068">
      <formula>$B2313="Frontera"</formula>
    </cfRule>
    <cfRule type="expression" dxfId="2301" priority="11067">
      <formula>$B2313="Descargado"</formula>
    </cfRule>
    <cfRule type="expression" dxfId="2302" priority="11066">
      <formula>$B2313="Liberado"</formula>
    </cfRule>
    <cfRule type="expression" dxfId="2295" priority="11065">
      <formula>$B2313="Arribado"</formula>
    </cfRule>
    <cfRule type="expression" dxfId="2296" priority="11064">
      <formula>$B2313="Solicitado"</formula>
    </cfRule>
    <cfRule type="expression" dxfId="2" priority="11063">
      <formula>$B2313="Confirmado"</formula>
    </cfRule>
    <cfRule type="expression" dxfId="2298" priority="11062">
      <formula>$B2313="Cancelado"</formula>
    </cfRule>
    <cfRule type="expression" dxfId="2302" priority="11050">
      <formula>$B2313="Liberado"</formula>
    </cfRule>
    <cfRule type="expression" dxfId="2301" priority="11051">
      <formula>$B2313="Descargado"</formula>
    </cfRule>
    <cfRule type="expression" dxfId="2300" priority="11052">
      <formula>$B2313="Frontera"</formula>
    </cfRule>
    <cfRule type="expression" dxfId="2299" priority="11053">
      <formula>$B2313="Cargado"</formula>
    </cfRule>
    <cfRule type="expression" dxfId="2298" priority="11054">
      <formula>$B2313="Cancelado"</formula>
    </cfRule>
    <cfRule type="expression" dxfId="2" priority="11055">
      <formula>$B2313="Confirmado"</formula>
    </cfRule>
    <cfRule type="expression" dxfId="2296" priority="11056">
      <formula>$B2313="Solicitado"</formula>
    </cfRule>
    <cfRule type="expression" dxfId="2295" priority="11057">
      <formula>$B2313="Arribado"</formula>
    </cfRule>
    <cfRule type="expression" dxfId="2302" priority="11058">
      <formula>$B2313="Liberado"</formula>
    </cfRule>
    <cfRule type="expression" dxfId="2301" priority="11059">
      <formula>$B2313="Descargado"</formula>
    </cfRule>
    <cfRule type="expression" dxfId="2300" priority="11060">
      <formula>$B2313="Frontera"</formula>
    </cfRule>
  </conditionalFormatting>
  <conditionalFormatting sqref="A2321">
    <cfRule type="expression" dxfId="2300" priority="10516">
      <formula>$B2321="Frontera"</formula>
    </cfRule>
    <cfRule type="expression" dxfId="2296" priority="10528">
      <formula>$B2321="Solicitado"</formula>
    </cfRule>
    <cfRule type="expression" dxfId="2" priority="10527">
      <formula>$B2321="Confirmado"</formula>
    </cfRule>
    <cfRule type="expression" dxfId="2298" priority="10526">
      <formula>$B2321="Cancelado"</formula>
    </cfRule>
    <cfRule type="expression" dxfId="2299" priority="10525">
      <formula>$B2321="Cargado"</formula>
    </cfRule>
    <cfRule type="expression" dxfId="2300" priority="10524">
      <formula>$B2321="Frontera"</formula>
    </cfRule>
    <cfRule type="expression" dxfId="2301" priority="10523">
      <formula>$B2321="Descargado"</formula>
    </cfRule>
    <cfRule type="expression" dxfId="2302" priority="10522">
      <formula>$B2321="Liberado"</formula>
    </cfRule>
    <cfRule type="expression" dxfId="2295" priority="10521">
      <formula>$B2321="Arribado"</formula>
    </cfRule>
    <cfRule type="expression" dxfId="2301" priority="10507">
      <formula>$B2321="Descargado"</formula>
    </cfRule>
    <cfRule type="expression" dxfId="2302" priority="10506">
      <formula>$B2321="Liberado"</formula>
    </cfRule>
    <cfRule type="expression" dxfId="2295" priority="10505">
      <formula>$B2321="Arribado"</formula>
    </cfRule>
    <cfRule type="expression" dxfId="2296" priority="10504">
      <formula>$B2321="Solicitado"</formula>
    </cfRule>
    <cfRule type="expression" dxfId="2" priority="10503">
      <formula>$B2321="Confirmado"</formula>
    </cfRule>
    <cfRule type="expression" dxfId="2298" priority="10502">
      <formula>$B2321="Cancelado"</formula>
    </cfRule>
    <cfRule type="expression" dxfId="2299" priority="10501">
      <formula>$B2321="Cargado"</formula>
    </cfRule>
    <cfRule type="expression" dxfId="2300" priority="10500">
      <formula>$B2321="Frontera"</formula>
    </cfRule>
    <cfRule type="expression" dxfId="2301" priority="10499">
      <formula>$B2321="Descargado"</formula>
    </cfRule>
    <cfRule type="expression" dxfId="2302" priority="10498">
      <formula>$B2321="Liberado"</formula>
    </cfRule>
    <cfRule type="expression" dxfId="2295" priority="10529">
      <formula>$B2321="Arribado"</formula>
    </cfRule>
    <cfRule type="expression" dxfId="2296" priority="10520">
      <formula>$B2321="Solicitado"</formula>
    </cfRule>
    <cfRule type="expression" dxfId="2" priority="10519">
      <formula>$B2321="Confirmado"</formula>
    </cfRule>
    <cfRule type="expression" dxfId="2298" priority="10518">
      <formula>$B2321="Cancelado"</formula>
    </cfRule>
    <cfRule type="expression" dxfId="2299" priority="10517">
      <formula>$B2321="Cargado"</formula>
    </cfRule>
    <cfRule type="expression" dxfId="2301" priority="10515">
      <formula>$B2321="Descargado"</formula>
    </cfRule>
    <cfRule type="expression" dxfId="2302" priority="10514">
      <formula>$B2321="Liberado"</formula>
    </cfRule>
    <cfRule type="expression" dxfId="2295" priority="10513">
      <formula>$B2321="Arribado"</formula>
    </cfRule>
    <cfRule type="expression" dxfId="2296" priority="10512">
      <formula>$B2321="Solicitado"</formula>
    </cfRule>
    <cfRule type="expression" dxfId="2" priority="10511">
      <formula>$B2321="Confirmado"</formula>
    </cfRule>
    <cfRule type="expression" dxfId="2298" priority="10510">
      <formula>$B2321="Cancelado"</formula>
    </cfRule>
    <cfRule type="expression" dxfId="2299" priority="10509">
      <formula>$B2321="Cargado"</formula>
    </cfRule>
    <cfRule type="expression" dxfId="2300" priority="10508">
      <formula>$B2321="Frontera"</formula>
    </cfRule>
  </conditionalFormatting>
  <conditionalFormatting sqref="A2322 A2324:A2328">
    <cfRule type="expression" dxfId="2298" priority="10230">
      <formula>$B2322="Cancelado"</formula>
    </cfRule>
    <cfRule type="expression" dxfId="2295" priority="10241">
      <formula>$B2322="Arribado"</formula>
    </cfRule>
    <cfRule type="expression" dxfId="2299" priority="10229">
      <formula>$B2322="Cargado"</formula>
    </cfRule>
    <cfRule type="expression" dxfId="2300" priority="10228">
      <formula>$B2322="Frontera"</formula>
    </cfRule>
    <cfRule type="expression" dxfId="2301" priority="10227">
      <formula>$B2322="Descargado"</formula>
    </cfRule>
    <cfRule type="expression" dxfId="2296" priority="10256">
      <formula>$B2322="Solicitado"</formula>
    </cfRule>
    <cfRule type="expression" dxfId="2" priority="10255">
      <formula>$B2322="Confirmado"</formula>
    </cfRule>
    <cfRule type="expression" dxfId="2298" priority="10254">
      <formula>$B2322="Cancelado"</formula>
    </cfRule>
    <cfRule type="expression" dxfId="2299" priority="10253">
      <formula>$B2322="Cargado"</formula>
    </cfRule>
    <cfRule type="expression" dxfId="2300" priority="10252">
      <formula>$B2322="Frontera"</formula>
    </cfRule>
    <cfRule type="expression" dxfId="2301" priority="10251">
      <formula>$B2322="Descargado"</formula>
    </cfRule>
    <cfRule type="expression" dxfId="2302" priority="10250">
      <formula>$B2322="Liberado"</formula>
    </cfRule>
    <cfRule type="expression" dxfId="2295" priority="10249">
      <formula>$B2322="Arribado"</formula>
    </cfRule>
    <cfRule type="expression" dxfId="2296" priority="10248">
      <formula>$B2322="Solicitado"</formula>
    </cfRule>
    <cfRule type="expression" dxfId="2" priority="10247">
      <formula>$B2322="Confirmado"</formula>
    </cfRule>
    <cfRule type="expression" dxfId="2298" priority="10246">
      <formula>$B2322="Cancelado"</formula>
    </cfRule>
    <cfRule type="expression" dxfId="2299" priority="10245">
      <formula>$B2322="Cargado"</formula>
    </cfRule>
    <cfRule type="expression" dxfId="2300" priority="10244">
      <formula>$B2322="Frontera"</formula>
    </cfRule>
    <cfRule type="expression" dxfId="2301" priority="10243">
      <formula>$B2322="Descargado"</formula>
    </cfRule>
    <cfRule type="expression" dxfId="2302" priority="10242">
      <formula>$B2322="Liberado"</formula>
    </cfRule>
    <cfRule type="expression" dxfId="2302" priority="10226">
      <formula>$B2322="Liberado"</formula>
    </cfRule>
    <cfRule type="expression" dxfId="2295" priority="10257">
      <formula>$B2322="Arribado"</formula>
    </cfRule>
    <cfRule type="expression" dxfId="2296" priority="10240">
      <formula>$B2322="Solicitado"</formula>
    </cfRule>
    <cfRule type="expression" dxfId="2" priority="10239">
      <formula>$B2322="Confirmado"</formula>
    </cfRule>
    <cfRule type="expression" dxfId="2298" priority="10238">
      <formula>$B2322="Cancelado"</formula>
    </cfRule>
    <cfRule type="expression" dxfId="2299" priority="10237">
      <formula>$B2322="Cargado"</formula>
    </cfRule>
    <cfRule type="expression" dxfId="2300" priority="10236">
      <formula>$B2322="Frontera"</formula>
    </cfRule>
    <cfRule type="expression" dxfId="2301" priority="10235">
      <formula>$B2322="Descargado"</formula>
    </cfRule>
    <cfRule type="expression" dxfId="2302" priority="10234">
      <formula>$B2322="Liberado"</formula>
    </cfRule>
    <cfRule type="expression" dxfId="2295" priority="10233">
      <formula>$B2322="Arribado"</formula>
    </cfRule>
    <cfRule type="expression" dxfId="2296" priority="10232">
      <formula>$B2322="Solicitado"</formula>
    </cfRule>
    <cfRule type="expression" dxfId="2" priority="10231">
      <formula>$B2322="Confirmado"</formula>
    </cfRule>
  </conditionalFormatting>
  <conditionalFormatting sqref="A2323">
    <cfRule type="expression" dxfId="2298" priority="9014">
      <formula>$B2323="Cancelado"</formula>
    </cfRule>
    <cfRule type="expression" dxfId="2" priority="9015">
      <formula>$B2323="Confirmado"</formula>
    </cfRule>
    <cfRule type="expression" dxfId="2296" priority="9016">
      <formula>$B2323="Solicitado"</formula>
    </cfRule>
    <cfRule type="expression" dxfId="2" priority="9023">
      <formula>$B2323="Confirmado"</formula>
    </cfRule>
    <cfRule type="expression" dxfId="2302" priority="9018">
      <formula>$B2323="Liberado"</formula>
    </cfRule>
    <cfRule type="expression" dxfId="2302" priority="9026">
      <formula>$B2323="Liberado"</formula>
    </cfRule>
    <cfRule type="expression" dxfId="2295" priority="9025">
      <formula>$B2323="Arribado"</formula>
    </cfRule>
    <cfRule type="expression" dxfId="2296" priority="9024">
      <formula>$B2323="Solicitado"</formula>
    </cfRule>
    <cfRule type="expression" dxfId="2298" priority="9022">
      <formula>$B2323="Cancelado"</formula>
    </cfRule>
    <cfRule type="expression" dxfId="2299" priority="9021">
      <formula>$B2323="Cargado"</formula>
    </cfRule>
    <cfRule type="expression" dxfId="2300" priority="9020">
      <formula>$B2323="Frontera"</formula>
    </cfRule>
    <cfRule type="expression" dxfId="2301" priority="9019">
      <formula>$B2323="Descargado"</formula>
    </cfRule>
    <cfRule type="expression" dxfId="2299" priority="9029">
      <formula>$B2323="Cargado"</formula>
    </cfRule>
    <cfRule type="expression" dxfId="2300" priority="9028">
      <formula>$B2323="Frontera"</formula>
    </cfRule>
    <cfRule type="expression" dxfId="2301" priority="9027">
      <formula>$B2323="Descargado"</formula>
    </cfRule>
    <cfRule type="expression" dxfId="2299" priority="9013">
      <formula>$B2323="Cargado"</formula>
    </cfRule>
    <cfRule type="expression" dxfId="2300" priority="9012">
      <formula>$B2323="Frontera"</formula>
    </cfRule>
    <cfRule type="expression" dxfId="2301" priority="9011">
      <formula>$B2323="Descargado"</formula>
    </cfRule>
    <cfRule type="expression" dxfId="2295" priority="9041">
      <formula>$B2323="Arribado"</formula>
    </cfRule>
    <cfRule type="expression" dxfId="2296" priority="9040">
      <formula>$B2323="Solicitado"</formula>
    </cfRule>
    <cfRule type="expression" dxfId="2" priority="9039">
      <formula>$B2323="Confirmado"</formula>
    </cfRule>
    <cfRule type="expression" dxfId="2298" priority="9038">
      <formula>$B2323="Cancelado"</formula>
    </cfRule>
    <cfRule type="expression" dxfId="2295" priority="9017">
      <formula>$B2323="Arribado"</formula>
    </cfRule>
    <cfRule type="expression" dxfId="2299" priority="9037">
      <formula>$B2323="Cargado"</formula>
    </cfRule>
    <cfRule type="expression" dxfId="2302" priority="9010">
      <formula>$B2323="Liberado"</formula>
    </cfRule>
    <cfRule type="expression" dxfId="2300" priority="9036">
      <formula>$B2323="Frontera"</formula>
    </cfRule>
    <cfRule type="expression" dxfId="2301" priority="9035">
      <formula>$B2323="Descargado"</formula>
    </cfRule>
    <cfRule type="expression" dxfId="2302" priority="9034">
      <formula>$B2323="Liberado"</formula>
    </cfRule>
    <cfRule type="expression" dxfId="2295" priority="9033">
      <formula>$B2323="Arribado"</formula>
    </cfRule>
    <cfRule type="expression" dxfId="2296" priority="9032">
      <formula>$B2323="Solicitado"</formula>
    </cfRule>
    <cfRule type="expression" dxfId="2" priority="9031">
      <formula>$B2323="Confirmado"</formula>
    </cfRule>
    <cfRule type="expression" dxfId="2298" priority="9030">
      <formula>$B2323="Cancelado"</formula>
    </cfRule>
  </conditionalFormatting>
  <conditionalFormatting sqref="A2329">
    <cfRule type="expression" dxfId="2300" priority="9828">
      <formula>$B2329="Frontera"</formula>
    </cfRule>
    <cfRule type="expression" dxfId="2299" priority="9829">
      <formula>$B2329="Cargado"</formula>
    </cfRule>
    <cfRule type="expression" dxfId="2298" priority="9830">
      <formula>$B2329="Cancelado"</formula>
    </cfRule>
    <cfRule type="expression" dxfId="2" priority="9831">
      <formula>$B2329="Confirmado"</formula>
    </cfRule>
    <cfRule type="expression" dxfId="2296" priority="9832">
      <formula>$B2329="Solicitado"</formula>
    </cfRule>
    <cfRule type="expression" dxfId="2299" priority="9853">
      <formula>$B2329="Cargado"</formula>
    </cfRule>
    <cfRule type="expression" dxfId="2295" priority="9833">
      <formula>$B2329="Arribado"</formula>
    </cfRule>
    <cfRule type="expression" dxfId="2302" priority="9834">
      <formula>$B2329="Liberado"</formula>
    </cfRule>
    <cfRule type="expression" dxfId="2301" priority="9835">
      <formula>$B2329="Descargado"</formula>
    </cfRule>
    <cfRule type="expression" dxfId="2300" priority="9836">
      <formula>$B2329="Frontera"</formula>
    </cfRule>
    <cfRule type="expression" dxfId="2299" priority="9837">
      <formula>$B2329="Cargado"</formula>
    </cfRule>
    <cfRule type="expression" dxfId="2298" priority="9838">
      <formula>$B2329="Cancelado"</formula>
    </cfRule>
    <cfRule type="expression" dxfId="2" priority="9839">
      <formula>$B2329="Confirmado"</formula>
    </cfRule>
    <cfRule type="expression" dxfId="2296" priority="9840">
      <formula>$B2329="Solicitado"</formula>
    </cfRule>
    <cfRule type="expression" dxfId="2295" priority="9841">
      <formula>$B2329="Arribado"</formula>
    </cfRule>
    <cfRule type="expression" dxfId="2302" priority="9842">
      <formula>$B2329="Liberado"</formula>
    </cfRule>
    <cfRule type="expression" dxfId="2299" priority="9845">
      <formula>$B2329="Cargado"</formula>
    </cfRule>
    <cfRule type="expression" dxfId="2302" priority="9850">
      <formula>$B2329="Liberado"</formula>
    </cfRule>
    <cfRule type="expression" dxfId="2301" priority="9851">
      <formula>$B2329="Descargado"</formula>
    </cfRule>
    <cfRule type="expression" dxfId="2300" priority="9852">
      <formula>$B2329="Frontera"</formula>
    </cfRule>
    <cfRule type="expression" dxfId="2298" priority="9846">
      <formula>$B2329="Cancelado"</formula>
    </cfRule>
    <cfRule type="expression" dxfId="2298" priority="9854">
      <formula>$B2329="Cancelado"</formula>
    </cfRule>
    <cfRule type="expression" dxfId="2" priority="9855">
      <formula>$B2329="Confirmado"</formula>
    </cfRule>
    <cfRule type="expression" dxfId="2296" priority="9856">
      <formula>$B2329="Solicitado"</formula>
    </cfRule>
    <cfRule type="expression" dxfId="2295" priority="9857">
      <formula>$B2329="Arribado"</formula>
    </cfRule>
    <cfRule type="expression" dxfId="2" priority="9847">
      <formula>$B2329="Confirmado"</formula>
    </cfRule>
    <cfRule type="expression" dxfId="2296" priority="9848">
      <formula>$B2329="Solicitado"</formula>
    </cfRule>
    <cfRule type="expression" dxfId="2295" priority="9849">
      <formula>$B2329="Arribado"</formula>
    </cfRule>
    <cfRule type="expression" dxfId="2301" priority="9843">
      <formula>$B2329="Descargado"</formula>
    </cfRule>
    <cfRule type="expression" dxfId="2300" priority="9844">
      <formula>$B2329="Frontera"</formula>
    </cfRule>
    <cfRule type="expression" dxfId="2302" priority="9826">
      <formula>$B2329="Liberado"</formula>
    </cfRule>
    <cfRule type="expression" dxfId="2301" priority="9827">
      <formula>$B2329="Descargado"</formula>
    </cfRule>
  </conditionalFormatting>
  <conditionalFormatting sqref="A2330 C2330:H2330 J2330:K2330 M2330:U2330">
    <cfRule type="expression" dxfId="2301" priority="9627">
      <formula>$B2330="Descargado"</formula>
    </cfRule>
    <cfRule type="expression" dxfId="2295" priority="9633">
      <formula>$B2330="Arribado"</formula>
    </cfRule>
    <cfRule type="expression" dxfId="2296" priority="9632">
      <formula>$B2330="Solicitado"</formula>
    </cfRule>
    <cfRule type="expression" dxfId="2" priority="9631">
      <formula>$B2330="Confirmado"</formula>
    </cfRule>
    <cfRule type="expression" dxfId="2298" priority="9630">
      <formula>$B2330="Cancelado"</formula>
    </cfRule>
    <cfRule type="expression" dxfId="2299" priority="9629">
      <formula>$B2330="Cargado"</formula>
    </cfRule>
    <cfRule type="expression" dxfId="2300" priority="9628">
      <formula>$B2330="Frontera"</formula>
    </cfRule>
    <cfRule type="expression" dxfId="2302" priority="9626">
      <formula>$B2330="Liberado"</formula>
    </cfRule>
  </conditionalFormatting>
  <conditionalFormatting sqref="A2330 J2330:K2330 C2330:H2330 M2330:U2330">
    <cfRule type="expression" dxfId="2300" priority="9644">
      <formula>$B2330="Frontera"</formula>
    </cfRule>
    <cfRule type="expression" dxfId="2295" priority="9625">
      <formula>$B2330="Arribado"</formula>
    </cfRule>
    <cfRule type="expression" dxfId="2295" priority="9649">
      <formula>$B2330="Arribado"</formula>
    </cfRule>
    <cfRule type="expression" dxfId="2296" priority="9648">
      <formula>$B2330="Solicitado"</formula>
    </cfRule>
    <cfRule type="expression" dxfId="2" priority="9647">
      <formula>$B2330="Confirmado"</formula>
    </cfRule>
    <cfRule type="expression" dxfId="2298" priority="9646">
      <formula>$B2330="Cancelado"</formula>
    </cfRule>
    <cfRule type="expression" dxfId="2299" priority="9645">
      <formula>$B2330="Cargado"</formula>
    </cfRule>
    <cfRule type="expression" dxfId="2301" priority="9643">
      <formula>$B2330="Descargado"</formula>
    </cfRule>
    <cfRule type="expression" dxfId="2302" priority="9642">
      <formula>$B2330="Liberado"</formula>
    </cfRule>
    <cfRule type="expression" dxfId="2295" priority="9641">
      <formula>$B2330="Arribado"</formula>
    </cfRule>
    <cfRule type="expression" dxfId="2296" priority="9640">
      <formula>$B2330="Solicitado"</formula>
    </cfRule>
    <cfRule type="expression" dxfId="2" priority="9639">
      <formula>$B2330="Confirmado"</formula>
    </cfRule>
    <cfRule type="expression" dxfId="2298" priority="9638">
      <formula>$B2330="Cancelado"</formula>
    </cfRule>
    <cfRule type="expression" dxfId="2299" priority="9637">
      <formula>$B2330="Cargado"</formula>
    </cfRule>
    <cfRule type="expression" dxfId="2300" priority="9636">
      <formula>$B2330="Frontera"</formula>
    </cfRule>
    <cfRule type="expression" dxfId="2302" priority="9634">
      <formula>$B2330="Liberado"</formula>
    </cfRule>
    <cfRule type="expression" dxfId="2301" priority="9635">
      <formula>$B2330="Descargado"</formula>
    </cfRule>
    <cfRule type="expression" dxfId="2296" priority="9624">
      <formula>$B2330="Solicitado"</formula>
    </cfRule>
    <cfRule type="expression" dxfId="2" priority="9623">
      <formula>$B2330="Confirmado"</formula>
    </cfRule>
    <cfRule type="expression" dxfId="2298" priority="9622">
      <formula>$B2330="Cancelado"</formula>
    </cfRule>
    <cfRule type="expression" dxfId="2299" priority="9621">
      <formula>$B2330="Cargado"</formula>
    </cfRule>
    <cfRule type="expression" dxfId="2300" priority="9620">
      <formula>$B2330="Frontera"</formula>
    </cfRule>
    <cfRule type="expression" dxfId="2301" priority="9619">
      <formula>$B2330="Descargado"</formula>
    </cfRule>
    <cfRule type="expression" dxfId="2302" priority="9618">
      <formula>$B2330="Liberado"</formula>
    </cfRule>
  </conditionalFormatting>
  <conditionalFormatting sqref="A2330">
    <cfRule type="expression" dxfId="2295" priority="9569">
      <formula>$B2330="Arribado"</formula>
    </cfRule>
    <cfRule type="expression" dxfId="2302" priority="9554">
      <formula>$B2330="Liberado"</formula>
    </cfRule>
    <cfRule type="expression" dxfId="2301" priority="9555">
      <formula>$B2330="Descargado"</formula>
    </cfRule>
    <cfRule type="expression" dxfId="2300" priority="9556">
      <formula>$B2330="Frontera"</formula>
    </cfRule>
    <cfRule type="expression" dxfId="2299" priority="9557">
      <formula>$B2330="Cargado"</formula>
    </cfRule>
    <cfRule type="expression" dxfId="2302" priority="9562">
      <formula>$B2330="Liberado"</formula>
    </cfRule>
    <cfRule type="expression" dxfId="2301" priority="9563">
      <formula>$B2330="Descargado"</formula>
    </cfRule>
    <cfRule type="expression" dxfId="2300" priority="9564">
      <formula>$B2330="Frontera"</formula>
    </cfRule>
    <cfRule type="expression" dxfId="2299" priority="9565">
      <formula>$B2330="Cargado"</formula>
    </cfRule>
    <cfRule type="expression" dxfId="2298" priority="9566">
      <formula>$B2330="Cancelado"</formula>
    </cfRule>
    <cfRule type="expression" dxfId="2" priority="9567">
      <formula>$B2330="Confirmado"</formula>
    </cfRule>
    <cfRule type="expression" dxfId="2298" priority="9558">
      <formula>$B2330="Cancelado"</formula>
    </cfRule>
    <cfRule type="expression" dxfId="2" priority="9559">
      <formula>$B2330="Confirmado"</formula>
    </cfRule>
    <cfRule type="expression" dxfId="2296" priority="9568">
      <formula>$B2330="Solicitado"</formula>
    </cfRule>
    <cfRule type="expression" dxfId="2296" priority="9560">
      <formula>$B2330="Solicitado"</formula>
    </cfRule>
    <cfRule type="expression" dxfId="2295" priority="9561">
      <formula>$B2330="Arribado"</formula>
    </cfRule>
    <cfRule type="expression" dxfId="2295" priority="9585">
      <formula>$B2330="Arribado"</formula>
    </cfRule>
    <cfRule type="expression" dxfId="2296" priority="9584">
      <formula>$B2330="Solicitado"</formula>
    </cfRule>
    <cfRule type="expression" dxfId="2" priority="9583">
      <formula>$B2330="Confirmado"</formula>
    </cfRule>
    <cfRule type="expression" dxfId="2298" priority="9582">
      <formula>$B2330="Cancelado"</formula>
    </cfRule>
    <cfRule type="expression" dxfId="2299" priority="9581">
      <formula>$B2330="Cargado"</formula>
    </cfRule>
    <cfRule type="expression" dxfId="2300" priority="9580">
      <formula>$B2330="Frontera"</formula>
    </cfRule>
    <cfRule type="expression" dxfId="2301" priority="9579">
      <formula>$B2330="Descargado"</formula>
    </cfRule>
    <cfRule type="expression" dxfId="2302" priority="9578">
      <formula>$B2330="Liberado"</formula>
    </cfRule>
    <cfRule type="expression" dxfId="2295" priority="9577">
      <formula>$B2330="Arribado"</formula>
    </cfRule>
    <cfRule type="expression" dxfId="2296" priority="9576">
      <formula>$B2330="Solicitado"</formula>
    </cfRule>
    <cfRule type="expression" dxfId="2" priority="9575">
      <formula>$B2330="Confirmado"</formula>
    </cfRule>
    <cfRule type="expression" dxfId="2298" priority="9574">
      <formula>$B2330="Cancelado"</formula>
    </cfRule>
    <cfRule type="expression" dxfId="2299" priority="9573">
      <formula>$B2330="Cargado"</formula>
    </cfRule>
    <cfRule type="expression" dxfId="2300" priority="9572">
      <formula>$B2330="Frontera"</formula>
    </cfRule>
    <cfRule type="expression" dxfId="2301" priority="9571">
      <formula>$B2330="Descargado"</formula>
    </cfRule>
    <cfRule type="expression" dxfId="2302" priority="9570">
      <formula>$B2330="Liberado"</formula>
    </cfRule>
  </conditionalFormatting>
  <conditionalFormatting sqref="A2331:A2335 C2331:H2335 J2331:K2335 M2331:U2335">
    <cfRule type="expression" dxfId="2295" priority="9361">
      <formula>$B2331="Arribado"</formula>
    </cfRule>
    <cfRule type="expression" dxfId="2296" priority="9360">
      <formula>$B2331="Solicitado"</formula>
    </cfRule>
    <cfRule type="expression" dxfId="2" priority="9359">
      <formula>$B2331="Confirmado"</formula>
    </cfRule>
    <cfRule type="expression" dxfId="2298" priority="9358">
      <formula>$B2331="Cancelado"</formula>
    </cfRule>
    <cfRule type="expression" dxfId="2299" priority="9357">
      <formula>$B2331="Cargado"</formula>
    </cfRule>
    <cfRule type="expression" dxfId="2300" priority="9356">
      <formula>$B2331="Frontera"</formula>
    </cfRule>
    <cfRule type="expression" dxfId="2301" priority="9355">
      <formula>$B2331="Descargado"</formula>
    </cfRule>
    <cfRule type="expression" dxfId="2302" priority="9354">
      <formula>$B2331="Liberado"</formula>
    </cfRule>
  </conditionalFormatting>
  <conditionalFormatting sqref="A2331:A2335 J2331:K2335 C2331:H2335 M2331:U2335">
    <cfRule type="expression" dxfId="2299" priority="9373">
      <formula>$B2331="Cargado"</formula>
    </cfRule>
    <cfRule type="expression" dxfId="2298" priority="9374">
      <formula>$B2331="Cancelado"</formula>
    </cfRule>
    <cfRule type="expression" dxfId="2302" priority="9362">
      <formula>$B2331="Liberado"</formula>
    </cfRule>
    <cfRule type="expression" dxfId="2" priority="9375">
      <formula>$B2331="Confirmado"</formula>
    </cfRule>
    <cfRule type="expression" dxfId="2296" priority="9376">
      <formula>$B2331="Solicitado"</formula>
    </cfRule>
    <cfRule type="expression" dxfId="2295" priority="9377">
      <formula>$B2331="Arribado"</formula>
    </cfRule>
    <cfRule type="expression" dxfId="2299" priority="9349">
      <formula>$B2331="Cargado"</formula>
    </cfRule>
    <cfRule type="expression" dxfId="2296" priority="9352">
      <formula>$B2331="Solicitado"</formula>
    </cfRule>
    <cfRule type="expression" dxfId="2" priority="9351">
      <formula>$B2331="Confirmado"</formula>
    </cfRule>
    <cfRule type="expression" dxfId="2299" priority="9365">
      <formula>$B2331="Cargado"</formula>
    </cfRule>
    <cfRule type="expression" dxfId="2302" priority="9346">
      <formula>$B2331="Liberado"</formula>
    </cfRule>
    <cfRule type="expression" dxfId="2301" priority="9347">
      <formula>$B2331="Descargado"</formula>
    </cfRule>
    <cfRule type="expression" dxfId="2300" priority="9348">
      <formula>$B2331="Frontera"</formula>
    </cfRule>
    <cfRule type="expression" dxfId="2300" priority="9364">
      <formula>$B2331="Frontera"</formula>
    </cfRule>
    <cfRule type="expression" dxfId="2301" priority="9363">
      <formula>$B2331="Descargado"</formula>
    </cfRule>
    <cfRule type="expression" dxfId="2295" priority="9353">
      <formula>$B2331="Arribado"</formula>
    </cfRule>
    <cfRule type="expression" dxfId="2298" priority="9366">
      <formula>$B2331="Cancelado"</formula>
    </cfRule>
    <cfRule type="expression" dxfId="2" priority="9367">
      <formula>$B2331="Confirmado"</formula>
    </cfRule>
    <cfRule type="expression" dxfId="2296" priority="9368">
      <formula>$B2331="Solicitado"</formula>
    </cfRule>
    <cfRule type="expression" dxfId="2295" priority="9369">
      <formula>$B2331="Arribado"</formula>
    </cfRule>
    <cfRule type="expression" dxfId="2302" priority="9370">
      <formula>$B2331="Liberado"</formula>
    </cfRule>
    <cfRule type="expression" dxfId="2301" priority="9371">
      <formula>$B2331="Descargado"</formula>
    </cfRule>
    <cfRule type="expression" dxfId="2300" priority="9372">
      <formula>$B2331="Frontera"</formula>
    </cfRule>
    <cfRule type="expression" dxfId="2298" priority="9350">
      <formula>$B2331="Cancelado"</formula>
    </cfRule>
  </conditionalFormatting>
  <conditionalFormatting sqref="A2331:A2335">
    <cfRule type="expression" dxfId="2299" priority="9301">
      <formula>$B2331="Cargado"</formula>
    </cfRule>
    <cfRule type="expression" dxfId="2300" priority="9300">
      <formula>$B2331="Frontera"</formula>
    </cfRule>
    <cfRule type="expression" dxfId="2301" priority="9299">
      <formula>$B2331="Descargado"</formula>
    </cfRule>
    <cfRule type="expression" dxfId="2302" priority="9298">
      <formula>$B2331="Liberado"</formula>
    </cfRule>
    <cfRule type="expression" dxfId="2295" priority="9297">
      <formula>$B2331="Arribado"</formula>
    </cfRule>
    <cfRule type="expression" dxfId="2296" priority="9296">
      <formula>$B2331="Solicitado"</formula>
    </cfRule>
    <cfRule type="expression" dxfId="2" priority="9295">
      <formula>$B2331="Confirmado"</formula>
    </cfRule>
    <cfRule type="expression" dxfId="2298" priority="9294">
      <formula>$B2331="Cancelado"</formula>
    </cfRule>
    <cfRule type="expression" dxfId="2299" priority="9293">
      <formula>$B2331="Cargado"</formula>
    </cfRule>
    <cfRule type="expression" dxfId="2300" priority="9292">
      <formula>$B2331="Frontera"</formula>
    </cfRule>
    <cfRule type="expression" dxfId="2301" priority="9291">
      <formula>$B2331="Descargado"</formula>
    </cfRule>
    <cfRule type="expression" dxfId="2302" priority="9290">
      <formula>$B2331="Liberado"</formula>
    </cfRule>
    <cfRule type="expression" dxfId="2295" priority="9289">
      <formula>$B2331="Arribado"</formula>
    </cfRule>
    <cfRule type="expression" dxfId="2296" priority="9288">
      <formula>$B2331="Solicitado"</formula>
    </cfRule>
    <cfRule type="expression" dxfId="2" priority="9287">
      <formula>$B2331="Confirmado"</formula>
    </cfRule>
    <cfRule type="expression" dxfId="2298" priority="9286">
      <formula>$B2331="Cancelado"</formula>
    </cfRule>
    <cfRule type="expression" dxfId="2299" priority="9285">
      <formula>$B2331="Cargado"</formula>
    </cfRule>
    <cfRule type="expression" dxfId="2300" priority="9284">
      <formula>$B2331="Frontera"</formula>
    </cfRule>
    <cfRule type="expression" dxfId="2301" priority="9283">
      <formula>$B2331="Descargado"</formula>
    </cfRule>
    <cfRule type="expression" dxfId="2302" priority="9282">
      <formula>$B2331="Liberado"</formula>
    </cfRule>
    <cfRule type="expression" dxfId="2298" priority="9310">
      <formula>$B2331="Cancelado"</formula>
    </cfRule>
    <cfRule type="expression" dxfId="2295" priority="9313">
      <formula>$B2331="Arribado"</formula>
    </cfRule>
    <cfRule type="expression" dxfId="2296" priority="9312">
      <formula>$B2331="Solicitado"</formula>
    </cfRule>
    <cfRule type="expression" dxfId="2" priority="9311">
      <formula>$B2331="Confirmado"</formula>
    </cfRule>
    <cfRule type="expression" dxfId="2299" priority="9309">
      <formula>$B2331="Cargado"</formula>
    </cfRule>
    <cfRule type="expression" dxfId="2300" priority="9308">
      <formula>$B2331="Frontera"</formula>
    </cfRule>
    <cfRule type="expression" dxfId="2301" priority="9307">
      <formula>$B2331="Descargado"</formula>
    </cfRule>
    <cfRule type="expression" dxfId="2302" priority="9306">
      <formula>$B2331="Liberado"</formula>
    </cfRule>
    <cfRule type="expression" dxfId="2295" priority="9305">
      <formula>$B2331="Arribado"</formula>
    </cfRule>
    <cfRule type="expression" dxfId="2296" priority="9304">
      <formula>$B2331="Solicitado"</formula>
    </cfRule>
    <cfRule type="expression" dxfId="2" priority="9303">
      <formula>$B2331="Confirmado"</formula>
    </cfRule>
    <cfRule type="expression" dxfId="2298" priority="9302">
      <formula>$B2331="Cancelado"</formula>
    </cfRule>
  </conditionalFormatting>
  <conditionalFormatting sqref="A2336 C2336:H2336 J2336:K2336 M2336:U2336">
    <cfRule type="expression" dxfId="2302" priority="8810">
      <formula>$B2336="Liberado"</formula>
    </cfRule>
    <cfRule type="expression" dxfId="2295" priority="8817">
      <formula>$B2336="Arribado"</formula>
    </cfRule>
    <cfRule type="expression" dxfId="2296" priority="8816">
      <formula>$B2336="Solicitado"</formula>
    </cfRule>
    <cfRule type="expression" dxfId="2" priority="8815">
      <formula>$B2336="Confirmado"</formula>
    </cfRule>
    <cfRule type="expression" dxfId="2298" priority="8814">
      <formula>$B2336="Cancelado"</formula>
    </cfRule>
    <cfRule type="expression" dxfId="2299" priority="8813">
      <formula>$B2336="Cargado"</formula>
    </cfRule>
    <cfRule type="expression" dxfId="2300" priority="8812">
      <formula>$B2336="Frontera"</formula>
    </cfRule>
    <cfRule type="expression" dxfId="2301" priority="8811">
      <formula>$B2336="Descargado"</formula>
    </cfRule>
  </conditionalFormatting>
  <conditionalFormatting sqref="A2336 J2336:K2336 C2336:H2336 M2336:U2336">
    <cfRule type="expression" dxfId="2302" priority="8818">
      <formula>$B2336="Liberado"</formula>
    </cfRule>
    <cfRule type="expression" dxfId="2295" priority="8809">
      <formula>$B2336="Arribado"</formula>
    </cfRule>
    <cfRule type="expression" dxfId="2296" priority="8808">
      <formula>$B2336="Solicitado"</formula>
    </cfRule>
    <cfRule type="expression" dxfId="2" priority="8807">
      <formula>$B2336="Confirmado"</formula>
    </cfRule>
    <cfRule type="expression" dxfId="2298" priority="8806">
      <formula>$B2336="Cancelado"</formula>
    </cfRule>
    <cfRule type="expression" dxfId="2299" priority="8805">
      <formula>$B2336="Cargado"</formula>
    </cfRule>
    <cfRule type="expression" dxfId="2300" priority="8804">
      <formula>$B2336="Frontera"</formula>
    </cfRule>
    <cfRule type="expression" dxfId="2301" priority="8803">
      <formula>$B2336="Descargado"</formula>
    </cfRule>
    <cfRule type="expression" dxfId="2302" priority="8802">
      <formula>$B2336="Liberado"</formula>
    </cfRule>
    <cfRule type="expression" dxfId="2300" priority="8828">
      <formula>$B2336="Frontera"</formula>
    </cfRule>
    <cfRule type="expression" dxfId="2300" priority="8820">
      <formula>$B2336="Frontera"</formula>
    </cfRule>
    <cfRule type="expression" dxfId="2299" priority="8821">
      <formula>$B2336="Cargado"</formula>
    </cfRule>
    <cfRule type="expression" dxfId="2301" priority="8819">
      <formula>$B2336="Descargado"</formula>
    </cfRule>
    <cfRule type="expression" dxfId="2295" priority="8833">
      <formula>$B2336="Arribado"</formula>
    </cfRule>
    <cfRule type="expression" dxfId="2296" priority="8832">
      <formula>$B2336="Solicitado"</formula>
    </cfRule>
    <cfRule type="expression" dxfId="2" priority="8831">
      <formula>$B2336="Confirmado"</formula>
    </cfRule>
    <cfRule type="expression" dxfId="2299" priority="8829">
      <formula>$B2336="Cargado"</formula>
    </cfRule>
    <cfRule type="expression" dxfId="2298" priority="8830">
      <formula>$B2336="Cancelado"</formula>
    </cfRule>
    <cfRule type="expression" dxfId="2298" priority="8822">
      <formula>$B2336="Cancelado"</formula>
    </cfRule>
    <cfRule type="expression" dxfId="2" priority="8823">
      <formula>$B2336="Confirmado"</formula>
    </cfRule>
    <cfRule type="expression" dxfId="2296" priority="8824">
      <formula>$B2336="Solicitado"</formula>
    </cfRule>
    <cfRule type="expression" dxfId="2295" priority="8825">
      <formula>$B2336="Arribado"</formula>
    </cfRule>
    <cfRule type="expression" dxfId="2302" priority="8826">
      <formula>$B2336="Liberado"</formula>
    </cfRule>
    <cfRule type="expression" dxfId="2301" priority="8827">
      <formula>$B2336="Descargado"</formula>
    </cfRule>
  </conditionalFormatting>
  <conditionalFormatting sqref="A2336">
    <cfRule type="expression" dxfId="2295" priority="8769">
      <formula>$B2336="Arribado"</formula>
    </cfRule>
    <cfRule type="expression" dxfId="2296" priority="8768">
      <formula>$B2336="Solicitado"</formula>
    </cfRule>
    <cfRule type="expression" dxfId="2" priority="8767">
      <formula>$B2336="Confirmado"</formula>
    </cfRule>
    <cfRule type="expression" dxfId="2298" priority="8766">
      <formula>$B2336="Cancelado"</formula>
    </cfRule>
    <cfRule type="expression" dxfId="2299" priority="8765">
      <formula>$B2336="Cargado"</formula>
    </cfRule>
    <cfRule type="expression" dxfId="2300" priority="8764">
      <formula>$B2336="Frontera"</formula>
    </cfRule>
    <cfRule type="expression" dxfId="2301" priority="8763">
      <formula>$B2336="Descargado"</formula>
    </cfRule>
    <cfRule type="expression" dxfId="2302" priority="8762">
      <formula>$B2336="Liberado"</formula>
    </cfRule>
    <cfRule type="expression" dxfId="2295" priority="8761">
      <formula>$B2336="Arribado"</formula>
    </cfRule>
    <cfRule type="expression" dxfId="2296" priority="8760">
      <formula>$B2336="Solicitado"</formula>
    </cfRule>
    <cfRule type="expression" dxfId="2" priority="8759">
      <formula>$B2336="Confirmado"</formula>
    </cfRule>
    <cfRule type="expression" dxfId="2298" priority="8758">
      <formula>$B2336="Cancelado"</formula>
    </cfRule>
    <cfRule type="expression" dxfId="2299" priority="8757">
      <formula>$B2336="Cargado"</formula>
    </cfRule>
    <cfRule type="expression" dxfId="2300" priority="8756">
      <formula>$B2336="Frontera"</formula>
    </cfRule>
    <cfRule type="expression" dxfId="2301" priority="8755">
      <formula>$B2336="Descargado"</formula>
    </cfRule>
    <cfRule type="expression" dxfId="2300" priority="8748">
      <formula>$B2336="Frontera"</formula>
    </cfRule>
    <cfRule type="expression" dxfId="2301" priority="8747">
      <formula>$B2336="Descargado"</formula>
    </cfRule>
    <cfRule type="expression" dxfId="2302" priority="8746">
      <formula>$B2336="Liberado"</formula>
    </cfRule>
    <cfRule type="expression" dxfId="2295" priority="8745">
      <formula>$B2336="Arribado"</formula>
    </cfRule>
    <cfRule type="expression" dxfId="2295" priority="8753">
      <formula>$B2336="Arribado"</formula>
    </cfRule>
    <cfRule type="expression" dxfId="2296" priority="8752">
      <formula>$B2336="Solicitado"</formula>
    </cfRule>
    <cfRule type="expression" dxfId="2296" priority="8744">
      <formula>$B2336="Solicitado"</formula>
    </cfRule>
    <cfRule type="expression" dxfId="2" priority="8743">
      <formula>$B2336="Confirmado"</formula>
    </cfRule>
    <cfRule type="expression" dxfId="2302" priority="8754">
      <formula>$B2336="Liberado"</formula>
    </cfRule>
    <cfRule type="expression" dxfId="2299" priority="8741">
      <formula>$B2336="Cargado"</formula>
    </cfRule>
    <cfRule type="expression" dxfId="2300" priority="8740">
      <formula>$B2336="Frontera"</formula>
    </cfRule>
    <cfRule type="expression" dxfId="2301" priority="8739">
      <formula>$B2336="Descargado"</formula>
    </cfRule>
    <cfRule type="expression" dxfId="2302" priority="8738">
      <formula>$B2336="Liberado"</formula>
    </cfRule>
    <cfRule type="expression" dxfId="2" priority="8751">
      <formula>$B2336="Confirmado"</formula>
    </cfRule>
    <cfRule type="expression" dxfId="2298" priority="8750">
      <formula>$B2336="Cancelado"</formula>
    </cfRule>
    <cfRule type="expression" dxfId="2299" priority="8749">
      <formula>$B2336="Cargado"</formula>
    </cfRule>
    <cfRule type="expression" dxfId="2298" priority="8742">
      <formula>$B2336="Cancelado"</formula>
    </cfRule>
  </conditionalFormatting>
  <conditionalFormatting sqref="A2337 C2337:H2337 J2337:K2337 M2337:U2337">
    <cfRule type="expression" dxfId="2" priority="8271">
      <formula>$B2337="Confirmado"</formula>
    </cfRule>
    <cfRule type="expression" dxfId="2295" priority="8273">
      <formula>$B2337="Arribado"</formula>
    </cfRule>
    <cfRule type="expression" dxfId="2296" priority="8272">
      <formula>$B2337="Solicitado"</formula>
    </cfRule>
    <cfRule type="expression" dxfId="2298" priority="8270">
      <formula>$B2337="Cancelado"</formula>
    </cfRule>
    <cfRule type="expression" dxfId="2300" priority="8268">
      <formula>$B2337="Frontera"</formula>
    </cfRule>
    <cfRule type="expression" dxfId="2301" priority="8267">
      <formula>$B2337="Descargado"</formula>
    </cfRule>
    <cfRule type="expression" dxfId="2302" priority="8266">
      <formula>$B2337="Liberado"</formula>
    </cfRule>
    <cfRule type="expression" dxfId="2299" priority="8269">
      <formula>$B2337="Cargado"</formula>
    </cfRule>
  </conditionalFormatting>
  <conditionalFormatting sqref="A2337 J2337:K2337 C2337:H2337 M2337:U2337">
    <cfRule type="expression" dxfId="2298" priority="8278">
      <formula>$B2337="Cancelado"</formula>
    </cfRule>
    <cfRule type="expression" dxfId="2299" priority="8277">
      <formula>$B2337="Cargado"</formula>
    </cfRule>
    <cfRule type="expression" dxfId="2300" priority="8276">
      <formula>$B2337="Frontera"</formula>
    </cfRule>
    <cfRule type="expression" dxfId="2301" priority="8275">
      <formula>$B2337="Descargado"</formula>
    </cfRule>
    <cfRule type="expression" dxfId="2302" priority="8274">
      <formula>$B2337="Liberado"</formula>
    </cfRule>
    <cfRule type="expression" dxfId="2295" priority="8289">
      <formula>$B2337="Arribado"</formula>
    </cfRule>
    <cfRule type="expression" dxfId="2" priority="8287">
      <formula>$B2337="Confirmado"</formula>
    </cfRule>
    <cfRule type="expression" dxfId="2300" priority="8260">
      <formula>$B2337="Frontera"</formula>
    </cfRule>
    <cfRule type="expression" dxfId="2296" priority="8288">
      <formula>$B2337="Solicitado"</formula>
    </cfRule>
    <cfRule type="expression" dxfId="2298" priority="8286">
      <formula>$B2337="Cancelado"</formula>
    </cfRule>
    <cfRule type="expression" dxfId="2299" priority="8285">
      <formula>$B2337="Cargado"</formula>
    </cfRule>
    <cfRule type="expression" dxfId="2295" priority="8281">
      <formula>$B2337="Arribado"</formula>
    </cfRule>
    <cfRule type="expression" dxfId="2296" priority="8280">
      <formula>$B2337="Solicitado"</formula>
    </cfRule>
    <cfRule type="expression" dxfId="2295" priority="8265">
      <formula>$B2337="Arribado"</formula>
    </cfRule>
    <cfRule type="expression" dxfId="2296" priority="8264">
      <formula>$B2337="Solicitado"</formula>
    </cfRule>
    <cfRule type="expression" dxfId="2301" priority="8259">
      <formula>$B2337="Descargado"</formula>
    </cfRule>
    <cfRule type="expression" dxfId="2302" priority="8258">
      <formula>$B2337="Liberado"</formula>
    </cfRule>
    <cfRule type="expression" dxfId="2" priority="8263">
      <formula>$B2337="Confirmado"</formula>
    </cfRule>
    <cfRule type="expression" dxfId="2298" priority="8262">
      <formula>$B2337="Cancelado"</formula>
    </cfRule>
    <cfRule type="expression" dxfId="2299" priority="8261">
      <formula>$B2337="Cargado"</formula>
    </cfRule>
    <cfRule type="expression" dxfId="2" priority="8279">
      <formula>$B2337="Confirmado"</formula>
    </cfRule>
    <cfRule type="expression" dxfId="2300" priority="8284">
      <formula>$B2337="Frontera"</formula>
    </cfRule>
    <cfRule type="expression" dxfId="2301" priority="8283">
      <formula>$B2337="Descargado"</formula>
    </cfRule>
    <cfRule type="expression" dxfId="2302" priority="8282">
      <formula>$B2337="Liberado"</formula>
    </cfRule>
  </conditionalFormatting>
  <conditionalFormatting sqref="A2337">
    <cfRule type="expression" dxfId="2301" priority="8219">
      <formula>$B2337="Descargado"</formula>
    </cfRule>
    <cfRule type="expression" dxfId="2300" priority="8220">
      <formula>$B2337="Frontera"</formula>
    </cfRule>
    <cfRule type="expression" dxfId="2299" priority="8221">
      <formula>$B2337="Cargado"</formula>
    </cfRule>
    <cfRule type="expression" dxfId="2296" priority="8224">
      <formula>$B2337="Solicitado"</formula>
    </cfRule>
    <cfRule type="expression" dxfId="2298" priority="8222">
      <formula>$B2337="Cancelado"</formula>
    </cfRule>
    <cfRule type="expression" dxfId="2" priority="8223">
      <formula>$B2337="Confirmado"</formula>
    </cfRule>
    <cfRule type="expression" dxfId="2295" priority="8225">
      <formula>$B2337="Arribado"</formula>
    </cfRule>
    <cfRule type="expression" dxfId="2300" priority="8196">
      <formula>$B2337="Frontera"</formula>
    </cfRule>
    <cfRule type="expression" dxfId="2299" priority="8197">
      <formula>$B2337="Cargado"</formula>
    </cfRule>
    <cfRule type="expression" dxfId="2298" priority="8198">
      <formula>$B2337="Cancelado"</formula>
    </cfRule>
    <cfRule type="expression" dxfId="2" priority="8199">
      <formula>$B2337="Confirmado"</formula>
    </cfRule>
    <cfRule type="expression" dxfId="2296" priority="8200">
      <formula>$B2337="Solicitado"</formula>
    </cfRule>
    <cfRule type="expression" dxfId="2295" priority="8201">
      <formula>$B2337="Arribado"</formula>
    </cfRule>
    <cfRule type="expression" dxfId="2302" priority="8202">
      <formula>$B2337="Liberado"</formula>
    </cfRule>
    <cfRule type="expression" dxfId="2301" priority="8203">
      <formula>$B2337="Descargado"</formula>
    </cfRule>
    <cfRule type="expression" dxfId="2302" priority="8218">
      <formula>$B2337="Liberado"</formula>
    </cfRule>
    <cfRule type="expression" dxfId="2299" priority="8205">
      <formula>$B2337="Cargado"</formula>
    </cfRule>
    <cfRule type="expression" dxfId="2298" priority="8206">
      <formula>$B2337="Cancelado"</formula>
    </cfRule>
    <cfRule type="expression" dxfId="2" priority="8207">
      <formula>$B2337="Confirmado"</formula>
    </cfRule>
    <cfRule type="expression" dxfId="2296" priority="8208">
      <formula>$B2337="Solicitado"</formula>
    </cfRule>
    <cfRule type="expression" dxfId="2295" priority="8209">
      <formula>$B2337="Arribado"</formula>
    </cfRule>
    <cfRule type="expression" dxfId="2302" priority="8210">
      <formula>$B2337="Liberado"</formula>
    </cfRule>
    <cfRule type="expression" dxfId="2301" priority="8211">
      <formula>$B2337="Descargado"</formula>
    </cfRule>
    <cfRule type="expression" dxfId="2300" priority="8212">
      <formula>$B2337="Frontera"</formula>
    </cfRule>
    <cfRule type="expression" dxfId="2299" priority="8213">
      <formula>$B2337="Cargado"</formula>
    </cfRule>
    <cfRule type="expression" dxfId="2298" priority="8214">
      <formula>$B2337="Cancelado"</formula>
    </cfRule>
    <cfRule type="expression" dxfId="2" priority="8215">
      <formula>$B2337="Confirmado"</formula>
    </cfRule>
    <cfRule type="expression" dxfId="2296" priority="8216">
      <formula>$B2337="Solicitado"</formula>
    </cfRule>
    <cfRule type="expression" dxfId="2295" priority="8217">
      <formula>$B2337="Arribado"</formula>
    </cfRule>
    <cfRule type="expression" dxfId="2302" priority="8194">
      <formula>$B2337="Liberado"</formula>
    </cfRule>
    <cfRule type="expression" dxfId="2301" priority="8195">
      <formula>$B2337="Descargado"</formula>
    </cfRule>
    <cfRule type="expression" dxfId="2300" priority="8204">
      <formula>$B2337="Frontera"</formula>
    </cfRule>
  </conditionalFormatting>
  <conditionalFormatting sqref="A2338:A2347 C2338:H2347 J2338:K2347 M2338:U2347">
    <cfRule type="expression" dxfId="2298" priority="8542">
      <formula>$B2338="Cancelado"</formula>
    </cfRule>
    <cfRule type="expression" dxfId="2300" priority="8540">
      <formula>$B2338="Frontera"</formula>
    </cfRule>
    <cfRule type="expression" dxfId="2301" priority="8539">
      <formula>$B2338="Descargado"</formula>
    </cfRule>
    <cfRule type="expression" dxfId="2302" priority="8538">
      <formula>$B2338="Liberado"</formula>
    </cfRule>
    <cfRule type="expression" dxfId="2299" priority="8541">
      <formula>$B2338="Cargado"</formula>
    </cfRule>
    <cfRule type="expression" dxfId="2295" priority="8545">
      <formula>$B2338="Arribado"</formula>
    </cfRule>
    <cfRule type="expression" dxfId="2296" priority="8544">
      <formula>$B2338="Solicitado"</formula>
    </cfRule>
    <cfRule type="expression" dxfId="2" priority="8543">
      <formula>$B2338="Confirmado"</formula>
    </cfRule>
  </conditionalFormatting>
  <conditionalFormatting sqref="A2338:A2347 J2338:K2347 C2338:H2347 M2338:U2347">
    <cfRule type="expression" dxfId="2295" priority="8561">
      <formula>$B2338="Arribado"</formula>
    </cfRule>
    <cfRule type="expression" dxfId="2" priority="8535">
      <formula>$B2338="Confirmado"</formula>
    </cfRule>
    <cfRule type="expression" dxfId="2295" priority="8537">
      <formula>$B2338="Arribado"</formula>
    </cfRule>
    <cfRule type="expression" dxfId="2302" priority="8546">
      <formula>$B2338="Liberado"</formula>
    </cfRule>
    <cfRule type="expression" dxfId="2296" priority="8536">
      <formula>$B2338="Solicitado"</formula>
    </cfRule>
    <cfRule type="expression" dxfId="2302" priority="8530">
      <formula>$B2338="Liberado"</formula>
    </cfRule>
    <cfRule type="expression" dxfId="2296" priority="8560">
      <formula>$B2338="Solicitado"</formula>
    </cfRule>
    <cfRule type="expression" dxfId="2301" priority="8547">
      <formula>$B2338="Descargado"</formula>
    </cfRule>
    <cfRule type="expression" dxfId="2301" priority="8531">
      <formula>$B2338="Descargado"</formula>
    </cfRule>
    <cfRule type="expression" dxfId="2300" priority="8532">
      <formula>$B2338="Frontera"</formula>
    </cfRule>
    <cfRule type="expression" dxfId="2299" priority="8533">
      <formula>$B2338="Cargado"</formula>
    </cfRule>
    <cfRule type="expression" dxfId="2298" priority="8534">
      <formula>$B2338="Cancelado"</formula>
    </cfRule>
    <cfRule type="expression" dxfId="2300" priority="8548">
      <formula>$B2338="Frontera"</formula>
    </cfRule>
    <cfRule type="expression" dxfId="2299" priority="8549">
      <formula>$B2338="Cargado"</formula>
    </cfRule>
    <cfRule type="expression" dxfId="2298" priority="8550">
      <formula>$B2338="Cancelado"</formula>
    </cfRule>
    <cfRule type="expression" dxfId="2" priority="8551">
      <formula>$B2338="Confirmado"</formula>
    </cfRule>
    <cfRule type="expression" dxfId="2296" priority="8552">
      <formula>$B2338="Solicitado"</formula>
    </cfRule>
    <cfRule type="expression" dxfId="2295" priority="8553">
      <formula>$B2338="Arribado"</formula>
    </cfRule>
    <cfRule type="expression" dxfId="2302" priority="8554">
      <formula>$B2338="Liberado"</formula>
    </cfRule>
    <cfRule type="expression" dxfId="2301" priority="8555">
      <formula>$B2338="Descargado"</formula>
    </cfRule>
    <cfRule type="expression" dxfId="2300" priority="8556">
      <formula>$B2338="Frontera"</formula>
    </cfRule>
    <cfRule type="expression" dxfId="2299" priority="8557">
      <formula>$B2338="Cargado"</formula>
    </cfRule>
    <cfRule type="expression" dxfId="2298" priority="8558">
      <formula>$B2338="Cancelado"</formula>
    </cfRule>
    <cfRule type="expression" dxfId="2" priority="8559">
      <formula>$B2338="Confirmado"</formula>
    </cfRule>
  </conditionalFormatting>
  <conditionalFormatting sqref="A2338:A2347">
    <cfRule type="expression" dxfId="2300" priority="8468">
      <formula>$B2338="Frontera"</formula>
    </cfRule>
    <cfRule type="expression" dxfId="2296" priority="8488">
      <formula>$B2338="Solicitado"</formula>
    </cfRule>
    <cfRule type="expression" dxfId="2299" priority="8493">
      <formula>$B2338="Cargado"</formula>
    </cfRule>
    <cfRule type="expression" dxfId="2300" priority="8492">
      <formula>$B2338="Frontera"</formula>
    </cfRule>
    <cfRule type="expression" dxfId="2296" priority="8472">
      <formula>$B2338="Solicitado"</formula>
    </cfRule>
    <cfRule type="expression" dxfId="2301" priority="8491">
      <formula>$B2338="Descargado"</formula>
    </cfRule>
    <cfRule type="expression" dxfId="2302" priority="8490">
      <formula>$B2338="Liberado"</formula>
    </cfRule>
    <cfRule type="expression" dxfId="2295" priority="8489">
      <formula>$B2338="Arribado"</formula>
    </cfRule>
    <cfRule type="expression" dxfId="2299" priority="8469">
      <formula>$B2338="Cargado"</formula>
    </cfRule>
    <cfRule type="expression" dxfId="2" priority="8487">
      <formula>$B2338="Confirmado"</formula>
    </cfRule>
    <cfRule type="expression" dxfId="2295" priority="8497">
      <formula>$B2338="Arribado"</formula>
    </cfRule>
    <cfRule type="expression" dxfId="2300" priority="8476">
      <formula>$B2338="Frontera"</formula>
    </cfRule>
    <cfRule type="expression" dxfId="2301" priority="8475">
      <formula>$B2338="Descargado"</formula>
    </cfRule>
    <cfRule type="expression" dxfId="2302" priority="8474">
      <formula>$B2338="Liberado"</formula>
    </cfRule>
    <cfRule type="expression" dxfId="2298" priority="8470">
      <formula>$B2338="Cancelado"</formula>
    </cfRule>
    <cfRule type="expression" dxfId="2" priority="8471">
      <formula>$B2338="Confirmado"</formula>
    </cfRule>
    <cfRule type="expression" dxfId="2295" priority="8473">
      <formula>$B2338="Arribado"</formula>
    </cfRule>
    <cfRule type="expression" dxfId="2296" priority="8496">
      <formula>$B2338="Solicitado"</formula>
    </cfRule>
    <cfRule type="expression" dxfId="2299" priority="8485">
      <formula>$B2338="Cargado"</formula>
    </cfRule>
    <cfRule type="expression" dxfId="2300" priority="8484">
      <formula>$B2338="Frontera"</formula>
    </cfRule>
    <cfRule type="expression" dxfId="2301" priority="8483">
      <formula>$B2338="Descargado"</formula>
    </cfRule>
    <cfRule type="expression" dxfId="2302" priority="8482">
      <formula>$B2338="Liberado"</formula>
    </cfRule>
    <cfRule type="expression" dxfId="2295" priority="8481">
      <formula>$B2338="Arribado"</formula>
    </cfRule>
    <cfRule type="expression" dxfId="2296" priority="8480">
      <formula>$B2338="Solicitado"</formula>
    </cfRule>
    <cfRule type="expression" dxfId="2298" priority="8486">
      <formula>$B2338="Cancelado"</formula>
    </cfRule>
    <cfRule type="expression" dxfId="2" priority="8495">
      <formula>$B2338="Confirmado"</formula>
    </cfRule>
    <cfRule type="expression" dxfId="2298" priority="8494">
      <formula>$B2338="Cancelado"</formula>
    </cfRule>
    <cfRule type="expression" dxfId="2302" priority="8466">
      <formula>$B2338="Liberado"</formula>
    </cfRule>
    <cfRule type="expression" dxfId="2301" priority="8467">
      <formula>$B2338="Descargado"</formula>
    </cfRule>
    <cfRule type="expression" dxfId="2" priority="8479">
      <formula>$B2338="Confirmado"</formula>
    </cfRule>
    <cfRule type="expression" dxfId="2298" priority="8478">
      <formula>$B2338="Cancelado"</formula>
    </cfRule>
    <cfRule type="expression" dxfId="2299" priority="8477">
      <formula>$B2338="Cargado"</formula>
    </cfRule>
  </conditionalFormatting>
  <conditionalFormatting sqref="A2348 C2348:H2348 J2348:K2348 M2348:U2348">
    <cfRule type="expression" dxfId="2300" priority="8124">
      <formula>$B2348="Frontera"</formula>
    </cfRule>
    <cfRule type="expression" dxfId="2295" priority="8129">
      <formula>$B2348="Arribado"</formula>
    </cfRule>
    <cfRule type="expression" dxfId="2296" priority="8128">
      <formula>$B2348="Solicitado"</formula>
    </cfRule>
    <cfRule type="expression" dxfId="2" priority="8127">
      <formula>$B2348="Confirmado"</formula>
    </cfRule>
    <cfRule type="expression" dxfId="2298" priority="8126">
      <formula>$B2348="Cancelado"</formula>
    </cfRule>
    <cfRule type="expression" dxfId="2299" priority="8125">
      <formula>$B2348="Cargado"</formula>
    </cfRule>
    <cfRule type="expression" dxfId="2301" priority="8123">
      <formula>$B2348="Descargado"</formula>
    </cfRule>
    <cfRule type="expression" dxfId="2302" priority="8122">
      <formula>$B2348="Liberado"</formula>
    </cfRule>
  </conditionalFormatting>
  <conditionalFormatting sqref="A2348 J2348:K2348 C2348:H2348 M2348:U2348">
    <cfRule type="expression" dxfId="2299" priority="8117">
      <formula>$B2348="Cargado"</formula>
    </cfRule>
    <cfRule type="expression" dxfId="2300" priority="8116">
      <formula>$B2348="Frontera"</formula>
    </cfRule>
    <cfRule type="expression" dxfId="2301" priority="8115">
      <formula>$B2348="Descargado"</formula>
    </cfRule>
    <cfRule type="expression" dxfId="2302" priority="8114">
      <formula>$B2348="Liberado"</formula>
    </cfRule>
    <cfRule type="expression" dxfId="2298" priority="8142">
      <formula>$B2348="Cancelado"</formula>
    </cfRule>
    <cfRule type="expression" dxfId="2296" priority="8144">
      <formula>$B2348="Solicitado"</formula>
    </cfRule>
    <cfRule type="expression" dxfId="2295" priority="8145">
      <formula>$B2348="Arribado"</formula>
    </cfRule>
    <cfRule type="expression" dxfId="2" priority="8143">
      <formula>$B2348="Confirmado"</formula>
    </cfRule>
    <cfRule type="expression" dxfId="2300" priority="8132">
      <formula>$B2348="Frontera"</formula>
    </cfRule>
    <cfRule type="expression" dxfId="2301" priority="8131">
      <formula>$B2348="Descargado"</formula>
    </cfRule>
    <cfRule type="expression" dxfId="2302" priority="8130">
      <formula>$B2348="Liberado"</formula>
    </cfRule>
    <cfRule type="expression" dxfId="2301" priority="8139">
      <formula>$B2348="Descargado"</formula>
    </cfRule>
    <cfRule type="expression" dxfId="2302" priority="8138">
      <formula>$B2348="Liberado"</formula>
    </cfRule>
    <cfRule type="expression" dxfId="2295" priority="8137">
      <formula>$B2348="Arribado"</formula>
    </cfRule>
    <cfRule type="expression" dxfId="2296" priority="8136">
      <formula>$B2348="Solicitado"</formula>
    </cfRule>
    <cfRule type="expression" dxfId="2" priority="8135">
      <formula>$B2348="Confirmado"</formula>
    </cfRule>
    <cfRule type="expression" dxfId="2300" priority="8140">
      <formula>$B2348="Frontera"</formula>
    </cfRule>
    <cfRule type="expression" dxfId="2298" priority="8134">
      <formula>$B2348="Cancelado"</formula>
    </cfRule>
    <cfRule type="expression" dxfId="2299" priority="8133">
      <formula>$B2348="Cargado"</formula>
    </cfRule>
    <cfRule type="expression" dxfId="2295" priority="8121">
      <formula>$B2348="Arribado"</formula>
    </cfRule>
    <cfRule type="expression" dxfId="2296" priority="8120">
      <formula>$B2348="Solicitado"</formula>
    </cfRule>
    <cfRule type="expression" dxfId="2" priority="8119">
      <formula>$B2348="Confirmado"</formula>
    </cfRule>
    <cfRule type="expression" dxfId="2298" priority="8118">
      <formula>$B2348="Cancelado"</formula>
    </cfRule>
    <cfRule type="expression" dxfId="2299" priority="8141">
      <formula>$B2348="Cargado"</formula>
    </cfRule>
  </conditionalFormatting>
  <conditionalFormatting sqref="A2348">
    <cfRule type="expression" dxfId="2295" priority="8081">
      <formula>$B2348="Arribado"</formula>
    </cfRule>
    <cfRule type="expression" dxfId="2296" priority="8080">
      <formula>$B2348="Solicitado"</formula>
    </cfRule>
    <cfRule type="expression" dxfId="2" priority="8079">
      <formula>$B2348="Confirmado"</formula>
    </cfRule>
    <cfRule type="expression" dxfId="2298" priority="8078">
      <formula>$B2348="Cancelado"</formula>
    </cfRule>
    <cfRule type="expression" dxfId="2298" priority="8070">
      <formula>$B2348="Cancelado"</formula>
    </cfRule>
    <cfRule type="expression" dxfId="2" priority="8071">
      <formula>$B2348="Confirmado"</formula>
    </cfRule>
    <cfRule type="expression" dxfId="2296" priority="8072">
      <formula>$B2348="Solicitado"</formula>
    </cfRule>
    <cfRule type="expression" dxfId="2295" priority="8073">
      <formula>$B2348="Arribado"</formula>
    </cfRule>
    <cfRule type="expression" dxfId="2302" priority="8074">
      <formula>$B2348="Liberado"</formula>
    </cfRule>
    <cfRule type="expression" dxfId="2300" priority="8068">
      <formula>$B2348="Frontera"</formula>
    </cfRule>
    <cfRule type="expression" dxfId="2301" priority="8067">
      <formula>$B2348="Descargado"</formula>
    </cfRule>
    <cfRule type="expression" dxfId="2302" priority="8066">
      <formula>$B2348="Liberado"</formula>
    </cfRule>
    <cfRule type="expression" dxfId="2295" priority="8065">
      <formula>$B2348="Arribado"</formula>
    </cfRule>
    <cfRule type="expression" dxfId="2296" priority="8064">
      <formula>$B2348="Solicitado"</formula>
    </cfRule>
    <cfRule type="expression" dxfId="2" priority="8063">
      <formula>$B2348="Confirmado"</formula>
    </cfRule>
    <cfRule type="expression" dxfId="2298" priority="8062">
      <formula>$B2348="Cancelado"</formula>
    </cfRule>
    <cfRule type="expression" dxfId="2299" priority="8061">
      <formula>$B2348="Cargado"</formula>
    </cfRule>
    <cfRule type="expression" dxfId="2300" priority="8060">
      <formula>$B2348="Frontera"</formula>
    </cfRule>
    <cfRule type="expression" dxfId="2301" priority="8059">
      <formula>$B2348="Descargado"</formula>
    </cfRule>
    <cfRule type="expression" dxfId="2302" priority="8058">
      <formula>$B2348="Liberado"</formula>
    </cfRule>
    <cfRule type="expression" dxfId="2295" priority="8057">
      <formula>$B2348="Arribado"</formula>
    </cfRule>
    <cfRule type="expression" dxfId="2296" priority="8056">
      <formula>$B2348="Solicitado"</formula>
    </cfRule>
    <cfRule type="expression" dxfId="2" priority="8055">
      <formula>$B2348="Confirmado"</formula>
    </cfRule>
    <cfRule type="expression" dxfId="2299" priority="8069">
      <formula>$B2348="Cargado"</formula>
    </cfRule>
    <cfRule type="expression" dxfId="2299" priority="8053">
      <formula>$B2348="Cargado"</formula>
    </cfRule>
    <cfRule type="expression" dxfId="2300" priority="8052">
      <formula>$B2348="Frontera"</formula>
    </cfRule>
    <cfRule type="expression" dxfId="2301" priority="8051">
      <formula>$B2348="Descargado"</formula>
    </cfRule>
    <cfRule type="expression" dxfId="2302" priority="8050">
      <formula>$B2348="Liberado"</formula>
    </cfRule>
    <cfRule type="expression" dxfId="2301" priority="8075">
      <formula>$B2348="Descargado"</formula>
    </cfRule>
    <cfRule type="expression" dxfId="2300" priority="8076">
      <formula>$B2348="Frontera"</formula>
    </cfRule>
    <cfRule type="expression" dxfId="2299" priority="8077">
      <formula>$B2348="Cargado"</formula>
    </cfRule>
    <cfRule type="expression" dxfId="2298" priority="8054">
      <formula>$B2348="Cancelado"</formula>
    </cfRule>
  </conditionalFormatting>
  <conditionalFormatting sqref="A2349 C2349:H2349 J2349:K2349 M2349:U2349">
    <cfRule type="expression" dxfId="2301" priority="7851">
      <formula>$B2349="Descargado"</formula>
    </cfRule>
    <cfRule type="expression" dxfId="2300" priority="7852">
      <formula>$B2349="Frontera"</formula>
    </cfRule>
    <cfRule type="expression" dxfId="2299" priority="7853">
      <formula>$B2349="Cargado"</formula>
    </cfRule>
    <cfRule type="expression" dxfId="2298" priority="7854">
      <formula>$B2349="Cancelado"</formula>
    </cfRule>
    <cfRule type="expression" dxfId="2" priority="7855">
      <formula>$B2349="Confirmado"</formula>
    </cfRule>
    <cfRule type="expression" dxfId="2296" priority="7856">
      <formula>$B2349="Solicitado"</formula>
    </cfRule>
    <cfRule type="expression" dxfId="2295" priority="7857">
      <formula>$B2349="Arribado"</formula>
    </cfRule>
    <cfRule type="expression" dxfId="2302" priority="7850">
      <formula>$B2349="Liberado"</formula>
    </cfRule>
  </conditionalFormatting>
  <conditionalFormatting sqref="A2349 J2349:K2349 C2349:H2349 M2349:U2349">
    <cfRule type="expression" dxfId="2295" priority="7873">
      <formula>$B2349="Arribado"</formula>
    </cfRule>
    <cfRule type="expression" dxfId="2302" priority="7842">
      <formula>$B2349="Liberado"</formula>
    </cfRule>
    <cfRule type="expression" dxfId="2301" priority="7843">
      <formula>$B2349="Descargado"</formula>
    </cfRule>
    <cfRule type="expression" dxfId="2300" priority="7844">
      <formula>$B2349="Frontera"</formula>
    </cfRule>
    <cfRule type="expression" dxfId="2299" priority="7845">
      <formula>$B2349="Cargado"</formula>
    </cfRule>
    <cfRule type="expression" dxfId="2298" priority="7846">
      <formula>$B2349="Cancelado"</formula>
    </cfRule>
    <cfRule type="expression" dxfId="2" priority="7847">
      <formula>$B2349="Confirmado"</formula>
    </cfRule>
    <cfRule type="expression" dxfId="2296" priority="7848">
      <formula>$B2349="Solicitado"</formula>
    </cfRule>
    <cfRule type="expression" dxfId="2295" priority="7849">
      <formula>$B2349="Arribado"</formula>
    </cfRule>
    <cfRule type="expression" dxfId="2302" priority="7858">
      <formula>$B2349="Liberado"</formula>
    </cfRule>
    <cfRule type="expression" dxfId="2301" priority="7859">
      <formula>$B2349="Descargado"</formula>
    </cfRule>
    <cfRule type="expression" dxfId="2300" priority="7860">
      <formula>$B2349="Frontera"</formula>
    </cfRule>
    <cfRule type="expression" dxfId="2299" priority="7861">
      <formula>$B2349="Cargado"</formula>
    </cfRule>
    <cfRule type="expression" dxfId="2298" priority="7862">
      <formula>$B2349="Cancelado"</formula>
    </cfRule>
    <cfRule type="expression" dxfId="2" priority="7863">
      <formula>$B2349="Confirmado"</formula>
    </cfRule>
    <cfRule type="expression" dxfId="2296" priority="7864">
      <formula>$B2349="Solicitado"</formula>
    </cfRule>
    <cfRule type="expression" dxfId="2295" priority="7865">
      <formula>$B2349="Arribado"</formula>
    </cfRule>
    <cfRule type="expression" dxfId="2302" priority="7866">
      <formula>$B2349="Liberado"</formula>
    </cfRule>
    <cfRule type="expression" dxfId="2301" priority="7867">
      <formula>$B2349="Descargado"</formula>
    </cfRule>
    <cfRule type="expression" dxfId="2300" priority="7868">
      <formula>$B2349="Frontera"</formula>
    </cfRule>
    <cfRule type="expression" dxfId="2299" priority="7869">
      <formula>$B2349="Cargado"</formula>
    </cfRule>
    <cfRule type="expression" dxfId="2298" priority="7870">
      <formula>$B2349="Cancelado"</formula>
    </cfRule>
    <cfRule type="expression" dxfId="2" priority="7871">
      <formula>$B2349="Confirmado"</formula>
    </cfRule>
    <cfRule type="expression" dxfId="2296" priority="7872">
      <formula>$B2349="Solicitado"</formula>
    </cfRule>
  </conditionalFormatting>
  <conditionalFormatting sqref="A2349">
    <cfRule type="expression" dxfId="2300" priority="7804">
      <formula>$B2349="Frontera"</formula>
    </cfRule>
    <cfRule type="expression" dxfId="2296" priority="7792">
      <formula>$B2349="Solicitado"</formula>
    </cfRule>
    <cfRule type="expression" dxfId="2302" priority="7778">
      <formula>$B2349="Liberado"</formula>
    </cfRule>
    <cfRule type="expression" dxfId="2301" priority="7779">
      <formula>$B2349="Descargado"</formula>
    </cfRule>
    <cfRule type="expression" dxfId="2301" priority="7803">
      <formula>$B2349="Descargado"</formula>
    </cfRule>
    <cfRule type="expression" dxfId="2302" priority="7802">
      <formula>$B2349="Liberado"</formula>
    </cfRule>
    <cfRule type="expression" dxfId="2296" priority="7800">
      <formula>$B2349="Solicitado"</formula>
    </cfRule>
    <cfRule type="expression" dxfId="2" priority="7799">
      <formula>$B2349="Confirmado"</formula>
    </cfRule>
    <cfRule type="expression" dxfId="2298" priority="7798">
      <formula>$B2349="Cancelado"</formula>
    </cfRule>
    <cfRule type="expression" dxfId="2302" priority="7786">
      <formula>$B2349="Liberado"</formula>
    </cfRule>
    <cfRule type="expression" dxfId="2300" priority="7780">
      <formula>$B2349="Frontera"</formula>
    </cfRule>
    <cfRule type="expression" dxfId="2296" priority="7784">
      <formula>$B2349="Solicitado"</formula>
    </cfRule>
    <cfRule type="expression" dxfId="2299" priority="7781">
      <formula>$B2349="Cargado"</formula>
    </cfRule>
    <cfRule type="expression" dxfId="2295" priority="7809">
      <formula>$B2349="Arribado"</formula>
    </cfRule>
    <cfRule type="expression" dxfId="2301" priority="7787">
      <formula>$B2349="Descargado"</formula>
    </cfRule>
    <cfRule type="expression" dxfId="2300" priority="7788">
      <formula>$B2349="Frontera"</formula>
    </cfRule>
    <cfRule type="expression" dxfId="2299" priority="7797">
      <formula>$B2349="Cargado"</formula>
    </cfRule>
    <cfRule type="expression" dxfId="2300" priority="7796">
      <formula>$B2349="Frontera"</formula>
    </cfRule>
    <cfRule type="expression" dxfId="2301" priority="7795">
      <formula>$B2349="Descargado"</formula>
    </cfRule>
    <cfRule type="expression" dxfId="2302" priority="7794">
      <formula>$B2349="Liberado"</formula>
    </cfRule>
    <cfRule type="expression" dxfId="2299" priority="7789">
      <formula>$B2349="Cargado"</formula>
    </cfRule>
    <cfRule type="expression" dxfId="2298" priority="7782">
      <formula>$B2349="Cancelado"</formula>
    </cfRule>
    <cfRule type="expression" dxfId="2" priority="7783">
      <formula>$B2349="Confirmado"</formula>
    </cfRule>
    <cfRule type="expression" dxfId="2295" priority="7785">
      <formula>$B2349="Arribado"</formula>
    </cfRule>
    <cfRule type="expression" dxfId="2295" priority="7801">
      <formula>$B2349="Arribado"</formula>
    </cfRule>
    <cfRule type="expression" dxfId="2295" priority="7793">
      <formula>$B2349="Arribado"</formula>
    </cfRule>
    <cfRule type="expression" dxfId="2" priority="7791">
      <formula>$B2349="Confirmado"</formula>
    </cfRule>
    <cfRule type="expression" dxfId="2298" priority="7790">
      <formula>$B2349="Cancelado"</formula>
    </cfRule>
    <cfRule type="expression" dxfId="2296" priority="7808">
      <formula>$B2349="Solicitado"</formula>
    </cfRule>
    <cfRule type="expression" dxfId="2" priority="7807">
      <formula>$B2349="Confirmado"</formula>
    </cfRule>
    <cfRule type="expression" dxfId="2298" priority="7806">
      <formula>$B2349="Cancelado"</formula>
    </cfRule>
    <cfRule type="expression" dxfId="2299" priority="7805">
      <formula>$B2349="Cargado"</formula>
    </cfRule>
  </conditionalFormatting>
  <conditionalFormatting sqref="A2350 C2350:H2350 J2350:K2350 M2350:U2350">
    <cfRule type="expression" dxfId="2298" priority="6494">
      <formula>$B2350="Cancelado"</formula>
    </cfRule>
    <cfRule type="expression" dxfId="2" priority="6495">
      <formula>$B2350="Confirmado"</formula>
    </cfRule>
    <cfRule type="expression" dxfId="2296" priority="6496">
      <formula>$B2350="Solicitado"</formula>
    </cfRule>
    <cfRule type="expression" dxfId="2299" priority="6493">
      <formula>$B2350="Cargado"</formula>
    </cfRule>
    <cfRule type="expression" dxfId="2295" priority="6497">
      <formula>$B2350="Arribado"</formula>
    </cfRule>
    <cfRule type="expression" dxfId="2302" priority="6490">
      <formula>$B2350="Liberado"</formula>
    </cfRule>
    <cfRule type="expression" dxfId="2301" priority="6491">
      <formula>$B2350="Descargado"</formula>
    </cfRule>
    <cfRule type="expression" dxfId="2300" priority="6492">
      <formula>$B2350="Frontera"</formula>
    </cfRule>
  </conditionalFormatting>
  <conditionalFormatting sqref="A2350 J2350:K2350 C2350:H2350 M2350:U2350">
    <cfRule type="expression" dxfId="2299" priority="6485">
      <formula>$B2350="Cargado"</formula>
    </cfRule>
    <cfRule type="expression" dxfId="2302" priority="6498">
      <formula>$B2350="Liberado"</formula>
    </cfRule>
    <cfRule type="expression" dxfId="2298" priority="6486">
      <formula>$B2350="Cancelado"</formula>
    </cfRule>
    <cfRule type="expression" dxfId="2301" priority="6499">
      <formula>$B2350="Descargado"</formula>
    </cfRule>
    <cfRule type="expression" dxfId="2300" priority="6500">
      <formula>$B2350="Frontera"</formula>
    </cfRule>
    <cfRule type="expression" dxfId="2298" priority="6502">
      <formula>$B2350="Cancelado"</formula>
    </cfRule>
    <cfRule type="expression" dxfId="2" priority="6503">
      <formula>$B2350="Confirmado"</formula>
    </cfRule>
    <cfRule type="expression" dxfId="2296" priority="6504">
      <formula>$B2350="Solicitado"</formula>
    </cfRule>
    <cfRule type="expression" dxfId="2295" priority="6505">
      <formula>$B2350="Arribado"</formula>
    </cfRule>
    <cfRule type="expression" dxfId="2302" priority="6506">
      <formula>$B2350="Liberado"</formula>
    </cfRule>
    <cfRule type="expression" dxfId="2" priority="6487">
      <formula>$B2350="Confirmado"</formula>
    </cfRule>
    <cfRule type="expression" dxfId="2301" priority="6507">
      <formula>$B2350="Descargado"</formula>
    </cfRule>
    <cfRule type="expression" dxfId="2295" priority="6489">
      <formula>$B2350="Arribado"</formula>
    </cfRule>
    <cfRule type="expression" dxfId="2300" priority="6508">
      <formula>$B2350="Frontera"</formula>
    </cfRule>
    <cfRule type="expression" dxfId="2302" priority="6482">
      <formula>$B2350="Liberado"</formula>
    </cfRule>
    <cfRule type="expression" dxfId="2299" priority="6501">
      <formula>$B2350="Cargado"</formula>
    </cfRule>
    <cfRule type="expression" dxfId="2299" priority="6509">
      <formula>$B2350="Cargado"</formula>
    </cfRule>
    <cfRule type="expression" dxfId="2298" priority="6510">
      <formula>$B2350="Cancelado"</formula>
    </cfRule>
    <cfRule type="expression" dxfId="2" priority="6511">
      <formula>$B2350="Confirmado"</formula>
    </cfRule>
    <cfRule type="expression" dxfId="2296" priority="6512">
      <formula>$B2350="Solicitado"</formula>
    </cfRule>
    <cfRule type="expression" dxfId="2295" priority="6513">
      <formula>$B2350="Arribado"</formula>
    </cfRule>
    <cfRule type="expression" dxfId="2296" priority="6488">
      <formula>$B2350="Solicitado"</formula>
    </cfRule>
    <cfRule type="expression" dxfId="2300" priority="6484">
      <formula>$B2350="Frontera"</formula>
    </cfRule>
    <cfRule type="expression" dxfId="2301" priority="6483">
      <formula>$B2350="Descargado"</formula>
    </cfRule>
  </conditionalFormatting>
  <conditionalFormatting sqref="A2350">
    <cfRule type="expression" dxfId="2301" priority="6435">
      <formula>$B2350="Descargado"</formula>
    </cfRule>
    <cfRule type="expression" dxfId="2302" priority="6434">
      <formula>$B2350="Liberado"</formula>
    </cfRule>
    <cfRule type="expression" dxfId="2295" priority="6433">
      <formula>$B2350="Arribado"</formula>
    </cfRule>
    <cfRule type="expression" dxfId="2296" priority="6432">
      <formula>$B2350="Solicitado"</formula>
    </cfRule>
    <cfRule type="expression" dxfId="2" priority="6431">
      <formula>$B2350="Confirmado"</formula>
    </cfRule>
    <cfRule type="expression" dxfId="2298" priority="6430">
      <formula>$B2350="Cancelado"</formula>
    </cfRule>
    <cfRule type="expression" dxfId="2299" priority="6429">
      <formula>$B2350="Cargado"</formula>
    </cfRule>
    <cfRule type="expression" dxfId="2300" priority="6428">
      <formula>$B2350="Frontera"</formula>
    </cfRule>
    <cfRule type="expression" dxfId="2301" priority="6427">
      <formula>$B2350="Descargado"</formula>
    </cfRule>
    <cfRule type="expression" dxfId="2302" priority="6426">
      <formula>$B2350="Liberado"</formula>
    </cfRule>
    <cfRule type="expression" dxfId="2295" priority="6425">
      <formula>$B2350="Arribado"</formula>
    </cfRule>
    <cfRule type="expression" dxfId="2296" priority="6424">
      <formula>$B2350="Solicitado"</formula>
    </cfRule>
    <cfRule type="expression" dxfId="2299" priority="6421">
      <formula>$B2350="Cargado"</formula>
    </cfRule>
    <cfRule type="expression" dxfId="2300" priority="6420">
      <formula>$B2350="Frontera"</formula>
    </cfRule>
    <cfRule type="expression" dxfId="2301" priority="6419">
      <formula>$B2350="Descargado"</formula>
    </cfRule>
    <cfRule type="expression" dxfId="2302" priority="6418">
      <formula>$B2350="Liberado"</formula>
    </cfRule>
    <cfRule type="expression" dxfId="2" priority="6423">
      <formula>$B2350="Confirmado"</formula>
    </cfRule>
    <cfRule type="expression" dxfId="2299" priority="6437">
      <formula>$B2350="Cargado"</formula>
    </cfRule>
    <cfRule type="expression" dxfId="2300" priority="6436">
      <formula>$B2350="Frontera"</formula>
    </cfRule>
    <cfRule type="expression" dxfId="2298" priority="6438">
      <formula>$B2350="Cancelado"</formula>
    </cfRule>
    <cfRule type="expression" dxfId="2295" priority="6449">
      <formula>$B2350="Arribado"</formula>
    </cfRule>
    <cfRule type="expression" dxfId="2296" priority="6448">
      <formula>$B2350="Solicitado"</formula>
    </cfRule>
    <cfRule type="expression" dxfId="2" priority="6447">
      <formula>$B2350="Confirmado"</formula>
    </cfRule>
    <cfRule type="expression" dxfId="2298" priority="6446">
      <formula>$B2350="Cancelado"</formula>
    </cfRule>
    <cfRule type="expression" dxfId="2298" priority="6422">
      <formula>$B2350="Cancelado"</formula>
    </cfRule>
    <cfRule type="expression" dxfId="2299" priority="6445">
      <formula>$B2350="Cargado"</formula>
    </cfRule>
    <cfRule type="expression" dxfId="2300" priority="6444">
      <formula>$B2350="Frontera"</formula>
    </cfRule>
    <cfRule type="expression" dxfId="2301" priority="6443">
      <formula>$B2350="Descargado"</formula>
    </cfRule>
    <cfRule type="expression" dxfId="2302" priority="6442">
      <formula>$B2350="Liberado"</formula>
    </cfRule>
    <cfRule type="expression" dxfId="2295" priority="6441">
      <formula>$B2350="Arribado"</formula>
    </cfRule>
    <cfRule type="expression" dxfId="2296" priority="6440">
      <formula>$B2350="Solicitado"</formula>
    </cfRule>
    <cfRule type="expression" dxfId="2" priority="6439">
      <formula>$B2350="Confirmado"</formula>
    </cfRule>
  </conditionalFormatting>
  <conditionalFormatting sqref="A2351 C2351:H2351 J2351:K2351 M2351:U2351">
    <cfRule type="expression" dxfId="2" priority="6911">
      <formula>$B2351="Confirmado"</formula>
    </cfRule>
    <cfRule type="expression" dxfId="2296" priority="6912">
      <formula>$B2351="Solicitado"</formula>
    </cfRule>
    <cfRule type="expression" dxfId="2295" priority="6913">
      <formula>$B2351="Arribado"</formula>
    </cfRule>
    <cfRule type="expression" dxfId="2300" priority="6908">
      <formula>$B2351="Frontera"</formula>
    </cfRule>
    <cfRule type="expression" dxfId="2301" priority="6907">
      <formula>$B2351="Descargado"</formula>
    </cfRule>
    <cfRule type="expression" dxfId="2302" priority="6906">
      <formula>$B2351="Liberado"</formula>
    </cfRule>
    <cfRule type="expression" dxfId="2299" priority="6909">
      <formula>$B2351="Cargado"</formula>
    </cfRule>
    <cfRule type="expression" dxfId="2298" priority="6910">
      <formula>$B2351="Cancelado"</formula>
    </cfRule>
  </conditionalFormatting>
  <conditionalFormatting sqref="A2351 J2351:K2351 C2351:H2351 M2351:U2351">
    <cfRule type="expression" dxfId="2301" priority="6923">
      <formula>$B2351="Descargado"</formula>
    </cfRule>
    <cfRule type="expression" dxfId="2" priority="6919">
      <formula>$B2351="Confirmado"</formula>
    </cfRule>
    <cfRule type="expression" dxfId="2296" priority="6920">
      <formula>$B2351="Solicitado"</formula>
    </cfRule>
    <cfRule type="expression" dxfId="2295" priority="6921">
      <formula>$B2351="Arribado"</formula>
    </cfRule>
    <cfRule type="expression" dxfId="2295" priority="6929">
      <formula>$B2351="Arribado"</formula>
    </cfRule>
    <cfRule type="expression" dxfId="2296" priority="6928">
      <formula>$B2351="Solicitado"</formula>
    </cfRule>
    <cfRule type="expression" dxfId="2302" priority="6922">
      <formula>$B2351="Liberado"</formula>
    </cfRule>
    <cfRule type="expression" dxfId="2" priority="6927">
      <formula>$B2351="Confirmado"</formula>
    </cfRule>
    <cfRule type="expression" dxfId="2298" priority="6926">
      <formula>$B2351="Cancelado"</formula>
    </cfRule>
    <cfRule type="expression" dxfId="2295" priority="6905">
      <formula>$B2351="Arribado"</formula>
    </cfRule>
    <cfRule type="expression" dxfId="2299" priority="6925">
      <formula>$B2351="Cargado"</formula>
    </cfRule>
    <cfRule type="expression" dxfId="2300" priority="6924">
      <formula>$B2351="Frontera"</formula>
    </cfRule>
    <cfRule type="expression" dxfId="2296" priority="6904">
      <formula>$B2351="Solicitado"</formula>
    </cfRule>
    <cfRule type="expression" dxfId="2" priority="6903">
      <formula>$B2351="Confirmado"</formula>
    </cfRule>
    <cfRule type="expression" dxfId="2298" priority="6902">
      <formula>$B2351="Cancelado"</formula>
    </cfRule>
    <cfRule type="expression" dxfId="2299" priority="6901">
      <formula>$B2351="Cargado"</formula>
    </cfRule>
    <cfRule type="expression" dxfId="2300" priority="6900">
      <formula>$B2351="Frontera"</formula>
    </cfRule>
    <cfRule type="expression" dxfId="2301" priority="6899">
      <formula>$B2351="Descargado"</formula>
    </cfRule>
    <cfRule type="expression" dxfId="2302" priority="6898">
      <formula>$B2351="Liberado"</formula>
    </cfRule>
    <cfRule type="expression" dxfId="2302" priority="6914">
      <formula>$B2351="Liberado"</formula>
    </cfRule>
    <cfRule type="expression" dxfId="2298" priority="6918">
      <formula>$B2351="Cancelado"</formula>
    </cfRule>
    <cfRule type="expression" dxfId="2301" priority="6915">
      <formula>$B2351="Descargado"</formula>
    </cfRule>
    <cfRule type="expression" dxfId="2300" priority="6916">
      <formula>$B2351="Frontera"</formula>
    </cfRule>
    <cfRule type="expression" dxfId="2299" priority="6917">
      <formula>$B2351="Cargado"</formula>
    </cfRule>
  </conditionalFormatting>
  <conditionalFormatting sqref="A2351">
    <cfRule type="expression" dxfId="2301" priority="6843">
      <formula>$B2351="Descargado"</formula>
    </cfRule>
    <cfRule type="expression" dxfId="2302" priority="6842">
      <formula>$B2351="Liberado"</formula>
    </cfRule>
    <cfRule type="expression" dxfId="2295" priority="6841">
      <formula>$B2351="Arribado"</formula>
    </cfRule>
    <cfRule type="expression" dxfId="2296" priority="6840">
      <formula>$B2351="Solicitado"</formula>
    </cfRule>
    <cfRule type="expression" dxfId="2" priority="6839">
      <formula>$B2351="Confirmado"</formula>
    </cfRule>
    <cfRule type="expression" dxfId="2298" priority="6838">
      <formula>$B2351="Cancelado"</formula>
    </cfRule>
    <cfRule type="expression" dxfId="2295" priority="6865">
      <formula>$B2351="Arribado"</formula>
    </cfRule>
    <cfRule type="expression" dxfId="2296" priority="6864">
      <formula>$B2351="Solicitado"</formula>
    </cfRule>
    <cfRule type="expression" dxfId="2" priority="6863">
      <formula>$B2351="Confirmado"</formula>
    </cfRule>
    <cfRule type="expression" dxfId="2298" priority="6862">
      <formula>$B2351="Cancelado"</formula>
    </cfRule>
    <cfRule type="expression" dxfId="2299" priority="6861">
      <formula>$B2351="Cargado"</formula>
    </cfRule>
    <cfRule type="expression" dxfId="2300" priority="6860">
      <formula>$B2351="Frontera"</formula>
    </cfRule>
    <cfRule type="expression" dxfId="2301" priority="6859">
      <formula>$B2351="Descargado"</formula>
    </cfRule>
    <cfRule type="expression" dxfId="2302" priority="6858">
      <formula>$B2351="Liberado"</formula>
    </cfRule>
    <cfRule type="expression" dxfId="2295" priority="6857">
      <formula>$B2351="Arribado"</formula>
    </cfRule>
    <cfRule type="expression" dxfId="2296" priority="6856">
      <formula>$B2351="Solicitado"</formula>
    </cfRule>
    <cfRule type="expression" dxfId="2" priority="6855">
      <formula>$B2351="Confirmado"</formula>
    </cfRule>
    <cfRule type="expression" dxfId="2302" priority="6834">
      <formula>$B2351="Liberado"</formula>
    </cfRule>
    <cfRule type="expression" dxfId="2" priority="6847">
      <formula>$B2351="Confirmado"</formula>
    </cfRule>
    <cfRule type="expression" dxfId="2295" priority="6849">
      <formula>$B2351="Arribado"</formula>
    </cfRule>
    <cfRule type="expression" dxfId="2300" priority="6836">
      <formula>$B2351="Frontera"</formula>
    </cfRule>
    <cfRule type="expression" dxfId="2299" priority="6845">
      <formula>$B2351="Cargado"</formula>
    </cfRule>
    <cfRule type="expression" dxfId="2298" priority="6846">
      <formula>$B2351="Cancelado"</formula>
    </cfRule>
    <cfRule type="expression" dxfId="2300" priority="6844">
      <formula>$B2351="Frontera"</formula>
    </cfRule>
    <cfRule type="expression" dxfId="2299" priority="6837">
      <formula>$B2351="Cargado"</formula>
    </cfRule>
    <cfRule type="expression" dxfId="2301" priority="6851">
      <formula>$B2351="Descargado"</formula>
    </cfRule>
    <cfRule type="expression" dxfId="2300" priority="6852">
      <formula>$B2351="Frontera"</formula>
    </cfRule>
    <cfRule type="expression" dxfId="2299" priority="6853">
      <formula>$B2351="Cargado"</formula>
    </cfRule>
    <cfRule type="expression" dxfId="2298" priority="6854">
      <formula>$B2351="Cancelado"</formula>
    </cfRule>
    <cfRule type="expression" dxfId="2302" priority="6850">
      <formula>$B2351="Liberado"</formula>
    </cfRule>
    <cfRule type="expression" dxfId="2296" priority="6848">
      <formula>$B2351="Solicitado"</formula>
    </cfRule>
    <cfRule type="expression" dxfId="2301" priority="6835">
      <formula>$B2351="Descargado"</formula>
    </cfRule>
  </conditionalFormatting>
  <conditionalFormatting sqref="A2352:A2356 A2375">
    <cfRule type="expression" dxfId="2299" priority="7517">
      <formula>$B2352="Cargado"</formula>
    </cfRule>
    <cfRule type="expression" dxfId="2295" priority="7529">
      <formula>$B2352="Arribado"</formula>
    </cfRule>
    <cfRule type="expression" dxfId="2302" priority="7530">
      <formula>$B2352="Liberado"</formula>
    </cfRule>
    <cfRule type="expression" dxfId="2301" priority="7531">
      <formula>$B2352="Descargado"</formula>
    </cfRule>
    <cfRule type="expression" dxfId="2300" priority="7532">
      <formula>$B2352="Frontera"</formula>
    </cfRule>
    <cfRule type="expression" dxfId="2299" priority="7533">
      <formula>$B2352="Cargado"</formula>
    </cfRule>
    <cfRule type="expression" dxfId="2302" priority="7506">
      <formula>$B2352="Liberado"</formula>
    </cfRule>
    <cfRule type="expression" dxfId="2301" priority="7507">
      <formula>$B2352="Descargado"</formula>
    </cfRule>
    <cfRule type="expression" dxfId="2300" priority="7508">
      <formula>$B2352="Frontera"</formula>
    </cfRule>
    <cfRule type="expression" dxfId="2299" priority="7509">
      <formula>$B2352="Cargado"</formula>
    </cfRule>
    <cfRule type="expression" dxfId="2298" priority="7510">
      <formula>$B2352="Cancelado"</formula>
    </cfRule>
    <cfRule type="expression" dxfId="2" priority="7511">
      <formula>$B2352="Confirmado"</formula>
    </cfRule>
    <cfRule type="expression" dxfId="2296" priority="7512">
      <formula>$B2352="Solicitado"</formula>
    </cfRule>
    <cfRule type="expression" dxfId="2295" priority="7513">
      <formula>$B2352="Arribado"</formula>
    </cfRule>
    <cfRule type="expression" dxfId="2302" priority="7514">
      <formula>$B2352="Liberado"</formula>
    </cfRule>
    <cfRule type="expression" dxfId="2301" priority="7515">
      <formula>$B2352="Descargado"</formula>
    </cfRule>
    <cfRule type="expression" dxfId="2300" priority="7516">
      <formula>$B2352="Frontera"</formula>
    </cfRule>
    <cfRule type="expression" dxfId="2298" priority="7518">
      <formula>$B2352="Cancelado"</formula>
    </cfRule>
    <cfRule type="expression" dxfId="2" priority="7519">
      <formula>$B2352="Confirmado"</formula>
    </cfRule>
    <cfRule type="expression" dxfId="2296" priority="7520">
      <formula>$B2352="Solicitado"</formula>
    </cfRule>
    <cfRule type="expression" dxfId="2295" priority="7521">
      <formula>$B2352="Arribado"</formula>
    </cfRule>
    <cfRule type="expression" dxfId="2302" priority="7522">
      <formula>$B2352="Liberado"</formula>
    </cfRule>
    <cfRule type="expression" dxfId="2298" priority="7534">
      <formula>$B2352="Cancelado"</formula>
    </cfRule>
    <cfRule type="expression" dxfId="2301" priority="7523">
      <formula>$B2352="Descargado"</formula>
    </cfRule>
    <cfRule type="expression" dxfId="2" priority="7535">
      <formula>$B2352="Confirmado"</formula>
    </cfRule>
    <cfRule type="expression" dxfId="2296" priority="7536">
      <formula>$B2352="Solicitado"</formula>
    </cfRule>
    <cfRule type="expression" dxfId="2295" priority="7537">
      <formula>$B2352="Arribado"</formula>
    </cfRule>
    <cfRule type="expression" dxfId="2296" priority="7528">
      <formula>$B2352="Solicitado"</formula>
    </cfRule>
    <cfRule type="expression" dxfId="2300" priority="7524">
      <formula>$B2352="Frontera"</formula>
    </cfRule>
    <cfRule type="expression" dxfId="2299" priority="7525">
      <formula>$B2352="Cargado"</formula>
    </cfRule>
    <cfRule type="expression" dxfId="2298" priority="7526">
      <formula>$B2352="Cancelado"</formula>
    </cfRule>
    <cfRule type="expression" dxfId="2" priority="7527">
      <formula>$B2352="Confirmado"</formula>
    </cfRule>
  </conditionalFormatting>
  <conditionalFormatting sqref="A2352:A2356 J2352:K2356 M2352:U2356 M2375:U2375 C2375:H2375 J2375:K2375 A2375 C2352:H2356">
    <cfRule type="expression" dxfId="2298" priority="7590">
      <formula>$B2352="Cancelado"</formula>
    </cfRule>
    <cfRule type="expression" dxfId="2296" priority="7600">
      <formula>$B2352="Solicitado"</formula>
    </cfRule>
    <cfRule type="expression" dxfId="2295" priority="7601">
      <formula>$B2352="Arribado"</formula>
    </cfRule>
    <cfRule type="expression" dxfId="2296" priority="7576">
      <formula>$B2352="Solicitado"</formula>
    </cfRule>
    <cfRule type="expression" dxfId="2295" priority="7577">
      <formula>$B2352="Arribado"</formula>
    </cfRule>
    <cfRule type="expression" dxfId="2" priority="7575">
      <formula>$B2352="Confirmado"</formula>
    </cfRule>
    <cfRule type="expression" dxfId="2296" priority="7592">
      <formula>$B2352="Solicitado"</formula>
    </cfRule>
    <cfRule type="expression" dxfId="2" priority="7591">
      <formula>$B2352="Confirmado"</formula>
    </cfRule>
    <cfRule type="expression" dxfId="2295" priority="7593">
      <formula>$B2352="Arribado"</formula>
    </cfRule>
    <cfRule type="expression" dxfId="2302" priority="7594">
      <formula>$B2352="Liberado"</formula>
    </cfRule>
    <cfRule type="expression" dxfId="2300" priority="7596">
      <formula>$B2352="Frontera"</formula>
    </cfRule>
    <cfRule type="expression" dxfId="2299" priority="7597">
      <formula>$B2352="Cargado"</formula>
    </cfRule>
    <cfRule type="expression" dxfId="2298" priority="7598">
      <formula>$B2352="Cancelado"</formula>
    </cfRule>
    <cfRule type="expression" dxfId="2" priority="7599">
      <formula>$B2352="Confirmado"</formula>
    </cfRule>
    <cfRule type="expression" dxfId="2302" priority="7570">
      <formula>$B2352="Liberado"</formula>
    </cfRule>
    <cfRule type="expression" dxfId="2301" priority="7571">
      <formula>$B2352="Descargado"</formula>
    </cfRule>
    <cfRule type="expression" dxfId="2300" priority="7572">
      <formula>$B2352="Frontera"</formula>
    </cfRule>
    <cfRule type="expression" dxfId="2301" priority="7595">
      <formula>$B2352="Descargado"</formula>
    </cfRule>
    <cfRule type="expression" dxfId="2299" priority="7589">
      <formula>$B2352="Cargado"</formula>
    </cfRule>
    <cfRule type="expression" dxfId="2300" priority="7588">
      <formula>$B2352="Frontera"</formula>
    </cfRule>
    <cfRule type="expression" dxfId="2301" priority="7587">
      <formula>$B2352="Descargado"</formula>
    </cfRule>
    <cfRule type="expression" dxfId="2302" priority="7586">
      <formula>$B2352="Liberado"</formula>
    </cfRule>
    <cfRule type="expression" dxfId="2298" priority="7574">
      <formula>$B2352="Cancelado"</formula>
    </cfRule>
    <cfRule type="expression" dxfId="2299" priority="7573">
      <formula>$B2352="Cargado"</formula>
    </cfRule>
  </conditionalFormatting>
  <conditionalFormatting sqref="A2352:A2356 J2352:K2356 M2352:U2356 M2375:U2375 J2375:K2375 C2375:H2375 A2375 C2352:H2356">
    <cfRule type="expression" dxfId="2298" priority="7582">
      <formula>$B2352="Cancelado"</formula>
    </cfRule>
    <cfRule type="expression" dxfId="2299" priority="7581">
      <formula>$B2352="Cargado"</formula>
    </cfRule>
    <cfRule type="expression" dxfId="2300" priority="7580">
      <formula>$B2352="Frontera"</formula>
    </cfRule>
    <cfRule type="expression" dxfId="2301" priority="7579">
      <formula>$B2352="Descargado"</formula>
    </cfRule>
    <cfRule type="expression" dxfId="2295" priority="7585">
      <formula>$B2352="Arribado"</formula>
    </cfRule>
    <cfRule type="expression" dxfId="2296" priority="7584">
      <formula>$B2352="Solicitado"</formula>
    </cfRule>
    <cfRule type="expression" dxfId="2" priority="7583">
      <formula>$B2352="Confirmado"</formula>
    </cfRule>
    <cfRule type="expression" dxfId="2302" priority="7578">
      <formula>$B2352="Liberado"</formula>
    </cfRule>
  </conditionalFormatting>
  <conditionalFormatting sqref="A2357:A2358 C2357:H2358 J2357:K2358 M2357:U2358">
    <cfRule type="expression" dxfId="2301" priority="7307">
      <formula>$B2357="Descargado"</formula>
    </cfRule>
    <cfRule type="expression" dxfId="2296" priority="7312">
      <formula>$B2357="Solicitado"</formula>
    </cfRule>
    <cfRule type="expression" dxfId="2295" priority="7313">
      <formula>$B2357="Arribado"</formula>
    </cfRule>
    <cfRule type="expression" dxfId="2302" priority="7306">
      <formula>$B2357="Liberado"</formula>
    </cfRule>
    <cfRule type="expression" dxfId="2" priority="7311">
      <formula>$B2357="Confirmado"</formula>
    </cfRule>
    <cfRule type="expression" dxfId="2300" priority="7308">
      <formula>$B2357="Frontera"</formula>
    </cfRule>
    <cfRule type="expression" dxfId="2299" priority="7309">
      <formula>$B2357="Cargado"</formula>
    </cfRule>
    <cfRule type="expression" dxfId="2298" priority="7310">
      <formula>$B2357="Cancelado"</formula>
    </cfRule>
  </conditionalFormatting>
  <conditionalFormatting sqref="A2357:A2358 J2357:K2358 C2357:H2358 M2357:U2358">
    <cfRule type="expression" dxfId="2300" priority="7300">
      <formula>$B2357="Frontera"</formula>
    </cfRule>
    <cfRule type="expression" dxfId="2301" priority="7299">
      <formula>$B2357="Descargado"</formula>
    </cfRule>
    <cfRule type="expression" dxfId="2302" priority="7298">
      <formula>$B2357="Liberado"</formula>
    </cfRule>
    <cfRule type="expression" dxfId="2299" priority="7325">
      <formula>$B2357="Cargado"</formula>
    </cfRule>
    <cfRule type="expression" dxfId="2298" priority="7326">
      <formula>$B2357="Cancelado"</formula>
    </cfRule>
    <cfRule type="expression" dxfId="2" priority="7327">
      <formula>$B2357="Confirmado"</formula>
    </cfRule>
    <cfRule type="expression" dxfId="2296" priority="7328">
      <formula>$B2357="Solicitado"</formula>
    </cfRule>
    <cfRule type="expression" dxfId="2295" priority="7329">
      <formula>$B2357="Arribado"</formula>
    </cfRule>
    <cfRule type="expression" dxfId="2" priority="7303">
      <formula>$B2357="Confirmado"</formula>
    </cfRule>
    <cfRule type="expression" dxfId="2296" priority="7304">
      <formula>$B2357="Solicitado"</formula>
    </cfRule>
    <cfRule type="expression" dxfId="2295" priority="7305">
      <formula>$B2357="Arribado"</formula>
    </cfRule>
    <cfRule type="expression" dxfId="2302" priority="7314">
      <formula>$B2357="Liberado"</formula>
    </cfRule>
    <cfRule type="expression" dxfId="2301" priority="7315">
      <formula>$B2357="Descargado"</formula>
    </cfRule>
    <cfRule type="expression" dxfId="2300" priority="7316">
      <formula>$B2357="Frontera"</formula>
    </cfRule>
    <cfRule type="expression" dxfId="2299" priority="7317">
      <formula>$B2357="Cargado"</formula>
    </cfRule>
    <cfRule type="expression" dxfId="2298" priority="7318">
      <formula>$B2357="Cancelado"</formula>
    </cfRule>
    <cfRule type="expression" dxfId="2299" priority="7301">
      <formula>$B2357="Cargado"</formula>
    </cfRule>
    <cfRule type="expression" dxfId="2" priority="7319">
      <formula>$B2357="Confirmado"</formula>
    </cfRule>
    <cfRule type="expression" dxfId="2296" priority="7320">
      <formula>$B2357="Solicitado"</formula>
    </cfRule>
    <cfRule type="expression" dxfId="2300" priority="7324">
      <formula>$B2357="Frontera"</formula>
    </cfRule>
    <cfRule type="expression" dxfId="2301" priority="7323">
      <formula>$B2357="Descargado"</formula>
    </cfRule>
    <cfRule type="expression" dxfId="2302" priority="7322">
      <formula>$B2357="Liberado"</formula>
    </cfRule>
    <cfRule type="expression" dxfId="2295" priority="7321">
      <formula>$B2357="Arribado"</formula>
    </cfRule>
    <cfRule type="expression" dxfId="2298" priority="7302">
      <formula>$B2357="Cancelado"</formula>
    </cfRule>
  </conditionalFormatting>
  <conditionalFormatting sqref="A2357:A2358">
    <cfRule type="expression" dxfId="2296" priority="7256">
      <formula>$B2357="Solicitado"</formula>
    </cfRule>
    <cfRule type="expression" dxfId="2301" priority="7243">
      <formula>$B2357="Descargado"</formula>
    </cfRule>
    <cfRule type="expression" dxfId="2" priority="7255">
      <formula>$B2357="Confirmado"</formula>
    </cfRule>
    <cfRule type="expression" dxfId="2298" priority="7254">
      <formula>$B2357="Cancelado"</formula>
    </cfRule>
    <cfRule type="expression" dxfId="2302" priority="7242">
      <formula>$B2357="Liberado"</formula>
    </cfRule>
    <cfRule type="expression" dxfId="2295" priority="7241">
      <formula>$B2357="Arribado"</formula>
    </cfRule>
    <cfRule type="expression" dxfId="2300" priority="7252">
      <formula>$B2357="Frontera"</formula>
    </cfRule>
    <cfRule type="expression" dxfId="2296" priority="7248">
      <formula>$B2357="Solicitado"</formula>
    </cfRule>
    <cfRule type="expression" dxfId="2301" priority="7235">
      <formula>$B2357="Descargado"</formula>
    </cfRule>
    <cfRule type="expression" dxfId="2300" priority="7236">
      <formula>$B2357="Frontera"</formula>
    </cfRule>
    <cfRule type="expression" dxfId="2299" priority="7237">
      <formula>$B2357="Cargado"</formula>
    </cfRule>
    <cfRule type="expression" dxfId="2298" priority="7238">
      <formula>$B2357="Cancelado"</formula>
    </cfRule>
    <cfRule type="expression" dxfId="2" priority="7239">
      <formula>$B2357="Confirmado"</formula>
    </cfRule>
    <cfRule type="expression" dxfId="2302" priority="7234">
      <formula>$B2357="Liberado"</formula>
    </cfRule>
    <cfRule type="expression" dxfId="2301" priority="7251">
      <formula>$B2357="Descargado"</formula>
    </cfRule>
    <cfRule type="expression" dxfId="2302" priority="7250">
      <formula>$B2357="Liberado"</formula>
    </cfRule>
    <cfRule type="expression" dxfId="2296" priority="7240">
      <formula>$B2357="Solicitado"</formula>
    </cfRule>
    <cfRule type="expression" dxfId="2295" priority="7249">
      <formula>$B2357="Arribado"</formula>
    </cfRule>
    <cfRule type="expression" dxfId="2299" priority="7253">
      <formula>$B2357="Cargado"</formula>
    </cfRule>
    <cfRule type="expression" dxfId="2" priority="7247">
      <formula>$B2357="Confirmado"</formula>
    </cfRule>
    <cfRule type="expression" dxfId="2298" priority="7246">
      <formula>$B2357="Cancelado"</formula>
    </cfRule>
    <cfRule type="expression" dxfId="2299" priority="7245">
      <formula>$B2357="Cargado"</formula>
    </cfRule>
    <cfRule type="expression" dxfId="2300" priority="7244">
      <formula>$B2357="Frontera"</formula>
    </cfRule>
    <cfRule type="expression" dxfId="2295" priority="7265">
      <formula>$B2357="Arribado"</formula>
    </cfRule>
    <cfRule type="expression" dxfId="2296" priority="7264">
      <formula>$B2357="Solicitado"</formula>
    </cfRule>
    <cfRule type="expression" dxfId="2" priority="7263">
      <formula>$B2357="Confirmado"</formula>
    </cfRule>
    <cfRule type="expression" dxfId="2298" priority="7262">
      <formula>$B2357="Cancelado"</formula>
    </cfRule>
    <cfRule type="expression" dxfId="2299" priority="7261">
      <formula>$B2357="Cargado"</formula>
    </cfRule>
    <cfRule type="expression" dxfId="2300" priority="7260">
      <formula>$B2357="Frontera"</formula>
    </cfRule>
    <cfRule type="expression" dxfId="2301" priority="7259">
      <formula>$B2357="Descargado"</formula>
    </cfRule>
    <cfRule type="expression" dxfId="2302" priority="7258">
      <formula>$B2357="Liberado"</formula>
    </cfRule>
    <cfRule type="expression" dxfId="2295" priority="7257">
      <formula>$B2357="Arribado"</formula>
    </cfRule>
  </conditionalFormatting>
  <conditionalFormatting sqref="A2359:A2360 C2359:H2360 J2359:K2360 M2359:U2360">
    <cfRule type="expression" dxfId="2296" priority="6640">
      <formula>$B2359="Solicitado"</formula>
    </cfRule>
    <cfRule type="expression" dxfId="2" priority="6639">
      <formula>$B2359="Confirmado"</formula>
    </cfRule>
    <cfRule type="expression" dxfId="2298" priority="6638">
      <formula>$B2359="Cancelado"</formula>
    </cfRule>
    <cfRule type="expression" dxfId="2299" priority="6637">
      <formula>$B2359="Cargado"</formula>
    </cfRule>
    <cfRule type="expression" dxfId="2300" priority="6636">
      <formula>$B2359="Frontera"</formula>
    </cfRule>
    <cfRule type="expression" dxfId="2301" priority="6635">
      <formula>$B2359="Descargado"</formula>
    </cfRule>
    <cfRule type="expression" dxfId="2302" priority="6634">
      <formula>$B2359="Liberado"</formula>
    </cfRule>
    <cfRule type="expression" dxfId="2295" priority="6641">
      <formula>$B2359="Arribado"</formula>
    </cfRule>
  </conditionalFormatting>
  <conditionalFormatting sqref="A2359:A2360 J2359:K2360 C2359:H2360 M2359:U2360">
    <cfRule type="expression" dxfId="2302" priority="6626">
      <formula>$B2359="Liberado"</formula>
    </cfRule>
    <cfRule type="expression" dxfId="2295" priority="6633">
      <formula>$B2359="Arribado"</formula>
    </cfRule>
    <cfRule type="expression" dxfId="2296" priority="6632">
      <formula>$B2359="Solicitado"</formula>
    </cfRule>
    <cfRule type="expression" dxfId="2" priority="6631">
      <formula>$B2359="Confirmado"</formula>
    </cfRule>
    <cfRule type="expression" dxfId="2298" priority="6630">
      <formula>$B2359="Cancelado"</formula>
    </cfRule>
    <cfRule type="expression" dxfId="2299" priority="6629">
      <formula>$B2359="Cargado"</formula>
    </cfRule>
    <cfRule type="expression" dxfId="2300" priority="6628">
      <formula>$B2359="Frontera"</formula>
    </cfRule>
    <cfRule type="expression" dxfId="2301" priority="6627">
      <formula>$B2359="Descargado"</formula>
    </cfRule>
    <cfRule type="expression" dxfId="2299" priority="6653">
      <formula>$B2359="Cargado"</formula>
    </cfRule>
    <cfRule type="expression" dxfId="2298" priority="6654">
      <formula>$B2359="Cancelado"</formula>
    </cfRule>
    <cfRule type="expression" dxfId="2" priority="6655">
      <formula>$B2359="Confirmado"</formula>
    </cfRule>
    <cfRule type="expression" dxfId="2300" priority="6652">
      <formula>$B2359="Frontera"</formula>
    </cfRule>
    <cfRule type="expression" dxfId="2296" priority="6656">
      <formula>$B2359="Solicitado"</formula>
    </cfRule>
    <cfRule type="expression" dxfId="2301" priority="6651">
      <formula>$B2359="Descargado"</formula>
    </cfRule>
    <cfRule type="expression" dxfId="2302" priority="6650">
      <formula>$B2359="Liberado"</formula>
    </cfRule>
    <cfRule type="expression" dxfId="2295" priority="6649">
      <formula>$B2359="Arribado"</formula>
    </cfRule>
    <cfRule type="expression" dxfId="2296" priority="6648">
      <formula>$B2359="Solicitado"</formula>
    </cfRule>
    <cfRule type="expression" dxfId="2" priority="6647">
      <formula>$B2359="Confirmado"</formula>
    </cfRule>
    <cfRule type="expression" dxfId="2298" priority="6646">
      <formula>$B2359="Cancelado"</formula>
    </cfRule>
    <cfRule type="expression" dxfId="2299" priority="6645">
      <formula>$B2359="Cargado"</formula>
    </cfRule>
    <cfRule type="expression" dxfId="2295" priority="6657">
      <formula>$B2359="Arribado"</formula>
    </cfRule>
    <cfRule type="expression" dxfId="2300" priority="6644">
      <formula>$B2359="Frontera"</formula>
    </cfRule>
    <cfRule type="expression" dxfId="2301" priority="6643">
      <formula>$B2359="Descargado"</formula>
    </cfRule>
    <cfRule type="expression" dxfId="2302" priority="6642">
      <formula>$B2359="Liberado"</formula>
    </cfRule>
  </conditionalFormatting>
  <conditionalFormatting sqref="A2359:A2360">
    <cfRule type="expression" dxfId="2296" priority="6568">
      <formula>$B2359="Solicitado"</formula>
    </cfRule>
    <cfRule type="expression" dxfId="2295" priority="6569">
      <formula>$B2359="Arribado"</formula>
    </cfRule>
    <cfRule type="expression" dxfId="2302" priority="6570">
      <formula>$B2359="Liberado"</formula>
    </cfRule>
    <cfRule type="expression" dxfId="2301" priority="6571">
      <formula>$B2359="Descargado"</formula>
    </cfRule>
    <cfRule type="expression" dxfId="2300" priority="6572">
      <formula>$B2359="Frontera"</formula>
    </cfRule>
    <cfRule type="expression" dxfId="2299" priority="6573">
      <formula>$B2359="Cargado"</formula>
    </cfRule>
    <cfRule type="expression" dxfId="2298" priority="6574">
      <formula>$B2359="Cancelado"</formula>
    </cfRule>
    <cfRule type="expression" dxfId="2" priority="6575">
      <formula>$B2359="Confirmado"</formula>
    </cfRule>
    <cfRule type="expression" dxfId="2296" priority="6576">
      <formula>$B2359="Solicitado"</formula>
    </cfRule>
    <cfRule type="expression" dxfId="2295" priority="6577">
      <formula>$B2359="Arribado"</formula>
    </cfRule>
    <cfRule type="expression" dxfId="2302" priority="6578">
      <formula>$B2359="Liberado"</formula>
    </cfRule>
    <cfRule type="expression" dxfId="2301" priority="6579">
      <formula>$B2359="Descargado"</formula>
    </cfRule>
    <cfRule type="expression" dxfId="2299" priority="6581">
      <formula>$B2359="Cargado"</formula>
    </cfRule>
    <cfRule type="expression" dxfId="2295" priority="6593">
      <formula>$B2359="Arribado"</formula>
    </cfRule>
    <cfRule type="expression" dxfId="2298" priority="6582">
      <formula>$B2359="Cancelado"</formula>
    </cfRule>
    <cfRule type="expression" dxfId="2296" priority="6584">
      <formula>$B2359="Solicitado"</formula>
    </cfRule>
    <cfRule type="expression" dxfId="2300" priority="6564">
      <formula>$B2359="Frontera"</formula>
    </cfRule>
    <cfRule type="expression" dxfId="2300" priority="6588">
      <formula>$B2359="Frontera"</formula>
    </cfRule>
    <cfRule type="expression" dxfId="2299" priority="6589">
      <formula>$B2359="Cargado"</formula>
    </cfRule>
    <cfRule type="expression" dxfId="2298" priority="6590">
      <formula>$B2359="Cancelado"</formula>
    </cfRule>
    <cfRule type="expression" dxfId="2" priority="6583">
      <formula>$B2359="Confirmado"</formula>
    </cfRule>
    <cfRule type="expression" dxfId="2301" priority="6587">
      <formula>$B2359="Descargado"</formula>
    </cfRule>
    <cfRule type="expression" dxfId="2" priority="6591">
      <formula>$B2359="Confirmado"</formula>
    </cfRule>
    <cfRule type="expression" dxfId="2295" priority="6585">
      <formula>$B2359="Arribado"</formula>
    </cfRule>
    <cfRule type="expression" dxfId="2296" priority="6592">
      <formula>$B2359="Solicitado"</formula>
    </cfRule>
    <cfRule type="expression" dxfId="2302" priority="6586">
      <formula>$B2359="Liberado"</formula>
    </cfRule>
    <cfRule type="expression" dxfId="2" priority="6567">
      <formula>$B2359="Confirmado"</formula>
    </cfRule>
    <cfRule type="expression" dxfId="2298" priority="6566">
      <formula>$B2359="Cancelado"</formula>
    </cfRule>
    <cfRule type="expression" dxfId="2299" priority="6565">
      <formula>$B2359="Cargado"</formula>
    </cfRule>
    <cfRule type="expression" dxfId="2301" priority="6563">
      <formula>$B2359="Descargado"</formula>
    </cfRule>
    <cfRule type="expression" dxfId="2302" priority="6562">
      <formula>$B2359="Liberado"</formula>
    </cfRule>
    <cfRule type="expression" dxfId="2300" priority="6580">
      <formula>$B2359="Frontera"</formula>
    </cfRule>
  </conditionalFormatting>
  <conditionalFormatting sqref="A2361 C2361:H2361 J2361:K2361 M2361:U2361">
    <cfRule type="expression" dxfId="2296" priority="6096">
      <formula>$B2361="Solicitado"</formula>
    </cfRule>
    <cfRule type="expression" dxfId="2" priority="6095">
      <formula>$B2361="Confirmado"</formula>
    </cfRule>
    <cfRule type="expression" dxfId="2298" priority="6094">
      <formula>$B2361="Cancelado"</formula>
    </cfRule>
    <cfRule type="expression" dxfId="2299" priority="6093">
      <formula>$B2361="Cargado"</formula>
    </cfRule>
    <cfRule type="expression" dxfId="2300" priority="6092">
      <formula>$B2361="Frontera"</formula>
    </cfRule>
    <cfRule type="expression" dxfId="2301" priority="6091">
      <formula>$B2361="Descargado"</formula>
    </cfRule>
    <cfRule type="expression" dxfId="2302" priority="6090">
      <formula>$B2361="Liberado"</formula>
    </cfRule>
    <cfRule type="expression" dxfId="2295" priority="6097">
      <formula>$B2361="Arribado"</formula>
    </cfRule>
  </conditionalFormatting>
  <conditionalFormatting sqref="A2361 J2361:K2361 C2361:H2361 M2361:U2361">
    <cfRule type="expression" dxfId="2296" priority="6088">
      <formula>$B2361="Solicitado"</formula>
    </cfRule>
    <cfRule type="expression" dxfId="2" priority="6087">
      <formula>$B2361="Confirmado"</formula>
    </cfRule>
    <cfRule type="expression" dxfId="2298" priority="6086">
      <formula>$B2361="Cancelado"</formula>
    </cfRule>
    <cfRule type="expression" dxfId="2299" priority="6085">
      <formula>$B2361="Cargado"</formula>
    </cfRule>
    <cfRule type="expression" dxfId="2300" priority="6084">
      <formula>$B2361="Frontera"</formula>
    </cfRule>
    <cfRule type="expression" dxfId="2301" priority="6083">
      <formula>$B2361="Descargado"</formula>
    </cfRule>
    <cfRule type="expression" dxfId="2302" priority="6082">
      <formula>$B2361="Liberado"</formula>
    </cfRule>
    <cfRule type="expression" dxfId="2296" priority="6112">
      <formula>$B2361="Solicitado"</formula>
    </cfRule>
    <cfRule type="expression" dxfId="2295" priority="6113">
      <formula>$B2361="Arribado"</formula>
    </cfRule>
    <cfRule type="expression" dxfId="2302" priority="6098">
      <formula>$B2361="Liberado"</formula>
    </cfRule>
    <cfRule type="expression" dxfId="2301" priority="6099">
      <formula>$B2361="Descargado"</formula>
    </cfRule>
    <cfRule type="expression" dxfId="2300" priority="6100">
      <formula>$B2361="Frontera"</formula>
    </cfRule>
    <cfRule type="expression" dxfId="2295" priority="6105">
      <formula>$B2361="Arribado"</formula>
    </cfRule>
    <cfRule type="expression" dxfId="2302" priority="6106">
      <formula>$B2361="Liberado"</formula>
    </cfRule>
    <cfRule type="expression" dxfId="2301" priority="6107">
      <formula>$B2361="Descargado"</formula>
    </cfRule>
    <cfRule type="expression" dxfId="2" priority="6111">
      <formula>$B2361="Confirmado"</formula>
    </cfRule>
    <cfRule type="expression" dxfId="2300" priority="6108">
      <formula>$B2361="Frontera"</formula>
    </cfRule>
    <cfRule type="expression" dxfId="2299" priority="6109">
      <formula>$B2361="Cargado"</formula>
    </cfRule>
    <cfRule type="expression" dxfId="2298" priority="6110">
      <formula>$B2361="Cancelado"</formula>
    </cfRule>
    <cfRule type="expression" dxfId="2296" priority="6104">
      <formula>$B2361="Solicitado"</formula>
    </cfRule>
    <cfRule type="expression" dxfId="2" priority="6103">
      <formula>$B2361="Confirmado"</formula>
    </cfRule>
    <cfRule type="expression" dxfId="2298" priority="6102">
      <formula>$B2361="Cancelado"</formula>
    </cfRule>
    <cfRule type="expression" dxfId="2299" priority="6101">
      <formula>$B2361="Cargado"</formula>
    </cfRule>
    <cfRule type="expression" dxfId="2295" priority="6089">
      <formula>$B2361="Arribado"</formula>
    </cfRule>
  </conditionalFormatting>
  <conditionalFormatting sqref="A2361">
    <cfRule type="expression" dxfId="2" priority="6039">
      <formula>$B2361="Confirmado"</formula>
    </cfRule>
    <cfRule type="expression" dxfId="2298" priority="6038">
      <formula>$B2361="Cancelado"</formula>
    </cfRule>
    <cfRule type="expression" dxfId="2299" priority="6037">
      <formula>$B2361="Cargado"</formula>
    </cfRule>
    <cfRule type="expression" dxfId="2300" priority="6036">
      <formula>$B2361="Frontera"</formula>
    </cfRule>
    <cfRule type="expression" dxfId="2301" priority="6035">
      <formula>$B2361="Descargado"</formula>
    </cfRule>
    <cfRule type="expression" dxfId="2302" priority="6034">
      <formula>$B2361="Liberado"</formula>
    </cfRule>
    <cfRule type="expression" dxfId="2295" priority="6033">
      <formula>$B2361="Arribado"</formula>
    </cfRule>
    <cfRule type="expression" dxfId="2296" priority="6032">
      <formula>$B2361="Solicitado"</formula>
    </cfRule>
    <cfRule type="expression" dxfId="2" priority="6031">
      <formula>$B2361="Confirmado"</formula>
    </cfRule>
    <cfRule type="expression" dxfId="2298" priority="6030">
      <formula>$B2361="Cancelado"</formula>
    </cfRule>
    <cfRule type="expression" dxfId="2299" priority="6029">
      <formula>$B2361="Cargado"</formula>
    </cfRule>
    <cfRule type="expression" dxfId="2300" priority="6028">
      <formula>$B2361="Frontera"</formula>
    </cfRule>
    <cfRule type="expression" dxfId="2301" priority="6027">
      <formula>$B2361="Descargado"</formula>
    </cfRule>
    <cfRule type="expression" dxfId="2302" priority="6026">
      <formula>$B2361="Liberado"</formula>
    </cfRule>
    <cfRule type="expression" dxfId="2295" priority="6025">
      <formula>$B2361="Arribado"</formula>
    </cfRule>
    <cfRule type="expression" dxfId="2296" priority="6024">
      <formula>$B2361="Solicitado"</formula>
    </cfRule>
    <cfRule type="expression" dxfId="2" priority="6023">
      <formula>$B2361="Confirmado"</formula>
    </cfRule>
    <cfRule type="expression" dxfId="2299" priority="6021">
      <formula>$B2361="Cargado"</formula>
    </cfRule>
    <cfRule type="expression" dxfId="2300" priority="6020">
      <formula>$B2361="Frontera"</formula>
    </cfRule>
    <cfRule type="expression" dxfId="2301" priority="6019">
      <formula>$B2361="Descargado"</formula>
    </cfRule>
    <cfRule type="expression" dxfId="2302" priority="6018">
      <formula>$B2361="Liberado"</formula>
    </cfRule>
    <cfRule type="expression" dxfId="2296" priority="6048">
      <formula>$B2361="Solicitado"</formula>
    </cfRule>
    <cfRule type="expression" dxfId="2298" priority="6022">
      <formula>$B2361="Cancelado"</formula>
    </cfRule>
    <cfRule type="expression" dxfId="2295" priority="6049">
      <formula>$B2361="Arribado"</formula>
    </cfRule>
    <cfRule type="expression" dxfId="2" priority="6047">
      <formula>$B2361="Confirmado"</formula>
    </cfRule>
    <cfRule type="expression" dxfId="2299" priority="6045">
      <formula>$B2361="Cargado"</formula>
    </cfRule>
    <cfRule type="expression" dxfId="2300" priority="6044">
      <formula>$B2361="Frontera"</formula>
    </cfRule>
    <cfRule type="expression" dxfId="2301" priority="6043">
      <formula>$B2361="Descargado"</formula>
    </cfRule>
    <cfRule type="expression" dxfId="2302" priority="6042">
      <formula>$B2361="Liberado"</formula>
    </cfRule>
    <cfRule type="expression" dxfId="2295" priority="6041">
      <formula>$B2361="Arribado"</formula>
    </cfRule>
    <cfRule type="expression" dxfId="2296" priority="6040">
      <formula>$B2361="Solicitado"</formula>
    </cfRule>
    <cfRule type="expression" dxfId="2298" priority="6046">
      <formula>$B2361="Cancelado"</formula>
    </cfRule>
  </conditionalFormatting>
  <conditionalFormatting sqref="A2362:A2370 C2362:H2370 J2362:K2370 M2362:U2370">
    <cfRule type="expression" dxfId="2302" priority="5818">
      <formula>$B2362="Liberado"</formula>
    </cfRule>
    <cfRule type="expression" dxfId="2" priority="5823">
      <formula>$B2362="Confirmado"</formula>
    </cfRule>
    <cfRule type="expression" dxfId="2295" priority="5825">
      <formula>$B2362="Arribado"</formula>
    </cfRule>
    <cfRule type="expression" dxfId="2296" priority="5824">
      <formula>$B2362="Solicitado"</formula>
    </cfRule>
    <cfRule type="expression" dxfId="2298" priority="5822">
      <formula>$B2362="Cancelado"</formula>
    </cfRule>
    <cfRule type="expression" dxfId="2299" priority="5821">
      <formula>$B2362="Cargado"</formula>
    </cfRule>
    <cfRule type="expression" dxfId="2300" priority="5820">
      <formula>$B2362="Frontera"</formula>
    </cfRule>
    <cfRule type="expression" dxfId="2301" priority="5819">
      <formula>$B2362="Descargado"</formula>
    </cfRule>
  </conditionalFormatting>
  <conditionalFormatting sqref="A2362:A2370 J2362:K2370 C2362:H2370 M2362:U2370">
    <cfRule type="expression" dxfId="2" priority="5839">
      <formula>$B2362="Confirmado"</formula>
    </cfRule>
    <cfRule type="expression" dxfId="2296" priority="5816">
      <formula>$B2362="Solicitado"</formula>
    </cfRule>
    <cfRule type="expression" dxfId="2296" priority="5840">
      <formula>$B2362="Solicitado"</formula>
    </cfRule>
    <cfRule type="expression" dxfId="2295" priority="5841">
      <formula>$B2362="Arribado"</formula>
    </cfRule>
    <cfRule type="expression" dxfId="2" priority="5815">
      <formula>$B2362="Confirmado"</formula>
    </cfRule>
    <cfRule type="expression" dxfId="2296" priority="5832">
      <formula>$B2362="Solicitado"</formula>
    </cfRule>
    <cfRule type="expression" dxfId="2" priority="5831">
      <formula>$B2362="Confirmado"</formula>
    </cfRule>
    <cfRule type="expression" dxfId="2298" priority="5814">
      <formula>$B2362="Cancelado"</formula>
    </cfRule>
    <cfRule type="expression" dxfId="2299" priority="5813">
      <formula>$B2362="Cargado"</formula>
    </cfRule>
    <cfRule type="expression" dxfId="2300" priority="5812">
      <formula>$B2362="Frontera"</formula>
    </cfRule>
    <cfRule type="expression" dxfId="2301" priority="5811">
      <formula>$B2362="Descargado"</formula>
    </cfRule>
    <cfRule type="expression" dxfId="2302" priority="5810">
      <formula>$B2362="Liberado"</formula>
    </cfRule>
    <cfRule type="expression" dxfId="2295" priority="5817">
      <formula>$B2362="Arribado"</formula>
    </cfRule>
    <cfRule type="expression" dxfId="2301" priority="5835">
      <formula>$B2362="Descargado"</formula>
    </cfRule>
    <cfRule type="expression" dxfId="2295" priority="5833">
      <formula>$B2362="Arribado"</formula>
    </cfRule>
    <cfRule type="expression" dxfId="2298" priority="5830">
      <formula>$B2362="Cancelado"</formula>
    </cfRule>
    <cfRule type="expression" dxfId="2299" priority="5829">
      <formula>$B2362="Cargado"</formula>
    </cfRule>
    <cfRule type="expression" dxfId="2300" priority="5828">
      <formula>$B2362="Frontera"</formula>
    </cfRule>
    <cfRule type="expression" dxfId="2301" priority="5827">
      <formula>$B2362="Descargado"</formula>
    </cfRule>
    <cfRule type="expression" dxfId="2302" priority="5826">
      <formula>$B2362="Liberado"</formula>
    </cfRule>
    <cfRule type="expression" dxfId="2302" priority="5834">
      <formula>$B2362="Liberado"</formula>
    </cfRule>
    <cfRule type="expression" dxfId="2300" priority="5836">
      <formula>$B2362="Frontera"</formula>
    </cfRule>
    <cfRule type="expression" dxfId="2299" priority="5837">
      <formula>$B2362="Cargado"</formula>
    </cfRule>
    <cfRule type="expression" dxfId="2298" priority="5838">
      <formula>$B2362="Cancelado"</formula>
    </cfRule>
  </conditionalFormatting>
  <conditionalFormatting sqref="A2362:A2370">
    <cfRule type="expression" dxfId="2300" priority="5764">
      <formula>$B2362="Frontera"</formula>
    </cfRule>
    <cfRule type="expression" dxfId="2" priority="5759">
      <formula>$B2362="Confirmado"</formula>
    </cfRule>
    <cfRule type="expression" dxfId="2296" priority="5760">
      <formula>$B2362="Solicitado"</formula>
    </cfRule>
    <cfRule type="expression" dxfId="2295" priority="5761">
      <formula>$B2362="Arribado"</formula>
    </cfRule>
    <cfRule type="expression" dxfId="2301" priority="5755">
      <formula>$B2362="Descargado"</formula>
    </cfRule>
    <cfRule type="expression" dxfId="2301" priority="5771">
      <formula>$B2362="Descargado"</formula>
    </cfRule>
    <cfRule type="expression" dxfId="2295" priority="5753">
      <formula>$B2362="Arribado"</formula>
    </cfRule>
    <cfRule type="expression" dxfId="2296" priority="5752">
      <formula>$B2362="Solicitado"</formula>
    </cfRule>
    <cfRule type="expression" dxfId="2" priority="5751">
      <formula>$B2362="Confirmado"</formula>
    </cfRule>
    <cfRule type="expression" dxfId="2298" priority="5750">
      <formula>$B2362="Cancelado"</formula>
    </cfRule>
    <cfRule type="expression" dxfId="2299" priority="5749">
      <formula>$B2362="Cargado"</formula>
    </cfRule>
    <cfRule type="expression" dxfId="2300" priority="5748">
      <formula>$B2362="Frontera"</formula>
    </cfRule>
    <cfRule type="expression" dxfId="2301" priority="5747">
      <formula>$B2362="Descargado"</formula>
    </cfRule>
    <cfRule type="expression" dxfId="2302" priority="5762">
      <formula>$B2362="Liberado"</formula>
    </cfRule>
    <cfRule type="expression" dxfId="2301" priority="5763">
      <formula>$B2362="Descargado"</formula>
    </cfRule>
    <cfRule type="expression" dxfId="2299" priority="5765">
      <formula>$B2362="Cargado"</formula>
    </cfRule>
    <cfRule type="expression" dxfId="2298" priority="5766">
      <formula>$B2362="Cancelado"</formula>
    </cfRule>
    <cfRule type="expression" dxfId="2" priority="5767">
      <formula>$B2362="Confirmado"</formula>
    </cfRule>
    <cfRule type="expression" dxfId="2296" priority="5768">
      <formula>$B2362="Solicitado"</formula>
    </cfRule>
    <cfRule type="expression" dxfId="2295" priority="5769">
      <formula>$B2362="Arribado"</formula>
    </cfRule>
    <cfRule type="expression" dxfId="2302" priority="5770">
      <formula>$B2362="Liberado"</formula>
    </cfRule>
    <cfRule type="expression" dxfId="2302" priority="5746">
      <formula>$B2362="Liberado"</formula>
    </cfRule>
    <cfRule type="expression" dxfId="2302" priority="5754">
      <formula>$B2362="Liberado"</formula>
    </cfRule>
    <cfRule type="expression" dxfId="2300" priority="5756">
      <formula>$B2362="Frontera"</formula>
    </cfRule>
    <cfRule type="expression" dxfId="2299" priority="5757">
      <formula>$B2362="Cargado"</formula>
    </cfRule>
    <cfRule type="expression" dxfId="2298" priority="5758">
      <formula>$B2362="Cancelado"</formula>
    </cfRule>
    <cfRule type="expression" dxfId="2300" priority="5772">
      <formula>$B2362="Frontera"</formula>
    </cfRule>
    <cfRule type="expression" dxfId="2299" priority="5773">
      <formula>$B2362="Cargado"</formula>
    </cfRule>
    <cfRule type="expression" dxfId="2298" priority="5774">
      <formula>$B2362="Cancelado"</formula>
    </cfRule>
    <cfRule type="expression" dxfId="2" priority="5775">
      <formula>$B2362="Confirmado"</formula>
    </cfRule>
    <cfRule type="expression" dxfId="2296" priority="5776">
      <formula>$B2362="Solicitado"</formula>
    </cfRule>
    <cfRule type="expression" dxfId="2295" priority="5777">
      <formula>$B2362="Arribado"</formula>
    </cfRule>
  </conditionalFormatting>
  <conditionalFormatting sqref="A2371 C2371:H2371 J2371:K2371 M2371:U2371">
    <cfRule type="expression" dxfId="2" priority="5551">
      <formula>$B2371="Confirmado"</formula>
    </cfRule>
    <cfRule type="expression" dxfId="2298" priority="5550">
      <formula>$B2371="Cancelado"</formula>
    </cfRule>
    <cfRule type="expression" dxfId="2299" priority="5549">
      <formula>$B2371="Cargado"</formula>
    </cfRule>
    <cfRule type="expression" dxfId="2300" priority="5548">
      <formula>$B2371="Frontera"</formula>
    </cfRule>
    <cfRule type="expression" dxfId="2301" priority="5547">
      <formula>$B2371="Descargado"</formula>
    </cfRule>
    <cfRule type="expression" dxfId="2302" priority="5546">
      <formula>$B2371="Liberado"</formula>
    </cfRule>
    <cfRule type="expression" dxfId="2295" priority="5553">
      <formula>$B2371="Arribado"</formula>
    </cfRule>
    <cfRule type="expression" dxfId="2296" priority="5552">
      <formula>$B2371="Solicitado"</formula>
    </cfRule>
  </conditionalFormatting>
  <conditionalFormatting sqref="A2371 J2371:K2371 C2371:H2371 M2371:U2371">
    <cfRule type="expression" dxfId="2295" priority="5545">
      <formula>$B2371="Arribado"</formula>
    </cfRule>
    <cfRule type="expression" dxfId="2296" priority="5544">
      <formula>$B2371="Solicitado"</formula>
    </cfRule>
    <cfRule type="expression" dxfId="2302" priority="5562">
      <formula>$B2371="Liberado"</formula>
    </cfRule>
    <cfRule type="expression" dxfId="2296" priority="5560">
      <formula>$B2371="Solicitado"</formula>
    </cfRule>
    <cfRule type="expression" dxfId="2" priority="5543">
      <formula>$B2371="Confirmado"</formula>
    </cfRule>
    <cfRule type="expression" dxfId="2298" priority="5542">
      <formula>$B2371="Cancelado"</formula>
    </cfRule>
    <cfRule type="expression" dxfId="2299" priority="5541">
      <formula>$B2371="Cargado"</formula>
    </cfRule>
    <cfRule type="expression" dxfId="2" priority="5567">
      <formula>$B2371="Confirmado"</formula>
    </cfRule>
    <cfRule type="expression" dxfId="2298" priority="5566">
      <formula>$B2371="Cancelado"</formula>
    </cfRule>
    <cfRule type="expression" dxfId="2301" priority="5539">
      <formula>$B2371="Descargado"</formula>
    </cfRule>
    <cfRule type="expression" dxfId="2295" priority="5561">
      <formula>$B2371="Arribado"</formula>
    </cfRule>
    <cfRule type="expression" dxfId="2299" priority="5565">
      <formula>$B2371="Cargado"</formula>
    </cfRule>
    <cfRule type="expression" dxfId="2300" priority="5564">
      <formula>$B2371="Frontera"</formula>
    </cfRule>
    <cfRule type="expression" dxfId="2301" priority="5563">
      <formula>$B2371="Descargado"</formula>
    </cfRule>
    <cfRule type="expression" dxfId="2295" priority="5569">
      <formula>$B2371="Arribado"</formula>
    </cfRule>
    <cfRule type="expression" dxfId="2296" priority="5568">
      <formula>$B2371="Solicitado"</formula>
    </cfRule>
    <cfRule type="expression" dxfId="2302" priority="5538">
      <formula>$B2371="Liberado"</formula>
    </cfRule>
    <cfRule type="expression" dxfId="2300" priority="5540">
      <formula>$B2371="Frontera"</formula>
    </cfRule>
    <cfRule type="expression" dxfId="2" priority="5559">
      <formula>$B2371="Confirmado"</formula>
    </cfRule>
    <cfRule type="expression" dxfId="2298" priority="5558">
      <formula>$B2371="Cancelado"</formula>
    </cfRule>
    <cfRule type="expression" dxfId="2299" priority="5557">
      <formula>$B2371="Cargado"</formula>
    </cfRule>
    <cfRule type="expression" dxfId="2300" priority="5556">
      <formula>$B2371="Frontera"</formula>
    </cfRule>
    <cfRule type="expression" dxfId="2301" priority="5555">
      <formula>$B2371="Descargado"</formula>
    </cfRule>
    <cfRule type="expression" dxfId="2302" priority="5554">
      <formula>$B2371="Liberado"</formula>
    </cfRule>
  </conditionalFormatting>
  <conditionalFormatting sqref="A2371">
    <cfRule type="expression" dxfId="2302" priority="5490">
      <formula>$B2371="Liberado"</formula>
    </cfRule>
    <cfRule type="expression" dxfId="2295" priority="5489">
      <formula>$B2371="Arribado"</formula>
    </cfRule>
    <cfRule type="expression" dxfId="2296" priority="5488">
      <formula>$B2371="Solicitado"</formula>
    </cfRule>
    <cfRule type="expression" dxfId="2" priority="5487">
      <formula>$B2371="Confirmado"</formula>
    </cfRule>
    <cfRule type="expression" dxfId="2296" priority="5496">
      <formula>$B2371="Solicitado"</formula>
    </cfRule>
    <cfRule type="expression" dxfId="2300" priority="5484">
      <formula>$B2371="Frontera"</formula>
    </cfRule>
    <cfRule type="expression" dxfId="2301" priority="5483">
      <formula>$B2371="Descargado"</formula>
    </cfRule>
    <cfRule type="expression" dxfId="2302" priority="5482">
      <formula>$B2371="Liberado"</formula>
    </cfRule>
    <cfRule type="expression" dxfId="2295" priority="5481">
      <formula>$B2371="Arribado"</formula>
    </cfRule>
    <cfRule type="expression" dxfId="2296" priority="5480">
      <formula>$B2371="Solicitado"</formula>
    </cfRule>
    <cfRule type="expression" dxfId="2" priority="5479">
      <formula>$B2371="Confirmado"</formula>
    </cfRule>
    <cfRule type="expression" dxfId="2298" priority="5486">
      <formula>$B2371="Cancelado"</formula>
    </cfRule>
    <cfRule type="expression" dxfId="2300" priority="5500">
      <formula>$B2371="Frontera"</formula>
    </cfRule>
    <cfRule type="expression" dxfId="2299" priority="5501">
      <formula>$B2371="Cargado"</formula>
    </cfRule>
    <cfRule type="expression" dxfId="2298" priority="5502">
      <formula>$B2371="Cancelado"</formula>
    </cfRule>
    <cfRule type="expression" dxfId="2" priority="5503">
      <formula>$B2371="Confirmado"</formula>
    </cfRule>
    <cfRule type="expression" dxfId="2296" priority="5504">
      <formula>$B2371="Solicitado"</formula>
    </cfRule>
    <cfRule type="expression" dxfId="2295" priority="5505">
      <formula>$B2371="Arribado"</formula>
    </cfRule>
    <cfRule type="expression" dxfId="2299" priority="5493">
      <formula>$B2371="Cargado"</formula>
    </cfRule>
    <cfRule type="expression" dxfId="2298" priority="5494">
      <formula>$B2371="Cancelado"</formula>
    </cfRule>
    <cfRule type="expression" dxfId="2298" priority="5478">
      <formula>$B2371="Cancelado"</formula>
    </cfRule>
    <cfRule type="expression" dxfId="2299" priority="5477">
      <formula>$B2371="Cargado"</formula>
    </cfRule>
    <cfRule type="expression" dxfId="2300" priority="5476">
      <formula>$B2371="Frontera"</formula>
    </cfRule>
    <cfRule type="expression" dxfId="2301" priority="5475">
      <formula>$B2371="Descargado"</formula>
    </cfRule>
    <cfRule type="expression" dxfId="2302" priority="5474">
      <formula>$B2371="Liberado"</formula>
    </cfRule>
    <cfRule type="expression" dxfId="2" priority="5495">
      <formula>$B2371="Confirmado"</formula>
    </cfRule>
    <cfRule type="expression" dxfId="2295" priority="5497">
      <formula>$B2371="Arribado"</formula>
    </cfRule>
    <cfRule type="expression" dxfId="2302" priority="5498">
      <formula>$B2371="Liberado"</formula>
    </cfRule>
    <cfRule type="expression" dxfId="2300" priority="5492">
      <formula>$B2371="Frontera"</formula>
    </cfRule>
    <cfRule type="expression" dxfId="2301" priority="5499">
      <formula>$B2371="Descargado"</formula>
    </cfRule>
    <cfRule type="expression" dxfId="2301" priority="5491">
      <formula>$B2371="Descargado"</formula>
    </cfRule>
    <cfRule type="expression" dxfId="2299" priority="5485">
      <formula>$B2371="Cargado"</formula>
    </cfRule>
  </conditionalFormatting>
  <conditionalFormatting sqref="A2372 C2372:H2372 J2372:K2372 M2372:U2372">
    <cfRule type="expression" dxfId="2" priority="5279">
      <formula>$B2372="Confirmado"</formula>
    </cfRule>
    <cfRule type="expression" dxfId="2295" priority="5281">
      <formula>$B2372="Arribado"</formula>
    </cfRule>
    <cfRule type="expression" dxfId="2296" priority="5280">
      <formula>$B2372="Solicitado"</formula>
    </cfRule>
    <cfRule type="expression" dxfId="2301" priority="5275">
      <formula>$B2372="Descargado"</formula>
    </cfRule>
    <cfRule type="expression" dxfId="2298" priority="5278">
      <formula>$B2372="Cancelado"</formula>
    </cfRule>
    <cfRule type="expression" dxfId="2300" priority="5276">
      <formula>$B2372="Frontera"</formula>
    </cfRule>
    <cfRule type="expression" dxfId="2302" priority="5274">
      <formula>$B2372="Liberado"</formula>
    </cfRule>
    <cfRule type="expression" dxfId="2299" priority="5277">
      <formula>$B2372="Cargado"</formula>
    </cfRule>
  </conditionalFormatting>
  <conditionalFormatting sqref="A2372 J2372:K2372 C2372:H2372 M2372:U2372">
    <cfRule type="expression" dxfId="2298" priority="5294">
      <formula>$B2372="Cancelado"</formula>
    </cfRule>
    <cfRule type="expression" dxfId="2299" priority="5293">
      <formula>$B2372="Cargado"</formula>
    </cfRule>
    <cfRule type="expression" dxfId="2300" priority="5292">
      <formula>$B2372="Frontera"</formula>
    </cfRule>
    <cfRule type="expression" dxfId="2301" priority="5291">
      <formula>$B2372="Descargado"</formula>
    </cfRule>
    <cfRule type="expression" dxfId="2302" priority="5290">
      <formula>$B2372="Liberado"</formula>
    </cfRule>
    <cfRule type="expression" dxfId="2295" priority="5289">
      <formula>$B2372="Arribado"</formula>
    </cfRule>
    <cfRule type="expression" dxfId="2296" priority="5288">
      <formula>$B2372="Solicitado"</formula>
    </cfRule>
    <cfRule type="expression" dxfId="2" priority="5287">
      <formula>$B2372="Confirmado"</formula>
    </cfRule>
    <cfRule type="expression" dxfId="2298" priority="5286">
      <formula>$B2372="Cancelado"</formula>
    </cfRule>
    <cfRule type="expression" dxfId="2299" priority="5285">
      <formula>$B2372="Cargado"</formula>
    </cfRule>
    <cfRule type="expression" dxfId="2300" priority="5284">
      <formula>$B2372="Frontera"</formula>
    </cfRule>
    <cfRule type="expression" dxfId="2301" priority="5283">
      <formula>$B2372="Descargado"</formula>
    </cfRule>
    <cfRule type="expression" dxfId="2302" priority="5282">
      <formula>$B2372="Liberado"</formula>
    </cfRule>
    <cfRule type="expression" dxfId="2295" priority="5273">
      <formula>$B2372="Arribado"</formula>
    </cfRule>
    <cfRule type="expression" dxfId="2296" priority="5272">
      <formula>$B2372="Solicitado"</formula>
    </cfRule>
    <cfRule type="expression" dxfId="2" priority="5271">
      <formula>$B2372="Confirmado"</formula>
    </cfRule>
    <cfRule type="expression" dxfId="2298" priority="5270">
      <formula>$B2372="Cancelado"</formula>
    </cfRule>
    <cfRule type="expression" dxfId="2299" priority="5269">
      <formula>$B2372="Cargado"</formula>
    </cfRule>
    <cfRule type="expression" dxfId="2300" priority="5268">
      <formula>$B2372="Frontera"</formula>
    </cfRule>
    <cfRule type="expression" dxfId="2301" priority="5267">
      <formula>$B2372="Descargado"</formula>
    </cfRule>
    <cfRule type="expression" dxfId="2302" priority="5266">
      <formula>$B2372="Liberado"</formula>
    </cfRule>
    <cfRule type="expression" dxfId="2296" priority="5296">
      <formula>$B2372="Solicitado"</formula>
    </cfRule>
    <cfRule type="expression" dxfId="2" priority="5295">
      <formula>$B2372="Confirmado"</formula>
    </cfRule>
    <cfRule type="expression" dxfId="2295" priority="5297">
      <formula>$B2372="Arribado"</formula>
    </cfRule>
  </conditionalFormatting>
  <conditionalFormatting sqref="A2372">
    <cfRule type="expression" dxfId="2300" priority="5204">
      <formula>$B2372="Frontera"</formula>
    </cfRule>
    <cfRule type="expression" dxfId="2302" priority="5210">
      <formula>$B2372="Liberado"</formula>
    </cfRule>
    <cfRule type="expression" dxfId="2301" priority="5211">
      <formula>$B2372="Descargado"</formula>
    </cfRule>
    <cfRule type="expression" dxfId="2300" priority="5212">
      <formula>$B2372="Frontera"</formula>
    </cfRule>
    <cfRule type="expression" dxfId="2299" priority="5213">
      <formula>$B2372="Cargado"</formula>
    </cfRule>
    <cfRule type="expression" dxfId="2295" priority="5233">
      <formula>$B2372="Arribado"</formula>
    </cfRule>
    <cfRule type="expression" dxfId="2296" priority="5232">
      <formula>$B2372="Solicitado"</formula>
    </cfRule>
    <cfRule type="expression" dxfId="2299" priority="5205">
      <formula>$B2372="Cargado"</formula>
    </cfRule>
    <cfRule type="expression" dxfId="2298" priority="5230">
      <formula>$B2372="Cancelado"</formula>
    </cfRule>
    <cfRule type="expression" dxfId="2299" priority="5229">
      <formula>$B2372="Cargado"</formula>
    </cfRule>
    <cfRule type="expression" dxfId="2298" priority="5206">
      <formula>$B2372="Cancelado"</formula>
    </cfRule>
    <cfRule type="expression" dxfId="2" priority="5207">
      <formula>$B2372="Confirmado"</formula>
    </cfRule>
    <cfRule type="expression" dxfId="2" priority="5231">
      <formula>$B2372="Confirmado"</formula>
    </cfRule>
    <cfRule type="expression" dxfId="2296" priority="5208">
      <formula>$B2372="Solicitado"</formula>
    </cfRule>
    <cfRule type="expression" dxfId="2298" priority="5214">
      <formula>$B2372="Cancelado"</formula>
    </cfRule>
    <cfRule type="expression" dxfId="2" priority="5215">
      <formula>$B2372="Confirmado"</formula>
    </cfRule>
    <cfRule type="expression" dxfId="2296" priority="5216">
      <formula>$B2372="Solicitado"</formula>
    </cfRule>
    <cfRule type="expression" dxfId="2302" priority="5218">
      <formula>$B2372="Liberado"</formula>
    </cfRule>
    <cfRule type="expression" dxfId="2295" priority="5217">
      <formula>$B2372="Arribado"</formula>
    </cfRule>
    <cfRule type="expression" dxfId="2295" priority="5209">
      <formula>$B2372="Arribado"</formula>
    </cfRule>
    <cfRule type="expression" dxfId="2301" priority="5219">
      <formula>$B2372="Descargado"</formula>
    </cfRule>
    <cfRule type="expression" dxfId="2300" priority="5220">
      <formula>$B2372="Frontera"</formula>
    </cfRule>
    <cfRule type="expression" dxfId="2299" priority="5221">
      <formula>$B2372="Cargado"</formula>
    </cfRule>
    <cfRule type="expression" dxfId="2298" priority="5222">
      <formula>$B2372="Cancelado"</formula>
    </cfRule>
    <cfRule type="expression" dxfId="2" priority="5223">
      <formula>$B2372="Confirmado"</formula>
    </cfRule>
    <cfRule type="expression" dxfId="2296" priority="5224">
      <formula>$B2372="Solicitado"</formula>
    </cfRule>
    <cfRule type="expression" dxfId="2295" priority="5225">
      <formula>$B2372="Arribado"</formula>
    </cfRule>
    <cfRule type="expression" dxfId="2302" priority="5226">
      <formula>$B2372="Liberado"</formula>
    </cfRule>
    <cfRule type="expression" dxfId="2301" priority="5227">
      <formula>$B2372="Descargado"</formula>
    </cfRule>
    <cfRule type="expression" dxfId="2300" priority="5228">
      <formula>$B2372="Frontera"</formula>
    </cfRule>
    <cfRule type="expression" dxfId="2302" priority="5202">
      <formula>$B2372="Liberado"</formula>
    </cfRule>
    <cfRule type="expression" dxfId="2301" priority="5203">
      <formula>$B2372="Descargado"</formula>
    </cfRule>
  </conditionalFormatting>
  <conditionalFormatting sqref="A2373 C2373:H2373 J2373:K2373 M2373:U2373">
    <cfRule type="expression" dxfId="2298" priority="5006">
      <formula>$B2373="Cancelado"</formula>
    </cfRule>
    <cfRule type="expression" dxfId="2295" priority="5009">
      <formula>$B2373="Arribado"</formula>
    </cfRule>
    <cfRule type="expression" dxfId="2296" priority="5008">
      <formula>$B2373="Solicitado"</formula>
    </cfRule>
    <cfRule type="expression" dxfId="2" priority="5007">
      <formula>$B2373="Confirmado"</formula>
    </cfRule>
    <cfRule type="expression" dxfId="2299" priority="5005">
      <formula>$B2373="Cargado"</formula>
    </cfRule>
    <cfRule type="expression" dxfId="2300" priority="5004">
      <formula>$B2373="Frontera"</formula>
    </cfRule>
    <cfRule type="expression" dxfId="2302" priority="5002">
      <formula>$B2373="Liberado"</formula>
    </cfRule>
    <cfRule type="expression" dxfId="2301" priority="5003">
      <formula>$B2373="Descargado"</formula>
    </cfRule>
  </conditionalFormatting>
  <conditionalFormatting sqref="A2373 J2373:K2373 C2373:H2373 M2373:U2373">
    <cfRule type="expression" dxfId="2299" priority="5013">
      <formula>$B2373="Cargado"</formula>
    </cfRule>
    <cfRule type="expression" dxfId="2300" priority="5012">
      <formula>$B2373="Frontera"</formula>
    </cfRule>
    <cfRule type="expression" dxfId="2301" priority="5011">
      <formula>$B2373="Descargado"</formula>
    </cfRule>
    <cfRule type="expression" dxfId="2302" priority="5010">
      <formula>$B2373="Liberado"</formula>
    </cfRule>
    <cfRule type="expression" dxfId="2298" priority="4998">
      <formula>$B2373="Cancelado"</formula>
    </cfRule>
    <cfRule type="expression" dxfId="2295" priority="5001">
      <formula>$B2373="Arribado"</formula>
    </cfRule>
    <cfRule type="expression" dxfId="2296" priority="5000">
      <formula>$B2373="Solicitado"</formula>
    </cfRule>
    <cfRule type="expression" dxfId="2298" priority="5014">
      <formula>$B2373="Cancelado"</formula>
    </cfRule>
    <cfRule type="expression" dxfId="2" priority="4999">
      <formula>$B2373="Confirmado"</formula>
    </cfRule>
    <cfRule type="expression" dxfId="2299" priority="4997">
      <formula>$B2373="Cargado"</formula>
    </cfRule>
    <cfRule type="expression" dxfId="2300" priority="4996">
      <formula>$B2373="Frontera"</formula>
    </cfRule>
    <cfRule type="expression" dxfId="2301" priority="4995">
      <formula>$B2373="Descargado"</formula>
    </cfRule>
    <cfRule type="expression" dxfId="2302" priority="4994">
      <formula>$B2373="Liberado"</formula>
    </cfRule>
    <cfRule type="expression" dxfId="2295" priority="5025">
      <formula>$B2373="Arribado"</formula>
    </cfRule>
    <cfRule type="expression" dxfId="2296" priority="5024">
      <formula>$B2373="Solicitado"</formula>
    </cfRule>
    <cfRule type="expression" dxfId="2" priority="5023">
      <formula>$B2373="Confirmado"</formula>
    </cfRule>
    <cfRule type="expression" dxfId="2298" priority="5022">
      <formula>$B2373="Cancelado"</formula>
    </cfRule>
    <cfRule type="expression" dxfId="2299" priority="5021">
      <formula>$B2373="Cargado"</formula>
    </cfRule>
    <cfRule type="expression" dxfId="2300" priority="5020">
      <formula>$B2373="Frontera"</formula>
    </cfRule>
    <cfRule type="expression" dxfId="2301" priority="5019">
      <formula>$B2373="Descargado"</formula>
    </cfRule>
    <cfRule type="expression" dxfId="2302" priority="5018">
      <formula>$B2373="Liberado"</formula>
    </cfRule>
    <cfRule type="expression" dxfId="2295" priority="5017">
      <formula>$B2373="Arribado"</formula>
    </cfRule>
    <cfRule type="expression" dxfId="2296" priority="5016">
      <formula>$B2373="Solicitado"</formula>
    </cfRule>
    <cfRule type="expression" dxfId="2" priority="5015">
      <formula>$B2373="Confirmado"</formula>
    </cfRule>
  </conditionalFormatting>
  <conditionalFormatting sqref="A2373">
    <cfRule type="expression" dxfId="2298" priority="4950">
      <formula>$B2373="Cancelado"</formula>
    </cfRule>
    <cfRule type="expression" dxfId="2299" priority="4949">
      <formula>$B2373="Cargado"</formula>
    </cfRule>
    <cfRule type="expression" dxfId="2300" priority="4948">
      <formula>$B2373="Frontera"</formula>
    </cfRule>
    <cfRule type="expression" dxfId="2301" priority="4947">
      <formula>$B2373="Descargado"</formula>
    </cfRule>
    <cfRule type="expression" dxfId="2302" priority="4946">
      <formula>$B2373="Liberado"</formula>
    </cfRule>
    <cfRule type="expression" dxfId="2295" priority="4945">
      <formula>$B2373="Arribado"</formula>
    </cfRule>
    <cfRule type="expression" dxfId="2296" priority="4944">
      <formula>$B2373="Solicitado"</formula>
    </cfRule>
    <cfRule type="expression" dxfId="2" priority="4943">
      <formula>$B2373="Confirmado"</formula>
    </cfRule>
    <cfRule type="expression" dxfId="2301" priority="4955">
      <formula>$B2373="Descargado"</formula>
    </cfRule>
    <cfRule type="expression" dxfId="2300" priority="4932">
      <formula>$B2373="Frontera"</formula>
    </cfRule>
    <cfRule type="expression" dxfId="2302" priority="4954">
      <formula>$B2373="Liberado"</formula>
    </cfRule>
    <cfRule type="expression" dxfId="2298" priority="4942">
      <formula>$B2373="Cancelado"</formula>
    </cfRule>
    <cfRule type="expression" dxfId="2299" priority="4941">
      <formula>$B2373="Cargado"</formula>
    </cfRule>
    <cfRule type="expression" dxfId="2295" priority="4953">
      <formula>$B2373="Arribado"</formula>
    </cfRule>
    <cfRule type="expression" dxfId="2296" priority="4952">
      <formula>$B2373="Solicitado"</formula>
    </cfRule>
    <cfRule type="expression" dxfId="2295" priority="4961">
      <formula>$B2373="Arribado"</formula>
    </cfRule>
    <cfRule type="expression" dxfId="2302" priority="4930">
      <formula>$B2373="Liberado"</formula>
    </cfRule>
    <cfRule type="expression" dxfId="2301" priority="4931">
      <formula>$B2373="Descargado"</formula>
    </cfRule>
    <cfRule type="expression" dxfId="2301" priority="4939">
      <formula>$B2373="Descargado"</formula>
    </cfRule>
    <cfRule type="expression" dxfId="2300" priority="4940">
      <formula>$B2373="Frontera"</formula>
    </cfRule>
    <cfRule type="expression" dxfId="2299" priority="4933">
      <formula>$B2373="Cargado"</formula>
    </cfRule>
    <cfRule type="expression" dxfId="2298" priority="4934">
      <formula>$B2373="Cancelado"</formula>
    </cfRule>
    <cfRule type="expression" dxfId="2" priority="4935">
      <formula>$B2373="Confirmado"</formula>
    </cfRule>
    <cfRule type="expression" dxfId="2302" priority="4938">
      <formula>$B2373="Liberado"</formula>
    </cfRule>
    <cfRule type="expression" dxfId="2296" priority="4936">
      <formula>$B2373="Solicitado"</formula>
    </cfRule>
    <cfRule type="expression" dxfId="2" priority="4951">
      <formula>$B2373="Confirmado"</formula>
    </cfRule>
    <cfRule type="expression" dxfId="2296" priority="4960">
      <formula>$B2373="Solicitado"</formula>
    </cfRule>
    <cfRule type="expression" dxfId="2" priority="4959">
      <formula>$B2373="Confirmado"</formula>
    </cfRule>
    <cfRule type="expression" dxfId="2298" priority="4958">
      <formula>$B2373="Cancelado"</formula>
    </cfRule>
    <cfRule type="expression" dxfId="2295" priority="4937">
      <formula>$B2373="Arribado"</formula>
    </cfRule>
    <cfRule type="expression" dxfId="2299" priority="4957">
      <formula>$B2373="Cargado"</formula>
    </cfRule>
    <cfRule type="expression" dxfId="2300" priority="4956">
      <formula>$B2373="Frontera"</formula>
    </cfRule>
  </conditionalFormatting>
  <conditionalFormatting sqref="A2374">
    <cfRule type="expression" dxfId="2" priority="3118">
      <formula>$B2374="Confirmado"</formula>
    </cfRule>
    <cfRule type="expression" dxfId="2295" priority="3120">
      <formula>$B2374="Arribado"</formula>
    </cfRule>
    <cfRule type="expression" dxfId="2298" priority="3109">
      <formula>$B2374="Cancelado"</formula>
    </cfRule>
    <cfRule type="expression" dxfId="2" priority="3110">
      <formula>$B2374="Confirmado"</formula>
    </cfRule>
    <cfRule type="expression" dxfId="2296" priority="3111">
      <formula>$B2374="Solicitado"</formula>
    </cfRule>
    <cfRule type="expression" dxfId="2296" priority="3119">
      <formula>$B2374="Solicitado"</formula>
    </cfRule>
    <cfRule type="expression" dxfId="2295" priority="3112">
      <formula>$B2374="Arribado"</formula>
    </cfRule>
    <cfRule type="expression" dxfId="2302" priority="3089">
      <formula>$B2374="Liberado"</formula>
    </cfRule>
    <cfRule type="expression" dxfId="2301" priority="3090">
      <formula>$B2374="Descargado"</formula>
    </cfRule>
    <cfRule type="expression" dxfId="2300" priority="3091">
      <formula>$B2374="Frontera"</formula>
    </cfRule>
    <cfRule type="expression" dxfId="2299" priority="3092">
      <formula>$B2374="Cargado"</formula>
    </cfRule>
    <cfRule type="expression" dxfId="2298" priority="3093">
      <formula>$B2374="Cancelado"</formula>
    </cfRule>
    <cfRule type="expression" dxfId="2" priority="3094">
      <formula>$B2374="Confirmado"</formula>
    </cfRule>
    <cfRule type="expression" dxfId="2296" priority="3095">
      <formula>$B2374="Solicitado"</formula>
    </cfRule>
    <cfRule type="expression" dxfId="2295" priority="3096">
      <formula>$B2374="Arribado"</formula>
    </cfRule>
    <cfRule type="expression" dxfId="2302" priority="3097">
      <formula>$B2374="Liberado"</formula>
    </cfRule>
    <cfRule type="expression" dxfId="2301" priority="3098">
      <formula>$B2374="Descargado"</formula>
    </cfRule>
    <cfRule type="expression" dxfId="2300" priority="3099">
      <formula>$B2374="Frontera"</formula>
    </cfRule>
    <cfRule type="expression" dxfId="2302" priority="3113">
      <formula>$B2374="Liberado"</formula>
    </cfRule>
    <cfRule type="expression" dxfId="2301" priority="3114">
      <formula>$B2374="Descargado"</formula>
    </cfRule>
    <cfRule type="expression" dxfId="2298" priority="3101">
      <formula>$B2374="Cancelado"</formula>
    </cfRule>
    <cfRule type="expression" dxfId="2" priority="3102">
      <formula>$B2374="Confirmado"</formula>
    </cfRule>
    <cfRule type="expression" dxfId="2296" priority="3103">
      <formula>$B2374="Solicitado"</formula>
    </cfRule>
    <cfRule type="expression" dxfId="2295" priority="3104">
      <formula>$B2374="Arribado"</formula>
    </cfRule>
    <cfRule type="expression" dxfId="2300" priority="3115">
      <formula>$B2374="Frontera"</formula>
    </cfRule>
    <cfRule type="expression" dxfId="2299" priority="3116">
      <formula>$B2374="Cargado"</formula>
    </cfRule>
    <cfRule type="expression" dxfId="2298" priority="3117">
      <formula>$B2374="Cancelado"</formula>
    </cfRule>
    <cfRule type="expression" dxfId="2299" priority="3100">
      <formula>$B2374="Cargado"</formula>
    </cfRule>
    <cfRule type="expression" dxfId="2302" priority="3105">
      <formula>$B2374="Liberado"</formula>
    </cfRule>
    <cfRule type="expression" dxfId="2301" priority="3106">
      <formula>$B2374="Descargado"</formula>
    </cfRule>
    <cfRule type="expression" dxfId="2300" priority="3107">
      <formula>$B2374="Frontera"</formula>
    </cfRule>
    <cfRule type="expression" dxfId="2299" priority="3108">
      <formula>$B2374="Cargado"</formula>
    </cfRule>
  </conditionalFormatting>
  <conditionalFormatting sqref="A2376 C2376:H2376 J2376:K2376 M2376:U2376">
    <cfRule type="expression" dxfId="2" priority="4863">
      <formula>$B2376="Confirmado"</formula>
    </cfRule>
    <cfRule type="expression" dxfId="2296" priority="4864">
      <formula>$B2376="Solicitado"</formula>
    </cfRule>
    <cfRule type="expression" dxfId="2295" priority="4865">
      <formula>$B2376="Arribado"</formula>
    </cfRule>
    <cfRule type="expression" dxfId="2301" priority="4859">
      <formula>$B2376="Descargado"</formula>
    </cfRule>
    <cfRule type="expression" dxfId="2298" priority="4862">
      <formula>$B2376="Cancelado"</formula>
    </cfRule>
    <cfRule type="expression" dxfId="2300" priority="4860">
      <formula>$B2376="Frontera"</formula>
    </cfRule>
    <cfRule type="expression" dxfId="2299" priority="4861">
      <formula>$B2376="Cargado"</formula>
    </cfRule>
    <cfRule type="expression" dxfId="2302" priority="4858">
      <formula>$B2376="Liberado"</formula>
    </cfRule>
  </conditionalFormatting>
  <conditionalFormatting sqref="A2376 J2376:K2376 C2376:H2376 M2376:U2376">
    <cfRule type="expression" dxfId="2300" priority="4852">
      <formula>$B2376="Frontera"</formula>
    </cfRule>
    <cfRule type="expression" dxfId="2299" priority="4853">
      <formula>$B2376="Cargado"</formula>
    </cfRule>
    <cfRule type="expression" dxfId="2298" priority="4854">
      <formula>$B2376="Cancelado"</formula>
    </cfRule>
    <cfRule type="expression" dxfId="2" priority="4855">
      <formula>$B2376="Confirmado"</formula>
    </cfRule>
    <cfRule type="expression" dxfId="2296" priority="4856">
      <formula>$B2376="Solicitado"</formula>
    </cfRule>
    <cfRule type="expression" dxfId="2295" priority="4857">
      <formula>$B2376="Arribado"</formula>
    </cfRule>
    <cfRule type="expression" dxfId="2302" priority="4866">
      <formula>$B2376="Liberado"</formula>
    </cfRule>
    <cfRule type="expression" dxfId="2301" priority="4867">
      <formula>$B2376="Descargado"</formula>
    </cfRule>
    <cfRule type="expression" dxfId="2300" priority="4868">
      <formula>$B2376="Frontera"</formula>
    </cfRule>
    <cfRule type="expression" dxfId="2299" priority="4869">
      <formula>$B2376="Cargado"</formula>
    </cfRule>
    <cfRule type="expression" dxfId="2298" priority="4870">
      <formula>$B2376="Cancelado"</formula>
    </cfRule>
    <cfRule type="expression" dxfId="2" priority="4871">
      <formula>$B2376="Confirmado"</formula>
    </cfRule>
    <cfRule type="expression" dxfId="2296" priority="4872">
      <formula>$B2376="Solicitado"</formula>
    </cfRule>
    <cfRule type="expression" dxfId="2295" priority="4873">
      <formula>$B2376="Arribado"</formula>
    </cfRule>
    <cfRule type="expression" dxfId="2302" priority="4874">
      <formula>$B2376="Liberado"</formula>
    </cfRule>
    <cfRule type="expression" dxfId="2301" priority="4875">
      <formula>$B2376="Descargado"</formula>
    </cfRule>
    <cfRule type="expression" dxfId="2300" priority="4876">
      <formula>$B2376="Frontera"</formula>
    </cfRule>
    <cfRule type="expression" dxfId="2299" priority="4877">
      <formula>$B2376="Cargado"</formula>
    </cfRule>
    <cfRule type="expression" dxfId="2298" priority="4878">
      <formula>$B2376="Cancelado"</formula>
    </cfRule>
    <cfRule type="expression" dxfId="2" priority="4879">
      <formula>$B2376="Confirmado"</formula>
    </cfRule>
    <cfRule type="expression" dxfId="2296" priority="4880">
      <formula>$B2376="Solicitado"</formula>
    </cfRule>
    <cfRule type="expression" dxfId="2295" priority="4881">
      <formula>$B2376="Arribado"</formula>
    </cfRule>
    <cfRule type="expression" dxfId="2302" priority="4850">
      <formula>$B2376="Liberado"</formula>
    </cfRule>
    <cfRule type="expression" dxfId="2301" priority="4851">
      <formula>$B2376="Descargado"</formula>
    </cfRule>
  </conditionalFormatting>
  <conditionalFormatting sqref="A2376">
    <cfRule type="expression" dxfId="2298" priority="4814">
      <formula>$B2376="Cancelado"</formula>
    </cfRule>
    <cfRule type="expression" dxfId="2295" priority="4809">
      <formula>$B2376="Arribado"</formula>
    </cfRule>
    <cfRule type="expression" dxfId="2302" priority="4810">
      <formula>$B2376="Liberado"</formula>
    </cfRule>
    <cfRule type="expression" dxfId="2296" priority="4808">
      <formula>$B2376="Solicitado"</formula>
    </cfRule>
    <cfRule type="expression" dxfId="2299" priority="4813">
      <formula>$B2376="Cargado"</formula>
    </cfRule>
    <cfRule type="expression" dxfId="2300" priority="4812">
      <formula>$B2376="Frontera"</formula>
    </cfRule>
    <cfRule type="expression" dxfId="2301" priority="4811">
      <formula>$B2376="Descargado"</formula>
    </cfRule>
    <cfRule type="expression" dxfId="2300" priority="4804">
      <formula>$B2376="Frontera"</formula>
    </cfRule>
    <cfRule type="expression" dxfId="2295" priority="4817">
      <formula>$B2376="Arribado"</formula>
    </cfRule>
    <cfRule type="expression" dxfId="2299" priority="4805">
      <formula>$B2376="Cargado"</formula>
    </cfRule>
    <cfRule type="expression" dxfId="2301" priority="4803">
      <formula>$B2376="Descargado"</formula>
    </cfRule>
    <cfRule type="expression" dxfId="2302" priority="4794">
      <formula>$B2376="Liberado"</formula>
    </cfRule>
    <cfRule type="expression" dxfId="2302" priority="4802">
      <formula>$B2376="Liberado"</formula>
    </cfRule>
    <cfRule type="expression" dxfId="2296" priority="4800">
      <formula>$B2376="Solicitado"</formula>
    </cfRule>
    <cfRule type="expression" dxfId="2" priority="4799">
      <formula>$B2376="Confirmado"</formula>
    </cfRule>
    <cfRule type="expression" dxfId="2298" priority="4798">
      <formula>$B2376="Cancelado"</formula>
    </cfRule>
    <cfRule type="expression" dxfId="2299" priority="4797">
      <formula>$B2376="Cargado"</formula>
    </cfRule>
    <cfRule type="expression" dxfId="2302" priority="4786">
      <formula>$B2376="Liberado"</formula>
    </cfRule>
    <cfRule type="expression" dxfId="2301" priority="4787">
      <formula>$B2376="Descargado"</formula>
    </cfRule>
    <cfRule type="expression" dxfId="2296" priority="4816">
      <formula>$B2376="Solicitado"</formula>
    </cfRule>
    <cfRule type="expression" dxfId="2" priority="4815">
      <formula>$B2376="Confirmado"</formula>
    </cfRule>
    <cfRule type="expression" dxfId="2300" priority="4788">
      <formula>$B2376="Frontera"</formula>
    </cfRule>
    <cfRule type="expression" dxfId="2" priority="4807">
      <formula>$B2376="Confirmado"</formula>
    </cfRule>
    <cfRule type="expression" dxfId="2298" priority="4806">
      <formula>$B2376="Cancelado"</formula>
    </cfRule>
    <cfRule type="expression" dxfId="2299" priority="4789">
      <formula>$B2376="Cargado"</formula>
    </cfRule>
    <cfRule type="expression" dxfId="2300" priority="4796">
      <formula>$B2376="Frontera"</formula>
    </cfRule>
    <cfRule type="expression" dxfId="2298" priority="4790">
      <formula>$B2376="Cancelado"</formula>
    </cfRule>
    <cfRule type="expression" dxfId="2301" priority="4795">
      <formula>$B2376="Descargado"</formula>
    </cfRule>
    <cfRule type="expression" dxfId="2" priority="4791">
      <formula>$B2376="Confirmado"</formula>
    </cfRule>
    <cfRule type="expression" dxfId="2296" priority="4792">
      <formula>$B2376="Solicitado"</formula>
    </cfRule>
    <cfRule type="expression" dxfId="2295" priority="4793">
      <formula>$B2376="Arribado"</formula>
    </cfRule>
    <cfRule type="expression" dxfId="2295" priority="4801">
      <formula>$B2376="Arribado"</formula>
    </cfRule>
  </conditionalFormatting>
  <conditionalFormatting sqref="A2377:A2385 C2377:H2385 J2377:K2385 M2377:U2385">
    <cfRule type="expression" dxfId="2295" priority="4593">
      <formula>$B2377="Arribado"</formula>
    </cfRule>
    <cfRule type="expression" dxfId="2296" priority="4592">
      <formula>$B2377="Solicitado"</formula>
    </cfRule>
    <cfRule type="expression" dxfId="2298" priority="4590">
      <formula>$B2377="Cancelado"</formula>
    </cfRule>
    <cfRule type="expression" dxfId="2299" priority="4589">
      <formula>$B2377="Cargado"</formula>
    </cfRule>
    <cfRule type="expression" dxfId="2300" priority="4588">
      <formula>$B2377="Frontera"</formula>
    </cfRule>
    <cfRule type="expression" dxfId="2301" priority="4587">
      <formula>$B2377="Descargado"</formula>
    </cfRule>
    <cfRule type="expression" dxfId="2302" priority="4586">
      <formula>$B2377="Liberado"</formula>
    </cfRule>
    <cfRule type="expression" dxfId="2" priority="4591">
      <formula>$B2377="Confirmado"</formula>
    </cfRule>
  </conditionalFormatting>
  <conditionalFormatting sqref="A2377:A2385 J2377:K2385 C2377:H2385 M2377:U2385">
    <cfRule type="expression" dxfId="2" priority="4583">
      <formula>$B2377="Confirmado"</formula>
    </cfRule>
    <cfRule type="expression" dxfId="2301" priority="4603">
      <formula>$B2377="Descargado"</formula>
    </cfRule>
    <cfRule type="expression" dxfId="2302" priority="4602">
      <formula>$B2377="Liberado"</formula>
    </cfRule>
    <cfRule type="expression" dxfId="2295" priority="4601">
      <formula>$B2377="Arribado"</formula>
    </cfRule>
    <cfRule type="expression" dxfId="2296" priority="4600">
      <formula>$B2377="Solicitado"</formula>
    </cfRule>
    <cfRule type="expression" dxfId="2298" priority="4598">
      <formula>$B2377="Cancelado"</formula>
    </cfRule>
    <cfRule type="expression" dxfId="2299" priority="4597">
      <formula>$B2377="Cargado"</formula>
    </cfRule>
    <cfRule type="expression" dxfId="2300" priority="4596">
      <formula>$B2377="Frontera"</formula>
    </cfRule>
    <cfRule type="expression" dxfId="2301" priority="4595">
      <formula>$B2377="Descargado"</formula>
    </cfRule>
    <cfRule type="expression" dxfId="2302" priority="4594">
      <formula>$B2377="Liberado"</formula>
    </cfRule>
    <cfRule type="expression" dxfId="2" priority="4599">
      <formula>$B2377="Confirmado"</formula>
    </cfRule>
    <cfRule type="expression" dxfId="2298" priority="4606">
      <formula>$B2377="Cancelado"</formula>
    </cfRule>
    <cfRule type="expression" dxfId="2296" priority="4584">
      <formula>$B2377="Solicitado"</formula>
    </cfRule>
    <cfRule type="expression" dxfId="2298" priority="4582">
      <formula>$B2377="Cancelado"</formula>
    </cfRule>
    <cfRule type="expression" dxfId="2299" priority="4581">
      <formula>$B2377="Cargado"</formula>
    </cfRule>
    <cfRule type="expression" dxfId="2295" priority="4585">
      <formula>$B2377="Arribado"</formula>
    </cfRule>
    <cfRule type="expression" dxfId="2300" priority="4604">
      <formula>$B2377="Frontera"</formula>
    </cfRule>
    <cfRule type="expression" dxfId="2299" priority="4605">
      <formula>$B2377="Cargado"</formula>
    </cfRule>
    <cfRule type="expression" dxfId="2" priority="4607">
      <formula>$B2377="Confirmado"</formula>
    </cfRule>
    <cfRule type="expression" dxfId="2301" priority="4579">
      <formula>$B2377="Descargado"</formula>
    </cfRule>
    <cfRule type="expression" dxfId="2302" priority="4578">
      <formula>$B2377="Liberado"</formula>
    </cfRule>
    <cfRule type="expression" dxfId="2296" priority="4608">
      <formula>$B2377="Solicitado"</formula>
    </cfRule>
    <cfRule type="expression" dxfId="2295" priority="4609">
      <formula>$B2377="Arribado"</formula>
    </cfRule>
    <cfRule type="expression" dxfId="2300" priority="4580">
      <formula>$B2377="Frontera"</formula>
    </cfRule>
  </conditionalFormatting>
  <conditionalFormatting sqref="A2377:A2385">
    <cfRule type="expression" dxfId="2301" priority="4523">
      <formula>$B2377="Descargado"</formula>
    </cfRule>
    <cfRule type="expression" dxfId="2300" priority="4524">
      <formula>$B2377="Frontera"</formula>
    </cfRule>
    <cfRule type="expression" dxfId="2299" priority="4525">
      <formula>$B2377="Cargado"</formula>
    </cfRule>
    <cfRule type="expression" dxfId="2298" priority="4526">
      <formula>$B2377="Cancelado"</formula>
    </cfRule>
    <cfRule type="expression" dxfId="2" priority="4527">
      <formula>$B2377="Confirmado"</formula>
    </cfRule>
    <cfRule type="expression" dxfId="2296" priority="4528">
      <formula>$B2377="Solicitado"</formula>
    </cfRule>
    <cfRule type="expression" dxfId="2295" priority="4529">
      <formula>$B2377="Arribado"</formula>
    </cfRule>
    <cfRule type="expression" dxfId="2302" priority="4530">
      <formula>$B2377="Liberado"</formula>
    </cfRule>
    <cfRule type="expression" dxfId="2301" priority="4531">
      <formula>$B2377="Descargado"</formula>
    </cfRule>
    <cfRule type="expression" dxfId="2300" priority="4532">
      <formula>$B2377="Frontera"</formula>
    </cfRule>
    <cfRule type="expression" dxfId="2299" priority="4533">
      <formula>$B2377="Cargado"</formula>
    </cfRule>
    <cfRule type="expression" dxfId="2298" priority="4534">
      <formula>$B2377="Cancelado"</formula>
    </cfRule>
    <cfRule type="expression" dxfId="2296" priority="4536">
      <formula>$B2377="Solicitado"</formula>
    </cfRule>
    <cfRule type="expression" dxfId="2295" priority="4537">
      <formula>$B2377="Arribado"</formula>
    </cfRule>
    <cfRule type="expression" dxfId="2302" priority="4538">
      <formula>$B2377="Liberado"</formula>
    </cfRule>
    <cfRule type="expression" dxfId="2301" priority="4539">
      <formula>$B2377="Descargado"</formula>
    </cfRule>
    <cfRule type="expression" dxfId="2300" priority="4540">
      <formula>$B2377="Frontera"</formula>
    </cfRule>
    <cfRule type="expression" dxfId="2299" priority="4541">
      <formula>$B2377="Cargado"</formula>
    </cfRule>
    <cfRule type="expression" dxfId="2298" priority="4542">
      <formula>$B2377="Cancelado"</formula>
    </cfRule>
    <cfRule type="expression" dxfId="2" priority="4543">
      <formula>$B2377="Confirmado"</formula>
    </cfRule>
    <cfRule type="expression" dxfId="2" priority="4535">
      <formula>$B2377="Confirmado"</formula>
    </cfRule>
    <cfRule type="expression" dxfId="2296" priority="4544">
      <formula>$B2377="Solicitado"</formula>
    </cfRule>
    <cfRule type="expression" dxfId="2295" priority="4545">
      <formula>$B2377="Arribado"</formula>
    </cfRule>
    <cfRule type="expression" dxfId="2302" priority="4514">
      <formula>$B2377="Liberado"</formula>
    </cfRule>
    <cfRule type="expression" dxfId="2301" priority="4515">
      <formula>$B2377="Descargado"</formula>
    </cfRule>
    <cfRule type="expression" dxfId="2300" priority="4516">
      <formula>$B2377="Frontera"</formula>
    </cfRule>
    <cfRule type="expression" dxfId="2299" priority="4517">
      <formula>$B2377="Cargado"</formula>
    </cfRule>
    <cfRule type="expression" dxfId="2298" priority="4518">
      <formula>$B2377="Cancelado"</formula>
    </cfRule>
    <cfRule type="expression" dxfId="2" priority="4519">
      <formula>$B2377="Confirmado"</formula>
    </cfRule>
    <cfRule type="expression" dxfId="2296" priority="4520">
      <formula>$B2377="Solicitado"</formula>
    </cfRule>
    <cfRule type="expression" dxfId="2295" priority="4521">
      <formula>$B2377="Arribado"</formula>
    </cfRule>
    <cfRule type="expression" dxfId="2302" priority="4522">
      <formula>$B2377="Liberado"</formula>
    </cfRule>
  </conditionalFormatting>
  <conditionalFormatting sqref="A2386:A2387 C2386:H2387 J2386:K2387 M2386:U2387">
    <cfRule type="expression" dxfId="2299" priority="3501">
      <formula>$B2386="Cargado"</formula>
    </cfRule>
    <cfRule type="expression" dxfId="2301" priority="3499">
      <formula>$B2386="Descargado"</formula>
    </cfRule>
    <cfRule type="expression" dxfId="2296" priority="3504">
      <formula>$B2386="Solicitado"</formula>
    </cfRule>
    <cfRule type="expression" dxfId="2300" priority="3500">
      <formula>$B2386="Frontera"</formula>
    </cfRule>
    <cfRule type="expression" dxfId="2295" priority="3505">
      <formula>$B2386="Arribado"</formula>
    </cfRule>
    <cfRule type="expression" dxfId="2298" priority="3502">
      <formula>$B2386="Cancelado"</formula>
    </cfRule>
    <cfRule type="expression" dxfId="2" priority="3503">
      <formula>$B2386="Confirmado"</formula>
    </cfRule>
    <cfRule type="expression" dxfId="2302" priority="3498">
      <formula>$B2386="Liberado"</formula>
    </cfRule>
  </conditionalFormatting>
  <conditionalFormatting sqref="A2386:A2387 J2386:K2387 C2386:H2387 M2386:U2387">
    <cfRule type="expression" dxfId="2300" priority="3492">
      <formula>$B2386="Frontera"</formula>
    </cfRule>
    <cfRule type="expression" dxfId="2298" priority="3494">
      <formula>$B2386="Cancelado"</formula>
    </cfRule>
    <cfRule type="expression" dxfId="2" priority="3495">
      <formula>$B2386="Confirmado"</formula>
    </cfRule>
    <cfRule type="expression" dxfId="2299" priority="3517">
      <formula>$B2386="Cargado"</formula>
    </cfRule>
    <cfRule type="expression" dxfId="2302" priority="3490">
      <formula>$B2386="Liberado"</formula>
    </cfRule>
    <cfRule type="expression" dxfId="2298" priority="3518">
      <formula>$B2386="Cancelado"</formula>
    </cfRule>
    <cfRule type="expression" dxfId="2" priority="3519">
      <formula>$B2386="Confirmado"</formula>
    </cfRule>
    <cfRule type="expression" dxfId="2300" priority="3516">
      <formula>$B2386="Frontera"</formula>
    </cfRule>
    <cfRule type="expression" dxfId="2301" priority="3491">
      <formula>$B2386="Descargado"</formula>
    </cfRule>
    <cfRule type="expression" dxfId="2301" priority="3515">
      <formula>$B2386="Descargado"</formula>
    </cfRule>
    <cfRule type="expression" dxfId="2299" priority="3493">
      <formula>$B2386="Cargado"</formula>
    </cfRule>
    <cfRule type="expression" dxfId="2296" priority="3496">
      <formula>$B2386="Solicitado"</formula>
    </cfRule>
    <cfRule type="expression" dxfId="2295" priority="3497">
      <formula>$B2386="Arribado"</formula>
    </cfRule>
    <cfRule type="expression" dxfId="2295" priority="3521">
      <formula>$B2386="Arribado"</formula>
    </cfRule>
    <cfRule type="expression" dxfId="2296" priority="3520">
      <formula>$B2386="Solicitado"</formula>
    </cfRule>
    <cfRule type="expression" dxfId="2302" priority="3506">
      <formula>$B2386="Liberado"</formula>
    </cfRule>
    <cfRule type="expression" dxfId="2301" priority="3507">
      <formula>$B2386="Descargado"</formula>
    </cfRule>
    <cfRule type="expression" dxfId="2300" priority="3508">
      <formula>$B2386="Frontera"</formula>
    </cfRule>
    <cfRule type="expression" dxfId="2299" priority="3509">
      <formula>$B2386="Cargado"</formula>
    </cfRule>
    <cfRule type="expression" dxfId="2298" priority="3510">
      <formula>$B2386="Cancelado"</formula>
    </cfRule>
    <cfRule type="expression" dxfId="2" priority="3511">
      <formula>$B2386="Confirmado"</formula>
    </cfRule>
    <cfRule type="expression" dxfId="2296" priority="3512">
      <formula>$B2386="Solicitado"</formula>
    </cfRule>
    <cfRule type="expression" dxfId="2295" priority="3513">
      <formula>$B2386="Arribado"</formula>
    </cfRule>
    <cfRule type="expression" dxfId="2302" priority="3514">
      <formula>$B2386="Liberado"</formula>
    </cfRule>
  </conditionalFormatting>
  <conditionalFormatting sqref="A2386:A2387">
    <cfRule type="expression" dxfId="2302" priority="3426">
      <formula>$B2386="Liberado"</formula>
    </cfRule>
    <cfRule type="expression" dxfId="2301" priority="3427">
      <formula>$B2386="Descargado"</formula>
    </cfRule>
    <cfRule type="expression" dxfId="2300" priority="3428">
      <formula>$B2386="Frontera"</formula>
    </cfRule>
    <cfRule type="expression" dxfId="2299" priority="3429">
      <formula>$B2386="Cargado"</formula>
    </cfRule>
    <cfRule type="expression" dxfId="2298" priority="3430">
      <formula>$B2386="Cancelado"</formula>
    </cfRule>
    <cfRule type="expression" dxfId="2296" priority="3432">
      <formula>$B2386="Solicitado"</formula>
    </cfRule>
    <cfRule type="expression" dxfId="2295" priority="3433">
      <formula>$B2386="Arribado"</formula>
    </cfRule>
    <cfRule type="expression" dxfId="2302" priority="3434">
      <formula>$B2386="Liberado"</formula>
    </cfRule>
    <cfRule type="expression" dxfId="2" priority="3455">
      <formula>$B2386="Confirmado"</formula>
    </cfRule>
    <cfRule type="expression" dxfId="2301" priority="3435">
      <formula>$B2386="Descargado"</formula>
    </cfRule>
    <cfRule type="expression" dxfId="2300" priority="3436">
      <formula>$B2386="Frontera"</formula>
    </cfRule>
    <cfRule type="expression" dxfId="2299" priority="3437">
      <formula>$B2386="Cargado"</formula>
    </cfRule>
    <cfRule type="expression" dxfId="2298" priority="3438">
      <formula>$B2386="Cancelado"</formula>
    </cfRule>
    <cfRule type="expression" dxfId="2" priority="3439">
      <formula>$B2386="Confirmado"</formula>
    </cfRule>
    <cfRule type="expression" dxfId="2295" priority="3441">
      <formula>$B2386="Arribado"</formula>
    </cfRule>
    <cfRule type="expression" dxfId="2301" priority="3451">
      <formula>$B2386="Descargado"</formula>
    </cfRule>
    <cfRule type="expression" dxfId="2" priority="3447">
      <formula>$B2386="Confirmado"</formula>
    </cfRule>
    <cfRule type="expression" dxfId="2296" priority="3456">
      <formula>$B2386="Solicitado"</formula>
    </cfRule>
    <cfRule type="expression" dxfId="2" priority="3431">
      <formula>$B2386="Confirmado"</formula>
    </cfRule>
    <cfRule type="expression" dxfId="2295" priority="3457">
      <formula>$B2386="Arribado"</formula>
    </cfRule>
    <cfRule type="expression" dxfId="2298" priority="3454">
      <formula>$B2386="Cancelado"</formula>
    </cfRule>
    <cfRule type="expression" dxfId="2302" priority="3442">
      <formula>$B2386="Liberado"</formula>
    </cfRule>
    <cfRule type="expression" dxfId="2299" priority="3453">
      <formula>$B2386="Cargado"</formula>
    </cfRule>
    <cfRule type="expression" dxfId="2301" priority="3443">
      <formula>$B2386="Descargado"</formula>
    </cfRule>
    <cfRule type="expression" dxfId="2296" priority="3448">
      <formula>$B2386="Solicitado"</formula>
    </cfRule>
    <cfRule type="expression" dxfId="2295" priority="3449">
      <formula>$B2386="Arribado"</formula>
    </cfRule>
    <cfRule type="expression" dxfId="2298" priority="3446">
      <formula>$B2386="Cancelado"</formula>
    </cfRule>
    <cfRule type="expression" dxfId="2299" priority="3445">
      <formula>$B2386="Cargado"</formula>
    </cfRule>
    <cfRule type="expression" dxfId="2302" priority="3450">
      <formula>$B2386="Liberado"</formula>
    </cfRule>
    <cfRule type="expression" dxfId="2296" priority="3440">
      <formula>$B2386="Solicitado"</formula>
    </cfRule>
    <cfRule type="expression" dxfId="2300" priority="3452">
      <formula>$B2386="Frontera"</formula>
    </cfRule>
    <cfRule type="expression" dxfId="2300" priority="3444">
      <formula>$B2386="Frontera"</formula>
    </cfRule>
  </conditionalFormatting>
  <conditionalFormatting sqref="A2388 C2388:H2388 J2388:K2388 M2388:U2388">
    <cfRule type="expression" dxfId="2300" priority="3916">
      <formula>$B2388="Frontera"</formula>
    </cfRule>
    <cfRule type="expression" dxfId="2301" priority="3915">
      <formula>$B2388="Descargado"</formula>
    </cfRule>
    <cfRule type="expression" dxfId="2" priority="3919">
      <formula>$B2388="Confirmado"</formula>
    </cfRule>
    <cfRule type="expression" dxfId="2302" priority="3914">
      <formula>$B2388="Liberado"</formula>
    </cfRule>
    <cfRule type="expression" dxfId="2298" priority="3918">
      <formula>$B2388="Cancelado"</formula>
    </cfRule>
    <cfRule type="expression" dxfId="2299" priority="3917">
      <formula>$B2388="Cargado"</formula>
    </cfRule>
    <cfRule type="expression" dxfId="2295" priority="3921">
      <formula>$B2388="Arribado"</formula>
    </cfRule>
    <cfRule type="expression" dxfId="2296" priority="3920">
      <formula>$B2388="Solicitado"</formula>
    </cfRule>
  </conditionalFormatting>
  <conditionalFormatting sqref="A2388 J2388:K2388 C2388:H2388 M2388:U2388">
    <cfRule type="expression" dxfId="2302" priority="3930">
      <formula>$B2388="Liberado"</formula>
    </cfRule>
    <cfRule type="expression" dxfId="2295" priority="3929">
      <formula>$B2388="Arribado"</formula>
    </cfRule>
    <cfRule type="expression" dxfId="2" priority="3927">
      <formula>$B2388="Confirmado"</formula>
    </cfRule>
    <cfRule type="expression" dxfId="2298" priority="3926">
      <formula>$B2388="Cancelado"</formula>
    </cfRule>
    <cfRule type="expression" dxfId="2299" priority="3925">
      <formula>$B2388="Cargado"</formula>
    </cfRule>
    <cfRule type="expression" dxfId="2300" priority="3924">
      <formula>$B2388="Frontera"</formula>
    </cfRule>
    <cfRule type="expression" dxfId="2301" priority="3923">
      <formula>$B2388="Descargado"</formula>
    </cfRule>
    <cfRule type="expression" dxfId="2302" priority="3922">
      <formula>$B2388="Liberado"</formula>
    </cfRule>
    <cfRule type="expression" dxfId="2301" priority="3907">
      <formula>$B2388="Descargado"</formula>
    </cfRule>
    <cfRule type="expression" dxfId="2296" priority="3928">
      <formula>$B2388="Solicitado"</formula>
    </cfRule>
    <cfRule type="expression" dxfId="2302" priority="3906">
      <formula>$B2388="Liberado"</formula>
    </cfRule>
    <cfRule type="expression" dxfId="2300" priority="3908">
      <formula>$B2388="Frontera"</formula>
    </cfRule>
    <cfRule type="expression" dxfId="2299" priority="3909">
      <formula>$B2388="Cargado"</formula>
    </cfRule>
    <cfRule type="expression" dxfId="2298" priority="3910">
      <formula>$B2388="Cancelado"</formula>
    </cfRule>
    <cfRule type="expression" dxfId="2" priority="3911">
      <formula>$B2388="Confirmado"</formula>
    </cfRule>
    <cfRule type="expression" dxfId="2296" priority="3912">
      <formula>$B2388="Solicitado"</formula>
    </cfRule>
    <cfRule type="expression" dxfId="2295" priority="3913">
      <formula>$B2388="Arribado"</formula>
    </cfRule>
    <cfRule type="expression" dxfId="2295" priority="3937">
      <formula>$B2388="Arribado"</formula>
    </cfRule>
    <cfRule type="expression" dxfId="2296" priority="3936">
      <formula>$B2388="Solicitado"</formula>
    </cfRule>
    <cfRule type="expression" dxfId="2" priority="3935">
      <formula>$B2388="Confirmado"</formula>
    </cfRule>
    <cfRule type="expression" dxfId="2298" priority="3934">
      <formula>$B2388="Cancelado"</formula>
    </cfRule>
    <cfRule type="expression" dxfId="2299" priority="3933">
      <formula>$B2388="Cargado"</formula>
    </cfRule>
    <cfRule type="expression" dxfId="2300" priority="3932">
      <formula>$B2388="Frontera"</formula>
    </cfRule>
    <cfRule type="expression" dxfId="2301" priority="3931">
      <formula>$B2388="Descargado"</formula>
    </cfRule>
  </conditionalFormatting>
  <conditionalFormatting sqref="A2388">
    <cfRule type="expression" dxfId="2" priority="3855">
      <formula>$B2388="Confirmado"</formula>
    </cfRule>
    <cfRule type="expression" dxfId="2298" priority="3862">
      <formula>$B2388="Cancelado"</formula>
    </cfRule>
    <cfRule type="expression" dxfId="2295" priority="3873">
      <formula>$B2388="Arribado"</formula>
    </cfRule>
    <cfRule type="expression" dxfId="2296" priority="3872">
      <formula>$B2388="Solicitado"</formula>
    </cfRule>
    <cfRule type="expression" dxfId="2" priority="3871">
      <formula>$B2388="Confirmado"</formula>
    </cfRule>
    <cfRule type="expression" dxfId="2298" priority="3854">
      <formula>$B2388="Cancelado"</formula>
    </cfRule>
    <cfRule type="expression" dxfId="2299" priority="3853">
      <formula>$B2388="Cargado"</formula>
    </cfRule>
    <cfRule type="expression" dxfId="2300" priority="3852">
      <formula>$B2388="Frontera"</formula>
    </cfRule>
    <cfRule type="expression" dxfId="2301" priority="3851">
      <formula>$B2388="Descargado"</formula>
    </cfRule>
    <cfRule type="expression" dxfId="2302" priority="3850">
      <formula>$B2388="Liberado"</formula>
    </cfRule>
    <cfRule type="expression" dxfId="2295" priority="3849">
      <formula>$B2388="Arribado"</formula>
    </cfRule>
    <cfRule type="expression" dxfId="2296" priority="3848">
      <formula>$B2388="Solicitado"</formula>
    </cfRule>
    <cfRule type="expression" dxfId="2" priority="3847">
      <formula>$B2388="Confirmado"</formula>
    </cfRule>
    <cfRule type="expression" dxfId="2298" priority="3846">
      <formula>$B2388="Cancelado"</formula>
    </cfRule>
    <cfRule type="expression" dxfId="2299" priority="3845">
      <formula>$B2388="Cargado"</formula>
    </cfRule>
    <cfRule type="expression" dxfId="2300" priority="3844">
      <formula>$B2388="Frontera"</formula>
    </cfRule>
    <cfRule type="expression" dxfId="2301" priority="3843">
      <formula>$B2388="Descargado"</formula>
    </cfRule>
    <cfRule type="expression" dxfId="2302" priority="3842">
      <formula>$B2388="Liberado"</formula>
    </cfRule>
    <cfRule type="expression" dxfId="2298" priority="3870">
      <formula>$B2388="Cancelado"</formula>
    </cfRule>
    <cfRule type="expression" dxfId="2299" priority="3869">
      <formula>$B2388="Cargado"</formula>
    </cfRule>
    <cfRule type="expression" dxfId="2300" priority="3868">
      <formula>$B2388="Frontera"</formula>
    </cfRule>
    <cfRule type="expression" dxfId="2301" priority="3867">
      <formula>$B2388="Descargado"</formula>
    </cfRule>
    <cfRule type="expression" dxfId="2302" priority="3866">
      <formula>$B2388="Liberado"</formula>
    </cfRule>
    <cfRule type="expression" dxfId="2295" priority="3865">
      <formula>$B2388="Arribado"</formula>
    </cfRule>
    <cfRule type="expression" dxfId="2296" priority="3864">
      <formula>$B2388="Solicitado"</formula>
    </cfRule>
    <cfRule type="expression" dxfId="2" priority="3863">
      <formula>$B2388="Confirmado"</formula>
    </cfRule>
    <cfRule type="expression" dxfId="2299" priority="3861">
      <formula>$B2388="Cargado"</formula>
    </cfRule>
    <cfRule type="expression" dxfId="2300" priority="3860">
      <formula>$B2388="Frontera"</formula>
    </cfRule>
    <cfRule type="expression" dxfId="2301" priority="3859">
      <formula>$B2388="Descargado"</formula>
    </cfRule>
    <cfRule type="expression" dxfId="2302" priority="3858">
      <formula>$B2388="Liberado"</formula>
    </cfRule>
    <cfRule type="expression" dxfId="2295" priority="3857">
      <formula>$B2388="Arribado"</formula>
    </cfRule>
    <cfRule type="expression" dxfId="2296" priority="3856">
      <formula>$B2388="Solicitado"</formula>
    </cfRule>
  </conditionalFormatting>
  <conditionalFormatting sqref="A2389 C2389:H2389 J2389:K2389 M2389:U2389">
    <cfRule type="expression" dxfId="2302" priority="3642">
      <formula>$B2389="Liberado"</formula>
    </cfRule>
    <cfRule type="expression" dxfId="2301" priority="3643">
      <formula>$B2389="Descargado"</formula>
    </cfRule>
    <cfRule type="expression" dxfId="2300" priority="3644">
      <formula>$B2389="Frontera"</formula>
    </cfRule>
    <cfRule type="expression" dxfId="2299" priority="3645">
      <formula>$B2389="Cargado"</formula>
    </cfRule>
    <cfRule type="expression" dxfId="2298" priority="3646">
      <formula>$B2389="Cancelado"</formula>
    </cfRule>
    <cfRule type="expression" dxfId="2" priority="3647">
      <formula>$B2389="Confirmado"</formula>
    </cfRule>
    <cfRule type="expression" dxfId="2296" priority="3648">
      <formula>$B2389="Solicitado"</formula>
    </cfRule>
    <cfRule type="expression" dxfId="2295" priority="3649">
      <formula>$B2389="Arribado"</formula>
    </cfRule>
  </conditionalFormatting>
  <conditionalFormatting sqref="A2389 J2389:K2389 C2389:H2389 M2389:U2389">
    <cfRule type="expression" dxfId="2301" priority="3659">
      <formula>$B2389="Descargado"</formula>
    </cfRule>
    <cfRule type="expression" dxfId="2300" priority="3660">
      <formula>$B2389="Frontera"</formula>
    </cfRule>
    <cfRule type="expression" dxfId="2299" priority="3661">
      <formula>$B2389="Cargado"</formula>
    </cfRule>
    <cfRule type="expression" dxfId="2298" priority="3662">
      <formula>$B2389="Cancelado"</formula>
    </cfRule>
    <cfRule type="expression" dxfId="2296" priority="3664">
      <formula>$B2389="Solicitado"</formula>
    </cfRule>
    <cfRule type="expression" dxfId="2" priority="3663">
      <formula>$B2389="Confirmado"</formula>
    </cfRule>
    <cfRule type="expression" dxfId="2302" priority="3634">
      <formula>$B2389="Liberado"</formula>
    </cfRule>
    <cfRule type="expression" dxfId="2301" priority="3635">
      <formula>$B2389="Descargado"</formula>
    </cfRule>
    <cfRule type="expression" dxfId="2300" priority="3636">
      <formula>$B2389="Frontera"</formula>
    </cfRule>
    <cfRule type="expression" dxfId="2299" priority="3637">
      <formula>$B2389="Cargado"</formula>
    </cfRule>
    <cfRule type="expression" dxfId="2298" priority="3638">
      <formula>$B2389="Cancelado"</formula>
    </cfRule>
    <cfRule type="expression" dxfId="2" priority="3639">
      <formula>$B2389="Confirmado"</formula>
    </cfRule>
    <cfRule type="expression" dxfId="2296" priority="3640">
      <formula>$B2389="Solicitado"</formula>
    </cfRule>
    <cfRule type="expression" dxfId="2295" priority="3641">
      <formula>$B2389="Arribado"</formula>
    </cfRule>
    <cfRule type="expression" dxfId="2300" priority="3652">
      <formula>$B2389="Frontera"</formula>
    </cfRule>
    <cfRule type="expression" dxfId="2299" priority="3653">
      <formula>$B2389="Cargado"</formula>
    </cfRule>
    <cfRule type="expression" dxfId="2298" priority="3654">
      <formula>$B2389="Cancelado"</formula>
    </cfRule>
    <cfRule type="expression" dxfId="2" priority="3655">
      <formula>$B2389="Confirmado"</formula>
    </cfRule>
    <cfRule type="expression" dxfId="2296" priority="3656">
      <formula>$B2389="Solicitado"</formula>
    </cfRule>
    <cfRule type="expression" dxfId="2295" priority="3665">
      <formula>$B2389="Arribado"</formula>
    </cfRule>
    <cfRule type="expression" dxfId="2302" priority="3650">
      <formula>$B2389="Liberado"</formula>
    </cfRule>
    <cfRule type="expression" dxfId="2301" priority="3651">
      <formula>$B2389="Descargado"</formula>
    </cfRule>
    <cfRule type="expression" dxfId="2295" priority="3657">
      <formula>$B2389="Arribado"</formula>
    </cfRule>
    <cfRule type="expression" dxfId="2302" priority="3658">
      <formula>$B2389="Liberado"</formula>
    </cfRule>
  </conditionalFormatting>
  <conditionalFormatting sqref="A2389">
    <cfRule type="expression" dxfId="2298" priority="3582">
      <formula>$B2389="Cancelado"</formula>
    </cfRule>
    <cfRule type="expression" dxfId="2295" priority="3601">
      <formula>$B2389="Arribado"</formula>
    </cfRule>
    <cfRule type="expression" dxfId="2295" priority="3577">
      <formula>$B2389="Arribado"</formula>
    </cfRule>
    <cfRule type="expression" dxfId="2301" priority="3579">
      <formula>$B2389="Descargado"</formula>
    </cfRule>
    <cfRule type="expression" dxfId="2302" priority="3578">
      <formula>$B2389="Liberado"</formula>
    </cfRule>
    <cfRule type="expression" dxfId="2296" priority="3576">
      <formula>$B2389="Solicitado"</formula>
    </cfRule>
    <cfRule type="expression" dxfId="2" priority="3575">
      <formula>$B2389="Confirmado"</formula>
    </cfRule>
    <cfRule type="expression" dxfId="2302" priority="3570">
      <formula>$B2389="Liberado"</formula>
    </cfRule>
    <cfRule type="expression" dxfId="2301" priority="3571">
      <formula>$B2389="Descargado"</formula>
    </cfRule>
    <cfRule type="expression" dxfId="2299" priority="3573">
      <formula>$B2389="Cargado"</formula>
    </cfRule>
    <cfRule type="expression" dxfId="2298" priority="3574">
      <formula>$B2389="Cancelado"</formula>
    </cfRule>
    <cfRule type="expression" dxfId="2300" priority="3572">
      <formula>$B2389="Frontera"</formula>
    </cfRule>
    <cfRule type="expression" dxfId="2300" priority="3580">
      <formula>$B2389="Frontera"</formula>
    </cfRule>
    <cfRule type="expression" dxfId="2299" priority="3581">
      <formula>$B2389="Cargado"</formula>
    </cfRule>
    <cfRule type="expression" dxfId="2" priority="3583">
      <formula>$B2389="Confirmado"</formula>
    </cfRule>
    <cfRule type="expression" dxfId="2296" priority="3584">
      <formula>$B2389="Solicitado"</formula>
    </cfRule>
    <cfRule type="expression" dxfId="2295" priority="3585">
      <formula>$B2389="Arribado"</formula>
    </cfRule>
    <cfRule type="expression" dxfId="2302" priority="3586">
      <formula>$B2389="Liberado"</formula>
    </cfRule>
    <cfRule type="expression" dxfId="2301" priority="3587">
      <formula>$B2389="Descargado"</formula>
    </cfRule>
    <cfRule type="expression" dxfId="2300" priority="3588">
      <formula>$B2389="Frontera"</formula>
    </cfRule>
    <cfRule type="expression" dxfId="2299" priority="3589">
      <formula>$B2389="Cargado"</formula>
    </cfRule>
    <cfRule type="expression" dxfId="2298" priority="3590">
      <formula>$B2389="Cancelado"</formula>
    </cfRule>
    <cfRule type="expression" dxfId="2" priority="3591">
      <formula>$B2389="Confirmado"</formula>
    </cfRule>
    <cfRule type="expression" dxfId="2296" priority="3592">
      <formula>$B2389="Solicitado"</formula>
    </cfRule>
    <cfRule type="expression" dxfId="2295" priority="3593">
      <formula>$B2389="Arribado"</formula>
    </cfRule>
    <cfRule type="expression" dxfId="2302" priority="3594">
      <formula>$B2389="Liberado"</formula>
    </cfRule>
    <cfRule type="expression" dxfId="2301" priority="3595">
      <formula>$B2389="Descargado"</formula>
    </cfRule>
    <cfRule type="expression" dxfId="2300" priority="3596">
      <formula>$B2389="Frontera"</formula>
    </cfRule>
    <cfRule type="expression" dxfId="2299" priority="3597">
      <formula>$B2389="Cargado"</formula>
    </cfRule>
    <cfRule type="expression" dxfId="2298" priority="3598">
      <formula>$B2389="Cancelado"</formula>
    </cfRule>
    <cfRule type="expression" dxfId="2" priority="3599">
      <formula>$B2389="Confirmado"</formula>
    </cfRule>
    <cfRule type="expression" dxfId="2296" priority="3600">
      <formula>$B2389="Solicitado"</formula>
    </cfRule>
  </conditionalFormatting>
  <conditionalFormatting sqref="A2390 C2390:H2390 J2390:K2390 M2390:U2390">
    <cfRule type="expression" dxfId="2295" priority="2736">
      <formula>$B2390="Arribado"</formula>
    </cfRule>
    <cfRule type="expression" dxfId="2296" priority="2735">
      <formula>$B2390="Solicitado"</formula>
    </cfRule>
    <cfRule type="expression" dxfId="2" priority="2734">
      <formula>$B2390="Confirmado"</formula>
    </cfRule>
    <cfRule type="expression" dxfId="2298" priority="2733">
      <formula>$B2390="Cancelado"</formula>
    </cfRule>
    <cfRule type="expression" dxfId="2299" priority="2732">
      <formula>$B2390="Cargado"</formula>
    </cfRule>
    <cfRule type="expression" dxfId="2300" priority="2731">
      <formula>$B2390="Frontera"</formula>
    </cfRule>
    <cfRule type="expression" dxfId="2301" priority="2730">
      <formula>$B2390="Descargado"</formula>
    </cfRule>
    <cfRule type="expression" dxfId="2302" priority="2729">
      <formula>$B2390="Liberado"</formula>
    </cfRule>
  </conditionalFormatting>
  <conditionalFormatting sqref="A2390 J2390:K2390 C2390:H2390 M2390:U2390">
    <cfRule type="expression" dxfId="2301" priority="2746">
      <formula>$B2390="Descargado"</formula>
    </cfRule>
    <cfRule type="expression" dxfId="2295" priority="2744">
      <formula>$B2390="Arribado"</formula>
    </cfRule>
    <cfRule type="expression" dxfId="2300" priority="2747">
      <formula>$B2390="Frontera"</formula>
    </cfRule>
    <cfRule type="expression" dxfId="2299" priority="2748">
      <formula>$B2390="Cargado"</formula>
    </cfRule>
    <cfRule type="expression" dxfId="2298" priority="2749">
      <formula>$B2390="Cancelado"</formula>
    </cfRule>
    <cfRule type="expression" dxfId="2" priority="2750">
      <formula>$B2390="Confirmado"</formula>
    </cfRule>
    <cfRule type="expression" dxfId="2296" priority="2751">
      <formula>$B2390="Solicitado"</formula>
    </cfRule>
    <cfRule type="expression" dxfId="2296" priority="2743">
      <formula>$B2390="Solicitado"</formula>
    </cfRule>
    <cfRule type="expression" dxfId="2302" priority="2737">
      <formula>$B2390="Liberado"</formula>
    </cfRule>
    <cfRule type="expression" dxfId="2295" priority="2752">
      <formula>$B2390="Arribado"</formula>
    </cfRule>
    <cfRule type="expression" dxfId="2295" priority="2728">
      <formula>$B2390="Arribado"</formula>
    </cfRule>
    <cfRule type="expression" dxfId="2296" priority="2727">
      <formula>$B2390="Solicitado"</formula>
    </cfRule>
    <cfRule type="expression" dxfId="2" priority="2726">
      <formula>$B2390="Confirmado"</formula>
    </cfRule>
    <cfRule type="expression" dxfId="2298" priority="2725">
      <formula>$B2390="Cancelado"</formula>
    </cfRule>
    <cfRule type="expression" dxfId="2299" priority="2724">
      <formula>$B2390="Cargado"</formula>
    </cfRule>
    <cfRule type="expression" dxfId="2300" priority="2723">
      <formula>$B2390="Frontera"</formula>
    </cfRule>
    <cfRule type="expression" dxfId="2301" priority="2722">
      <formula>$B2390="Descargado"</formula>
    </cfRule>
    <cfRule type="expression" dxfId="2302" priority="2721">
      <formula>$B2390="Liberado"</formula>
    </cfRule>
    <cfRule type="expression" dxfId="2301" priority="2738">
      <formula>$B2390="Descargado"</formula>
    </cfRule>
    <cfRule type="expression" dxfId="2300" priority="2739">
      <formula>$B2390="Frontera"</formula>
    </cfRule>
    <cfRule type="expression" dxfId="2299" priority="2740">
      <formula>$B2390="Cargado"</formula>
    </cfRule>
    <cfRule type="expression" dxfId="2298" priority="2741">
      <formula>$B2390="Cancelado"</formula>
    </cfRule>
    <cfRule type="expression" dxfId="2302" priority="2745">
      <formula>$B2390="Liberado"</formula>
    </cfRule>
    <cfRule type="expression" dxfId="2" priority="2742">
      <formula>$B2390="Confirmado"</formula>
    </cfRule>
  </conditionalFormatting>
  <conditionalFormatting sqref="A2390">
    <cfRule type="expression" dxfId="2296" priority="2687">
      <formula>$B2390="Solicitado"</formula>
    </cfRule>
    <cfRule type="expression" dxfId="2" priority="2686">
      <formula>$B2390="Confirmado"</formula>
    </cfRule>
    <cfRule type="expression" dxfId="2298" priority="2685">
      <formula>$B2390="Cancelado"</formula>
    </cfRule>
    <cfRule type="expression" dxfId="2299" priority="2684">
      <formula>$B2390="Cargado"</formula>
    </cfRule>
    <cfRule type="expression" dxfId="2300" priority="2683">
      <formula>$B2390="Frontera"</formula>
    </cfRule>
    <cfRule type="expression" dxfId="2295" priority="2664">
      <formula>$B2390="Arribado"</formula>
    </cfRule>
    <cfRule type="expression" dxfId="2302" priority="2665">
      <formula>$B2390="Liberado"</formula>
    </cfRule>
    <cfRule type="expression" dxfId="2301" priority="2666">
      <formula>$B2390="Descargado"</formula>
    </cfRule>
    <cfRule type="expression" dxfId="2300" priority="2667">
      <formula>$B2390="Frontera"</formula>
    </cfRule>
    <cfRule type="expression" dxfId="2299" priority="2668">
      <formula>$B2390="Cargado"</formula>
    </cfRule>
    <cfRule type="expression" dxfId="2298" priority="2669">
      <formula>$B2390="Cancelado"</formula>
    </cfRule>
    <cfRule type="expression" dxfId="2" priority="2670">
      <formula>$B2390="Confirmado"</formula>
    </cfRule>
    <cfRule type="expression" dxfId="2296" priority="2671">
      <formula>$B2390="Solicitado"</formula>
    </cfRule>
    <cfRule type="expression" dxfId="2301" priority="2682">
      <formula>$B2390="Descargado"</formula>
    </cfRule>
    <cfRule type="expression" dxfId="2302" priority="2681">
      <formula>$B2390="Liberado"</formula>
    </cfRule>
    <cfRule type="expression" dxfId="2295" priority="2680">
      <formula>$B2390="Arribado"</formula>
    </cfRule>
    <cfRule type="expression" dxfId="2295" priority="2672">
      <formula>$B2390="Arribado"</formula>
    </cfRule>
    <cfRule type="expression" dxfId="2302" priority="2673">
      <formula>$B2390="Liberado"</formula>
    </cfRule>
    <cfRule type="expression" dxfId="2301" priority="2674">
      <formula>$B2390="Descargado"</formula>
    </cfRule>
    <cfRule type="expression" dxfId="2295" priority="2688">
      <formula>$B2390="Arribado"</formula>
    </cfRule>
    <cfRule type="expression" dxfId="2300" priority="2675">
      <formula>$B2390="Frontera"</formula>
    </cfRule>
    <cfRule type="expression" dxfId="2299" priority="2676">
      <formula>$B2390="Cargado"</formula>
    </cfRule>
    <cfRule type="expression" dxfId="2298" priority="2677">
      <formula>$B2390="Cancelado"</formula>
    </cfRule>
    <cfRule type="expression" dxfId="2" priority="2678">
      <formula>$B2390="Confirmado"</formula>
    </cfRule>
    <cfRule type="expression" dxfId="2296" priority="2679">
      <formula>$B2390="Solicitado"</formula>
    </cfRule>
    <cfRule type="expression" dxfId="2" priority="2662">
      <formula>$B2390="Confirmado"</formula>
    </cfRule>
    <cfRule type="expression" dxfId="2302" priority="2657">
      <formula>$B2390="Liberado"</formula>
    </cfRule>
    <cfRule type="expression" dxfId="2301" priority="2658">
      <formula>$B2390="Descargado"</formula>
    </cfRule>
    <cfRule type="expression" dxfId="2300" priority="2659">
      <formula>$B2390="Frontera"</formula>
    </cfRule>
    <cfRule type="expression" dxfId="2299" priority="2660">
      <formula>$B2390="Cargado"</formula>
    </cfRule>
    <cfRule type="expression" dxfId="2298" priority="2661">
      <formula>$B2390="Cancelado"</formula>
    </cfRule>
    <cfRule type="expression" dxfId="2296" priority="2663">
      <formula>$B2390="Solicitado"</formula>
    </cfRule>
  </conditionalFormatting>
  <conditionalFormatting sqref="A2391 C2391:H2391 J2391:K2391 M2391:U2391">
    <cfRule type="expression" dxfId="2300" priority="4316">
      <formula>$B2391="Frontera"</formula>
    </cfRule>
    <cfRule type="expression" dxfId="2298" priority="4318">
      <formula>$B2391="Cancelado"</formula>
    </cfRule>
    <cfRule type="expression" dxfId="2299" priority="4317">
      <formula>$B2391="Cargado"</formula>
    </cfRule>
    <cfRule type="expression" dxfId="2296" priority="4320">
      <formula>$B2391="Solicitado"</formula>
    </cfRule>
    <cfRule type="expression" dxfId="2301" priority="4315">
      <formula>$B2391="Descargado"</formula>
    </cfRule>
    <cfRule type="expression" dxfId="2302" priority="4314">
      <formula>$B2391="Liberado"</formula>
    </cfRule>
    <cfRule type="expression" dxfId="2295" priority="4321">
      <formula>$B2391="Arribado"</formula>
    </cfRule>
    <cfRule type="expression" dxfId="2" priority="4319">
      <formula>$B2391="Confirmado"</formula>
    </cfRule>
  </conditionalFormatting>
  <conditionalFormatting sqref="A2391 J2391:K2391 C2391:H2391 M2391:U2391">
    <cfRule type="expression" dxfId="2301" priority="4307">
      <formula>$B2391="Descargado"</formula>
    </cfRule>
    <cfRule type="expression" dxfId="2302" priority="4306">
      <formula>$B2391="Liberado"</formula>
    </cfRule>
    <cfRule type="expression" dxfId="2300" priority="4308">
      <formula>$B2391="Frontera"</formula>
    </cfRule>
    <cfRule type="expression" dxfId="2299" priority="4309">
      <formula>$B2391="Cargado"</formula>
    </cfRule>
    <cfRule type="expression" dxfId="2" priority="4311">
      <formula>$B2391="Confirmado"</formula>
    </cfRule>
    <cfRule type="expression" dxfId="2299" priority="4333">
      <formula>$B2391="Cargado"</formula>
    </cfRule>
    <cfRule type="expression" dxfId="2300" priority="4332">
      <formula>$B2391="Frontera"</formula>
    </cfRule>
    <cfRule type="expression" dxfId="2298" priority="4334">
      <formula>$B2391="Cancelado"</formula>
    </cfRule>
    <cfRule type="expression" dxfId="2" priority="4335">
      <formula>$B2391="Confirmado"</formula>
    </cfRule>
    <cfRule type="expression" dxfId="2296" priority="4336">
      <formula>$B2391="Solicitado"</formula>
    </cfRule>
    <cfRule type="expression" dxfId="2302" priority="4330">
      <formula>$B2391="Liberado"</formula>
    </cfRule>
    <cfRule type="expression" dxfId="2295" priority="4329">
      <formula>$B2391="Arribado"</formula>
    </cfRule>
    <cfRule type="expression" dxfId="2296" priority="4328">
      <formula>$B2391="Solicitado"</formula>
    </cfRule>
    <cfRule type="expression" dxfId="2" priority="4327">
      <formula>$B2391="Confirmado"</formula>
    </cfRule>
    <cfRule type="expression" dxfId="2298" priority="4326">
      <formula>$B2391="Cancelado"</formula>
    </cfRule>
    <cfRule type="expression" dxfId="2299" priority="4325">
      <formula>$B2391="Cargado"</formula>
    </cfRule>
    <cfRule type="expression" dxfId="2300" priority="4324">
      <formula>$B2391="Frontera"</formula>
    </cfRule>
    <cfRule type="expression" dxfId="2301" priority="4323">
      <formula>$B2391="Descargado"</formula>
    </cfRule>
    <cfRule type="expression" dxfId="2302" priority="4322">
      <formula>$B2391="Liberado"</formula>
    </cfRule>
    <cfRule type="expression" dxfId="2298" priority="4310">
      <formula>$B2391="Cancelado"</formula>
    </cfRule>
    <cfRule type="expression" dxfId="2295" priority="4313">
      <formula>$B2391="Arribado"</formula>
    </cfRule>
    <cfRule type="expression" dxfId="2296" priority="4312">
      <formula>$B2391="Solicitado"</formula>
    </cfRule>
    <cfRule type="expression" dxfId="2301" priority="4331">
      <formula>$B2391="Descargado"</formula>
    </cfRule>
    <cfRule type="expression" dxfId="2295" priority="4337">
      <formula>$B2391="Arribado"</formula>
    </cfRule>
  </conditionalFormatting>
  <conditionalFormatting sqref="A2391">
    <cfRule type="expression" dxfId="2295" priority="4257">
      <formula>$B2391="Arribado"</formula>
    </cfRule>
    <cfRule type="expression" dxfId="2302" priority="4258">
      <formula>$B2391="Liberado"</formula>
    </cfRule>
    <cfRule type="expression" dxfId="2299" priority="4261">
      <formula>$B2391="Cargado"</formula>
    </cfRule>
    <cfRule type="expression" dxfId="2295" priority="4249">
      <formula>$B2391="Arribado"</formula>
    </cfRule>
    <cfRule type="expression" dxfId="2301" priority="4259">
      <formula>$B2391="Descargado"</formula>
    </cfRule>
    <cfRule type="expression" dxfId="2" priority="4263">
      <formula>$B2391="Confirmado"</formula>
    </cfRule>
    <cfRule type="expression" dxfId="2300" priority="4268">
      <formula>$B2391="Frontera"</formula>
    </cfRule>
    <cfRule type="expression" dxfId="2295" priority="4273">
      <formula>$B2391="Arribado"</formula>
    </cfRule>
    <cfRule type="expression" dxfId="2301" priority="4267">
      <formula>$B2391="Descargado"</formula>
    </cfRule>
    <cfRule type="expression" dxfId="2299" priority="4269">
      <formula>$B2391="Cargado"</formula>
    </cfRule>
    <cfRule type="expression" dxfId="2298" priority="4270">
      <formula>$B2391="Cancelado"</formula>
    </cfRule>
    <cfRule type="expression" dxfId="2295" priority="4265">
      <formula>$B2391="Arribado"</formula>
    </cfRule>
    <cfRule type="expression" dxfId="2296" priority="4264">
      <formula>$B2391="Solicitado"</formula>
    </cfRule>
    <cfRule type="expression" dxfId="2302" priority="4266">
      <formula>$B2391="Liberado"</formula>
    </cfRule>
    <cfRule type="expression" dxfId="2300" priority="4260">
      <formula>$B2391="Frontera"</formula>
    </cfRule>
    <cfRule type="expression" dxfId="2" priority="4271">
      <formula>$B2391="Confirmado"</formula>
    </cfRule>
    <cfRule type="expression" dxfId="2" priority="4255">
      <formula>$B2391="Confirmado"</formula>
    </cfRule>
    <cfRule type="expression" dxfId="2298" priority="4254">
      <formula>$B2391="Cancelado"</formula>
    </cfRule>
    <cfRule type="expression" dxfId="2299" priority="4253">
      <formula>$B2391="Cargado"</formula>
    </cfRule>
    <cfRule type="expression" dxfId="2300" priority="4252">
      <formula>$B2391="Frontera"</formula>
    </cfRule>
    <cfRule type="expression" dxfId="2301" priority="4251">
      <formula>$B2391="Descargado"</formula>
    </cfRule>
    <cfRule type="expression" dxfId="2302" priority="4250">
      <formula>$B2391="Liberado"</formula>
    </cfRule>
    <cfRule type="expression" dxfId="2296" priority="4248">
      <formula>$B2391="Solicitado"</formula>
    </cfRule>
    <cfRule type="expression" dxfId="2296" priority="4256">
      <formula>$B2391="Solicitado"</formula>
    </cfRule>
    <cfRule type="expression" dxfId="2298" priority="4246">
      <formula>$B2391="Cancelado"</formula>
    </cfRule>
    <cfRule type="expression" dxfId="2299" priority="4245">
      <formula>$B2391="Cargado"</formula>
    </cfRule>
    <cfRule type="expression" dxfId="2300" priority="4244">
      <formula>$B2391="Frontera"</formula>
    </cfRule>
    <cfRule type="expression" dxfId="2301" priority="4243">
      <formula>$B2391="Descargado"</formula>
    </cfRule>
    <cfRule type="expression" dxfId="2302" priority="4242">
      <formula>$B2391="Liberado"</formula>
    </cfRule>
    <cfRule type="expression" dxfId="2298" priority="4262">
      <formula>$B2391="Cancelado"</formula>
    </cfRule>
    <cfRule type="expression" dxfId="2296" priority="4272">
      <formula>$B2391="Solicitado"</formula>
    </cfRule>
    <cfRule type="expression" dxfId="2" priority="4247">
      <formula>$B2391="Confirmado"</formula>
    </cfRule>
  </conditionalFormatting>
  <conditionalFormatting sqref="A2392 C2392:H2392 J2392:K2392 M2392:U2392">
    <cfRule type="expression" dxfId="2299" priority="1948">
      <formula>$B2392="Cargado"</formula>
    </cfRule>
    <cfRule type="expression" dxfId="2295" priority="1952">
      <formula>$B2392="Arribado"</formula>
    </cfRule>
    <cfRule type="expression" dxfId="2296" priority="1951">
      <formula>$B2392="Solicitado"</formula>
    </cfRule>
    <cfRule type="expression" dxfId="2" priority="1950">
      <formula>$B2392="Confirmado"</formula>
    </cfRule>
    <cfRule type="expression" dxfId="2298" priority="1949">
      <formula>$B2392="Cancelado"</formula>
    </cfRule>
    <cfRule type="expression" dxfId="2300" priority="1947">
      <formula>$B2392="Frontera"</formula>
    </cfRule>
    <cfRule type="expression" dxfId="2302" priority="1945">
      <formula>$B2392="Liberado"</formula>
    </cfRule>
    <cfRule type="expression" dxfId="2301" priority="1946">
      <formula>$B2392="Descargado"</formula>
    </cfRule>
  </conditionalFormatting>
  <conditionalFormatting sqref="A2392 J2392:K2392 C2392:H2392 M2392:U2392">
    <cfRule type="expression" dxfId="2" priority="1942">
      <formula>$B2392="Confirmado"</formula>
    </cfRule>
    <cfRule type="expression" dxfId="2298" priority="1941">
      <formula>$B2392="Cancelado"</formula>
    </cfRule>
    <cfRule type="expression" dxfId="2299" priority="1940">
      <formula>$B2392="Cargado"</formula>
    </cfRule>
    <cfRule type="expression" dxfId="2301" priority="1954">
      <formula>$B2392="Descargado"</formula>
    </cfRule>
    <cfRule type="expression" dxfId="2302" priority="1961">
      <formula>$B2392="Liberado"</formula>
    </cfRule>
    <cfRule type="expression" dxfId="2296" priority="1959">
      <formula>$B2392="Solicitado"</formula>
    </cfRule>
    <cfRule type="expression" dxfId="2" priority="1958">
      <formula>$B2392="Confirmado"</formula>
    </cfRule>
    <cfRule type="expression" dxfId="2298" priority="1957">
      <formula>$B2392="Cancelado"</formula>
    </cfRule>
    <cfRule type="expression" dxfId="2299" priority="1956">
      <formula>$B2392="Cargado"</formula>
    </cfRule>
    <cfRule type="expression" dxfId="2295" priority="1960">
      <formula>$B2392="Arribado"</formula>
    </cfRule>
    <cfRule type="expression" dxfId="2300" priority="1955">
      <formula>$B2392="Frontera"</formula>
    </cfRule>
    <cfRule type="expression" dxfId="2301" priority="1938">
      <formula>$B2392="Descargado"</formula>
    </cfRule>
    <cfRule type="expression" dxfId="2301" priority="1962">
      <formula>$B2392="Descargado"</formula>
    </cfRule>
    <cfRule type="expression" dxfId="2300" priority="1963">
      <formula>$B2392="Frontera"</formula>
    </cfRule>
    <cfRule type="expression" dxfId="2299" priority="1964">
      <formula>$B2392="Cargado"</formula>
    </cfRule>
    <cfRule type="expression" dxfId="2298" priority="1965">
      <formula>$B2392="Cancelado"</formula>
    </cfRule>
    <cfRule type="expression" dxfId="2" priority="1966">
      <formula>$B2392="Confirmado"</formula>
    </cfRule>
    <cfRule type="expression" dxfId="2296" priority="1967">
      <formula>$B2392="Solicitado"</formula>
    </cfRule>
    <cfRule type="expression" dxfId="2295" priority="1968">
      <formula>$B2392="Arribado"</formula>
    </cfRule>
    <cfRule type="expression" dxfId="2302" priority="1937">
      <formula>$B2392="Liberado"</formula>
    </cfRule>
    <cfRule type="expression" dxfId="2300" priority="1939">
      <formula>$B2392="Frontera"</formula>
    </cfRule>
    <cfRule type="expression" dxfId="2295" priority="1944">
      <formula>$B2392="Arribado"</formula>
    </cfRule>
    <cfRule type="expression" dxfId="2296" priority="1943">
      <formula>$B2392="Solicitado"</formula>
    </cfRule>
    <cfRule type="expression" dxfId="2302" priority="1953">
      <formula>$B2392="Liberado"</formula>
    </cfRule>
  </conditionalFormatting>
  <conditionalFormatting sqref="A2392">
    <cfRule type="expression" dxfId="2300" priority="1875">
      <formula>$B2392="Frontera"</formula>
    </cfRule>
    <cfRule type="expression" dxfId="2299" priority="1876">
      <formula>$B2392="Cargado"</formula>
    </cfRule>
    <cfRule type="expression" dxfId="2299" priority="1884">
      <formula>$B2392="Cargado"</formula>
    </cfRule>
    <cfRule type="expression" dxfId="2298" priority="1877">
      <formula>$B2392="Cancelado"</formula>
    </cfRule>
    <cfRule type="expression" dxfId="2" priority="1878">
      <formula>$B2392="Confirmado"</formula>
    </cfRule>
    <cfRule type="expression" dxfId="2296" priority="1879">
      <formula>$B2392="Solicitado"</formula>
    </cfRule>
    <cfRule type="expression" dxfId="2295" priority="1880">
      <formula>$B2392="Arribado"</formula>
    </cfRule>
    <cfRule type="expression" dxfId="2298" priority="1885">
      <formula>$B2392="Cancelado"</formula>
    </cfRule>
    <cfRule type="expression" dxfId="2" priority="1886">
      <formula>$B2392="Confirmado"</formula>
    </cfRule>
    <cfRule type="expression" dxfId="2296" priority="1887">
      <formula>$B2392="Solicitado"</formula>
    </cfRule>
    <cfRule type="expression" dxfId="2295" priority="1888">
      <formula>$B2392="Arribado"</formula>
    </cfRule>
    <cfRule type="expression" dxfId="2302" priority="1889">
      <formula>$B2392="Liberado"</formula>
    </cfRule>
    <cfRule type="expression" dxfId="2301" priority="1890">
      <formula>$B2392="Descargado"</formula>
    </cfRule>
    <cfRule type="expression" dxfId="2300" priority="1891">
      <formula>$B2392="Frontera"</formula>
    </cfRule>
    <cfRule type="expression" dxfId="2299" priority="1892">
      <formula>$B2392="Cargado"</formula>
    </cfRule>
    <cfRule type="expression" dxfId="2298" priority="1893">
      <formula>$B2392="Cancelado"</formula>
    </cfRule>
    <cfRule type="expression" dxfId="2" priority="1894">
      <formula>$B2392="Confirmado"</formula>
    </cfRule>
    <cfRule type="expression" dxfId="2296" priority="1895">
      <formula>$B2392="Solicitado"</formula>
    </cfRule>
    <cfRule type="expression" dxfId="2295" priority="1896">
      <formula>$B2392="Arribado"</formula>
    </cfRule>
    <cfRule type="expression" dxfId="2302" priority="1897">
      <formula>$B2392="Liberado"</formula>
    </cfRule>
    <cfRule type="expression" dxfId="2301" priority="1898">
      <formula>$B2392="Descargado"</formula>
    </cfRule>
    <cfRule type="expression" dxfId="2300" priority="1899">
      <formula>$B2392="Frontera"</formula>
    </cfRule>
    <cfRule type="expression" dxfId="2299" priority="1900">
      <formula>$B2392="Cargado"</formula>
    </cfRule>
    <cfRule type="expression" dxfId="2302" priority="1881">
      <formula>$B2392="Liberado"</formula>
    </cfRule>
    <cfRule type="expression" dxfId="2301" priority="1882">
      <formula>$B2392="Descargado"</formula>
    </cfRule>
    <cfRule type="expression" dxfId="2300" priority="1883">
      <formula>$B2392="Frontera"</formula>
    </cfRule>
    <cfRule type="expression" dxfId="2298" priority="1901">
      <formula>$B2392="Cancelado"</formula>
    </cfRule>
    <cfRule type="expression" dxfId="2" priority="1902">
      <formula>$B2392="Confirmado"</formula>
    </cfRule>
    <cfRule type="expression" dxfId="2296" priority="1903">
      <formula>$B2392="Solicitado"</formula>
    </cfRule>
    <cfRule type="expression" dxfId="2295" priority="1904">
      <formula>$B2392="Arribado"</formula>
    </cfRule>
    <cfRule type="expression" dxfId="2302" priority="1873">
      <formula>$B2392="Liberado"</formula>
    </cfRule>
    <cfRule type="expression" dxfId="2301" priority="1874">
      <formula>$B2392="Descargado"</formula>
    </cfRule>
  </conditionalFormatting>
  <conditionalFormatting sqref="A2393 C2393:H2393 J2393:K2393 M2393:U2393">
    <cfRule type="expression" dxfId="2295" priority="1648">
      <formula>$B2393="Arribado"</formula>
    </cfRule>
    <cfRule type="expression" dxfId="2296" priority="1647">
      <formula>$B2393="Solicitado"</formula>
    </cfRule>
    <cfRule type="expression" dxfId="2" priority="1646">
      <formula>$B2393="Confirmado"</formula>
    </cfRule>
    <cfRule type="expression" dxfId="2298" priority="1645">
      <formula>$B2393="Cancelado"</formula>
    </cfRule>
    <cfRule type="expression" dxfId="2299" priority="1644">
      <formula>$B2393="Cargado"</formula>
    </cfRule>
    <cfRule type="expression" dxfId="2300" priority="1643">
      <formula>$B2393="Frontera"</formula>
    </cfRule>
    <cfRule type="expression" dxfId="2301" priority="1642">
      <formula>$B2393="Descargado"</formula>
    </cfRule>
    <cfRule type="expression" dxfId="2302" priority="1641">
      <formula>$B2393="Liberado"</formula>
    </cfRule>
  </conditionalFormatting>
  <conditionalFormatting sqref="A2393 J2393:K2393 C2393:H2393 M2393:U2393">
    <cfRule type="expression" dxfId="2296" priority="1639">
      <formula>$B2393="Solicitado"</formula>
    </cfRule>
    <cfRule type="expression" dxfId="2301" priority="1650">
      <formula>$B2393="Descargado"</formula>
    </cfRule>
    <cfRule type="expression" dxfId="2302" priority="1657">
      <formula>$B2393="Liberado"</formula>
    </cfRule>
    <cfRule type="expression" dxfId="2295" priority="1656">
      <formula>$B2393="Arribado"</formula>
    </cfRule>
    <cfRule type="expression" dxfId="2296" priority="1655">
      <formula>$B2393="Solicitado"</formula>
    </cfRule>
    <cfRule type="expression" dxfId="2" priority="1654">
      <formula>$B2393="Confirmado"</formula>
    </cfRule>
    <cfRule type="expression" dxfId="2300" priority="1651">
      <formula>$B2393="Frontera"</formula>
    </cfRule>
    <cfRule type="expression" dxfId="2298" priority="1637">
      <formula>$B2393="Cancelado"</formula>
    </cfRule>
    <cfRule type="expression" dxfId="2299" priority="1652">
      <formula>$B2393="Cargado"</formula>
    </cfRule>
    <cfRule type="expression" dxfId="2298" priority="1653">
      <formula>$B2393="Cancelado"</formula>
    </cfRule>
    <cfRule type="expression" dxfId="2302" priority="1633">
      <formula>$B2393="Liberado"</formula>
    </cfRule>
    <cfRule type="expression" dxfId="2301" priority="1634">
      <formula>$B2393="Descargado"</formula>
    </cfRule>
    <cfRule type="expression" dxfId="2301" priority="1658">
      <formula>$B2393="Descargado"</formula>
    </cfRule>
    <cfRule type="expression" dxfId="2300" priority="1635">
      <formula>$B2393="Frontera"</formula>
    </cfRule>
    <cfRule type="expression" dxfId="2299" priority="1636">
      <formula>$B2393="Cargado"</formula>
    </cfRule>
    <cfRule type="expression" dxfId="2295" priority="1664">
      <formula>$B2393="Arribado"</formula>
    </cfRule>
    <cfRule type="expression" dxfId="2" priority="1638">
      <formula>$B2393="Confirmado"</formula>
    </cfRule>
    <cfRule type="expression" dxfId="2295" priority="1640">
      <formula>$B2393="Arribado"</formula>
    </cfRule>
    <cfRule type="expression" dxfId="2302" priority="1649">
      <formula>$B2393="Liberado"</formula>
    </cfRule>
    <cfRule type="expression" dxfId="2296" priority="1663">
      <formula>$B2393="Solicitado"</formula>
    </cfRule>
    <cfRule type="expression" dxfId="2" priority="1662">
      <formula>$B2393="Confirmado"</formula>
    </cfRule>
    <cfRule type="expression" dxfId="2298" priority="1661">
      <formula>$B2393="Cancelado"</formula>
    </cfRule>
    <cfRule type="expression" dxfId="2299" priority="1660">
      <formula>$B2393="Cargado"</formula>
    </cfRule>
    <cfRule type="expression" dxfId="2300" priority="1659">
      <formula>$B2393="Frontera"</formula>
    </cfRule>
  </conditionalFormatting>
  <conditionalFormatting sqref="A2393">
    <cfRule type="expression" dxfId="2302" priority="1593">
      <formula>$B2393="Liberado"</formula>
    </cfRule>
    <cfRule type="expression" dxfId="2300" priority="1587">
      <formula>$B2393="Frontera"</formula>
    </cfRule>
    <cfRule type="expression" dxfId="2299" priority="1588">
      <formula>$B2393="Cargado"</formula>
    </cfRule>
    <cfRule type="expression" dxfId="2298" priority="1589">
      <formula>$B2393="Cancelado"</formula>
    </cfRule>
    <cfRule type="expression" dxfId="2" priority="1590">
      <formula>$B2393="Confirmado"</formula>
    </cfRule>
    <cfRule type="expression" dxfId="2296" priority="1591">
      <formula>$B2393="Solicitado"</formula>
    </cfRule>
    <cfRule type="expression" dxfId="2295" priority="1592">
      <formula>$B2393="Arribado"</formula>
    </cfRule>
    <cfRule type="expression" dxfId="2301" priority="1594">
      <formula>$B2393="Descargado"</formula>
    </cfRule>
    <cfRule type="expression" dxfId="2301" priority="1586">
      <formula>$B2393="Descargado"</formula>
    </cfRule>
    <cfRule type="expression" dxfId="2300" priority="1595">
      <formula>$B2393="Frontera"</formula>
    </cfRule>
    <cfRule type="expression" dxfId="2299" priority="1596">
      <formula>$B2393="Cargado"</formula>
    </cfRule>
    <cfRule type="expression" dxfId="2298" priority="1597">
      <formula>$B2393="Cancelado"</formula>
    </cfRule>
    <cfRule type="expression" dxfId="2" priority="1598">
      <formula>$B2393="Confirmado"</formula>
    </cfRule>
    <cfRule type="expression" dxfId="2296" priority="1599">
      <formula>$B2393="Solicitado"</formula>
    </cfRule>
    <cfRule type="expression" dxfId="2295" priority="1600">
      <formula>$B2393="Arribado"</formula>
    </cfRule>
    <cfRule type="expression" dxfId="2298" priority="1581">
      <formula>$B2393="Cancelado"</formula>
    </cfRule>
    <cfRule type="expression" dxfId="2299" priority="1580">
      <formula>$B2393="Cargado"</formula>
    </cfRule>
    <cfRule type="expression" dxfId="2300" priority="1579">
      <formula>$B2393="Frontera"</formula>
    </cfRule>
    <cfRule type="expression" dxfId="2301" priority="1578">
      <formula>$B2393="Descargado"</formula>
    </cfRule>
    <cfRule type="expression" dxfId="2295" priority="1576">
      <formula>$B2393="Arribado"</formula>
    </cfRule>
    <cfRule type="expression" dxfId="2302" priority="1569">
      <formula>$B2393="Liberado"</formula>
    </cfRule>
    <cfRule type="expression" dxfId="2301" priority="1570">
      <formula>$B2393="Descargado"</formula>
    </cfRule>
    <cfRule type="expression" dxfId="2300" priority="1571">
      <formula>$B2393="Frontera"</formula>
    </cfRule>
    <cfRule type="expression" dxfId="2299" priority="1572">
      <formula>$B2393="Cargado"</formula>
    </cfRule>
    <cfRule type="expression" dxfId="2298" priority="1573">
      <formula>$B2393="Cancelado"</formula>
    </cfRule>
    <cfRule type="expression" dxfId="2296" priority="1583">
      <formula>$B2393="Solicitado"</formula>
    </cfRule>
    <cfRule type="expression" dxfId="2302" priority="1577">
      <formula>$B2393="Liberado"</formula>
    </cfRule>
    <cfRule type="expression" dxfId="2296" priority="1575">
      <formula>$B2393="Solicitado"</formula>
    </cfRule>
    <cfRule type="expression" dxfId="2" priority="1574">
      <formula>$B2393="Confirmado"</formula>
    </cfRule>
    <cfRule type="expression" dxfId="2" priority="1582">
      <formula>$B2393="Confirmado"</formula>
    </cfRule>
    <cfRule type="expression" dxfId="2295" priority="1584">
      <formula>$B2393="Arribado"</formula>
    </cfRule>
    <cfRule type="expression" dxfId="2302" priority="1585">
      <formula>$B2393="Liberado"</formula>
    </cfRule>
  </conditionalFormatting>
  <conditionalFormatting sqref="A2394 C2394:H2394 J2394:K2394 M2394:U2394">
    <cfRule type="expression" dxfId="2298" priority="2557">
      <formula>$B2394="Cancelado"</formula>
    </cfRule>
    <cfRule type="expression" dxfId="2296" priority="2559">
      <formula>$B2394="Solicitado"</formula>
    </cfRule>
    <cfRule type="expression" dxfId="2295" priority="2560">
      <formula>$B2394="Arribado"</formula>
    </cfRule>
    <cfRule type="expression" dxfId="2" priority="2558">
      <formula>$B2394="Confirmado"</formula>
    </cfRule>
    <cfRule type="expression" dxfId="2300" priority="2555">
      <formula>$B2394="Frontera"</formula>
    </cfRule>
    <cfRule type="expression" dxfId="2302" priority="2553">
      <formula>$B2394="Liberado"</formula>
    </cfRule>
    <cfRule type="expression" dxfId="2299" priority="2556">
      <formula>$B2394="Cargado"</formula>
    </cfRule>
    <cfRule type="expression" dxfId="2301" priority="2554">
      <formula>$B2394="Descargado"</formula>
    </cfRule>
  </conditionalFormatting>
  <conditionalFormatting sqref="A2394 J2394:K2394 C2394:H2394 M2394:U2394">
    <cfRule type="expression" dxfId="2298" priority="2573">
      <formula>$B2394="Cancelado"</formula>
    </cfRule>
    <cfRule type="expression" dxfId="2299" priority="2572">
      <formula>$B2394="Cargado"</formula>
    </cfRule>
    <cfRule type="expression" dxfId="2300" priority="2571">
      <formula>$B2394="Frontera"</formula>
    </cfRule>
    <cfRule type="expression" dxfId="2301" priority="2570">
      <formula>$B2394="Descargado"</formula>
    </cfRule>
    <cfRule type="expression" dxfId="2302" priority="2569">
      <formula>$B2394="Liberado"</formula>
    </cfRule>
    <cfRule type="expression" dxfId="2295" priority="2568">
      <formula>$B2394="Arribado"</formula>
    </cfRule>
    <cfRule type="expression" dxfId="2296" priority="2567">
      <formula>$B2394="Solicitado"</formula>
    </cfRule>
    <cfRule type="expression" dxfId="2298" priority="2565">
      <formula>$B2394="Cancelado"</formula>
    </cfRule>
    <cfRule type="expression" dxfId="2299" priority="2564">
      <formula>$B2394="Cargado"</formula>
    </cfRule>
    <cfRule type="expression" dxfId="2301" priority="2562">
      <formula>$B2394="Descargado"</formula>
    </cfRule>
    <cfRule type="expression" dxfId="2302" priority="2561">
      <formula>$B2394="Liberado"</formula>
    </cfRule>
    <cfRule type="expression" dxfId="2299" priority="2548">
      <formula>$B2394="Cargado"</formula>
    </cfRule>
    <cfRule type="expression" dxfId="2300" priority="2547">
      <formula>$B2394="Frontera"</formula>
    </cfRule>
    <cfRule type="expression" dxfId="2301" priority="2546">
      <formula>$B2394="Descargado"</formula>
    </cfRule>
    <cfRule type="expression" dxfId="2300" priority="2563">
      <formula>$B2394="Frontera"</formula>
    </cfRule>
    <cfRule type="expression" dxfId="2302" priority="2545">
      <formula>$B2394="Liberado"</formula>
    </cfRule>
    <cfRule type="expression" dxfId="2295" priority="2576">
      <formula>$B2394="Arribado"</formula>
    </cfRule>
    <cfRule type="expression" dxfId="2296" priority="2575">
      <formula>$B2394="Solicitado"</formula>
    </cfRule>
    <cfRule type="expression" dxfId="2" priority="2574">
      <formula>$B2394="Confirmado"</formula>
    </cfRule>
    <cfRule type="expression" dxfId="2" priority="2566">
      <formula>$B2394="Confirmado"</formula>
    </cfRule>
    <cfRule type="expression" dxfId="2295" priority="2552">
      <formula>$B2394="Arribado"</formula>
    </cfRule>
    <cfRule type="expression" dxfId="2296" priority="2551">
      <formula>$B2394="Solicitado"</formula>
    </cfRule>
    <cfRule type="expression" dxfId="2" priority="2550">
      <formula>$B2394="Confirmado"</formula>
    </cfRule>
    <cfRule type="expression" dxfId="2298" priority="2549">
      <formula>$B2394="Cancelado"</formula>
    </cfRule>
  </conditionalFormatting>
  <conditionalFormatting sqref="A2394">
    <cfRule type="expression" dxfId="2302" priority="2497">
      <formula>$B2394="Liberado"</formula>
    </cfRule>
    <cfRule type="expression" dxfId="2301" priority="2490">
      <formula>$B2394="Descargado"</formula>
    </cfRule>
    <cfRule type="expression" dxfId="2296" priority="2511">
      <formula>$B2394="Solicitado"</formula>
    </cfRule>
    <cfRule type="expression" dxfId="2" priority="2510">
      <formula>$B2394="Confirmado"</formula>
    </cfRule>
    <cfRule type="expression" dxfId="2298" priority="2509">
      <formula>$B2394="Cancelado"</formula>
    </cfRule>
    <cfRule type="expression" dxfId="2299" priority="2508">
      <formula>$B2394="Cargado"</formula>
    </cfRule>
    <cfRule type="expression" dxfId="2300" priority="2507">
      <formula>$B2394="Frontera"</formula>
    </cfRule>
    <cfRule type="expression" dxfId="2301" priority="2506">
      <formula>$B2394="Descargado"</formula>
    </cfRule>
    <cfRule type="expression" dxfId="2302" priority="2505">
      <formula>$B2394="Liberado"</formula>
    </cfRule>
    <cfRule type="expression" dxfId="2295" priority="2504">
      <formula>$B2394="Arribado"</formula>
    </cfRule>
    <cfRule type="expression" dxfId="2296" priority="2503">
      <formula>$B2394="Solicitado"</formula>
    </cfRule>
    <cfRule type="expression" dxfId="2" priority="2502">
      <formula>$B2394="Confirmado"</formula>
    </cfRule>
    <cfRule type="expression" dxfId="2298" priority="2501">
      <formula>$B2394="Cancelado"</formula>
    </cfRule>
    <cfRule type="expression" dxfId="2299" priority="2500">
      <formula>$B2394="Cargado"</formula>
    </cfRule>
    <cfRule type="expression" dxfId="2300" priority="2499">
      <formula>$B2394="Frontera"</formula>
    </cfRule>
    <cfRule type="expression" dxfId="2301" priority="2498">
      <formula>$B2394="Descargado"</formula>
    </cfRule>
    <cfRule type="expression" dxfId="2295" priority="2496">
      <formula>$B2394="Arribado"</formula>
    </cfRule>
    <cfRule type="expression" dxfId="2296" priority="2495">
      <formula>$B2394="Solicitado"</formula>
    </cfRule>
    <cfRule type="expression" dxfId="2" priority="2494">
      <formula>$B2394="Confirmado"</formula>
    </cfRule>
    <cfRule type="expression" dxfId="2298" priority="2493">
      <formula>$B2394="Cancelado"</formula>
    </cfRule>
    <cfRule type="expression" dxfId="2299" priority="2492">
      <formula>$B2394="Cargado"</formula>
    </cfRule>
    <cfRule type="expression" dxfId="2300" priority="2491">
      <formula>$B2394="Frontera"</formula>
    </cfRule>
    <cfRule type="expression" dxfId="2302" priority="2489">
      <formula>$B2394="Liberado"</formula>
    </cfRule>
    <cfRule type="expression" dxfId="2295" priority="2488">
      <formula>$B2394="Arribado"</formula>
    </cfRule>
    <cfRule type="expression" dxfId="2296" priority="2487">
      <formula>$B2394="Solicitado"</formula>
    </cfRule>
    <cfRule type="expression" dxfId="2" priority="2486">
      <formula>$B2394="Confirmado"</formula>
    </cfRule>
    <cfRule type="expression" dxfId="2298" priority="2485">
      <formula>$B2394="Cancelado"</formula>
    </cfRule>
    <cfRule type="expression" dxfId="2299" priority="2484">
      <formula>$B2394="Cargado"</formula>
    </cfRule>
    <cfRule type="expression" dxfId="2300" priority="2483">
      <formula>$B2394="Frontera"</formula>
    </cfRule>
    <cfRule type="expression" dxfId="2301" priority="2482">
      <formula>$B2394="Descargado"</formula>
    </cfRule>
    <cfRule type="expression" dxfId="2302" priority="2481">
      <formula>$B2394="Liberado"</formula>
    </cfRule>
    <cfRule type="expression" dxfId="2295" priority="2512">
      <formula>$B2394="Arribado"</formula>
    </cfRule>
  </conditionalFormatting>
  <conditionalFormatting sqref="A2395:A2414 C2395:H2414 J2395:K2414 M2395:U2414">
    <cfRule type="expression" dxfId="2302" priority="2249">
      <formula>$B2395="Liberado"</formula>
    </cfRule>
    <cfRule type="expression" dxfId="2301" priority="2250">
      <formula>$B2395="Descargado"</formula>
    </cfRule>
    <cfRule type="expression" dxfId="2300" priority="2251">
      <formula>$B2395="Frontera"</formula>
    </cfRule>
    <cfRule type="expression" dxfId="2299" priority="2252">
      <formula>$B2395="Cargado"</formula>
    </cfRule>
    <cfRule type="expression" dxfId="2298" priority="2253">
      <formula>$B2395="Cancelado"</formula>
    </cfRule>
    <cfRule type="expression" dxfId="2" priority="2254">
      <formula>$B2395="Confirmado"</formula>
    </cfRule>
    <cfRule type="expression" dxfId="2296" priority="2255">
      <formula>$B2395="Solicitado"</formula>
    </cfRule>
    <cfRule type="expression" dxfId="2295" priority="2256">
      <formula>$B2395="Arribado"</formula>
    </cfRule>
  </conditionalFormatting>
  <conditionalFormatting sqref="A2395:A2414 J2395:K2414 C2395:H2414 M2395:U2414">
    <cfRule type="expression" dxfId="2298" priority="2245">
      <formula>$B2395="Cancelado"</formula>
    </cfRule>
    <cfRule type="expression" dxfId="2299" priority="2244">
      <formula>$B2395="Cargado"</formula>
    </cfRule>
    <cfRule type="expression" dxfId="2295" priority="2272">
      <formula>$B2395="Arribado"</formula>
    </cfRule>
    <cfRule type="expression" dxfId="2302" priority="2257">
      <formula>$B2395="Liberado"</formula>
    </cfRule>
    <cfRule type="expression" dxfId="2302" priority="2241">
      <formula>$B2395="Liberado"</formula>
    </cfRule>
    <cfRule type="expression" dxfId="2300" priority="2243">
      <formula>$B2395="Frontera"</formula>
    </cfRule>
    <cfRule type="expression" dxfId="2299" priority="2268">
      <formula>$B2395="Cargado"</formula>
    </cfRule>
    <cfRule type="expression" dxfId="2301" priority="2258">
      <formula>$B2395="Descargado"</formula>
    </cfRule>
    <cfRule type="expression" dxfId="2300" priority="2259">
      <formula>$B2395="Frontera"</formula>
    </cfRule>
    <cfRule type="expression" dxfId="2299" priority="2260">
      <formula>$B2395="Cargado"</formula>
    </cfRule>
    <cfRule type="expression" dxfId="2296" priority="2271">
      <formula>$B2395="Solicitado"</formula>
    </cfRule>
    <cfRule type="expression" dxfId="2" priority="2270">
      <formula>$B2395="Confirmado"</formula>
    </cfRule>
    <cfRule type="expression" dxfId="2298" priority="2269">
      <formula>$B2395="Cancelado"</formula>
    </cfRule>
    <cfRule type="expression" dxfId="2" priority="2262">
      <formula>$B2395="Confirmado"</formula>
    </cfRule>
    <cfRule type="expression" dxfId="2296" priority="2263">
      <formula>$B2395="Solicitado"</formula>
    </cfRule>
    <cfRule type="expression" dxfId="2295" priority="2264">
      <formula>$B2395="Arribado"</formula>
    </cfRule>
    <cfRule type="expression" dxfId="2302" priority="2265">
      <formula>$B2395="Liberado"</formula>
    </cfRule>
    <cfRule type="expression" dxfId="2301" priority="2266">
      <formula>$B2395="Descargado"</formula>
    </cfRule>
    <cfRule type="expression" dxfId="2300" priority="2267">
      <formula>$B2395="Frontera"</formula>
    </cfRule>
    <cfRule type="expression" dxfId="2301" priority="2242">
      <formula>$B2395="Descargado"</formula>
    </cfRule>
    <cfRule type="expression" dxfId="2296" priority="2247">
      <formula>$B2395="Solicitado"</formula>
    </cfRule>
    <cfRule type="expression" dxfId="2" priority="2246">
      <formula>$B2395="Confirmado"</formula>
    </cfRule>
    <cfRule type="expression" dxfId="2298" priority="2261">
      <formula>$B2395="Cancelado"</formula>
    </cfRule>
    <cfRule type="expression" dxfId="2295" priority="2248">
      <formula>$B2395="Arribado"</formula>
    </cfRule>
  </conditionalFormatting>
  <conditionalFormatting sqref="A2395:A2414">
    <cfRule type="expression" dxfId="2301" priority="2178">
      <formula>$B2395="Descargado"</formula>
    </cfRule>
    <cfRule type="expression" dxfId="2296" priority="2199">
      <formula>$B2395="Solicitado"</formula>
    </cfRule>
    <cfRule type="expression" dxfId="2301" priority="2186">
      <formula>$B2395="Descargado"</formula>
    </cfRule>
    <cfRule type="expression" dxfId="2302" priority="2185">
      <formula>$B2395="Liberado"</formula>
    </cfRule>
    <cfRule type="expression" dxfId="2296" priority="2191">
      <formula>$B2395="Solicitado"</formula>
    </cfRule>
    <cfRule type="expression" dxfId="2" priority="2190">
      <formula>$B2395="Confirmado"</formula>
    </cfRule>
    <cfRule type="expression" dxfId="2299" priority="2188">
      <formula>$B2395="Cargado"</formula>
    </cfRule>
    <cfRule type="expression" dxfId="2295" priority="2184">
      <formula>$B2395="Arribado"</formula>
    </cfRule>
    <cfRule type="expression" dxfId="2300" priority="2187">
      <formula>$B2395="Frontera"</formula>
    </cfRule>
    <cfRule type="expression" dxfId="2295" priority="2192">
      <formula>$B2395="Arribado"</formula>
    </cfRule>
    <cfRule type="expression" dxfId="2302" priority="2193">
      <formula>$B2395="Liberado"</formula>
    </cfRule>
    <cfRule type="expression" dxfId="2295" priority="2200">
      <formula>$B2395="Arribado"</formula>
    </cfRule>
    <cfRule type="expression" dxfId="2302" priority="2201">
      <formula>$B2395="Liberado"</formula>
    </cfRule>
    <cfRule type="expression" dxfId="2302" priority="2177">
      <formula>$B2395="Liberado"</formula>
    </cfRule>
    <cfRule type="expression" dxfId="2298" priority="2189">
      <formula>$B2395="Cancelado"</formula>
    </cfRule>
    <cfRule type="expression" dxfId="2300" priority="2179">
      <formula>$B2395="Frontera"</formula>
    </cfRule>
    <cfRule type="expression" dxfId="2299" priority="2180">
      <formula>$B2395="Cargado"</formula>
    </cfRule>
    <cfRule type="expression" dxfId="2298" priority="2181">
      <formula>$B2395="Cancelado"</formula>
    </cfRule>
    <cfRule type="expression" dxfId="2" priority="2198">
      <formula>$B2395="Confirmado"</formula>
    </cfRule>
    <cfRule type="expression" dxfId="2301" priority="2202">
      <formula>$B2395="Descargado"</formula>
    </cfRule>
    <cfRule type="expression" dxfId="2300" priority="2203">
      <formula>$B2395="Frontera"</formula>
    </cfRule>
    <cfRule type="expression" dxfId="2299" priority="2204">
      <formula>$B2395="Cargado"</formula>
    </cfRule>
    <cfRule type="expression" dxfId="2298" priority="2205">
      <formula>$B2395="Cancelado"</formula>
    </cfRule>
    <cfRule type="expression" dxfId="2" priority="2206">
      <formula>$B2395="Confirmado"</formula>
    </cfRule>
    <cfRule type="expression" dxfId="2296" priority="2207">
      <formula>$B2395="Solicitado"</formula>
    </cfRule>
    <cfRule type="expression" dxfId="2295" priority="2208">
      <formula>$B2395="Arribado"</formula>
    </cfRule>
    <cfRule type="expression" dxfId="2301" priority="2194">
      <formula>$B2395="Descargado"</formula>
    </cfRule>
    <cfRule type="expression" dxfId="2296" priority="2183">
      <formula>$B2395="Solicitado"</formula>
    </cfRule>
    <cfRule type="expression" dxfId="2" priority="2182">
      <formula>$B2395="Confirmado"</formula>
    </cfRule>
    <cfRule type="expression" dxfId="2300" priority="2195">
      <formula>$B2395="Frontera"</formula>
    </cfRule>
    <cfRule type="expression" dxfId="2299" priority="2196">
      <formula>$B2395="Cargado"</formula>
    </cfRule>
    <cfRule type="expression" dxfId="2298" priority="2197">
      <formula>$B2395="Cancelado"</formula>
    </cfRule>
  </conditionalFormatting>
  <conditionalFormatting sqref="A2415 C2415:H2415 J2415:K2415 M2415:U2415">
    <cfRule type="expression" dxfId="2298" priority="1341">
      <formula>$B2415="Cancelado"</formula>
    </cfRule>
    <cfRule type="expression" dxfId="2295" priority="1344">
      <formula>$B2415="Arribado"</formula>
    </cfRule>
    <cfRule type="expression" dxfId="2296" priority="1343">
      <formula>$B2415="Solicitado"</formula>
    </cfRule>
    <cfRule type="expression" dxfId="2" priority="1342">
      <formula>$B2415="Confirmado"</formula>
    </cfRule>
    <cfRule type="expression" dxfId="2299" priority="1340">
      <formula>$B2415="Cargado"</formula>
    </cfRule>
    <cfRule type="expression" dxfId="2300" priority="1339">
      <formula>$B2415="Frontera"</formula>
    </cfRule>
    <cfRule type="expression" dxfId="2301" priority="1338">
      <formula>$B2415="Descargado"</formula>
    </cfRule>
    <cfRule type="expression" dxfId="2302" priority="1337">
      <formula>$B2415="Liberado"</formula>
    </cfRule>
  </conditionalFormatting>
  <conditionalFormatting sqref="A2415 J2415:K2415 C2415:H2415 M2415:U2415">
    <cfRule type="expression" dxfId="2298" priority="1333">
      <formula>$B2415="Cancelado"</formula>
    </cfRule>
    <cfRule type="expression" dxfId="2296" priority="1351">
      <formula>$B2415="Solicitado"</formula>
    </cfRule>
    <cfRule type="expression" dxfId="2" priority="1350">
      <formula>$B2415="Confirmado"</formula>
    </cfRule>
    <cfRule type="expression" dxfId="2298" priority="1349">
      <formula>$B2415="Cancelado"</formula>
    </cfRule>
    <cfRule type="expression" dxfId="2299" priority="1348">
      <formula>$B2415="Cargado"</formula>
    </cfRule>
    <cfRule type="expression" dxfId="2299" priority="1356">
      <formula>$B2415="Cargado"</formula>
    </cfRule>
    <cfRule type="expression" dxfId="2296" priority="1335">
      <formula>$B2415="Solicitado"</formula>
    </cfRule>
    <cfRule type="expression" dxfId="2" priority="1334">
      <formula>$B2415="Confirmado"</formula>
    </cfRule>
    <cfRule type="expression" dxfId="2300" priority="1355">
      <formula>$B2415="Frontera"</formula>
    </cfRule>
    <cfRule type="expression" dxfId="2299" priority="1332">
      <formula>$B2415="Cargado"</formula>
    </cfRule>
    <cfRule type="expression" dxfId="2300" priority="1331">
      <formula>$B2415="Frontera"</formula>
    </cfRule>
    <cfRule type="expression" dxfId="2301" priority="1330">
      <formula>$B2415="Descargado"</formula>
    </cfRule>
    <cfRule type="expression" dxfId="2301" priority="1354">
      <formula>$B2415="Descargado"</formula>
    </cfRule>
    <cfRule type="expression" dxfId="2302" priority="1353">
      <formula>$B2415="Liberado"</formula>
    </cfRule>
    <cfRule type="expression" dxfId="2295" priority="1352">
      <formula>$B2415="Arribado"</formula>
    </cfRule>
    <cfRule type="expression" dxfId="2302" priority="1329">
      <formula>$B2415="Liberado"</formula>
    </cfRule>
    <cfRule type="expression" dxfId="2300" priority="1347">
      <formula>$B2415="Frontera"</formula>
    </cfRule>
    <cfRule type="expression" dxfId="2301" priority="1346">
      <formula>$B2415="Descargado"</formula>
    </cfRule>
    <cfRule type="expression" dxfId="2302" priority="1345">
      <formula>$B2415="Liberado"</formula>
    </cfRule>
    <cfRule type="expression" dxfId="2295" priority="1336">
      <formula>$B2415="Arribado"</formula>
    </cfRule>
    <cfRule type="expression" dxfId="2295" priority="1360">
      <formula>$B2415="Arribado"</formula>
    </cfRule>
    <cfRule type="expression" dxfId="2296" priority="1359">
      <formula>$B2415="Solicitado"</formula>
    </cfRule>
    <cfRule type="expression" dxfId="2" priority="1358">
      <formula>$B2415="Confirmado"</formula>
    </cfRule>
    <cfRule type="expression" dxfId="2298" priority="1357">
      <formula>$B2415="Cancelado"</formula>
    </cfRule>
  </conditionalFormatting>
  <conditionalFormatting sqref="A2415">
    <cfRule type="expression" dxfId="2295" priority="1296">
      <formula>$B2415="Arribado"</formula>
    </cfRule>
    <cfRule type="expression" dxfId="2302" priority="1265">
      <formula>$B2415="Liberado"</formula>
    </cfRule>
    <cfRule type="expression" dxfId="2301" priority="1266">
      <formula>$B2415="Descargado"</formula>
    </cfRule>
    <cfRule type="expression" dxfId="2300" priority="1267">
      <formula>$B2415="Frontera"</formula>
    </cfRule>
    <cfRule type="expression" dxfId="2299" priority="1268">
      <formula>$B2415="Cargado"</formula>
    </cfRule>
    <cfRule type="expression" dxfId="2301" priority="1290">
      <formula>$B2415="Descargado"</formula>
    </cfRule>
    <cfRule type="expression" dxfId="2299" priority="1292">
      <formula>$B2415="Cargado"</formula>
    </cfRule>
    <cfRule type="expression" dxfId="2298" priority="1277">
      <formula>$B2415="Cancelado"</formula>
    </cfRule>
    <cfRule type="expression" dxfId="2" priority="1278">
      <formula>$B2415="Confirmado"</formula>
    </cfRule>
    <cfRule type="expression" dxfId="2298" priority="1269">
      <formula>$B2415="Cancelado"</formula>
    </cfRule>
    <cfRule type="expression" dxfId="2" priority="1270">
      <formula>$B2415="Confirmado"</formula>
    </cfRule>
    <cfRule type="expression" dxfId="2302" priority="1289">
      <formula>$B2415="Liberado"</formula>
    </cfRule>
    <cfRule type="expression" dxfId="2295" priority="1288">
      <formula>$B2415="Arribado"</formula>
    </cfRule>
    <cfRule type="expression" dxfId="2296" priority="1287">
      <formula>$B2415="Solicitado"</formula>
    </cfRule>
    <cfRule type="expression" dxfId="2" priority="1286">
      <formula>$B2415="Confirmado"</formula>
    </cfRule>
    <cfRule type="expression" dxfId="2300" priority="1291">
      <formula>$B2415="Frontera"</formula>
    </cfRule>
    <cfRule type="expression" dxfId="2298" priority="1285">
      <formula>$B2415="Cancelado"</formula>
    </cfRule>
    <cfRule type="expression" dxfId="2299" priority="1284">
      <formula>$B2415="Cargado"</formula>
    </cfRule>
    <cfRule type="expression" dxfId="2300" priority="1283">
      <formula>$B2415="Frontera"</formula>
    </cfRule>
    <cfRule type="expression" dxfId="2301" priority="1282">
      <formula>$B2415="Descargado"</formula>
    </cfRule>
    <cfRule type="expression" dxfId="2" priority="1294">
      <formula>$B2415="Confirmado"</formula>
    </cfRule>
    <cfRule type="expression" dxfId="2302" priority="1281">
      <formula>$B2415="Liberado"</formula>
    </cfRule>
    <cfRule type="expression" dxfId="2295" priority="1280">
      <formula>$B2415="Arribado"</formula>
    </cfRule>
    <cfRule type="expression" dxfId="2296" priority="1271">
      <formula>$B2415="Solicitado"</formula>
    </cfRule>
    <cfRule type="expression" dxfId="2295" priority="1272">
      <formula>$B2415="Arribado"</formula>
    </cfRule>
    <cfRule type="expression" dxfId="2302" priority="1273">
      <formula>$B2415="Liberado"</formula>
    </cfRule>
    <cfRule type="expression" dxfId="2296" priority="1279">
      <formula>$B2415="Solicitado"</formula>
    </cfRule>
    <cfRule type="expression" dxfId="2296" priority="1295">
      <formula>$B2415="Solicitado"</formula>
    </cfRule>
    <cfRule type="expression" dxfId="2298" priority="1293">
      <formula>$B2415="Cancelado"</formula>
    </cfRule>
    <cfRule type="expression" dxfId="2299" priority="1276">
      <formula>$B2415="Cargado"</formula>
    </cfRule>
    <cfRule type="expression" dxfId="2300" priority="1275">
      <formula>$B2415="Frontera"</formula>
    </cfRule>
    <cfRule type="expression" dxfId="2301" priority="1274">
      <formula>$B2415="Descargado"</formula>
    </cfRule>
  </conditionalFormatting>
  <conditionalFormatting sqref="A2448 C2448:W2448">
    <cfRule type="expression" dxfId="2300" priority="843">
      <formula>$B2448="Frontera"</formula>
    </cfRule>
    <cfRule type="expression" dxfId="2301" priority="842">
      <formula>$B2448="Descargado"</formula>
    </cfRule>
    <cfRule type="expression" dxfId="2295" priority="848">
      <formula>$B2448="Arribado"</formula>
    </cfRule>
    <cfRule type="expression" dxfId="2302" priority="841">
      <formula>$B2448="Liberado"</formula>
    </cfRule>
    <cfRule type="expression" dxfId="2" priority="846">
      <formula>$B2448="Confirmado"</formula>
    </cfRule>
    <cfRule type="expression" dxfId="2296" priority="847">
      <formula>$B2448="Solicitado"</formula>
    </cfRule>
    <cfRule type="expression" dxfId="2298" priority="845">
      <formula>$B2448="Cancelado"</formula>
    </cfRule>
    <cfRule type="expression" dxfId="2299" priority="844">
      <formula>$B2448="Cargado"</formula>
    </cfRule>
  </conditionalFormatting>
  <conditionalFormatting sqref="A2456">
    <cfRule type="expression" dxfId="2295" priority="768">
      <formula>$B2456="Arribado"</formula>
    </cfRule>
    <cfRule type="expression" dxfId="2296" priority="767">
      <formula>$B2456="Solicitado"</formula>
    </cfRule>
    <cfRule type="expression" dxfId="2" priority="766">
      <formula>$B2456="Confirmado"</formula>
    </cfRule>
    <cfRule type="expression" dxfId="2298" priority="765">
      <formula>$B2456="Cancelado"</formula>
    </cfRule>
    <cfRule type="expression" dxfId="2299" priority="764">
      <formula>$B2456="Cargado"</formula>
    </cfRule>
    <cfRule type="expression" dxfId="2300" priority="763">
      <formula>$B2456="Frontera"</formula>
    </cfRule>
    <cfRule type="expression" dxfId="2301" priority="762">
      <formula>$B2456="Descargado"</formula>
    </cfRule>
    <cfRule type="expression" dxfId="2302" priority="761">
      <formula>$B2456="Liberado"</formula>
    </cfRule>
  </conditionalFormatting>
  <conditionalFormatting sqref="A2458 C2458:W2458">
    <cfRule type="expression" dxfId="2296" priority="807">
      <formula>$B2458="Solicitado"</formula>
    </cfRule>
    <cfRule type="expression" dxfId="2295" priority="808">
      <formula>$B2458="Arribado"</formula>
    </cfRule>
    <cfRule type="expression" dxfId="2302" priority="801">
      <formula>$B2458="Liberado"</formula>
    </cfRule>
    <cfRule type="expression" dxfId="2301" priority="802">
      <formula>$B2458="Descargado"</formula>
    </cfRule>
    <cfRule type="expression" dxfId="2300" priority="803">
      <formula>$B2458="Frontera"</formula>
    </cfRule>
    <cfRule type="expression" dxfId="2299" priority="804">
      <formula>$B2458="Cargado"</formula>
    </cfRule>
    <cfRule type="expression" dxfId="2298" priority="805">
      <formula>$B2458="Cancelado"</formula>
    </cfRule>
    <cfRule type="expression" dxfId="2" priority="806">
      <formula>$B2458="Confirmado"</formula>
    </cfRule>
  </conditionalFormatting>
  <conditionalFormatting sqref="A2459 C2459:W2459">
    <cfRule type="expression" dxfId="2296" priority="799">
      <formula>$B2459="Solicitado"</formula>
    </cfRule>
    <cfRule type="expression" dxfId="2299" priority="796">
      <formula>$B2459="Cargado"</formula>
    </cfRule>
    <cfRule type="expression" dxfId="2300" priority="795">
      <formula>$B2459="Frontera"</formula>
    </cfRule>
    <cfRule type="expression" dxfId="2301" priority="794">
      <formula>$B2459="Descargado"</formula>
    </cfRule>
    <cfRule type="expression" dxfId="2302" priority="793">
      <formula>$B2459="Liberado"</formula>
    </cfRule>
    <cfRule type="expression" dxfId="2295" priority="800">
      <formula>$B2459="Arribado"</formula>
    </cfRule>
    <cfRule type="expression" dxfId="2" priority="798">
      <formula>$B2459="Confirmado"</formula>
    </cfRule>
    <cfRule type="expression" dxfId="2298" priority="797">
      <formula>$B2459="Cancelado"</formula>
    </cfRule>
  </conditionalFormatting>
  <conditionalFormatting sqref="A2461">
    <cfRule type="expression" dxfId="2302" priority="777">
      <formula>$B2461="Liberado"</formula>
    </cfRule>
    <cfRule type="expression" dxfId="2299" priority="780">
      <formula>$B2461="Cargado"</formula>
    </cfRule>
    <cfRule type="expression" dxfId="2301" priority="778">
      <formula>$B2461="Descargado"</formula>
    </cfRule>
    <cfRule type="expression" dxfId="2300" priority="779">
      <formula>$B2461="Frontera"</formula>
    </cfRule>
    <cfRule type="expression" dxfId="2295" priority="784">
      <formula>$B2461="Arribado"</formula>
    </cfRule>
    <cfRule type="expression" dxfId="2296" priority="783">
      <formula>$B2461="Solicitado"</formula>
    </cfRule>
    <cfRule type="expression" dxfId="2" priority="782">
      <formula>$B2461="Confirmado"</formula>
    </cfRule>
    <cfRule type="expression" dxfId="2298" priority="781">
      <formula>$B2461="Cancelado"</formula>
    </cfRule>
  </conditionalFormatting>
  <conditionalFormatting sqref="A2462">
    <cfRule type="expression" dxfId="2301" priority="730">
      <formula>$B2462="Descargado"</formula>
    </cfRule>
    <cfRule type="expression" dxfId="2300" priority="731">
      <formula>$B2462="Frontera"</formula>
    </cfRule>
    <cfRule type="expression" dxfId="2299" priority="732">
      <formula>$B2462="Cargado"</formula>
    </cfRule>
    <cfRule type="expression" dxfId="2298" priority="733">
      <formula>$B2462="Cancelado"</formula>
    </cfRule>
    <cfRule type="expression" dxfId="2" priority="734">
      <formula>$B2462="Confirmado"</formula>
    </cfRule>
    <cfRule type="expression" dxfId="2296" priority="735">
      <formula>$B2462="Solicitado"</formula>
    </cfRule>
    <cfRule type="expression" dxfId="2295" priority="736">
      <formula>$B2462="Arribado"</formula>
    </cfRule>
    <cfRule type="expression" dxfId="2302" priority="729">
      <formula>$B2462="Liberado"</formula>
    </cfRule>
  </conditionalFormatting>
  <conditionalFormatting sqref="A2463:A2470 C2463:W2470">
    <cfRule type="expression" dxfId="2" priority="702">
      <formula>$B2463="Confirmado"</formula>
    </cfRule>
    <cfRule type="expression" dxfId="2298" priority="701">
      <formula>$B2463="Cancelado"</formula>
    </cfRule>
    <cfRule type="expression" dxfId="2299" priority="700">
      <formula>$B2463="Cargado"</formula>
    </cfRule>
    <cfRule type="expression" dxfId="2300" priority="699">
      <formula>$B2463="Frontera"</formula>
    </cfRule>
    <cfRule type="expression" dxfId="2301" priority="698">
      <formula>$B2463="Descargado"</formula>
    </cfRule>
    <cfRule type="expression" dxfId="2302" priority="697">
      <formula>$B2463="Liberado"</formula>
    </cfRule>
    <cfRule type="expression" dxfId="2295" priority="704">
      <formula>$B2463="Arribado"</formula>
    </cfRule>
    <cfRule type="expression" dxfId="2296" priority="703">
      <formula>$B2463="Solicitado"</formula>
    </cfRule>
  </conditionalFormatting>
  <conditionalFormatting sqref="A2471 C2471:V2471">
    <cfRule type="expression" dxfId="2300" priority="659">
      <formula>$B2471="Frontera"</formula>
    </cfRule>
    <cfRule type="expression" dxfId="2299" priority="660">
      <formula>$B2471="Cargado"</formula>
    </cfRule>
    <cfRule type="expression" dxfId="2298" priority="661">
      <formula>$B2471="Cancelado"</formula>
    </cfRule>
    <cfRule type="expression" dxfId="2" priority="662">
      <formula>$B2471="Confirmado"</formula>
    </cfRule>
    <cfRule type="expression" dxfId="2296" priority="663">
      <formula>$B2471="Solicitado"</formula>
    </cfRule>
    <cfRule type="expression" dxfId="2295" priority="664">
      <formula>$B2471="Arribado"</formula>
    </cfRule>
    <cfRule type="expression" dxfId="2301" priority="658">
      <formula>$B2471="Descargado"</formula>
    </cfRule>
    <cfRule type="expression" dxfId="2302" priority="657">
      <formula>$B2471="Liberado"</formula>
    </cfRule>
  </conditionalFormatting>
  <conditionalFormatting sqref="A2472 C2472:V2472">
    <cfRule type="expression" dxfId="2302" priority="601">
      <formula>$B2472="Liberado"</formula>
    </cfRule>
    <cfRule type="expression" dxfId="2" priority="606">
      <formula>$B2472="Confirmado"</formula>
    </cfRule>
    <cfRule type="expression" dxfId="2298" priority="605">
      <formula>$B2472="Cancelado"</formula>
    </cfRule>
    <cfRule type="expression" dxfId="2299" priority="604">
      <formula>$B2472="Cargado"</formula>
    </cfRule>
    <cfRule type="expression" dxfId="2300" priority="603">
      <formula>$B2472="Frontera"</formula>
    </cfRule>
    <cfRule type="expression" dxfId="2301" priority="602">
      <formula>$B2472="Descargado"</formula>
    </cfRule>
    <cfRule type="expression" dxfId="2296" priority="607">
      <formula>$B2472="Solicitado"</formula>
    </cfRule>
    <cfRule type="expression" dxfId="2295" priority="608">
      <formula>$B2472="Arribado"</formula>
    </cfRule>
  </conditionalFormatting>
  <conditionalFormatting sqref="A2473:A2474 C2473:V2473 C2474:H2474 J2474:V2474 I2474:I2476 I2478 I2480:I2481">
    <cfRule type="expression" dxfId="2295" priority="584">
      <formula>$B2473="Arribado"</formula>
    </cfRule>
    <cfRule type="expression" dxfId="2296" priority="583">
      <formula>$B2473="Solicitado"</formula>
    </cfRule>
    <cfRule type="expression" dxfId="2299" priority="580">
      <formula>$B2473="Cargado"</formula>
    </cfRule>
    <cfRule type="expression" dxfId="2301" priority="578">
      <formula>$B2473="Descargado"</formula>
    </cfRule>
    <cfRule type="expression" dxfId="2298" priority="581">
      <formula>$B2473="Cancelado"</formula>
    </cfRule>
    <cfRule type="expression" dxfId="2" priority="582">
      <formula>$B2473="Confirmado"</formula>
    </cfRule>
    <cfRule type="expression" dxfId="2302" priority="577">
      <formula>$B2473="Liberado"</formula>
    </cfRule>
    <cfRule type="expression" dxfId="2300" priority="579">
      <formula>$B2473="Frontera"</formula>
    </cfRule>
  </conditionalFormatting>
  <conditionalFormatting sqref="A2475 C2475:H2475 J2475:V2475">
    <cfRule type="expression" dxfId="2" priority="558">
      <formula>$B2475="Confirmado"</formula>
    </cfRule>
    <cfRule type="expression" dxfId="2298" priority="557">
      <formula>$B2475="Cancelado"</formula>
    </cfRule>
    <cfRule type="expression" dxfId="2295" priority="560">
      <formula>$B2475="Arribado"</formula>
    </cfRule>
    <cfRule type="expression" dxfId="2299" priority="556">
      <formula>$B2475="Cargado"</formula>
    </cfRule>
    <cfRule type="expression" dxfId="2296" priority="559">
      <formula>$B2475="Solicitado"</formula>
    </cfRule>
    <cfRule type="expression" dxfId="2300" priority="555">
      <formula>$B2475="Frontera"</formula>
    </cfRule>
    <cfRule type="expression" dxfId="2302" priority="553">
      <formula>$B2475="Liberado"</formula>
    </cfRule>
    <cfRule type="expression" dxfId="2301" priority="554">
      <formula>$B2475="Descargado"</formula>
    </cfRule>
  </conditionalFormatting>
  <conditionalFormatting sqref="A2476 C2476:H2476 J2476:V2476 J2478:V2478 C2478:H2478 A2478">
    <cfRule type="expression" dxfId="2302" priority="529">
      <formula>$B2476="Liberado"</formula>
    </cfRule>
    <cfRule type="expression" dxfId="2300" priority="531">
      <formula>$B2476="Frontera"</formula>
    </cfRule>
    <cfRule type="expression" dxfId="2301" priority="530">
      <formula>$B2476="Descargado"</formula>
    </cfRule>
    <cfRule type="expression" dxfId="2298" priority="533">
      <formula>$B2476="Cancelado"</formula>
    </cfRule>
    <cfRule type="expression" dxfId="2" priority="534">
      <formula>$B2476="Confirmado"</formula>
    </cfRule>
    <cfRule type="expression" dxfId="2295" priority="536">
      <formula>$B2476="Arribado"</formula>
    </cfRule>
    <cfRule type="expression" dxfId="2296" priority="535">
      <formula>$B2476="Solicitado"</formula>
    </cfRule>
    <cfRule type="expression" dxfId="2299" priority="532">
      <formula>$B2476="Cargado"</formula>
    </cfRule>
  </conditionalFormatting>
  <conditionalFormatting sqref="A2477 C2477:H2477 J2477:V2477">
    <cfRule type="expression" dxfId="2295" priority="504">
      <formula>$B2477="Arribado"</formula>
    </cfRule>
    <cfRule type="expression" dxfId="2296" priority="503">
      <formula>$B2477="Solicitado"</formula>
    </cfRule>
    <cfRule type="expression" dxfId="2301" priority="498">
      <formula>$B2477="Descargado"</formula>
    </cfRule>
    <cfRule type="expression" dxfId="2298" priority="501">
      <formula>$B2477="Cancelado"</formula>
    </cfRule>
    <cfRule type="expression" dxfId="2302" priority="497">
      <formula>$B2477="Liberado"</formula>
    </cfRule>
    <cfRule type="expression" dxfId="2299" priority="500">
      <formula>$B2477="Cargado"</formula>
    </cfRule>
    <cfRule type="expression" dxfId="2300" priority="499">
      <formula>$B2477="Frontera"</formula>
    </cfRule>
    <cfRule type="expression" dxfId="2" priority="502">
      <formula>$B2477="Confirmado"</formula>
    </cfRule>
  </conditionalFormatting>
  <conditionalFormatting sqref="A2480:A2486 C2482:W2486 C2480:H2481 J2480:W2481">
    <cfRule type="expression" dxfId="2295" priority="632">
      <formula>$B2480="Arribado"</formula>
    </cfRule>
    <cfRule type="expression" dxfId="2" priority="630">
      <formula>$B2480="Confirmado"</formula>
    </cfRule>
    <cfRule type="expression" dxfId="2298" priority="629">
      <formula>$B2480="Cancelado"</formula>
    </cfRule>
    <cfRule type="expression" dxfId="2299" priority="628">
      <formula>$B2480="Cargado"</formula>
    </cfRule>
    <cfRule type="expression" dxfId="2300" priority="627">
      <formula>$B2480="Frontera"</formula>
    </cfRule>
    <cfRule type="expression" dxfId="2301" priority="626">
      <formula>$B2480="Descargado"</formula>
    </cfRule>
    <cfRule type="expression" dxfId="2302" priority="625">
      <formula>$B2480="Liberado"</formula>
    </cfRule>
    <cfRule type="expression" dxfId="2296" priority="631">
      <formula>$B2480="Solicitado"</formula>
    </cfRule>
  </conditionalFormatting>
  <conditionalFormatting sqref="A2487 C2487:W2487">
    <cfRule type="expression" dxfId="2" priority="462">
      <formula>$B2487="Confirmado"</formula>
    </cfRule>
    <cfRule type="expression" dxfId="2302" priority="457">
      <formula>$B2487="Liberado"</formula>
    </cfRule>
    <cfRule type="expression" dxfId="2298" priority="461">
      <formula>$B2487="Cancelado"</formula>
    </cfRule>
    <cfRule type="expression" dxfId="2299" priority="460">
      <formula>$B2487="Cargado"</formula>
    </cfRule>
    <cfRule type="expression" dxfId="2300" priority="459">
      <formula>$B2487="Frontera"</formula>
    </cfRule>
    <cfRule type="expression" dxfId="2301" priority="458">
      <formula>$B2487="Descargado"</formula>
    </cfRule>
    <cfRule type="expression" dxfId="2296" priority="463">
      <formula>$B2487="Solicitado"</formula>
    </cfRule>
    <cfRule type="expression" dxfId="2295" priority="464">
      <formula>$B2487="Arribado"</formula>
    </cfRule>
  </conditionalFormatting>
  <conditionalFormatting sqref="A2488:A2496 C2488:W2488 O2490:W2496 N2490:N2497 J2490:M2496 C2489:H2496 J2489:W2489 I2489:I2497">
    <cfRule type="expression" dxfId="2295" priority="448">
      <formula>$B2488="Arribado"</formula>
    </cfRule>
    <cfRule type="expression" dxfId="2302" priority="441">
      <formula>$B2488="Liberado"</formula>
    </cfRule>
    <cfRule type="expression" dxfId="2301" priority="442">
      <formula>$B2488="Descargado"</formula>
    </cfRule>
    <cfRule type="expression" dxfId="2300" priority="443">
      <formula>$B2488="Frontera"</formula>
    </cfRule>
    <cfRule type="expression" dxfId="2299" priority="444">
      <formula>$B2488="Cargado"</formula>
    </cfRule>
    <cfRule type="expression" dxfId="2298" priority="445">
      <formula>$B2488="Cancelado"</formula>
    </cfRule>
    <cfRule type="expression" dxfId="2" priority="446">
      <formula>$B2488="Confirmado"</formula>
    </cfRule>
    <cfRule type="expression" dxfId="2296" priority="447">
      <formula>$B2488="Solicitado"</formula>
    </cfRule>
  </conditionalFormatting>
  <conditionalFormatting sqref="A2497 C2497:H2497 O2497:W2497 J2497:M2497">
    <cfRule type="expression" dxfId="2300" priority="427">
      <formula>$B2497="Frontera"</formula>
    </cfRule>
    <cfRule type="expression" dxfId="2" priority="430">
      <formula>$B2497="Confirmado"</formula>
    </cfRule>
    <cfRule type="expression" dxfId="2296" priority="431">
      <formula>$B2497="Solicitado"</formula>
    </cfRule>
    <cfRule type="expression" dxfId="2295" priority="432">
      <formula>$B2497="Arribado"</formula>
    </cfRule>
    <cfRule type="expression" dxfId="2298" priority="429">
      <formula>$B2497="Cancelado"</formula>
    </cfRule>
    <cfRule type="expression" dxfId="2299" priority="428">
      <formula>$B2497="Cargado"</formula>
    </cfRule>
    <cfRule type="expression" dxfId="2301" priority="426">
      <formula>$B2497="Descargado"</formula>
    </cfRule>
    <cfRule type="expression" dxfId="2302" priority="425">
      <formula>$B2497="Liberado"</formula>
    </cfRule>
  </conditionalFormatting>
  <conditionalFormatting sqref="A2498 C2498:H2498 O2498:W2498 J2498:M2498">
    <cfRule type="expression" dxfId="2296" priority="415">
      <formula>$B2498="Solicitado"</formula>
    </cfRule>
    <cfRule type="expression" dxfId="2" priority="414">
      <formula>$B2498="Confirmado"</formula>
    </cfRule>
    <cfRule type="expression" dxfId="2299" priority="412">
      <formula>$B2498="Cargado"</formula>
    </cfRule>
    <cfRule type="expression" dxfId="2300" priority="411">
      <formula>$B2498="Frontera"</formula>
    </cfRule>
    <cfRule type="expression" dxfId="2302" priority="409">
      <formula>$B2498="Liberado"</formula>
    </cfRule>
    <cfRule type="expression" dxfId="2301" priority="410">
      <formula>$B2498="Descargado"</formula>
    </cfRule>
    <cfRule type="expression" dxfId="2298" priority="413">
      <formula>$B2498="Cancelado"</formula>
    </cfRule>
    <cfRule type="expression" dxfId="2295" priority="416">
      <formula>$B2498="Arribado"</formula>
    </cfRule>
  </conditionalFormatting>
  <conditionalFormatting sqref="A2499:A2507 C2499:H2507 O2499:W2507 J2499:M2507">
    <cfRule type="expression" dxfId="2302" priority="385">
      <formula>$B2499="Liberado"</formula>
    </cfRule>
    <cfRule type="expression" dxfId="2295" priority="392">
      <formula>$B2499="Arribado"</formula>
    </cfRule>
    <cfRule type="expression" dxfId="2296" priority="391">
      <formula>$B2499="Solicitado"</formula>
    </cfRule>
    <cfRule type="expression" dxfId="2301" priority="386">
      <formula>$B2499="Descargado"</formula>
    </cfRule>
    <cfRule type="expression" dxfId="2298" priority="389">
      <formula>$B2499="Cancelado"</formula>
    </cfRule>
    <cfRule type="expression" dxfId="2299" priority="388">
      <formula>$B2499="Cargado"</formula>
    </cfRule>
    <cfRule type="expression" dxfId="2300" priority="387">
      <formula>$B2499="Frontera"</formula>
    </cfRule>
    <cfRule type="expression" dxfId="2" priority="390">
      <formula>$B2499="Confirmado"</formula>
    </cfRule>
  </conditionalFormatting>
  <conditionalFormatting sqref="A2508 C2508:H2508 O2508:W2508 J2508:M2508">
    <cfRule type="expression" dxfId="2300" priority="291">
      <formula>$B2508="Frontera"</formula>
    </cfRule>
    <cfRule type="expression" dxfId="2295" priority="296">
      <formula>$B2508="Arribado"</formula>
    </cfRule>
    <cfRule type="expression" dxfId="2296" priority="295">
      <formula>$B2508="Solicitado"</formula>
    </cfRule>
    <cfRule type="expression" dxfId="2" priority="294">
      <formula>$B2508="Confirmado"</formula>
    </cfRule>
    <cfRule type="expression" dxfId="2298" priority="293">
      <formula>$B2508="Cancelado"</formula>
    </cfRule>
    <cfRule type="expression" dxfId="2299" priority="292">
      <formula>$B2508="Cargado"</formula>
    </cfRule>
    <cfRule type="expression" dxfId="2301" priority="290">
      <formula>$B2508="Descargado"</formula>
    </cfRule>
    <cfRule type="expression" dxfId="2302" priority="289">
      <formula>$B2508="Liberado"</formula>
    </cfRule>
  </conditionalFormatting>
  <conditionalFormatting sqref="A2509 C2509:H2509 O2509:W2509 J2509:M2509">
    <cfRule type="expression" dxfId="2301" priority="266">
      <formula>$B2509="Descargado"</formula>
    </cfRule>
    <cfRule type="expression" dxfId="2299" priority="268">
      <formula>$B2509="Cargado"</formula>
    </cfRule>
    <cfRule type="expression" dxfId="2302" priority="265">
      <formula>$B2509="Liberado"</formula>
    </cfRule>
    <cfRule type="expression" dxfId="2298" priority="269">
      <formula>$B2509="Cancelado"</formula>
    </cfRule>
    <cfRule type="expression" dxfId="2" priority="270">
      <formula>$B2509="Confirmado"</formula>
    </cfRule>
    <cfRule type="expression" dxfId="2296" priority="271">
      <formula>$B2509="Solicitado"</formula>
    </cfRule>
    <cfRule type="expression" dxfId="2295" priority="272">
      <formula>$B2509="Arribado"</formula>
    </cfRule>
    <cfRule type="expression" dxfId="2300" priority="267">
      <formula>$B2509="Frontera"</formula>
    </cfRule>
  </conditionalFormatting>
  <conditionalFormatting sqref="A2510:A2511 O2510:W2511 J2510:M2511 C2510:H2511">
    <cfRule type="expression" dxfId="2298" priority="245">
      <formula>$B2510="Cancelado"</formula>
    </cfRule>
    <cfRule type="expression" dxfId="2300" priority="243">
      <formula>$B2510="Frontera"</formula>
    </cfRule>
    <cfRule type="expression" dxfId="2302" priority="241">
      <formula>$B2510="Liberado"</formula>
    </cfRule>
    <cfRule type="expression" dxfId="2301" priority="242">
      <formula>$B2510="Descargado"</formula>
    </cfRule>
    <cfRule type="expression" dxfId="2299" priority="244">
      <formula>$B2510="Cargado"</formula>
    </cfRule>
    <cfRule type="expression" dxfId="2" priority="246">
      <formula>$B2510="Confirmado"</formula>
    </cfRule>
    <cfRule type="expression" dxfId="2296" priority="247">
      <formula>$B2510="Solicitado"</formula>
    </cfRule>
    <cfRule type="expression" dxfId="2295" priority="248">
      <formula>$B2510="Arribado"</formula>
    </cfRule>
  </conditionalFormatting>
  <conditionalFormatting sqref="A2512:A2513 C2512:H2513 O2512:W2513 J2512:M2513 J2528:M2535 O2528:W2535 C2528:H2535 A2528:A2535">
    <cfRule type="expression" dxfId="2300" priority="331">
      <formula>$B2512="Frontera"</formula>
    </cfRule>
    <cfRule type="expression" dxfId="2301" priority="330">
      <formula>$B2512="Descargado"</formula>
    </cfRule>
    <cfRule type="expression" dxfId="2302" priority="329">
      <formula>$B2512="Liberado"</formula>
    </cfRule>
    <cfRule type="expression" dxfId="2" priority="334">
      <formula>$B2512="Confirmado"</formula>
    </cfRule>
    <cfRule type="expression" dxfId="2298" priority="333">
      <formula>$B2512="Cancelado"</formula>
    </cfRule>
    <cfRule type="expression" dxfId="2299" priority="332">
      <formula>$B2512="Cargado"</formula>
    </cfRule>
    <cfRule type="expression" dxfId="2296" priority="335">
      <formula>$B2512="Solicitado"</formula>
    </cfRule>
    <cfRule type="expression" dxfId="2295" priority="336">
      <formula>$B2512="Arribado"</formula>
    </cfRule>
  </conditionalFormatting>
  <conditionalFormatting sqref="A2514 C2514:H2514 O2514:W2514 J2514:M2514">
    <cfRule type="expression" dxfId="2302" priority="305">
      <formula>$B2514="Liberado"</formula>
    </cfRule>
    <cfRule type="expression" dxfId="2295" priority="312">
      <formula>$B2514="Arribado"</formula>
    </cfRule>
    <cfRule type="expression" dxfId="2296" priority="311">
      <formula>$B2514="Solicitado"</formula>
    </cfRule>
    <cfRule type="expression" dxfId="2" priority="310">
      <formula>$B2514="Confirmado"</formula>
    </cfRule>
    <cfRule type="expression" dxfId="2301" priority="306">
      <formula>$B2514="Descargado"</formula>
    </cfRule>
    <cfRule type="expression" dxfId="2300" priority="307">
      <formula>$B2514="Frontera"</formula>
    </cfRule>
    <cfRule type="expression" dxfId="2299" priority="308">
      <formula>$B2514="Cargado"</formula>
    </cfRule>
    <cfRule type="expression" dxfId="2298" priority="309">
      <formula>$B2514="Cancelado"</formula>
    </cfRule>
  </conditionalFormatting>
  <conditionalFormatting sqref="A3319 C3319:W3319">
    <cfRule type="expression" dxfId="2301" priority="714">
      <formula>$B3319="Descargado"</formula>
    </cfRule>
    <cfRule type="expression" dxfId="2302" priority="713">
      <formula>$B3319="Liberado"</formula>
    </cfRule>
    <cfRule type="expression" dxfId="2295" priority="720">
      <formula>$B3319="Arribado"</formula>
    </cfRule>
    <cfRule type="expression" dxfId="2" priority="718">
      <formula>$B3319="Confirmado"</formula>
    </cfRule>
    <cfRule type="expression" dxfId="2298" priority="717">
      <formula>$B3319="Cancelado"</formula>
    </cfRule>
    <cfRule type="expression" dxfId="2299" priority="716">
      <formula>$B3319="Cargado"</formula>
    </cfRule>
    <cfRule type="expression" dxfId="2296" priority="719">
      <formula>$B3319="Solicitado"</formula>
    </cfRule>
    <cfRule type="expression" dxfId="2300" priority="715">
      <formula>$B3319="Frontera"</formula>
    </cfRule>
  </conditionalFormatting>
  <conditionalFormatting sqref="A1308:B1308 D1308:U1308">
    <cfRule type="expression" dxfId="2302" priority="37636">
      <formula>$B1308="Liberado"</formula>
    </cfRule>
    <cfRule type="expression" dxfId="2301" priority="37637">
      <formula>$B1308="Descargado"</formula>
    </cfRule>
    <cfRule type="expression" dxfId="2298" priority="37640">
      <formula>$B1308="Cancelado"</formula>
    </cfRule>
    <cfRule type="expression" dxfId="2300" priority="37638">
      <formula>$B1308="Frontera"</formula>
    </cfRule>
    <cfRule type="expression" dxfId="2" priority="37641">
      <formula>$B1308="Confirmado"</formula>
    </cfRule>
    <cfRule type="expression" dxfId="2296" priority="37642">
      <formula>$B1308="Solicitado"</formula>
    </cfRule>
    <cfRule type="expression" dxfId="2295" priority="37643">
      <formula>$B1308="Arribado"</formula>
    </cfRule>
    <cfRule type="expression" dxfId="2299" priority="37639">
      <formula>$B1308="Cargado"</formula>
    </cfRule>
  </conditionalFormatting>
  <conditionalFormatting sqref="A1316:B1316 J1316:U1316 D1316:H1316">
    <cfRule type="expression" dxfId="2301" priority="38205">
      <formula>$B1316="Descargado"</formula>
    </cfRule>
    <cfRule type="expression" dxfId="2300" priority="38206">
      <formula>$B1316="Frontera"</formula>
    </cfRule>
    <cfRule type="expression" dxfId="2299" priority="38207">
      <formula>$B1316="Cargado"</formula>
    </cfRule>
    <cfRule type="expression" dxfId="2298" priority="38208">
      <formula>$B1316="Cancelado"</formula>
    </cfRule>
    <cfRule type="expression" dxfId="2" priority="38209">
      <formula>$B1316="Confirmado"</formula>
    </cfRule>
    <cfRule type="expression" dxfId="2296" priority="38210">
      <formula>$B1316="Solicitado"</formula>
    </cfRule>
    <cfRule type="expression" dxfId="2295" priority="38211">
      <formula>$B1316="Arribado"</formula>
    </cfRule>
    <cfRule type="expression" dxfId="2302" priority="38204">
      <formula>$B1316="Liberado"</formula>
    </cfRule>
  </conditionalFormatting>
  <conditionalFormatting sqref="A235:C238">
    <cfRule type="expression" dxfId="2302" priority="72700">
      <formula>$B235="Liberado"</formula>
    </cfRule>
  </conditionalFormatting>
  <conditionalFormatting sqref="A260:C260">
    <cfRule type="expression" dxfId="2298" priority="69032">
      <formula>$B260="Cancelado"</formula>
    </cfRule>
    <cfRule type="expression" dxfId="2" priority="69033">
      <formula>$B260="Confirmado"</formula>
    </cfRule>
    <cfRule type="expression" dxfId="2299" priority="69031">
      <formula>$B260="Cargado"</formula>
    </cfRule>
    <cfRule type="expression" dxfId="2300" priority="69030">
      <formula>$B260="Frontera"</formula>
    </cfRule>
    <cfRule type="expression" dxfId="2301" priority="69029">
      <formula>$B260="Descargado"</formula>
    </cfRule>
    <cfRule type="expression" dxfId="2295" priority="69035">
      <formula>$B260="Arribado"</formula>
    </cfRule>
    <cfRule type="expression" dxfId="2296" priority="69034">
      <formula>$B260="Solicitado"</formula>
    </cfRule>
  </conditionalFormatting>
  <conditionalFormatting sqref="A261:C262">
    <cfRule type="expression" dxfId="2296" priority="69010">
      <formula>$B261="Solicitado"</formula>
    </cfRule>
    <cfRule type="expression" dxfId="2" priority="69009">
      <formula>$B261="Confirmado"</formula>
    </cfRule>
    <cfRule type="expression" dxfId="2301" priority="69005">
      <formula>$B261="Descargado"</formula>
    </cfRule>
    <cfRule type="expression" dxfId="2300" priority="69006">
      <formula>$B261="Frontera"</formula>
    </cfRule>
    <cfRule type="expression" dxfId="2298" priority="69008">
      <formula>$B261="Cancelado"</formula>
    </cfRule>
    <cfRule type="expression" dxfId="2295" priority="69011">
      <formula>$B261="Arribado"</formula>
    </cfRule>
    <cfRule type="expression" dxfId="2299" priority="69007">
      <formula>$B261="Cargado"</formula>
    </cfRule>
  </conditionalFormatting>
  <conditionalFormatting sqref="A263:C263">
    <cfRule type="expression" dxfId="2295" priority="68971">
      <formula>$B263="Arribado"</formula>
    </cfRule>
    <cfRule type="expression" dxfId="2296" priority="68970">
      <formula>$B263="Solicitado"</formula>
    </cfRule>
    <cfRule type="expression" dxfId="2298" priority="68968">
      <formula>$B263="Cancelado"</formula>
    </cfRule>
    <cfRule type="expression" dxfId="2301" priority="68965">
      <formula>$B263="Descargado"</formula>
    </cfRule>
    <cfRule type="expression" dxfId="2299" priority="68967">
      <formula>$B263="Cargado"</formula>
    </cfRule>
    <cfRule type="expression" dxfId="2300" priority="68966">
      <formula>$B263="Frontera"</formula>
    </cfRule>
    <cfRule type="expression" dxfId="2" priority="68969">
      <formula>$B263="Confirmado"</formula>
    </cfRule>
  </conditionalFormatting>
  <conditionalFormatting sqref="A264:C267">
    <cfRule type="expression" dxfId="2296" priority="68946">
      <formula>$B264="Solicitado"</formula>
    </cfRule>
    <cfRule type="expression" dxfId="2" priority="68945">
      <formula>$B264="Confirmado"</formula>
    </cfRule>
    <cfRule type="expression" dxfId="2298" priority="68944">
      <formula>$B264="Cancelado"</formula>
    </cfRule>
    <cfRule type="expression" dxfId="2301" priority="68941">
      <formula>$B264="Descargado"</formula>
    </cfRule>
    <cfRule type="expression" dxfId="2300" priority="68942">
      <formula>$B264="Frontera"</formula>
    </cfRule>
    <cfRule type="expression" dxfId="2299" priority="68943">
      <formula>$B264="Cargado"</formula>
    </cfRule>
    <cfRule type="expression" dxfId="2295" priority="68947">
      <formula>$B264="Arribado"</formula>
    </cfRule>
  </conditionalFormatting>
  <conditionalFormatting sqref="A268:C268">
    <cfRule type="expression" dxfId="2299" priority="68887">
      <formula>$B268="Cargado"</formula>
    </cfRule>
    <cfRule type="expression" dxfId="2301" priority="68885">
      <formula>$B268="Descargado"</formula>
    </cfRule>
    <cfRule type="expression" dxfId="2300" priority="68886">
      <formula>$B268="Frontera"</formula>
    </cfRule>
    <cfRule type="expression" dxfId="2296" priority="68890">
      <formula>$B268="Solicitado"</formula>
    </cfRule>
    <cfRule type="expression" dxfId="2295" priority="68891">
      <formula>$B268="Arribado"</formula>
    </cfRule>
    <cfRule type="expression" dxfId="2298" priority="68888">
      <formula>$B268="Cancelado"</formula>
    </cfRule>
    <cfRule type="expression" dxfId="2" priority="68889">
      <formula>$B268="Confirmado"</formula>
    </cfRule>
  </conditionalFormatting>
  <conditionalFormatting sqref="A269:C270">
    <cfRule type="expression" dxfId="2296" priority="68866">
      <formula>$B269="Solicitado"</formula>
    </cfRule>
    <cfRule type="expression" dxfId="2" priority="68865">
      <formula>$B269="Confirmado"</formula>
    </cfRule>
    <cfRule type="expression" dxfId="2298" priority="68864">
      <formula>$B269="Cancelado"</formula>
    </cfRule>
    <cfRule type="expression" dxfId="2299" priority="68863">
      <formula>$B269="Cargado"</formula>
    </cfRule>
    <cfRule type="expression" dxfId="2295" priority="68867">
      <formula>$B269="Arribado"</formula>
    </cfRule>
    <cfRule type="expression" dxfId="2301" priority="68861">
      <formula>$B269="Descargado"</formula>
    </cfRule>
    <cfRule type="expression" dxfId="2300" priority="68862">
      <formula>$B269="Frontera"</formula>
    </cfRule>
  </conditionalFormatting>
  <conditionalFormatting sqref="A271:C271">
    <cfRule type="expression" dxfId="2301" priority="68773">
      <formula>$B271="Descargado"</formula>
    </cfRule>
    <cfRule type="expression" dxfId="2298" priority="68776">
      <formula>$B271="Cancelado"</formula>
    </cfRule>
    <cfRule type="expression" dxfId="2" priority="68777">
      <formula>$B271="Confirmado"</formula>
    </cfRule>
    <cfRule type="expression" dxfId="2295" priority="68779">
      <formula>$B271="Arribado"</formula>
    </cfRule>
    <cfRule type="expression" dxfId="2299" priority="68775">
      <formula>$B271="Cargado"</formula>
    </cfRule>
    <cfRule type="expression" dxfId="2296" priority="68778">
      <formula>$B271="Solicitado"</formula>
    </cfRule>
    <cfRule type="expression" dxfId="2300" priority="68774">
      <formula>$B271="Frontera"</formula>
    </cfRule>
  </conditionalFormatting>
  <conditionalFormatting sqref="A271:C354">
    <cfRule type="expression" dxfId="2302" priority="67724">
      <formula>$B271="Liberado"</formula>
    </cfRule>
  </conditionalFormatting>
  <conditionalFormatting sqref="A272:C272">
    <cfRule type="expression" dxfId="2299" priority="68751">
      <formula>$B272="Cargado"</formula>
    </cfRule>
    <cfRule type="expression" dxfId="2301" priority="68749">
      <formula>$B272="Descargado"</formula>
    </cfRule>
    <cfRule type="expression" dxfId="2295" priority="68755">
      <formula>$B272="Arribado"</formula>
    </cfRule>
    <cfRule type="expression" dxfId="2296" priority="68754">
      <formula>$B272="Solicitado"</formula>
    </cfRule>
    <cfRule type="expression" dxfId="2" priority="68753">
      <formula>$B272="Confirmado"</formula>
    </cfRule>
    <cfRule type="expression" dxfId="2298" priority="68752">
      <formula>$B272="Cancelado"</formula>
    </cfRule>
    <cfRule type="expression" dxfId="2300" priority="68750">
      <formula>$B272="Frontera"</formula>
    </cfRule>
  </conditionalFormatting>
  <conditionalFormatting sqref="A273:C273">
    <cfRule type="expression" dxfId="2296" priority="68802">
      <formula>$B273="Solicitado"</formula>
    </cfRule>
    <cfRule type="expression" dxfId="2299" priority="68799">
      <formula>$B273="Cargado"</formula>
    </cfRule>
    <cfRule type="expression" dxfId="2298" priority="68800">
      <formula>$B273="Cancelado"</formula>
    </cfRule>
    <cfRule type="expression" dxfId="2295" priority="68803">
      <formula>$B273="Arribado"</formula>
    </cfRule>
    <cfRule type="expression" dxfId="2" priority="68801">
      <formula>$B273="Confirmado"</formula>
    </cfRule>
    <cfRule type="expression" dxfId="2301" priority="68797">
      <formula>$B273="Descargado"</formula>
    </cfRule>
    <cfRule type="expression" dxfId="2300" priority="68798">
      <formula>$B273="Frontera"</formula>
    </cfRule>
  </conditionalFormatting>
  <conditionalFormatting sqref="A275:C275">
    <cfRule type="expression" dxfId="2296" priority="68842">
      <formula>$B275="Solicitado"</formula>
    </cfRule>
    <cfRule type="expression" dxfId="2" priority="68841">
      <formula>$B275="Confirmado"</formula>
    </cfRule>
    <cfRule type="expression" dxfId="2298" priority="68840">
      <formula>$B275="Cancelado"</formula>
    </cfRule>
    <cfRule type="expression" dxfId="2299" priority="68839">
      <formula>$B275="Cargado"</formula>
    </cfRule>
    <cfRule type="expression" dxfId="2300" priority="68838">
      <formula>$B275="Frontera"</formula>
    </cfRule>
    <cfRule type="expression" dxfId="2301" priority="68837">
      <formula>$B275="Descargado"</formula>
    </cfRule>
    <cfRule type="expression" dxfId="2295" priority="68843">
      <formula>$B275="Arribado"</formula>
    </cfRule>
  </conditionalFormatting>
  <conditionalFormatting sqref="A276:C278">
    <cfRule type="expression" dxfId="2299" priority="68727">
      <formula>$B276="Cargado"</formula>
    </cfRule>
    <cfRule type="expression" dxfId="2" priority="68729">
      <formula>$B276="Confirmado"</formula>
    </cfRule>
    <cfRule type="expression" dxfId="2301" priority="68725">
      <formula>$B276="Descargado"</formula>
    </cfRule>
    <cfRule type="expression" dxfId="2298" priority="68728">
      <formula>$B276="Cancelado"</formula>
    </cfRule>
    <cfRule type="expression" dxfId="2300" priority="68726">
      <formula>$B276="Frontera"</formula>
    </cfRule>
    <cfRule type="expression" dxfId="2295" priority="68731">
      <formula>$B276="Arribado"</formula>
    </cfRule>
    <cfRule type="expression" dxfId="2296" priority="68730">
      <formula>$B276="Solicitado"</formula>
    </cfRule>
  </conditionalFormatting>
  <conditionalFormatting sqref="A279:C279">
    <cfRule type="expression" dxfId="2298" priority="68696">
      <formula>$B279="Cancelado"</formula>
    </cfRule>
    <cfRule type="expression" dxfId="2299" priority="68695">
      <formula>$B279="Cargado"</formula>
    </cfRule>
    <cfRule type="expression" dxfId="2300" priority="68694">
      <formula>$B279="Frontera"</formula>
    </cfRule>
    <cfRule type="expression" dxfId="2301" priority="68693">
      <formula>$B279="Descargado"</formula>
    </cfRule>
    <cfRule type="expression" dxfId="2295" priority="68699">
      <formula>$B279="Arribado"</formula>
    </cfRule>
    <cfRule type="expression" dxfId="2296" priority="68698">
      <formula>$B279="Solicitado"</formula>
    </cfRule>
    <cfRule type="expression" dxfId="2" priority="68697">
      <formula>$B279="Confirmado"</formula>
    </cfRule>
  </conditionalFormatting>
  <conditionalFormatting sqref="A280:C287">
    <cfRule type="expression" dxfId="2300" priority="68670">
      <formula>$B280="Frontera"</formula>
    </cfRule>
    <cfRule type="expression" dxfId="2299" priority="68671">
      <formula>$B280="Cargado"</formula>
    </cfRule>
    <cfRule type="expression" dxfId="2295" priority="68675">
      <formula>$B280="Arribado"</formula>
    </cfRule>
    <cfRule type="expression" dxfId="2296" priority="68674">
      <formula>$B280="Solicitado"</formula>
    </cfRule>
    <cfRule type="expression" dxfId="2" priority="68673">
      <formula>$B280="Confirmado"</formula>
    </cfRule>
    <cfRule type="expression" dxfId="2301" priority="68669">
      <formula>$B280="Descargado"</formula>
    </cfRule>
    <cfRule type="expression" dxfId="2298" priority="68672">
      <formula>$B280="Cancelado"</formula>
    </cfRule>
  </conditionalFormatting>
  <conditionalFormatting sqref="A288:C288">
    <cfRule type="expression" dxfId="2298" priority="68608">
      <formula>$B288="Cancelado"</formula>
    </cfRule>
    <cfRule type="expression" dxfId="2301" priority="68605">
      <formula>$B288="Descargado"</formula>
    </cfRule>
    <cfRule type="expression" dxfId="2300" priority="68606">
      <formula>$B288="Frontera"</formula>
    </cfRule>
    <cfRule type="expression" dxfId="2" priority="68609">
      <formula>$B288="Confirmado"</formula>
    </cfRule>
    <cfRule type="expression" dxfId="2299" priority="68607">
      <formula>$B288="Cargado"</formula>
    </cfRule>
    <cfRule type="expression" dxfId="2296" priority="68610">
      <formula>$B288="Solicitado"</formula>
    </cfRule>
    <cfRule type="expression" dxfId="2295" priority="68611">
      <formula>$B288="Arribado"</formula>
    </cfRule>
  </conditionalFormatting>
  <conditionalFormatting sqref="A289:C289">
    <cfRule type="expression" dxfId="2298" priority="68584">
      <formula>$B289="Cancelado"</formula>
    </cfRule>
    <cfRule type="expression" dxfId="2" priority="68585">
      <formula>$B289="Confirmado"</formula>
    </cfRule>
    <cfRule type="expression" dxfId="2296" priority="68586">
      <formula>$B289="Solicitado"</formula>
    </cfRule>
    <cfRule type="expression" dxfId="2295" priority="68587">
      <formula>$B289="Arribado"</formula>
    </cfRule>
    <cfRule type="expression" dxfId="2299" priority="68583">
      <formula>$B289="Cargado"</formula>
    </cfRule>
    <cfRule type="expression" dxfId="2300" priority="68582">
      <formula>$B289="Frontera"</formula>
    </cfRule>
    <cfRule type="expression" dxfId="2301" priority="68581">
      <formula>$B289="Descargado"</formula>
    </cfRule>
  </conditionalFormatting>
  <conditionalFormatting sqref="A290:C300">
    <cfRule type="expression" dxfId="2299" priority="68559">
      <formula>$B290="Cargado"</formula>
    </cfRule>
    <cfRule type="expression" dxfId="2301" priority="68557">
      <formula>$B290="Descargado"</formula>
    </cfRule>
    <cfRule type="expression" dxfId="2300" priority="68558">
      <formula>$B290="Frontera"</formula>
    </cfRule>
    <cfRule type="expression" dxfId="2" priority="68561">
      <formula>$B290="Confirmado"</formula>
    </cfRule>
    <cfRule type="expression" dxfId="2296" priority="68562">
      <formula>$B290="Solicitado"</formula>
    </cfRule>
    <cfRule type="expression" dxfId="2295" priority="68563">
      <formula>$B290="Arribado"</formula>
    </cfRule>
    <cfRule type="expression" dxfId="2298" priority="68560">
      <formula>$B290="Cancelado"</formula>
    </cfRule>
  </conditionalFormatting>
  <conditionalFormatting sqref="A301:C301">
    <cfRule type="expression" dxfId="2298" priority="68528">
      <formula>$B301="Cancelado"</formula>
    </cfRule>
    <cfRule type="expression" dxfId="2" priority="68529">
      <formula>$B301="Confirmado"</formula>
    </cfRule>
    <cfRule type="expression" dxfId="2296" priority="68530">
      <formula>$B301="Solicitado"</formula>
    </cfRule>
    <cfRule type="expression" dxfId="2295" priority="68531">
      <formula>$B301="Arribado"</formula>
    </cfRule>
    <cfRule type="expression" dxfId="2300" priority="68526">
      <formula>$B301="Frontera"</formula>
    </cfRule>
    <cfRule type="expression" dxfId="2299" priority="68527">
      <formula>$B301="Cargado"</formula>
    </cfRule>
    <cfRule type="expression" dxfId="2301" priority="68525">
      <formula>$B301="Descargado"</formula>
    </cfRule>
  </conditionalFormatting>
  <conditionalFormatting sqref="A302:C312">
    <cfRule type="expression" dxfId="2295" priority="68491">
      <formula>$B302="Arribado"</formula>
    </cfRule>
    <cfRule type="expression" dxfId="2296" priority="68490">
      <formula>$B302="Solicitado"</formula>
    </cfRule>
    <cfRule type="expression" dxfId="2" priority="68489">
      <formula>$B302="Confirmado"</formula>
    </cfRule>
    <cfRule type="expression" dxfId="2301" priority="68485">
      <formula>$B302="Descargado"</formula>
    </cfRule>
    <cfRule type="expression" dxfId="2299" priority="68487">
      <formula>$B302="Cargado"</formula>
    </cfRule>
    <cfRule type="expression" dxfId="2298" priority="68488">
      <formula>$B302="Cancelado"</formula>
    </cfRule>
    <cfRule type="expression" dxfId="2300" priority="68486">
      <formula>$B302="Frontera"</formula>
    </cfRule>
  </conditionalFormatting>
  <conditionalFormatting sqref="A313:C313">
    <cfRule type="expression" dxfId="2301" priority="68429">
      <formula>$B313="Descargado"</formula>
    </cfRule>
    <cfRule type="expression" dxfId="2299" priority="68431">
      <formula>$B313="Cargado"</formula>
    </cfRule>
    <cfRule type="expression" dxfId="2295" priority="68435">
      <formula>$B313="Arribado"</formula>
    </cfRule>
    <cfRule type="expression" dxfId="2296" priority="68434">
      <formula>$B313="Solicitado"</formula>
    </cfRule>
    <cfRule type="expression" dxfId="2" priority="68433">
      <formula>$B313="Confirmado"</formula>
    </cfRule>
    <cfRule type="expression" dxfId="2298" priority="68432">
      <formula>$B313="Cancelado"</formula>
    </cfRule>
    <cfRule type="expression" dxfId="2300" priority="68430">
      <formula>$B313="Frontera"</formula>
    </cfRule>
  </conditionalFormatting>
  <conditionalFormatting sqref="A314:C317">
    <cfRule type="expression" dxfId="2298" priority="68384">
      <formula>$B314="Cancelado"</formula>
    </cfRule>
    <cfRule type="expression" dxfId="2300" priority="68382">
      <formula>$B314="Frontera"</formula>
    </cfRule>
    <cfRule type="expression" dxfId="2299" priority="68383">
      <formula>$B314="Cargado"</formula>
    </cfRule>
    <cfRule type="expression" dxfId="2295" priority="68387">
      <formula>$B314="Arribado"</formula>
    </cfRule>
    <cfRule type="expression" dxfId="2296" priority="68386">
      <formula>$B314="Solicitado"</formula>
    </cfRule>
    <cfRule type="expression" dxfId="2301" priority="68381">
      <formula>$B314="Descargado"</formula>
    </cfRule>
    <cfRule type="expression" dxfId="2" priority="68385">
      <formula>$B314="Confirmado"</formula>
    </cfRule>
  </conditionalFormatting>
  <conditionalFormatting sqref="A318:C318">
    <cfRule type="expression" dxfId="2298" priority="68336">
      <formula>$B318="Cancelado"</formula>
    </cfRule>
    <cfRule type="expression" dxfId="2295" priority="68339">
      <formula>$B318="Arribado"</formula>
    </cfRule>
    <cfRule type="expression" dxfId="2" priority="68337">
      <formula>$B318="Confirmado"</formula>
    </cfRule>
    <cfRule type="expression" dxfId="2296" priority="68338">
      <formula>$B318="Solicitado"</formula>
    </cfRule>
    <cfRule type="expression" dxfId="2299" priority="68335">
      <formula>$B318="Cargado"</formula>
    </cfRule>
    <cfRule type="expression" dxfId="2300" priority="68334">
      <formula>$B318="Frontera"</formula>
    </cfRule>
    <cfRule type="expression" dxfId="2301" priority="68333">
      <formula>$B318="Descargado"</formula>
    </cfRule>
  </conditionalFormatting>
  <conditionalFormatting sqref="A319:C319">
    <cfRule type="expression" dxfId="2" priority="68273">
      <formula>$B319="Confirmado"</formula>
    </cfRule>
    <cfRule type="expression" dxfId="2296" priority="68274">
      <formula>$B319="Solicitado"</formula>
    </cfRule>
    <cfRule type="expression" dxfId="2301" priority="68269">
      <formula>$B319="Descargado"</formula>
    </cfRule>
    <cfRule type="expression" dxfId="2298" priority="68272">
      <formula>$B319="Cancelado"</formula>
    </cfRule>
    <cfRule type="expression" dxfId="2299" priority="68271">
      <formula>$B319="Cargado"</formula>
    </cfRule>
    <cfRule type="expression" dxfId="2300" priority="68270">
      <formula>$B319="Frontera"</formula>
    </cfRule>
    <cfRule type="expression" dxfId="2295" priority="68275">
      <formula>$B319="Arribado"</formula>
    </cfRule>
  </conditionalFormatting>
  <conditionalFormatting sqref="A320:C326">
    <cfRule type="expression" dxfId="2295" priority="68227">
      <formula>$B320="Arribado"</formula>
    </cfRule>
    <cfRule type="expression" dxfId="2300" priority="68222">
      <formula>$B320="Frontera"</formula>
    </cfRule>
    <cfRule type="expression" dxfId="2" priority="68225">
      <formula>$B320="Confirmado"</formula>
    </cfRule>
    <cfRule type="expression" dxfId="2298" priority="68224">
      <formula>$B320="Cancelado"</formula>
    </cfRule>
    <cfRule type="expression" dxfId="2299" priority="68223">
      <formula>$B320="Cargado"</formula>
    </cfRule>
    <cfRule type="expression" dxfId="2296" priority="68226">
      <formula>$B320="Solicitado"</formula>
    </cfRule>
    <cfRule type="expression" dxfId="2301" priority="68221">
      <formula>$B320="Descargado"</formula>
    </cfRule>
  </conditionalFormatting>
  <conditionalFormatting sqref="A327:C327">
    <cfRule type="expression" dxfId="2295" priority="68083">
      <formula>$B327="Arribado"</formula>
    </cfRule>
    <cfRule type="expression" dxfId="2296" priority="68082">
      <formula>$B327="Solicitado"</formula>
    </cfRule>
    <cfRule type="expression" dxfId="2" priority="68081">
      <formula>$B327="Confirmado"</formula>
    </cfRule>
    <cfRule type="expression" dxfId="2298" priority="68080">
      <formula>$B327="Cancelado"</formula>
    </cfRule>
    <cfRule type="expression" dxfId="2301" priority="68077">
      <formula>$B327="Descargado"</formula>
    </cfRule>
    <cfRule type="expression" dxfId="2299" priority="68079">
      <formula>$B327="Cargado"</formula>
    </cfRule>
    <cfRule type="expression" dxfId="2300" priority="68078">
      <formula>$B327="Frontera"</formula>
    </cfRule>
  </conditionalFormatting>
  <conditionalFormatting sqref="A328:C328">
    <cfRule type="expression" dxfId="2300" priority="67934">
      <formula>$B328="Frontera"</formula>
    </cfRule>
    <cfRule type="expression" dxfId="2301" priority="67933">
      <formula>$B328="Descargado"</formula>
    </cfRule>
    <cfRule type="expression" dxfId="2295" priority="67939">
      <formula>$B328="Arribado"</formula>
    </cfRule>
    <cfRule type="expression" dxfId="2" priority="67937">
      <formula>$B328="Confirmado"</formula>
    </cfRule>
    <cfRule type="expression" dxfId="2299" priority="67935">
      <formula>$B328="Cargado"</formula>
    </cfRule>
    <cfRule type="expression" dxfId="2298" priority="67936">
      <formula>$B328="Cancelado"</formula>
    </cfRule>
    <cfRule type="expression" dxfId="2296" priority="67938">
      <formula>$B328="Solicitado"</formula>
    </cfRule>
  </conditionalFormatting>
  <conditionalFormatting sqref="A329:C329">
    <cfRule type="expression" dxfId="2295" priority="67987">
      <formula>$B329="Arribado"</formula>
    </cfRule>
    <cfRule type="expression" dxfId="2" priority="67985">
      <formula>$B329="Confirmado"</formula>
    </cfRule>
    <cfRule type="expression" dxfId="2296" priority="67986">
      <formula>$B329="Solicitado"</formula>
    </cfRule>
    <cfRule type="expression" dxfId="2299" priority="67983">
      <formula>$B329="Cargado"</formula>
    </cfRule>
    <cfRule type="expression" dxfId="2300" priority="67982">
      <formula>$B329="Frontera"</formula>
    </cfRule>
    <cfRule type="expression" dxfId="2301" priority="67981">
      <formula>$B329="Descargado"</formula>
    </cfRule>
    <cfRule type="expression" dxfId="2298" priority="67984">
      <formula>$B329="Cancelado"</formula>
    </cfRule>
  </conditionalFormatting>
  <conditionalFormatting sqref="A335:C335">
    <cfRule type="expression" dxfId="2298" priority="68176">
      <formula>$B335="Cancelado"</formula>
    </cfRule>
    <cfRule type="expression" dxfId="2295" priority="68179">
      <formula>$B335="Arribado"</formula>
    </cfRule>
    <cfRule type="expression" dxfId="2296" priority="68178">
      <formula>$B335="Solicitado"</formula>
    </cfRule>
    <cfRule type="expression" dxfId="2301" priority="68173">
      <formula>$B335="Descargado"</formula>
    </cfRule>
    <cfRule type="expression" dxfId="2300" priority="68174">
      <formula>$B335="Frontera"</formula>
    </cfRule>
    <cfRule type="expression" dxfId="2" priority="68177">
      <formula>$B335="Confirmado"</formula>
    </cfRule>
    <cfRule type="expression" dxfId="2299" priority="68175">
      <formula>$B335="Cargado"</formula>
    </cfRule>
  </conditionalFormatting>
  <conditionalFormatting sqref="A336:C336">
    <cfRule type="expression" dxfId="2301" priority="68029">
      <formula>$B336="Descargado"</formula>
    </cfRule>
    <cfRule type="expression" dxfId="2296" priority="68034">
      <formula>$B336="Solicitado"</formula>
    </cfRule>
    <cfRule type="expression" dxfId="2" priority="68033">
      <formula>$B336="Confirmado"</formula>
    </cfRule>
    <cfRule type="expression" dxfId="2298" priority="68032">
      <formula>$B336="Cancelado"</formula>
    </cfRule>
    <cfRule type="expression" dxfId="2295" priority="68035">
      <formula>$B336="Arribado"</formula>
    </cfRule>
    <cfRule type="expression" dxfId="2299" priority="68031">
      <formula>$B336="Cargado"</formula>
    </cfRule>
    <cfRule type="expression" dxfId="2300" priority="68030">
      <formula>$B336="Frontera"</formula>
    </cfRule>
  </conditionalFormatting>
  <conditionalFormatting sqref="A337:C337">
    <cfRule type="expression" dxfId="2" priority="68129">
      <formula>$B337="Confirmado"</formula>
    </cfRule>
    <cfRule type="expression" dxfId="2298" priority="68128">
      <formula>$B337="Cancelado"</formula>
    </cfRule>
    <cfRule type="expression" dxfId="2299" priority="68127">
      <formula>$B337="Cargado"</formula>
    </cfRule>
    <cfRule type="expression" dxfId="2295" priority="68131">
      <formula>$B337="Arribado"</formula>
    </cfRule>
    <cfRule type="expression" dxfId="2296" priority="68130">
      <formula>$B337="Solicitado"</formula>
    </cfRule>
    <cfRule type="expression" dxfId="2301" priority="68125">
      <formula>$B337="Descargado"</formula>
    </cfRule>
    <cfRule type="expression" dxfId="2300" priority="68126">
      <formula>$B337="Frontera"</formula>
    </cfRule>
  </conditionalFormatting>
  <conditionalFormatting sqref="A338:C338">
    <cfRule type="expression" dxfId="2299" priority="67887">
      <formula>$B338="Cargado"</formula>
    </cfRule>
    <cfRule type="expression" dxfId="2" priority="67889">
      <formula>$B338="Confirmado"</formula>
    </cfRule>
    <cfRule type="expression" dxfId="2301" priority="67885">
      <formula>$B338="Descargado"</formula>
    </cfRule>
    <cfRule type="expression" dxfId="2300" priority="67886">
      <formula>$B338="Frontera"</formula>
    </cfRule>
    <cfRule type="expression" dxfId="2295" priority="67891">
      <formula>$B338="Arribado"</formula>
    </cfRule>
    <cfRule type="expression" dxfId="2296" priority="67890">
      <formula>$B338="Solicitado"</formula>
    </cfRule>
    <cfRule type="expression" dxfId="2298" priority="67888">
      <formula>$B338="Cancelado"</formula>
    </cfRule>
  </conditionalFormatting>
  <conditionalFormatting sqref="A339:C343">
    <cfRule type="expression" dxfId="2300" priority="67838">
      <formula>$B339="Frontera"</formula>
    </cfRule>
    <cfRule type="expression" dxfId="2299" priority="67839">
      <formula>$B339="Cargado"</formula>
    </cfRule>
    <cfRule type="expression" dxfId="2295" priority="67843">
      <formula>$B339="Arribado"</formula>
    </cfRule>
    <cfRule type="expression" dxfId="2296" priority="67842">
      <formula>$B339="Solicitado"</formula>
    </cfRule>
    <cfRule type="expression" dxfId="2298" priority="67840">
      <formula>$B339="Cancelado"</formula>
    </cfRule>
    <cfRule type="expression" dxfId="2" priority="67841">
      <formula>$B339="Confirmado"</formula>
    </cfRule>
    <cfRule type="expression" dxfId="2301" priority="67837">
      <formula>$B339="Descargado"</formula>
    </cfRule>
  </conditionalFormatting>
  <conditionalFormatting sqref="A344:C344">
    <cfRule type="expression" dxfId="2295" priority="67779">
      <formula>$B344="Arribado"</formula>
    </cfRule>
    <cfRule type="expression" dxfId="2301" priority="67773">
      <formula>$B344="Descargado"</formula>
    </cfRule>
    <cfRule type="expression" dxfId="2300" priority="67774">
      <formula>$B344="Frontera"</formula>
    </cfRule>
    <cfRule type="expression" dxfId="2296" priority="67778">
      <formula>$B344="Solicitado"</formula>
    </cfRule>
    <cfRule type="expression" dxfId="2" priority="67777">
      <formula>$B344="Confirmado"</formula>
    </cfRule>
    <cfRule type="expression" dxfId="2298" priority="67776">
      <formula>$B344="Cancelado"</formula>
    </cfRule>
    <cfRule type="expression" dxfId="2299" priority="67775">
      <formula>$B344="Cargado"</formula>
    </cfRule>
  </conditionalFormatting>
  <conditionalFormatting sqref="A345:C354">
    <cfRule type="expression" dxfId="2295" priority="67731">
      <formula>$B345="Arribado"</formula>
    </cfRule>
    <cfRule type="expression" dxfId="2296" priority="67730">
      <formula>$B345="Solicitado"</formula>
    </cfRule>
    <cfRule type="expression" dxfId="2" priority="67729">
      <formula>$B345="Confirmado"</formula>
    </cfRule>
    <cfRule type="expression" dxfId="2300" priority="67726">
      <formula>$B345="Frontera"</formula>
    </cfRule>
    <cfRule type="expression" dxfId="2299" priority="67727">
      <formula>$B345="Cargado"</formula>
    </cfRule>
    <cfRule type="expression" dxfId="2298" priority="67728">
      <formula>$B345="Cancelado"</formula>
    </cfRule>
    <cfRule type="expression" dxfId="2301" priority="67725">
      <formula>$B345="Descargado"</formula>
    </cfRule>
  </conditionalFormatting>
  <conditionalFormatting sqref="A355:C355">
    <cfRule type="expression" dxfId="2296" priority="67682">
      <formula>$B355="Solicitado"</formula>
    </cfRule>
    <cfRule type="expression" dxfId="2" priority="67681">
      <formula>$B355="Confirmado"</formula>
    </cfRule>
    <cfRule type="expression" dxfId="2302" priority="67676">
      <formula>$B355="Liberado"</formula>
    </cfRule>
    <cfRule type="expression" dxfId="2295" priority="67683">
      <formula>$B355="Arribado"</formula>
    </cfRule>
    <cfRule type="expression" dxfId="2298" priority="67680">
      <formula>$B355="Cancelado"</formula>
    </cfRule>
    <cfRule type="expression" dxfId="2299" priority="67679">
      <formula>$B355="Cargado"</formula>
    </cfRule>
    <cfRule type="expression" dxfId="2300" priority="67678">
      <formula>$B355="Frontera"</formula>
    </cfRule>
    <cfRule type="expression" dxfId="2301" priority="67677">
      <formula>$B355="Descargado"</formula>
    </cfRule>
  </conditionalFormatting>
  <conditionalFormatting sqref="A356:C356">
    <cfRule type="expression" dxfId="2296" priority="67602">
      <formula>$B356="Solicitado"</formula>
    </cfRule>
    <cfRule type="expression" dxfId="2299" priority="67599">
      <formula>$B356="Cargado"</formula>
    </cfRule>
    <cfRule type="expression" dxfId="2" priority="67601">
      <formula>$B356="Confirmado"</formula>
    </cfRule>
    <cfRule type="expression" dxfId="2298" priority="67600">
      <formula>$B356="Cancelado"</formula>
    </cfRule>
    <cfRule type="expression" dxfId="2300" priority="67598">
      <formula>$B356="Frontera"</formula>
    </cfRule>
    <cfRule type="expression" dxfId="2301" priority="67597">
      <formula>$B356="Descargado"</formula>
    </cfRule>
    <cfRule type="expression" dxfId="2302" priority="67596">
      <formula>$B356="Liberado"</formula>
    </cfRule>
    <cfRule type="expression" dxfId="2295" priority="67603">
      <formula>$B356="Arribado"</formula>
    </cfRule>
  </conditionalFormatting>
  <conditionalFormatting sqref="A357:C363">
    <cfRule type="expression" dxfId="2295" priority="67555">
      <formula>$B357="Arribado"</formula>
    </cfRule>
    <cfRule type="expression" dxfId="2" priority="67553">
      <formula>$B357="Confirmado"</formula>
    </cfRule>
    <cfRule type="expression" dxfId="2301" priority="67549">
      <formula>$B357="Descargado"</formula>
    </cfRule>
    <cfRule type="expression" dxfId="2298" priority="67552">
      <formula>$B357="Cancelado"</formula>
    </cfRule>
    <cfRule type="expression" dxfId="2299" priority="67551">
      <formula>$B357="Cargado"</formula>
    </cfRule>
    <cfRule type="expression" dxfId="2302" priority="67548">
      <formula>$B357="Liberado"</formula>
    </cfRule>
    <cfRule type="expression" dxfId="2296" priority="67554">
      <formula>$B357="Solicitado"</formula>
    </cfRule>
    <cfRule type="expression" dxfId="2300" priority="67550">
      <formula>$B357="Frontera"</formula>
    </cfRule>
  </conditionalFormatting>
  <conditionalFormatting sqref="A364:C364">
    <cfRule type="expression" dxfId="2" priority="67489">
      <formula>$B364="Confirmado"</formula>
    </cfRule>
    <cfRule type="expression" dxfId="2296" priority="67490">
      <formula>$B364="Solicitado"</formula>
    </cfRule>
    <cfRule type="expression" dxfId="2295" priority="67491">
      <formula>$B364="Arribado"</formula>
    </cfRule>
    <cfRule type="expression" dxfId="2299" priority="67487">
      <formula>$B364="Cargado"</formula>
    </cfRule>
    <cfRule type="expression" dxfId="2300" priority="67486">
      <formula>$B364="Frontera"</formula>
    </cfRule>
    <cfRule type="expression" dxfId="2298" priority="67488">
      <formula>$B364="Cancelado"</formula>
    </cfRule>
    <cfRule type="expression" dxfId="2302" priority="67484">
      <formula>$B364="Liberado"</formula>
    </cfRule>
    <cfRule type="expression" dxfId="2301" priority="67485">
      <formula>$B364="Descargado"</formula>
    </cfRule>
  </conditionalFormatting>
  <conditionalFormatting sqref="A365:C366">
    <cfRule type="expression" dxfId="2296" priority="67442">
      <formula>$B365="Solicitado"</formula>
    </cfRule>
    <cfRule type="expression" dxfId="2295" priority="67443">
      <formula>$B365="Arribado"</formula>
    </cfRule>
    <cfRule type="expression" dxfId="2299" priority="67439">
      <formula>$B365="Cargado"</formula>
    </cfRule>
    <cfRule type="expression" dxfId="2298" priority="67440">
      <formula>$B365="Cancelado"</formula>
    </cfRule>
    <cfRule type="expression" dxfId="2" priority="67441">
      <formula>$B365="Confirmado"</formula>
    </cfRule>
    <cfRule type="expression" dxfId="2300" priority="67438">
      <formula>$B365="Frontera"</formula>
    </cfRule>
    <cfRule type="expression" dxfId="2301" priority="67437">
      <formula>$B365="Descargado"</formula>
    </cfRule>
    <cfRule type="expression" dxfId="2302" priority="67436">
      <formula>$B365="Liberado"</formula>
    </cfRule>
  </conditionalFormatting>
  <conditionalFormatting sqref="A367:C367">
    <cfRule type="expression" dxfId="2302" priority="67388">
      <formula>$B367="Liberado"</formula>
    </cfRule>
    <cfRule type="expression" dxfId="2296" priority="67394">
      <formula>$B367="Solicitado"</formula>
    </cfRule>
    <cfRule type="expression" dxfId="2" priority="67393">
      <formula>$B367="Confirmado"</formula>
    </cfRule>
    <cfRule type="expression" dxfId="2298" priority="67392">
      <formula>$B367="Cancelado"</formula>
    </cfRule>
    <cfRule type="expression" dxfId="2299" priority="67391">
      <formula>$B367="Cargado"</formula>
    </cfRule>
    <cfRule type="expression" dxfId="2300" priority="67390">
      <formula>$B367="Frontera"</formula>
    </cfRule>
    <cfRule type="expression" dxfId="2301" priority="67389">
      <formula>$B367="Descargado"</formula>
    </cfRule>
    <cfRule type="expression" dxfId="2295" priority="67395">
      <formula>$B367="Arribado"</formula>
    </cfRule>
  </conditionalFormatting>
  <conditionalFormatting sqref="A368:C368">
    <cfRule type="expression" dxfId="2295" priority="67347">
      <formula>$B368="Arribado"</formula>
    </cfRule>
    <cfRule type="expression" dxfId="2296" priority="67346">
      <formula>$B368="Solicitado"</formula>
    </cfRule>
    <cfRule type="expression" dxfId="2" priority="67345">
      <formula>$B368="Confirmado"</formula>
    </cfRule>
    <cfRule type="expression" dxfId="2298" priority="67344">
      <formula>$B368="Cancelado"</formula>
    </cfRule>
    <cfRule type="expression" dxfId="2299" priority="67343">
      <formula>$B368="Cargado"</formula>
    </cfRule>
    <cfRule type="expression" dxfId="2300" priority="67342">
      <formula>$B368="Frontera"</formula>
    </cfRule>
    <cfRule type="expression" dxfId="2301" priority="67341">
      <formula>$B368="Descargado"</formula>
    </cfRule>
    <cfRule type="expression" dxfId="2302" priority="67340">
      <formula>$B368="Liberado"</formula>
    </cfRule>
  </conditionalFormatting>
  <conditionalFormatting sqref="A369:C377">
    <cfRule type="expression" dxfId="2299" priority="67295">
      <formula>$B369="Cargado"</formula>
    </cfRule>
    <cfRule type="expression" dxfId="2" priority="67297">
      <formula>$B369="Confirmado"</formula>
    </cfRule>
    <cfRule type="expression" dxfId="2296" priority="67298">
      <formula>$B369="Solicitado"</formula>
    </cfRule>
    <cfRule type="expression" dxfId="2298" priority="67296">
      <formula>$B369="Cancelado"</formula>
    </cfRule>
    <cfRule type="expression" dxfId="2295" priority="67299">
      <formula>$B369="Arribado"</formula>
    </cfRule>
    <cfRule type="expression" dxfId="2302" priority="67292">
      <formula>$B369="Liberado"</formula>
    </cfRule>
    <cfRule type="expression" dxfId="2301" priority="67293">
      <formula>$B369="Descargado"</formula>
    </cfRule>
    <cfRule type="expression" dxfId="2300" priority="67294">
      <formula>$B369="Frontera"</formula>
    </cfRule>
  </conditionalFormatting>
  <conditionalFormatting sqref="A378:C378">
    <cfRule type="expression" dxfId="2301" priority="67237">
      <formula>$B378="Descargado"</formula>
    </cfRule>
    <cfRule type="expression" dxfId="2302" priority="67236">
      <formula>$B378="Liberado"</formula>
    </cfRule>
    <cfRule type="expression" dxfId="2299" priority="67239">
      <formula>$B378="Cargado"</formula>
    </cfRule>
    <cfRule type="expression" dxfId="2" priority="67241">
      <formula>$B378="Confirmado"</formula>
    </cfRule>
    <cfRule type="expression" dxfId="2296" priority="67242">
      <formula>$B378="Solicitado"</formula>
    </cfRule>
    <cfRule type="expression" dxfId="2295" priority="67243">
      <formula>$B378="Arribado"</formula>
    </cfRule>
    <cfRule type="expression" dxfId="2300" priority="67238">
      <formula>$B378="Frontera"</formula>
    </cfRule>
    <cfRule type="expression" dxfId="2298" priority="67240">
      <formula>$B378="Cancelado"</formula>
    </cfRule>
  </conditionalFormatting>
  <conditionalFormatting sqref="A598:C598">
    <cfRule type="expression" dxfId="2" priority="65313">
      <formula>$B598="Confirmado"</formula>
    </cfRule>
    <cfRule type="expression" dxfId="2295" priority="65315">
      <formula>$B598="Arribado"</formula>
    </cfRule>
    <cfRule type="expression" dxfId="2296" priority="65314">
      <formula>$B598="Solicitado"</formula>
    </cfRule>
    <cfRule type="expression" dxfId="2302" priority="65308">
      <formula>$B598="Liberado"</formula>
    </cfRule>
    <cfRule type="expression" dxfId="2301" priority="65309">
      <formula>$B598="Descargado"</formula>
    </cfRule>
    <cfRule type="expression" dxfId="2300" priority="65310">
      <formula>$B598="Frontera"</formula>
    </cfRule>
    <cfRule type="expression" dxfId="2299" priority="65311">
      <formula>$B598="Cargado"</formula>
    </cfRule>
    <cfRule type="expression" dxfId="2298" priority="65312">
      <formula>$B598="Cancelado"</formula>
    </cfRule>
  </conditionalFormatting>
  <conditionalFormatting sqref="A643:C643">
    <cfRule type="expression" dxfId="2302" priority="65236">
      <formula>$B643="Liberado"</formula>
    </cfRule>
    <cfRule type="expression" dxfId="2296" priority="65242">
      <formula>$B643="Solicitado"</formula>
    </cfRule>
    <cfRule type="expression" dxfId="2" priority="65241">
      <formula>$B643="Confirmado"</formula>
    </cfRule>
    <cfRule type="expression" dxfId="2295" priority="65243">
      <formula>$B643="Arribado"</formula>
    </cfRule>
    <cfRule type="expression" dxfId="2301" priority="65237">
      <formula>$B643="Descargado"</formula>
    </cfRule>
    <cfRule type="expression" dxfId="2300" priority="65238">
      <formula>$B643="Frontera"</formula>
    </cfRule>
    <cfRule type="expression" dxfId="2299" priority="65239">
      <formula>$B643="Cargado"</formula>
    </cfRule>
    <cfRule type="expression" dxfId="2298" priority="65240">
      <formula>$B643="Cancelado"</formula>
    </cfRule>
  </conditionalFormatting>
  <conditionalFormatting sqref="A644:C644">
    <cfRule type="expression" dxfId="2300" priority="65198">
      <formula>$B644="Frontera"</formula>
    </cfRule>
    <cfRule type="expression" dxfId="2302" priority="65196">
      <formula>$B644="Liberado"</formula>
    </cfRule>
    <cfRule type="expression" dxfId="2296" priority="65202">
      <formula>$B644="Solicitado"</formula>
    </cfRule>
    <cfRule type="expression" dxfId="2" priority="65201">
      <formula>$B644="Confirmado"</formula>
    </cfRule>
    <cfRule type="expression" dxfId="2295" priority="65203">
      <formula>$B644="Arribado"</formula>
    </cfRule>
    <cfRule type="expression" dxfId="2301" priority="65197">
      <formula>$B644="Descargado"</formula>
    </cfRule>
    <cfRule type="expression" dxfId="2299" priority="65199">
      <formula>$B644="Cargado"</formula>
    </cfRule>
    <cfRule type="expression" dxfId="2298" priority="65200">
      <formula>$B644="Cancelado"</formula>
    </cfRule>
  </conditionalFormatting>
  <conditionalFormatting sqref="A645:C646">
    <cfRule type="expression" dxfId="2299" priority="65135">
      <formula>$B645="Cargado"</formula>
    </cfRule>
    <cfRule type="expression" dxfId="2302" priority="65132">
      <formula>$B645="Liberado"</formula>
    </cfRule>
    <cfRule type="expression" dxfId="2295" priority="65139">
      <formula>$B645="Arribado"</formula>
    </cfRule>
    <cfRule type="expression" dxfId="2298" priority="65136">
      <formula>$B645="Cancelado"</formula>
    </cfRule>
    <cfRule type="expression" dxfId="2" priority="65137">
      <formula>$B645="Confirmado"</formula>
    </cfRule>
    <cfRule type="expression" dxfId="2296" priority="65138">
      <formula>$B645="Solicitado"</formula>
    </cfRule>
    <cfRule type="expression" dxfId="2301" priority="65133">
      <formula>$B645="Descargado"</formula>
    </cfRule>
    <cfRule type="expression" dxfId="2300" priority="65134">
      <formula>$B645="Frontera"</formula>
    </cfRule>
  </conditionalFormatting>
  <conditionalFormatting sqref="A655:C655">
    <cfRule type="expression" dxfId="2295" priority="65107">
      <formula>$B655="Arribado"</formula>
    </cfRule>
    <cfRule type="expression" dxfId="2296" priority="65106">
      <formula>$B655="Solicitado"</formula>
    </cfRule>
    <cfRule type="expression" dxfId="2301" priority="65101">
      <formula>$B655="Descargado"</formula>
    </cfRule>
    <cfRule type="expression" dxfId="2" priority="65105">
      <formula>$B655="Confirmado"</formula>
    </cfRule>
    <cfRule type="expression" dxfId="2300" priority="65102">
      <formula>$B655="Frontera"</formula>
    </cfRule>
    <cfRule type="expression" dxfId="2298" priority="65104">
      <formula>$B655="Cancelado"</formula>
    </cfRule>
    <cfRule type="expression" dxfId="2302" priority="65100">
      <formula>$B655="Liberado"</formula>
    </cfRule>
    <cfRule type="expression" dxfId="2299" priority="65103">
      <formula>$B655="Cargado"</formula>
    </cfRule>
  </conditionalFormatting>
  <conditionalFormatting sqref="A656:C656">
    <cfRule type="expression" dxfId="2300" priority="65070">
      <formula>$B656="Frontera"</formula>
    </cfRule>
    <cfRule type="expression" dxfId="2299" priority="65071">
      <formula>$B656="Cargado"</formula>
    </cfRule>
    <cfRule type="expression" dxfId="2298" priority="65072">
      <formula>$B656="Cancelado"</formula>
    </cfRule>
    <cfRule type="expression" dxfId="2296" priority="65074">
      <formula>$B656="Solicitado"</formula>
    </cfRule>
    <cfRule type="expression" dxfId="2295" priority="65075">
      <formula>$B656="Arribado"</formula>
    </cfRule>
    <cfRule type="expression" dxfId="2301" priority="65069">
      <formula>$B656="Descargado"</formula>
    </cfRule>
    <cfRule type="expression" dxfId="2302" priority="65068">
      <formula>$B656="Liberado"</formula>
    </cfRule>
    <cfRule type="expression" dxfId="2" priority="65073">
      <formula>$B656="Confirmado"</formula>
    </cfRule>
  </conditionalFormatting>
  <conditionalFormatting sqref="A668:C668">
    <cfRule type="expression" dxfId="2298" priority="65040">
      <formula>$B668="Cancelado"</formula>
    </cfRule>
    <cfRule type="expression" dxfId="2" priority="65041">
      <formula>$B668="Confirmado"</formula>
    </cfRule>
    <cfRule type="expression" dxfId="2296" priority="65042">
      <formula>$B668="Solicitado"</formula>
    </cfRule>
    <cfRule type="expression" dxfId="2295" priority="65043">
      <formula>$B668="Arribado"</formula>
    </cfRule>
    <cfRule type="expression" dxfId="2302" priority="65036">
      <formula>$B668="Liberado"</formula>
    </cfRule>
    <cfRule type="expression" dxfId="2301" priority="65037">
      <formula>$B668="Descargado"</formula>
    </cfRule>
    <cfRule type="expression" dxfId="2299" priority="65039">
      <formula>$B668="Cargado"</formula>
    </cfRule>
    <cfRule type="expression" dxfId="2300" priority="65038">
      <formula>$B668="Frontera"</formula>
    </cfRule>
  </conditionalFormatting>
  <conditionalFormatting sqref="A7:D7">
    <cfRule type="expression" dxfId="2296" priority="77642">
      <formula>$B7="Solicitado"</formula>
    </cfRule>
    <cfRule type="expression" dxfId="2295" priority="77643">
      <formula>$B7="Arribado"</formula>
    </cfRule>
    <cfRule type="expression" dxfId="2" priority="77641">
      <formula>$B7="Confirmado"</formula>
    </cfRule>
    <cfRule type="expression" dxfId="2301" priority="77637">
      <formula>$B7="Descargado"</formula>
    </cfRule>
    <cfRule type="expression" dxfId="2298" priority="77640">
      <formula>$B7="Cancelado"</formula>
    </cfRule>
    <cfRule type="expression" dxfId="2299" priority="77639">
      <formula>$B7="Cargado"</formula>
    </cfRule>
    <cfRule type="expression" dxfId="2300" priority="77638">
      <formula>$B7="Frontera"</formula>
    </cfRule>
  </conditionalFormatting>
  <conditionalFormatting sqref="A11:D11">
    <cfRule type="expression" dxfId="2296" priority="77626">
      <formula>$B11="Solicitado"</formula>
    </cfRule>
    <cfRule type="expression" dxfId="2" priority="77625">
      <formula>$B11="Confirmado"</formula>
    </cfRule>
    <cfRule type="expression" dxfId="2295" priority="77627">
      <formula>$B11="Arribado"</formula>
    </cfRule>
    <cfRule type="expression" dxfId="2299" priority="77623">
      <formula>$B11="Cargado"</formula>
    </cfRule>
    <cfRule type="expression" dxfId="2300" priority="77622">
      <formula>$B11="Frontera"</formula>
    </cfRule>
    <cfRule type="expression" dxfId="2298" priority="77624">
      <formula>$B11="Cancelado"</formula>
    </cfRule>
    <cfRule type="expression" dxfId="2301" priority="77621">
      <formula>$B11="Descargado"</formula>
    </cfRule>
  </conditionalFormatting>
  <conditionalFormatting sqref="A18:D18">
    <cfRule type="expression" dxfId="2296" priority="75443">
      <formula>$B18="Solicitado"</formula>
    </cfRule>
    <cfRule type="expression" dxfId="2295" priority="75444">
      <formula>$B18="Arribado"</formula>
    </cfRule>
    <cfRule type="expression" dxfId="2301" priority="75438">
      <formula>$B18="Descargado"</formula>
    </cfRule>
    <cfRule type="expression" dxfId="2300" priority="75439">
      <formula>$B18="Frontera"</formula>
    </cfRule>
    <cfRule type="expression" dxfId="2299" priority="75440">
      <formula>$B18="Cargado"</formula>
    </cfRule>
    <cfRule type="expression" dxfId="2298" priority="75441">
      <formula>$B18="Cancelado"</formula>
    </cfRule>
    <cfRule type="expression" dxfId="2" priority="75442">
      <formula>$B18="Confirmado"</formula>
    </cfRule>
  </conditionalFormatting>
  <conditionalFormatting sqref="A239:D270">
    <cfRule type="expression" dxfId="2302" priority="68860">
      <formula>$B239="Liberado"</formula>
    </cfRule>
  </conditionalFormatting>
  <conditionalFormatting sqref="A240:D246">
    <cfRule type="expression" dxfId="2296" priority="69162">
      <formula>$B240="Solicitado"</formula>
    </cfRule>
    <cfRule type="expression" dxfId="2301" priority="69157">
      <formula>$B240="Descargado"</formula>
    </cfRule>
    <cfRule type="expression" dxfId="2" priority="69161">
      <formula>$B240="Confirmado"</formula>
    </cfRule>
    <cfRule type="expression" dxfId="2300" priority="69158">
      <formula>$B240="Frontera"</formula>
    </cfRule>
    <cfRule type="expression" dxfId="2295" priority="69163">
      <formula>$B240="Arribado"</formula>
    </cfRule>
    <cfRule type="expression" dxfId="2298" priority="69160">
      <formula>$B240="Cancelado"</formula>
    </cfRule>
    <cfRule type="expression" dxfId="2299" priority="69159">
      <formula>$B240="Cargado"</formula>
    </cfRule>
  </conditionalFormatting>
  <conditionalFormatting sqref="A247:D247">
    <cfRule type="expression" dxfId="2296" priority="69130">
      <formula>$B247="Solicitado"</formula>
    </cfRule>
    <cfRule type="expression" dxfId="2295" priority="69131">
      <formula>$B247="Arribado"</formula>
    </cfRule>
    <cfRule type="expression" dxfId="2299" priority="69127">
      <formula>$B247="Cargado"</formula>
    </cfRule>
    <cfRule type="expression" dxfId="2298" priority="69128">
      <formula>$B247="Cancelado"</formula>
    </cfRule>
    <cfRule type="expression" dxfId="2300" priority="69126">
      <formula>$B247="Frontera"</formula>
    </cfRule>
    <cfRule type="expression" dxfId="2301" priority="69125">
      <formula>$B247="Descargado"</formula>
    </cfRule>
    <cfRule type="expression" dxfId="2" priority="69129">
      <formula>$B247="Confirmado"</formula>
    </cfRule>
  </conditionalFormatting>
  <conditionalFormatting sqref="A248:D253">
    <cfRule type="expression" dxfId="2300" priority="69110">
      <formula>$B248="Frontera"</formula>
    </cfRule>
    <cfRule type="expression" dxfId="2301" priority="69109">
      <formula>$B248="Descargado"</formula>
    </cfRule>
    <cfRule type="expression" dxfId="2295" priority="69115">
      <formula>$B248="Arribado"</formula>
    </cfRule>
    <cfRule type="expression" dxfId="2296" priority="69114">
      <formula>$B248="Solicitado"</formula>
    </cfRule>
    <cfRule type="expression" dxfId="2" priority="69113">
      <formula>$B248="Confirmado"</formula>
    </cfRule>
    <cfRule type="expression" dxfId="2298" priority="69112">
      <formula>$B248="Cancelado"</formula>
    </cfRule>
    <cfRule type="expression" dxfId="2299" priority="69111">
      <formula>$B248="Cargado"</formula>
    </cfRule>
  </conditionalFormatting>
  <conditionalFormatting sqref="A254:D259">
    <cfRule type="expression" dxfId="2296" priority="69066">
      <formula>$B254="Solicitado"</formula>
    </cfRule>
    <cfRule type="expression" dxfId="2" priority="69065">
      <formula>$B254="Confirmado"</formula>
    </cfRule>
    <cfRule type="expression" dxfId="2298" priority="69064">
      <formula>$B254="Cancelado"</formula>
    </cfRule>
    <cfRule type="expression" dxfId="2299" priority="69063">
      <formula>$B254="Cargado"</formula>
    </cfRule>
    <cfRule type="expression" dxfId="2300" priority="69062">
      <formula>$B254="Frontera"</formula>
    </cfRule>
    <cfRule type="expression" dxfId="2301" priority="69061">
      <formula>$B254="Descargado"</formula>
    </cfRule>
    <cfRule type="expression" dxfId="2295" priority="69067">
      <formula>$B254="Arribado"</formula>
    </cfRule>
  </conditionalFormatting>
  <conditionalFormatting sqref="A5:E6 K5:U10 F5:H11 J5:J11 I5:I16 A7:D7 A8:E10 K11:M11 O11:U11 A12:H16 J12:U16 A17:K17 M17:U18 F18:K18 A19:U19 A28:D31 F28:U31 A32:U33 B34:D34 J34:U34 A35:U35 F36:H36 P36:U36 A37:U41 A42:I42 M42:U42 A43:U50 F51:H51 J52:U58 F59:H60 A60:E60 M61:U61 J62:U67 H62:H70 O68:U83 J68:M134 O84:S84 O85:U93 O94 Q94:U94 O95:S95 A95:I103 N95:N103 O96:U107 F108:G134 A136:U143 A151:U164 L166:U174 A175:K177 L177:U177 A179:U181 A189:U189 A191:U194 L191:L198 R195 A195:Q196 S195:U196 A197:U198 A201:U201 A219:U227 A228:S228 A230:S230 A231:U232 A233:E234 N233:U234 F233:M246 D235:E235 N235:S235 D236:D238 N236:U238 E236:E242 A239:D239 N240:S240 N241:U246 F247:U250 F251:S251 F252:U256 F257:S259 D260:D268 F265:S267 F269:U271 D272:D276 A274:C274 E274:S274 D279 F280:S280 F281:U286 F287:S287 D288:D289 N290:S290 F290:M300 N291:U300 M301:S301 D301:D344 J301:K378 N302:U310 I302:I312 N311:S311 N312:U312 N313:S313 N314:U334 A330:C334 E330:H334 M330:M334 I330:I337 L330:L337 N335:S335 N336:U338 N339:S339 N340:U342 N343:S343 N344:U344 N345:S346 F345:H354 N347:U354 N355:S355 D355:D378 N356:U367 N368:S368 N369:U378 A379:U381 A392:U393 J399:U399 A399:H404 J401:U401 I403:I404 J403:U406 A405:I406 I429:U439 I440:S440 I441:U443 A444:G444 I445:S445 A445:H451 I446:U451 J452:U466 A467:G491 A471:U482 A484:U491 J484:U494 A495:S495 A496:U501 J496:U503 A504:G504 J505:U506 A506:U506 J507:S507 A508:S508 J509:U509 A510:S510 J511:U513 A514:S519 J520:U523 J524:K525 M524:U525 A526:K527 H527:I530 L527:L530 J527:K534 M527:U534 B528:K530 A528:A537 B535:K535 J536:K537 M536:U561 B537:L537 B537:G557 A539:U547 J539:K550 A549:U550 J558:K560 A559:U560 B559:G561 A562:U566 A567:P567 T567:U567 A568:U569 A573:H580 J573:U582 I573:I597 A583:E583 K583:U583 F583:H590 J583:J590 K584:L590 N584:U590 A585:E590 M590 A591:H597 J591:U597 E598:U598 A599:C600 E599:H600 I599:U601 A601:H601 M602:U604 A603:L604 A605:U613 L614:L616 M614:U619 A615:K616 A617:L617 A619:L619 A620:U636 J633:U639 A639:U642 F643:K646 M643:U656 A647:L654 F655:K656 A657:U661 A663:U666 A667 M667:U667 F667:K670 D668 M669:S669 C669:C670 M670:U670 A671:U676 A677:H678 J677:U678 I677:I679 F679:H679 J679:K679 C679:C698 M679:U698 F680:K744 B681:B683 E681:E683 L681:L683 A681:A691 D681:D691 B685:B690 E685:E690 L685:L690 A693:A694 D693:E694 L693:L694 B694:B696 E696:E698 L696:L698 A696:A712 D696:D712 C713:C716 M713:U716 B714:B716 E714:E716 L714:L716 A714:A728 D714:D757 M719:S719 O720:U720 M721:S721 C721:C744 E722:E725 L722:L725 M722:U728 B722:B729 E728 L728 M728:M757 A745:A757 O745:U757 A760 D760 M760 O760:U760 A763:A765 D763:D765 M763:M765 O763:U765 A878:A890 C878:H890 J878:K890 M878:P890 T878:U890 I932 A977 J1075:O1075 Q1075:U1075 A1129:U1129 A1133:U1133 A1134:A1139 C1230:H1230 J1230:K1230 M1230:P1230 T1230:U1230 A1230:A1231 C1230:C1231 B1231 D1231:U1231 M1296:U1297 A1313:U1313 A1314:P1314 R1314:U1314 A1321:U1334 A1454:U1457 A1463:U1464 A1469:U1469 C1544:U1544 A1631:I1632 J1632:U1632 A1687:U1693 A1695:U1695 A1697:U1700 B1794:B1807 A1916:H1932 I1916:I1938 J1917:U1932 B1962 L1962 N1985:N1996 A1997 C1997:L1997 B1997:B1998 B2032:B2047 A2037:A2047 C2037:U2047 A2100:U2100 A2247:U2258 B2393:B2416 I2398:I2416 N2415:N2416 A2416 C2416:H2416 J2416:M2416 O2416:W2416 A2417:W2417 V2418:W2424 A2418:U2443 V2432:W2439 V2441:W2443 A2444:W2447 B2448:B2455 B2457:B2461 A2516:W2517 A2518:A2525 C2518:W2525 B2518:B2624 I2526:I2623 J2540:W2611 C2540:H2623 A2540:A2624 J2612:V2614 W2612:W2624 J2615:U2623 V2615:V2624 C2624:U2624 A2625:W3318 A3325:W3336 I3347:I3354 A3348:H3354 J3348:W3354 A3369:W4114">
    <cfRule type="expression" dxfId="2299" priority="103876">
      <formula>$B5="Cargado"</formula>
    </cfRule>
    <cfRule type="expression" dxfId="2301" priority="103874">
      <formula>$B5="Descargado"</formula>
    </cfRule>
    <cfRule type="expression" dxfId="2" priority="103878">
      <formula>$B5="Confirmado"</formula>
    </cfRule>
    <cfRule type="expression" dxfId="2296" priority="103879">
      <formula>$B5="Solicitado"</formula>
    </cfRule>
    <cfRule type="expression" dxfId="2295" priority="103880">
      <formula>$B5="Arribado"</formula>
    </cfRule>
    <cfRule type="expression" dxfId="2298" priority="103877">
      <formula>$B5="Cancelado"</formula>
    </cfRule>
    <cfRule type="expression" dxfId="2300" priority="103875">
      <formula>$B5="Frontera"</formula>
    </cfRule>
  </conditionalFormatting>
  <conditionalFormatting sqref="A51:E51">
    <cfRule type="expression" dxfId="2302" priority="71132">
      <formula>$B51="Liberado"</formula>
    </cfRule>
  </conditionalFormatting>
  <conditionalFormatting sqref="A52:E58">
    <cfRule type="expression" dxfId="2302" priority="71076">
      <formula>$B52="Liberado"</formula>
    </cfRule>
  </conditionalFormatting>
  <conditionalFormatting sqref="A584:E584">
    <cfRule type="expression" dxfId="2300" priority="65350">
      <formula>$B584="Frontera"</formula>
    </cfRule>
    <cfRule type="expression" dxfId="2299" priority="65351">
      <formula>$B584="Cargado"</formula>
    </cfRule>
    <cfRule type="expression" dxfId="2298" priority="65352">
      <formula>$B584="Cancelado"</formula>
    </cfRule>
    <cfRule type="expression" dxfId="2" priority="65353">
      <formula>$B584="Confirmado"</formula>
    </cfRule>
    <cfRule type="expression" dxfId="2296" priority="65354">
      <formula>$B584="Solicitado"</formula>
    </cfRule>
    <cfRule type="expression" dxfId="2295" priority="65355">
      <formula>$B584="Arribado"</formula>
    </cfRule>
    <cfRule type="expression" dxfId="2302" priority="65348">
      <formula>$B584="Liberado"</formula>
    </cfRule>
    <cfRule type="expression" dxfId="2301" priority="65349">
      <formula>$B584="Descargado"</formula>
    </cfRule>
  </conditionalFormatting>
  <conditionalFormatting sqref="A429:G429">
    <cfRule type="expression" dxfId="2" priority="66929">
      <formula>$B429="Confirmado"</formula>
    </cfRule>
    <cfRule type="expression" dxfId="2299" priority="66927">
      <formula>$B429="Cargado"</formula>
    </cfRule>
    <cfRule type="expression" dxfId="2300" priority="66926">
      <formula>$B429="Frontera"</formula>
    </cfRule>
    <cfRule type="expression" dxfId="2302" priority="66924">
      <formula>$B429="Liberado"</formula>
    </cfRule>
    <cfRule type="expression" dxfId="2301" priority="66925">
      <formula>$B429="Descargado"</formula>
    </cfRule>
    <cfRule type="expression" dxfId="2295" priority="66931">
      <formula>$B429="Arribado"</formula>
    </cfRule>
    <cfRule type="expression" dxfId="2296" priority="66930">
      <formula>$B429="Solicitado"</formula>
    </cfRule>
    <cfRule type="expression" dxfId="2298" priority="66928">
      <formula>$B429="Cancelado"</formula>
    </cfRule>
  </conditionalFormatting>
  <conditionalFormatting sqref="A430:G430">
    <cfRule type="expression" dxfId="2" priority="66913">
      <formula>$B430="Confirmado"</formula>
    </cfRule>
    <cfRule type="expression" dxfId="2296" priority="66914">
      <formula>$B430="Solicitado"</formula>
    </cfRule>
    <cfRule type="expression" dxfId="2295" priority="66915">
      <formula>$B430="Arribado"</formula>
    </cfRule>
    <cfRule type="expression" dxfId="2302" priority="66908">
      <formula>$B430="Liberado"</formula>
    </cfRule>
    <cfRule type="expression" dxfId="2301" priority="66909">
      <formula>$B430="Descargado"</formula>
    </cfRule>
    <cfRule type="expression" dxfId="2300" priority="66910">
      <formula>$B430="Frontera"</formula>
    </cfRule>
    <cfRule type="expression" dxfId="2299" priority="66911">
      <formula>$B430="Cargado"</formula>
    </cfRule>
    <cfRule type="expression" dxfId="2298" priority="66912">
      <formula>$B430="Cancelado"</formula>
    </cfRule>
  </conditionalFormatting>
  <conditionalFormatting sqref="A431:G438">
    <cfRule type="expression" dxfId="2300" priority="66894">
      <formula>$B431="Frontera"</formula>
    </cfRule>
    <cfRule type="expression" dxfId="2302" priority="66892">
      <formula>$B431="Liberado"</formula>
    </cfRule>
    <cfRule type="expression" dxfId="2295" priority="66899">
      <formula>$B431="Arribado"</formula>
    </cfRule>
    <cfRule type="expression" dxfId="2301" priority="66893">
      <formula>$B431="Descargado"</formula>
    </cfRule>
    <cfRule type="expression" dxfId="2299" priority="66895">
      <formula>$B431="Cargado"</formula>
    </cfRule>
    <cfRule type="expression" dxfId="2298" priority="66896">
      <formula>$B431="Cancelado"</formula>
    </cfRule>
    <cfRule type="expression" dxfId="2" priority="66897">
      <formula>$B431="Confirmado"</formula>
    </cfRule>
    <cfRule type="expression" dxfId="2296" priority="66898">
      <formula>$B431="Solicitado"</formula>
    </cfRule>
  </conditionalFormatting>
  <conditionalFormatting sqref="A439:G439">
    <cfRule type="expression" dxfId="2302" priority="66876">
      <formula>$B439="Liberado"</formula>
    </cfRule>
    <cfRule type="expression" dxfId="2301" priority="66877">
      <formula>$B439="Descargado"</formula>
    </cfRule>
    <cfRule type="expression" dxfId="2295" priority="66883">
      <formula>$B439="Arribado"</formula>
    </cfRule>
    <cfRule type="expression" dxfId="2296" priority="66882">
      <formula>$B439="Solicitado"</formula>
    </cfRule>
    <cfRule type="expression" dxfId="2" priority="66881">
      <formula>$B439="Confirmado"</formula>
    </cfRule>
    <cfRule type="expression" dxfId="2300" priority="66878">
      <formula>$B439="Frontera"</formula>
    </cfRule>
    <cfRule type="expression" dxfId="2298" priority="66880">
      <formula>$B439="Cancelado"</formula>
    </cfRule>
    <cfRule type="expression" dxfId="2299" priority="66879">
      <formula>$B439="Cargado"</formula>
    </cfRule>
  </conditionalFormatting>
  <conditionalFormatting sqref="A440:G440">
    <cfRule type="expression" dxfId="2295" priority="66867">
      <formula>$B440="Arribado"</formula>
    </cfRule>
    <cfRule type="expression" dxfId="2296" priority="66866">
      <formula>$B440="Solicitado"</formula>
    </cfRule>
    <cfRule type="expression" dxfId="2" priority="66865">
      <formula>$B440="Confirmado"</formula>
    </cfRule>
    <cfRule type="expression" dxfId="2298" priority="66864">
      <formula>$B440="Cancelado"</formula>
    </cfRule>
    <cfRule type="expression" dxfId="2302" priority="66860">
      <formula>$B440="Liberado"</formula>
    </cfRule>
    <cfRule type="expression" dxfId="2300" priority="66862">
      <formula>$B440="Frontera"</formula>
    </cfRule>
    <cfRule type="expression" dxfId="2299" priority="66863">
      <formula>$B440="Cargado"</formula>
    </cfRule>
    <cfRule type="expression" dxfId="2301" priority="66861">
      <formula>$B440="Descargado"</formula>
    </cfRule>
  </conditionalFormatting>
  <conditionalFormatting sqref="A441:G441">
    <cfRule type="expression" dxfId="2302" priority="66844">
      <formula>$B441="Liberado"</formula>
    </cfRule>
    <cfRule type="expression" dxfId="2301" priority="66845">
      <formula>$B441="Descargado"</formula>
    </cfRule>
    <cfRule type="expression" dxfId="2296" priority="66850">
      <formula>$B441="Solicitado"</formula>
    </cfRule>
    <cfRule type="expression" dxfId="2295" priority="66851">
      <formula>$B441="Arribado"</formula>
    </cfRule>
    <cfRule type="expression" dxfId="2300" priority="66846">
      <formula>$B441="Frontera"</formula>
    </cfRule>
    <cfRule type="expression" dxfId="2299" priority="66847">
      <formula>$B441="Cargado"</formula>
    </cfRule>
    <cfRule type="expression" dxfId="2298" priority="66848">
      <formula>$B441="Cancelado"</formula>
    </cfRule>
    <cfRule type="expression" dxfId="2" priority="66849">
      <formula>$B441="Confirmado"</formula>
    </cfRule>
  </conditionalFormatting>
  <conditionalFormatting sqref="A442:G442">
    <cfRule type="expression" dxfId="2299" priority="66831">
      <formula>$B442="Cargado"</formula>
    </cfRule>
    <cfRule type="expression" dxfId="2298" priority="66832">
      <formula>$B442="Cancelado"</formula>
    </cfRule>
    <cfRule type="expression" dxfId="2296" priority="66834">
      <formula>$B442="Solicitado"</formula>
    </cfRule>
    <cfRule type="expression" dxfId="2301" priority="66829">
      <formula>$B442="Descargado"</formula>
    </cfRule>
    <cfRule type="expression" dxfId="2295" priority="66835">
      <formula>$B442="Arribado"</formula>
    </cfRule>
    <cfRule type="expression" dxfId="2" priority="66833">
      <formula>$B442="Confirmado"</formula>
    </cfRule>
    <cfRule type="expression" dxfId="2302" priority="66828">
      <formula>$B442="Liberado"</formula>
    </cfRule>
    <cfRule type="expression" dxfId="2300" priority="66830">
      <formula>$B442="Frontera"</formula>
    </cfRule>
  </conditionalFormatting>
  <conditionalFormatting sqref="A443:G443">
    <cfRule type="expression" dxfId="2299" priority="66815">
      <formula>$B443="Cargado"</formula>
    </cfRule>
    <cfRule type="expression" dxfId="2" priority="66817">
      <formula>$B443="Confirmado"</formula>
    </cfRule>
    <cfRule type="expression" dxfId="2301" priority="66813">
      <formula>$B443="Descargado"</formula>
    </cfRule>
    <cfRule type="expression" dxfId="2298" priority="66816">
      <formula>$B443="Cancelado"</formula>
    </cfRule>
    <cfRule type="expression" dxfId="2300" priority="66814">
      <formula>$B443="Frontera"</formula>
    </cfRule>
    <cfRule type="expression" dxfId="2296" priority="66818">
      <formula>$B443="Solicitado"</formula>
    </cfRule>
    <cfRule type="expression" dxfId="2302" priority="66812">
      <formula>$B443="Liberado"</formula>
    </cfRule>
    <cfRule type="expression" dxfId="2295" priority="66819">
      <formula>$B443="Arribado"</formula>
    </cfRule>
  </conditionalFormatting>
  <conditionalFormatting sqref="A452:G452">
    <cfRule type="expression" dxfId="2" priority="66777">
      <formula>$B452="Confirmado"</formula>
    </cfRule>
    <cfRule type="expression" dxfId="2302" priority="66772">
      <formula>$B452="Liberado"</formula>
    </cfRule>
    <cfRule type="expression" dxfId="2301" priority="66773">
      <formula>$B452="Descargado"</formula>
    </cfRule>
    <cfRule type="expression" dxfId="2300" priority="66774">
      <formula>$B452="Frontera"</formula>
    </cfRule>
    <cfRule type="expression" dxfId="2299" priority="66775">
      <formula>$B452="Cargado"</formula>
    </cfRule>
    <cfRule type="expression" dxfId="2298" priority="66776">
      <formula>$B452="Cancelado"</formula>
    </cfRule>
    <cfRule type="expression" dxfId="2296" priority="66778">
      <formula>$B452="Solicitado"</formula>
    </cfRule>
    <cfRule type="expression" dxfId="2295" priority="66779">
      <formula>$B452="Arribado"</formula>
    </cfRule>
  </conditionalFormatting>
  <conditionalFormatting sqref="A453:G453">
    <cfRule type="expression" dxfId="2301" priority="66797">
      <formula>$B453="Descargado"</formula>
    </cfRule>
    <cfRule type="expression" dxfId="2298" priority="66800">
      <formula>$B453="Cancelado"</formula>
    </cfRule>
    <cfRule type="expression" dxfId="2" priority="66801">
      <formula>$B453="Confirmado"</formula>
    </cfRule>
    <cfRule type="expression" dxfId="2296" priority="66802">
      <formula>$B453="Solicitado"</formula>
    </cfRule>
    <cfRule type="expression" dxfId="2295" priority="66803">
      <formula>$B453="Arribado"</formula>
    </cfRule>
    <cfRule type="expression" dxfId="2300" priority="66798">
      <formula>$B453="Frontera"</formula>
    </cfRule>
    <cfRule type="expression" dxfId="2299" priority="66799">
      <formula>$B453="Cargado"</formula>
    </cfRule>
    <cfRule type="expression" dxfId="2302" priority="66796">
      <formula>$B453="Liberado"</formula>
    </cfRule>
  </conditionalFormatting>
  <conditionalFormatting sqref="A454:G454">
    <cfRule type="expression" dxfId="2295" priority="66659">
      <formula>$B454="Arribado"</formula>
    </cfRule>
    <cfRule type="expression" dxfId="2299" priority="66655">
      <formula>$B454="Cargado"</formula>
    </cfRule>
    <cfRule type="expression" dxfId="2298" priority="66656">
      <formula>$B454="Cancelado"</formula>
    </cfRule>
    <cfRule type="expression" dxfId="2" priority="66657">
      <formula>$B454="Confirmado"</formula>
    </cfRule>
    <cfRule type="expression" dxfId="2296" priority="66658">
      <formula>$B454="Solicitado"</formula>
    </cfRule>
    <cfRule type="expression" dxfId="2302" priority="66652">
      <formula>$B454="Liberado"</formula>
    </cfRule>
    <cfRule type="expression" dxfId="2301" priority="66653">
      <formula>$B454="Descargado"</formula>
    </cfRule>
    <cfRule type="expression" dxfId="2300" priority="66654">
      <formula>$B454="Frontera"</formula>
    </cfRule>
  </conditionalFormatting>
  <conditionalFormatting sqref="A455:G455">
    <cfRule type="expression" dxfId="2" priority="66729">
      <formula>$B455="Confirmado"</formula>
    </cfRule>
    <cfRule type="expression" dxfId="2296" priority="66730">
      <formula>$B455="Solicitado"</formula>
    </cfRule>
    <cfRule type="expression" dxfId="2299" priority="66727">
      <formula>$B455="Cargado"</formula>
    </cfRule>
    <cfRule type="expression" dxfId="2298" priority="66728">
      <formula>$B455="Cancelado"</formula>
    </cfRule>
    <cfRule type="expression" dxfId="2295" priority="66731">
      <formula>$B455="Arribado"</formula>
    </cfRule>
    <cfRule type="expression" dxfId="2302" priority="66724">
      <formula>$B455="Liberado"</formula>
    </cfRule>
    <cfRule type="expression" dxfId="2301" priority="66725">
      <formula>$B455="Descargado"</formula>
    </cfRule>
    <cfRule type="expression" dxfId="2300" priority="66726">
      <formula>$B455="Frontera"</formula>
    </cfRule>
  </conditionalFormatting>
  <conditionalFormatting sqref="A456:G456">
    <cfRule type="expression" dxfId="2295" priority="66707">
      <formula>$B456="Arribado"</formula>
    </cfRule>
    <cfRule type="expression" dxfId="2" priority="66705">
      <formula>$B456="Confirmado"</formula>
    </cfRule>
    <cfRule type="expression" dxfId="2296" priority="66706">
      <formula>$B456="Solicitado"</formula>
    </cfRule>
    <cfRule type="expression" dxfId="2299" priority="66703">
      <formula>$B456="Cargado"</formula>
    </cfRule>
    <cfRule type="expression" dxfId="2300" priority="66702">
      <formula>$B456="Frontera"</formula>
    </cfRule>
    <cfRule type="expression" dxfId="2301" priority="66701">
      <formula>$B456="Descargado"</formula>
    </cfRule>
    <cfRule type="expression" dxfId="2302" priority="66700">
      <formula>$B456="Liberado"</formula>
    </cfRule>
    <cfRule type="expression" dxfId="2298" priority="66704">
      <formula>$B456="Cancelado"</formula>
    </cfRule>
  </conditionalFormatting>
  <conditionalFormatting sqref="A457:G466">
    <cfRule type="expression" dxfId="2302" priority="66676">
      <formula>$B457="Liberado"</formula>
    </cfRule>
    <cfRule type="expression" dxfId="2301" priority="66677">
      <formula>$B457="Descargado"</formula>
    </cfRule>
    <cfRule type="expression" dxfId="2295" priority="66683">
      <formula>$B457="Arribado"</formula>
    </cfRule>
    <cfRule type="expression" dxfId="2296" priority="66682">
      <formula>$B457="Solicitado"</formula>
    </cfRule>
    <cfRule type="expression" dxfId="2" priority="66681">
      <formula>$B457="Confirmado"</formula>
    </cfRule>
    <cfRule type="expression" dxfId="2298" priority="66680">
      <formula>$B457="Cancelado"</formula>
    </cfRule>
    <cfRule type="expression" dxfId="2299" priority="66679">
      <formula>$B457="Cargado"</formula>
    </cfRule>
    <cfRule type="expression" dxfId="2300" priority="66678">
      <formula>$B457="Frontera"</formula>
    </cfRule>
  </conditionalFormatting>
  <conditionalFormatting sqref="A492:G492">
    <cfRule type="expression" dxfId="2299" priority="66479">
      <formula>$B492="Cargado"</formula>
    </cfRule>
    <cfRule type="expression" dxfId="2298" priority="66480">
      <formula>$B492="Cancelado"</formula>
    </cfRule>
    <cfRule type="expression" dxfId="2300" priority="66478">
      <formula>$B492="Frontera"</formula>
    </cfRule>
    <cfRule type="expression" dxfId="2301" priority="66477">
      <formula>$B492="Descargado"</formula>
    </cfRule>
    <cfRule type="expression" dxfId="2302" priority="66476">
      <formula>$B492="Liberado"</formula>
    </cfRule>
    <cfRule type="expression" dxfId="2" priority="66481">
      <formula>$B492="Confirmado"</formula>
    </cfRule>
    <cfRule type="expression" dxfId="2296" priority="66482">
      <formula>$B492="Solicitado"</formula>
    </cfRule>
    <cfRule type="expression" dxfId="2295" priority="66483">
      <formula>$B492="Arribado"</formula>
    </cfRule>
  </conditionalFormatting>
  <conditionalFormatting sqref="A493:G501">
    <cfRule type="expression" dxfId="2295" priority="66451">
      <formula>$B493="Arribado"</formula>
    </cfRule>
    <cfRule type="expression" dxfId="2296" priority="66450">
      <formula>$B493="Solicitado"</formula>
    </cfRule>
    <cfRule type="expression" dxfId="2" priority="66449">
      <formula>$B493="Confirmado"</formula>
    </cfRule>
    <cfRule type="expression" dxfId="2298" priority="66448">
      <formula>$B493="Cancelado"</formula>
    </cfRule>
    <cfRule type="expression" dxfId="2299" priority="66447">
      <formula>$B493="Cargado"</formula>
    </cfRule>
    <cfRule type="expression" dxfId="2300" priority="66446">
      <formula>$B493="Frontera"</formula>
    </cfRule>
    <cfRule type="expression" dxfId="2301" priority="66445">
      <formula>$B493="Descargado"</formula>
    </cfRule>
    <cfRule type="expression" dxfId="2302" priority="66444">
      <formula>$B493="Liberado"</formula>
    </cfRule>
  </conditionalFormatting>
  <conditionalFormatting sqref="A502:G503">
    <cfRule type="expression" dxfId="2298" priority="66416">
      <formula>$B502="Cancelado"</formula>
    </cfRule>
    <cfRule type="expression" dxfId="2295" priority="66419">
      <formula>$B502="Arribado"</formula>
    </cfRule>
    <cfRule type="expression" dxfId="2296" priority="66418">
      <formula>$B502="Solicitado"</formula>
    </cfRule>
    <cfRule type="expression" dxfId="2302" priority="66412">
      <formula>$B502="Liberado"</formula>
    </cfRule>
    <cfRule type="expression" dxfId="2301" priority="66413">
      <formula>$B502="Descargado"</formula>
    </cfRule>
    <cfRule type="expression" dxfId="2300" priority="66414">
      <formula>$B502="Frontera"</formula>
    </cfRule>
    <cfRule type="expression" dxfId="2299" priority="66415">
      <formula>$B502="Cargado"</formula>
    </cfRule>
    <cfRule type="expression" dxfId="2" priority="66417">
      <formula>$B502="Confirmado"</formula>
    </cfRule>
  </conditionalFormatting>
  <conditionalFormatting sqref="A505:G505">
    <cfRule type="expression" dxfId="2301" priority="66381">
      <formula>$B505="Descargado"</formula>
    </cfRule>
    <cfRule type="expression" dxfId="2300" priority="66382">
      <formula>$B505="Frontera"</formula>
    </cfRule>
    <cfRule type="expression" dxfId="2299" priority="66383">
      <formula>$B505="Cargado"</formula>
    </cfRule>
    <cfRule type="expression" dxfId="2298" priority="66384">
      <formula>$B505="Cancelado"</formula>
    </cfRule>
    <cfRule type="expression" dxfId="2296" priority="66386">
      <formula>$B505="Solicitado"</formula>
    </cfRule>
    <cfRule type="expression" dxfId="2295" priority="66387">
      <formula>$B505="Arribado"</formula>
    </cfRule>
    <cfRule type="expression" dxfId="2302" priority="66380">
      <formula>$B505="Liberado"</formula>
    </cfRule>
    <cfRule type="expression" dxfId="2" priority="66385">
      <formula>$B505="Confirmado"</formula>
    </cfRule>
  </conditionalFormatting>
  <conditionalFormatting sqref="A507:G507">
    <cfRule type="expression" dxfId="2295" priority="66323">
      <formula>$B507="Arribado"</formula>
    </cfRule>
    <cfRule type="expression" dxfId="2301" priority="66317">
      <formula>$B507="Descargado"</formula>
    </cfRule>
    <cfRule type="expression" dxfId="2299" priority="66319">
      <formula>$B507="Cargado"</formula>
    </cfRule>
    <cfRule type="expression" dxfId="2298" priority="66320">
      <formula>$B507="Cancelado"</formula>
    </cfRule>
    <cfRule type="expression" dxfId="2" priority="66321">
      <formula>$B507="Confirmado"</formula>
    </cfRule>
    <cfRule type="expression" dxfId="2296" priority="66322">
      <formula>$B507="Solicitado"</formula>
    </cfRule>
    <cfRule type="expression" dxfId="2300" priority="66318">
      <formula>$B507="Frontera"</formula>
    </cfRule>
    <cfRule type="expression" dxfId="2302" priority="66316">
      <formula>$B507="Liberado"</formula>
    </cfRule>
  </conditionalFormatting>
  <conditionalFormatting sqref="A508:G509">
    <cfRule type="expression" dxfId="2301" priority="66253">
      <formula>$B508="Descargado"</formula>
    </cfRule>
    <cfRule type="expression" dxfId="2300" priority="66254">
      <formula>$B508="Frontera"</formula>
    </cfRule>
    <cfRule type="expression" dxfId="2299" priority="66255">
      <formula>$B508="Cargado"</formula>
    </cfRule>
    <cfRule type="expression" dxfId="2" priority="66257">
      <formula>$B508="Confirmado"</formula>
    </cfRule>
    <cfRule type="expression" dxfId="2296" priority="66258">
      <formula>$B508="Solicitado"</formula>
    </cfRule>
    <cfRule type="expression" dxfId="2295" priority="66259">
      <formula>$B508="Arribado"</formula>
    </cfRule>
    <cfRule type="expression" dxfId="2298" priority="66256">
      <formula>$B508="Cancelado"</formula>
    </cfRule>
    <cfRule type="expression" dxfId="2302" priority="66252">
      <formula>$B508="Liberado"</formula>
    </cfRule>
  </conditionalFormatting>
  <conditionalFormatting sqref="A510:G514">
    <cfRule type="expression" dxfId="2301" priority="66285">
      <formula>$B510="Descargado"</formula>
    </cfRule>
    <cfRule type="expression" dxfId="2295" priority="66291">
      <formula>$B510="Arribado"</formula>
    </cfRule>
    <cfRule type="expression" dxfId="2" priority="66289">
      <formula>$B510="Confirmado"</formula>
    </cfRule>
    <cfRule type="expression" dxfId="2296" priority="66290">
      <formula>$B510="Solicitado"</formula>
    </cfRule>
    <cfRule type="expression" dxfId="2298" priority="66288">
      <formula>$B510="Cancelado"</formula>
    </cfRule>
    <cfRule type="expression" dxfId="2300" priority="66286">
      <formula>$B510="Frontera"</formula>
    </cfRule>
    <cfRule type="expression" dxfId="2299" priority="66287">
      <formula>$B510="Cargado"</formula>
    </cfRule>
    <cfRule type="expression" dxfId="2302" priority="66284">
      <formula>$B510="Liberado"</formula>
    </cfRule>
  </conditionalFormatting>
  <conditionalFormatting sqref="A515:G520">
    <cfRule type="expression" dxfId="2300" priority="66222">
      <formula>$B515="Frontera"</formula>
    </cfRule>
    <cfRule type="expression" dxfId="2302" priority="66220">
      <formula>$B515="Liberado"</formula>
    </cfRule>
    <cfRule type="expression" dxfId="2301" priority="66221">
      <formula>$B515="Descargado"</formula>
    </cfRule>
    <cfRule type="expression" dxfId="2296" priority="66226">
      <formula>$B515="Solicitado"</formula>
    </cfRule>
    <cfRule type="expression" dxfId="2299" priority="66223">
      <formula>$B515="Cargado"</formula>
    </cfRule>
    <cfRule type="expression" dxfId="2298" priority="66224">
      <formula>$B515="Cancelado"</formula>
    </cfRule>
    <cfRule type="expression" dxfId="2" priority="66225">
      <formula>$B515="Confirmado"</formula>
    </cfRule>
    <cfRule type="expression" dxfId="2295" priority="66227">
      <formula>$B515="Arribado"</formula>
    </cfRule>
  </conditionalFormatting>
  <conditionalFormatting sqref="A521:G521">
    <cfRule type="expression" dxfId="2" priority="66129">
      <formula>$B521="Confirmado"</formula>
    </cfRule>
    <cfRule type="expression" dxfId="2296" priority="66130">
      <formula>$B521="Solicitado"</formula>
    </cfRule>
    <cfRule type="expression" dxfId="2295" priority="66131">
      <formula>$B521="Arribado"</formula>
    </cfRule>
    <cfRule type="expression" dxfId="2302" priority="66124">
      <formula>$B521="Liberado"</formula>
    </cfRule>
    <cfRule type="expression" dxfId="2300" priority="66126">
      <formula>$B521="Frontera"</formula>
    </cfRule>
    <cfRule type="expression" dxfId="2301" priority="66125">
      <formula>$B521="Descargado"</formula>
    </cfRule>
    <cfRule type="expression" dxfId="2299" priority="66127">
      <formula>$B521="Cargado"</formula>
    </cfRule>
    <cfRule type="expression" dxfId="2298" priority="66128">
      <formula>$B521="Cancelado"</formula>
    </cfRule>
  </conditionalFormatting>
  <conditionalFormatting sqref="A522:G523">
    <cfRule type="expression" dxfId="2301" priority="66093">
      <formula>$B522="Descargado"</formula>
    </cfRule>
    <cfRule type="expression" dxfId="2302" priority="66092">
      <formula>$B522="Liberado"</formula>
    </cfRule>
    <cfRule type="expression" dxfId="2296" priority="66098">
      <formula>$B522="Solicitado"</formula>
    </cfRule>
    <cfRule type="expression" dxfId="2300" priority="66094">
      <formula>$B522="Frontera"</formula>
    </cfRule>
    <cfRule type="expression" dxfId="2298" priority="66096">
      <formula>$B522="Cancelado"</formula>
    </cfRule>
    <cfRule type="expression" dxfId="2295" priority="66099">
      <formula>$B522="Arribado"</formula>
    </cfRule>
    <cfRule type="expression" dxfId="2" priority="66097">
      <formula>$B522="Confirmado"</formula>
    </cfRule>
    <cfRule type="expression" dxfId="2299" priority="66095">
      <formula>$B522="Cargado"</formula>
    </cfRule>
  </conditionalFormatting>
  <conditionalFormatting sqref="A524:G524">
    <cfRule type="expression" dxfId="2295" priority="66035">
      <formula>$B524="Arribado"</formula>
    </cfRule>
    <cfRule type="expression" dxfId="2296" priority="66034">
      <formula>$B524="Solicitado"</formula>
    </cfRule>
    <cfRule type="expression" dxfId="2" priority="66033">
      <formula>$B524="Confirmado"</formula>
    </cfRule>
    <cfRule type="expression" dxfId="2299" priority="66031">
      <formula>$B524="Cargado"</formula>
    </cfRule>
    <cfRule type="expression" dxfId="2300" priority="66030">
      <formula>$B524="Frontera"</formula>
    </cfRule>
    <cfRule type="expression" dxfId="2301" priority="66029">
      <formula>$B524="Descargado"</formula>
    </cfRule>
    <cfRule type="expression" dxfId="2298" priority="66032">
      <formula>$B524="Cancelado"</formula>
    </cfRule>
    <cfRule type="expression" dxfId="2302" priority="66028">
      <formula>$B524="Liberado"</formula>
    </cfRule>
  </conditionalFormatting>
  <conditionalFormatting sqref="A525:G525">
    <cfRule type="expression" dxfId="2295" priority="65987">
      <formula>$B525="Arribado"</formula>
    </cfRule>
    <cfRule type="expression" dxfId="2299" priority="65983">
      <formula>$B525="Cargado"</formula>
    </cfRule>
    <cfRule type="expression" dxfId="2298" priority="65984">
      <formula>$B525="Cancelado"</formula>
    </cfRule>
    <cfRule type="expression" dxfId="2302" priority="65980">
      <formula>$B525="Liberado"</formula>
    </cfRule>
    <cfRule type="expression" dxfId="2301" priority="65981">
      <formula>$B525="Descargado"</formula>
    </cfRule>
    <cfRule type="expression" dxfId="2" priority="65985">
      <formula>$B525="Confirmado"</formula>
    </cfRule>
    <cfRule type="expression" dxfId="2296" priority="65986">
      <formula>$B525="Solicitado"</formula>
    </cfRule>
    <cfRule type="expression" dxfId="2300" priority="65982">
      <formula>$B525="Frontera"</formula>
    </cfRule>
  </conditionalFormatting>
  <conditionalFormatting sqref="A637:G638">
    <cfRule type="expression" dxfId="2" priority="66513">
      <formula>$B637="Confirmado"</formula>
    </cfRule>
    <cfRule type="expression" dxfId="2295" priority="66515">
      <formula>$B637="Arribado"</formula>
    </cfRule>
    <cfRule type="expression" dxfId="2299" priority="66511">
      <formula>$B637="Cargado"</formula>
    </cfRule>
    <cfRule type="expression" dxfId="2300" priority="66510">
      <formula>$B637="Frontera"</formula>
    </cfRule>
    <cfRule type="expression" dxfId="2301" priority="66509">
      <formula>$B637="Descargado"</formula>
    </cfRule>
    <cfRule type="expression" dxfId="2302" priority="66508">
      <formula>$B637="Liberado"</formula>
    </cfRule>
    <cfRule type="expression" dxfId="2296" priority="66514">
      <formula>$B637="Solicitado"</formula>
    </cfRule>
    <cfRule type="expression" dxfId="2298" priority="66512">
      <formula>$B637="Cancelado"</formula>
    </cfRule>
  </conditionalFormatting>
  <conditionalFormatting sqref="A61:H61">
    <cfRule type="expression" dxfId="2302" priority="70796">
      <formula>$B61="Liberado"</formula>
    </cfRule>
  </conditionalFormatting>
  <conditionalFormatting sqref="A62:H81">
    <cfRule type="expression" dxfId="2302" priority="70276">
      <formula>$B62="Liberado"</formula>
    </cfRule>
  </conditionalFormatting>
  <conditionalFormatting sqref="A581:H581">
    <cfRule type="expression" dxfId="2300" priority="65406">
      <formula>$B581="Frontera"</formula>
    </cfRule>
    <cfRule type="expression" dxfId="2301" priority="65405">
      <formula>$B581="Descargado"</formula>
    </cfRule>
    <cfRule type="expression" dxfId="2302" priority="65404">
      <formula>$B581="Liberado"</formula>
    </cfRule>
    <cfRule type="expression" dxfId="2" priority="65409">
      <formula>$B581="Confirmado"</formula>
    </cfRule>
    <cfRule type="expression" dxfId="2296" priority="65410">
      <formula>$B581="Solicitado"</formula>
    </cfRule>
    <cfRule type="expression" dxfId="2298" priority="65408">
      <formula>$B581="Cancelado"</formula>
    </cfRule>
    <cfRule type="expression" dxfId="2295" priority="65411">
      <formula>$B581="Arribado"</formula>
    </cfRule>
    <cfRule type="expression" dxfId="2299" priority="65407">
      <formula>$B581="Cargado"</formula>
    </cfRule>
  </conditionalFormatting>
  <conditionalFormatting sqref="A582:H582">
    <cfRule type="expression" dxfId="2300" priority="65398">
      <formula>$B582="Frontera"</formula>
    </cfRule>
    <cfRule type="expression" dxfId="2296" priority="65402">
      <formula>$B582="Solicitado"</formula>
    </cfRule>
    <cfRule type="expression" dxfId="2" priority="65401">
      <formula>$B582="Confirmado"</formula>
    </cfRule>
    <cfRule type="expression" dxfId="2298" priority="65400">
      <formula>$B582="Cancelado"</formula>
    </cfRule>
    <cfRule type="expression" dxfId="2299" priority="65399">
      <formula>$B582="Cargado"</formula>
    </cfRule>
    <cfRule type="expression" dxfId="2295" priority="65403">
      <formula>$B582="Arribado"</formula>
    </cfRule>
    <cfRule type="expression" dxfId="2301" priority="65397">
      <formula>$B582="Descargado"</formula>
    </cfRule>
    <cfRule type="expression" dxfId="2302" priority="65396">
      <formula>$B582="Liberado"</formula>
    </cfRule>
  </conditionalFormatting>
  <conditionalFormatting sqref="A1335:H1335 J1335:U1335">
    <cfRule type="expression" dxfId="2301" priority="37557">
      <formula>$B1335="Descargado"</formula>
    </cfRule>
    <cfRule type="expression" dxfId="2302" priority="37556">
      <formula>$B1335="Liberado"</formula>
    </cfRule>
    <cfRule type="expression" dxfId="2295" priority="37547">
      <formula>$B1335="Arribado"</formula>
    </cfRule>
    <cfRule type="expression" dxfId="2296" priority="37546">
      <formula>$B1335="Solicitado"</formula>
    </cfRule>
    <cfRule type="expression" dxfId="2295" priority="37563">
      <formula>$B1335="Arribado"</formula>
    </cfRule>
    <cfRule type="expression" dxfId="2296" priority="37562">
      <formula>$B1335="Solicitado"</formula>
    </cfRule>
    <cfRule type="expression" dxfId="2" priority="37561">
      <formula>$B1335="Confirmado"</formula>
    </cfRule>
    <cfRule type="expression" dxfId="2298" priority="37560">
      <formula>$B1335="Cancelado"</formula>
    </cfRule>
    <cfRule type="expression" dxfId="2299" priority="37559">
      <formula>$B1335="Cargado"</formula>
    </cfRule>
    <cfRule type="expression" dxfId="2300" priority="37558">
      <formula>$B1335="Frontera"</formula>
    </cfRule>
    <cfRule type="expression" dxfId="2298" priority="37544">
      <formula>$B1335="Cancelado"</formula>
    </cfRule>
    <cfRule type="expression" dxfId="2" priority="37545">
      <formula>$B1335="Confirmado"</formula>
    </cfRule>
    <cfRule type="expression" dxfId="2299" priority="37543">
      <formula>$B1335="Cargado"</formula>
    </cfRule>
    <cfRule type="expression" dxfId="2300" priority="37542">
      <formula>$B1335="Frontera"</formula>
    </cfRule>
    <cfRule type="expression" dxfId="2301" priority="37541">
      <formula>$B1335="Descargado"</formula>
    </cfRule>
    <cfRule type="expression" dxfId="2302" priority="37540">
      <formula>$B1335="Liberado"</formula>
    </cfRule>
  </conditionalFormatting>
  <conditionalFormatting sqref="A1702:H1703 J1702:U1703">
    <cfRule type="expression" dxfId="2295" priority="32889">
      <formula>$B1702="Arribado"</formula>
    </cfRule>
    <cfRule type="expression" dxfId="2296" priority="32888">
      <formula>$B1702="Solicitado"</formula>
    </cfRule>
    <cfRule type="expression" dxfId="2" priority="32887">
      <formula>$B1702="Confirmado"</formula>
    </cfRule>
    <cfRule type="expression" dxfId="2298" priority="32886">
      <formula>$B1702="Cancelado"</formula>
    </cfRule>
    <cfRule type="expression" dxfId="2299" priority="32885">
      <formula>$B1702="Cargado"</formula>
    </cfRule>
    <cfRule type="expression" dxfId="2301" priority="32883">
      <formula>$B1702="Descargado"</formula>
    </cfRule>
    <cfRule type="expression" dxfId="2300" priority="32884">
      <formula>$B1702="Frontera"</formula>
    </cfRule>
    <cfRule type="expression" dxfId="2302" priority="32882">
      <formula>$B1702="Liberado"</formula>
    </cfRule>
  </conditionalFormatting>
  <conditionalFormatting sqref="A1704:H1704 J1704:U1704">
    <cfRule type="expression" dxfId="2298" priority="32870">
      <formula>$B1704="Cancelado"</formula>
    </cfRule>
    <cfRule type="expression" dxfId="2299" priority="32869">
      <formula>$B1704="Cargado"</formula>
    </cfRule>
    <cfRule type="expression" dxfId="2301" priority="32867">
      <formula>$B1704="Descargado"</formula>
    </cfRule>
    <cfRule type="expression" dxfId="2302" priority="32866">
      <formula>$B1704="Liberado"</formula>
    </cfRule>
    <cfRule type="expression" dxfId="2295" priority="32873">
      <formula>$B1704="Arribado"</formula>
    </cfRule>
    <cfRule type="expression" dxfId="2300" priority="32868">
      <formula>$B1704="Frontera"</formula>
    </cfRule>
    <cfRule type="expression" dxfId="2296" priority="32872">
      <formula>$B1704="Solicitado"</formula>
    </cfRule>
    <cfRule type="expression" dxfId="2" priority="32871">
      <formula>$B1704="Confirmado"</formula>
    </cfRule>
  </conditionalFormatting>
  <conditionalFormatting sqref="A1705:H1706 J1705:U1706">
    <cfRule type="expression" dxfId="2300" priority="32860">
      <formula>$B1705="Frontera"</formula>
    </cfRule>
    <cfRule type="expression" dxfId="2299" priority="32861">
      <formula>$B1705="Cargado"</formula>
    </cfRule>
    <cfRule type="expression" dxfId="2295" priority="32865">
      <formula>$B1705="Arribado"</formula>
    </cfRule>
    <cfRule type="expression" dxfId="2296" priority="32864">
      <formula>$B1705="Solicitado"</formula>
    </cfRule>
    <cfRule type="expression" dxfId="2" priority="32863">
      <formula>$B1705="Confirmado"</formula>
    </cfRule>
    <cfRule type="expression" dxfId="2298" priority="32862">
      <formula>$B1705="Cancelado"</formula>
    </cfRule>
    <cfRule type="expression" dxfId="2301" priority="32859">
      <formula>$B1705="Descargado"</formula>
    </cfRule>
    <cfRule type="expression" dxfId="2302" priority="32858">
      <formula>$B1705="Liberado"</formula>
    </cfRule>
  </conditionalFormatting>
  <conditionalFormatting sqref="A1744:H1744 J1744:U1744">
    <cfRule type="expression" dxfId="2295" priority="32753">
      <formula>$B1744="Arribado"</formula>
    </cfRule>
    <cfRule type="expression" dxfId="2296" priority="32752">
      <formula>$B1744="Solicitado"</formula>
    </cfRule>
    <cfRule type="expression" dxfId="2" priority="32751">
      <formula>$B1744="Confirmado"</formula>
    </cfRule>
    <cfRule type="expression" dxfId="2298" priority="32750">
      <formula>$B1744="Cancelado"</formula>
    </cfRule>
    <cfRule type="expression" dxfId="2299" priority="32749">
      <formula>$B1744="Cargado"</formula>
    </cfRule>
    <cfRule type="expression" dxfId="2300" priority="32748">
      <formula>$B1744="Frontera"</formula>
    </cfRule>
    <cfRule type="expression" dxfId="2301" priority="32747">
      <formula>$B1744="Descargado"</formula>
    </cfRule>
    <cfRule type="expression" dxfId="2302" priority="32746">
      <formula>$B1744="Liberado"</formula>
    </cfRule>
  </conditionalFormatting>
  <conditionalFormatting sqref="A1752:H1752 J1752:U1752">
    <cfRule type="expression" dxfId="2" priority="32703">
      <formula>$B1752="Confirmado"</formula>
    </cfRule>
    <cfRule type="expression" dxfId="2298" priority="32702">
      <formula>$B1752="Cancelado"</formula>
    </cfRule>
    <cfRule type="expression" dxfId="2299" priority="32701">
      <formula>$B1752="Cargado"</formula>
    </cfRule>
    <cfRule type="expression" dxfId="2301" priority="32699">
      <formula>$B1752="Descargado"</formula>
    </cfRule>
    <cfRule type="expression" dxfId="2302" priority="32698">
      <formula>$B1752="Liberado"</formula>
    </cfRule>
    <cfRule type="expression" dxfId="2300" priority="32700">
      <formula>$B1752="Frontera"</formula>
    </cfRule>
    <cfRule type="expression" dxfId="2295" priority="32705">
      <formula>$B1752="Arribado"</formula>
    </cfRule>
    <cfRule type="expression" dxfId="2296" priority="32704">
      <formula>$B1752="Solicitado"</formula>
    </cfRule>
  </conditionalFormatting>
  <conditionalFormatting sqref="A3342:H3346 J3342:W3346">
    <cfRule type="expression" dxfId="2296" priority="55">
      <formula>$B3342="Solicitado"</formula>
    </cfRule>
    <cfRule type="expression" dxfId="2302" priority="49">
      <formula>$B3342="Liberado"</formula>
    </cfRule>
    <cfRule type="expression" dxfId="2301" priority="50">
      <formula>$B3342="Descargado"</formula>
    </cfRule>
    <cfRule type="expression" dxfId="2295" priority="56">
      <formula>$B3342="Arribado"</formula>
    </cfRule>
    <cfRule type="expression" dxfId="2300" priority="51">
      <formula>$B3342="Frontera"</formula>
    </cfRule>
    <cfRule type="expression" dxfId="2299" priority="52">
      <formula>$B3342="Cargado"</formula>
    </cfRule>
    <cfRule type="expression" dxfId="2298" priority="53">
      <formula>$B3342="Cancelado"</formula>
    </cfRule>
    <cfRule type="expression" dxfId="2" priority="54">
      <formula>$B3342="Confirmado"</formula>
    </cfRule>
  </conditionalFormatting>
  <conditionalFormatting sqref="A3347:H3347 J3347:W3347">
    <cfRule type="expression" dxfId="2300" priority="35">
      <formula>$B3347="Frontera"</formula>
    </cfRule>
    <cfRule type="expression" dxfId="2295" priority="40">
      <formula>$B3347="Arribado"</formula>
    </cfRule>
    <cfRule type="expression" dxfId="2302" priority="33">
      <formula>$B3347="Liberado"</formula>
    </cfRule>
    <cfRule type="expression" dxfId="2301" priority="34">
      <formula>$B3347="Descargado"</formula>
    </cfRule>
    <cfRule type="expression" dxfId="2299" priority="36">
      <formula>$B3347="Cargado"</formula>
    </cfRule>
    <cfRule type="expression" dxfId="2298" priority="37">
      <formula>$B3347="Cancelado"</formula>
    </cfRule>
    <cfRule type="expression" dxfId="2" priority="38">
      <formula>$B3347="Confirmado"</formula>
    </cfRule>
    <cfRule type="expression" dxfId="2296" priority="39">
      <formula>$B3347="Solicitado"</formula>
    </cfRule>
  </conditionalFormatting>
  <conditionalFormatting sqref="A3368:H3368 J3368:W3368">
    <cfRule type="expression" dxfId="2301" priority="10">
      <formula>$B3368="Descargado"</formula>
    </cfRule>
    <cfRule type="expression" dxfId="2" priority="14">
      <formula>$B3368="Confirmado"</formula>
    </cfRule>
    <cfRule type="expression" dxfId="2300" priority="11">
      <formula>$B3368="Frontera"</formula>
    </cfRule>
    <cfRule type="expression" dxfId="2299" priority="12">
      <formula>$B3368="Cargado"</formula>
    </cfRule>
    <cfRule type="expression" dxfId="2298" priority="13">
      <formula>$B3368="Cancelado"</formula>
    </cfRule>
    <cfRule type="expression" dxfId="2296" priority="15">
      <formula>$B3368="Solicitado"</formula>
    </cfRule>
    <cfRule type="expression" dxfId="2295" priority="16">
      <formula>$B3368="Arribado"</formula>
    </cfRule>
    <cfRule type="expression" dxfId="2302" priority="9">
      <formula>$B3368="Liberado"</formula>
    </cfRule>
  </conditionalFormatting>
  <conditionalFormatting sqref="A5:I16">
    <cfRule type="expression" dxfId="2302" priority="77604">
      <formula>$B5="Liberado"</formula>
    </cfRule>
  </conditionalFormatting>
  <conditionalFormatting sqref="A51:I51">
    <cfRule type="expression" dxfId="2302" priority="71172">
      <formula>$B51="Liberado"</formula>
    </cfRule>
  </conditionalFormatting>
  <conditionalFormatting sqref="A52:I58">
    <cfRule type="expression" dxfId="2302" priority="71036">
      <formula>$B52="Liberado"</formula>
    </cfRule>
  </conditionalFormatting>
  <conditionalFormatting sqref="A82:I134">
    <cfRule type="expression" dxfId="2302" priority="69508">
      <formula>$B82="Liberado"</formula>
    </cfRule>
  </conditionalFormatting>
  <conditionalFormatting sqref="A1708:I1708 K1708:U1708">
    <cfRule type="expression" dxfId="2" priority="32935">
      <formula>$B1708="Confirmado"</formula>
    </cfRule>
    <cfRule type="expression" dxfId="2302" priority="32930">
      <formula>$B1708="Liberado"</formula>
    </cfRule>
    <cfRule type="expression" dxfId="2296" priority="32936">
      <formula>$B1708="Solicitado"</formula>
    </cfRule>
    <cfRule type="expression" dxfId="2301" priority="32931">
      <formula>$B1708="Descargado"</formula>
    </cfRule>
    <cfRule type="expression" dxfId="2295" priority="32937">
      <formula>$B1708="Arribado"</formula>
    </cfRule>
    <cfRule type="expression" dxfId="2298" priority="32934">
      <formula>$B1708="Cancelado"</formula>
    </cfRule>
    <cfRule type="expression" dxfId="2299" priority="32933">
      <formula>$B1708="Cargado"</formula>
    </cfRule>
    <cfRule type="expression" dxfId="2300" priority="32932">
      <formula>$B1708="Frontera"</formula>
    </cfRule>
  </conditionalFormatting>
  <conditionalFormatting sqref="A166:K174">
    <cfRule type="expression" dxfId="2299" priority="69463">
      <formula>$B166="Cargado"</formula>
    </cfRule>
    <cfRule type="expression" dxfId="2300" priority="69462">
      <formula>$B166="Frontera"</formula>
    </cfRule>
    <cfRule type="expression" dxfId="2295" priority="69467">
      <formula>$B166="Arribado"</formula>
    </cfRule>
    <cfRule type="expression" dxfId="2296" priority="69466">
      <formula>$B166="Solicitado"</formula>
    </cfRule>
    <cfRule type="expression" dxfId="2" priority="69465">
      <formula>$B166="Confirmado"</formula>
    </cfRule>
    <cfRule type="expression" dxfId="2298" priority="69464">
      <formula>$B166="Cancelado"</formula>
    </cfRule>
    <cfRule type="expression" dxfId="2301" priority="69461">
      <formula>$B166="Descargado"</formula>
    </cfRule>
  </conditionalFormatting>
  <conditionalFormatting sqref="A524:K524">
    <cfRule type="expression" dxfId="2295" priority="66043">
      <formula>$B524="Arribado"</formula>
    </cfRule>
    <cfRule type="expression" dxfId="2296" priority="66042">
      <formula>$B524="Solicitado"</formula>
    </cfRule>
    <cfRule type="expression" dxfId="2" priority="66041">
      <formula>$B524="Confirmado"</formula>
    </cfRule>
    <cfRule type="expression" dxfId="2298" priority="66040">
      <formula>$B524="Cancelado"</formula>
    </cfRule>
    <cfRule type="expression" dxfId="2299" priority="66039">
      <formula>$B524="Cargado"</formula>
    </cfRule>
    <cfRule type="expression" dxfId="2300" priority="66038">
      <formula>$B524="Frontera"</formula>
    </cfRule>
    <cfRule type="expression" dxfId="2301" priority="66037">
      <formula>$B524="Descargado"</formula>
    </cfRule>
    <cfRule type="expression" dxfId="2302" priority="66036">
      <formula>$B524="Liberado"</formula>
    </cfRule>
  </conditionalFormatting>
  <conditionalFormatting sqref="A525:K525">
    <cfRule type="expression" dxfId="2301" priority="65989">
      <formula>$B525="Descargado"</formula>
    </cfRule>
    <cfRule type="expression" dxfId="2302" priority="65988">
      <formula>$B525="Liberado"</formula>
    </cfRule>
    <cfRule type="expression" dxfId="2300" priority="65990">
      <formula>$B525="Frontera"</formula>
    </cfRule>
    <cfRule type="expression" dxfId="2295" priority="65995">
      <formula>$B525="Arribado"</formula>
    </cfRule>
    <cfRule type="expression" dxfId="2296" priority="65994">
      <formula>$B525="Solicitado"</formula>
    </cfRule>
    <cfRule type="expression" dxfId="2" priority="65993">
      <formula>$B525="Confirmado"</formula>
    </cfRule>
    <cfRule type="expression" dxfId="2298" priority="65992">
      <formula>$B525="Cancelado"</formula>
    </cfRule>
    <cfRule type="expression" dxfId="2299" priority="65991">
      <formula>$B525="Cargado"</formula>
    </cfRule>
  </conditionalFormatting>
  <conditionalFormatting sqref="A614:K614">
    <cfRule type="expression" dxfId="2301" priority="65261">
      <formula>$B614="Descargado"</formula>
    </cfRule>
    <cfRule type="expression" dxfId="2298" priority="65264">
      <formula>$B614="Cancelado"</formula>
    </cfRule>
    <cfRule type="expression" dxfId="2" priority="65265">
      <formula>$B614="Confirmado"</formula>
    </cfRule>
    <cfRule type="expression" dxfId="2302" priority="65260">
      <formula>$B614="Liberado"</formula>
    </cfRule>
    <cfRule type="expression" dxfId="2296" priority="65266">
      <formula>$B614="Solicitado"</formula>
    </cfRule>
    <cfRule type="expression" dxfId="2295" priority="65267">
      <formula>$B614="Arribado"</formula>
    </cfRule>
    <cfRule type="expression" dxfId="2300" priority="65262">
      <formula>$B614="Frontera"</formula>
    </cfRule>
    <cfRule type="expression" dxfId="2299" priority="65263">
      <formula>$B614="Cargado"</formula>
    </cfRule>
  </conditionalFormatting>
  <conditionalFormatting sqref="A42:L42">
    <cfRule type="expression" dxfId="2302" priority="71476">
      <formula>$B42="Liberado"</formula>
    </cfRule>
  </conditionalFormatting>
  <conditionalFormatting sqref="A602:L602">
    <cfRule type="expression" dxfId="2298" priority="65280">
      <formula>$B602="Cancelado"</formula>
    </cfRule>
    <cfRule type="expression" dxfId="2302" priority="65276">
      <formula>$B602="Liberado"</formula>
    </cfRule>
    <cfRule type="expression" dxfId="2301" priority="65277">
      <formula>$B602="Descargado"</formula>
    </cfRule>
    <cfRule type="expression" dxfId="2299" priority="65279">
      <formula>$B602="Cargado"</formula>
    </cfRule>
    <cfRule type="expression" dxfId="2300" priority="65278">
      <formula>$B602="Frontera"</formula>
    </cfRule>
    <cfRule type="expression" dxfId="2" priority="65281">
      <formula>$B602="Confirmado"</formula>
    </cfRule>
    <cfRule type="expression" dxfId="2296" priority="65282">
      <formula>$B602="Solicitado"</formula>
    </cfRule>
    <cfRule type="expression" dxfId="2295" priority="65283">
      <formula>$B602="Arribado"</formula>
    </cfRule>
  </conditionalFormatting>
  <conditionalFormatting sqref="A618:L618">
    <cfRule type="expression" dxfId="2302" priority="65252">
      <formula>$B618="Liberado"</formula>
    </cfRule>
    <cfRule type="expression" dxfId="2296" priority="65258">
      <formula>$B618="Solicitado"</formula>
    </cfRule>
    <cfRule type="expression" dxfId="2295" priority="65259">
      <formula>$B618="Arribado"</formula>
    </cfRule>
    <cfRule type="expression" dxfId="2" priority="65257">
      <formula>$B618="Confirmado"</formula>
    </cfRule>
    <cfRule type="expression" dxfId="2298" priority="65256">
      <formula>$B618="Cancelado"</formula>
    </cfRule>
    <cfRule type="expression" dxfId="2299" priority="65255">
      <formula>$B618="Cargado"</formula>
    </cfRule>
    <cfRule type="expression" dxfId="2300" priority="65254">
      <formula>$B618="Frontera"</formula>
    </cfRule>
    <cfRule type="expression" dxfId="2301" priority="65253">
      <formula>$B618="Descargado"</formula>
    </cfRule>
  </conditionalFormatting>
  <conditionalFormatting sqref="A229:S229">
    <cfRule type="expression" dxfId="2300" priority="69222">
      <formula>$B229="Frontera"</formula>
    </cfRule>
    <cfRule type="expression" dxfId="2298" priority="69224">
      <formula>$B229="Cancelado"</formula>
    </cfRule>
    <cfRule type="expression" dxfId="2" priority="69225">
      <formula>$B229="Confirmado"</formula>
    </cfRule>
    <cfRule type="expression" dxfId="2296" priority="69226">
      <formula>$B229="Solicitado"</formula>
    </cfRule>
    <cfRule type="expression" dxfId="2295" priority="69227">
      <formula>$B229="Arribado"</formula>
    </cfRule>
    <cfRule type="expression" dxfId="2299" priority="69223">
      <formula>$B229="Cargado"</formula>
    </cfRule>
    <cfRule type="expression" dxfId="2301" priority="69221">
      <formula>$B229="Descargado"</formula>
    </cfRule>
  </conditionalFormatting>
  <conditionalFormatting sqref="A421:S421">
    <cfRule type="expression" dxfId="2299" priority="66967">
      <formula>$B421="Cargado"</formula>
    </cfRule>
    <cfRule type="expression" dxfId="2298" priority="66968">
      <formula>$B421="Cancelado"</formula>
    </cfRule>
    <cfRule type="expression" dxfId="2301" priority="66965">
      <formula>$B421="Descargado"</formula>
    </cfRule>
    <cfRule type="expression" dxfId="2302" priority="66964">
      <formula>$B421="Liberado"</formula>
    </cfRule>
    <cfRule type="expression" dxfId="2296" priority="66970">
      <formula>$B421="Solicitado"</formula>
    </cfRule>
    <cfRule type="expression" dxfId="2295" priority="66971">
      <formula>$B421="Arribado"</formula>
    </cfRule>
    <cfRule type="expression" dxfId="2300" priority="66966">
      <formula>$B421="Frontera"</formula>
    </cfRule>
    <cfRule type="expression" dxfId="2" priority="66969">
      <formula>$B421="Confirmado"</formula>
    </cfRule>
  </conditionalFormatting>
  <conditionalFormatting sqref="A507:S507">
    <cfRule type="expression" dxfId="2299" priority="66327">
      <formula>$B507="Cargado"</formula>
    </cfRule>
    <cfRule type="expression" dxfId="2300" priority="66326">
      <formula>$B507="Frontera"</formula>
    </cfRule>
    <cfRule type="expression" dxfId="2295" priority="66331">
      <formula>$B507="Arribado"</formula>
    </cfRule>
    <cfRule type="expression" dxfId="2302" priority="66324">
      <formula>$B507="Liberado"</formula>
    </cfRule>
    <cfRule type="expression" dxfId="2296" priority="66330">
      <formula>$B507="Solicitado"</formula>
    </cfRule>
    <cfRule type="expression" dxfId="2" priority="66329">
      <formula>$B507="Confirmado"</formula>
    </cfRule>
    <cfRule type="expression" dxfId="2298" priority="66328">
      <formula>$B507="Cancelado"</formula>
    </cfRule>
    <cfRule type="expression" dxfId="2301" priority="66325">
      <formula>$B507="Descargado"</formula>
    </cfRule>
  </conditionalFormatting>
  <conditionalFormatting sqref="A17:U41">
    <cfRule type="expression" dxfId="2302" priority="72900">
      <formula>$B17="Liberado"</formula>
    </cfRule>
  </conditionalFormatting>
  <conditionalFormatting sqref="A20:U20">
    <cfRule type="expression" dxfId="2301" priority="75398">
      <formula>$B20="Descargado"</formula>
    </cfRule>
    <cfRule type="expression" dxfId="2295" priority="75404">
      <formula>$B20="Arribado"</formula>
    </cfRule>
    <cfRule type="expression" dxfId="2296" priority="75403">
      <formula>$B20="Solicitado"</formula>
    </cfRule>
    <cfRule type="expression" dxfId="2300" priority="75399">
      <formula>$B20="Frontera"</formula>
    </cfRule>
    <cfRule type="expression" dxfId="2298" priority="75401">
      <formula>$B20="Cancelado"</formula>
    </cfRule>
    <cfRule type="expression" dxfId="2299" priority="75400">
      <formula>$B20="Cargado"</formula>
    </cfRule>
    <cfRule type="expression" dxfId="2" priority="75402">
      <formula>$B20="Confirmado"</formula>
    </cfRule>
  </conditionalFormatting>
  <conditionalFormatting sqref="A21:U27">
    <cfRule type="expression" dxfId="2298" priority="75393">
      <formula>$B21="Cancelado"</formula>
    </cfRule>
    <cfRule type="expression" dxfId="2296" priority="75395">
      <formula>$B21="Solicitado"</formula>
    </cfRule>
    <cfRule type="expression" dxfId="2295" priority="75396">
      <formula>$B21="Arribado"</formula>
    </cfRule>
    <cfRule type="expression" dxfId="2" priority="75394">
      <formula>$B21="Confirmado"</formula>
    </cfRule>
    <cfRule type="expression" dxfId="2301" priority="75390">
      <formula>$B21="Descargado"</formula>
    </cfRule>
    <cfRule type="expression" dxfId="2300" priority="75391">
      <formula>$B21="Frontera"</formula>
    </cfRule>
    <cfRule type="expression" dxfId="2299" priority="75392">
      <formula>$B21="Cargado"</formula>
    </cfRule>
  </conditionalFormatting>
  <conditionalFormatting sqref="A135:U135">
    <cfRule type="expression" dxfId="2296" priority="69506">
      <formula>$B135="Solicitado"</formula>
    </cfRule>
    <cfRule type="expression" dxfId="2" priority="69505">
      <formula>$B135="Confirmado"</formula>
    </cfRule>
    <cfRule type="expression" dxfId="2300" priority="69502">
      <formula>$B135="Frontera"</formula>
    </cfRule>
    <cfRule type="expression" dxfId="2298" priority="69504">
      <formula>$B135="Cancelado"</formula>
    </cfRule>
    <cfRule type="expression" dxfId="2295" priority="69507">
      <formula>$B135="Arribado"</formula>
    </cfRule>
    <cfRule type="expression" dxfId="2299" priority="69503">
      <formula>$B135="Cargado"</formula>
    </cfRule>
    <cfRule type="expression" dxfId="2301" priority="69501">
      <formula>$B135="Descargado"</formula>
    </cfRule>
  </conditionalFormatting>
  <conditionalFormatting sqref="A135:U165">
    <cfRule type="expression" dxfId="2302" priority="69476">
      <formula>$B135="Liberado"</formula>
    </cfRule>
  </conditionalFormatting>
  <conditionalFormatting sqref="A144:U149">
    <cfRule type="expression" dxfId="2298" priority="69496">
      <formula>$B144="Cancelado"</formula>
    </cfRule>
    <cfRule type="expression" dxfId="2" priority="69497">
      <formula>$B144="Confirmado"</formula>
    </cfRule>
    <cfRule type="expression" dxfId="2296" priority="69498">
      <formula>$B144="Solicitado"</formula>
    </cfRule>
    <cfRule type="expression" dxfId="2295" priority="69499">
      <formula>$B144="Arribado"</formula>
    </cfRule>
    <cfRule type="expression" dxfId="2299" priority="69495">
      <formula>$B144="Cargado"</formula>
    </cfRule>
    <cfRule type="expression" dxfId="2301" priority="69493">
      <formula>$B144="Descargado"</formula>
    </cfRule>
    <cfRule type="expression" dxfId="2300" priority="69494">
      <formula>$B144="Frontera"</formula>
    </cfRule>
  </conditionalFormatting>
  <conditionalFormatting sqref="A150:U150">
    <cfRule type="expression" dxfId="2300" priority="69486">
      <formula>$B150="Frontera"</formula>
    </cfRule>
    <cfRule type="expression" dxfId="2295" priority="69491">
      <formula>$B150="Arribado"</formula>
    </cfRule>
    <cfRule type="expression" dxfId="2301" priority="69485">
      <formula>$B150="Descargado"</formula>
    </cfRule>
    <cfRule type="expression" dxfId="2299" priority="69487">
      <formula>$B150="Cargado"</formula>
    </cfRule>
    <cfRule type="expression" dxfId="2296" priority="69490">
      <formula>$B150="Solicitado"</formula>
    </cfRule>
    <cfRule type="expression" dxfId="2" priority="69489">
      <formula>$B150="Confirmado"</formula>
    </cfRule>
    <cfRule type="expression" dxfId="2298" priority="69488">
      <formula>$B150="Cancelado"</formula>
    </cfRule>
  </conditionalFormatting>
  <conditionalFormatting sqref="A165:U165">
    <cfRule type="expression" dxfId="2299" priority="69479">
      <formula>$B165="Cargado"</formula>
    </cfRule>
    <cfRule type="expression" dxfId="2300" priority="69478">
      <formula>$B165="Frontera"</formula>
    </cfRule>
    <cfRule type="expression" dxfId="2295" priority="69483">
      <formula>$B165="Arribado"</formula>
    </cfRule>
    <cfRule type="expression" dxfId="2298" priority="69480">
      <formula>$B165="Cancelado"</formula>
    </cfRule>
    <cfRule type="expression" dxfId="2301" priority="69477">
      <formula>$B165="Descargado"</formula>
    </cfRule>
    <cfRule type="expression" dxfId="2" priority="69481">
      <formula>$B165="Confirmado"</formula>
    </cfRule>
    <cfRule type="expression" dxfId="2296" priority="69482">
      <formula>$B165="Solicitado"</formula>
    </cfRule>
  </conditionalFormatting>
  <conditionalFormatting sqref="A166:U181">
    <cfRule type="expression" dxfId="2302" priority="69420">
      <formula>$B166="Liberado"</formula>
    </cfRule>
  </conditionalFormatting>
  <conditionalFormatting sqref="A178:U178">
    <cfRule type="expression" dxfId="2299" priority="69423">
      <formula>$B178="Cargado"</formula>
    </cfRule>
    <cfRule type="expression" dxfId="2298" priority="69424">
      <formula>$B178="Cancelado"</formula>
    </cfRule>
    <cfRule type="expression" dxfId="2295" priority="69427">
      <formula>$B178="Arribado"</formula>
    </cfRule>
    <cfRule type="expression" dxfId="2300" priority="69422">
      <formula>$B178="Frontera"</formula>
    </cfRule>
    <cfRule type="expression" dxfId="2296" priority="69426">
      <formula>$B178="Solicitado"</formula>
    </cfRule>
    <cfRule type="expression" dxfId="2" priority="69425">
      <formula>$B178="Confirmado"</formula>
    </cfRule>
    <cfRule type="expression" dxfId="2301" priority="69421">
      <formula>$B178="Descargado"</formula>
    </cfRule>
  </conditionalFormatting>
  <conditionalFormatting sqref="A182:U186">
    <cfRule type="expression" dxfId="2295" priority="69411">
      <formula>$B182="Arribado"</formula>
    </cfRule>
    <cfRule type="expression" dxfId="2302" priority="69404">
      <formula>$B182="Liberado"</formula>
    </cfRule>
    <cfRule type="expression" dxfId="2296" priority="69410">
      <formula>$B182="Solicitado"</formula>
    </cfRule>
    <cfRule type="expression" dxfId="2" priority="69409">
      <formula>$B182="Confirmado"</formula>
    </cfRule>
    <cfRule type="expression" dxfId="2300" priority="69406">
      <formula>$B182="Frontera"</formula>
    </cfRule>
    <cfRule type="expression" dxfId="2298" priority="69408">
      <formula>$B182="Cancelado"</formula>
    </cfRule>
    <cfRule type="expression" dxfId="2299" priority="69407">
      <formula>$B182="Cargado"</formula>
    </cfRule>
    <cfRule type="expression" dxfId="2301" priority="69405">
      <formula>$B182="Descargado"</formula>
    </cfRule>
  </conditionalFormatting>
  <conditionalFormatting sqref="A187:U187">
    <cfRule type="expression" dxfId="2295" priority="69379">
      <formula>$B187="Arribado"</formula>
    </cfRule>
    <cfRule type="expression" dxfId="2298" priority="69376">
      <formula>$B187="Cancelado"</formula>
    </cfRule>
    <cfRule type="expression" dxfId="2296" priority="69378">
      <formula>$B187="Solicitado"</formula>
    </cfRule>
    <cfRule type="expression" dxfId="2301" priority="69373">
      <formula>$B187="Descargado"</formula>
    </cfRule>
    <cfRule type="expression" dxfId="2302" priority="69372">
      <formula>$B187="Liberado"</formula>
    </cfRule>
    <cfRule type="expression" dxfId="2" priority="69377">
      <formula>$B187="Confirmado"</formula>
    </cfRule>
    <cfRule type="expression" dxfId="2299" priority="69375">
      <formula>$B187="Cargado"</formula>
    </cfRule>
    <cfRule type="expression" dxfId="2300" priority="69374">
      <formula>$B187="Frontera"</formula>
    </cfRule>
  </conditionalFormatting>
  <conditionalFormatting sqref="A188:U188">
    <cfRule type="expression" dxfId="2301" priority="69389">
      <formula>$B188="Descargado"</formula>
    </cfRule>
    <cfRule type="expression" dxfId="2298" priority="69392">
      <formula>$B188="Cancelado"</formula>
    </cfRule>
    <cfRule type="expression" dxfId="2295" priority="69395">
      <formula>$B188="Arribado"</formula>
    </cfRule>
    <cfRule type="expression" dxfId="2296" priority="69394">
      <formula>$B188="Solicitado"</formula>
    </cfRule>
    <cfRule type="expression" dxfId="2300" priority="69390">
      <formula>$B188="Frontera"</formula>
    </cfRule>
    <cfRule type="expression" dxfId="2299" priority="69391">
      <formula>$B188="Cargado"</formula>
    </cfRule>
    <cfRule type="expression" dxfId="2" priority="69393">
      <formula>$B188="Confirmado"</formula>
    </cfRule>
  </conditionalFormatting>
  <conditionalFormatting sqref="A188:U189">
    <cfRule type="expression" dxfId="2302" priority="69388">
      <formula>$B188="Liberado"</formula>
    </cfRule>
  </conditionalFormatting>
  <conditionalFormatting sqref="A190:U190">
    <cfRule type="expression" dxfId="2301" priority="69357">
      <formula>$B190="Descargado"</formula>
    </cfRule>
    <cfRule type="expression" dxfId="2300" priority="69358">
      <formula>$B190="Frontera"</formula>
    </cfRule>
    <cfRule type="expression" dxfId="2298" priority="69360">
      <formula>$B190="Cancelado"</formula>
    </cfRule>
    <cfRule type="expression" dxfId="2" priority="69361">
      <formula>$B190="Confirmado"</formula>
    </cfRule>
    <cfRule type="expression" dxfId="2296" priority="69362">
      <formula>$B190="Solicitado"</formula>
    </cfRule>
    <cfRule type="expression" dxfId="2295" priority="69363">
      <formula>$B190="Arribado"</formula>
    </cfRule>
    <cfRule type="expression" dxfId="2299" priority="69359">
      <formula>$B190="Cargado"</formula>
    </cfRule>
  </conditionalFormatting>
  <conditionalFormatting sqref="A190:U194">
    <cfRule type="expression" dxfId="2302" priority="69356">
      <formula>$B190="Liberado"</formula>
    </cfRule>
  </conditionalFormatting>
  <conditionalFormatting sqref="A195:U196">
    <cfRule type="expression" dxfId="2302" priority="69316">
      <formula>$B195="Liberado"</formula>
    </cfRule>
  </conditionalFormatting>
  <conditionalFormatting sqref="A197:U201">
    <cfRule type="expression" dxfId="2302" priority="69340">
      <formula>$B197="Liberado"</formula>
    </cfRule>
  </conditionalFormatting>
  <conditionalFormatting sqref="A199:U200">
    <cfRule type="expression" dxfId="2296" priority="69346">
      <formula>$B199="Solicitado"</formula>
    </cfRule>
    <cfRule type="expression" dxfId="2299" priority="69343">
      <formula>$B199="Cargado"</formula>
    </cfRule>
    <cfRule type="expression" dxfId="2295" priority="69347">
      <formula>$B199="Arribado"</formula>
    </cfRule>
    <cfRule type="expression" dxfId="2300" priority="69342">
      <formula>$B199="Frontera"</formula>
    </cfRule>
    <cfRule type="expression" dxfId="2301" priority="69341">
      <formula>$B199="Descargado"</formula>
    </cfRule>
    <cfRule type="expression" dxfId="2" priority="69345">
      <formula>$B199="Confirmado"</formula>
    </cfRule>
    <cfRule type="expression" dxfId="2298" priority="69344">
      <formula>$B199="Cancelado"</formula>
    </cfRule>
  </conditionalFormatting>
  <conditionalFormatting sqref="A202:U202">
    <cfRule type="expression" dxfId="2" priority="69313">
      <formula>$B202="Confirmado"</formula>
    </cfRule>
    <cfRule type="expression" dxfId="2301" priority="69309">
      <formula>$B202="Descargado"</formula>
    </cfRule>
    <cfRule type="expression" dxfId="2299" priority="69311">
      <formula>$B202="Cargado"</formula>
    </cfRule>
    <cfRule type="expression" dxfId="2298" priority="69312">
      <formula>$B202="Cancelado"</formula>
    </cfRule>
    <cfRule type="expression" dxfId="2296" priority="69314">
      <formula>$B202="Solicitado"</formula>
    </cfRule>
    <cfRule type="expression" dxfId="2295" priority="69315">
      <formula>$B202="Arribado"</formula>
    </cfRule>
    <cfRule type="expression" dxfId="2300" priority="69310">
      <formula>$B202="Frontera"</formula>
    </cfRule>
    <cfRule type="expression" dxfId="2302" priority="69308">
      <formula>$B202="Liberado"</formula>
    </cfRule>
  </conditionalFormatting>
  <conditionalFormatting sqref="A203:U208">
    <cfRule type="expression" dxfId="2302" priority="69292">
      <formula>$B203="Liberado"</formula>
    </cfRule>
    <cfRule type="expression" dxfId="2301" priority="69293">
      <formula>$B203="Descargado"</formula>
    </cfRule>
    <cfRule type="expression" dxfId="2300" priority="69294">
      <formula>$B203="Frontera"</formula>
    </cfRule>
    <cfRule type="expression" dxfId="2295" priority="69299">
      <formula>$B203="Arribado"</formula>
    </cfRule>
    <cfRule type="expression" dxfId="2296" priority="69298">
      <formula>$B203="Solicitado"</formula>
    </cfRule>
    <cfRule type="expression" dxfId="2299" priority="69295">
      <formula>$B203="Cargado"</formula>
    </cfRule>
    <cfRule type="expression" dxfId="2298" priority="69296">
      <formula>$B203="Cancelado"</formula>
    </cfRule>
    <cfRule type="expression" dxfId="2" priority="69297">
      <formula>$B203="Confirmado"</formula>
    </cfRule>
  </conditionalFormatting>
  <conditionalFormatting sqref="A209:U209">
    <cfRule type="expression" dxfId="2300" priority="69278">
      <formula>$B209="Frontera"</formula>
    </cfRule>
    <cfRule type="expression" dxfId="2299" priority="69279">
      <formula>$B209="Cargado"</formula>
    </cfRule>
    <cfRule type="expression" dxfId="2298" priority="69280">
      <formula>$B209="Cancelado"</formula>
    </cfRule>
    <cfRule type="expression" dxfId="2" priority="69281">
      <formula>$B209="Confirmado"</formula>
    </cfRule>
    <cfRule type="expression" dxfId="2296" priority="69282">
      <formula>$B209="Solicitado"</formula>
    </cfRule>
    <cfRule type="expression" dxfId="2295" priority="69283">
      <formula>$B209="Arribado"</formula>
    </cfRule>
    <cfRule type="expression" dxfId="2301" priority="69277">
      <formula>$B209="Descargado"</formula>
    </cfRule>
    <cfRule type="expression" dxfId="2302" priority="69276">
      <formula>$B209="Liberado"</formula>
    </cfRule>
  </conditionalFormatting>
  <conditionalFormatting sqref="A210:U218">
    <cfRule type="expression" dxfId="2301" priority="69261">
      <formula>$B210="Descargado"</formula>
    </cfRule>
    <cfRule type="expression" dxfId="2300" priority="69262">
      <formula>$B210="Frontera"</formula>
    </cfRule>
    <cfRule type="expression" dxfId="2299" priority="69263">
      <formula>$B210="Cargado"</formula>
    </cfRule>
    <cfRule type="expression" dxfId="2298" priority="69264">
      <formula>$B210="Cancelado"</formula>
    </cfRule>
    <cfRule type="expression" dxfId="2" priority="69265">
      <formula>$B210="Confirmado"</formula>
    </cfRule>
    <cfRule type="expression" dxfId="2296" priority="69266">
      <formula>$B210="Solicitado"</formula>
    </cfRule>
    <cfRule type="expression" dxfId="2295" priority="69267">
      <formula>$B210="Arribado"</formula>
    </cfRule>
  </conditionalFormatting>
  <conditionalFormatting sqref="A210:U227">
    <cfRule type="expression" dxfId="2302" priority="69260">
      <formula>$B210="Liberado"</formula>
    </cfRule>
  </conditionalFormatting>
  <conditionalFormatting sqref="A228:U232">
    <cfRule type="expression" dxfId="2302" priority="69188">
      <formula>$B228="Liberado"</formula>
    </cfRule>
  </conditionalFormatting>
  <conditionalFormatting sqref="A382:U382">
    <cfRule type="expression" dxfId="2298" priority="67152">
      <formula>$B382="Cancelado"</formula>
    </cfRule>
    <cfRule type="expression" dxfId="2296" priority="67154">
      <formula>$B382="Solicitado"</formula>
    </cfRule>
    <cfRule type="expression" dxfId="2295" priority="67155">
      <formula>$B382="Arribado"</formula>
    </cfRule>
    <cfRule type="expression" dxfId="2" priority="67153">
      <formula>$B382="Confirmado"</formula>
    </cfRule>
    <cfRule type="expression" dxfId="2302" priority="67148">
      <formula>$B382="Liberado"</formula>
    </cfRule>
    <cfRule type="expression" dxfId="2301" priority="67149">
      <formula>$B382="Descargado"</formula>
    </cfRule>
    <cfRule type="expression" dxfId="2300" priority="67150">
      <formula>$B382="Frontera"</formula>
    </cfRule>
    <cfRule type="expression" dxfId="2299" priority="67151">
      <formula>$B382="Cargado"</formula>
    </cfRule>
  </conditionalFormatting>
  <conditionalFormatting sqref="A383:U384">
    <cfRule type="expression" dxfId="2295" priority="67147">
      <formula>$B383="Arribado"</formula>
    </cfRule>
    <cfRule type="expression" dxfId="2" priority="67145">
      <formula>$B383="Confirmado"</formula>
    </cfRule>
    <cfRule type="expression" dxfId="2298" priority="67144">
      <formula>$B383="Cancelado"</formula>
    </cfRule>
    <cfRule type="expression" dxfId="2296" priority="67146">
      <formula>$B383="Solicitado"</formula>
    </cfRule>
    <cfRule type="expression" dxfId="2300" priority="67142">
      <formula>$B383="Frontera"</formula>
    </cfRule>
    <cfRule type="expression" dxfId="2301" priority="67141">
      <formula>$B383="Descargado"</formula>
    </cfRule>
    <cfRule type="expression" dxfId="2302" priority="67140">
      <formula>$B383="Liberado"</formula>
    </cfRule>
    <cfRule type="expression" dxfId="2299" priority="67143">
      <formula>$B383="Cargado"</formula>
    </cfRule>
  </conditionalFormatting>
  <conditionalFormatting sqref="A385:U387">
    <cfRule type="expression" dxfId="2300" priority="67134">
      <formula>$B385="Frontera"</formula>
    </cfRule>
    <cfRule type="expression" dxfId="2301" priority="67133">
      <formula>$B385="Descargado"</formula>
    </cfRule>
    <cfRule type="expression" dxfId="2302" priority="67132">
      <formula>$B385="Liberado"</formula>
    </cfRule>
    <cfRule type="expression" dxfId="2295" priority="67139">
      <formula>$B385="Arribado"</formula>
    </cfRule>
    <cfRule type="expression" dxfId="2296" priority="67138">
      <formula>$B385="Solicitado"</formula>
    </cfRule>
    <cfRule type="expression" dxfId="2" priority="67137">
      <formula>$B385="Confirmado"</formula>
    </cfRule>
    <cfRule type="expression" dxfId="2299" priority="67135">
      <formula>$B385="Cargado"</formula>
    </cfRule>
    <cfRule type="expression" dxfId="2298" priority="67136">
      <formula>$B385="Cancelado"</formula>
    </cfRule>
  </conditionalFormatting>
  <conditionalFormatting sqref="A388:U388">
    <cfRule type="expression" dxfId="2" priority="67129">
      <formula>$B388="Confirmado"</formula>
    </cfRule>
    <cfRule type="expression" dxfId="2302" priority="67124">
      <formula>$B388="Liberado"</formula>
    </cfRule>
    <cfRule type="expression" dxfId="2301" priority="67125">
      <formula>$B388="Descargado"</formula>
    </cfRule>
    <cfRule type="expression" dxfId="2300" priority="67126">
      <formula>$B388="Frontera"</formula>
    </cfRule>
    <cfRule type="expression" dxfId="2295" priority="67131">
      <formula>$B388="Arribado"</formula>
    </cfRule>
    <cfRule type="expression" dxfId="2298" priority="67128">
      <formula>$B388="Cancelado"</formula>
    </cfRule>
    <cfRule type="expression" dxfId="2299" priority="67127">
      <formula>$B388="Cargado"</formula>
    </cfRule>
    <cfRule type="expression" dxfId="2296" priority="67130">
      <formula>$B388="Solicitado"</formula>
    </cfRule>
  </conditionalFormatting>
  <conditionalFormatting sqref="A389:U390">
    <cfRule type="expression" dxfId="2299" priority="67119">
      <formula>$B389="Cargado"</formula>
    </cfRule>
    <cfRule type="expression" dxfId="2298" priority="67120">
      <formula>$B389="Cancelado"</formula>
    </cfRule>
    <cfRule type="expression" dxfId="2" priority="67121">
      <formula>$B389="Confirmado"</formula>
    </cfRule>
    <cfRule type="expression" dxfId="2302" priority="67116">
      <formula>$B389="Liberado"</formula>
    </cfRule>
    <cfRule type="expression" dxfId="2295" priority="67123">
      <formula>$B389="Arribado"</formula>
    </cfRule>
    <cfRule type="expression" dxfId="2301" priority="67117">
      <formula>$B389="Descargado"</formula>
    </cfRule>
    <cfRule type="expression" dxfId="2300" priority="67118">
      <formula>$B389="Frontera"</formula>
    </cfRule>
    <cfRule type="expression" dxfId="2296" priority="67122">
      <formula>$B389="Solicitado"</formula>
    </cfRule>
  </conditionalFormatting>
  <conditionalFormatting sqref="A391:U391">
    <cfRule type="expression" dxfId="2302" priority="67108">
      <formula>$B391="Liberado"</formula>
    </cfRule>
    <cfRule type="expression" dxfId="2300" priority="67110">
      <formula>$B391="Frontera"</formula>
    </cfRule>
    <cfRule type="expression" dxfId="2299" priority="67111">
      <formula>$B391="Cargado"</formula>
    </cfRule>
    <cfRule type="expression" dxfId="2301" priority="67109">
      <formula>$B391="Descargado"</formula>
    </cfRule>
    <cfRule type="expression" dxfId="2298" priority="67112">
      <formula>$B391="Cancelado"</formula>
    </cfRule>
    <cfRule type="expression" dxfId="2" priority="67113">
      <formula>$B391="Confirmado"</formula>
    </cfRule>
    <cfRule type="expression" dxfId="2295" priority="67115">
      <formula>$B391="Arribado"</formula>
    </cfRule>
    <cfRule type="expression" dxfId="2296" priority="67114">
      <formula>$B391="Solicitado"</formula>
    </cfRule>
  </conditionalFormatting>
  <conditionalFormatting sqref="A394:U394">
    <cfRule type="expression" dxfId="2298" priority="67096">
      <formula>$B394="Cancelado"</formula>
    </cfRule>
    <cfRule type="expression" dxfId="2296" priority="67098">
      <formula>$B394="Solicitado"</formula>
    </cfRule>
    <cfRule type="expression" dxfId="2295" priority="67099">
      <formula>$B394="Arribado"</formula>
    </cfRule>
    <cfRule type="expression" dxfId="2" priority="67097">
      <formula>$B394="Confirmado"</formula>
    </cfRule>
    <cfRule type="expression" dxfId="2302" priority="67092">
      <formula>$B394="Liberado"</formula>
    </cfRule>
    <cfRule type="expression" dxfId="2301" priority="67093">
      <formula>$B394="Descargado"</formula>
    </cfRule>
    <cfRule type="expression" dxfId="2300" priority="67094">
      <formula>$B394="Frontera"</formula>
    </cfRule>
    <cfRule type="expression" dxfId="2299" priority="67095">
      <formula>$B394="Cargado"</formula>
    </cfRule>
  </conditionalFormatting>
  <conditionalFormatting sqref="A395:U395">
    <cfRule type="expression" dxfId="2302" priority="67084">
      <formula>$B395="Liberado"</formula>
    </cfRule>
    <cfRule type="expression" dxfId="2301" priority="67085">
      <formula>$B395="Descargado"</formula>
    </cfRule>
    <cfRule type="expression" dxfId="2300" priority="67086">
      <formula>$B395="Frontera"</formula>
    </cfRule>
    <cfRule type="expression" dxfId="2299" priority="67087">
      <formula>$B395="Cargado"</formula>
    </cfRule>
    <cfRule type="expression" dxfId="2298" priority="67088">
      <formula>$B395="Cancelado"</formula>
    </cfRule>
    <cfRule type="expression" dxfId="2" priority="67089">
      <formula>$B395="Confirmado"</formula>
    </cfRule>
    <cfRule type="expression" dxfId="2296" priority="67090">
      <formula>$B395="Solicitado"</formula>
    </cfRule>
    <cfRule type="expression" dxfId="2295" priority="67091">
      <formula>$B395="Arribado"</formula>
    </cfRule>
  </conditionalFormatting>
  <conditionalFormatting sqref="A396:U398">
    <cfRule type="expression" dxfId="2" priority="67081">
      <formula>$B396="Confirmado"</formula>
    </cfRule>
    <cfRule type="expression" dxfId="2296" priority="67082">
      <formula>$B396="Solicitado"</formula>
    </cfRule>
    <cfRule type="expression" dxfId="2295" priority="67083">
      <formula>$B396="Arribado"</formula>
    </cfRule>
    <cfRule type="expression" dxfId="2298" priority="67080">
      <formula>$B396="Cancelado"</formula>
    </cfRule>
    <cfRule type="expression" dxfId="2299" priority="67079">
      <formula>$B396="Cargado"</formula>
    </cfRule>
    <cfRule type="expression" dxfId="2302" priority="67076">
      <formula>$B396="Liberado"</formula>
    </cfRule>
    <cfRule type="expression" dxfId="2301" priority="67077">
      <formula>$B396="Descargado"</formula>
    </cfRule>
    <cfRule type="expression" dxfId="2300" priority="67078">
      <formula>$B396="Frontera"</formula>
    </cfRule>
  </conditionalFormatting>
  <conditionalFormatting sqref="A407:U409">
    <cfRule type="expression" dxfId="2302" priority="67036">
      <formula>$B407="Liberado"</formula>
    </cfRule>
    <cfRule type="expression" dxfId="2301" priority="67037">
      <formula>$B407="Descargado"</formula>
    </cfRule>
    <cfRule type="expression" dxfId="2300" priority="67038">
      <formula>$B407="Frontera"</formula>
    </cfRule>
    <cfRule type="expression" dxfId="2299" priority="67039">
      <formula>$B407="Cargado"</formula>
    </cfRule>
    <cfRule type="expression" dxfId="2295" priority="67043">
      <formula>$B407="Arribado"</formula>
    </cfRule>
    <cfRule type="expression" dxfId="2296" priority="67042">
      <formula>$B407="Solicitado"</formula>
    </cfRule>
    <cfRule type="expression" dxfId="2" priority="67041">
      <formula>$B407="Confirmado"</formula>
    </cfRule>
    <cfRule type="expression" dxfId="2298" priority="67040">
      <formula>$B407="Cancelado"</formula>
    </cfRule>
  </conditionalFormatting>
  <conditionalFormatting sqref="A410:U410">
    <cfRule type="expression" dxfId="2302" priority="67028">
      <formula>$B410="Liberado"</formula>
    </cfRule>
    <cfRule type="expression" dxfId="2301" priority="67029">
      <formula>$B410="Descargado"</formula>
    </cfRule>
    <cfRule type="expression" dxfId="2300" priority="67030">
      <formula>$B410="Frontera"</formula>
    </cfRule>
    <cfRule type="expression" dxfId="2295" priority="67035">
      <formula>$B410="Arribado"</formula>
    </cfRule>
    <cfRule type="expression" dxfId="2296" priority="67034">
      <formula>$B410="Solicitado"</formula>
    </cfRule>
    <cfRule type="expression" dxfId="2" priority="67033">
      <formula>$B410="Confirmado"</formula>
    </cfRule>
    <cfRule type="expression" dxfId="2298" priority="67032">
      <formula>$B410="Cancelado"</formula>
    </cfRule>
    <cfRule type="expression" dxfId="2299" priority="67031">
      <formula>$B410="Cargado"</formula>
    </cfRule>
  </conditionalFormatting>
  <conditionalFormatting sqref="A411:U411">
    <cfRule type="expression" dxfId="2302" priority="67020">
      <formula>$B411="Liberado"</formula>
    </cfRule>
    <cfRule type="expression" dxfId="2295" priority="67027">
      <formula>$B411="Arribado"</formula>
    </cfRule>
    <cfRule type="expression" dxfId="2296" priority="67026">
      <formula>$B411="Solicitado"</formula>
    </cfRule>
    <cfRule type="expression" dxfId="2298" priority="67024">
      <formula>$B411="Cancelado"</formula>
    </cfRule>
    <cfRule type="expression" dxfId="2301" priority="67021">
      <formula>$B411="Descargado"</formula>
    </cfRule>
    <cfRule type="expression" dxfId="2300" priority="67022">
      <formula>$B411="Frontera"</formula>
    </cfRule>
    <cfRule type="expression" dxfId="2299" priority="67023">
      <formula>$B411="Cargado"</formula>
    </cfRule>
    <cfRule type="expression" dxfId="2" priority="67025">
      <formula>$B411="Confirmado"</formula>
    </cfRule>
  </conditionalFormatting>
  <conditionalFormatting sqref="A412:U412">
    <cfRule type="expression" dxfId="2295" priority="67019">
      <formula>$B412="Arribado"</formula>
    </cfRule>
    <cfRule type="expression" dxfId="2299" priority="67015">
      <formula>$B412="Cargado"</formula>
    </cfRule>
    <cfRule type="expression" dxfId="2298" priority="67016">
      <formula>$B412="Cancelado"</formula>
    </cfRule>
    <cfRule type="expression" dxfId="2300" priority="67014">
      <formula>$B412="Frontera"</formula>
    </cfRule>
    <cfRule type="expression" dxfId="2301" priority="67013">
      <formula>$B412="Descargado"</formula>
    </cfRule>
    <cfRule type="expression" dxfId="2" priority="67017">
      <formula>$B412="Confirmado"</formula>
    </cfRule>
    <cfRule type="expression" dxfId="2302" priority="67012">
      <formula>$B412="Liberado"</formula>
    </cfRule>
    <cfRule type="expression" dxfId="2296" priority="67018">
      <formula>$B412="Solicitado"</formula>
    </cfRule>
  </conditionalFormatting>
  <conditionalFormatting sqref="A413:U413">
    <cfRule type="expression" dxfId="2296" priority="67010">
      <formula>$B413="Solicitado"</formula>
    </cfRule>
    <cfRule type="expression" dxfId="2295" priority="67011">
      <formula>$B413="Arribado"</formula>
    </cfRule>
    <cfRule type="expression" dxfId="2301" priority="67005">
      <formula>$B413="Descargado"</formula>
    </cfRule>
    <cfRule type="expression" dxfId="2300" priority="67006">
      <formula>$B413="Frontera"</formula>
    </cfRule>
    <cfRule type="expression" dxfId="2302" priority="67004">
      <formula>$B413="Liberado"</formula>
    </cfRule>
    <cfRule type="expression" dxfId="2" priority="67009">
      <formula>$B413="Confirmado"</formula>
    </cfRule>
    <cfRule type="expression" dxfId="2298" priority="67008">
      <formula>$B413="Cancelado"</formula>
    </cfRule>
    <cfRule type="expression" dxfId="2299" priority="67007">
      <formula>$B413="Cargado"</formula>
    </cfRule>
  </conditionalFormatting>
  <conditionalFormatting sqref="A414:U414">
    <cfRule type="expression" dxfId="2298" priority="67000">
      <formula>$B414="Cancelado"</formula>
    </cfRule>
    <cfRule type="expression" dxfId="2" priority="67001">
      <formula>$B414="Confirmado"</formula>
    </cfRule>
    <cfRule type="expression" dxfId="2296" priority="67002">
      <formula>$B414="Solicitado"</formula>
    </cfRule>
    <cfRule type="expression" dxfId="2295" priority="67003">
      <formula>$B414="Arribado"</formula>
    </cfRule>
    <cfRule type="expression" dxfId="2302" priority="66996">
      <formula>$B414="Liberado"</formula>
    </cfRule>
    <cfRule type="expression" dxfId="2301" priority="66997">
      <formula>$B414="Descargado"</formula>
    </cfRule>
    <cfRule type="expression" dxfId="2300" priority="66998">
      <formula>$B414="Frontera"</formula>
    </cfRule>
    <cfRule type="expression" dxfId="2299" priority="66999">
      <formula>$B414="Cargado"</formula>
    </cfRule>
  </conditionalFormatting>
  <conditionalFormatting sqref="A415:U416">
    <cfRule type="expression" dxfId="2300" priority="66990">
      <formula>$B415="Frontera"</formula>
    </cfRule>
    <cfRule type="expression" dxfId="2301" priority="66989">
      <formula>$B415="Descargado"</formula>
    </cfRule>
    <cfRule type="expression" dxfId="2295" priority="66995">
      <formula>$B415="Arribado"</formula>
    </cfRule>
    <cfRule type="expression" dxfId="2296" priority="66994">
      <formula>$B415="Solicitado"</formula>
    </cfRule>
    <cfRule type="expression" dxfId="2302" priority="66988">
      <formula>$B415="Liberado"</formula>
    </cfRule>
    <cfRule type="expression" dxfId="2" priority="66993">
      <formula>$B415="Confirmado"</formula>
    </cfRule>
    <cfRule type="expression" dxfId="2298" priority="66992">
      <formula>$B415="Cancelado"</formula>
    </cfRule>
    <cfRule type="expression" dxfId="2299" priority="66991">
      <formula>$B415="Cargado"</formula>
    </cfRule>
  </conditionalFormatting>
  <conditionalFormatting sqref="A417:U417">
    <cfRule type="expression" dxfId="2" priority="66985">
      <formula>$B417="Confirmado"</formula>
    </cfRule>
    <cfRule type="expression" dxfId="2301" priority="66981">
      <formula>$B417="Descargado"</formula>
    </cfRule>
    <cfRule type="expression" dxfId="2300" priority="66982">
      <formula>$B417="Frontera"</formula>
    </cfRule>
    <cfRule type="expression" dxfId="2299" priority="66983">
      <formula>$B417="Cargado"</formula>
    </cfRule>
    <cfRule type="expression" dxfId="2298" priority="66984">
      <formula>$B417="Cancelado"</formula>
    </cfRule>
    <cfRule type="expression" dxfId="2296" priority="66986">
      <formula>$B417="Solicitado"</formula>
    </cfRule>
    <cfRule type="expression" dxfId="2295" priority="66987">
      <formula>$B417="Arribado"</formula>
    </cfRule>
    <cfRule type="expression" dxfId="2302" priority="66980">
      <formula>$B417="Liberado"</formula>
    </cfRule>
  </conditionalFormatting>
  <conditionalFormatting sqref="A418:U420">
    <cfRule type="expression" dxfId="2302" priority="66972">
      <formula>$B418="Liberado"</formula>
    </cfRule>
    <cfRule type="expression" dxfId="2301" priority="66973">
      <formula>$B418="Descargado"</formula>
    </cfRule>
    <cfRule type="expression" dxfId="2300" priority="66974">
      <formula>$B418="Frontera"</formula>
    </cfRule>
    <cfRule type="expression" dxfId="2299" priority="66975">
      <formula>$B418="Cargado"</formula>
    </cfRule>
    <cfRule type="expression" dxfId="2298" priority="66976">
      <formula>$B418="Cancelado"</formula>
    </cfRule>
    <cfRule type="expression" dxfId="2295" priority="66979">
      <formula>$B418="Arribado"</formula>
    </cfRule>
    <cfRule type="expression" dxfId="2" priority="66977">
      <formula>$B418="Confirmado"</formula>
    </cfRule>
    <cfRule type="expression" dxfId="2296" priority="66978">
      <formula>$B418="Solicitado"</formula>
    </cfRule>
  </conditionalFormatting>
  <conditionalFormatting sqref="A422:U426">
    <cfRule type="expression" dxfId="2298" priority="66960">
      <formula>$B422="Cancelado"</formula>
    </cfRule>
    <cfRule type="expression" dxfId="2" priority="66961">
      <formula>$B422="Confirmado"</formula>
    </cfRule>
    <cfRule type="expression" dxfId="2296" priority="66962">
      <formula>$B422="Solicitado"</formula>
    </cfRule>
    <cfRule type="expression" dxfId="2295" priority="66963">
      <formula>$B422="Arribado"</formula>
    </cfRule>
    <cfRule type="expression" dxfId="2300" priority="66958">
      <formula>$B422="Frontera"</formula>
    </cfRule>
    <cfRule type="expression" dxfId="2299" priority="66959">
      <formula>$B422="Cargado"</formula>
    </cfRule>
    <cfRule type="expression" dxfId="2302" priority="66956">
      <formula>$B422="Liberado"</formula>
    </cfRule>
    <cfRule type="expression" dxfId="2301" priority="66957">
      <formula>$B422="Descargado"</formula>
    </cfRule>
  </conditionalFormatting>
  <conditionalFormatting sqref="A427:U428">
    <cfRule type="expression" dxfId="2299" priority="66943">
      <formula>$B427="Cargado"</formula>
    </cfRule>
    <cfRule type="expression" dxfId="2302" priority="66940">
      <formula>$B427="Liberado"</formula>
    </cfRule>
    <cfRule type="expression" dxfId="2301" priority="66941">
      <formula>$B427="Descargado"</formula>
    </cfRule>
    <cfRule type="expression" dxfId="2300" priority="66942">
      <formula>$B427="Frontera"</formula>
    </cfRule>
    <cfRule type="expression" dxfId="2295" priority="66947">
      <formula>$B427="Arribado"</formula>
    </cfRule>
    <cfRule type="expression" dxfId="2296" priority="66946">
      <formula>$B427="Solicitado"</formula>
    </cfRule>
    <cfRule type="expression" dxfId="2" priority="66945">
      <formula>$B427="Confirmado"</formula>
    </cfRule>
    <cfRule type="expression" dxfId="2298" priority="66944">
      <formula>$B427="Cancelado"</formula>
    </cfRule>
  </conditionalFormatting>
  <conditionalFormatting sqref="A483:U483">
    <cfRule type="expression" dxfId="2298" priority="66552">
      <formula>$B483="Cancelado"</formula>
    </cfRule>
    <cfRule type="expression" dxfId="2" priority="66553">
      <formula>$B483="Confirmado"</formula>
    </cfRule>
    <cfRule type="expression" dxfId="2296" priority="66554">
      <formula>$B483="Solicitado"</formula>
    </cfRule>
    <cfRule type="expression" dxfId="2295" priority="66555">
      <formula>$B483="Arribado"</formula>
    </cfRule>
    <cfRule type="expression" dxfId="2300" priority="66550">
      <formula>$B483="Frontera"</formula>
    </cfRule>
    <cfRule type="expression" dxfId="2301" priority="66549">
      <formula>$B483="Descargado"</formula>
    </cfRule>
    <cfRule type="expression" dxfId="2302" priority="66548">
      <formula>$B483="Liberado"</formula>
    </cfRule>
    <cfRule type="expression" dxfId="2299" priority="66551">
      <formula>$B483="Cargado"</formula>
    </cfRule>
  </conditionalFormatting>
  <conditionalFormatting sqref="A492:U492">
    <cfRule type="expression" dxfId="2301" priority="66485">
      <formula>$B492="Descargado"</formula>
    </cfRule>
    <cfRule type="expression" dxfId="2295" priority="66491">
      <formula>$B492="Arribado"</formula>
    </cfRule>
    <cfRule type="expression" dxfId="2300" priority="66486">
      <formula>$B492="Frontera"</formula>
    </cfRule>
    <cfRule type="expression" dxfId="2298" priority="66488">
      <formula>$B492="Cancelado"</formula>
    </cfRule>
    <cfRule type="expression" dxfId="2" priority="66489">
      <formula>$B492="Confirmado"</formula>
    </cfRule>
    <cfRule type="expression" dxfId="2299" priority="66487">
      <formula>$B492="Cargado"</formula>
    </cfRule>
    <cfRule type="expression" dxfId="2302" priority="66484">
      <formula>$B492="Liberado"</formula>
    </cfRule>
    <cfRule type="expression" dxfId="2296" priority="66490">
      <formula>$B492="Solicitado"</formula>
    </cfRule>
  </conditionalFormatting>
  <conditionalFormatting sqref="A493:U494">
    <cfRule type="expression" dxfId="2302" priority="66452">
      <formula>$B493="Liberado"</formula>
    </cfRule>
    <cfRule type="expression" dxfId="2298" priority="66456">
      <formula>$B493="Cancelado"</formula>
    </cfRule>
    <cfRule type="expression" dxfId="2299" priority="66455">
      <formula>$B493="Cargado"</formula>
    </cfRule>
    <cfRule type="expression" dxfId="2295" priority="66459">
      <formula>$B493="Arribado"</formula>
    </cfRule>
    <cfRule type="expression" dxfId="2300" priority="66454">
      <formula>$B493="Frontera"</formula>
    </cfRule>
    <cfRule type="expression" dxfId="2301" priority="66453">
      <formula>$B493="Descargado"</formula>
    </cfRule>
    <cfRule type="expression" dxfId="2296" priority="66458">
      <formula>$B493="Solicitado"</formula>
    </cfRule>
    <cfRule type="expression" dxfId="2" priority="66457">
      <formula>$B493="Confirmado"</formula>
    </cfRule>
  </conditionalFormatting>
  <conditionalFormatting sqref="A502:U503">
    <cfRule type="expression" dxfId="2296" priority="66426">
      <formula>$B502="Solicitado"</formula>
    </cfRule>
    <cfRule type="expression" dxfId="2" priority="66425">
      <formula>$B502="Confirmado"</formula>
    </cfRule>
    <cfRule type="expression" dxfId="2298" priority="66424">
      <formula>$B502="Cancelado"</formula>
    </cfRule>
    <cfRule type="expression" dxfId="2301" priority="66421">
      <formula>$B502="Descargado"</formula>
    </cfRule>
    <cfRule type="expression" dxfId="2302" priority="66420">
      <formula>$B502="Liberado"</formula>
    </cfRule>
    <cfRule type="expression" dxfId="2300" priority="66422">
      <formula>$B502="Frontera"</formula>
    </cfRule>
    <cfRule type="expression" dxfId="2299" priority="66423">
      <formula>$B502="Cargado"</formula>
    </cfRule>
    <cfRule type="expression" dxfId="2295" priority="66427">
      <formula>$B502="Arribado"</formula>
    </cfRule>
  </conditionalFormatting>
  <conditionalFormatting sqref="A504:U504">
    <cfRule type="expression" dxfId="2301" priority="66357">
      <formula>$B504="Descargado"</formula>
    </cfRule>
    <cfRule type="expression" dxfId="2302" priority="66356">
      <formula>$B504="Liberado"</formula>
    </cfRule>
    <cfRule type="expression" dxfId="2295" priority="66363">
      <formula>$B504="Arribado"</formula>
    </cfRule>
    <cfRule type="expression" dxfId="2296" priority="66362">
      <formula>$B504="Solicitado"</formula>
    </cfRule>
    <cfRule type="expression" dxfId="2300" priority="66358">
      <formula>$B504="Frontera"</formula>
    </cfRule>
    <cfRule type="expression" dxfId="2299" priority="66359">
      <formula>$B504="Cargado"</formula>
    </cfRule>
    <cfRule type="expression" dxfId="2" priority="66361">
      <formula>$B504="Confirmado"</formula>
    </cfRule>
    <cfRule type="expression" dxfId="2298" priority="66360">
      <formula>$B504="Cancelado"</formula>
    </cfRule>
  </conditionalFormatting>
  <conditionalFormatting sqref="A505:U505">
    <cfRule type="expression" dxfId="2301" priority="66389">
      <formula>$B505="Descargado"</formula>
    </cfRule>
    <cfRule type="expression" dxfId="2300" priority="66390">
      <formula>$B505="Frontera"</formula>
    </cfRule>
    <cfRule type="expression" dxfId="2299" priority="66391">
      <formula>$B505="Cargado"</formula>
    </cfRule>
    <cfRule type="expression" dxfId="2298" priority="66392">
      <formula>$B505="Cancelado"</formula>
    </cfRule>
    <cfRule type="expression" dxfId="2295" priority="66395">
      <formula>$B505="Arribado"</formula>
    </cfRule>
    <cfRule type="expression" dxfId="2302" priority="66388">
      <formula>$B505="Liberado"</formula>
    </cfRule>
    <cfRule type="expression" dxfId="2296" priority="66394">
      <formula>$B505="Solicitado"</formula>
    </cfRule>
    <cfRule type="expression" dxfId="2" priority="66393">
      <formula>$B505="Confirmado"</formula>
    </cfRule>
  </conditionalFormatting>
  <conditionalFormatting sqref="A509:U509">
    <cfRule type="expression" dxfId="2302" priority="66260">
      <formula>$B509="Liberado"</formula>
    </cfRule>
    <cfRule type="expression" dxfId="2301" priority="66261">
      <formula>$B509="Descargado"</formula>
    </cfRule>
    <cfRule type="expression" dxfId="2300" priority="66262">
      <formula>$B509="Frontera"</formula>
    </cfRule>
    <cfRule type="expression" dxfId="2299" priority="66263">
      <formula>$B509="Cargado"</formula>
    </cfRule>
    <cfRule type="expression" dxfId="2298" priority="66264">
      <formula>$B509="Cancelado"</formula>
    </cfRule>
    <cfRule type="expression" dxfId="2" priority="66265">
      <formula>$B509="Confirmado"</formula>
    </cfRule>
    <cfRule type="expression" dxfId="2295" priority="66267">
      <formula>$B509="Arribado"</formula>
    </cfRule>
    <cfRule type="expression" dxfId="2296" priority="66266">
      <formula>$B509="Solicitado"</formula>
    </cfRule>
  </conditionalFormatting>
  <conditionalFormatting sqref="A511:U513">
    <cfRule type="expression" dxfId="2299" priority="66295">
      <formula>$B511="Cargado"</formula>
    </cfRule>
    <cfRule type="expression" dxfId="2300" priority="66294">
      <formula>$B511="Frontera"</formula>
    </cfRule>
    <cfRule type="expression" dxfId="2301" priority="66293">
      <formula>$B511="Descargado"</formula>
    </cfRule>
    <cfRule type="expression" dxfId="2295" priority="66299">
      <formula>$B511="Arribado"</formula>
    </cfRule>
    <cfRule type="expression" dxfId="2302" priority="66292">
      <formula>$B511="Liberado"</formula>
    </cfRule>
    <cfRule type="expression" dxfId="2298" priority="66296">
      <formula>$B511="Cancelado"</formula>
    </cfRule>
    <cfRule type="expression" dxfId="2296" priority="66298">
      <formula>$B511="Solicitado"</formula>
    </cfRule>
    <cfRule type="expression" dxfId="2" priority="66297">
      <formula>$B511="Confirmado"</formula>
    </cfRule>
  </conditionalFormatting>
  <conditionalFormatting sqref="A520:U520">
    <cfRule type="expression" dxfId="2296" priority="66234">
      <formula>$B520="Solicitado"</formula>
    </cfRule>
    <cfRule type="expression" dxfId="2295" priority="66235">
      <formula>$B520="Arribado"</formula>
    </cfRule>
    <cfRule type="expression" dxfId="2301" priority="66229">
      <formula>$B520="Descargado"</formula>
    </cfRule>
    <cfRule type="expression" dxfId="2300" priority="66230">
      <formula>$B520="Frontera"</formula>
    </cfRule>
    <cfRule type="expression" dxfId="2299" priority="66231">
      <formula>$B520="Cargado"</formula>
    </cfRule>
    <cfRule type="expression" dxfId="2302" priority="66228">
      <formula>$B520="Liberado"</formula>
    </cfRule>
    <cfRule type="expression" dxfId="2298" priority="66232">
      <formula>$B520="Cancelado"</formula>
    </cfRule>
    <cfRule type="expression" dxfId="2" priority="66233">
      <formula>$B520="Confirmado"</formula>
    </cfRule>
  </conditionalFormatting>
  <conditionalFormatting sqref="A521:U521">
    <cfRule type="expression" dxfId="2301" priority="66133">
      <formula>$B521="Descargado"</formula>
    </cfRule>
    <cfRule type="expression" dxfId="2300" priority="66134">
      <formula>$B521="Frontera"</formula>
    </cfRule>
    <cfRule type="expression" dxfId="2299" priority="66135">
      <formula>$B521="Cargado"</formula>
    </cfRule>
    <cfRule type="expression" dxfId="2298" priority="66136">
      <formula>$B521="Cancelado"</formula>
    </cfRule>
    <cfRule type="expression" dxfId="2" priority="66137">
      <formula>$B521="Confirmado"</formula>
    </cfRule>
    <cfRule type="expression" dxfId="2296" priority="66138">
      <formula>$B521="Solicitado"</formula>
    </cfRule>
    <cfRule type="expression" dxfId="2295" priority="66139">
      <formula>$B521="Arribado"</formula>
    </cfRule>
    <cfRule type="expression" dxfId="2302" priority="66132">
      <formula>$B521="Liberado"</formula>
    </cfRule>
  </conditionalFormatting>
  <conditionalFormatting sqref="A522:U523">
    <cfRule type="expression" dxfId="2302" priority="66100">
      <formula>$B522="Liberado"</formula>
    </cfRule>
    <cfRule type="expression" dxfId="2298" priority="66104">
      <formula>$B522="Cancelado"</formula>
    </cfRule>
    <cfRule type="expression" dxfId="2299" priority="66103">
      <formula>$B522="Cargado"</formula>
    </cfRule>
    <cfRule type="expression" dxfId="2300" priority="66102">
      <formula>$B522="Frontera"</formula>
    </cfRule>
    <cfRule type="expression" dxfId="2301" priority="66101">
      <formula>$B522="Descargado"</formula>
    </cfRule>
    <cfRule type="expression" dxfId="2" priority="66105">
      <formula>$B522="Confirmado"</formula>
    </cfRule>
    <cfRule type="expression" dxfId="2296" priority="66106">
      <formula>$B522="Solicitado"</formula>
    </cfRule>
    <cfRule type="expression" dxfId="2295" priority="66107">
      <formula>$B522="Arribado"</formula>
    </cfRule>
  </conditionalFormatting>
  <conditionalFormatting sqref="A570:U570">
    <cfRule type="expression" dxfId="2295" priority="65435">
      <formula>$B570="Arribado"</formula>
    </cfRule>
    <cfRule type="expression" dxfId="2298" priority="65432">
      <formula>$B570="Cancelado"</formula>
    </cfRule>
    <cfRule type="expression" dxfId="2296" priority="65434">
      <formula>$B570="Solicitado"</formula>
    </cfRule>
    <cfRule type="expression" dxfId="2" priority="65433">
      <formula>$B570="Confirmado"</formula>
    </cfRule>
    <cfRule type="expression" dxfId="2299" priority="65431">
      <formula>$B570="Cargado"</formula>
    </cfRule>
    <cfRule type="expression" dxfId="2300" priority="65430">
      <formula>$B570="Frontera"</formula>
    </cfRule>
    <cfRule type="expression" dxfId="2302" priority="65428">
      <formula>$B570="Liberado"</formula>
    </cfRule>
    <cfRule type="expression" dxfId="2301" priority="65429">
      <formula>$B570="Descargado"</formula>
    </cfRule>
  </conditionalFormatting>
  <conditionalFormatting sqref="A571:U571">
    <cfRule type="expression" dxfId="2296" priority="65426">
      <formula>$B571="Solicitado"</formula>
    </cfRule>
    <cfRule type="expression" dxfId="2295" priority="65427">
      <formula>$B571="Arribado"</formula>
    </cfRule>
    <cfRule type="expression" dxfId="2302" priority="65420">
      <formula>$B571="Liberado"</formula>
    </cfRule>
    <cfRule type="expression" dxfId="2301" priority="65421">
      <formula>$B571="Descargado"</formula>
    </cfRule>
    <cfRule type="expression" dxfId="2300" priority="65422">
      <formula>$B571="Frontera"</formula>
    </cfRule>
    <cfRule type="expression" dxfId="2299" priority="65423">
      <formula>$B571="Cargado"</formula>
    </cfRule>
    <cfRule type="expression" dxfId="2298" priority="65424">
      <formula>$B571="Cancelado"</formula>
    </cfRule>
    <cfRule type="expression" dxfId="2" priority="65425">
      <formula>$B571="Confirmado"</formula>
    </cfRule>
  </conditionalFormatting>
  <conditionalFormatting sqref="A572:U572">
    <cfRule type="expression" dxfId="2296" priority="65418">
      <formula>$B572="Solicitado"</formula>
    </cfRule>
    <cfRule type="expression" dxfId="2" priority="65417">
      <formula>$B572="Confirmado"</formula>
    </cfRule>
    <cfRule type="expression" dxfId="2295" priority="65419">
      <formula>$B572="Arribado"</formula>
    </cfRule>
    <cfRule type="expression" dxfId="2298" priority="65416">
      <formula>$B572="Cancelado"</formula>
    </cfRule>
    <cfRule type="expression" dxfId="2299" priority="65415">
      <formula>$B572="Cargado"</formula>
    </cfRule>
    <cfRule type="expression" dxfId="2300" priority="65414">
      <formula>$B572="Frontera"</formula>
    </cfRule>
    <cfRule type="expression" dxfId="2301" priority="65413">
      <formula>$B572="Descargado"</formula>
    </cfRule>
    <cfRule type="expression" dxfId="2302" priority="65412">
      <formula>$B572="Liberado"</formula>
    </cfRule>
  </conditionalFormatting>
  <conditionalFormatting sqref="A637:U638">
    <cfRule type="expression" dxfId="2301" priority="66517">
      <formula>$B637="Descargado"</formula>
    </cfRule>
    <cfRule type="expression" dxfId="2300" priority="66518">
      <formula>$B637="Frontera"</formula>
    </cfRule>
    <cfRule type="expression" dxfId="2295" priority="66523">
      <formula>$B637="Arribado"</formula>
    </cfRule>
    <cfRule type="expression" dxfId="2296" priority="66522">
      <formula>$B637="Solicitado"</formula>
    </cfRule>
    <cfRule type="expression" dxfId="2298" priority="66520">
      <formula>$B637="Cancelado"</formula>
    </cfRule>
    <cfRule type="expression" dxfId="2" priority="66521">
      <formula>$B637="Confirmado"</formula>
    </cfRule>
    <cfRule type="expression" dxfId="2299" priority="66519">
      <formula>$B637="Cargado"</formula>
    </cfRule>
    <cfRule type="expression" dxfId="2302" priority="66516">
      <formula>$B637="Liberado"</formula>
    </cfRule>
  </conditionalFormatting>
  <conditionalFormatting sqref="A662:U662">
    <cfRule type="expression" dxfId="2295" priority="64779">
      <formula>$B662="Arribado"</formula>
    </cfRule>
    <cfRule type="expression" dxfId="2" priority="64777">
      <formula>$B662="Confirmado"</formula>
    </cfRule>
    <cfRule type="expression" dxfId="2298" priority="64776">
      <formula>$B662="Cancelado"</formula>
    </cfRule>
    <cfRule type="expression" dxfId="2296" priority="64778">
      <formula>$B662="Solicitado"</formula>
    </cfRule>
    <cfRule type="expression" dxfId="2299" priority="64775">
      <formula>$B662="Cargado"</formula>
    </cfRule>
    <cfRule type="expression" dxfId="2300" priority="64774">
      <formula>$B662="Frontera"</formula>
    </cfRule>
    <cfRule type="expression" dxfId="2301" priority="64773">
      <formula>$B662="Descargado"</formula>
    </cfRule>
    <cfRule type="expression" dxfId="2302" priority="64772">
      <formula>$B662="Liberado"</formula>
    </cfRule>
  </conditionalFormatting>
  <conditionalFormatting sqref="A1131:U1131">
    <cfRule type="expression" dxfId="2298" priority="46720">
      <formula>$B1131="Cancelado"</formula>
    </cfRule>
    <cfRule type="expression" dxfId="2" priority="46721">
      <formula>$B1131="Confirmado"</formula>
    </cfRule>
    <cfRule type="expression" dxfId="2296" priority="46722">
      <formula>$B1131="Solicitado"</formula>
    </cfRule>
    <cfRule type="expression" dxfId="2295" priority="46723">
      <formula>$B1131="Arribado"</formula>
    </cfRule>
    <cfRule type="expression" dxfId="2301" priority="46717">
      <formula>$B1131="Descargado"</formula>
    </cfRule>
    <cfRule type="expression" dxfId="2302" priority="46716">
      <formula>$B1131="Liberado"</formula>
    </cfRule>
    <cfRule type="expression" dxfId="2300" priority="46718">
      <formula>$B1131="Frontera"</formula>
    </cfRule>
    <cfRule type="expression" dxfId="2299" priority="46719">
      <formula>$B1131="Cargado"</formula>
    </cfRule>
  </conditionalFormatting>
  <conditionalFormatting sqref="A1132:U1132">
    <cfRule type="expression" dxfId="2301" priority="46565">
      <formula>$B1132="Descargado"</formula>
    </cfRule>
    <cfRule type="expression" dxfId="2298" priority="46568">
      <formula>$B1132="Cancelado"</formula>
    </cfRule>
    <cfRule type="expression" dxfId="2300" priority="46566">
      <formula>$B1132="Frontera"</formula>
    </cfRule>
    <cfRule type="expression" dxfId="2295" priority="46571">
      <formula>$B1132="Arribado"</formula>
    </cfRule>
    <cfRule type="expression" dxfId="2" priority="46569">
      <formula>$B1132="Confirmado"</formula>
    </cfRule>
    <cfRule type="expression" dxfId="2296" priority="46570">
      <formula>$B1132="Solicitado"</formula>
    </cfRule>
    <cfRule type="expression" dxfId="2299" priority="46567">
      <formula>$B1132="Cargado"</formula>
    </cfRule>
    <cfRule type="expression" dxfId="2302" priority="46564">
      <formula>$B1132="Liberado"</formula>
    </cfRule>
  </conditionalFormatting>
  <conditionalFormatting sqref="A1232:U1232">
    <cfRule type="expression" dxfId="2295" priority="39003">
      <formula>$B1232="Arribado"</formula>
    </cfRule>
    <cfRule type="expression" dxfId="2298" priority="39000">
      <formula>$B1232="Cancelado"</formula>
    </cfRule>
    <cfRule type="expression" dxfId="2296" priority="39002">
      <formula>$B1232="Solicitado"</formula>
    </cfRule>
    <cfRule type="expression" dxfId="2302" priority="38996">
      <formula>$B1232="Liberado"</formula>
    </cfRule>
    <cfRule type="expression" dxfId="2" priority="39001">
      <formula>$B1232="Confirmado"</formula>
    </cfRule>
    <cfRule type="expression" dxfId="2301" priority="38997">
      <formula>$B1232="Descargado"</formula>
    </cfRule>
    <cfRule type="expression" dxfId="2300" priority="38998">
      <formula>$B1232="Frontera"</formula>
    </cfRule>
    <cfRule type="expression" dxfId="2299" priority="38999">
      <formula>$B1232="Cargado"</formula>
    </cfRule>
  </conditionalFormatting>
  <conditionalFormatting sqref="A1233:U1234">
    <cfRule type="expression" dxfId="2" priority="38993">
      <formula>$B1233="Confirmado"</formula>
    </cfRule>
    <cfRule type="expression" dxfId="2298" priority="38992">
      <formula>$B1233="Cancelado"</formula>
    </cfRule>
    <cfRule type="expression" dxfId="2296" priority="38994">
      <formula>$B1233="Solicitado"</formula>
    </cfRule>
    <cfRule type="expression" dxfId="2299" priority="38991">
      <formula>$B1233="Cargado"</formula>
    </cfRule>
    <cfRule type="expression" dxfId="2295" priority="38995">
      <formula>$B1233="Arribado"</formula>
    </cfRule>
    <cfRule type="expression" dxfId="2300" priority="38990">
      <formula>$B1233="Frontera"</formula>
    </cfRule>
    <cfRule type="expression" dxfId="2301" priority="38989">
      <formula>$B1233="Descargado"</formula>
    </cfRule>
    <cfRule type="expression" dxfId="2302" priority="38988">
      <formula>$B1233="Liberado"</formula>
    </cfRule>
  </conditionalFormatting>
  <conditionalFormatting sqref="A1235:U1235">
    <cfRule type="expression" dxfId="2302" priority="38884">
      <formula>$B1235="Liberado"</formula>
    </cfRule>
    <cfRule type="expression" dxfId="2295" priority="38891">
      <formula>$B1235="Arribado"</formula>
    </cfRule>
    <cfRule type="expression" dxfId="2296" priority="38890">
      <formula>$B1235="Solicitado"</formula>
    </cfRule>
    <cfRule type="expression" dxfId="2" priority="38889">
      <formula>$B1235="Confirmado"</formula>
    </cfRule>
    <cfRule type="expression" dxfId="2298" priority="38888">
      <formula>$B1235="Cancelado"</formula>
    </cfRule>
    <cfRule type="expression" dxfId="2299" priority="38887">
      <formula>$B1235="Cargado"</formula>
    </cfRule>
    <cfRule type="expression" dxfId="2300" priority="38886">
      <formula>$B1235="Frontera"</formula>
    </cfRule>
    <cfRule type="expression" dxfId="2301" priority="38885">
      <formula>$B1235="Descargado"</formula>
    </cfRule>
  </conditionalFormatting>
  <conditionalFormatting sqref="A1236:U1237">
    <cfRule type="expression" dxfId="2300" priority="38878">
      <formula>$B1236="Frontera"</formula>
    </cfRule>
    <cfRule type="expression" dxfId="2301" priority="38877">
      <formula>$B1236="Descargado"</formula>
    </cfRule>
    <cfRule type="expression" dxfId="2302" priority="38876">
      <formula>$B1236="Liberado"</formula>
    </cfRule>
    <cfRule type="expression" dxfId="2299" priority="38879">
      <formula>$B1236="Cargado"</formula>
    </cfRule>
    <cfRule type="expression" dxfId="2298" priority="38880">
      <formula>$B1236="Cancelado"</formula>
    </cfRule>
    <cfRule type="expression" dxfId="2" priority="38881">
      <formula>$B1236="Confirmado"</formula>
    </cfRule>
    <cfRule type="expression" dxfId="2296" priority="38882">
      <formula>$B1236="Solicitado"</formula>
    </cfRule>
    <cfRule type="expression" dxfId="2295" priority="38883">
      <formula>$B1236="Arribado"</formula>
    </cfRule>
  </conditionalFormatting>
  <conditionalFormatting sqref="A1248:U1248">
    <cfRule type="expression" dxfId="2298" priority="38584">
      <formula>$B1248="Cancelado"</formula>
    </cfRule>
    <cfRule type="expression" dxfId="2299" priority="38583">
      <formula>$B1248="Cargado"</formula>
    </cfRule>
    <cfRule type="expression" dxfId="2301" priority="38581">
      <formula>$B1248="Descargado"</formula>
    </cfRule>
    <cfRule type="expression" dxfId="2295" priority="38587">
      <formula>$B1248="Arribado"</formula>
    </cfRule>
    <cfRule type="expression" dxfId="2296" priority="38586">
      <formula>$B1248="Solicitado"</formula>
    </cfRule>
    <cfRule type="expression" dxfId="2" priority="38585">
      <formula>$B1248="Confirmado"</formula>
    </cfRule>
    <cfRule type="expression" dxfId="2302" priority="38580">
      <formula>$B1248="Liberado"</formula>
    </cfRule>
    <cfRule type="expression" dxfId="2300" priority="38582">
      <formula>$B1248="Frontera"</formula>
    </cfRule>
  </conditionalFormatting>
  <conditionalFormatting sqref="A1249:U1249 A1251:U1251">
    <cfRule type="expression" dxfId="2295" priority="38579">
      <formula>$B1249="Arribado"</formula>
    </cfRule>
    <cfRule type="expression" dxfId="2298" priority="38576">
      <formula>$B1249="Cancelado"</formula>
    </cfRule>
    <cfRule type="expression" dxfId="2301" priority="38573">
      <formula>$B1249="Descargado"</formula>
    </cfRule>
    <cfRule type="expression" dxfId="2296" priority="38578">
      <formula>$B1249="Solicitado"</formula>
    </cfRule>
    <cfRule type="expression" dxfId="2302" priority="38572">
      <formula>$B1249="Liberado"</formula>
    </cfRule>
    <cfRule type="expression" dxfId="2299" priority="38575">
      <formula>$B1249="Cargado"</formula>
    </cfRule>
    <cfRule type="expression" dxfId="2300" priority="38574">
      <formula>$B1249="Frontera"</formula>
    </cfRule>
    <cfRule type="expression" dxfId="2" priority="38577">
      <formula>$B1249="Confirmado"</formula>
    </cfRule>
  </conditionalFormatting>
  <conditionalFormatting sqref="A1250:U1250">
    <cfRule type="expression" dxfId="2300" priority="37238">
      <formula>$B1250="Frontera"</formula>
    </cfRule>
    <cfRule type="expression" dxfId="2299" priority="37239">
      <formula>$B1250="Cargado"</formula>
    </cfRule>
    <cfRule type="expression" dxfId="2298" priority="37240">
      <formula>$B1250="Cancelado"</formula>
    </cfRule>
    <cfRule type="expression" dxfId="2" priority="37241">
      <formula>$B1250="Confirmado"</formula>
    </cfRule>
    <cfRule type="expression" dxfId="2296" priority="37242">
      <formula>$B1250="Solicitado"</formula>
    </cfRule>
    <cfRule type="expression" dxfId="2295" priority="37243">
      <formula>$B1250="Arribado"</formula>
    </cfRule>
    <cfRule type="expression" dxfId="2302" priority="37236">
      <formula>$B1250="Liberado"</formula>
    </cfRule>
    <cfRule type="expression" dxfId="2301" priority="37237">
      <formula>$B1250="Descargado"</formula>
    </cfRule>
  </conditionalFormatting>
  <conditionalFormatting sqref="A1280:U1280 J1328:U1334 A1328:H1334 A1336:H1338 J1336:U1338">
    <cfRule type="expression" dxfId="2" priority="38329">
      <formula>$B1280="Confirmado"</formula>
    </cfRule>
    <cfRule type="expression" dxfId="2302" priority="38324">
      <formula>$B1280="Liberado"</formula>
    </cfRule>
    <cfRule type="expression" dxfId="2301" priority="38325">
      <formula>$B1280="Descargado"</formula>
    </cfRule>
    <cfRule type="expression" dxfId="2298" priority="38328">
      <formula>$B1280="Cancelado"</formula>
    </cfRule>
    <cfRule type="expression" dxfId="2300" priority="38326">
      <formula>$B1280="Frontera"</formula>
    </cfRule>
    <cfRule type="expression" dxfId="2296" priority="38330">
      <formula>$B1280="Solicitado"</formula>
    </cfRule>
    <cfRule type="expression" dxfId="2295" priority="38331">
      <formula>$B1280="Arribado"</formula>
    </cfRule>
    <cfRule type="expression" dxfId="2299" priority="38327">
      <formula>$B1280="Cargado"</formula>
    </cfRule>
  </conditionalFormatting>
  <conditionalFormatting sqref="A1281:U1281">
    <cfRule type="expression" dxfId="2" priority="38321">
      <formula>$B1281="Confirmado"</formula>
    </cfRule>
    <cfRule type="expression" dxfId="2295" priority="38323">
      <formula>$B1281="Arribado"</formula>
    </cfRule>
    <cfRule type="expression" dxfId="2296" priority="38322">
      <formula>$B1281="Solicitado"</formula>
    </cfRule>
    <cfRule type="expression" dxfId="2298" priority="38320">
      <formula>$B1281="Cancelado"</formula>
    </cfRule>
    <cfRule type="expression" dxfId="2299" priority="38319">
      <formula>$B1281="Cargado"</formula>
    </cfRule>
    <cfRule type="expression" dxfId="2300" priority="38318">
      <formula>$B1281="Frontera"</formula>
    </cfRule>
    <cfRule type="expression" dxfId="2301" priority="38317">
      <formula>$B1281="Descargado"</formula>
    </cfRule>
    <cfRule type="expression" dxfId="2302" priority="38316">
      <formula>$B1281="Liberado"</formula>
    </cfRule>
  </conditionalFormatting>
  <conditionalFormatting sqref="A1282:U1285">
    <cfRule type="expression" dxfId="2296" priority="38314">
      <formula>$B1282="Solicitado"</formula>
    </cfRule>
    <cfRule type="expression" dxfId="2298" priority="38312">
      <formula>$B1282="Cancelado"</formula>
    </cfRule>
    <cfRule type="expression" dxfId="2" priority="38313">
      <formula>$B1282="Confirmado"</formula>
    </cfRule>
    <cfRule type="expression" dxfId="2295" priority="38315">
      <formula>$B1282="Arribado"</formula>
    </cfRule>
    <cfRule type="expression" dxfId="2299" priority="38311">
      <formula>$B1282="Cargado"</formula>
    </cfRule>
    <cfRule type="expression" dxfId="2300" priority="38310">
      <formula>$B1282="Frontera"</formula>
    </cfRule>
    <cfRule type="expression" dxfId="2302" priority="38308">
      <formula>$B1282="Liberado"</formula>
    </cfRule>
    <cfRule type="expression" dxfId="2301" priority="38309">
      <formula>$B1282="Descargado"</formula>
    </cfRule>
  </conditionalFormatting>
  <conditionalFormatting sqref="A1288:U1288 B1289:B1291">
    <cfRule type="expression" dxfId="2296" priority="38306">
      <formula>$B1288="Solicitado"</formula>
    </cfRule>
    <cfRule type="expression" dxfId="2299" priority="38303">
      <formula>$B1288="Cargado"</formula>
    </cfRule>
    <cfRule type="expression" dxfId="2295" priority="38307">
      <formula>$B1288="Arribado"</formula>
    </cfRule>
    <cfRule type="expression" dxfId="2300" priority="38302">
      <formula>$B1288="Frontera"</formula>
    </cfRule>
    <cfRule type="expression" dxfId="2" priority="38305">
      <formula>$B1288="Confirmado"</formula>
    </cfRule>
    <cfRule type="expression" dxfId="2298" priority="38304">
      <formula>$B1288="Cancelado"</formula>
    </cfRule>
    <cfRule type="expression" dxfId="2301" priority="38301">
      <formula>$B1288="Descargado"</formula>
    </cfRule>
    <cfRule type="expression" dxfId="2302" priority="38300">
      <formula>$B1288="Liberado"</formula>
    </cfRule>
  </conditionalFormatting>
  <conditionalFormatting sqref="A1306:U1306">
    <cfRule type="expression" dxfId="2301" priority="38221">
      <formula>$B1306="Descargado"</formula>
    </cfRule>
    <cfRule type="expression" dxfId="2296" priority="38226">
      <formula>$B1306="Solicitado"</formula>
    </cfRule>
    <cfRule type="expression" dxfId="2298" priority="38224">
      <formula>$B1306="Cancelado"</formula>
    </cfRule>
    <cfRule type="expression" dxfId="2300" priority="38222">
      <formula>$B1306="Frontera"</formula>
    </cfRule>
    <cfRule type="expression" dxfId="2299" priority="38223">
      <formula>$B1306="Cargado"</formula>
    </cfRule>
    <cfRule type="expression" dxfId="2" priority="38225">
      <formula>$B1306="Confirmado"</formula>
    </cfRule>
    <cfRule type="expression" dxfId="2295" priority="38227">
      <formula>$B1306="Arribado"</formula>
    </cfRule>
    <cfRule type="expression" dxfId="2302" priority="38220">
      <formula>$B1306="Liberado"</formula>
    </cfRule>
  </conditionalFormatting>
  <conditionalFormatting sqref="A1307:U1307 A1309:U1310 I1328:I1334 I1336:I1338 A1315:B1315 D1315:U1315 A1311:B1311 D1311:U1311">
    <cfRule type="expression" dxfId="2301" priority="38213">
      <formula>$B1307="Descargado"</formula>
    </cfRule>
    <cfRule type="expression" dxfId="2295" priority="38219">
      <formula>$B1307="Arribado"</formula>
    </cfRule>
    <cfRule type="expression" dxfId="2296" priority="38218">
      <formula>$B1307="Solicitado"</formula>
    </cfRule>
    <cfRule type="expression" dxfId="2" priority="38217">
      <formula>$B1307="Confirmado"</formula>
    </cfRule>
    <cfRule type="expression" dxfId="2298" priority="38216">
      <formula>$B1307="Cancelado"</formula>
    </cfRule>
    <cfRule type="expression" dxfId="2299" priority="38215">
      <formula>$B1307="Cargado"</formula>
    </cfRule>
    <cfRule type="expression" dxfId="2300" priority="38214">
      <formula>$B1307="Frontera"</formula>
    </cfRule>
    <cfRule type="expression" dxfId="2302" priority="38212">
      <formula>$B1307="Liberado"</formula>
    </cfRule>
  </conditionalFormatting>
  <conditionalFormatting sqref="A1694:U1694">
    <cfRule type="expression" dxfId="2300" priority="32908">
      <formula>$B1694="Frontera"</formula>
    </cfRule>
    <cfRule type="expression" dxfId="2298" priority="32910">
      <formula>$B1694="Cancelado"</formula>
    </cfRule>
    <cfRule type="expression" dxfId="2295" priority="32913">
      <formula>$B1694="Arribado"</formula>
    </cfRule>
    <cfRule type="expression" dxfId="2296" priority="32912">
      <formula>$B1694="Solicitado"</formula>
    </cfRule>
    <cfRule type="expression" dxfId="2" priority="32911">
      <formula>$B1694="Confirmado"</formula>
    </cfRule>
    <cfRule type="expression" dxfId="2302" priority="32906">
      <formula>$B1694="Liberado"</formula>
    </cfRule>
    <cfRule type="expression" dxfId="2301" priority="32907">
      <formula>$B1694="Descargado"</formula>
    </cfRule>
    <cfRule type="expression" dxfId="2299" priority="32909">
      <formula>$B1694="Cargado"</formula>
    </cfRule>
  </conditionalFormatting>
  <conditionalFormatting sqref="A1696:U1696">
    <cfRule type="expression" dxfId="2298" priority="32902">
      <formula>$B1696="Cancelado"</formula>
    </cfRule>
    <cfRule type="expression" dxfId="2299" priority="32901">
      <formula>$B1696="Cargado"</formula>
    </cfRule>
    <cfRule type="expression" dxfId="2" priority="32903">
      <formula>$B1696="Confirmado"</formula>
    </cfRule>
    <cfRule type="expression" dxfId="2296" priority="32904">
      <formula>$B1696="Solicitado"</formula>
    </cfRule>
    <cfRule type="expression" dxfId="2302" priority="32898">
      <formula>$B1696="Liberado"</formula>
    </cfRule>
    <cfRule type="expression" dxfId="2301" priority="32899">
      <formula>$B1696="Descargado"</formula>
    </cfRule>
    <cfRule type="expression" dxfId="2300" priority="32900">
      <formula>$B1696="Frontera"</formula>
    </cfRule>
    <cfRule type="expression" dxfId="2295" priority="32905">
      <formula>$B1696="Arribado"</formula>
    </cfRule>
  </conditionalFormatting>
  <conditionalFormatting sqref="A1701:U1701 I1702:I1706">
    <cfRule type="expression" dxfId="2299" priority="32893">
      <formula>$B1701="Cargado"</formula>
    </cfRule>
    <cfRule type="expression" dxfId="2" priority="32895">
      <formula>$B1701="Confirmado"</formula>
    </cfRule>
    <cfRule type="expression" dxfId="2298" priority="32894">
      <formula>$B1701="Cancelado"</formula>
    </cfRule>
    <cfRule type="expression" dxfId="2296" priority="32896">
      <formula>$B1701="Solicitado"</formula>
    </cfRule>
    <cfRule type="expression" dxfId="2302" priority="32890">
      <formula>$B1701="Liberado"</formula>
    </cfRule>
    <cfRule type="expression" dxfId="2301" priority="32891">
      <formula>$B1701="Descargado"</formula>
    </cfRule>
    <cfRule type="expression" dxfId="2300" priority="32892">
      <formula>$B1701="Frontera"</formula>
    </cfRule>
    <cfRule type="expression" dxfId="2295" priority="32897">
      <formula>$B1701="Arribado"</formula>
    </cfRule>
  </conditionalFormatting>
  <conditionalFormatting sqref="A1707:U1707 J1708:J1709">
    <cfRule type="expression" dxfId="2299" priority="32941">
      <formula>$B1707="Cargado"</formula>
    </cfRule>
    <cfRule type="expression" dxfId="2298" priority="32942">
      <formula>$B1707="Cancelado"</formula>
    </cfRule>
    <cfRule type="expression" dxfId="2" priority="32943">
      <formula>$B1707="Confirmado"</formula>
    </cfRule>
    <cfRule type="expression" dxfId="2296" priority="32944">
      <formula>$B1707="Solicitado"</formula>
    </cfRule>
    <cfRule type="expression" dxfId="2295" priority="32945">
      <formula>$B1707="Arribado"</formula>
    </cfRule>
    <cfRule type="expression" dxfId="2300" priority="32940">
      <formula>$B1707="Frontera"</formula>
    </cfRule>
    <cfRule type="expression" dxfId="2301" priority="32939">
      <formula>$B1707="Descargado"</formula>
    </cfRule>
    <cfRule type="expression" dxfId="2302" priority="32938">
      <formula>$B1707="Liberado"</formula>
    </cfRule>
  </conditionalFormatting>
  <conditionalFormatting sqref="A1710:U1714 A1709:I1709 K1709:U1709 B1715:B1726">
    <cfRule type="expression" dxfId="2299" priority="32917">
      <formula>$B1709="Cargado"</formula>
    </cfRule>
    <cfRule type="expression" dxfId="2298" priority="32918">
      <formula>$B1709="Cancelado"</formula>
    </cfRule>
    <cfRule type="expression" dxfId="2301" priority="32915">
      <formula>$B1709="Descargado"</formula>
    </cfRule>
    <cfRule type="expression" dxfId="2" priority="32919">
      <formula>$B1709="Confirmado"</formula>
    </cfRule>
    <cfRule type="expression" dxfId="2296" priority="32920">
      <formula>$B1709="Solicitado"</formula>
    </cfRule>
    <cfRule type="expression" dxfId="2295" priority="32921">
      <formula>$B1709="Arribado"</formula>
    </cfRule>
    <cfRule type="expression" dxfId="2300" priority="32916">
      <formula>$B1709="Frontera"</formula>
    </cfRule>
    <cfRule type="expression" dxfId="2302" priority="32914">
      <formula>$B1709="Liberado"</formula>
    </cfRule>
  </conditionalFormatting>
  <conditionalFormatting sqref="A1727:U1727">
    <cfRule type="expression" dxfId="2" priority="32831">
      <formula>$B1727="Confirmado"</formula>
    </cfRule>
    <cfRule type="expression" dxfId="2299" priority="32829">
      <formula>$B1727="Cargado"</formula>
    </cfRule>
    <cfRule type="expression" dxfId="2300" priority="32828">
      <formula>$B1727="Frontera"</formula>
    </cfRule>
    <cfRule type="expression" dxfId="2295" priority="32833">
      <formula>$B1727="Arribado"</formula>
    </cfRule>
    <cfRule type="expression" dxfId="2302" priority="32826">
      <formula>$B1727="Liberado"</formula>
    </cfRule>
    <cfRule type="expression" dxfId="2296" priority="32832">
      <formula>$B1727="Solicitado"</formula>
    </cfRule>
    <cfRule type="expression" dxfId="2301" priority="32827">
      <formula>$B1727="Descargado"</formula>
    </cfRule>
    <cfRule type="expression" dxfId="2298" priority="32830">
      <formula>$B1727="Cancelado"</formula>
    </cfRule>
  </conditionalFormatting>
  <conditionalFormatting sqref="A1728:U1729">
    <cfRule type="expression" dxfId="2295" priority="32737">
      <formula>$B1728="Arribado"</formula>
    </cfRule>
    <cfRule type="expression" dxfId="2302" priority="32730">
      <formula>$B1728="Liberado"</formula>
    </cfRule>
    <cfRule type="expression" dxfId="2301" priority="32731">
      <formula>$B1728="Descargado"</formula>
    </cfRule>
    <cfRule type="expression" dxfId="2300" priority="32732">
      <formula>$B1728="Frontera"</formula>
    </cfRule>
    <cfRule type="expression" dxfId="2299" priority="32733">
      <formula>$B1728="Cargado"</formula>
    </cfRule>
    <cfRule type="expression" dxfId="2298" priority="32734">
      <formula>$B1728="Cancelado"</formula>
    </cfRule>
    <cfRule type="expression" dxfId="2" priority="32735">
      <formula>$B1728="Confirmado"</formula>
    </cfRule>
    <cfRule type="expression" dxfId="2296" priority="32736">
      <formula>$B1728="Solicitado"</formula>
    </cfRule>
  </conditionalFormatting>
  <conditionalFormatting sqref="A1733:U1743">
    <cfRule type="expression" dxfId="2299" priority="32757">
      <formula>$B1733="Cargado"</formula>
    </cfRule>
    <cfRule type="expression" dxfId="2302" priority="32754">
      <formula>$B1733="Liberado"</formula>
    </cfRule>
    <cfRule type="expression" dxfId="2301" priority="32755">
      <formula>$B1733="Descargado"</formula>
    </cfRule>
    <cfRule type="expression" dxfId="2300" priority="32756">
      <formula>$B1733="Frontera"</formula>
    </cfRule>
    <cfRule type="expression" dxfId="2298" priority="32758">
      <formula>$B1733="Cancelado"</formula>
    </cfRule>
    <cfRule type="expression" dxfId="2296" priority="32760">
      <formula>$B1733="Solicitado"</formula>
    </cfRule>
    <cfRule type="expression" dxfId="2295" priority="32761">
      <formula>$B1733="Arribado"</formula>
    </cfRule>
    <cfRule type="expression" dxfId="2" priority="32759">
      <formula>$B1733="Confirmado"</formula>
    </cfRule>
  </conditionalFormatting>
  <conditionalFormatting sqref="A1745:U1746">
    <cfRule type="expression" dxfId="2301" priority="32707">
      <formula>$B1745="Descargado"</formula>
    </cfRule>
    <cfRule type="expression" dxfId="2" priority="32711">
      <formula>$B1745="Confirmado"</formula>
    </cfRule>
    <cfRule type="expression" dxfId="2298" priority="32710">
      <formula>$B1745="Cancelado"</formula>
    </cfRule>
    <cfRule type="expression" dxfId="2299" priority="32709">
      <formula>$B1745="Cargado"</formula>
    </cfRule>
    <cfRule type="expression" dxfId="2300" priority="32708">
      <formula>$B1745="Frontera"</formula>
    </cfRule>
    <cfRule type="expression" dxfId="2295" priority="32713">
      <formula>$B1745="Arribado"</formula>
    </cfRule>
    <cfRule type="expression" dxfId="2296" priority="32712">
      <formula>$B1745="Solicitado"</formula>
    </cfRule>
    <cfRule type="expression" dxfId="2302" priority="32706">
      <formula>$B1745="Liberado"</formula>
    </cfRule>
  </conditionalFormatting>
  <conditionalFormatting sqref="A1747:U1747">
    <cfRule type="expression" dxfId="2302" priority="32722">
      <formula>$B1747="Liberado"</formula>
    </cfRule>
    <cfRule type="expression" dxfId="2300" priority="32724">
      <formula>$B1747="Frontera"</formula>
    </cfRule>
    <cfRule type="expression" dxfId="2299" priority="32725">
      <formula>$B1747="Cargado"</formula>
    </cfRule>
    <cfRule type="expression" dxfId="2298" priority="32726">
      <formula>$B1747="Cancelado"</formula>
    </cfRule>
    <cfRule type="expression" dxfId="2" priority="32727">
      <formula>$B1747="Confirmado"</formula>
    </cfRule>
    <cfRule type="expression" dxfId="2301" priority="32723">
      <formula>$B1747="Descargado"</formula>
    </cfRule>
    <cfRule type="expression" dxfId="2296" priority="32728">
      <formula>$B1747="Solicitado"</formula>
    </cfRule>
    <cfRule type="expression" dxfId="2295" priority="32729">
      <formula>$B1747="Arribado"</formula>
    </cfRule>
  </conditionalFormatting>
  <conditionalFormatting sqref="A1748:U1748">
    <cfRule type="expression" dxfId="2301" priority="32667">
      <formula>$B1748="Descargado"</formula>
    </cfRule>
    <cfRule type="expression" dxfId="2300" priority="32668">
      <formula>$B1748="Frontera"</formula>
    </cfRule>
    <cfRule type="expression" dxfId="2299" priority="32669">
      <formula>$B1748="Cargado"</formula>
    </cfRule>
    <cfRule type="expression" dxfId="2298" priority="32670">
      <formula>$B1748="Cancelado"</formula>
    </cfRule>
    <cfRule type="expression" dxfId="2" priority="32671">
      <formula>$B1748="Confirmado"</formula>
    </cfRule>
    <cfRule type="expression" dxfId="2296" priority="32672">
      <formula>$B1748="Solicitado"</formula>
    </cfRule>
    <cfRule type="expression" dxfId="2295" priority="32673">
      <formula>$B1748="Arribado"</formula>
    </cfRule>
    <cfRule type="expression" dxfId="2302" priority="32666">
      <formula>$B1748="Liberado"</formula>
    </cfRule>
  </conditionalFormatting>
  <conditionalFormatting sqref="A1749:U1749 A1751:U1751">
    <cfRule type="expression" dxfId="2298" priority="32718">
      <formula>$B1749="Cancelado"</formula>
    </cfRule>
    <cfRule type="expression" dxfId="2300" priority="32716">
      <formula>$B1749="Frontera"</formula>
    </cfRule>
    <cfRule type="expression" dxfId="2301" priority="32715">
      <formula>$B1749="Descargado"</formula>
    </cfRule>
    <cfRule type="expression" dxfId="2302" priority="32714">
      <formula>$B1749="Liberado"</formula>
    </cfRule>
    <cfRule type="expression" dxfId="2299" priority="32717">
      <formula>$B1749="Cargado"</formula>
    </cfRule>
    <cfRule type="expression" dxfId="2295" priority="32721">
      <formula>$B1749="Arribado"</formula>
    </cfRule>
    <cfRule type="expression" dxfId="2296" priority="32720">
      <formula>$B1749="Solicitado"</formula>
    </cfRule>
    <cfRule type="expression" dxfId="2" priority="32719">
      <formula>$B1749="Confirmado"</formula>
    </cfRule>
  </conditionalFormatting>
  <conditionalFormatting sqref="A1750:U1750">
    <cfRule type="expression" dxfId="2" priority="32663">
      <formula>$B1750="Confirmado"</formula>
    </cfRule>
    <cfRule type="expression" dxfId="2296" priority="32664">
      <formula>$B1750="Solicitado"</formula>
    </cfRule>
    <cfRule type="expression" dxfId="2300" priority="32660">
      <formula>$B1750="Frontera"</formula>
    </cfRule>
    <cfRule type="expression" dxfId="2301" priority="32659">
      <formula>$B1750="Descargado"</formula>
    </cfRule>
    <cfRule type="expression" dxfId="2302" priority="32658">
      <formula>$B1750="Liberado"</formula>
    </cfRule>
    <cfRule type="expression" dxfId="2299" priority="32661">
      <formula>$B1750="Cargado"</formula>
    </cfRule>
    <cfRule type="expression" dxfId="2298" priority="32662">
      <formula>$B1750="Cancelado"</formula>
    </cfRule>
    <cfRule type="expression" dxfId="2295" priority="32665">
      <formula>$B1750="Arribado"</formula>
    </cfRule>
  </conditionalFormatting>
  <conditionalFormatting sqref="A1753:U1767">
    <cfRule type="expression" dxfId="2302" priority="32674">
      <formula>$B1753="Liberado"</formula>
    </cfRule>
    <cfRule type="expression" dxfId="2295" priority="32681">
      <formula>$B1753="Arribado"</formula>
    </cfRule>
    <cfRule type="expression" dxfId="2298" priority="32678">
      <formula>$B1753="Cancelado"</formula>
    </cfRule>
    <cfRule type="expression" dxfId="2296" priority="32680">
      <formula>$B1753="Solicitado"</formula>
    </cfRule>
    <cfRule type="expression" dxfId="2" priority="32679">
      <formula>$B1753="Confirmado"</formula>
    </cfRule>
    <cfRule type="expression" dxfId="2299" priority="32677">
      <formula>$B1753="Cargado"</formula>
    </cfRule>
    <cfRule type="expression" dxfId="2300" priority="32676">
      <formula>$B1753="Frontera"</formula>
    </cfRule>
    <cfRule type="expression" dxfId="2301" priority="32675">
      <formula>$B1753="Descargado"</formula>
    </cfRule>
  </conditionalFormatting>
  <conditionalFormatting sqref="A1768:U1768 B1769:B1782">
    <cfRule type="expression" dxfId="2298" priority="32654">
      <formula>$B1768="Cancelado"</formula>
    </cfRule>
    <cfRule type="expression" dxfId="2" priority="32655">
      <formula>$B1768="Confirmado"</formula>
    </cfRule>
    <cfRule type="expression" dxfId="2295" priority="32657">
      <formula>$B1768="Arribado"</formula>
    </cfRule>
    <cfRule type="expression" dxfId="2302" priority="32650">
      <formula>$B1768="Liberado"</formula>
    </cfRule>
    <cfRule type="expression" dxfId="2296" priority="32656">
      <formula>$B1768="Solicitado"</formula>
    </cfRule>
    <cfRule type="expression" dxfId="2301" priority="32651">
      <formula>$B1768="Descargado"</formula>
    </cfRule>
    <cfRule type="expression" dxfId="2300" priority="32652">
      <formula>$B1768="Frontera"</formula>
    </cfRule>
    <cfRule type="expression" dxfId="2299" priority="32653">
      <formula>$B1768="Cargado"</formula>
    </cfRule>
  </conditionalFormatting>
  <conditionalFormatting sqref="A1785:U1785">
    <cfRule type="expression" dxfId="2298" priority="32630">
      <formula>$B1785="Cancelado"</formula>
    </cfRule>
    <cfRule type="expression" dxfId="2301" priority="32627">
      <formula>$B1785="Descargado"</formula>
    </cfRule>
    <cfRule type="expression" dxfId="2302" priority="32626">
      <formula>$B1785="Liberado"</formula>
    </cfRule>
    <cfRule type="expression" dxfId="2296" priority="32632">
      <formula>$B1785="Solicitado"</formula>
    </cfRule>
    <cfRule type="expression" dxfId="2" priority="32631">
      <formula>$B1785="Confirmado"</formula>
    </cfRule>
    <cfRule type="expression" dxfId="2295" priority="32633">
      <formula>$B1785="Arribado"</formula>
    </cfRule>
    <cfRule type="expression" dxfId="2299" priority="32629">
      <formula>$B1785="Cargado"</formula>
    </cfRule>
    <cfRule type="expression" dxfId="2300" priority="32628">
      <formula>$B1785="Frontera"</formula>
    </cfRule>
  </conditionalFormatting>
  <conditionalFormatting sqref="A1786:U1787">
    <cfRule type="expression" dxfId="2295" priority="32625">
      <formula>$B1786="Arribado"</formula>
    </cfRule>
    <cfRule type="expression" dxfId="2299" priority="32621">
      <formula>$B1786="Cargado"</formula>
    </cfRule>
    <cfRule type="expression" dxfId="2298" priority="32622">
      <formula>$B1786="Cancelado"</formula>
    </cfRule>
    <cfRule type="expression" dxfId="2" priority="32623">
      <formula>$B1786="Confirmado"</formula>
    </cfRule>
    <cfRule type="expression" dxfId="2302" priority="32618">
      <formula>$B1786="Liberado"</formula>
    </cfRule>
    <cfRule type="expression" dxfId="2301" priority="32619">
      <formula>$B1786="Descargado"</formula>
    </cfRule>
    <cfRule type="expression" dxfId="2300" priority="32620">
      <formula>$B1786="Frontera"</formula>
    </cfRule>
    <cfRule type="expression" dxfId="2296" priority="32624">
      <formula>$B1786="Solicitado"</formula>
    </cfRule>
  </conditionalFormatting>
  <conditionalFormatting sqref="A3324:W3324">
    <cfRule type="expression" dxfId="2301" priority="114">
      <formula>$B3324="Descargado"</formula>
    </cfRule>
    <cfRule type="expression" dxfId="2302" priority="113">
      <formula>$B3324="Liberado"</formula>
    </cfRule>
    <cfRule type="expression" dxfId="2296" priority="119">
      <formula>$B3324="Solicitado"</formula>
    </cfRule>
    <cfRule type="expression" dxfId="2298" priority="117">
      <formula>$B3324="Cancelado"</formula>
    </cfRule>
    <cfRule type="expression" dxfId="2300" priority="115">
      <formula>$B3324="Frontera"</formula>
    </cfRule>
    <cfRule type="expression" dxfId="2299" priority="116">
      <formula>$B3324="Cargado"</formula>
    </cfRule>
    <cfRule type="expression" dxfId="2" priority="118">
      <formula>$B3324="Confirmado"</formula>
    </cfRule>
    <cfRule type="expression" dxfId="2295" priority="120">
      <formula>$B3324="Arribado"</formula>
    </cfRule>
  </conditionalFormatting>
  <conditionalFormatting sqref="A3337:W3337">
    <cfRule type="expression" dxfId="2295" priority="104">
      <formula>$B3337="Arribado"</formula>
    </cfRule>
    <cfRule type="expression" dxfId="2296" priority="103">
      <formula>$B3337="Solicitado"</formula>
    </cfRule>
    <cfRule type="expression" dxfId="2298" priority="101">
      <formula>$B3337="Cancelado"</formula>
    </cfRule>
    <cfRule type="expression" dxfId="2" priority="102">
      <formula>$B3337="Confirmado"</formula>
    </cfRule>
    <cfRule type="expression" dxfId="2299" priority="100">
      <formula>$B3337="Cargado"</formula>
    </cfRule>
    <cfRule type="expression" dxfId="2300" priority="99">
      <formula>$B3337="Frontera"</formula>
    </cfRule>
    <cfRule type="expression" dxfId="2301" priority="98">
      <formula>$B3337="Descargado"</formula>
    </cfRule>
    <cfRule type="expression" dxfId="2302" priority="97">
      <formula>$B3337="Liberado"</formula>
    </cfRule>
  </conditionalFormatting>
  <conditionalFormatting sqref="A3338:W3338">
    <cfRule type="expression" dxfId="2298" priority="85">
      <formula>$B3338="Cancelado"</formula>
    </cfRule>
    <cfRule type="expression" dxfId="2300" priority="83">
      <formula>$B3338="Frontera"</formula>
    </cfRule>
    <cfRule type="expression" dxfId="2299" priority="84">
      <formula>$B3338="Cargado"</formula>
    </cfRule>
    <cfRule type="expression" dxfId="2301" priority="82">
      <formula>$B3338="Descargado"</formula>
    </cfRule>
    <cfRule type="expression" dxfId="2302" priority="81">
      <formula>$B3338="Liberado"</formula>
    </cfRule>
    <cfRule type="expression" dxfId="2" priority="86">
      <formula>$B3338="Confirmado"</formula>
    </cfRule>
    <cfRule type="expression" dxfId="2295" priority="88">
      <formula>$B3338="Arribado"</formula>
    </cfRule>
    <cfRule type="expression" dxfId="2296" priority="87">
      <formula>$B3338="Solicitado"</formula>
    </cfRule>
  </conditionalFormatting>
  <conditionalFormatting sqref="A3339:W3339">
    <cfRule type="expression" dxfId="2295" priority="112">
      <formula>$B3339="Arribado"</formula>
    </cfRule>
    <cfRule type="expression" dxfId="2296" priority="111">
      <formula>$B3339="Solicitado"</formula>
    </cfRule>
    <cfRule type="expression" dxfId="2" priority="110">
      <formula>$B3339="Confirmado"</formula>
    </cfRule>
    <cfRule type="expression" dxfId="2298" priority="109">
      <formula>$B3339="Cancelado"</formula>
    </cfRule>
    <cfRule type="expression" dxfId="2299" priority="108">
      <formula>$B3339="Cargado"</formula>
    </cfRule>
    <cfRule type="expression" dxfId="2300" priority="107">
      <formula>$B3339="Frontera"</formula>
    </cfRule>
    <cfRule type="expression" dxfId="2301" priority="106">
      <formula>$B3339="Descargado"</formula>
    </cfRule>
    <cfRule type="expression" dxfId="2302" priority="105">
      <formula>$B3339="Liberado"</formula>
    </cfRule>
  </conditionalFormatting>
  <conditionalFormatting sqref="A3340:W3340">
    <cfRule type="expression" dxfId="2295" priority="96">
      <formula>$B3340="Arribado"</formula>
    </cfRule>
    <cfRule type="expression" dxfId="2301" priority="90">
      <formula>$B3340="Descargado"</formula>
    </cfRule>
    <cfRule type="expression" dxfId="2296" priority="95">
      <formula>$B3340="Solicitado"</formula>
    </cfRule>
    <cfRule type="expression" dxfId="2" priority="94">
      <formula>$B3340="Confirmado"</formula>
    </cfRule>
    <cfRule type="expression" dxfId="2298" priority="93">
      <formula>$B3340="Cancelado"</formula>
    </cfRule>
    <cfRule type="expression" dxfId="2299" priority="92">
      <formula>$B3340="Cargado"</formula>
    </cfRule>
    <cfRule type="expression" dxfId="2300" priority="91">
      <formula>$B3340="Frontera"</formula>
    </cfRule>
    <cfRule type="expression" dxfId="2302" priority="89">
      <formula>$B3340="Liberado"</formula>
    </cfRule>
  </conditionalFormatting>
  <conditionalFormatting sqref="A3341:W3341">
    <cfRule type="expression" dxfId="2295" priority="80">
      <formula>$B3341="Arribado"</formula>
    </cfRule>
    <cfRule type="expression" dxfId="2296" priority="79">
      <formula>$B3341="Solicitado"</formula>
    </cfRule>
    <cfRule type="expression" dxfId="2" priority="78">
      <formula>$B3341="Confirmado"</formula>
    </cfRule>
    <cfRule type="expression" dxfId="2301" priority="74">
      <formula>$B3341="Descargado"</formula>
    </cfRule>
    <cfRule type="expression" dxfId="2300" priority="75">
      <formula>$B3341="Frontera"</formula>
    </cfRule>
    <cfRule type="expression" dxfId="2299" priority="76">
      <formula>$B3341="Cargado"</formula>
    </cfRule>
    <cfRule type="expression" dxfId="2298" priority="77">
      <formula>$B3341="Cancelado"</formula>
    </cfRule>
    <cfRule type="expression" dxfId="2302" priority="73">
      <formula>$B3341="Liberado"</formula>
    </cfRule>
  </conditionalFormatting>
  <conditionalFormatting sqref="A3355:W3356">
    <cfRule type="expression" dxfId="2301" priority="66">
      <formula>$B3355="Descargado"</formula>
    </cfRule>
    <cfRule type="expression" dxfId="2302" priority="65">
      <formula>$B3355="Liberado"</formula>
    </cfRule>
    <cfRule type="expression" dxfId="2300" priority="67">
      <formula>$B3355="Frontera"</formula>
    </cfRule>
    <cfRule type="expression" dxfId="2299" priority="68">
      <formula>$B3355="Cargado"</formula>
    </cfRule>
    <cfRule type="expression" dxfId="2298" priority="69">
      <formula>$B3355="Cancelado"</formula>
    </cfRule>
    <cfRule type="expression" dxfId="2" priority="70">
      <formula>$B3355="Confirmado"</formula>
    </cfRule>
    <cfRule type="expression" dxfId="2296" priority="71">
      <formula>$B3355="Solicitado"</formula>
    </cfRule>
    <cfRule type="expression" dxfId="2295" priority="72">
      <formula>$B3355="Arribado"</formula>
    </cfRule>
  </conditionalFormatting>
  <conditionalFormatting sqref="A3357:W3367 I3368">
    <cfRule type="expression" dxfId="2299" priority="20">
      <formula>$B3357="Cargado"</formula>
    </cfRule>
    <cfRule type="expression" dxfId="2295" priority="24">
      <formula>$B3357="Arribado"</formula>
    </cfRule>
    <cfRule type="expression" dxfId="2298" priority="21">
      <formula>$B3357="Cancelado"</formula>
    </cfRule>
    <cfRule type="expression" dxfId="2302" priority="17">
      <formula>$B3357="Liberado"</formula>
    </cfRule>
    <cfRule type="expression" dxfId="2300" priority="19">
      <formula>$B3357="Frontera"</formula>
    </cfRule>
    <cfRule type="expression" dxfId="2301" priority="18">
      <formula>$B3357="Descargado"</formula>
    </cfRule>
    <cfRule type="expression" dxfId="2296" priority="23">
      <formula>$B3357="Solicitado"</formula>
    </cfRule>
    <cfRule type="expression" dxfId="2" priority="22">
      <formula>$B3357="Confirmado"</formula>
    </cfRule>
  </conditionalFormatting>
  <conditionalFormatting sqref="B667">
    <cfRule type="expression" dxfId="2295" priority="65011">
      <formula>$B667="Arribado"</formula>
    </cfRule>
    <cfRule type="expression" dxfId="2296" priority="65010">
      <formula>$B667="Solicitado"</formula>
    </cfRule>
    <cfRule type="expression" dxfId="2298" priority="65008">
      <formula>$B667="Cancelado"</formula>
    </cfRule>
    <cfRule type="expression" dxfId="2" priority="65009">
      <formula>$B667="Confirmado"</formula>
    </cfRule>
    <cfRule type="expression" dxfId="2299" priority="65007">
      <formula>$B667="Cargado"</formula>
    </cfRule>
    <cfRule type="expression" dxfId="2300" priority="65006">
      <formula>$B667="Frontera"</formula>
    </cfRule>
    <cfRule type="expression" dxfId="2301" priority="65005">
      <formula>$B667="Descargado"</formula>
    </cfRule>
    <cfRule type="expression" dxfId="2302" priority="65004">
      <formula>$B667="Liberado"</formula>
    </cfRule>
  </conditionalFormatting>
  <conditionalFormatting sqref="B669">
    <cfRule type="expression" dxfId="2299" priority="64967">
      <formula>$B669="Cargado"</formula>
    </cfRule>
    <cfRule type="expression" dxfId="2300" priority="64966">
      <formula>$B669="Frontera"</formula>
    </cfRule>
    <cfRule type="expression" dxfId="2301" priority="64965">
      <formula>$B669="Descargado"</formula>
    </cfRule>
    <cfRule type="expression" dxfId="2295" priority="64971">
      <formula>$B669="Arribado"</formula>
    </cfRule>
    <cfRule type="expression" dxfId="2302" priority="64964">
      <formula>$B669="Liberado"</formula>
    </cfRule>
    <cfRule type="expression" dxfId="2296" priority="64970">
      <formula>$B669="Solicitado"</formula>
    </cfRule>
    <cfRule type="expression" dxfId="2" priority="64969">
      <formula>$B669="Confirmado"</formula>
    </cfRule>
    <cfRule type="expression" dxfId="2298" priority="64968">
      <formula>$B669="Cancelado"</formula>
    </cfRule>
  </conditionalFormatting>
  <conditionalFormatting sqref="B670">
    <cfRule type="expression" dxfId="2295" priority="64891">
      <formula>$B670="Arribado"</formula>
    </cfRule>
    <cfRule type="expression" dxfId="2" priority="64889">
      <formula>$B670="Confirmado"</formula>
    </cfRule>
    <cfRule type="expression" dxfId="2299" priority="64887">
      <formula>$B670="Cargado"</formula>
    </cfRule>
    <cfRule type="expression" dxfId="2300" priority="64886">
      <formula>$B670="Frontera"</formula>
    </cfRule>
    <cfRule type="expression" dxfId="2301" priority="64885">
      <formula>$B670="Descargado"</formula>
    </cfRule>
    <cfRule type="expression" dxfId="2302" priority="64884">
      <formula>$B670="Liberado"</formula>
    </cfRule>
    <cfRule type="expression" dxfId="2298" priority="64888">
      <formula>$B670="Cancelado"</formula>
    </cfRule>
    <cfRule type="expression" dxfId="2296" priority="64890">
      <formula>$B670="Solicitado"</formula>
    </cfRule>
  </conditionalFormatting>
  <conditionalFormatting sqref="B679">
    <cfRule type="expression" dxfId="2300" priority="64758">
      <formula>$B679="Frontera"</formula>
    </cfRule>
    <cfRule type="expression" dxfId="2301" priority="64757">
      <formula>$B679="Descargado"</formula>
    </cfRule>
    <cfRule type="expression" dxfId="2296" priority="64762">
      <formula>$B679="Solicitado"</formula>
    </cfRule>
    <cfRule type="expression" dxfId="2295" priority="64763">
      <formula>$B679="Arribado"</formula>
    </cfRule>
    <cfRule type="expression" dxfId="2" priority="64761">
      <formula>$B679="Confirmado"</formula>
    </cfRule>
    <cfRule type="expression" dxfId="2298" priority="64760">
      <formula>$B679="Cancelado"</formula>
    </cfRule>
    <cfRule type="expression" dxfId="2299" priority="64759">
      <formula>$B679="Cargado"</formula>
    </cfRule>
    <cfRule type="expression" dxfId="2302" priority="64756">
      <formula>$B679="Liberado"</formula>
    </cfRule>
  </conditionalFormatting>
  <conditionalFormatting sqref="B680">
    <cfRule type="expression" dxfId="2296" priority="64714">
      <formula>$B680="Solicitado"</formula>
    </cfRule>
    <cfRule type="expression" dxfId="2298" priority="64712">
      <formula>$B680="Cancelado"</formula>
    </cfRule>
    <cfRule type="expression" dxfId="2301" priority="64709">
      <formula>$B680="Descargado"</formula>
    </cfRule>
    <cfRule type="expression" dxfId="2300" priority="64710">
      <formula>$B680="Frontera"</formula>
    </cfRule>
    <cfRule type="expression" dxfId="2" priority="64713">
      <formula>$B680="Confirmado"</formula>
    </cfRule>
    <cfRule type="expression" dxfId="2295" priority="64715">
      <formula>$B680="Arribado"</formula>
    </cfRule>
    <cfRule type="expression" dxfId="2302" priority="64708">
      <formula>$B680="Liberado"</formula>
    </cfRule>
    <cfRule type="expression" dxfId="2299" priority="64711">
      <formula>$B680="Cargado"</formula>
    </cfRule>
  </conditionalFormatting>
  <conditionalFormatting sqref="B681:B683">
    <cfRule type="expression" dxfId="2299" priority="64807">
      <formula>$B681="Cargado"</formula>
    </cfRule>
    <cfRule type="expression" dxfId="2298" priority="64808">
      <formula>$B681="Cancelado"</formula>
    </cfRule>
    <cfRule type="expression" dxfId="2" priority="64809">
      <formula>$B681="Confirmado"</formula>
    </cfRule>
    <cfRule type="expression" dxfId="2296" priority="64810">
      <formula>$B681="Solicitado"</formula>
    </cfRule>
    <cfRule type="expression" dxfId="2301" priority="64805">
      <formula>$B681="Descargado"</formula>
    </cfRule>
    <cfRule type="expression" dxfId="2295" priority="64811">
      <formula>$B681="Arribado"</formula>
    </cfRule>
    <cfRule type="expression" dxfId="2302" priority="64804">
      <formula>$B681="Liberado"</formula>
    </cfRule>
    <cfRule type="expression" dxfId="2300" priority="64806">
      <formula>$B681="Frontera"</formula>
    </cfRule>
  </conditionalFormatting>
  <conditionalFormatting sqref="B684">
    <cfRule type="expression" dxfId="2295" priority="64515">
      <formula>$B684="Arribado"</formula>
    </cfRule>
    <cfRule type="expression" dxfId="2299" priority="64551">
      <formula>$B684="Cargado"</formula>
    </cfRule>
    <cfRule type="expression" dxfId="2295" priority="64555">
      <formula>$B684="Arribado"</formula>
    </cfRule>
    <cfRule type="expression" dxfId="2298" priority="64512">
      <formula>$B684="Cancelado"</formula>
    </cfRule>
    <cfRule type="expression" dxfId="2296" priority="64554">
      <formula>$B684="Solicitado"</formula>
    </cfRule>
    <cfRule type="expression" dxfId="2" priority="64553">
      <formula>$B684="Confirmado"</formula>
    </cfRule>
    <cfRule type="expression" dxfId="2302" priority="64508">
      <formula>$B684="Liberado"</formula>
    </cfRule>
    <cfRule type="expression" dxfId="2298" priority="64552">
      <formula>$B684="Cancelado"</formula>
    </cfRule>
    <cfRule type="expression" dxfId="2302" priority="64548">
      <formula>$B684="Liberado"</formula>
    </cfRule>
    <cfRule type="expression" dxfId="2301" priority="64549">
      <formula>$B684="Descargado"</formula>
    </cfRule>
    <cfRule type="expression" dxfId="2300" priority="64550">
      <formula>$B684="Frontera"</formula>
    </cfRule>
    <cfRule type="expression" dxfId="2300" priority="64510">
      <formula>$B684="Frontera"</formula>
    </cfRule>
    <cfRule type="expression" dxfId="2301" priority="64509">
      <formula>$B684="Descargado"</formula>
    </cfRule>
    <cfRule type="expression" dxfId="2299" priority="64511">
      <formula>$B684="Cargado"</formula>
    </cfRule>
    <cfRule type="expression" dxfId="2296" priority="64514">
      <formula>$B684="Solicitado"</formula>
    </cfRule>
    <cfRule type="expression" dxfId="2" priority="64513">
      <formula>$B684="Confirmado"</formula>
    </cfRule>
  </conditionalFormatting>
  <conditionalFormatting sqref="B691:B692">
    <cfRule type="expression" dxfId="2299" priority="64631">
      <formula>$B691="Cargado"</formula>
    </cfRule>
    <cfRule type="expression" dxfId="2300" priority="64630">
      <formula>$B691="Frontera"</formula>
    </cfRule>
    <cfRule type="expression" dxfId="2301" priority="64629">
      <formula>$B691="Descargado"</formula>
    </cfRule>
    <cfRule type="expression" dxfId="2302" priority="64628">
      <formula>$B691="Liberado"</formula>
    </cfRule>
    <cfRule type="expression" dxfId="2296" priority="64634">
      <formula>$B691="Solicitado"</formula>
    </cfRule>
    <cfRule type="expression" dxfId="2295" priority="64635">
      <formula>$B691="Arribado"</formula>
    </cfRule>
    <cfRule type="expression" dxfId="2" priority="64633">
      <formula>$B691="Confirmado"</formula>
    </cfRule>
    <cfRule type="expression" dxfId="2298" priority="64632">
      <formula>$B691="Cancelado"</formula>
    </cfRule>
  </conditionalFormatting>
  <conditionalFormatting sqref="B691:B696">
    <cfRule type="expression" dxfId="2301" priority="64669">
      <formula>$B691="Descargado"</formula>
    </cfRule>
    <cfRule type="expression" dxfId="2302" priority="64668">
      <formula>$B691="Liberado"</formula>
    </cfRule>
    <cfRule type="expression" dxfId="2295" priority="64675">
      <formula>$B691="Arribado"</formula>
    </cfRule>
    <cfRule type="expression" dxfId="2296" priority="64674">
      <formula>$B691="Solicitado"</formula>
    </cfRule>
    <cfRule type="expression" dxfId="2" priority="64673">
      <formula>$B691="Confirmado"</formula>
    </cfRule>
    <cfRule type="expression" dxfId="2298" priority="64672">
      <formula>$B691="Cancelado"</formula>
    </cfRule>
    <cfRule type="expression" dxfId="2299" priority="64671">
      <formula>$B691="Cargado"</formula>
    </cfRule>
    <cfRule type="expression" dxfId="2300" priority="64670">
      <formula>$B691="Frontera"</formula>
    </cfRule>
  </conditionalFormatting>
  <conditionalFormatting sqref="B697:B711">
    <cfRule type="expression" dxfId="2302" priority="64468">
      <formula>$B697="Liberado"</formula>
    </cfRule>
    <cfRule type="expression" dxfId="2298" priority="64472">
      <formula>$B697="Cancelado"</formula>
    </cfRule>
    <cfRule type="expression" dxfId="2299" priority="64471">
      <formula>$B697="Cargado"</formula>
    </cfRule>
    <cfRule type="expression" dxfId="2" priority="64473">
      <formula>$B697="Confirmado"</formula>
    </cfRule>
    <cfRule type="expression" dxfId="2295" priority="64475">
      <formula>$B697="Arribado"</formula>
    </cfRule>
    <cfRule type="expression" dxfId="2296" priority="64474">
      <formula>$B697="Solicitado"</formula>
    </cfRule>
    <cfRule type="expression" dxfId="2301" priority="64469">
      <formula>$B697="Descargado"</formula>
    </cfRule>
    <cfRule type="expression" dxfId="2300" priority="64470">
      <formula>$B697="Frontera"</formula>
    </cfRule>
  </conditionalFormatting>
  <conditionalFormatting sqref="B712">
    <cfRule type="expression" dxfId="2295" priority="64355">
      <formula>$B712="Arribado"</formula>
    </cfRule>
    <cfRule type="expression" dxfId="2296" priority="64354">
      <formula>$B712="Solicitado"</formula>
    </cfRule>
    <cfRule type="expression" dxfId="2300" priority="64350">
      <formula>$B712="Frontera"</formula>
    </cfRule>
    <cfRule type="expression" dxfId="2298" priority="64352">
      <formula>$B712="Cancelado"</formula>
    </cfRule>
    <cfRule type="expression" dxfId="2299" priority="64351">
      <formula>$B712="Cargado"</formula>
    </cfRule>
    <cfRule type="expression" dxfId="2301" priority="64349">
      <formula>$B712="Descargado"</formula>
    </cfRule>
    <cfRule type="expression" dxfId="2" priority="64353">
      <formula>$B712="Confirmado"</formula>
    </cfRule>
    <cfRule type="expression" dxfId="2302" priority="64348">
      <formula>$B712="Liberado"</formula>
    </cfRule>
  </conditionalFormatting>
  <conditionalFormatting sqref="B713">
    <cfRule type="expression" dxfId="2296" priority="64234">
      <formula>$B713="Solicitado"</formula>
    </cfRule>
    <cfRule type="expression" dxfId="2295" priority="64235">
      <formula>$B713="Arribado"</formula>
    </cfRule>
    <cfRule type="expression" dxfId="2" priority="64233">
      <formula>$B713="Confirmado"</formula>
    </cfRule>
    <cfRule type="expression" dxfId="2299" priority="64231">
      <formula>$B713="Cargado"</formula>
    </cfRule>
    <cfRule type="expression" dxfId="2300" priority="64230">
      <formula>$B713="Frontera"</formula>
    </cfRule>
    <cfRule type="expression" dxfId="2301" priority="64229">
      <formula>$B713="Descargado"</formula>
    </cfRule>
    <cfRule type="expression" dxfId="2302" priority="64228">
      <formula>$B713="Liberado"</formula>
    </cfRule>
    <cfRule type="expression" dxfId="2298" priority="64232">
      <formula>$B713="Cancelado"</formula>
    </cfRule>
  </conditionalFormatting>
  <conditionalFormatting sqref="B717">
    <cfRule type="expression" dxfId="2301" priority="64285">
      <formula>$B717="Descargado"</formula>
    </cfRule>
    <cfRule type="expression" dxfId="2300" priority="64286">
      <formula>$B717="Frontera"</formula>
    </cfRule>
    <cfRule type="expression" dxfId="2299" priority="64287">
      <formula>$B717="Cargado"</formula>
    </cfRule>
    <cfRule type="expression" dxfId="2295" priority="64291">
      <formula>$B717="Arribado"</formula>
    </cfRule>
    <cfRule type="expression" dxfId="2" priority="64289">
      <formula>$B717="Confirmado"</formula>
    </cfRule>
    <cfRule type="expression" dxfId="2296" priority="64290">
      <formula>$B717="Solicitado"</formula>
    </cfRule>
    <cfRule type="expression" dxfId="2298" priority="64288">
      <formula>$B717="Cancelado"</formula>
    </cfRule>
    <cfRule type="expression" dxfId="2302" priority="64284">
      <formula>$B717="Liberado"</formula>
    </cfRule>
  </conditionalFormatting>
  <conditionalFormatting sqref="B718:B719">
    <cfRule type="expression" dxfId="2295" priority="64251">
      <formula>$B718="Arribado"</formula>
    </cfRule>
    <cfRule type="expression" dxfId="2296" priority="64250">
      <formula>$B718="Solicitado"</formula>
    </cfRule>
    <cfRule type="expression" dxfId="2" priority="64249">
      <formula>$B718="Confirmado"</formula>
    </cfRule>
    <cfRule type="expression" dxfId="2298" priority="64248">
      <formula>$B718="Cancelado"</formula>
    </cfRule>
    <cfRule type="expression" dxfId="2299" priority="64247">
      <formula>$B718="Cargado"</formula>
    </cfRule>
    <cfRule type="expression" dxfId="2300" priority="64246">
      <formula>$B718="Frontera"</formula>
    </cfRule>
    <cfRule type="expression" dxfId="2301" priority="64245">
      <formula>$B718="Descargado"</formula>
    </cfRule>
    <cfRule type="expression" dxfId="2302" priority="64244">
      <formula>$B718="Liberado"</formula>
    </cfRule>
  </conditionalFormatting>
  <conditionalFormatting sqref="B720">
    <cfRule type="expression" dxfId="2300" priority="64158">
      <formula>$B720="Frontera"</formula>
    </cfRule>
    <cfRule type="expression" dxfId="2299" priority="64159">
      <formula>$B720="Cargado"</formula>
    </cfRule>
    <cfRule type="expression" dxfId="2298" priority="64160">
      <formula>$B720="Cancelado"</formula>
    </cfRule>
    <cfRule type="expression" dxfId="2301" priority="64157">
      <formula>$B720="Descargado"</formula>
    </cfRule>
    <cfRule type="expression" dxfId="2295" priority="64163">
      <formula>$B720="Arribado"</formula>
    </cfRule>
    <cfRule type="expression" dxfId="2296" priority="64162">
      <formula>$B720="Solicitado"</formula>
    </cfRule>
    <cfRule type="expression" dxfId="2" priority="64161">
      <formula>$B720="Confirmado"</formula>
    </cfRule>
    <cfRule type="expression" dxfId="2302" priority="64156">
      <formula>$B720="Liberado"</formula>
    </cfRule>
  </conditionalFormatting>
  <conditionalFormatting sqref="B721">
    <cfRule type="expression" dxfId="2302" priority="64028">
      <formula>$B721="Liberado"</formula>
    </cfRule>
    <cfRule type="expression" dxfId="2295" priority="64035">
      <formula>$B721="Arribado"</formula>
    </cfRule>
    <cfRule type="expression" dxfId="2296" priority="64034">
      <formula>$B721="Solicitado"</formula>
    </cfRule>
    <cfRule type="expression" dxfId="2" priority="64033">
      <formula>$B721="Confirmado"</formula>
    </cfRule>
    <cfRule type="expression" dxfId="2298" priority="64032">
      <formula>$B721="Cancelado"</formula>
    </cfRule>
    <cfRule type="expression" dxfId="2299" priority="64031">
      <formula>$B721="Cargado"</formula>
    </cfRule>
    <cfRule type="expression" dxfId="2300" priority="64030">
      <formula>$B721="Frontera"</formula>
    </cfRule>
    <cfRule type="expression" dxfId="2301" priority="64029">
      <formula>$B721="Descargado"</formula>
    </cfRule>
  </conditionalFormatting>
  <conditionalFormatting sqref="B730:B744">
    <cfRule type="expression" dxfId="2295" priority="63979">
      <formula>$B730="Arribado"</formula>
    </cfRule>
    <cfRule type="expression" dxfId="2300" priority="63974">
      <formula>$B730="Frontera"</formula>
    </cfRule>
    <cfRule type="expression" dxfId="2299" priority="63975">
      <formula>$B730="Cargado"</formula>
    </cfRule>
    <cfRule type="expression" dxfId="2298" priority="63976">
      <formula>$B730="Cancelado"</formula>
    </cfRule>
    <cfRule type="expression" dxfId="2301" priority="63973">
      <formula>$B730="Descargado"</formula>
    </cfRule>
    <cfRule type="expression" dxfId="2302" priority="63972">
      <formula>$B730="Liberado"</formula>
    </cfRule>
    <cfRule type="expression" dxfId="2" priority="63977">
      <formula>$B730="Confirmado"</formula>
    </cfRule>
    <cfRule type="expression" dxfId="2296" priority="63978">
      <formula>$B730="Solicitado"</formula>
    </cfRule>
  </conditionalFormatting>
  <conditionalFormatting sqref="B745">
    <cfRule type="expression" dxfId="2295" priority="63795">
      <formula>$B745="Arribado"</formula>
    </cfRule>
    <cfRule type="expression" dxfId="2302" priority="63788">
      <formula>$B745="Liberado"</formula>
    </cfRule>
    <cfRule type="expression" dxfId="2301" priority="63789">
      <formula>$B745="Descargado"</formula>
    </cfRule>
    <cfRule type="expression" dxfId="2300" priority="63790">
      <formula>$B745="Frontera"</formula>
    </cfRule>
    <cfRule type="expression" dxfId="2299" priority="63791">
      <formula>$B745="Cargado"</formula>
    </cfRule>
    <cfRule type="expression" dxfId="2298" priority="63792">
      <formula>$B745="Cancelado"</formula>
    </cfRule>
    <cfRule type="expression" dxfId="2" priority="63793">
      <formula>$B745="Confirmado"</formula>
    </cfRule>
    <cfRule type="expression" dxfId="2296" priority="63794">
      <formula>$B745="Solicitado"</formula>
    </cfRule>
  </conditionalFormatting>
  <conditionalFormatting sqref="B746">
    <cfRule type="expression" dxfId="2" priority="63697">
      <formula>$B746="Confirmado"</formula>
    </cfRule>
    <cfRule type="expression" dxfId="2298" priority="63696">
      <formula>$B746="Cancelado"</formula>
    </cfRule>
    <cfRule type="expression" dxfId="2299" priority="63695">
      <formula>$B746="Cargado"</formula>
    </cfRule>
    <cfRule type="expression" dxfId="2300" priority="63694">
      <formula>$B746="Frontera"</formula>
    </cfRule>
    <cfRule type="expression" dxfId="2301" priority="63693">
      <formula>$B746="Descargado"</formula>
    </cfRule>
    <cfRule type="expression" dxfId="2302" priority="63692">
      <formula>$B746="Liberado"</formula>
    </cfRule>
    <cfRule type="expression" dxfId="2295" priority="63699">
      <formula>$B746="Arribado"</formula>
    </cfRule>
    <cfRule type="expression" dxfId="2296" priority="63698">
      <formula>$B746="Solicitado"</formula>
    </cfRule>
  </conditionalFormatting>
  <conditionalFormatting sqref="B747:B753">
    <cfRule type="expression" dxfId="2300" priority="63742">
      <formula>$B747="Frontera"</formula>
    </cfRule>
    <cfRule type="expression" dxfId="2299" priority="63743">
      <formula>$B747="Cargado"</formula>
    </cfRule>
    <cfRule type="expression" dxfId="2298" priority="63744">
      <formula>$B747="Cancelado"</formula>
    </cfRule>
    <cfRule type="expression" dxfId="2" priority="63745">
      <formula>$B747="Confirmado"</formula>
    </cfRule>
    <cfRule type="expression" dxfId="2296" priority="63746">
      <formula>$B747="Solicitado"</formula>
    </cfRule>
    <cfRule type="expression" dxfId="2295" priority="63747">
      <formula>$B747="Arribado"</formula>
    </cfRule>
    <cfRule type="expression" dxfId="2302" priority="63740">
      <formula>$B747="Liberado"</formula>
    </cfRule>
    <cfRule type="expression" dxfId="2301" priority="63741">
      <formula>$B747="Descargado"</formula>
    </cfRule>
  </conditionalFormatting>
  <conditionalFormatting sqref="B754:B757 B760 B763:B765">
    <cfRule type="expression" dxfId="2295" priority="63603">
      <formula>$B754="Arribado"</formula>
    </cfRule>
    <cfRule type="expression" dxfId="2296" priority="63602">
      <formula>$B754="Solicitado"</formula>
    </cfRule>
    <cfRule type="expression" dxfId="2" priority="63601">
      <formula>$B754="Confirmado"</formula>
    </cfRule>
    <cfRule type="expression" dxfId="2299" priority="63599">
      <formula>$B754="Cargado"</formula>
    </cfRule>
    <cfRule type="expression" dxfId="2300" priority="63598">
      <formula>$B754="Frontera"</formula>
    </cfRule>
    <cfRule type="expression" dxfId="2302" priority="63596">
      <formula>$B754="Liberado"</formula>
    </cfRule>
    <cfRule type="expression" dxfId="2301" priority="63597">
      <formula>$B754="Descargado"</formula>
    </cfRule>
    <cfRule type="expression" dxfId="2298" priority="63600">
      <formula>$B754="Cancelado"</formula>
    </cfRule>
  </conditionalFormatting>
  <conditionalFormatting sqref="B758">
    <cfRule type="expression" dxfId="2299" priority="63527">
      <formula>$B758="Cargado"</formula>
    </cfRule>
    <cfRule type="expression" dxfId="2298" priority="63528">
      <formula>$B758="Cancelado"</formula>
    </cfRule>
    <cfRule type="expression" dxfId="2" priority="63529">
      <formula>$B758="Confirmado"</formula>
    </cfRule>
    <cfRule type="expression" dxfId="2296" priority="63530">
      <formula>$B758="Solicitado"</formula>
    </cfRule>
    <cfRule type="expression" dxfId="2295" priority="63531">
      <formula>$B758="Arribado"</formula>
    </cfRule>
    <cfRule type="expression" dxfId="2302" priority="63524">
      <formula>$B758="Liberado"</formula>
    </cfRule>
    <cfRule type="expression" dxfId="2301" priority="63525">
      <formula>$B758="Descargado"</formula>
    </cfRule>
    <cfRule type="expression" dxfId="2300" priority="63526">
      <formula>$B758="Frontera"</formula>
    </cfRule>
  </conditionalFormatting>
  <conditionalFormatting sqref="B759">
    <cfRule type="expression" dxfId="2296" priority="63474">
      <formula>$B759="Solicitado"</formula>
    </cfRule>
    <cfRule type="expression" dxfId="2299" priority="63471">
      <formula>$B759="Cargado"</formula>
    </cfRule>
    <cfRule type="expression" dxfId="2300" priority="63470">
      <formula>$B759="Frontera"</formula>
    </cfRule>
    <cfRule type="expression" dxfId="2301" priority="63469">
      <formula>$B759="Descargado"</formula>
    </cfRule>
    <cfRule type="expression" dxfId="2298" priority="63472">
      <formula>$B759="Cancelado"</formula>
    </cfRule>
    <cfRule type="expression" dxfId="2302" priority="63468">
      <formula>$B759="Liberado"</formula>
    </cfRule>
    <cfRule type="expression" dxfId="2" priority="63473">
      <formula>$B759="Confirmado"</formula>
    </cfRule>
    <cfRule type="expression" dxfId="2295" priority="63475">
      <formula>$B759="Arribado"</formula>
    </cfRule>
  </conditionalFormatting>
  <conditionalFormatting sqref="B761:B762">
    <cfRule type="expression" dxfId="2299" priority="63415">
      <formula>$B761="Cargado"</formula>
    </cfRule>
    <cfRule type="expression" dxfId="2302" priority="63412">
      <formula>$B761="Liberado"</formula>
    </cfRule>
    <cfRule type="expression" dxfId="2300" priority="63414">
      <formula>$B761="Frontera"</formula>
    </cfRule>
    <cfRule type="expression" dxfId="2301" priority="63413">
      <formula>$B761="Descargado"</formula>
    </cfRule>
    <cfRule type="expression" dxfId="2298" priority="63416">
      <formula>$B761="Cancelado"</formula>
    </cfRule>
    <cfRule type="expression" dxfId="2" priority="63417">
      <formula>$B761="Confirmado"</formula>
    </cfRule>
    <cfRule type="expression" dxfId="2296" priority="63418">
      <formula>$B761="Solicitado"</formula>
    </cfRule>
    <cfRule type="expression" dxfId="2295" priority="63419">
      <formula>$B761="Arribado"</formula>
    </cfRule>
  </conditionalFormatting>
  <conditionalFormatting sqref="B766">
    <cfRule type="expression" dxfId="2299" priority="63359">
      <formula>$B766="Cargado"</formula>
    </cfRule>
    <cfRule type="expression" dxfId="2" priority="63361">
      <formula>$B766="Confirmado"</formula>
    </cfRule>
    <cfRule type="expression" dxfId="2296" priority="63362">
      <formula>$B766="Solicitado"</formula>
    </cfRule>
    <cfRule type="expression" dxfId="2295" priority="63363">
      <formula>$B766="Arribado"</formula>
    </cfRule>
    <cfRule type="expression" dxfId="2298" priority="63360">
      <formula>$B766="Cancelado"</formula>
    </cfRule>
    <cfRule type="expression" dxfId="2300" priority="63358">
      <formula>$B766="Frontera"</formula>
    </cfRule>
    <cfRule type="expression" dxfId="2301" priority="63357">
      <formula>$B766="Descargado"</formula>
    </cfRule>
    <cfRule type="expression" dxfId="2302" priority="63356">
      <formula>$B766="Liberado"</formula>
    </cfRule>
  </conditionalFormatting>
  <conditionalFormatting sqref="B767:B777">
    <cfRule type="expression" dxfId="2302" priority="63332">
      <formula>$B767="Liberado"</formula>
    </cfRule>
    <cfRule type="expression" dxfId="2296" priority="63338">
      <formula>$B767="Solicitado"</formula>
    </cfRule>
    <cfRule type="expression" dxfId="2299" priority="63335">
      <formula>$B767="Cargado"</formula>
    </cfRule>
    <cfRule type="expression" dxfId="2295" priority="63339">
      <formula>$B767="Arribado"</formula>
    </cfRule>
    <cfRule type="expression" dxfId="2" priority="63337">
      <formula>$B767="Confirmado"</formula>
    </cfRule>
    <cfRule type="expression" dxfId="2298" priority="63336">
      <formula>$B767="Cancelado"</formula>
    </cfRule>
    <cfRule type="expression" dxfId="2301" priority="63333">
      <formula>$B767="Descargado"</formula>
    </cfRule>
    <cfRule type="expression" dxfId="2300" priority="63334">
      <formula>$B767="Frontera"</formula>
    </cfRule>
  </conditionalFormatting>
  <conditionalFormatting sqref="B778:B780">
    <cfRule type="expression" dxfId="2295" priority="63315">
      <formula>$B778="Arribado"</formula>
    </cfRule>
    <cfRule type="expression" dxfId="2300" priority="63310">
      <formula>$B778="Frontera"</formula>
    </cfRule>
    <cfRule type="expression" dxfId="2302" priority="63308">
      <formula>$B778="Liberado"</formula>
    </cfRule>
    <cfRule type="expression" dxfId="2296" priority="63314">
      <formula>$B778="Solicitado"</formula>
    </cfRule>
    <cfRule type="expression" dxfId="2301" priority="63309">
      <formula>$B778="Descargado"</formula>
    </cfRule>
    <cfRule type="expression" dxfId="2299" priority="63311">
      <formula>$B778="Cargado"</formula>
    </cfRule>
    <cfRule type="expression" dxfId="2" priority="63313">
      <formula>$B778="Confirmado"</formula>
    </cfRule>
    <cfRule type="expression" dxfId="2298" priority="63312">
      <formula>$B778="Cancelado"</formula>
    </cfRule>
  </conditionalFormatting>
  <conditionalFormatting sqref="B781">
    <cfRule type="expression" dxfId="2295" priority="63283">
      <formula>$B781="Arribado"</formula>
    </cfRule>
    <cfRule type="expression" dxfId="2302" priority="63276">
      <formula>$B781="Liberado"</formula>
    </cfRule>
    <cfRule type="expression" dxfId="2298" priority="63280">
      <formula>$B781="Cancelado"</formula>
    </cfRule>
    <cfRule type="expression" dxfId="2300" priority="63278">
      <formula>$B781="Frontera"</formula>
    </cfRule>
    <cfRule type="expression" dxfId="2299" priority="63279">
      <formula>$B781="Cargado"</formula>
    </cfRule>
    <cfRule type="expression" dxfId="2301" priority="63277">
      <formula>$B781="Descargado"</formula>
    </cfRule>
    <cfRule type="expression" dxfId="2296" priority="63282">
      <formula>$B781="Solicitado"</formula>
    </cfRule>
    <cfRule type="expression" dxfId="2" priority="63281">
      <formula>$B781="Confirmado"</formula>
    </cfRule>
  </conditionalFormatting>
  <conditionalFormatting sqref="B782:B790 B792:B793">
    <cfRule type="expression" dxfId="2302" priority="63244">
      <formula>$B782="Liberado"</formula>
    </cfRule>
    <cfRule type="expression" dxfId="2301" priority="63245">
      <formula>$B782="Descargado"</formula>
    </cfRule>
    <cfRule type="expression" dxfId="2298" priority="63248">
      <formula>$B782="Cancelado"</formula>
    </cfRule>
    <cfRule type="expression" dxfId="2" priority="63249">
      <formula>$B782="Confirmado"</formula>
    </cfRule>
    <cfRule type="expression" dxfId="2296" priority="63250">
      <formula>$B782="Solicitado"</formula>
    </cfRule>
    <cfRule type="expression" dxfId="2295" priority="63251">
      <formula>$B782="Arribado"</formula>
    </cfRule>
    <cfRule type="expression" dxfId="2299" priority="63247">
      <formula>$B782="Cargado"</formula>
    </cfRule>
    <cfRule type="expression" dxfId="2300" priority="63246">
      <formula>$B782="Frontera"</formula>
    </cfRule>
  </conditionalFormatting>
  <conditionalFormatting sqref="B791">
    <cfRule type="expression" dxfId="2298" priority="63216">
      <formula>$B791="Cancelado"</formula>
    </cfRule>
    <cfRule type="expression" dxfId="2" priority="63217">
      <formula>$B791="Confirmado"</formula>
    </cfRule>
    <cfRule type="expression" dxfId="2296" priority="63218">
      <formula>$B791="Solicitado"</formula>
    </cfRule>
    <cfRule type="expression" dxfId="2295" priority="63219">
      <formula>$B791="Arribado"</formula>
    </cfRule>
    <cfRule type="expression" dxfId="2301" priority="63213">
      <formula>$B791="Descargado"</formula>
    </cfRule>
    <cfRule type="expression" dxfId="2300" priority="63214">
      <formula>$B791="Frontera"</formula>
    </cfRule>
    <cfRule type="expression" dxfId="2302" priority="63212">
      <formula>$B791="Liberado"</formula>
    </cfRule>
    <cfRule type="expression" dxfId="2299" priority="63215">
      <formula>$B791="Cargado"</formula>
    </cfRule>
  </conditionalFormatting>
  <conditionalFormatting sqref="B794:B797">
    <cfRule type="expression" dxfId="2301" priority="63173">
      <formula>$B794="Descargado"</formula>
    </cfRule>
    <cfRule type="expression" dxfId="2299" priority="63175">
      <formula>$B794="Cargado"</formula>
    </cfRule>
    <cfRule type="expression" dxfId="2300" priority="63174">
      <formula>$B794="Frontera"</formula>
    </cfRule>
    <cfRule type="expression" dxfId="2295" priority="63179">
      <formula>$B794="Arribado"</formula>
    </cfRule>
    <cfRule type="expression" dxfId="2296" priority="63178">
      <formula>$B794="Solicitado"</formula>
    </cfRule>
    <cfRule type="expression" dxfId="2" priority="63177">
      <formula>$B794="Confirmado"</formula>
    </cfRule>
    <cfRule type="expression" dxfId="2302" priority="63172">
      <formula>$B794="Liberado"</formula>
    </cfRule>
    <cfRule type="expression" dxfId="2298" priority="63176">
      <formula>$B794="Cancelado"</formula>
    </cfRule>
  </conditionalFormatting>
  <conditionalFormatting sqref="B798:B801">
    <cfRule type="expression" dxfId="2299" priority="63143">
      <formula>$B798="Cargado"</formula>
    </cfRule>
    <cfRule type="expression" dxfId="2300" priority="63142">
      <formula>$B798="Frontera"</formula>
    </cfRule>
    <cfRule type="expression" dxfId="2301" priority="63141">
      <formula>$B798="Descargado"</formula>
    </cfRule>
    <cfRule type="expression" dxfId="2298" priority="63144">
      <formula>$B798="Cancelado"</formula>
    </cfRule>
    <cfRule type="expression" dxfId="2" priority="63145">
      <formula>$B798="Confirmado"</formula>
    </cfRule>
    <cfRule type="expression" dxfId="2302" priority="63140">
      <formula>$B798="Liberado"</formula>
    </cfRule>
    <cfRule type="expression" dxfId="2296" priority="63146">
      <formula>$B798="Solicitado"</formula>
    </cfRule>
    <cfRule type="expression" dxfId="2295" priority="63147">
      <formula>$B798="Arribado"</formula>
    </cfRule>
  </conditionalFormatting>
  <conditionalFormatting sqref="B802:B810">
    <cfRule type="expression" dxfId="2296" priority="63114">
      <formula>$B802="Solicitado"</formula>
    </cfRule>
    <cfRule type="expression" dxfId="2302" priority="63108">
      <formula>$B802="Liberado"</formula>
    </cfRule>
    <cfRule type="expression" dxfId="2299" priority="63111">
      <formula>$B802="Cargado"</formula>
    </cfRule>
    <cfRule type="expression" dxfId="2" priority="63113">
      <formula>$B802="Confirmado"</formula>
    </cfRule>
    <cfRule type="expression" dxfId="2298" priority="63112">
      <formula>$B802="Cancelado"</formula>
    </cfRule>
    <cfRule type="expression" dxfId="2295" priority="63115">
      <formula>$B802="Arribado"</formula>
    </cfRule>
    <cfRule type="expression" dxfId="2300" priority="63110">
      <formula>$B802="Frontera"</formula>
    </cfRule>
    <cfRule type="expression" dxfId="2301" priority="63109">
      <formula>$B802="Descargado"</formula>
    </cfRule>
  </conditionalFormatting>
  <conditionalFormatting sqref="B811">
    <cfRule type="expression" dxfId="2299" priority="63007">
      <formula>$B811="Cargado"</formula>
    </cfRule>
    <cfRule type="expression" dxfId="2301" priority="63005">
      <formula>$B811="Descargado"</formula>
    </cfRule>
    <cfRule type="expression" dxfId="2302" priority="63004">
      <formula>$B811="Liberado"</formula>
    </cfRule>
    <cfRule type="expression" dxfId="2295" priority="63011">
      <formula>$B811="Arribado"</formula>
    </cfRule>
    <cfRule type="expression" dxfId="2296" priority="63010">
      <formula>$B811="Solicitado"</formula>
    </cfRule>
    <cfRule type="expression" dxfId="2" priority="63009">
      <formula>$B811="Confirmado"</formula>
    </cfRule>
    <cfRule type="expression" dxfId="2298" priority="63008">
      <formula>$B811="Cancelado"</formula>
    </cfRule>
    <cfRule type="expression" dxfId="2300" priority="63006">
      <formula>$B811="Frontera"</formula>
    </cfRule>
  </conditionalFormatting>
  <conditionalFormatting sqref="B812:B826">
    <cfRule type="expression" dxfId="2300" priority="62934">
      <formula>$B812="Frontera"</formula>
    </cfRule>
    <cfRule type="expression" dxfId="2301" priority="62933">
      <formula>$B812="Descargado"</formula>
    </cfRule>
    <cfRule type="expression" dxfId="2302" priority="62932">
      <formula>$B812="Liberado"</formula>
    </cfRule>
    <cfRule type="expression" dxfId="2296" priority="62938">
      <formula>$B812="Solicitado"</formula>
    </cfRule>
    <cfRule type="expression" dxfId="2" priority="62937">
      <formula>$B812="Confirmado"</formula>
    </cfRule>
    <cfRule type="expression" dxfId="2298" priority="62936">
      <formula>$B812="Cancelado"</formula>
    </cfRule>
    <cfRule type="expression" dxfId="2299" priority="62935">
      <formula>$B812="Cargado"</formula>
    </cfRule>
    <cfRule type="expression" dxfId="2295" priority="62939">
      <formula>$B812="Arribado"</formula>
    </cfRule>
  </conditionalFormatting>
  <conditionalFormatting sqref="B827">
    <cfRule type="expression" dxfId="2298" priority="62792">
      <formula>$B827="Cancelado"</formula>
    </cfRule>
    <cfRule type="expression" dxfId="2300" priority="62790">
      <formula>$B827="Frontera"</formula>
    </cfRule>
    <cfRule type="expression" dxfId="2301" priority="62789">
      <formula>$B827="Descargado"</formula>
    </cfRule>
    <cfRule type="expression" dxfId="2302" priority="62788">
      <formula>$B827="Liberado"</formula>
    </cfRule>
    <cfRule type="expression" dxfId="2299" priority="62791">
      <formula>$B827="Cargado"</formula>
    </cfRule>
    <cfRule type="expression" dxfId="2295" priority="62795">
      <formula>$B827="Arribado"</formula>
    </cfRule>
    <cfRule type="expression" dxfId="2296" priority="62794">
      <formula>$B827="Solicitado"</formula>
    </cfRule>
    <cfRule type="expression" dxfId="2" priority="62793">
      <formula>$B827="Confirmado"</formula>
    </cfRule>
  </conditionalFormatting>
  <conditionalFormatting sqref="B828:B839">
    <cfRule type="expression" dxfId="2298" priority="62752">
      <formula>$B828="Cancelado"</formula>
    </cfRule>
    <cfRule type="expression" dxfId="2299" priority="62751">
      <formula>$B828="Cargado"</formula>
    </cfRule>
    <cfRule type="expression" dxfId="2" priority="62753">
      <formula>$B828="Confirmado"</formula>
    </cfRule>
    <cfRule type="expression" dxfId="2300" priority="62750">
      <formula>$B828="Frontera"</formula>
    </cfRule>
    <cfRule type="expression" dxfId="2301" priority="62749">
      <formula>$B828="Descargado"</formula>
    </cfRule>
    <cfRule type="expression" dxfId="2302" priority="62748">
      <formula>$B828="Liberado"</formula>
    </cfRule>
    <cfRule type="expression" dxfId="2295" priority="62755">
      <formula>$B828="Arribado"</formula>
    </cfRule>
    <cfRule type="expression" dxfId="2296" priority="62754">
      <formula>$B828="Solicitado"</formula>
    </cfRule>
  </conditionalFormatting>
  <conditionalFormatting sqref="B840:B849">
    <cfRule type="expression" dxfId="2298" priority="62712">
      <formula>$B840="Cancelado"</formula>
    </cfRule>
    <cfRule type="expression" dxfId="2299" priority="62711">
      <formula>$B840="Cargado"</formula>
    </cfRule>
    <cfRule type="expression" dxfId="2301" priority="62709">
      <formula>$B840="Descargado"</formula>
    </cfRule>
    <cfRule type="expression" dxfId="2295" priority="62715">
      <formula>$B840="Arribado"</formula>
    </cfRule>
    <cfRule type="expression" dxfId="2296" priority="62714">
      <formula>$B840="Solicitado"</formula>
    </cfRule>
    <cfRule type="expression" dxfId="2302" priority="62708">
      <formula>$B840="Liberado"</formula>
    </cfRule>
    <cfRule type="expression" dxfId="2" priority="62713">
      <formula>$B840="Confirmado"</formula>
    </cfRule>
    <cfRule type="expression" dxfId="2300" priority="62710">
      <formula>$B840="Frontera"</formula>
    </cfRule>
  </conditionalFormatting>
  <conditionalFormatting sqref="B850">
    <cfRule type="expression" dxfId="2298" priority="62592">
      <formula>$B850="Cancelado"</formula>
    </cfRule>
    <cfRule type="expression" dxfId="2302" priority="62588">
      <formula>$B850="Liberado"</formula>
    </cfRule>
    <cfRule type="expression" dxfId="2295" priority="62595">
      <formula>$B850="Arribado"</formula>
    </cfRule>
    <cfRule type="expression" dxfId="2" priority="62593">
      <formula>$B850="Confirmado"</formula>
    </cfRule>
    <cfRule type="expression" dxfId="2299" priority="62591">
      <formula>$B850="Cargado"</formula>
    </cfRule>
    <cfRule type="expression" dxfId="2301" priority="62589">
      <formula>$B850="Descargado"</formula>
    </cfRule>
    <cfRule type="expression" dxfId="2296" priority="62594">
      <formula>$B850="Solicitado"</formula>
    </cfRule>
    <cfRule type="expression" dxfId="2300" priority="62590">
      <formula>$B850="Frontera"</formula>
    </cfRule>
  </conditionalFormatting>
  <conditionalFormatting sqref="B851:B860">
    <cfRule type="expression" dxfId="2301" priority="62549">
      <formula>$B851="Descargado"</formula>
    </cfRule>
    <cfRule type="expression" dxfId="2295" priority="62555">
      <formula>$B851="Arribado"</formula>
    </cfRule>
    <cfRule type="expression" dxfId="2296" priority="62554">
      <formula>$B851="Solicitado"</formula>
    </cfRule>
    <cfRule type="expression" dxfId="2300" priority="62550">
      <formula>$B851="Frontera"</formula>
    </cfRule>
    <cfRule type="expression" dxfId="2299" priority="62551">
      <formula>$B851="Cargado"</formula>
    </cfRule>
    <cfRule type="expression" dxfId="2" priority="62553">
      <formula>$B851="Confirmado"</formula>
    </cfRule>
    <cfRule type="expression" dxfId="2298" priority="62552">
      <formula>$B851="Cancelado"</formula>
    </cfRule>
    <cfRule type="expression" dxfId="2302" priority="62548">
      <formula>$B851="Liberado"</formula>
    </cfRule>
  </conditionalFormatting>
  <conditionalFormatting sqref="B861:B871">
    <cfRule type="expression" dxfId="2296" priority="62474">
      <formula>$B861="Solicitado"</formula>
    </cfRule>
    <cfRule type="expression" dxfId="2295" priority="62475">
      <formula>$B861="Arribado"</formula>
    </cfRule>
    <cfRule type="expression" dxfId="2" priority="62473">
      <formula>$B861="Confirmado"</formula>
    </cfRule>
    <cfRule type="expression" dxfId="2300" priority="62470">
      <formula>$B861="Frontera"</formula>
    </cfRule>
    <cfRule type="expression" dxfId="2301" priority="62469">
      <formula>$B861="Descargado"</formula>
    </cfRule>
    <cfRule type="expression" dxfId="2302" priority="62468">
      <formula>$B861="Liberado"</formula>
    </cfRule>
    <cfRule type="expression" dxfId="2298" priority="62472">
      <formula>$B861="Cancelado"</formula>
    </cfRule>
    <cfRule type="expression" dxfId="2299" priority="62471">
      <formula>$B861="Cargado"</formula>
    </cfRule>
  </conditionalFormatting>
  <conditionalFormatting sqref="B872:B873">
    <cfRule type="expression" dxfId="2301" priority="62389">
      <formula>$B872="Descargado"</formula>
    </cfRule>
    <cfRule type="expression" dxfId="2300" priority="62390">
      <formula>$B872="Frontera"</formula>
    </cfRule>
    <cfRule type="expression" dxfId="2299" priority="62391">
      <formula>$B872="Cargado"</formula>
    </cfRule>
    <cfRule type="expression" dxfId="2298" priority="62392">
      <formula>$B872="Cancelado"</formula>
    </cfRule>
    <cfRule type="expression" dxfId="2302" priority="62388">
      <formula>$B872="Liberado"</formula>
    </cfRule>
    <cfRule type="expression" dxfId="2296" priority="62394">
      <formula>$B872="Solicitado"</formula>
    </cfRule>
    <cfRule type="expression" dxfId="2295" priority="62395">
      <formula>$B872="Arribado"</formula>
    </cfRule>
    <cfRule type="expression" dxfId="2" priority="62393">
      <formula>$B872="Confirmado"</formula>
    </cfRule>
  </conditionalFormatting>
  <conditionalFormatting sqref="B874">
    <cfRule type="expression" dxfId="2301" priority="62349">
      <formula>$B874="Descargado"</formula>
    </cfRule>
    <cfRule type="expression" dxfId="2296" priority="62354">
      <formula>$B874="Solicitado"</formula>
    </cfRule>
    <cfRule type="expression" dxfId="2299" priority="62351">
      <formula>$B874="Cargado"</formula>
    </cfRule>
    <cfRule type="expression" dxfId="2300" priority="62350">
      <formula>$B874="Frontera"</formula>
    </cfRule>
    <cfRule type="expression" dxfId="2298" priority="62352">
      <formula>$B874="Cancelado"</formula>
    </cfRule>
    <cfRule type="expression" dxfId="2" priority="62353">
      <formula>$B874="Confirmado"</formula>
    </cfRule>
    <cfRule type="expression" dxfId="2295" priority="62355">
      <formula>$B874="Arribado"</formula>
    </cfRule>
    <cfRule type="expression" dxfId="2302" priority="62348">
      <formula>$B874="Liberado"</formula>
    </cfRule>
  </conditionalFormatting>
  <conditionalFormatting sqref="B875">
    <cfRule type="expression" dxfId="2295" priority="62315">
      <formula>$B875="Arribado"</formula>
    </cfRule>
    <cfRule type="expression" dxfId="2299" priority="62311">
      <formula>$B875="Cargado"</formula>
    </cfRule>
    <cfRule type="expression" dxfId="2300" priority="62310">
      <formula>$B875="Frontera"</formula>
    </cfRule>
    <cfRule type="expression" dxfId="2296" priority="62314">
      <formula>$B875="Solicitado"</formula>
    </cfRule>
    <cfRule type="expression" dxfId="2301" priority="62309">
      <formula>$B875="Descargado"</formula>
    </cfRule>
    <cfRule type="expression" dxfId="2302" priority="62308">
      <formula>$B875="Liberado"</formula>
    </cfRule>
    <cfRule type="expression" dxfId="2298" priority="62312">
      <formula>$B875="Cancelado"</formula>
    </cfRule>
    <cfRule type="expression" dxfId="2" priority="62313">
      <formula>$B875="Confirmado"</formula>
    </cfRule>
  </conditionalFormatting>
  <conditionalFormatting sqref="B876">
    <cfRule type="expression" dxfId="2295" priority="62275">
      <formula>$B876="Arribado"</formula>
    </cfRule>
    <cfRule type="expression" dxfId="2301" priority="62269">
      <formula>$B876="Descargado"</formula>
    </cfRule>
    <cfRule type="expression" dxfId="2300" priority="62270">
      <formula>$B876="Frontera"</formula>
    </cfRule>
    <cfRule type="expression" dxfId="2299" priority="62271">
      <formula>$B876="Cargado"</formula>
    </cfRule>
    <cfRule type="expression" dxfId="2298" priority="62272">
      <formula>$B876="Cancelado"</formula>
    </cfRule>
    <cfRule type="expression" dxfId="2" priority="62273">
      <formula>$B876="Confirmado"</formula>
    </cfRule>
    <cfRule type="expression" dxfId="2296" priority="62274">
      <formula>$B876="Solicitado"</formula>
    </cfRule>
    <cfRule type="expression" dxfId="2302" priority="62268">
      <formula>$B876="Liberado"</formula>
    </cfRule>
  </conditionalFormatting>
  <conditionalFormatting sqref="B877:B890 B1230">
    <cfRule type="expression" dxfId="2295" priority="62243">
      <formula>$B877="Arribado"</formula>
    </cfRule>
    <cfRule type="expression" dxfId="2" priority="62241">
      <formula>$B877="Confirmado"</formula>
    </cfRule>
    <cfRule type="expression" dxfId="2299" priority="62239">
      <formula>$B877="Cargado"</formula>
    </cfRule>
    <cfRule type="expression" dxfId="2300" priority="62238">
      <formula>$B877="Frontera"</formula>
    </cfRule>
    <cfRule type="expression" dxfId="2301" priority="62237">
      <formula>$B877="Descargado"</formula>
    </cfRule>
    <cfRule type="expression" dxfId="2302" priority="62236">
      <formula>$B877="Liberado"</formula>
    </cfRule>
    <cfRule type="expression" dxfId="2296" priority="62242">
      <formula>$B877="Solicitado"</formula>
    </cfRule>
    <cfRule type="expression" dxfId="2298" priority="62240">
      <formula>$B877="Cancelado"</formula>
    </cfRule>
  </conditionalFormatting>
  <conditionalFormatting sqref="B891">
    <cfRule type="expression" dxfId="2295" priority="62195">
      <formula>$B891="Arribado"</formula>
    </cfRule>
    <cfRule type="expression" dxfId="2296" priority="62194">
      <formula>$B891="Solicitado"</formula>
    </cfRule>
    <cfRule type="expression" dxfId="2" priority="62193">
      <formula>$B891="Confirmado"</formula>
    </cfRule>
    <cfRule type="expression" dxfId="2298" priority="62192">
      <formula>$B891="Cancelado"</formula>
    </cfRule>
    <cfRule type="expression" dxfId="2299" priority="62191">
      <formula>$B891="Cargado"</formula>
    </cfRule>
    <cfRule type="expression" dxfId="2300" priority="62190">
      <formula>$B891="Frontera"</formula>
    </cfRule>
    <cfRule type="expression" dxfId="2301" priority="62189">
      <formula>$B891="Descargado"</formula>
    </cfRule>
    <cfRule type="expression" dxfId="2302" priority="62188">
      <formula>$B891="Liberado"</formula>
    </cfRule>
  </conditionalFormatting>
  <conditionalFormatting sqref="B892:B893 B895:B900 B902:B905">
    <cfRule type="expression" dxfId="2298" priority="62152">
      <formula>$B892="Cancelado"</formula>
    </cfRule>
    <cfRule type="expression" dxfId="2295" priority="62155">
      <formula>$B892="Arribado"</formula>
    </cfRule>
    <cfRule type="expression" dxfId="2296" priority="62154">
      <formula>$B892="Solicitado"</formula>
    </cfRule>
    <cfRule type="expression" dxfId="2" priority="62153">
      <formula>$B892="Confirmado"</formula>
    </cfRule>
    <cfRule type="expression" dxfId="2299" priority="62151">
      <formula>$B892="Cargado"</formula>
    </cfRule>
    <cfRule type="expression" dxfId="2300" priority="62150">
      <formula>$B892="Frontera"</formula>
    </cfRule>
    <cfRule type="expression" dxfId="2301" priority="62149">
      <formula>$B892="Descargado"</formula>
    </cfRule>
    <cfRule type="expression" dxfId="2302" priority="62148">
      <formula>$B892="Liberado"</formula>
    </cfRule>
  </conditionalFormatting>
  <conditionalFormatting sqref="B894">
    <cfRule type="expression" dxfId="2298" priority="62112">
      <formula>$B894="Cancelado"</formula>
    </cfRule>
    <cfRule type="expression" dxfId="2299" priority="62111">
      <formula>$B894="Cargado"</formula>
    </cfRule>
    <cfRule type="expression" dxfId="2" priority="62113">
      <formula>$B894="Confirmado"</formula>
    </cfRule>
    <cfRule type="expression" dxfId="2296" priority="62114">
      <formula>$B894="Solicitado"</formula>
    </cfRule>
    <cfRule type="expression" dxfId="2295" priority="62115">
      <formula>$B894="Arribado"</formula>
    </cfRule>
    <cfRule type="expression" dxfId="2300" priority="62110">
      <formula>$B894="Frontera"</formula>
    </cfRule>
    <cfRule type="expression" dxfId="2302" priority="62108">
      <formula>$B894="Liberado"</formula>
    </cfRule>
    <cfRule type="expression" dxfId="2301" priority="62109">
      <formula>$B894="Descargado"</formula>
    </cfRule>
  </conditionalFormatting>
  <conditionalFormatting sqref="B901">
    <cfRule type="expression" dxfId="2302" priority="62068">
      <formula>$B901="Liberado"</formula>
    </cfRule>
    <cfRule type="expression" dxfId="2296" priority="62074">
      <formula>$B901="Solicitado"</formula>
    </cfRule>
    <cfRule type="expression" dxfId="2" priority="62073">
      <formula>$B901="Confirmado"</formula>
    </cfRule>
    <cfRule type="expression" dxfId="2299" priority="62071">
      <formula>$B901="Cargado"</formula>
    </cfRule>
    <cfRule type="expression" dxfId="2298" priority="62072">
      <formula>$B901="Cancelado"</formula>
    </cfRule>
    <cfRule type="expression" dxfId="2300" priority="62070">
      <formula>$B901="Frontera"</formula>
    </cfRule>
    <cfRule type="expression" dxfId="2301" priority="62069">
      <formula>$B901="Descargado"</formula>
    </cfRule>
    <cfRule type="expression" dxfId="2295" priority="62075">
      <formula>$B901="Arribado"</formula>
    </cfRule>
  </conditionalFormatting>
  <conditionalFormatting sqref="B906">
    <cfRule type="expression" dxfId="2299" priority="62031">
      <formula>$B906="Cargado"</formula>
    </cfRule>
    <cfRule type="expression" dxfId="2298" priority="62032">
      <formula>$B906="Cancelado"</formula>
    </cfRule>
    <cfRule type="expression" dxfId="2" priority="62033">
      <formula>$B906="Confirmado"</formula>
    </cfRule>
    <cfRule type="expression" dxfId="2296" priority="62034">
      <formula>$B906="Solicitado"</formula>
    </cfRule>
    <cfRule type="expression" dxfId="2295" priority="62035">
      <formula>$B906="Arribado"</formula>
    </cfRule>
    <cfRule type="expression" dxfId="2302" priority="62028">
      <formula>$B906="Liberado"</formula>
    </cfRule>
    <cfRule type="expression" dxfId="2301" priority="62029">
      <formula>$B906="Descargado"</formula>
    </cfRule>
    <cfRule type="expression" dxfId="2300" priority="62030">
      <formula>$B906="Frontera"</formula>
    </cfRule>
  </conditionalFormatting>
  <conditionalFormatting sqref="B907:B912">
    <cfRule type="expression" dxfId="2298" priority="61992">
      <formula>$B907="Cancelado"</formula>
    </cfRule>
    <cfRule type="expression" dxfId="2302" priority="61988">
      <formula>$B907="Liberado"</formula>
    </cfRule>
    <cfRule type="expression" dxfId="2299" priority="61991">
      <formula>$B907="Cargado"</formula>
    </cfRule>
    <cfRule type="expression" dxfId="2295" priority="61995">
      <formula>$B907="Arribado"</formula>
    </cfRule>
    <cfRule type="expression" dxfId="2296" priority="61994">
      <formula>$B907="Solicitado"</formula>
    </cfRule>
    <cfRule type="expression" dxfId="2" priority="61993">
      <formula>$B907="Confirmado"</formula>
    </cfRule>
    <cfRule type="expression" dxfId="2300" priority="61990">
      <formula>$B907="Frontera"</formula>
    </cfRule>
    <cfRule type="expression" dxfId="2301" priority="61989">
      <formula>$B907="Descargado"</formula>
    </cfRule>
  </conditionalFormatting>
  <conditionalFormatting sqref="B913:B919 B937:B940 B943:B944 B953 B946:B949">
    <cfRule type="expression" dxfId="2300" priority="61950">
      <formula>$B913="Frontera"</formula>
    </cfRule>
    <cfRule type="expression" dxfId="2299" priority="61951">
      <formula>$B913="Cargado"</formula>
    </cfRule>
    <cfRule type="expression" dxfId="2295" priority="61955">
      <formula>$B913="Arribado"</formula>
    </cfRule>
    <cfRule type="expression" dxfId="2302" priority="61948">
      <formula>$B913="Liberado"</formula>
    </cfRule>
    <cfRule type="expression" dxfId="2296" priority="61954">
      <formula>$B913="Solicitado"</formula>
    </cfRule>
    <cfRule type="expression" dxfId="2298" priority="61952">
      <formula>$B913="Cancelado"</formula>
    </cfRule>
    <cfRule type="expression" dxfId="2" priority="61953">
      <formula>$B913="Confirmado"</formula>
    </cfRule>
    <cfRule type="expression" dxfId="2301" priority="61949">
      <formula>$B913="Descargado"</formula>
    </cfRule>
  </conditionalFormatting>
  <conditionalFormatting sqref="B920">
    <cfRule type="expression" dxfId="2300" priority="61822">
      <formula>$B920="Frontera"</formula>
    </cfRule>
    <cfRule type="expression" dxfId="2302" priority="61820">
      <formula>$B920="Liberado"</formula>
    </cfRule>
    <cfRule type="expression" dxfId="2298" priority="61824">
      <formula>$B920="Cancelado"</formula>
    </cfRule>
    <cfRule type="expression" dxfId="2295" priority="61827">
      <formula>$B920="Arribado"</formula>
    </cfRule>
    <cfRule type="expression" dxfId="2299" priority="61823">
      <formula>$B920="Cargado"</formula>
    </cfRule>
    <cfRule type="expression" dxfId="2" priority="61825">
      <formula>$B920="Confirmado"</formula>
    </cfRule>
    <cfRule type="expression" dxfId="2296" priority="61826">
      <formula>$B920="Solicitado"</formula>
    </cfRule>
    <cfRule type="expression" dxfId="2301" priority="61821">
      <formula>$B920="Descargado"</formula>
    </cfRule>
  </conditionalFormatting>
  <conditionalFormatting sqref="B921">
    <cfRule type="expression" dxfId="2302" priority="61900">
      <formula>$B921="Liberado"</formula>
    </cfRule>
    <cfRule type="expression" dxfId="2296" priority="61906">
      <formula>$B921="Solicitado"</formula>
    </cfRule>
    <cfRule type="expression" dxfId="2295" priority="61907">
      <formula>$B921="Arribado"</formula>
    </cfRule>
    <cfRule type="expression" dxfId="2" priority="61905">
      <formula>$B921="Confirmado"</formula>
    </cfRule>
    <cfRule type="expression" dxfId="2299" priority="61903">
      <formula>$B921="Cargado"</formula>
    </cfRule>
    <cfRule type="expression" dxfId="2298" priority="61904">
      <formula>$B921="Cancelado"</formula>
    </cfRule>
    <cfRule type="expression" dxfId="2300" priority="61902">
      <formula>$B921="Frontera"</formula>
    </cfRule>
    <cfRule type="expression" dxfId="2301" priority="61901">
      <formula>$B921="Descargado"</formula>
    </cfRule>
  </conditionalFormatting>
  <conditionalFormatting sqref="B922">
    <cfRule type="expression" dxfId="2298" priority="61864">
      <formula>$B922="Cancelado"</formula>
    </cfRule>
    <cfRule type="expression" dxfId="2299" priority="61863">
      <formula>$B922="Cargado"</formula>
    </cfRule>
    <cfRule type="expression" dxfId="2300" priority="61862">
      <formula>$B922="Frontera"</formula>
    </cfRule>
    <cfRule type="expression" dxfId="2301" priority="61861">
      <formula>$B922="Descargado"</formula>
    </cfRule>
    <cfRule type="expression" dxfId="2302" priority="61860">
      <formula>$B922="Liberado"</formula>
    </cfRule>
    <cfRule type="expression" dxfId="2296" priority="61866">
      <formula>$B922="Solicitado"</formula>
    </cfRule>
    <cfRule type="expression" dxfId="2295" priority="61867">
      <formula>$B922="Arribado"</formula>
    </cfRule>
    <cfRule type="expression" dxfId="2" priority="61865">
      <formula>$B922="Confirmado"</formula>
    </cfRule>
  </conditionalFormatting>
  <conditionalFormatting sqref="B923:B924 B933:B934">
    <cfRule type="expression" dxfId="2295" priority="61787">
      <formula>$B923="Arribado"</formula>
    </cfRule>
    <cfRule type="expression" dxfId="2296" priority="61786">
      <formula>$B923="Solicitado"</formula>
    </cfRule>
    <cfRule type="expression" dxfId="2" priority="61785">
      <formula>$B923="Confirmado"</formula>
    </cfRule>
    <cfRule type="expression" dxfId="2298" priority="61784">
      <formula>$B923="Cancelado"</formula>
    </cfRule>
    <cfRule type="expression" dxfId="2299" priority="61783">
      <formula>$B923="Cargado"</formula>
    </cfRule>
    <cfRule type="expression" dxfId="2300" priority="61782">
      <formula>$B923="Frontera"</formula>
    </cfRule>
    <cfRule type="expression" dxfId="2301" priority="61781">
      <formula>$B923="Descargado"</formula>
    </cfRule>
    <cfRule type="expression" dxfId="2302" priority="61780">
      <formula>$B923="Liberado"</formula>
    </cfRule>
  </conditionalFormatting>
  <conditionalFormatting sqref="B925:B926">
    <cfRule type="expression" dxfId="2301" priority="61541">
      <formula>$B925="Descargado"</formula>
    </cfRule>
    <cfRule type="expression" dxfId="2300" priority="61542">
      <formula>$B925="Frontera"</formula>
    </cfRule>
    <cfRule type="expression" dxfId="2299" priority="61543">
      <formula>$B925="Cargado"</formula>
    </cfRule>
    <cfRule type="expression" dxfId="2298" priority="61544">
      <formula>$B925="Cancelado"</formula>
    </cfRule>
    <cfRule type="expression" dxfId="2" priority="61545">
      <formula>$B925="Confirmado"</formula>
    </cfRule>
    <cfRule type="expression" dxfId="2296" priority="61546">
      <formula>$B925="Solicitado"</formula>
    </cfRule>
    <cfRule type="expression" dxfId="2295" priority="61547">
      <formula>$B925="Arribado"</formula>
    </cfRule>
    <cfRule type="expression" dxfId="2302" priority="61500">
      <formula>$B925="Liberado"</formula>
    </cfRule>
    <cfRule type="expression" dxfId="2296" priority="61506">
      <formula>$B925="Solicitado"</formula>
    </cfRule>
    <cfRule type="expression" dxfId="2301" priority="61501">
      <formula>$B925="Descargado"</formula>
    </cfRule>
    <cfRule type="expression" dxfId="2300" priority="61502">
      <formula>$B925="Frontera"</formula>
    </cfRule>
    <cfRule type="expression" dxfId="2299" priority="61503">
      <formula>$B925="Cargado"</formula>
    </cfRule>
    <cfRule type="expression" dxfId="2298" priority="61504">
      <formula>$B925="Cancelado"</formula>
    </cfRule>
    <cfRule type="expression" dxfId="2" priority="61505">
      <formula>$B925="Confirmado"</formula>
    </cfRule>
    <cfRule type="expression" dxfId="2295" priority="61507">
      <formula>$B925="Arribado"</formula>
    </cfRule>
    <cfRule type="expression" dxfId="2302" priority="61540">
      <formula>$B925="Liberado"</formula>
    </cfRule>
  </conditionalFormatting>
  <conditionalFormatting sqref="B927">
    <cfRule type="expression" dxfId="2296" priority="61746">
      <formula>$B927="Solicitado"</formula>
    </cfRule>
    <cfRule type="expression" dxfId="2299" priority="61743">
      <formula>$B927="Cargado"</formula>
    </cfRule>
    <cfRule type="expression" dxfId="2295" priority="61747">
      <formula>$B927="Arribado"</formula>
    </cfRule>
    <cfRule type="expression" dxfId="2" priority="61745">
      <formula>$B927="Confirmado"</formula>
    </cfRule>
    <cfRule type="expression" dxfId="2298" priority="61744">
      <formula>$B927="Cancelado"</formula>
    </cfRule>
    <cfRule type="expression" dxfId="2302" priority="61740">
      <formula>$B927="Liberado"</formula>
    </cfRule>
    <cfRule type="expression" dxfId="2301" priority="61741">
      <formula>$B927="Descargado"</formula>
    </cfRule>
    <cfRule type="expression" dxfId="2300" priority="61742">
      <formula>$B927="Frontera"</formula>
    </cfRule>
  </conditionalFormatting>
  <conditionalFormatting sqref="B928">
    <cfRule type="expression" dxfId="2300" priority="61622">
      <formula>$B928="Frontera"</formula>
    </cfRule>
    <cfRule type="expression" dxfId="2295" priority="61627">
      <formula>$B928="Arribado"</formula>
    </cfRule>
    <cfRule type="expression" dxfId="2296" priority="61626">
      <formula>$B928="Solicitado"</formula>
    </cfRule>
    <cfRule type="expression" dxfId="2301" priority="61621">
      <formula>$B928="Descargado"</formula>
    </cfRule>
    <cfRule type="expression" dxfId="2298" priority="61624">
      <formula>$B928="Cancelado"</formula>
    </cfRule>
    <cfRule type="expression" dxfId="2302" priority="61620">
      <formula>$B928="Liberado"</formula>
    </cfRule>
    <cfRule type="expression" dxfId="2299" priority="61623">
      <formula>$B928="Cargado"</formula>
    </cfRule>
    <cfRule type="expression" dxfId="2" priority="61625">
      <formula>$B928="Confirmado"</formula>
    </cfRule>
  </conditionalFormatting>
  <conditionalFormatting sqref="B929">
    <cfRule type="expression" dxfId="2301" priority="61661">
      <formula>$B929="Descargado"</formula>
    </cfRule>
    <cfRule type="expression" dxfId="2300" priority="61662">
      <formula>$B929="Frontera"</formula>
    </cfRule>
    <cfRule type="expression" dxfId="2296" priority="61666">
      <formula>$B929="Solicitado"</formula>
    </cfRule>
    <cfRule type="expression" dxfId="2302" priority="61660">
      <formula>$B929="Liberado"</formula>
    </cfRule>
    <cfRule type="expression" dxfId="2295" priority="61667">
      <formula>$B929="Arribado"</formula>
    </cfRule>
    <cfRule type="expression" dxfId="2299" priority="61663">
      <formula>$B929="Cargado"</formula>
    </cfRule>
    <cfRule type="expression" dxfId="2298" priority="61664">
      <formula>$B929="Cancelado"</formula>
    </cfRule>
    <cfRule type="expression" dxfId="2" priority="61665">
      <formula>$B929="Confirmado"</formula>
    </cfRule>
  </conditionalFormatting>
  <conditionalFormatting sqref="B930:B932">
    <cfRule type="expression" dxfId="2295" priority="61587">
      <formula>$B930="Arribado"</formula>
    </cfRule>
    <cfRule type="expression" dxfId="2296" priority="61586">
      <formula>$B930="Solicitado"</formula>
    </cfRule>
    <cfRule type="expression" dxfId="2299" priority="61583">
      <formula>$B930="Cargado"</formula>
    </cfRule>
    <cfRule type="expression" dxfId="2300" priority="61582">
      <formula>$B930="Frontera"</formula>
    </cfRule>
    <cfRule type="expression" dxfId="2298" priority="61584">
      <formula>$B930="Cancelado"</formula>
    </cfRule>
    <cfRule type="expression" dxfId="2" priority="61585">
      <formula>$B930="Confirmado"</formula>
    </cfRule>
    <cfRule type="expression" dxfId="2301" priority="61581">
      <formula>$B930="Descargado"</formula>
    </cfRule>
    <cfRule type="expression" dxfId="2302" priority="61580">
      <formula>$B930="Liberado"</formula>
    </cfRule>
  </conditionalFormatting>
  <conditionalFormatting sqref="B933:B935 B937:B940 B943:B944 B953 B946:B949">
    <cfRule type="expression" dxfId="2302" priority="61700">
      <formula>$B933="Liberado"</formula>
    </cfRule>
    <cfRule type="expression" dxfId="2295" priority="61707">
      <formula>$B933="Arribado"</formula>
    </cfRule>
    <cfRule type="expression" dxfId="2296" priority="61706">
      <formula>$B933="Solicitado"</formula>
    </cfRule>
    <cfRule type="expression" dxfId="2" priority="61705">
      <formula>$B933="Confirmado"</formula>
    </cfRule>
    <cfRule type="expression" dxfId="2299" priority="61703">
      <formula>$B933="Cargado"</formula>
    </cfRule>
    <cfRule type="expression" dxfId="2301" priority="61701">
      <formula>$B933="Descargado"</formula>
    </cfRule>
    <cfRule type="expression" dxfId="2300" priority="61702">
      <formula>$B933="Frontera"</formula>
    </cfRule>
    <cfRule type="expression" dxfId="2298" priority="61704">
      <formula>$B933="Cancelado"</formula>
    </cfRule>
  </conditionalFormatting>
  <conditionalFormatting sqref="B936">
    <cfRule type="expression" dxfId="2296" priority="61466">
      <formula>$B936="Solicitado"</formula>
    </cfRule>
    <cfRule type="expression" dxfId="2298" priority="61464">
      <formula>$B936="Cancelado"</formula>
    </cfRule>
    <cfRule type="expression" dxfId="2302" priority="61460">
      <formula>$B936="Liberado"</formula>
    </cfRule>
    <cfRule type="expression" dxfId="2301" priority="61429">
      <formula>$B936="Descargado"</formula>
    </cfRule>
    <cfRule type="expression" dxfId="2295" priority="61467">
      <formula>$B936="Arribado"</formula>
    </cfRule>
    <cfRule type="expression" dxfId="2302" priority="61428">
      <formula>$B936="Liberado"</formula>
    </cfRule>
    <cfRule type="expression" dxfId="2295" priority="61435">
      <formula>$B936="Arribado"</formula>
    </cfRule>
    <cfRule type="expression" dxfId="2296" priority="61434">
      <formula>$B936="Solicitado"</formula>
    </cfRule>
    <cfRule type="expression" dxfId="2" priority="61433">
      <formula>$B936="Confirmado"</formula>
    </cfRule>
    <cfRule type="expression" dxfId="2299" priority="61431">
      <formula>$B936="Cargado"</formula>
    </cfRule>
    <cfRule type="expression" dxfId="2301" priority="61461">
      <formula>$B936="Descargado"</formula>
    </cfRule>
    <cfRule type="expression" dxfId="2300" priority="61462">
      <formula>$B936="Frontera"</formula>
    </cfRule>
    <cfRule type="expression" dxfId="2298" priority="61432">
      <formula>$B936="Cancelado"</formula>
    </cfRule>
    <cfRule type="expression" dxfId="2299" priority="61463">
      <formula>$B936="Cargado"</formula>
    </cfRule>
    <cfRule type="expression" dxfId="2" priority="61465">
      <formula>$B936="Confirmado"</formula>
    </cfRule>
    <cfRule type="expression" dxfId="2300" priority="61430">
      <formula>$B936="Frontera"</formula>
    </cfRule>
  </conditionalFormatting>
  <conditionalFormatting sqref="B941">
    <cfRule type="expression" dxfId="2299" priority="61175">
      <formula>$B941="Cargado"</formula>
    </cfRule>
    <cfRule type="expression" dxfId="2300" priority="61174">
      <formula>$B941="Frontera"</formula>
    </cfRule>
    <cfRule type="expression" dxfId="2301" priority="61173">
      <formula>$B941="Descargado"</formula>
    </cfRule>
    <cfRule type="expression" dxfId="2302" priority="61172">
      <formula>$B941="Liberado"</formula>
    </cfRule>
    <cfRule type="expression" dxfId="2296" priority="61178">
      <formula>$B941="Solicitado"</formula>
    </cfRule>
    <cfRule type="expression" dxfId="2" priority="61177">
      <formula>$B941="Confirmado"</formula>
    </cfRule>
    <cfRule type="expression" dxfId="2298" priority="61176">
      <formula>$B941="Cancelado"</formula>
    </cfRule>
    <cfRule type="expression" dxfId="2300" priority="61142">
      <formula>$B941="Frontera"</formula>
    </cfRule>
    <cfRule type="expression" dxfId="2299" priority="61143">
      <formula>$B941="Cargado"</formula>
    </cfRule>
    <cfRule type="expression" dxfId="2301" priority="61141">
      <formula>$B941="Descargado"</formula>
    </cfRule>
    <cfRule type="expression" dxfId="2302" priority="61140">
      <formula>$B941="Liberado"</formula>
    </cfRule>
    <cfRule type="expression" dxfId="2" priority="61145">
      <formula>$B941="Confirmado"</formula>
    </cfRule>
    <cfRule type="expression" dxfId="2296" priority="61146">
      <formula>$B941="Solicitado"</formula>
    </cfRule>
    <cfRule type="expression" dxfId="2295" priority="61179">
      <formula>$B941="Arribado"</formula>
    </cfRule>
    <cfRule type="expression" dxfId="2295" priority="61147">
      <formula>$B941="Arribado"</formula>
    </cfRule>
    <cfRule type="expression" dxfId="2298" priority="61144">
      <formula>$B941="Cancelado"</formula>
    </cfRule>
  </conditionalFormatting>
  <conditionalFormatting sqref="B942">
    <cfRule type="expression" dxfId="2296" priority="61394">
      <formula>$B942="Solicitado"</formula>
    </cfRule>
    <cfRule type="expression" dxfId="2" priority="61393">
      <formula>$B942="Confirmado"</formula>
    </cfRule>
    <cfRule type="expression" dxfId="2298" priority="61392">
      <formula>$B942="Cancelado"</formula>
    </cfRule>
    <cfRule type="expression" dxfId="2299" priority="61391">
      <formula>$B942="Cargado"</formula>
    </cfRule>
    <cfRule type="expression" dxfId="2302" priority="61388">
      <formula>$B942="Liberado"</formula>
    </cfRule>
    <cfRule type="expression" dxfId="2301" priority="61389">
      <formula>$B942="Descargado"</formula>
    </cfRule>
    <cfRule type="expression" dxfId="2300" priority="61390">
      <formula>$B942="Frontera"</formula>
    </cfRule>
    <cfRule type="expression" dxfId="2300" priority="61358">
      <formula>$B942="Frontera"</formula>
    </cfRule>
    <cfRule type="expression" dxfId="2295" priority="61395">
      <formula>$B942="Arribado"</formula>
    </cfRule>
    <cfRule type="expression" dxfId="2302" priority="61356">
      <formula>$B942="Liberado"</formula>
    </cfRule>
    <cfRule type="expression" dxfId="2301" priority="61357">
      <formula>$B942="Descargado"</formula>
    </cfRule>
    <cfRule type="expression" dxfId="2299" priority="61359">
      <formula>$B942="Cargado"</formula>
    </cfRule>
    <cfRule type="expression" dxfId="2298" priority="61360">
      <formula>$B942="Cancelado"</formula>
    </cfRule>
    <cfRule type="expression" dxfId="2" priority="61361">
      <formula>$B942="Confirmado"</formula>
    </cfRule>
    <cfRule type="expression" dxfId="2296" priority="61362">
      <formula>$B942="Solicitado"</formula>
    </cfRule>
    <cfRule type="expression" dxfId="2295" priority="61363">
      <formula>$B942="Arribado"</formula>
    </cfRule>
  </conditionalFormatting>
  <conditionalFormatting sqref="B945">
    <cfRule type="expression" dxfId="2295" priority="60891">
      <formula>$B945="Arribado"</formula>
    </cfRule>
    <cfRule type="expression" dxfId="2296" priority="60858">
      <formula>$B945="Solicitado"</formula>
    </cfRule>
    <cfRule type="expression" dxfId="2302" priority="60884">
      <formula>$B945="Liberado"</formula>
    </cfRule>
    <cfRule type="expression" dxfId="2296" priority="60890">
      <formula>$B945="Solicitado"</formula>
    </cfRule>
    <cfRule type="expression" dxfId="2300" priority="60854">
      <formula>$B945="Frontera"</formula>
    </cfRule>
    <cfRule type="expression" dxfId="2295" priority="60859">
      <formula>$B945="Arribado"</formula>
    </cfRule>
    <cfRule type="expression" dxfId="2302" priority="60852">
      <formula>$B945="Liberado"</formula>
    </cfRule>
    <cfRule type="expression" dxfId="2301" priority="60853">
      <formula>$B945="Descargado"</formula>
    </cfRule>
    <cfRule type="expression" dxfId="2300" priority="60886">
      <formula>$B945="Frontera"</formula>
    </cfRule>
    <cfRule type="expression" dxfId="2299" priority="60855">
      <formula>$B945="Cargado"</formula>
    </cfRule>
    <cfRule type="expression" dxfId="2298" priority="60856">
      <formula>$B945="Cancelado"</formula>
    </cfRule>
    <cfRule type="expression" dxfId="2301" priority="60885">
      <formula>$B945="Descargado"</formula>
    </cfRule>
    <cfRule type="expression" dxfId="2" priority="60857">
      <formula>$B945="Confirmado"</formula>
    </cfRule>
    <cfRule type="expression" dxfId="2299" priority="60887">
      <formula>$B945="Cargado"</formula>
    </cfRule>
    <cfRule type="expression" dxfId="2" priority="60889">
      <formula>$B945="Confirmado"</formula>
    </cfRule>
    <cfRule type="expression" dxfId="2298" priority="60888">
      <formula>$B945="Cancelado"</formula>
    </cfRule>
  </conditionalFormatting>
  <conditionalFormatting sqref="B950">
    <cfRule type="expression" dxfId="2298" priority="61320">
      <formula>$B950="Cancelado"</formula>
    </cfRule>
    <cfRule type="expression" dxfId="2" priority="61321">
      <formula>$B950="Confirmado"</formula>
    </cfRule>
    <cfRule type="expression" dxfId="2295" priority="61323">
      <formula>$B950="Arribado"</formula>
    </cfRule>
    <cfRule type="expression" dxfId="2" priority="61289">
      <formula>$B950="Confirmado"</formula>
    </cfRule>
    <cfRule type="expression" dxfId="2301" priority="61285">
      <formula>$B950="Descargado"</formula>
    </cfRule>
    <cfRule type="expression" dxfId="2299" priority="61319">
      <formula>$B950="Cargado"</formula>
    </cfRule>
    <cfRule type="expression" dxfId="2301" priority="61317">
      <formula>$B950="Descargado"</formula>
    </cfRule>
    <cfRule type="expression" dxfId="2300" priority="61318">
      <formula>$B950="Frontera"</formula>
    </cfRule>
    <cfRule type="expression" dxfId="2296" priority="61322">
      <formula>$B950="Solicitado"</formula>
    </cfRule>
    <cfRule type="expression" dxfId="2296" priority="61290">
      <formula>$B950="Solicitado"</formula>
    </cfRule>
    <cfRule type="expression" dxfId="2295" priority="61291">
      <formula>$B950="Arribado"</formula>
    </cfRule>
    <cfRule type="expression" dxfId="2302" priority="61316">
      <formula>$B950="Liberado"</formula>
    </cfRule>
    <cfRule type="expression" dxfId="2302" priority="61284">
      <formula>$B950="Liberado"</formula>
    </cfRule>
    <cfRule type="expression" dxfId="2300" priority="61286">
      <formula>$B950="Frontera"</formula>
    </cfRule>
    <cfRule type="expression" dxfId="2299" priority="61287">
      <formula>$B950="Cargado"</formula>
    </cfRule>
    <cfRule type="expression" dxfId="2298" priority="61288">
      <formula>$B950="Cancelado"</formula>
    </cfRule>
  </conditionalFormatting>
  <conditionalFormatting sqref="B951:B952">
    <cfRule type="expression" dxfId="2301" priority="61245">
      <formula>$B951="Descargado"</formula>
    </cfRule>
    <cfRule type="expression" dxfId="2300" priority="61246">
      <formula>$B951="Frontera"</formula>
    </cfRule>
    <cfRule type="expression" dxfId="2296" priority="61250">
      <formula>$B951="Solicitado"</formula>
    </cfRule>
    <cfRule type="expression" dxfId="2298" priority="61248">
      <formula>$B951="Cancelado"</formula>
    </cfRule>
    <cfRule type="expression" dxfId="2" priority="61249">
      <formula>$B951="Confirmado"</formula>
    </cfRule>
    <cfRule type="expression" dxfId="2300" priority="61214">
      <formula>$B951="Frontera"</formula>
    </cfRule>
    <cfRule type="expression" dxfId="2301" priority="61213">
      <formula>$B951="Descargado"</formula>
    </cfRule>
    <cfRule type="expression" dxfId="2295" priority="61219">
      <formula>$B951="Arribado"</formula>
    </cfRule>
    <cfRule type="expression" dxfId="2298" priority="61216">
      <formula>$B951="Cancelado"</formula>
    </cfRule>
    <cfRule type="expression" dxfId="2299" priority="61215">
      <formula>$B951="Cargado"</formula>
    </cfRule>
    <cfRule type="expression" dxfId="2296" priority="61218">
      <formula>$B951="Solicitado"</formula>
    </cfRule>
    <cfRule type="expression" dxfId="2302" priority="61244">
      <formula>$B951="Liberado"</formula>
    </cfRule>
    <cfRule type="expression" dxfId="2299" priority="61247">
      <formula>$B951="Cargado"</formula>
    </cfRule>
    <cfRule type="expression" dxfId="2302" priority="61212">
      <formula>$B951="Liberado"</formula>
    </cfRule>
    <cfRule type="expression" dxfId="2295" priority="61251">
      <formula>$B951="Arribado"</formula>
    </cfRule>
    <cfRule type="expression" dxfId="2" priority="61217">
      <formula>$B951="Confirmado"</formula>
    </cfRule>
  </conditionalFormatting>
  <conditionalFormatting sqref="B954">
    <cfRule type="expression" dxfId="2300" priority="61102">
      <formula>$B954="Frontera"</formula>
    </cfRule>
    <cfRule type="expression" dxfId="2296" priority="61106">
      <formula>$B954="Solicitado"</formula>
    </cfRule>
    <cfRule type="expression" dxfId="2" priority="61105">
      <formula>$B954="Confirmado"</formula>
    </cfRule>
    <cfRule type="expression" dxfId="2298" priority="61104">
      <formula>$B954="Cancelado"</formula>
    </cfRule>
    <cfRule type="expression" dxfId="2299" priority="61103">
      <formula>$B954="Cargado"</formula>
    </cfRule>
    <cfRule type="expression" dxfId="2299" priority="61071">
      <formula>$B954="Cargado"</formula>
    </cfRule>
    <cfRule type="expression" dxfId="2302" priority="61100">
      <formula>$B954="Liberado"</formula>
    </cfRule>
    <cfRule type="expression" dxfId="2295" priority="61075">
      <formula>$B954="Arribado"</formula>
    </cfRule>
    <cfRule type="expression" dxfId="2296" priority="61074">
      <formula>$B954="Solicitado"</formula>
    </cfRule>
    <cfRule type="expression" dxfId="2295" priority="61107">
      <formula>$B954="Arribado"</formula>
    </cfRule>
    <cfRule type="expression" dxfId="2" priority="61073">
      <formula>$B954="Confirmado"</formula>
    </cfRule>
    <cfRule type="expression" dxfId="2298" priority="61072">
      <formula>$B954="Cancelado"</formula>
    </cfRule>
    <cfRule type="expression" dxfId="2300" priority="61070">
      <formula>$B954="Frontera"</formula>
    </cfRule>
    <cfRule type="expression" dxfId="2301" priority="61069">
      <formula>$B954="Descargado"</formula>
    </cfRule>
    <cfRule type="expression" dxfId="2302" priority="61068">
      <formula>$B954="Liberado"</formula>
    </cfRule>
    <cfRule type="expression" dxfId="2301" priority="61101">
      <formula>$B954="Descargado"</formula>
    </cfRule>
  </conditionalFormatting>
  <conditionalFormatting sqref="B964">
    <cfRule type="expression" dxfId="2299" priority="60959">
      <formula>$B964="Cargado"</formula>
    </cfRule>
    <cfRule type="expression" dxfId="2298" priority="60960">
      <formula>$B964="Cancelado"</formula>
    </cfRule>
    <cfRule type="expression" dxfId="2301" priority="60925">
      <formula>$B964="Descargado"</formula>
    </cfRule>
    <cfRule type="expression" dxfId="2298" priority="60928">
      <formula>$B964="Cancelado"</formula>
    </cfRule>
    <cfRule type="expression" dxfId="2" priority="60961">
      <formula>$B964="Confirmado"</formula>
    </cfRule>
    <cfRule type="expression" dxfId="2296" priority="60962">
      <formula>$B964="Solicitado"</formula>
    </cfRule>
    <cfRule type="expression" dxfId="2" priority="60929">
      <formula>$B964="Confirmado"</formula>
    </cfRule>
    <cfRule type="expression" dxfId="2300" priority="60926">
      <formula>$B964="Frontera"</formula>
    </cfRule>
    <cfRule type="expression" dxfId="2299" priority="60927">
      <formula>$B964="Cargado"</formula>
    </cfRule>
    <cfRule type="expression" dxfId="2302" priority="60956">
      <formula>$B964="Liberado"</formula>
    </cfRule>
    <cfRule type="expression" dxfId="2301" priority="60957">
      <formula>$B964="Descargado"</formula>
    </cfRule>
    <cfRule type="expression" dxfId="2300" priority="60958">
      <formula>$B964="Frontera"</formula>
    </cfRule>
    <cfRule type="expression" dxfId="2295" priority="60931">
      <formula>$B964="Arribado"</formula>
    </cfRule>
    <cfRule type="expression" dxfId="2296" priority="60930">
      <formula>$B964="Solicitado"</formula>
    </cfRule>
    <cfRule type="expression" dxfId="2295" priority="60963">
      <formula>$B964="Arribado"</formula>
    </cfRule>
    <cfRule type="expression" dxfId="2302" priority="60924">
      <formula>$B964="Liberado"</formula>
    </cfRule>
  </conditionalFormatting>
  <conditionalFormatting sqref="B965 B955:B963">
    <cfRule type="expression" dxfId="2" priority="61001">
      <formula>$B955="Confirmado"</formula>
    </cfRule>
    <cfRule type="expression" dxfId="2296" priority="61002">
      <formula>$B955="Solicitado"</formula>
    </cfRule>
    <cfRule type="expression" dxfId="2295" priority="61003">
      <formula>$B955="Arribado"</formula>
    </cfRule>
    <cfRule type="expression" dxfId="2302" priority="61028">
      <formula>$B955="Liberado"</formula>
    </cfRule>
    <cfRule type="expression" dxfId="2301" priority="61029">
      <formula>$B955="Descargado"</formula>
    </cfRule>
    <cfRule type="expression" dxfId="2300" priority="61030">
      <formula>$B955="Frontera"</formula>
    </cfRule>
    <cfRule type="expression" dxfId="2299" priority="61031">
      <formula>$B955="Cargado"</formula>
    </cfRule>
    <cfRule type="expression" dxfId="2298" priority="61032">
      <formula>$B955="Cancelado"</formula>
    </cfRule>
    <cfRule type="expression" dxfId="2" priority="61033">
      <formula>$B955="Confirmado"</formula>
    </cfRule>
    <cfRule type="expression" dxfId="2296" priority="61034">
      <formula>$B955="Solicitado"</formula>
    </cfRule>
    <cfRule type="expression" dxfId="2295" priority="61035">
      <formula>$B955="Arribado"</formula>
    </cfRule>
    <cfRule type="expression" dxfId="2302" priority="60996">
      <formula>$B955="Liberado"</formula>
    </cfRule>
    <cfRule type="expression" dxfId="2301" priority="60997">
      <formula>$B955="Descargado"</formula>
    </cfRule>
    <cfRule type="expression" dxfId="2300" priority="60998">
      <formula>$B955="Frontera"</formula>
    </cfRule>
    <cfRule type="expression" dxfId="2299" priority="60999">
      <formula>$B955="Cargado"</formula>
    </cfRule>
    <cfRule type="expression" dxfId="2298" priority="61000">
      <formula>$B955="Cancelado"</formula>
    </cfRule>
  </conditionalFormatting>
  <conditionalFormatting sqref="B966:B967">
    <cfRule type="expression" dxfId="2295" priority="60787">
      <formula>$B966="Arribado"</formula>
    </cfRule>
    <cfRule type="expression" dxfId="2296" priority="60786">
      <formula>$B966="Solicitado"</formula>
    </cfRule>
    <cfRule type="expression" dxfId="2" priority="60785">
      <formula>$B966="Confirmado"</formula>
    </cfRule>
    <cfRule type="expression" dxfId="2298" priority="60784">
      <formula>$B966="Cancelado"</formula>
    </cfRule>
    <cfRule type="expression" dxfId="2299" priority="60783">
      <formula>$B966="Cargado"</formula>
    </cfRule>
    <cfRule type="expression" dxfId="2300" priority="60782">
      <formula>$B966="Frontera"</formula>
    </cfRule>
    <cfRule type="expression" dxfId="2301" priority="60781">
      <formula>$B966="Descargado"</formula>
    </cfRule>
    <cfRule type="expression" dxfId="2302" priority="60780">
      <formula>$B966="Liberado"</formula>
    </cfRule>
    <cfRule type="expression" dxfId="2300" priority="60814">
      <formula>$B966="Frontera"</formula>
    </cfRule>
    <cfRule type="expression" dxfId="2295" priority="60819">
      <formula>$B966="Arribado"</formula>
    </cfRule>
    <cfRule type="expression" dxfId="2296" priority="60818">
      <formula>$B966="Solicitado"</formula>
    </cfRule>
    <cfRule type="expression" dxfId="2" priority="60817">
      <formula>$B966="Confirmado"</formula>
    </cfRule>
    <cfRule type="expression" dxfId="2298" priority="60816">
      <formula>$B966="Cancelado"</formula>
    </cfRule>
    <cfRule type="expression" dxfId="2299" priority="60815">
      <formula>$B966="Cargado"</formula>
    </cfRule>
    <cfRule type="expression" dxfId="2301" priority="60813">
      <formula>$B966="Descargado"</formula>
    </cfRule>
    <cfRule type="expression" dxfId="2302" priority="60812">
      <formula>$B966="Liberado"</formula>
    </cfRule>
  </conditionalFormatting>
  <conditionalFormatting sqref="B968">
    <cfRule type="expression" dxfId="2295" priority="60603">
      <formula>$B968="Arribado"</formula>
    </cfRule>
    <cfRule type="expression" dxfId="2302" priority="60596">
      <formula>$B968="Liberado"</formula>
    </cfRule>
    <cfRule type="expression" dxfId="2295" priority="60571">
      <formula>$B968="Arribado"</formula>
    </cfRule>
    <cfRule type="expression" dxfId="2301" priority="60597">
      <formula>$B968="Descargado"</formula>
    </cfRule>
    <cfRule type="expression" dxfId="2302" priority="60564">
      <formula>$B968="Liberado"</formula>
    </cfRule>
    <cfRule type="expression" dxfId="2300" priority="60566">
      <formula>$B968="Frontera"</formula>
    </cfRule>
    <cfRule type="expression" dxfId="2301" priority="60565">
      <formula>$B968="Descargado"</formula>
    </cfRule>
    <cfRule type="expression" dxfId="2298" priority="60568">
      <formula>$B968="Cancelado"</formula>
    </cfRule>
    <cfRule type="expression" dxfId="2299" priority="60567">
      <formula>$B968="Cargado"</formula>
    </cfRule>
    <cfRule type="expression" dxfId="2296" priority="60602">
      <formula>$B968="Solicitado"</formula>
    </cfRule>
    <cfRule type="expression" dxfId="2" priority="60601">
      <formula>$B968="Confirmado"</formula>
    </cfRule>
    <cfRule type="expression" dxfId="2298" priority="60600">
      <formula>$B968="Cancelado"</formula>
    </cfRule>
    <cfRule type="expression" dxfId="2299" priority="60599">
      <formula>$B968="Cargado"</formula>
    </cfRule>
    <cfRule type="expression" dxfId="2300" priority="60598">
      <formula>$B968="Frontera"</formula>
    </cfRule>
    <cfRule type="expression" dxfId="2" priority="60569">
      <formula>$B968="Confirmado"</formula>
    </cfRule>
    <cfRule type="expression" dxfId="2296" priority="60570">
      <formula>$B968="Solicitado"</formula>
    </cfRule>
  </conditionalFormatting>
  <conditionalFormatting sqref="B969">
    <cfRule type="expression" dxfId="2" priority="60673">
      <formula>$B969="Confirmado"</formula>
    </cfRule>
    <cfRule type="expression" dxfId="2296" priority="60674">
      <formula>$B969="Solicitado"</formula>
    </cfRule>
    <cfRule type="expression" dxfId="2295" priority="60675">
      <formula>$B969="Arribado"</formula>
    </cfRule>
    <cfRule type="expression" dxfId="2301" priority="60669">
      <formula>$B969="Descargado"</formula>
    </cfRule>
    <cfRule type="expression" dxfId="2302" priority="60668">
      <formula>$B969="Liberado"</formula>
    </cfRule>
    <cfRule type="expression" dxfId="2295" priority="60643">
      <formula>$B969="Arribado"</formula>
    </cfRule>
    <cfRule type="expression" dxfId="2" priority="60641">
      <formula>$B969="Confirmado"</formula>
    </cfRule>
    <cfRule type="expression" dxfId="2296" priority="60642">
      <formula>$B969="Solicitado"</formula>
    </cfRule>
    <cfRule type="expression" dxfId="2300" priority="60638">
      <formula>$B969="Frontera"</formula>
    </cfRule>
    <cfRule type="expression" dxfId="2301" priority="60637">
      <formula>$B969="Descargado"</formula>
    </cfRule>
    <cfRule type="expression" dxfId="2302" priority="60636">
      <formula>$B969="Liberado"</formula>
    </cfRule>
    <cfRule type="expression" dxfId="2299" priority="60639">
      <formula>$B969="Cargado"</formula>
    </cfRule>
    <cfRule type="expression" dxfId="2298" priority="60640">
      <formula>$B969="Cancelado"</formula>
    </cfRule>
    <cfRule type="expression" dxfId="2298" priority="60672">
      <formula>$B969="Cancelado"</formula>
    </cfRule>
    <cfRule type="expression" dxfId="2299" priority="60671">
      <formula>$B969="Cargado"</formula>
    </cfRule>
    <cfRule type="expression" dxfId="2300" priority="60670">
      <formula>$B969="Frontera"</formula>
    </cfRule>
  </conditionalFormatting>
  <conditionalFormatting sqref="B970">
    <cfRule type="expression" dxfId="2" priority="60745">
      <formula>$B970="Confirmado"</formula>
    </cfRule>
    <cfRule type="expression" dxfId="2302" priority="60708">
      <formula>$B970="Liberado"</formula>
    </cfRule>
    <cfRule type="expression" dxfId="2302" priority="60740">
      <formula>$B970="Liberado"</formula>
    </cfRule>
    <cfRule type="expression" dxfId="2301" priority="60741">
      <formula>$B970="Descargado"</formula>
    </cfRule>
    <cfRule type="expression" dxfId="2301" priority="60709">
      <formula>$B970="Descargado"</formula>
    </cfRule>
    <cfRule type="expression" dxfId="2295" priority="60715">
      <formula>$B970="Arribado"</formula>
    </cfRule>
    <cfRule type="expression" dxfId="2300" priority="60710">
      <formula>$B970="Frontera"</formula>
    </cfRule>
    <cfRule type="expression" dxfId="2298" priority="60712">
      <formula>$B970="Cancelado"</formula>
    </cfRule>
    <cfRule type="expression" dxfId="2" priority="60713">
      <formula>$B970="Confirmado"</formula>
    </cfRule>
    <cfRule type="expression" dxfId="2299" priority="60743">
      <formula>$B970="Cargado"</formula>
    </cfRule>
    <cfRule type="expression" dxfId="2299" priority="60711">
      <formula>$B970="Cargado"</formula>
    </cfRule>
    <cfRule type="expression" dxfId="2298" priority="60744">
      <formula>$B970="Cancelado"</formula>
    </cfRule>
    <cfRule type="expression" dxfId="2296" priority="60746">
      <formula>$B970="Solicitado"</formula>
    </cfRule>
    <cfRule type="expression" dxfId="2295" priority="60747">
      <formula>$B970="Arribado"</formula>
    </cfRule>
    <cfRule type="expression" dxfId="2296" priority="60714">
      <formula>$B970="Solicitado"</formula>
    </cfRule>
    <cfRule type="expression" dxfId="2300" priority="60742">
      <formula>$B970="Frontera"</formula>
    </cfRule>
  </conditionalFormatting>
  <conditionalFormatting sqref="B971">
    <cfRule type="expression" dxfId="2300" priority="60526">
      <formula>$B971="Frontera"</formula>
    </cfRule>
    <cfRule type="expression" dxfId="2299" priority="60527">
      <formula>$B971="Cargado"</formula>
    </cfRule>
    <cfRule type="expression" dxfId="2298" priority="60528">
      <formula>$B971="Cancelado"</formula>
    </cfRule>
    <cfRule type="expression" dxfId="2" priority="60529">
      <formula>$B971="Confirmado"</formula>
    </cfRule>
    <cfRule type="expression" dxfId="2296" priority="60530">
      <formula>$B971="Solicitado"</formula>
    </cfRule>
    <cfRule type="expression" dxfId="2295" priority="60531">
      <formula>$B971="Arribado"</formula>
    </cfRule>
    <cfRule type="expression" dxfId="2302" priority="60492">
      <formula>$B971="Liberado"</formula>
    </cfRule>
    <cfRule type="expression" dxfId="2" priority="60497">
      <formula>$B971="Confirmado"</formula>
    </cfRule>
    <cfRule type="expression" dxfId="2296" priority="60498">
      <formula>$B971="Solicitado"</formula>
    </cfRule>
    <cfRule type="expression" dxfId="2295" priority="60499">
      <formula>$B971="Arribado"</formula>
    </cfRule>
    <cfRule type="expression" dxfId="2298" priority="60496">
      <formula>$B971="Cancelado"</formula>
    </cfRule>
    <cfRule type="expression" dxfId="2299" priority="60495">
      <formula>$B971="Cargado"</formula>
    </cfRule>
    <cfRule type="expression" dxfId="2300" priority="60494">
      <formula>$B971="Frontera"</formula>
    </cfRule>
    <cfRule type="expression" dxfId="2301" priority="60493">
      <formula>$B971="Descargado"</formula>
    </cfRule>
    <cfRule type="expression" dxfId="2302" priority="60524">
      <formula>$B971="Liberado"</formula>
    </cfRule>
    <cfRule type="expression" dxfId="2301" priority="60525">
      <formula>$B971="Descargado"</formula>
    </cfRule>
  </conditionalFormatting>
  <conditionalFormatting sqref="B972:B973 B976">
    <cfRule type="expression" dxfId="2300" priority="60454">
      <formula>$B972="Frontera"</formula>
    </cfRule>
    <cfRule type="expression" dxfId="2302" priority="60420">
      <formula>$B972="Liberado"</formula>
    </cfRule>
    <cfRule type="expression" dxfId="2299" priority="60455">
      <formula>$B972="Cargado"</formula>
    </cfRule>
    <cfRule type="expression" dxfId="2298" priority="60456">
      <formula>$B972="Cancelado"</formula>
    </cfRule>
    <cfRule type="expression" dxfId="2" priority="60457">
      <formula>$B972="Confirmado"</formula>
    </cfRule>
    <cfRule type="expression" dxfId="2300" priority="60422">
      <formula>$B972="Frontera"</formula>
    </cfRule>
    <cfRule type="expression" dxfId="2295" priority="60459">
      <formula>$B972="Arribado"</formula>
    </cfRule>
    <cfRule type="expression" dxfId="2296" priority="60458">
      <formula>$B972="Solicitado"</formula>
    </cfRule>
    <cfRule type="expression" dxfId="2301" priority="60421">
      <formula>$B972="Descargado"</formula>
    </cfRule>
    <cfRule type="expression" dxfId="2299" priority="60423">
      <formula>$B972="Cargado"</formula>
    </cfRule>
    <cfRule type="expression" dxfId="2298" priority="60424">
      <formula>$B972="Cancelado"</formula>
    </cfRule>
    <cfRule type="expression" dxfId="2" priority="60425">
      <formula>$B972="Confirmado"</formula>
    </cfRule>
    <cfRule type="expression" dxfId="2296" priority="60426">
      <formula>$B972="Solicitado"</formula>
    </cfRule>
    <cfRule type="expression" dxfId="2302" priority="60452">
      <formula>$B972="Liberado"</formula>
    </cfRule>
    <cfRule type="expression" dxfId="2295" priority="60427">
      <formula>$B972="Arribado"</formula>
    </cfRule>
    <cfRule type="expression" dxfId="2301" priority="60453">
      <formula>$B972="Descargado"</formula>
    </cfRule>
  </conditionalFormatting>
  <conditionalFormatting sqref="B974">
    <cfRule type="expression" dxfId="2299" priority="59887">
      <formula>$B974="Cargado"</formula>
    </cfRule>
    <cfRule type="expression" dxfId="2298" priority="59888">
      <formula>$B974="Cancelado"</formula>
    </cfRule>
    <cfRule type="expression" dxfId="2" priority="59889">
      <formula>$B974="Confirmado"</formula>
    </cfRule>
    <cfRule type="expression" dxfId="2296" priority="59890">
      <formula>$B974="Solicitado"</formula>
    </cfRule>
    <cfRule type="expression" dxfId="2302" priority="59916">
      <formula>$B974="Liberado"</formula>
    </cfRule>
    <cfRule type="expression" dxfId="2301" priority="59917">
      <formula>$B974="Descargado"</formula>
    </cfRule>
    <cfRule type="expression" dxfId="2300" priority="59918">
      <formula>$B974="Frontera"</formula>
    </cfRule>
    <cfRule type="expression" dxfId="2299" priority="59919">
      <formula>$B974="Cargado"</formula>
    </cfRule>
    <cfRule type="expression" dxfId="2295" priority="59891">
      <formula>$B974="Arribado"</formula>
    </cfRule>
    <cfRule type="expression" dxfId="2298" priority="59920">
      <formula>$B974="Cancelado"</formula>
    </cfRule>
    <cfRule type="expression" dxfId="2" priority="59921">
      <formula>$B974="Confirmado"</formula>
    </cfRule>
    <cfRule type="expression" dxfId="2295" priority="59923">
      <formula>$B974="Arribado"</formula>
    </cfRule>
    <cfRule type="expression" dxfId="2302" priority="59884">
      <formula>$B974="Liberado"</formula>
    </cfRule>
    <cfRule type="expression" dxfId="2301" priority="59885">
      <formula>$B974="Descargado"</formula>
    </cfRule>
    <cfRule type="expression" dxfId="2300" priority="59886">
      <formula>$B974="Frontera"</formula>
    </cfRule>
    <cfRule type="expression" dxfId="2296" priority="59922">
      <formula>$B974="Solicitado"</formula>
    </cfRule>
  </conditionalFormatting>
  <conditionalFormatting sqref="B975">
    <cfRule type="expression" dxfId="2301" priority="59813">
      <formula>$B975="Descargado"</formula>
    </cfRule>
    <cfRule type="expression" dxfId="2299" priority="59847">
      <formula>$B975="Cargado"</formula>
    </cfRule>
    <cfRule type="expression" dxfId="2302" priority="59844">
      <formula>$B975="Liberado"</formula>
    </cfRule>
    <cfRule type="expression" dxfId="2295" priority="59819">
      <formula>$B975="Arribado"</formula>
    </cfRule>
    <cfRule type="expression" dxfId="2296" priority="59818">
      <formula>$B975="Solicitado"</formula>
    </cfRule>
    <cfRule type="expression" dxfId="2" priority="59817">
      <formula>$B975="Confirmado"</formula>
    </cfRule>
    <cfRule type="expression" dxfId="2299" priority="59815">
      <formula>$B975="Cargado"</formula>
    </cfRule>
    <cfRule type="expression" dxfId="2300" priority="59814">
      <formula>$B975="Frontera"</formula>
    </cfRule>
    <cfRule type="expression" dxfId="2302" priority="59812">
      <formula>$B975="Liberado"</formula>
    </cfRule>
    <cfRule type="expression" dxfId="2298" priority="59816">
      <formula>$B975="Cancelado"</formula>
    </cfRule>
    <cfRule type="expression" dxfId="2" priority="59849">
      <formula>$B975="Confirmado"</formula>
    </cfRule>
    <cfRule type="expression" dxfId="2295" priority="59851">
      <formula>$B975="Arribado"</formula>
    </cfRule>
    <cfRule type="expression" dxfId="2296" priority="59850">
      <formula>$B975="Solicitado"</formula>
    </cfRule>
    <cfRule type="expression" dxfId="2300" priority="59846">
      <formula>$B975="Frontera"</formula>
    </cfRule>
    <cfRule type="expression" dxfId="2301" priority="59845">
      <formula>$B975="Descargado"</formula>
    </cfRule>
    <cfRule type="expression" dxfId="2298" priority="59848">
      <formula>$B975="Cancelado"</formula>
    </cfRule>
  </conditionalFormatting>
  <conditionalFormatting sqref="B977">
    <cfRule type="expression" dxfId="2300" priority="60382">
      <formula>$B977="Frontera"</formula>
    </cfRule>
    <cfRule type="expression" dxfId="2301" priority="60381">
      <formula>$B977="Descargado"</formula>
    </cfRule>
    <cfRule type="expression" dxfId="2302" priority="60380">
      <formula>$B977="Liberado"</formula>
    </cfRule>
    <cfRule type="expression" dxfId="2295" priority="60355">
      <formula>$B977="Arribado"</formula>
    </cfRule>
    <cfRule type="expression" dxfId="2296" priority="60354">
      <formula>$B977="Solicitado"</formula>
    </cfRule>
    <cfRule type="expression" dxfId="2299" priority="60383">
      <formula>$B977="Cargado"</formula>
    </cfRule>
    <cfRule type="expression" dxfId="2302" priority="60348">
      <formula>$B977="Liberado"</formula>
    </cfRule>
    <cfRule type="expression" dxfId="2301" priority="60349">
      <formula>$B977="Descargado"</formula>
    </cfRule>
    <cfRule type="expression" dxfId="2300" priority="60350">
      <formula>$B977="Frontera"</formula>
    </cfRule>
    <cfRule type="expression" dxfId="2299" priority="60351">
      <formula>$B977="Cargado"</formula>
    </cfRule>
    <cfRule type="expression" dxfId="2298" priority="60352">
      <formula>$B977="Cancelado"</formula>
    </cfRule>
    <cfRule type="expression" dxfId="2" priority="60353">
      <formula>$B977="Confirmado"</formula>
    </cfRule>
    <cfRule type="expression" dxfId="2295" priority="60387">
      <formula>$B977="Arribado"</formula>
    </cfRule>
    <cfRule type="expression" dxfId="2296" priority="60386">
      <formula>$B977="Solicitado"</formula>
    </cfRule>
    <cfRule type="expression" dxfId="2" priority="60385">
      <formula>$B977="Confirmado"</formula>
    </cfRule>
    <cfRule type="expression" dxfId="2298" priority="60384">
      <formula>$B977="Cancelado"</formula>
    </cfRule>
  </conditionalFormatting>
  <conditionalFormatting sqref="B978">
    <cfRule type="expression" dxfId="2302" priority="60028">
      <formula>$B978="Liberado"</formula>
    </cfRule>
    <cfRule type="expression" dxfId="2302" priority="60060">
      <formula>$B978="Liberado"</formula>
    </cfRule>
    <cfRule type="expression" dxfId="2295" priority="60035">
      <formula>$B978="Arribado"</formula>
    </cfRule>
    <cfRule type="expression" dxfId="2299" priority="60063">
      <formula>$B978="Cargado"</formula>
    </cfRule>
    <cfRule type="expression" dxfId="2296" priority="60034">
      <formula>$B978="Solicitado"</formula>
    </cfRule>
    <cfRule type="expression" dxfId="2" priority="60033">
      <formula>$B978="Confirmado"</formula>
    </cfRule>
    <cfRule type="expression" dxfId="2298" priority="60032">
      <formula>$B978="Cancelado"</formula>
    </cfRule>
    <cfRule type="expression" dxfId="2299" priority="60031">
      <formula>$B978="Cargado"</formula>
    </cfRule>
    <cfRule type="expression" dxfId="2300" priority="60030">
      <formula>$B978="Frontera"</formula>
    </cfRule>
    <cfRule type="expression" dxfId="2301" priority="60029">
      <formula>$B978="Descargado"</formula>
    </cfRule>
    <cfRule type="expression" dxfId="2300" priority="60062">
      <formula>$B978="Frontera"</formula>
    </cfRule>
    <cfRule type="expression" dxfId="2298" priority="60064">
      <formula>$B978="Cancelado"</formula>
    </cfRule>
    <cfRule type="expression" dxfId="2" priority="60065">
      <formula>$B978="Confirmado"</formula>
    </cfRule>
    <cfRule type="expression" dxfId="2296" priority="60066">
      <formula>$B978="Solicitado"</formula>
    </cfRule>
    <cfRule type="expression" dxfId="2295" priority="60067">
      <formula>$B978="Arribado"</formula>
    </cfRule>
    <cfRule type="expression" dxfId="2301" priority="60061">
      <formula>$B978="Descargado"</formula>
    </cfRule>
  </conditionalFormatting>
  <conditionalFormatting sqref="B979:B981 B983:B987 B989">
    <cfRule type="expression" dxfId="2302" priority="59956">
      <formula>$B979="Liberado"</formula>
    </cfRule>
    <cfRule type="expression" dxfId="2295" priority="59995">
      <formula>$B979="Arribado"</formula>
    </cfRule>
    <cfRule type="expression" dxfId="2296" priority="59994">
      <formula>$B979="Solicitado"</formula>
    </cfRule>
    <cfRule type="expression" dxfId="2" priority="59993">
      <formula>$B979="Confirmado"</formula>
    </cfRule>
    <cfRule type="expression" dxfId="2298" priority="59992">
      <formula>$B979="Cancelado"</formula>
    </cfRule>
    <cfRule type="expression" dxfId="2299" priority="59991">
      <formula>$B979="Cargado"</formula>
    </cfRule>
    <cfRule type="expression" dxfId="2300" priority="59990">
      <formula>$B979="Frontera"</formula>
    </cfRule>
    <cfRule type="expression" dxfId="2301" priority="59989">
      <formula>$B979="Descargado"</formula>
    </cfRule>
    <cfRule type="expression" dxfId="2302" priority="59988">
      <formula>$B979="Liberado"</formula>
    </cfRule>
    <cfRule type="expression" dxfId="2295" priority="59963">
      <formula>$B979="Arribado"</formula>
    </cfRule>
    <cfRule type="expression" dxfId="2296" priority="59962">
      <formula>$B979="Solicitado"</formula>
    </cfRule>
    <cfRule type="expression" dxfId="2" priority="59961">
      <formula>$B979="Confirmado"</formula>
    </cfRule>
    <cfRule type="expression" dxfId="2298" priority="59960">
      <formula>$B979="Cancelado"</formula>
    </cfRule>
    <cfRule type="expression" dxfId="2299" priority="59959">
      <formula>$B979="Cargado"</formula>
    </cfRule>
    <cfRule type="expression" dxfId="2300" priority="59958">
      <formula>$B979="Frontera"</formula>
    </cfRule>
    <cfRule type="expression" dxfId="2301" priority="59957">
      <formula>$B979="Descargado"</formula>
    </cfRule>
  </conditionalFormatting>
  <conditionalFormatting sqref="B982">
    <cfRule type="expression" dxfId="2301" priority="59325">
      <formula>$B982="Descargado"</formula>
    </cfRule>
    <cfRule type="expression" dxfId="2302" priority="59324">
      <formula>$B982="Liberado"</formula>
    </cfRule>
    <cfRule type="expression" dxfId="2300" priority="59334">
      <formula>$B982="Frontera"</formula>
    </cfRule>
    <cfRule type="expression" dxfId="2299" priority="59335">
      <formula>$B982="Cargado"</formula>
    </cfRule>
    <cfRule type="expression" dxfId="2301" priority="59333">
      <formula>$B982="Descargado"</formula>
    </cfRule>
    <cfRule type="expression" dxfId="2302" priority="59332">
      <formula>$B982="Liberado"</formula>
    </cfRule>
    <cfRule type="expression" dxfId="2295" priority="59331">
      <formula>$B982="Arribado"</formula>
    </cfRule>
    <cfRule type="expression" dxfId="2296" priority="59330">
      <formula>$B982="Solicitado"</formula>
    </cfRule>
    <cfRule type="expression" dxfId="2" priority="59329">
      <formula>$B982="Confirmado"</formula>
    </cfRule>
    <cfRule type="expression" dxfId="2298" priority="59328">
      <formula>$B982="Cancelado"</formula>
    </cfRule>
    <cfRule type="expression" dxfId="2299" priority="59327">
      <formula>$B982="Cargado"</formula>
    </cfRule>
    <cfRule type="expression" dxfId="2300" priority="59326">
      <formula>$B982="Frontera"</formula>
    </cfRule>
    <cfRule type="expression" dxfId="2298" priority="59336">
      <formula>$B982="Cancelado"</formula>
    </cfRule>
    <cfRule type="expression" dxfId="2" priority="59337">
      <formula>$B982="Confirmado"</formula>
    </cfRule>
    <cfRule type="expression" dxfId="2296" priority="59338">
      <formula>$B982="Solicitado"</formula>
    </cfRule>
    <cfRule type="expression" dxfId="2295" priority="59339">
      <formula>$B982="Arribado"</formula>
    </cfRule>
  </conditionalFormatting>
  <conditionalFormatting sqref="B988">
    <cfRule type="expression" dxfId="2301" priority="58997">
      <formula>$B988="Descargado"</formula>
    </cfRule>
    <cfRule type="expression" dxfId="2300" priority="58998">
      <formula>$B988="Frontera"</formula>
    </cfRule>
    <cfRule type="expression" dxfId="2299" priority="58999">
      <formula>$B988="Cargado"</formula>
    </cfRule>
    <cfRule type="expression" dxfId="2298" priority="59000">
      <formula>$B988="Cancelado"</formula>
    </cfRule>
    <cfRule type="expression" dxfId="2295" priority="59003">
      <formula>$B988="Arribado"</formula>
    </cfRule>
    <cfRule type="expression" dxfId="2296" priority="58994">
      <formula>$B988="Solicitado"</formula>
    </cfRule>
    <cfRule type="expression" dxfId="2300" priority="58990">
      <formula>$B988="Frontera"</formula>
    </cfRule>
    <cfRule type="expression" dxfId="2301" priority="58989">
      <formula>$B988="Descargado"</formula>
    </cfRule>
    <cfRule type="expression" dxfId="2" priority="59001">
      <formula>$B988="Confirmado"</formula>
    </cfRule>
    <cfRule type="expression" dxfId="2296" priority="59002">
      <formula>$B988="Solicitado"</formula>
    </cfRule>
    <cfRule type="expression" dxfId="2302" priority="58996">
      <formula>$B988="Liberado"</formula>
    </cfRule>
    <cfRule type="expression" dxfId="2295" priority="58995">
      <formula>$B988="Arribado"</formula>
    </cfRule>
    <cfRule type="expression" dxfId="2302" priority="58988">
      <formula>$B988="Liberado"</formula>
    </cfRule>
    <cfRule type="expression" dxfId="2" priority="58993">
      <formula>$B988="Confirmado"</formula>
    </cfRule>
    <cfRule type="expression" dxfId="2298" priority="58992">
      <formula>$B988="Cancelado"</formula>
    </cfRule>
    <cfRule type="expression" dxfId="2299" priority="58991">
      <formula>$B988="Cargado"</formula>
    </cfRule>
  </conditionalFormatting>
  <conditionalFormatting sqref="B990 B992">
    <cfRule type="expression" dxfId="2299" priority="59239">
      <formula>$B990="Cargado"</formula>
    </cfRule>
    <cfRule type="expression" dxfId="2302" priority="59244">
      <formula>$B990="Liberado"</formula>
    </cfRule>
    <cfRule type="expression" dxfId="2302" priority="59236">
      <formula>$B990="Liberado"</formula>
    </cfRule>
    <cfRule type="expression" dxfId="2298" priority="59248">
      <formula>$B990="Cancelado"</formula>
    </cfRule>
    <cfRule type="expression" dxfId="2" priority="59249">
      <formula>$B990="Confirmado"</formula>
    </cfRule>
    <cfRule type="expression" dxfId="2296" priority="59250">
      <formula>$B990="Solicitado"</formula>
    </cfRule>
    <cfRule type="expression" dxfId="2295" priority="59251">
      <formula>$B990="Arribado"</formula>
    </cfRule>
    <cfRule type="expression" dxfId="2301" priority="59237">
      <formula>$B990="Descargado"</formula>
    </cfRule>
    <cfRule type="expression" dxfId="2300" priority="59238">
      <formula>$B990="Frontera"</formula>
    </cfRule>
    <cfRule type="expression" dxfId="2295" priority="59243">
      <formula>$B990="Arribado"</formula>
    </cfRule>
    <cfRule type="expression" dxfId="2296" priority="59242">
      <formula>$B990="Solicitado"</formula>
    </cfRule>
    <cfRule type="expression" dxfId="2" priority="59241">
      <formula>$B990="Confirmado"</formula>
    </cfRule>
    <cfRule type="expression" dxfId="2298" priority="59240">
      <formula>$B990="Cancelado"</formula>
    </cfRule>
    <cfRule type="expression" dxfId="2301" priority="59245">
      <formula>$B990="Descargado"</formula>
    </cfRule>
    <cfRule type="expression" dxfId="2300" priority="59246">
      <formula>$B990="Frontera"</formula>
    </cfRule>
    <cfRule type="expression" dxfId="2299" priority="59247">
      <formula>$B990="Cargado"</formula>
    </cfRule>
  </conditionalFormatting>
  <conditionalFormatting sqref="B991">
    <cfRule type="expression" dxfId="2295" priority="59075">
      <formula>$B991="Arribado"</formula>
    </cfRule>
    <cfRule type="expression" dxfId="2302" priority="59076">
      <formula>$B991="Liberado"</formula>
    </cfRule>
    <cfRule type="expression" dxfId="2299" priority="59071">
      <formula>$B991="Cargado"</formula>
    </cfRule>
    <cfRule type="expression" dxfId="2" priority="59081">
      <formula>$B991="Confirmado"</formula>
    </cfRule>
    <cfRule type="expression" dxfId="2296" priority="59082">
      <formula>$B991="Solicitado"</formula>
    </cfRule>
    <cfRule type="expression" dxfId="2298" priority="59080">
      <formula>$B991="Cancelado"</formula>
    </cfRule>
    <cfRule type="expression" dxfId="2295" priority="59083">
      <formula>$B991="Arribado"</formula>
    </cfRule>
    <cfRule type="expression" dxfId="2302" priority="59068">
      <formula>$B991="Liberado"</formula>
    </cfRule>
    <cfRule type="expression" dxfId="2301" priority="59069">
      <formula>$B991="Descargado"</formula>
    </cfRule>
    <cfRule type="expression" dxfId="2299" priority="59079">
      <formula>$B991="Cargado"</formula>
    </cfRule>
    <cfRule type="expression" dxfId="2300" priority="59078">
      <formula>$B991="Frontera"</formula>
    </cfRule>
    <cfRule type="expression" dxfId="2298" priority="59072">
      <formula>$B991="Cancelado"</formula>
    </cfRule>
    <cfRule type="expression" dxfId="2" priority="59073">
      <formula>$B991="Confirmado"</formula>
    </cfRule>
    <cfRule type="expression" dxfId="2300" priority="59070">
      <formula>$B991="Frontera"</formula>
    </cfRule>
    <cfRule type="expression" dxfId="2301" priority="59077">
      <formula>$B991="Descargado"</formula>
    </cfRule>
    <cfRule type="expression" dxfId="2296" priority="59074">
      <formula>$B991="Solicitado"</formula>
    </cfRule>
  </conditionalFormatting>
  <conditionalFormatting sqref="B993">
    <cfRule type="expression" dxfId="2" priority="59497">
      <formula>$B993="Confirmado"</formula>
    </cfRule>
    <cfRule type="expression" dxfId="2298" priority="59496">
      <formula>$B993="Cancelado"</formula>
    </cfRule>
    <cfRule type="expression" dxfId="2299" priority="59495">
      <formula>$B993="Cargado"</formula>
    </cfRule>
    <cfRule type="expression" dxfId="2300" priority="59494">
      <formula>$B993="Frontera"</formula>
    </cfRule>
    <cfRule type="expression" dxfId="2301" priority="59493">
      <formula>$B993="Descargado"</formula>
    </cfRule>
    <cfRule type="expression" dxfId="2301" priority="59461">
      <formula>$B993="Descargado"</formula>
    </cfRule>
    <cfRule type="expression" dxfId="2300" priority="59462">
      <formula>$B993="Frontera"</formula>
    </cfRule>
    <cfRule type="expression" dxfId="2299" priority="59463">
      <formula>$B993="Cargado"</formula>
    </cfRule>
    <cfRule type="expression" dxfId="2298" priority="59464">
      <formula>$B993="Cancelado"</formula>
    </cfRule>
    <cfRule type="expression" dxfId="2" priority="59465">
      <formula>$B993="Confirmado"</formula>
    </cfRule>
    <cfRule type="expression" dxfId="2302" priority="59460">
      <formula>$B993="Liberado"</formula>
    </cfRule>
    <cfRule type="expression" dxfId="2296" priority="59466">
      <formula>$B993="Solicitado"</formula>
    </cfRule>
    <cfRule type="expression" dxfId="2295" priority="59467">
      <formula>$B993="Arribado"</formula>
    </cfRule>
    <cfRule type="expression" dxfId="2302" priority="59492">
      <formula>$B993="Liberado"</formula>
    </cfRule>
    <cfRule type="expression" dxfId="2295" priority="59499">
      <formula>$B993="Arribado"</formula>
    </cfRule>
    <cfRule type="expression" dxfId="2296" priority="59498">
      <formula>$B993="Solicitado"</formula>
    </cfRule>
  </conditionalFormatting>
  <conditionalFormatting sqref="B994">
    <cfRule type="expression" dxfId="2299" priority="59407">
      <formula>$B994="Cargado"</formula>
    </cfRule>
    <cfRule type="expression" dxfId="2295" priority="59411">
      <formula>$B994="Arribado"</formula>
    </cfRule>
    <cfRule type="expression" dxfId="2296" priority="59410">
      <formula>$B994="Solicitado"</formula>
    </cfRule>
    <cfRule type="expression" dxfId="2" priority="59409">
      <formula>$B994="Confirmado"</formula>
    </cfRule>
    <cfRule type="expression" dxfId="2298" priority="59408">
      <formula>$B994="Cancelado"</formula>
    </cfRule>
    <cfRule type="expression" dxfId="2302" priority="59372">
      <formula>$B994="Liberado"</formula>
    </cfRule>
    <cfRule type="expression" dxfId="2302" priority="59404">
      <formula>$B994="Liberado"</formula>
    </cfRule>
    <cfRule type="expression" dxfId="2300" priority="59374">
      <formula>$B994="Frontera"</formula>
    </cfRule>
    <cfRule type="expression" dxfId="2298" priority="59376">
      <formula>$B994="Cancelado"</formula>
    </cfRule>
    <cfRule type="expression" dxfId="2301" priority="59405">
      <formula>$B994="Descargado"</formula>
    </cfRule>
    <cfRule type="expression" dxfId="2295" priority="59379">
      <formula>$B994="Arribado"</formula>
    </cfRule>
    <cfRule type="expression" dxfId="2300" priority="59406">
      <formula>$B994="Frontera"</formula>
    </cfRule>
    <cfRule type="expression" dxfId="2296" priority="59378">
      <formula>$B994="Solicitado"</formula>
    </cfRule>
    <cfRule type="expression" dxfId="2301" priority="59373">
      <formula>$B994="Descargado"</formula>
    </cfRule>
    <cfRule type="expression" dxfId="2" priority="59377">
      <formula>$B994="Confirmado"</formula>
    </cfRule>
    <cfRule type="expression" dxfId="2299" priority="59375">
      <formula>$B994="Cargado"</formula>
    </cfRule>
  </conditionalFormatting>
  <conditionalFormatting sqref="B995">
    <cfRule type="expression" dxfId="2301" priority="58861">
      <formula>$B995="Descargado"</formula>
    </cfRule>
    <cfRule type="expression" dxfId="2302" priority="58860">
      <formula>$B995="Liberado"</formula>
    </cfRule>
    <cfRule type="expression" dxfId="2295" priority="58867">
      <formula>$B995="Arribado"</formula>
    </cfRule>
    <cfRule type="expression" dxfId="2296" priority="58866">
      <formula>$B995="Solicitado"</formula>
    </cfRule>
    <cfRule type="expression" dxfId="2" priority="58865">
      <formula>$B995="Confirmado"</formula>
    </cfRule>
    <cfRule type="expression" dxfId="2301" priority="58893">
      <formula>$B995="Descargado"</formula>
    </cfRule>
    <cfRule type="expression" dxfId="2302" priority="58892">
      <formula>$B995="Liberado"</formula>
    </cfRule>
    <cfRule type="expression" dxfId="2298" priority="58896">
      <formula>$B995="Cancelado"</formula>
    </cfRule>
    <cfRule type="expression" dxfId="2298" priority="58864">
      <formula>$B995="Cancelado"</formula>
    </cfRule>
    <cfRule type="expression" dxfId="2299" priority="58863">
      <formula>$B995="Cargado"</formula>
    </cfRule>
    <cfRule type="expression" dxfId="2295" priority="58899">
      <formula>$B995="Arribado"</formula>
    </cfRule>
    <cfRule type="expression" dxfId="2296" priority="58898">
      <formula>$B995="Solicitado"</formula>
    </cfRule>
    <cfRule type="expression" dxfId="2" priority="58897">
      <formula>$B995="Confirmado"</formula>
    </cfRule>
    <cfRule type="expression" dxfId="2300" priority="58862">
      <formula>$B995="Frontera"</formula>
    </cfRule>
    <cfRule type="expression" dxfId="2299" priority="58895">
      <formula>$B995="Cargado"</formula>
    </cfRule>
    <cfRule type="expression" dxfId="2300" priority="58894">
      <formula>$B995="Frontera"</formula>
    </cfRule>
  </conditionalFormatting>
  <conditionalFormatting sqref="B996:B1000">
    <cfRule type="expression" dxfId="2296" priority="58778">
      <formula>$B996="Solicitado"</formula>
    </cfRule>
    <cfRule type="expression" dxfId="2" priority="58777">
      <formula>$B996="Confirmado"</formula>
    </cfRule>
    <cfRule type="expression" dxfId="2" priority="58809">
      <formula>$B996="Confirmado"</formula>
    </cfRule>
    <cfRule type="expression" dxfId="2298" priority="58776">
      <formula>$B996="Cancelado"</formula>
    </cfRule>
    <cfRule type="expression" dxfId="2299" priority="58775">
      <formula>$B996="Cargado"</formula>
    </cfRule>
    <cfRule type="expression" dxfId="2295" priority="58811">
      <formula>$B996="Arribado"</formula>
    </cfRule>
    <cfRule type="expression" dxfId="2301" priority="58773">
      <formula>$B996="Descargado"</formula>
    </cfRule>
    <cfRule type="expression" dxfId="2302" priority="58772">
      <formula>$B996="Liberado"</formula>
    </cfRule>
    <cfRule type="expression" dxfId="2296" priority="58810">
      <formula>$B996="Solicitado"</formula>
    </cfRule>
    <cfRule type="expression" dxfId="2298" priority="58808">
      <formula>$B996="Cancelado"</formula>
    </cfRule>
    <cfRule type="expression" dxfId="2299" priority="58807">
      <formula>$B996="Cargado"</formula>
    </cfRule>
    <cfRule type="expression" dxfId="2300" priority="58806">
      <formula>$B996="Frontera"</formula>
    </cfRule>
    <cfRule type="expression" dxfId="2301" priority="58805">
      <formula>$B996="Descargado"</formula>
    </cfRule>
    <cfRule type="expression" dxfId="2302" priority="58804">
      <formula>$B996="Liberado"</formula>
    </cfRule>
    <cfRule type="expression" dxfId="2295" priority="58779">
      <formula>$B996="Arribado"</formula>
    </cfRule>
    <cfRule type="expression" dxfId="2300" priority="58774">
      <formula>$B996="Frontera"</formula>
    </cfRule>
  </conditionalFormatting>
  <conditionalFormatting sqref="B1001">
    <cfRule type="expression" dxfId="2298" priority="58456">
      <formula>$B1001="Cancelado"</formula>
    </cfRule>
    <cfRule type="expression" dxfId="2" priority="58457">
      <formula>$B1001="Confirmado"</formula>
    </cfRule>
    <cfRule type="expression" dxfId="2296" priority="58458">
      <formula>$B1001="Solicitado"</formula>
    </cfRule>
    <cfRule type="expression" dxfId="2295" priority="58459">
      <formula>$B1001="Arribado"</formula>
    </cfRule>
    <cfRule type="expression" dxfId="2296" priority="58426">
      <formula>$B1001="Solicitado"</formula>
    </cfRule>
    <cfRule type="expression" dxfId="2302" priority="58420">
      <formula>$B1001="Liberado"</formula>
    </cfRule>
    <cfRule type="expression" dxfId="2301" priority="58421">
      <formula>$B1001="Descargado"</formula>
    </cfRule>
    <cfRule type="expression" dxfId="2300" priority="58422">
      <formula>$B1001="Frontera"</formula>
    </cfRule>
    <cfRule type="expression" dxfId="2299" priority="58423">
      <formula>$B1001="Cargado"</formula>
    </cfRule>
    <cfRule type="expression" dxfId="2298" priority="58424">
      <formula>$B1001="Cancelado"</formula>
    </cfRule>
    <cfRule type="expression" dxfId="2" priority="58425">
      <formula>$B1001="Confirmado"</formula>
    </cfRule>
    <cfRule type="expression" dxfId="2295" priority="58427">
      <formula>$B1001="Arribado"</formula>
    </cfRule>
    <cfRule type="expression" dxfId="2302" priority="58452">
      <formula>$B1001="Liberado"</formula>
    </cfRule>
    <cfRule type="expression" dxfId="2301" priority="58453">
      <formula>$B1001="Descargado"</formula>
    </cfRule>
    <cfRule type="expression" dxfId="2300" priority="58454">
      <formula>$B1001="Frontera"</formula>
    </cfRule>
    <cfRule type="expression" dxfId="2299" priority="58455">
      <formula>$B1001="Cargado"</formula>
    </cfRule>
  </conditionalFormatting>
  <conditionalFormatting sqref="B1002">
    <cfRule type="expression" dxfId="2298" priority="58280">
      <formula>$B1002="Cancelado"</formula>
    </cfRule>
    <cfRule type="expression" dxfId="2299" priority="58247">
      <formula>$B1002="Cargado"</formula>
    </cfRule>
    <cfRule type="expression" dxfId="2295" priority="58283">
      <formula>$B1002="Arribado"</formula>
    </cfRule>
    <cfRule type="expression" dxfId="2" priority="58249">
      <formula>$B1002="Confirmado"</formula>
    </cfRule>
    <cfRule type="expression" dxfId="2296" priority="58250">
      <formula>$B1002="Solicitado"</formula>
    </cfRule>
    <cfRule type="expression" dxfId="2301" priority="58245">
      <formula>$B1002="Descargado"</formula>
    </cfRule>
    <cfRule type="expression" dxfId="2300" priority="58246">
      <formula>$B1002="Frontera"</formula>
    </cfRule>
    <cfRule type="expression" dxfId="2295" priority="58251">
      <formula>$B1002="Arribado"</formula>
    </cfRule>
    <cfRule type="expression" dxfId="2301" priority="58277">
      <formula>$B1002="Descargado"</formula>
    </cfRule>
    <cfRule type="expression" dxfId="2299" priority="58279">
      <formula>$B1002="Cargado"</formula>
    </cfRule>
    <cfRule type="expression" dxfId="2" priority="58281">
      <formula>$B1002="Confirmado"</formula>
    </cfRule>
    <cfRule type="expression" dxfId="2300" priority="58278">
      <formula>$B1002="Frontera"</formula>
    </cfRule>
    <cfRule type="expression" dxfId="2302" priority="58276">
      <formula>$B1002="Liberado"</formula>
    </cfRule>
    <cfRule type="expression" dxfId="2298" priority="58248">
      <formula>$B1002="Cancelado"</formula>
    </cfRule>
    <cfRule type="expression" dxfId="2296" priority="58282">
      <formula>$B1002="Solicitado"</formula>
    </cfRule>
    <cfRule type="expression" dxfId="2302" priority="58244">
      <formula>$B1002="Liberado"</formula>
    </cfRule>
  </conditionalFormatting>
  <conditionalFormatting sqref="B1003:B1004">
    <cfRule type="expression" dxfId="2300" priority="58718">
      <formula>$B1003="Frontera"</formula>
    </cfRule>
    <cfRule type="expression" dxfId="2301" priority="58717">
      <formula>$B1003="Descargado"</formula>
    </cfRule>
    <cfRule type="expression" dxfId="2295" priority="58691">
      <formula>$B1003="Arribado"</formula>
    </cfRule>
    <cfRule type="expression" dxfId="2" priority="58689">
      <formula>$B1003="Confirmado"</formula>
    </cfRule>
    <cfRule type="expression" dxfId="2298" priority="58688">
      <formula>$B1003="Cancelado"</formula>
    </cfRule>
    <cfRule type="expression" dxfId="2295" priority="58723">
      <formula>$B1003="Arribado"</formula>
    </cfRule>
    <cfRule type="expression" dxfId="2300" priority="58686">
      <formula>$B1003="Frontera"</formula>
    </cfRule>
    <cfRule type="expression" dxfId="2301" priority="58685">
      <formula>$B1003="Descargado"</formula>
    </cfRule>
    <cfRule type="expression" dxfId="2302" priority="58716">
      <formula>$B1003="Liberado"</formula>
    </cfRule>
    <cfRule type="expression" dxfId="2302" priority="58684">
      <formula>$B1003="Liberado"</formula>
    </cfRule>
    <cfRule type="expression" dxfId="2" priority="58721">
      <formula>$B1003="Confirmado"</formula>
    </cfRule>
    <cfRule type="expression" dxfId="2296" priority="58722">
      <formula>$B1003="Solicitado"</formula>
    </cfRule>
    <cfRule type="expression" dxfId="2296" priority="58690">
      <formula>$B1003="Solicitado"</formula>
    </cfRule>
    <cfRule type="expression" dxfId="2298" priority="58720">
      <formula>$B1003="Cancelado"</formula>
    </cfRule>
    <cfRule type="expression" dxfId="2299" priority="58719">
      <formula>$B1003="Cargado"</formula>
    </cfRule>
    <cfRule type="expression" dxfId="2299" priority="58687">
      <formula>$B1003="Cargado"</formula>
    </cfRule>
  </conditionalFormatting>
  <conditionalFormatting sqref="B1005">
    <cfRule type="expression" dxfId="2301" priority="58645">
      <formula>$B1005="Descargado"</formula>
    </cfRule>
    <cfRule type="expression" dxfId="2" priority="58649">
      <formula>$B1005="Confirmado"</formula>
    </cfRule>
    <cfRule type="expression" dxfId="2301" priority="58637">
      <formula>$B1005="Descargado"</formula>
    </cfRule>
    <cfRule type="expression" dxfId="2302" priority="58636">
      <formula>$B1005="Liberado"</formula>
    </cfRule>
    <cfRule type="expression" dxfId="2300" priority="58638">
      <formula>$B1005="Frontera"</formula>
    </cfRule>
    <cfRule type="expression" dxfId="2299" priority="58639">
      <formula>$B1005="Cargado"</formula>
    </cfRule>
    <cfRule type="expression" dxfId="2295" priority="58651">
      <formula>$B1005="Arribado"</formula>
    </cfRule>
    <cfRule type="expression" dxfId="2295" priority="58643">
      <formula>$B1005="Arribado"</formula>
    </cfRule>
    <cfRule type="expression" dxfId="2296" priority="58650">
      <formula>$B1005="Solicitado"</formula>
    </cfRule>
    <cfRule type="expression" dxfId="2302" priority="58644">
      <formula>$B1005="Liberado"</formula>
    </cfRule>
    <cfRule type="expression" dxfId="2300" priority="58646">
      <formula>$B1005="Frontera"</formula>
    </cfRule>
    <cfRule type="expression" dxfId="2299" priority="58647">
      <formula>$B1005="Cargado"</formula>
    </cfRule>
    <cfRule type="expression" dxfId="2298" priority="58648">
      <formula>$B1005="Cancelado"</formula>
    </cfRule>
    <cfRule type="expression" dxfId="2296" priority="58642">
      <formula>$B1005="Solicitado"</formula>
    </cfRule>
    <cfRule type="expression" dxfId="2" priority="58641">
      <formula>$B1005="Confirmado"</formula>
    </cfRule>
    <cfRule type="expression" dxfId="2298" priority="58640">
      <formula>$B1005="Cancelado"</formula>
    </cfRule>
  </conditionalFormatting>
  <conditionalFormatting sqref="B1006">
    <cfRule type="expression" dxfId="2295" priority="58379">
      <formula>$B1006="Arribado"</formula>
    </cfRule>
    <cfRule type="expression" dxfId="2302" priority="58380">
      <formula>$B1006="Liberado"</formula>
    </cfRule>
    <cfRule type="expression" dxfId="2301" priority="58381">
      <formula>$B1006="Descargado"</formula>
    </cfRule>
    <cfRule type="expression" dxfId="2300" priority="58382">
      <formula>$B1006="Frontera"</formula>
    </cfRule>
    <cfRule type="expression" dxfId="2298" priority="58384">
      <formula>$B1006="Cancelado"</formula>
    </cfRule>
    <cfRule type="expression" dxfId="2" priority="58385">
      <formula>$B1006="Confirmado"</formula>
    </cfRule>
    <cfRule type="expression" dxfId="2295" priority="58387">
      <formula>$B1006="Arribado"</formula>
    </cfRule>
    <cfRule type="expression" dxfId="2296" priority="58386">
      <formula>$B1006="Solicitado"</formula>
    </cfRule>
    <cfRule type="expression" dxfId="2299" priority="58383">
      <formula>$B1006="Cargado"</formula>
    </cfRule>
    <cfRule type="expression" dxfId="2302" priority="58372">
      <formula>$B1006="Liberado"</formula>
    </cfRule>
    <cfRule type="expression" dxfId="2301" priority="58373">
      <formula>$B1006="Descargado"</formula>
    </cfRule>
    <cfRule type="expression" dxfId="2300" priority="58374">
      <formula>$B1006="Frontera"</formula>
    </cfRule>
    <cfRule type="expression" dxfId="2299" priority="58375">
      <formula>$B1006="Cargado"</formula>
    </cfRule>
    <cfRule type="expression" dxfId="2298" priority="58376">
      <formula>$B1006="Cancelado"</formula>
    </cfRule>
    <cfRule type="expression" dxfId="2" priority="58377">
      <formula>$B1006="Confirmado"</formula>
    </cfRule>
    <cfRule type="expression" dxfId="2296" priority="58378">
      <formula>$B1006="Solicitado"</formula>
    </cfRule>
  </conditionalFormatting>
  <conditionalFormatting sqref="B1007">
    <cfRule type="expression" dxfId="2296" priority="58554">
      <formula>$B1007="Solicitado"</formula>
    </cfRule>
    <cfRule type="expression" dxfId="2" priority="58553">
      <formula>$B1007="Confirmado"</formula>
    </cfRule>
    <cfRule type="expression" dxfId="2298" priority="58552">
      <formula>$B1007="Cancelado"</formula>
    </cfRule>
    <cfRule type="expression" dxfId="2299" priority="58551">
      <formula>$B1007="Cargado"</formula>
    </cfRule>
    <cfRule type="expression" dxfId="2300" priority="58550">
      <formula>$B1007="Frontera"</formula>
    </cfRule>
    <cfRule type="expression" dxfId="2300" priority="58558">
      <formula>$B1007="Frontera"</formula>
    </cfRule>
    <cfRule type="expression" dxfId="2295" priority="58563">
      <formula>$B1007="Arribado"</formula>
    </cfRule>
    <cfRule type="expression" dxfId="2299" priority="58559">
      <formula>$B1007="Cargado"</formula>
    </cfRule>
    <cfRule type="expression" dxfId="2301" priority="58549">
      <formula>$B1007="Descargado"</formula>
    </cfRule>
    <cfRule type="expression" dxfId="2302" priority="58556">
      <formula>$B1007="Liberado"</formula>
    </cfRule>
    <cfRule type="expression" dxfId="2301" priority="58557">
      <formula>$B1007="Descargado"</formula>
    </cfRule>
    <cfRule type="expression" dxfId="2302" priority="58548">
      <formula>$B1007="Liberado"</formula>
    </cfRule>
    <cfRule type="expression" dxfId="2295" priority="58555">
      <formula>$B1007="Arribado"</formula>
    </cfRule>
    <cfRule type="expression" dxfId="2296" priority="58562">
      <formula>$B1007="Solicitado"</formula>
    </cfRule>
    <cfRule type="expression" dxfId="2" priority="58561">
      <formula>$B1007="Confirmado"</formula>
    </cfRule>
    <cfRule type="expression" dxfId="2298" priority="58560">
      <formula>$B1007="Cancelado"</formula>
    </cfRule>
  </conditionalFormatting>
  <conditionalFormatting sqref="B1008">
    <cfRule type="expression" dxfId="2301" priority="58189">
      <formula>$B1008="Descargado"</formula>
    </cfRule>
    <cfRule type="expression" dxfId="2300" priority="58190">
      <formula>$B1008="Frontera"</formula>
    </cfRule>
    <cfRule type="expression" dxfId="2299" priority="58191">
      <formula>$B1008="Cargado"</formula>
    </cfRule>
    <cfRule type="expression" dxfId="2295" priority="58195">
      <formula>$B1008="Arribado"</formula>
    </cfRule>
    <cfRule type="expression" dxfId="2" priority="58193">
      <formula>$B1008="Confirmado"</formula>
    </cfRule>
    <cfRule type="expression" dxfId="2296" priority="58194">
      <formula>$B1008="Solicitado"</formula>
    </cfRule>
    <cfRule type="expression" dxfId="2302" priority="58156">
      <formula>$B1008="Liberado"</formula>
    </cfRule>
    <cfRule type="expression" dxfId="2301" priority="58157">
      <formula>$B1008="Descargado"</formula>
    </cfRule>
    <cfRule type="expression" dxfId="2300" priority="58158">
      <formula>$B1008="Frontera"</formula>
    </cfRule>
    <cfRule type="expression" dxfId="2299" priority="58159">
      <formula>$B1008="Cargado"</formula>
    </cfRule>
    <cfRule type="expression" dxfId="2298" priority="58160">
      <formula>$B1008="Cancelado"</formula>
    </cfRule>
    <cfRule type="expression" dxfId="2" priority="58161">
      <formula>$B1008="Confirmado"</formula>
    </cfRule>
    <cfRule type="expression" dxfId="2302" priority="58188">
      <formula>$B1008="Liberado"</formula>
    </cfRule>
    <cfRule type="expression" dxfId="2296" priority="58162">
      <formula>$B1008="Solicitado"</formula>
    </cfRule>
    <cfRule type="expression" dxfId="2295" priority="58163">
      <formula>$B1008="Arribado"</formula>
    </cfRule>
    <cfRule type="expression" dxfId="2298" priority="58192">
      <formula>$B1008="Cancelado"</formula>
    </cfRule>
  </conditionalFormatting>
  <conditionalFormatting sqref="B1017">
    <cfRule type="expression" dxfId="2298" priority="57592">
      <formula>$B1017="Cancelado"</formula>
    </cfRule>
    <cfRule type="expression" dxfId="2299" priority="57591">
      <formula>$B1017="Cargado"</formula>
    </cfRule>
    <cfRule type="expression" dxfId="2301" priority="57589">
      <formula>$B1017="Descargado"</formula>
    </cfRule>
    <cfRule type="expression" dxfId="2296" priority="57594">
      <formula>$B1017="Solicitado"</formula>
    </cfRule>
    <cfRule type="expression" dxfId="2" priority="57593">
      <formula>$B1017="Confirmado"</formula>
    </cfRule>
    <cfRule type="expression" dxfId="2295" priority="57587">
      <formula>$B1017="Arribado"</formula>
    </cfRule>
    <cfRule type="expression" dxfId="2296" priority="57586">
      <formula>$B1017="Solicitado"</formula>
    </cfRule>
    <cfRule type="expression" dxfId="2" priority="57585">
      <formula>$B1017="Confirmado"</formula>
    </cfRule>
    <cfRule type="expression" dxfId="2298" priority="57584">
      <formula>$B1017="Cancelado"</formula>
    </cfRule>
    <cfRule type="expression" dxfId="2302" priority="57588">
      <formula>$B1017="Liberado"</formula>
    </cfRule>
    <cfRule type="expression" dxfId="2300" priority="57590">
      <formula>$B1017="Frontera"</formula>
    </cfRule>
    <cfRule type="expression" dxfId="2302" priority="57580">
      <formula>$B1017="Liberado"</formula>
    </cfRule>
    <cfRule type="expression" dxfId="2300" priority="57582">
      <formula>$B1017="Frontera"</formula>
    </cfRule>
    <cfRule type="expression" dxfId="2295" priority="57595">
      <formula>$B1017="Arribado"</formula>
    </cfRule>
    <cfRule type="expression" dxfId="2301" priority="57581">
      <formula>$B1017="Descargado"</formula>
    </cfRule>
    <cfRule type="expression" dxfId="2299" priority="57583">
      <formula>$B1017="Cargado"</formula>
    </cfRule>
  </conditionalFormatting>
  <conditionalFormatting sqref="B1018:B1021 B1009:B1016">
    <cfRule type="expression" dxfId="2295" priority="58075">
      <formula>$B1009="Arribado"</formula>
    </cfRule>
    <cfRule type="expression" dxfId="2295" priority="58107">
      <formula>$B1009="Arribado"</formula>
    </cfRule>
    <cfRule type="expression" dxfId="2" priority="58105">
      <formula>$B1009="Confirmado"</formula>
    </cfRule>
    <cfRule type="expression" dxfId="2298" priority="58104">
      <formula>$B1009="Cancelado"</formula>
    </cfRule>
    <cfRule type="expression" dxfId="2299" priority="58103">
      <formula>$B1009="Cargado"</formula>
    </cfRule>
    <cfRule type="expression" dxfId="2300" priority="58102">
      <formula>$B1009="Frontera"</formula>
    </cfRule>
    <cfRule type="expression" dxfId="2301" priority="58101">
      <formula>$B1009="Descargado"</formula>
    </cfRule>
    <cfRule type="expression" dxfId="2302" priority="58100">
      <formula>$B1009="Liberado"</formula>
    </cfRule>
    <cfRule type="expression" dxfId="2296" priority="58106">
      <formula>$B1009="Solicitado"</formula>
    </cfRule>
    <cfRule type="expression" dxfId="2302" priority="58068">
      <formula>$B1009="Liberado"</formula>
    </cfRule>
    <cfRule type="expression" dxfId="2301" priority="58069">
      <formula>$B1009="Descargado"</formula>
    </cfRule>
    <cfRule type="expression" dxfId="2300" priority="58070">
      <formula>$B1009="Frontera"</formula>
    </cfRule>
    <cfRule type="expression" dxfId="2299" priority="58071">
      <formula>$B1009="Cargado"</formula>
    </cfRule>
    <cfRule type="expression" dxfId="2298" priority="58072">
      <formula>$B1009="Cancelado"</formula>
    </cfRule>
    <cfRule type="expression" dxfId="2" priority="58073">
      <formula>$B1009="Confirmado"</formula>
    </cfRule>
    <cfRule type="expression" dxfId="2296" priority="58074">
      <formula>$B1009="Solicitado"</formula>
    </cfRule>
  </conditionalFormatting>
  <conditionalFormatting sqref="B1022">
    <cfRule type="expression" dxfId="2296" priority="57498">
      <formula>$B1022="Solicitado"</formula>
    </cfRule>
    <cfRule type="expression" dxfId="2295" priority="57507">
      <formula>$B1022="Arribado"</formula>
    </cfRule>
    <cfRule type="expression" dxfId="2296" priority="57506">
      <formula>$B1022="Solicitado"</formula>
    </cfRule>
    <cfRule type="expression" dxfId="2" priority="57505">
      <formula>$B1022="Confirmado"</formula>
    </cfRule>
    <cfRule type="expression" dxfId="2298" priority="57504">
      <formula>$B1022="Cancelado"</formula>
    </cfRule>
    <cfRule type="expression" dxfId="2299" priority="57503">
      <formula>$B1022="Cargado"</formula>
    </cfRule>
    <cfRule type="expression" dxfId="2300" priority="57502">
      <formula>$B1022="Frontera"</formula>
    </cfRule>
    <cfRule type="expression" dxfId="2301" priority="57501">
      <formula>$B1022="Descargado"</formula>
    </cfRule>
    <cfRule type="expression" dxfId="2302" priority="57500">
      <formula>$B1022="Liberado"</formula>
    </cfRule>
    <cfRule type="expression" dxfId="2295" priority="57499">
      <formula>$B1022="Arribado"</formula>
    </cfRule>
    <cfRule type="expression" dxfId="2" priority="57497">
      <formula>$B1022="Confirmado"</formula>
    </cfRule>
    <cfRule type="expression" dxfId="2298" priority="57496">
      <formula>$B1022="Cancelado"</formula>
    </cfRule>
    <cfRule type="expression" dxfId="2299" priority="57495">
      <formula>$B1022="Cargado"</formula>
    </cfRule>
    <cfRule type="expression" dxfId="2302" priority="57492">
      <formula>$B1022="Liberado"</formula>
    </cfRule>
    <cfRule type="expression" dxfId="2301" priority="57493">
      <formula>$B1022="Descargado"</formula>
    </cfRule>
    <cfRule type="expression" dxfId="2300" priority="57494">
      <formula>$B1022="Frontera"</formula>
    </cfRule>
  </conditionalFormatting>
  <conditionalFormatting sqref="B1023:B1025">
    <cfRule type="expression" dxfId="2299" priority="57407">
      <formula>$B1023="Cargado"</formula>
    </cfRule>
    <cfRule type="expression" dxfId="2300" priority="57406">
      <formula>$B1023="Frontera"</formula>
    </cfRule>
    <cfRule type="expression" dxfId="2301" priority="57405">
      <formula>$B1023="Descargado"</formula>
    </cfRule>
    <cfRule type="expression" dxfId="2302" priority="57404">
      <formula>$B1023="Liberado"</formula>
    </cfRule>
    <cfRule type="expression" dxfId="2" priority="57417">
      <formula>$B1023="Confirmado"</formula>
    </cfRule>
    <cfRule type="expression" dxfId="2301" priority="57413">
      <formula>$B1023="Descargado"</formula>
    </cfRule>
    <cfRule type="expression" dxfId="2295" priority="57419">
      <formula>$B1023="Arribado"</formula>
    </cfRule>
    <cfRule type="expression" dxfId="2296" priority="57418">
      <formula>$B1023="Solicitado"</formula>
    </cfRule>
    <cfRule type="expression" dxfId="2298" priority="57416">
      <formula>$B1023="Cancelado"</formula>
    </cfRule>
    <cfRule type="expression" dxfId="2299" priority="57415">
      <formula>$B1023="Cargado"</formula>
    </cfRule>
    <cfRule type="expression" dxfId="2300" priority="57414">
      <formula>$B1023="Frontera"</formula>
    </cfRule>
    <cfRule type="expression" dxfId="2302" priority="57412">
      <formula>$B1023="Liberado"</formula>
    </cfRule>
    <cfRule type="expression" dxfId="2295" priority="57411">
      <formula>$B1023="Arribado"</formula>
    </cfRule>
    <cfRule type="expression" dxfId="2296" priority="57410">
      <formula>$B1023="Solicitado"</formula>
    </cfRule>
    <cfRule type="expression" dxfId="2" priority="57409">
      <formula>$B1023="Confirmado"</formula>
    </cfRule>
    <cfRule type="expression" dxfId="2298" priority="57408">
      <formula>$B1023="Cancelado"</formula>
    </cfRule>
  </conditionalFormatting>
  <conditionalFormatting sqref="B1026">
    <cfRule type="expression" dxfId="2298" priority="56856">
      <formula>$B1026="Cancelado"</formula>
    </cfRule>
    <cfRule type="expression" dxfId="2302" priority="56860">
      <formula>$B1026="Liberado"</formula>
    </cfRule>
    <cfRule type="expression" dxfId="2301" priority="56861">
      <formula>$B1026="Descargado"</formula>
    </cfRule>
    <cfRule type="expression" dxfId="2295" priority="56867">
      <formula>$B1026="Arribado"</formula>
    </cfRule>
    <cfRule type="expression" dxfId="2296" priority="56866">
      <formula>$B1026="Solicitado"</formula>
    </cfRule>
    <cfRule type="expression" dxfId="2" priority="56865">
      <formula>$B1026="Confirmado"</formula>
    </cfRule>
    <cfRule type="expression" dxfId="2" priority="56857">
      <formula>$B1026="Confirmado"</formula>
    </cfRule>
    <cfRule type="expression" dxfId="2296" priority="56858">
      <formula>$B1026="Solicitado"</formula>
    </cfRule>
    <cfRule type="expression" dxfId="2300" priority="56862">
      <formula>$B1026="Frontera"</formula>
    </cfRule>
    <cfRule type="expression" dxfId="2302" priority="56852">
      <formula>$B1026="Liberado"</formula>
    </cfRule>
    <cfRule type="expression" dxfId="2301" priority="56853">
      <formula>$B1026="Descargado"</formula>
    </cfRule>
    <cfRule type="expression" dxfId="2299" priority="56863">
      <formula>$B1026="Cargado"</formula>
    </cfRule>
    <cfRule type="expression" dxfId="2298" priority="56864">
      <formula>$B1026="Cancelado"</formula>
    </cfRule>
    <cfRule type="expression" dxfId="2299" priority="56855">
      <formula>$B1026="Cargado"</formula>
    </cfRule>
    <cfRule type="expression" dxfId="2300" priority="56854">
      <formula>$B1026="Frontera"</formula>
    </cfRule>
    <cfRule type="expression" dxfId="2295" priority="56859">
      <formula>$B1026="Arribado"</formula>
    </cfRule>
  </conditionalFormatting>
  <conditionalFormatting sqref="B1027">
    <cfRule type="expression" dxfId="2296" priority="57330">
      <formula>$B1027="Solicitado"</formula>
    </cfRule>
    <cfRule type="expression" dxfId="2299" priority="57327">
      <formula>$B1027="Cargado"</formula>
    </cfRule>
    <cfRule type="expression" dxfId="2300" priority="57326">
      <formula>$B1027="Frontera"</formula>
    </cfRule>
    <cfRule type="expression" dxfId="2301" priority="57325">
      <formula>$B1027="Descargado"</formula>
    </cfRule>
    <cfRule type="expression" dxfId="2298" priority="57320">
      <formula>$B1027="Cancelado"</formula>
    </cfRule>
    <cfRule type="expression" dxfId="2299" priority="57319">
      <formula>$B1027="Cargado"</formula>
    </cfRule>
    <cfRule type="expression" dxfId="2300" priority="57318">
      <formula>$B1027="Frontera"</formula>
    </cfRule>
    <cfRule type="expression" dxfId="2302" priority="57324">
      <formula>$B1027="Liberado"</formula>
    </cfRule>
    <cfRule type="expression" dxfId="2301" priority="57317">
      <formula>$B1027="Descargado"</formula>
    </cfRule>
    <cfRule type="expression" dxfId="2295" priority="57331">
      <formula>$B1027="Arribado"</formula>
    </cfRule>
    <cfRule type="expression" dxfId="2302" priority="57316">
      <formula>$B1027="Liberado"</formula>
    </cfRule>
    <cfRule type="expression" dxfId="2" priority="57329">
      <formula>$B1027="Confirmado"</formula>
    </cfRule>
    <cfRule type="expression" dxfId="2295" priority="57323">
      <formula>$B1027="Arribado"</formula>
    </cfRule>
    <cfRule type="expression" dxfId="2296" priority="57322">
      <formula>$B1027="Solicitado"</formula>
    </cfRule>
    <cfRule type="expression" dxfId="2" priority="57321">
      <formula>$B1027="Confirmado"</formula>
    </cfRule>
    <cfRule type="expression" dxfId="2298" priority="57328">
      <formula>$B1027="Cancelado"</formula>
    </cfRule>
  </conditionalFormatting>
  <conditionalFormatting sqref="B1028:B1030">
    <cfRule type="expression" dxfId="2299" priority="57231">
      <formula>$B1028="Cargado"</formula>
    </cfRule>
    <cfRule type="expression" dxfId="2300" priority="57238">
      <formula>$B1028="Frontera"</formula>
    </cfRule>
    <cfRule type="expression" dxfId="2302" priority="57228">
      <formula>$B1028="Liberado"</formula>
    </cfRule>
    <cfRule type="expression" dxfId="2301" priority="57229">
      <formula>$B1028="Descargado"</formula>
    </cfRule>
    <cfRule type="expression" dxfId="2300" priority="57230">
      <formula>$B1028="Frontera"</formula>
    </cfRule>
    <cfRule type="expression" dxfId="2295" priority="57243">
      <formula>$B1028="Arribado"</formula>
    </cfRule>
    <cfRule type="expression" dxfId="2" priority="57241">
      <formula>$B1028="Confirmado"</formula>
    </cfRule>
    <cfRule type="expression" dxfId="2302" priority="57236">
      <formula>$B1028="Liberado"</formula>
    </cfRule>
    <cfRule type="expression" dxfId="2295" priority="57235">
      <formula>$B1028="Arribado"</formula>
    </cfRule>
    <cfRule type="expression" dxfId="2298" priority="57232">
      <formula>$B1028="Cancelado"</formula>
    </cfRule>
    <cfRule type="expression" dxfId="2" priority="57233">
      <formula>$B1028="Confirmado"</formula>
    </cfRule>
    <cfRule type="expression" dxfId="2296" priority="57234">
      <formula>$B1028="Solicitado"</formula>
    </cfRule>
    <cfRule type="expression" dxfId="2301" priority="57237">
      <formula>$B1028="Descargado"</formula>
    </cfRule>
    <cfRule type="expression" dxfId="2299" priority="57239">
      <formula>$B1028="Cargado"</formula>
    </cfRule>
    <cfRule type="expression" dxfId="2298" priority="57240">
      <formula>$B1028="Cancelado"</formula>
    </cfRule>
    <cfRule type="expression" dxfId="2296" priority="57242">
      <formula>$B1028="Solicitado"</formula>
    </cfRule>
  </conditionalFormatting>
  <conditionalFormatting sqref="B1033">
    <cfRule type="expression" dxfId="2300" priority="56950">
      <formula>$B1033="Frontera"</formula>
    </cfRule>
    <cfRule type="expression" dxfId="2302" priority="56948">
      <formula>$B1033="Liberado"</formula>
    </cfRule>
    <cfRule type="expression" dxfId="2298" priority="56952">
      <formula>$B1033="Cancelado"</formula>
    </cfRule>
    <cfRule type="expression" dxfId="2296" priority="56946">
      <formula>$B1033="Solicitado"</formula>
    </cfRule>
    <cfRule type="expression" dxfId="2" priority="56953">
      <formula>$B1033="Confirmado"</formula>
    </cfRule>
    <cfRule type="expression" dxfId="2299" priority="56951">
      <formula>$B1033="Cargado"</formula>
    </cfRule>
    <cfRule type="expression" dxfId="2296" priority="56954">
      <formula>$B1033="Solicitado"</formula>
    </cfRule>
    <cfRule type="expression" dxfId="2295" priority="56955">
      <formula>$B1033="Arribado"</formula>
    </cfRule>
    <cfRule type="expression" dxfId="2302" priority="56940">
      <formula>$B1033="Liberado"</formula>
    </cfRule>
    <cfRule type="expression" dxfId="2301" priority="56941">
      <formula>$B1033="Descargado"</formula>
    </cfRule>
    <cfRule type="expression" dxfId="2301" priority="56949">
      <formula>$B1033="Descargado"</formula>
    </cfRule>
    <cfRule type="expression" dxfId="2295" priority="56947">
      <formula>$B1033="Arribado"</formula>
    </cfRule>
    <cfRule type="expression" dxfId="2" priority="56945">
      <formula>$B1033="Confirmado"</formula>
    </cfRule>
    <cfRule type="expression" dxfId="2299" priority="56943">
      <formula>$B1033="Cargado"</formula>
    </cfRule>
    <cfRule type="expression" dxfId="2298" priority="56944">
      <formula>$B1033="Cancelado"</formula>
    </cfRule>
    <cfRule type="expression" dxfId="2300" priority="56942">
      <formula>$B1033="Frontera"</formula>
    </cfRule>
  </conditionalFormatting>
  <conditionalFormatting sqref="B1034">
    <cfRule type="expression" dxfId="2298" priority="56576">
      <formula>$B1034="Cancelado"</formula>
    </cfRule>
    <cfRule type="expression" dxfId="2" priority="56577">
      <formula>$B1034="Confirmado"</formula>
    </cfRule>
    <cfRule type="expression" dxfId="2296" priority="56578">
      <formula>$B1034="Solicitado"</formula>
    </cfRule>
    <cfRule type="expression" dxfId="2302" priority="56580">
      <formula>$B1034="Liberado"</formula>
    </cfRule>
    <cfRule type="expression" dxfId="2299" priority="56575">
      <formula>$B1034="Cargado"</formula>
    </cfRule>
    <cfRule type="expression" dxfId="2301" priority="56573">
      <formula>$B1034="Descargado"</formula>
    </cfRule>
    <cfRule type="expression" dxfId="2302" priority="56572">
      <formula>$B1034="Liberado"</formula>
    </cfRule>
    <cfRule type="expression" dxfId="2295" priority="56587">
      <formula>$B1034="Arribado"</formula>
    </cfRule>
    <cfRule type="expression" dxfId="2296" priority="56586">
      <formula>$B1034="Solicitado"</formula>
    </cfRule>
    <cfRule type="expression" dxfId="2" priority="56585">
      <formula>$B1034="Confirmado"</formula>
    </cfRule>
    <cfRule type="expression" dxfId="2300" priority="56582">
      <formula>$B1034="Frontera"</formula>
    </cfRule>
    <cfRule type="expression" dxfId="2300" priority="56574">
      <formula>$B1034="Frontera"</formula>
    </cfRule>
    <cfRule type="expression" dxfId="2299" priority="56583">
      <formula>$B1034="Cargado"</formula>
    </cfRule>
    <cfRule type="expression" dxfId="2295" priority="56579">
      <formula>$B1034="Arribado"</formula>
    </cfRule>
    <cfRule type="expression" dxfId="2298" priority="56584">
      <formula>$B1034="Cancelado"</formula>
    </cfRule>
    <cfRule type="expression" dxfId="2301" priority="56581">
      <formula>$B1034="Descargado"</formula>
    </cfRule>
  </conditionalFormatting>
  <conditionalFormatting sqref="B1040 B1044:B1049 B1054">
    <cfRule type="expression" dxfId="2301" priority="56381">
      <formula>$B1040="Descargado"</formula>
    </cfRule>
    <cfRule type="expression" dxfId="2302" priority="56380">
      <formula>$B1040="Liberado"</formula>
    </cfRule>
    <cfRule type="expression" dxfId="2300" priority="56382">
      <formula>$B1040="Frontera"</formula>
    </cfRule>
    <cfRule type="expression" dxfId="2299" priority="56383">
      <formula>$B1040="Cargado"</formula>
    </cfRule>
    <cfRule type="expression" dxfId="2298" priority="56384">
      <formula>$B1040="Cancelado"</formula>
    </cfRule>
    <cfRule type="expression" dxfId="2" priority="56385">
      <formula>$B1040="Confirmado"</formula>
    </cfRule>
    <cfRule type="expression" dxfId="2296" priority="56386">
      <formula>$B1040="Solicitado"</formula>
    </cfRule>
    <cfRule type="expression" dxfId="2295" priority="56387">
      <formula>$B1040="Arribado"</formula>
    </cfRule>
    <cfRule type="expression" dxfId="2302" priority="56388">
      <formula>$B1040="Liberado"</formula>
    </cfRule>
    <cfRule type="expression" dxfId="2301" priority="56389">
      <formula>$B1040="Descargado"</formula>
    </cfRule>
    <cfRule type="expression" dxfId="2300" priority="56390">
      <formula>$B1040="Frontera"</formula>
    </cfRule>
    <cfRule type="expression" dxfId="2299" priority="56391">
      <formula>$B1040="Cargado"</formula>
    </cfRule>
    <cfRule type="expression" dxfId="2298" priority="56392">
      <formula>$B1040="Cancelado"</formula>
    </cfRule>
    <cfRule type="expression" dxfId="2" priority="56393">
      <formula>$B1040="Confirmado"</formula>
    </cfRule>
    <cfRule type="expression" dxfId="2296" priority="56394">
      <formula>$B1040="Solicitado"</formula>
    </cfRule>
    <cfRule type="expression" dxfId="2295" priority="56395">
      <formula>$B1040="Arribado"</formula>
    </cfRule>
  </conditionalFormatting>
  <conditionalFormatting sqref="B1041">
    <cfRule type="expression" dxfId="2301" priority="55829">
      <formula>$B1041="Descargado"</formula>
    </cfRule>
    <cfRule type="expression" dxfId="2302" priority="55820">
      <formula>$B1041="Liberado"</formula>
    </cfRule>
    <cfRule type="expression" dxfId="2298" priority="55824">
      <formula>$B1041="Cancelado"</formula>
    </cfRule>
    <cfRule type="expression" dxfId="2299" priority="55823">
      <formula>$B1041="Cargado"</formula>
    </cfRule>
    <cfRule type="expression" dxfId="2295" priority="55827">
      <formula>$B1041="Arribado"</formula>
    </cfRule>
    <cfRule type="expression" dxfId="2" priority="55825">
      <formula>$B1041="Confirmado"</formula>
    </cfRule>
    <cfRule type="expression" dxfId="2300" priority="55822">
      <formula>$B1041="Frontera"</formula>
    </cfRule>
    <cfRule type="expression" dxfId="2301" priority="55821">
      <formula>$B1041="Descargado"</formula>
    </cfRule>
    <cfRule type="expression" dxfId="2296" priority="55826">
      <formula>$B1041="Solicitado"</formula>
    </cfRule>
    <cfRule type="expression" dxfId="2295" priority="55835">
      <formula>$B1041="Arribado"</formula>
    </cfRule>
    <cfRule type="expression" dxfId="2296" priority="55834">
      <formula>$B1041="Solicitado"</formula>
    </cfRule>
    <cfRule type="expression" dxfId="2" priority="55833">
      <formula>$B1041="Confirmado"</formula>
    </cfRule>
    <cfRule type="expression" dxfId="2298" priority="55832">
      <formula>$B1041="Cancelado"</formula>
    </cfRule>
    <cfRule type="expression" dxfId="2299" priority="55831">
      <formula>$B1041="Cargado"</formula>
    </cfRule>
    <cfRule type="expression" dxfId="2300" priority="55830">
      <formula>$B1041="Frontera"</formula>
    </cfRule>
    <cfRule type="expression" dxfId="2302" priority="55828">
      <formula>$B1041="Liberado"</formula>
    </cfRule>
  </conditionalFormatting>
  <conditionalFormatting sqref="B1042:B1043">
    <cfRule type="expression" dxfId="2" priority="55081">
      <formula>$B1042="Confirmado"</formula>
    </cfRule>
    <cfRule type="expression" dxfId="2298" priority="55080">
      <formula>$B1042="Cancelado"</formula>
    </cfRule>
    <cfRule type="expression" dxfId="2299" priority="55079">
      <formula>$B1042="Cargado"</formula>
    </cfRule>
    <cfRule type="expression" dxfId="2295" priority="55083">
      <formula>$B1042="Arribado"</formula>
    </cfRule>
    <cfRule type="expression" dxfId="2300" priority="55070">
      <formula>$B1042="Frontera"</formula>
    </cfRule>
    <cfRule type="expression" dxfId="2301" priority="55069">
      <formula>$B1042="Descargado"</formula>
    </cfRule>
    <cfRule type="expression" dxfId="2302" priority="55068">
      <formula>$B1042="Liberado"</formula>
    </cfRule>
    <cfRule type="expression" dxfId="2299" priority="55071">
      <formula>$B1042="Cargado"</formula>
    </cfRule>
    <cfRule type="expression" dxfId="2298" priority="55072">
      <formula>$B1042="Cancelado"</formula>
    </cfRule>
    <cfRule type="expression" dxfId="2" priority="55073">
      <formula>$B1042="Confirmado"</formula>
    </cfRule>
    <cfRule type="expression" dxfId="2296" priority="55074">
      <formula>$B1042="Solicitado"</formula>
    </cfRule>
    <cfRule type="expression" dxfId="2295" priority="55075">
      <formula>$B1042="Arribado"</formula>
    </cfRule>
    <cfRule type="expression" dxfId="2302" priority="55076">
      <formula>$B1042="Liberado"</formula>
    </cfRule>
    <cfRule type="expression" dxfId="2301" priority="55077">
      <formula>$B1042="Descargado"</formula>
    </cfRule>
    <cfRule type="expression" dxfId="2300" priority="55078">
      <formula>$B1042="Frontera"</formula>
    </cfRule>
    <cfRule type="expression" dxfId="2296" priority="55082">
      <formula>$B1042="Solicitado"</formula>
    </cfRule>
  </conditionalFormatting>
  <conditionalFormatting sqref="B1050">
    <cfRule type="expression" dxfId="2296" priority="55642">
      <formula>$B1050="Solicitado"</formula>
    </cfRule>
    <cfRule type="expression" dxfId="2295" priority="55643">
      <formula>$B1050="Arribado"</formula>
    </cfRule>
    <cfRule type="expression" dxfId="2299" priority="55639">
      <formula>$B1050="Cargado"</formula>
    </cfRule>
    <cfRule type="expression" dxfId="2300" priority="55638">
      <formula>$B1050="Frontera"</formula>
    </cfRule>
    <cfRule type="expression" dxfId="2302" priority="55628">
      <formula>$B1050="Liberado"</formula>
    </cfRule>
    <cfRule type="expression" dxfId="2301" priority="55629">
      <formula>$B1050="Descargado"</formula>
    </cfRule>
    <cfRule type="expression" dxfId="2300" priority="55630">
      <formula>$B1050="Frontera"</formula>
    </cfRule>
    <cfRule type="expression" dxfId="2299" priority="55631">
      <formula>$B1050="Cargado"</formula>
    </cfRule>
    <cfRule type="expression" dxfId="2298" priority="55632">
      <formula>$B1050="Cancelado"</formula>
    </cfRule>
    <cfRule type="expression" dxfId="2" priority="55633">
      <formula>$B1050="Confirmado"</formula>
    </cfRule>
    <cfRule type="expression" dxfId="2296" priority="55634">
      <formula>$B1050="Solicitado"</formula>
    </cfRule>
    <cfRule type="expression" dxfId="2295" priority="55635">
      <formula>$B1050="Arribado"</formula>
    </cfRule>
    <cfRule type="expression" dxfId="2302" priority="55636">
      <formula>$B1050="Liberado"</formula>
    </cfRule>
    <cfRule type="expression" dxfId="2301" priority="55637">
      <formula>$B1050="Descargado"</formula>
    </cfRule>
    <cfRule type="expression" dxfId="2298" priority="55640">
      <formula>$B1050="Cancelado"</formula>
    </cfRule>
    <cfRule type="expression" dxfId="2" priority="55641">
      <formula>$B1050="Confirmado"</formula>
    </cfRule>
  </conditionalFormatting>
  <conditionalFormatting sqref="B1051">
    <cfRule type="expression" dxfId="2299" priority="55551">
      <formula>$B1051="Cargado"</formula>
    </cfRule>
    <cfRule type="expression" dxfId="2296" priority="55554">
      <formula>$B1051="Solicitado"</formula>
    </cfRule>
    <cfRule type="expression" dxfId="2" priority="55553">
      <formula>$B1051="Confirmado"</formula>
    </cfRule>
    <cfRule type="expression" dxfId="2298" priority="55552">
      <formula>$B1051="Cancelado"</formula>
    </cfRule>
    <cfRule type="expression" dxfId="2300" priority="55550">
      <formula>$B1051="Frontera"</formula>
    </cfRule>
    <cfRule type="expression" dxfId="2299" priority="55543">
      <formula>$B1051="Cargado"</formula>
    </cfRule>
    <cfRule type="expression" dxfId="2300" priority="55542">
      <formula>$B1051="Frontera"</formula>
    </cfRule>
    <cfRule type="expression" dxfId="2302" priority="55548">
      <formula>$B1051="Liberado"</formula>
    </cfRule>
    <cfRule type="expression" dxfId="2301" priority="55541">
      <formula>$B1051="Descargado"</formula>
    </cfRule>
    <cfRule type="expression" dxfId="2295" priority="55547">
      <formula>$B1051="Arribado"</formula>
    </cfRule>
    <cfRule type="expression" dxfId="2296" priority="55546">
      <formula>$B1051="Solicitado"</formula>
    </cfRule>
    <cfRule type="expression" dxfId="2" priority="55545">
      <formula>$B1051="Confirmado"</formula>
    </cfRule>
    <cfRule type="expression" dxfId="2302" priority="55540">
      <formula>$B1051="Liberado"</formula>
    </cfRule>
    <cfRule type="expression" dxfId="2298" priority="55544">
      <formula>$B1051="Cancelado"</formula>
    </cfRule>
    <cfRule type="expression" dxfId="2295" priority="55555">
      <formula>$B1051="Arribado"</formula>
    </cfRule>
    <cfRule type="expression" dxfId="2301" priority="55549">
      <formula>$B1051="Descargado"</formula>
    </cfRule>
  </conditionalFormatting>
  <conditionalFormatting sqref="B1052">
    <cfRule type="expression" dxfId="2302" priority="55452">
      <formula>$B1052="Liberado"</formula>
    </cfRule>
    <cfRule type="expression" dxfId="2301" priority="55453">
      <formula>$B1052="Descargado"</formula>
    </cfRule>
    <cfRule type="expression" dxfId="2300" priority="55454">
      <formula>$B1052="Frontera"</formula>
    </cfRule>
    <cfRule type="expression" dxfId="2300" priority="55462">
      <formula>$B1052="Frontera"</formula>
    </cfRule>
    <cfRule type="expression" dxfId="2295" priority="55467">
      <formula>$B1052="Arribado"</formula>
    </cfRule>
    <cfRule type="expression" dxfId="2296" priority="55466">
      <formula>$B1052="Solicitado"</formula>
    </cfRule>
    <cfRule type="expression" dxfId="2" priority="55465">
      <formula>$B1052="Confirmado"</formula>
    </cfRule>
    <cfRule type="expression" dxfId="2298" priority="55464">
      <formula>$B1052="Cancelado"</formula>
    </cfRule>
    <cfRule type="expression" dxfId="2299" priority="55463">
      <formula>$B1052="Cargado"</formula>
    </cfRule>
    <cfRule type="expression" dxfId="2301" priority="55461">
      <formula>$B1052="Descargado"</formula>
    </cfRule>
    <cfRule type="expression" dxfId="2302" priority="55460">
      <formula>$B1052="Liberado"</formula>
    </cfRule>
    <cfRule type="expression" dxfId="2295" priority="55459">
      <formula>$B1052="Arribado"</formula>
    </cfRule>
    <cfRule type="expression" dxfId="2" priority="55457">
      <formula>$B1052="Confirmado"</formula>
    </cfRule>
    <cfRule type="expression" dxfId="2298" priority="55456">
      <formula>$B1052="Cancelado"</formula>
    </cfRule>
    <cfRule type="expression" dxfId="2296" priority="55458">
      <formula>$B1052="Solicitado"</formula>
    </cfRule>
    <cfRule type="expression" dxfId="2299" priority="55455">
      <formula>$B1052="Cargado"</formula>
    </cfRule>
  </conditionalFormatting>
  <conditionalFormatting sqref="B1053">
    <cfRule type="expression" dxfId="2301" priority="55269">
      <formula>$B1053="Descargado"</formula>
    </cfRule>
    <cfRule type="expression" dxfId="2296" priority="55266">
      <formula>$B1053="Solicitado"</formula>
    </cfRule>
    <cfRule type="expression" dxfId="2295" priority="55267">
      <formula>$B1053="Arribado"</formula>
    </cfRule>
    <cfRule type="expression" dxfId="2302" priority="55268">
      <formula>$B1053="Liberado"</formula>
    </cfRule>
    <cfRule type="expression" dxfId="2300" priority="55270">
      <formula>$B1053="Frontera"</formula>
    </cfRule>
    <cfRule type="expression" dxfId="2298" priority="55272">
      <formula>$B1053="Cancelado"</formula>
    </cfRule>
    <cfRule type="expression" dxfId="2" priority="55273">
      <formula>$B1053="Confirmado"</formula>
    </cfRule>
    <cfRule type="expression" dxfId="2296" priority="55274">
      <formula>$B1053="Solicitado"</formula>
    </cfRule>
    <cfRule type="expression" dxfId="2295" priority="55275">
      <formula>$B1053="Arribado"</formula>
    </cfRule>
    <cfRule type="expression" dxfId="2299" priority="55271">
      <formula>$B1053="Cargado"</formula>
    </cfRule>
    <cfRule type="expression" dxfId="2302" priority="55260">
      <formula>$B1053="Liberado"</formula>
    </cfRule>
    <cfRule type="expression" dxfId="2301" priority="55261">
      <formula>$B1053="Descargado"</formula>
    </cfRule>
    <cfRule type="expression" dxfId="2300" priority="55262">
      <formula>$B1053="Frontera"</formula>
    </cfRule>
    <cfRule type="expression" dxfId="2299" priority="55263">
      <formula>$B1053="Cargado"</formula>
    </cfRule>
    <cfRule type="expression" dxfId="2298" priority="55264">
      <formula>$B1053="Cancelado"</formula>
    </cfRule>
    <cfRule type="expression" dxfId="2" priority="55265">
      <formula>$B1053="Confirmado"</formula>
    </cfRule>
  </conditionalFormatting>
  <conditionalFormatting sqref="B1064">
    <cfRule type="expression" dxfId="2302" priority="54372">
      <formula>$B1064="Liberado"</formula>
    </cfRule>
    <cfRule type="expression" dxfId="2301" priority="54381">
      <formula>$B1064="Descargado"</formula>
    </cfRule>
    <cfRule type="expression" dxfId="2295" priority="54387">
      <formula>$B1064="Arribado"</formula>
    </cfRule>
    <cfRule type="expression" dxfId="2300" priority="54374">
      <formula>$B1064="Frontera"</formula>
    </cfRule>
    <cfRule type="expression" dxfId="2299" priority="54375">
      <formula>$B1064="Cargado"</formula>
    </cfRule>
    <cfRule type="expression" dxfId="2301" priority="54373">
      <formula>$B1064="Descargado"</formula>
    </cfRule>
    <cfRule type="expression" dxfId="2300" priority="54382">
      <formula>$B1064="Frontera"</formula>
    </cfRule>
    <cfRule type="expression" dxfId="2298" priority="54376">
      <formula>$B1064="Cancelado"</formula>
    </cfRule>
    <cfRule type="expression" dxfId="2" priority="54377">
      <formula>$B1064="Confirmado"</formula>
    </cfRule>
    <cfRule type="expression" dxfId="2" priority="54385">
      <formula>$B1064="Confirmado"</formula>
    </cfRule>
    <cfRule type="expression" dxfId="2296" priority="54378">
      <formula>$B1064="Solicitado"</formula>
    </cfRule>
    <cfRule type="expression" dxfId="2295" priority="54379">
      <formula>$B1064="Arribado"</formula>
    </cfRule>
    <cfRule type="expression" dxfId="2302" priority="54380">
      <formula>$B1064="Liberado"</formula>
    </cfRule>
    <cfRule type="expression" dxfId="2296" priority="54386">
      <formula>$B1064="Solicitado"</formula>
    </cfRule>
    <cfRule type="expression" dxfId="2298" priority="54384">
      <formula>$B1064="Cancelado"</formula>
    </cfRule>
    <cfRule type="expression" dxfId="2299" priority="54383">
      <formula>$B1064="Cargado"</formula>
    </cfRule>
  </conditionalFormatting>
  <conditionalFormatting sqref="B1065">
    <cfRule type="expression" dxfId="2298" priority="54576">
      <formula>$B1065="Cancelado"</formula>
    </cfRule>
    <cfRule type="expression" dxfId="2299" priority="54575">
      <formula>$B1065="Cargado"</formula>
    </cfRule>
    <cfRule type="expression" dxfId="2295" priority="54571">
      <formula>$B1065="Arribado"</formula>
    </cfRule>
    <cfRule type="expression" dxfId="2296" priority="54570">
      <formula>$B1065="Solicitado"</formula>
    </cfRule>
    <cfRule type="expression" dxfId="2301" priority="54565">
      <formula>$B1065="Descargado"</formula>
    </cfRule>
    <cfRule type="expression" dxfId="2301" priority="54573">
      <formula>$B1065="Descargado"</formula>
    </cfRule>
    <cfRule type="expression" dxfId="2302" priority="54572">
      <formula>$B1065="Liberado"</formula>
    </cfRule>
    <cfRule type="expression" dxfId="2295" priority="54579">
      <formula>$B1065="Arribado"</formula>
    </cfRule>
    <cfRule type="expression" dxfId="2300" priority="54574">
      <formula>$B1065="Frontera"</formula>
    </cfRule>
    <cfRule type="expression" dxfId="2302" priority="54564">
      <formula>$B1065="Liberado"</formula>
    </cfRule>
    <cfRule type="expression" dxfId="2" priority="54569">
      <formula>$B1065="Confirmado"</formula>
    </cfRule>
    <cfRule type="expression" dxfId="2298" priority="54568">
      <formula>$B1065="Cancelado"</formula>
    </cfRule>
    <cfRule type="expression" dxfId="2299" priority="54567">
      <formula>$B1065="Cargado"</formula>
    </cfRule>
    <cfRule type="expression" dxfId="2300" priority="54566">
      <formula>$B1065="Frontera"</formula>
    </cfRule>
    <cfRule type="expression" dxfId="2296" priority="54578">
      <formula>$B1065="Solicitado"</formula>
    </cfRule>
    <cfRule type="expression" dxfId="2" priority="54577">
      <formula>$B1065="Confirmado"</formula>
    </cfRule>
  </conditionalFormatting>
  <conditionalFormatting sqref="B1066:B1067">
    <cfRule type="expression" dxfId="2302" priority="54180">
      <formula>$B1066="Liberado"</formula>
    </cfRule>
    <cfRule type="expression" dxfId="2298" priority="54184">
      <formula>$B1066="Cancelado"</formula>
    </cfRule>
    <cfRule type="expression" dxfId="2300" priority="54182">
      <formula>$B1066="Frontera"</formula>
    </cfRule>
    <cfRule type="expression" dxfId="2295" priority="54187">
      <formula>$B1066="Arribado"</formula>
    </cfRule>
    <cfRule type="expression" dxfId="2302" priority="54188">
      <formula>$B1066="Liberado"</formula>
    </cfRule>
    <cfRule type="expression" dxfId="2295" priority="54195">
      <formula>$B1066="Arribado"</formula>
    </cfRule>
    <cfRule type="expression" dxfId="2301" priority="54181">
      <formula>$B1066="Descargado"</formula>
    </cfRule>
    <cfRule type="expression" dxfId="2301" priority="54189">
      <formula>$B1066="Descargado"</formula>
    </cfRule>
    <cfRule type="expression" dxfId="2300" priority="54190">
      <formula>$B1066="Frontera"</formula>
    </cfRule>
    <cfRule type="expression" dxfId="2299" priority="54191">
      <formula>$B1066="Cargado"</formula>
    </cfRule>
    <cfRule type="expression" dxfId="2299" priority="54183">
      <formula>$B1066="Cargado"</formula>
    </cfRule>
    <cfRule type="expression" dxfId="2298" priority="54192">
      <formula>$B1066="Cancelado"</formula>
    </cfRule>
    <cfRule type="expression" dxfId="2" priority="54193">
      <formula>$B1066="Confirmado"</formula>
    </cfRule>
    <cfRule type="expression" dxfId="2296" priority="54194">
      <formula>$B1066="Solicitado"</formula>
    </cfRule>
    <cfRule type="expression" dxfId="2296" priority="54186">
      <formula>$B1066="Solicitado"</formula>
    </cfRule>
    <cfRule type="expression" dxfId="2" priority="54185">
      <formula>$B1066="Confirmado"</formula>
    </cfRule>
  </conditionalFormatting>
  <conditionalFormatting sqref="B1068:B1069">
    <cfRule type="expression" dxfId="2295" priority="53003">
      <formula>$B1068="Arribado"</formula>
    </cfRule>
    <cfRule type="expression" dxfId="2302" priority="53004">
      <formula>$B1068="Liberado"</formula>
    </cfRule>
    <cfRule type="expression" dxfId="2300" priority="53006">
      <formula>$B1068="Frontera"</formula>
    </cfRule>
    <cfRule type="expression" dxfId="2299" priority="53007">
      <formula>$B1068="Cargado"</formula>
    </cfRule>
    <cfRule type="expression" dxfId="2298" priority="53008">
      <formula>$B1068="Cancelado"</formula>
    </cfRule>
    <cfRule type="expression" dxfId="2" priority="53009">
      <formula>$B1068="Confirmado"</formula>
    </cfRule>
    <cfRule type="expression" dxfId="2296" priority="53010">
      <formula>$B1068="Solicitado"</formula>
    </cfRule>
    <cfRule type="expression" dxfId="2295" priority="53011">
      <formula>$B1068="Arribado"</formula>
    </cfRule>
    <cfRule type="expression" dxfId="2301" priority="53005">
      <formula>$B1068="Descargado"</formula>
    </cfRule>
    <cfRule type="expression" dxfId="2302" priority="52996">
      <formula>$B1068="Liberado"</formula>
    </cfRule>
    <cfRule type="expression" dxfId="2301" priority="52997">
      <formula>$B1068="Descargado"</formula>
    </cfRule>
    <cfRule type="expression" dxfId="2300" priority="52998">
      <formula>$B1068="Frontera"</formula>
    </cfRule>
    <cfRule type="expression" dxfId="2299" priority="52999">
      <formula>$B1068="Cargado"</formula>
    </cfRule>
    <cfRule type="expression" dxfId="2298" priority="53000">
      <formula>$B1068="Cancelado"</formula>
    </cfRule>
    <cfRule type="expression" dxfId="2" priority="53001">
      <formula>$B1068="Confirmado"</formula>
    </cfRule>
    <cfRule type="expression" dxfId="2296" priority="53002">
      <formula>$B1068="Solicitado"</formula>
    </cfRule>
  </conditionalFormatting>
  <conditionalFormatting sqref="B1070">
    <cfRule type="expression" dxfId="2299" priority="53767">
      <formula>$B1070="Cargado"</formula>
    </cfRule>
    <cfRule type="expression" dxfId="2301" priority="53773">
      <formula>$B1070="Descargado"</formula>
    </cfRule>
    <cfRule type="expression" dxfId="2300" priority="53774">
      <formula>$B1070="Frontera"</formula>
    </cfRule>
    <cfRule type="expression" dxfId="2299" priority="53775">
      <formula>$B1070="Cargado"</formula>
    </cfRule>
    <cfRule type="expression" dxfId="2295" priority="53779">
      <formula>$B1070="Arribado"</formula>
    </cfRule>
    <cfRule type="expression" dxfId="2302" priority="53764">
      <formula>$B1070="Liberado"</formula>
    </cfRule>
    <cfRule type="expression" dxfId="2296" priority="53778">
      <formula>$B1070="Solicitado"</formula>
    </cfRule>
    <cfRule type="expression" dxfId="2298" priority="53776">
      <formula>$B1070="Cancelado"</formula>
    </cfRule>
    <cfRule type="expression" dxfId="2" priority="53769">
      <formula>$B1070="Confirmado"</formula>
    </cfRule>
    <cfRule type="expression" dxfId="2296" priority="53770">
      <formula>$B1070="Solicitado"</formula>
    </cfRule>
    <cfRule type="expression" dxfId="2295" priority="53771">
      <formula>$B1070="Arribado"</formula>
    </cfRule>
    <cfRule type="expression" dxfId="2302" priority="53772">
      <formula>$B1070="Liberado"</formula>
    </cfRule>
    <cfRule type="expression" dxfId="2" priority="53777">
      <formula>$B1070="Confirmado"</formula>
    </cfRule>
    <cfRule type="expression" dxfId="2301" priority="53765">
      <formula>$B1070="Descargado"</formula>
    </cfRule>
    <cfRule type="expression" dxfId="2300" priority="53766">
      <formula>$B1070="Frontera"</formula>
    </cfRule>
    <cfRule type="expression" dxfId="2298" priority="53768">
      <formula>$B1070="Cancelado"</formula>
    </cfRule>
  </conditionalFormatting>
  <conditionalFormatting sqref="B1071">
    <cfRule type="expression" dxfId="2" priority="53385">
      <formula>$B1071="Confirmado"</formula>
    </cfRule>
    <cfRule type="expression" dxfId="2302" priority="53380">
      <formula>$B1071="Liberado"</formula>
    </cfRule>
    <cfRule type="expression" dxfId="2299" priority="53391">
      <formula>$B1071="Cargado"</formula>
    </cfRule>
    <cfRule type="expression" dxfId="2300" priority="53390">
      <formula>$B1071="Frontera"</formula>
    </cfRule>
    <cfRule type="expression" dxfId="2301" priority="53389">
      <formula>$B1071="Descargado"</formula>
    </cfRule>
    <cfRule type="expression" dxfId="2295" priority="53395">
      <formula>$B1071="Arribado"</formula>
    </cfRule>
    <cfRule type="expression" dxfId="2295" priority="53387">
      <formula>$B1071="Arribado"</formula>
    </cfRule>
    <cfRule type="expression" dxfId="2296" priority="53386">
      <formula>$B1071="Solicitado"</formula>
    </cfRule>
    <cfRule type="expression" dxfId="2302" priority="53388">
      <formula>$B1071="Liberado"</formula>
    </cfRule>
    <cfRule type="expression" dxfId="2296" priority="53394">
      <formula>$B1071="Solicitado"</formula>
    </cfRule>
    <cfRule type="expression" dxfId="2" priority="53393">
      <formula>$B1071="Confirmado"</formula>
    </cfRule>
    <cfRule type="expression" dxfId="2301" priority="53381">
      <formula>$B1071="Descargado"</formula>
    </cfRule>
    <cfRule type="expression" dxfId="2300" priority="53382">
      <formula>$B1071="Frontera"</formula>
    </cfRule>
    <cfRule type="expression" dxfId="2299" priority="53383">
      <formula>$B1071="Cargado"</formula>
    </cfRule>
    <cfRule type="expression" dxfId="2298" priority="53384">
      <formula>$B1071="Cancelado"</formula>
    </cfRule>
    <cfRule type="expression" dxfId="2298" priority="53392">
      <formula>$B1071="Cancelado"</formula>
    </cfRule>
  </conditionalFormatting>
  <conditionalFormatting sqref="B1072">
    <cfRule type="expression" dxfId="2" priority="53193">
      <formula>$B1072="Confirmado"</formula>
    </cfRule>
    <cfRule type="expression" dxfId="2300" priority="53190">
      <formula>$B1072="Frontera"</formula>
    </cfRule>
    <cfRule type="expression" dxfId="2295" priority="53195">
      <formula>$B1072="Arribado"</formula>
    </cfRule>
    <cfRule type="expression" dxfId="2295" priority="53203">
      <formula>$B1072="Arribado"</formula>
    </cfRule>
    <cfRule type="expression" dxfId="2299" priority="53191">
      <formula>$B1072="Cargado"</formula>
    </cfRule>
    <cfRule type="expression" dxfId="2300" priority="53198">
      <formula>$B1072="Frontera"</formula>
    </cfRule>
    <cfRule type="expression" dxfId="2302" priority="53196">
      <formula>$B1072="Liberado"</formula>
    </cfRule>
    <cfRule type="expression" dxfId="2298" priority="53192">
      <formula>$B1072="Cancelado"</formula>
    </cfRule>
    <cfRule type="expression" dxfId="2301" priority="53197">
      <formula>$B1072="Descargado"</formula>
    </cfRule>
    <cfRule type="expression" dxfId="2296" priority="53194">
      <formula>$B1072="Solicitado"</formula>
    </cfRule>
    <cfRule type="expression" dxfId="2301" priority="53189">
      <formula>$B1072="Descargado"</formula>
    </cfRule>
    <cfRule type="expression" dxfId="2299" priority="53199">
      <formula>$B1072="Cargado"</formula>
    </cfRule>
    <cfRule type="expression" dxfId="2298" priority="53200">
      <formula>$B1072="Cancelado"</formula>
    </cfRule>
    <cfRule type="expression" dxfId="2" priority="53201">
      <formula>$B1072="Confirmado"</formula>
    </cfRule>
    <cfRule type="expression" dxfId="2296" priority="53202">
      <formula>$B1072="Solicitado"</formula>
    </cfRule>
    <cfRule type="expression" dxfId="2302" priority="53188">
      <formula>$B1072="Liberado"</formula>
    </cfRule>
  </conditionalFormatting>
  <conditionalFormatting sqref="B1073">
    <cfRule type="expression" dxfId="2300" priority="53582">
      <formula>$B1073="Frontera"</formula>
    </cfRule>
    <cfRule type="expression" dxfId="2301" priority="53581">
      <formula>$B1073="Descargado"</formula>
    </cfRule>
    <cfRule type="expression" dxfId="2302" priority="53580">
      <formula>$B1073="Liberado"</formula>
    </cfRule>
    <cfRule type="expression" dxfId="2295" priority="53579">
      <formula>$B1073="Arribado"</formula>
    </cfRule>
    <cfRule type="expression" dxfId="2296" priority="53578">
      <formula>$B1073="Solicitado"</formula>
    </cfRule>
    <cfRule type="expression" dxfId="2" priority="53577">
      <formula>$B1073="Confirmado"</formula>
    </cfRule>
    <cfRule type="expression" dxfId="2298" priority="53576">
      <formula>$B1073="Cancelado"</formula>
    </cfRule>
    <cfRule type="expression" dxfId="2299" priority="53575">
      <formula>$B1073="Cargado"</formula>
    </cfRule>
    <cfRule type="expression" dxfId="2300" priority="53574">
      <formula>$B1073="Frontera"</formula>
    </cfRule>
    <cfRule type="expression" dxfId="2301" priority="53573">
      <formula>$B1073="Descargado"</formula>
    </cfRule>
    <cfRule type="expression" dxfId="2302" priority="53572">
      <formula>$B1073="Liberado"</formula>
    </cfRule>
    <cfRule type="expression" dxfId="2295" priority="53587">
      <formula>$B1073="Arribado"</formula>
    </cfRule>
    <cfRule type="expression" dxfId="2296" priority="53586">
      <formula>$B1073="Solicitado"</formula>
    </cfRule>
    <cfRule type="expression" dxfId="2" priority="53585">
      <formula>$B1073="Confirmado"</formula>
    </cfRule>
    <cfRule type="expression" dxfId="2298" priority="53584">
      <formula>$B1073="Cancelado"</formula>
    </cfRule>
    <cfRule type="expression" dxfId="2299" priority="53583">
      <formula>$B1073="Cargado"</formula>
    </cfRule>
  </conditionalFormatting>
  <conditionalFormatting sqref="B1076">
    <cfRule type="expression" dxfId="2296" priority="52410">
      <formula>$B1076="Solicitado"</formula>
    </cfRule>
    <cfRule type="expression" dxfId="2295" priority="52411">
      <formula>$B1076="Arribado"</formula>
    </cfRule>
    <cfRule type="expression" dxfId="2302" priority="52412">
      <formula>$B1076="Liberado"</formula>
    </cfRule>
    <cfRule type="expression" dxfId="2295" priority="52419">
      <formula>$B1076="Arribado"</formula>
    </cfRule>
    <cfRule type="expression" dxfId="2300" priority="52414">
      <formula>$B1076="Frontera"</formula>
    </cfRule>
    <cfRule type="expression" dxfId="2299" priority="52415">
      <formula>$B1076="Cargado"</formula>
    </cfRule>
    <cfRule type="expression" dxfId="2296" priority="52418">
      <formula>$B1076="Solicitado"</formula>
    </cfRule>
    <cfRule type="expression" dxfId="2301" priority="52413">
      <formula>$B1076="Descargado"</formula>
    </cfRule>
    <cfRule type="expression" dxfId="2298" priority="52416">
      <formula>$B1076="Cancelado"</formula>
    </cfRule>
    <cfRule type="expression" dxfId="2" priority="52417">
      <formula>$B1076="Confirmado"</formula>
    </cfRule>
    <cfRule type="expression" dxfId="2298" priority="52408">
      <formula>$B1076="Cancelado"</formula>
    </cfRule>
    <cfRule type="expression" dxfId="2" priority="52409">
      <formula>$B1076="Confirmado"</formula>
    </cfRule>
    <cfRule type="expression" dxfId="2299" priority="52407">
      <formula>$B1076="Cargado"</formula>
    </cfRule>
    <cfRule type="expression" dxfId="2302" priority="52404">
      <formula>$B1076="Liberado"</formula>
    </cfRule>
    <cfRule type="expression" dxfId="2301" priority="52405">
      <formula>$B1076="Descargado"</formula>
    </cfRule>
    <cfRule type="expression" dxfId="2300" priority="52406">
      <formula>$B1076="Frontera"</formula>
    </cfRule>
  </conditionalFormatting>
  <conditionalFormatting sqref="B1081">
    <cfRule type="expression" dxfId="2295" priority="52219">
      <formula>$B1081="Arribado"</formula>
    </cfRule>
    <cfRule type="expression" dxfId="2296" priority="52218">
      <formula>$B1081="Solicitado"</formula>
    </cfRule>
    <cfRule type="expression" dxfId="2298" priority="52216">
      <formula>$B1081="Cancelado"</formula>
    </cfRule>
    <cfRule type="expression" dxfId="2299" priority="52215">
      <formula>$B1081="Cargado"</formula>
    </cfRule>
    <cfRule type="expression" dxfId="2300" priority="52214">
      <formula>$B1081="Frontera"</formula>
    </cfRule>
    <cfRule type="expression" dxfId="2301" priority="52213">
      <formula>$B1081="Descargado"</formula>
    </cfRule>
    <cfRule type="expression" dxfId="2" priority="52225">
      <formula>$B1081="Confirmado"</formula>
    </cfRule>
    <cfRule type="expression" dxfId="2302" priority="52212">
      <formula>$B1081="Liberado"</formula>
    </cfRule>
    <cfRule type="expression" dxfId="2295" priority="52227">
      <formula>$B1081="Arribado"</formula>
    </cfRule>
    <cfRule type="expression" dxfId="2" priority="52217">
      <formula>$B1081="Confirmado"</formula>
    </cfRule>
    <cfRule type="expression" dxfId="2300" priority="52222">
      <formula>$B1081="Frontera"</formula>
    </cfRule>
    <cfRule type="expression" dxfId="2299" priority="52223">
      <formula>$B1081="Cargado"</formula>
    </cfRule>
    <cfRule type="expression" dxfId="2298" priority="52224">
      <formula>$B1081="Cancelado"</formula>
    </cfRule>
    <cfRule type="expression" dxfId="2296" priority="52226">
      <formula>$B1081="Solicitado"</formula>
    </cfRule>
    <cfRule type="expression" dxfId="2301" priority="52221">
      <formula>$B1081="Descargado"</formula>
    </cfRule>
    <cfRule type="expression" dxfId="2302" priority="52220">
      <formula>$B1081="Liberado"</formula>
    </cfRule>
  </conditionalFormatting>
  <conditionalFormatting sqref="B1082:B1083">
    <cfRule type="expression" dxfId="2295" priority="51987">
      <formula>$B1082="Arribado"</formula>
    </cfRule>
    <cfRule type="expression" dxfId="2296" priority="51986">
      <formula>$B1082="Solicitado"</formula>
    </cfRule>
    <cfRule type="expression" dxfId="2" priority="51985">
      <formula>$B1082="Confirmado"</formula>
    </cfRule>
    <cfRule type="expression" dxfId="2296" priority="51994">
      <formula>$B1082="Solicitado"</formula>
    </cfRule>
    <cfRule type="expression" dxfId="2301" priority="51981">
      <formula>$B1082="Descargado"</formula>
    </cfRule>
    <cfRule type="expression" dxfId="2299" priority="51983">
      <formula>$B1082="Cargado"</formula>
    </cfRule>
    <cfRule type="expression" dxfId="2300" priority="51982">
      <formula>$B1082="Frontera"</formula>
    </cfRule>
    <cfRule type="expression" dxfId="2302" priority="51980">
      <formula>$B1082="Liberado"</formula>
    </cfRule>
    <cfRule type="expression" dxfId="2295" priority="51995">
      <formula>$B1082="Arribado"</formula>
    </cfRule>
    <cfRule type="expression" dxfId="2299" priority="51991">
      <formula>$B1082="Cargado"</formula>
    </cfRule>
    <cfRule type="expression" dxfId="2300" priority="51990">
      <formula>$B1082="Frontera"</formula>
    </cfRule>
    <cfRule type="expression" dxfId="2301" priority="51989">
      <formula>$B1082="Descargado"</formula>
    </cfRule>
    <cfRule type="expression" dxfId="2302" priority="51988">
      <formula>$B1082="Liberado"</formula>
    </cfRule>
    <cfRule type="expression" dxfId="2298" priority="51992">
      <formula>$B1082="Cancelado"</formula>
    </cfRule>
    <cfRule type="expression" dxfId="2" priority="51993">
      <formula>$B1082="Confirmado"</formula>
    </cfRule>
    <cfRule type="expression" dxfId="2298" priority="51984">
      <formula>$B1082="Cancelado"</formula>
    </cfRule>
  </conditionalFormatting>
  <conditionalFormatting sqref="B1092">
    <cfRule type="expression" dxfId="2299" priority="51495">
      <formula>$B1092="Cargado"</formula>
    </cfRule>
    <cfRule type="expression" dxfId="2302" priority="51500">
      <formula>$B1092="Liberado"</formula>
    </cfRule>
    <cfRule type="expression" dxfId="2301" priority="51501">
      <formula>$B1092="Descargado"</formula>
    </cfRule>
    <cfRule type="expression" dxfId="2300" priority="51502">
      <formula>$B1092="Frontera"</formula>
    </cfRule>
    <cfRule type="expression" dxfId="2299" priority="51503">
      <formula>$B1092="Cargado"</formula>
    </cfRule>
    <cfRule type="expression" dxfId="2298" priority="51504">
      <formula>$B1092="Cancelado"</formula>
    </cfRule>
    <cfRule type="expression" dxfId="2" priority="51505">
      <formula>$B1092="Confirmado"</formula>
    </cfRule>
    <cfRule type="expression" dxfId="2296" priority="51506">
      <formula>$B1092="Solicitado"</formula>
    </cfRule>
    <cfRule type="expression" dxfId="2295" priority="51507">
      <formula>$B1092="Arribado"</formula>
    </cfRule>
    <cfRule type="expression" dxfId="2302" priority="51492">
      <formula>$B1092="Liberado"</formula>
    </cfRule>
    <cfRule type="expression" dxfId="2301" priority="51493">
      <formula>$B1092="Descargado"</formula>
    </cfRule>
    <cfRule type="expression" dxfId="2300" priority="51494">
      <formula>$B1092="Frontera"</formula>
    </cfRule>
    <cfRule type="expression" dxfId="2298" priority="51496">
      <formula>$B1092="Cancelado"</formula>
    </cfRule>
    <cfRule type="expression" dxfId="2" priority="51497">
      <formula>$B1092="Confirmado"</formula>
    </cfRule>
    <cfRule type="expression" dxfId="2296" priority="51498">
      <formula>$B1092="Solicitado"</formula>
    </cfRule>
    <cfRule type="expression" dxfId="2295" priority="51499">
      <formula>$B1092="Arribado"</formula>
    </cfRule>
  </conditionalFormatting>
  <conditionalFormatting sqref="B1093:B1094">
    <cfRule type="expression" dxfId="2295" priority="51315">
      <formula>$B1093="Arribado"</formula>
    </cfRule>
    <cfRule type="expression" dxfId="2" priority="51305">
      <formula>$B1093="Confirmado"</formula>
    </cfRule>
    <cfRule type="expression" dxfId="2302" priority="51300">
      <formula>$B1093="Liberado"</formula>
    </cfRule>
    <cfRule type="expression" dxfId="2301" priority="51301">
      <formula>$B1093="Descargado"</formula>
    </cfRule>
    <cfRule type="expression" dxfId="2300" priority="51302">
      <formula>$B1093="Frontera"</formula>
    </cfRule>
    <cfRule type="expression" dxfId="2296" priority="51314">
      <formula>$B1093="Solicitado"</formula>
    </cfRule>
    <cfRule type="expression" dxfId="2" priority="51313">
      <formula>$B1093="Confirmado"</formula>
    </cfRule>
    <cfRule type="expression" dxfId="2296" priority="51306">
      <formula>$B1093="Solicitado"</formula>
    </cfRule>
    <cfRule type="expression" dxfId="2298" priority="51312">
      <formula>$B1093="Cancelado"</formula>
    </cfRule>
    <cfRule type="expression" dxfId="2299" priority="51311">
      <formula>$B1093="Cargado"</formula>
    </cfRule>
    <cfRule type="expression" dxfId="2299" priority="51303">
      <formula>$B1093="Cargado"</formula>
    </cfRule>
    <cfRule type="expression" dxfId="2300" priority="51310">
      <formula>$B1093="Frontera"</formula>
    </cfRule>
    <cfRule type="expression" dxfId="2301" priority="51309">
      <formula>$B1093="Descargado"</formula>
    </cfRule>
    <cfRule type="expression" dxfId="2302" priority="51308">
      <formula>$B1093="Liberado"</formula>
    </cfRule>
    <cfRule type="expression" dxfId="2295" priority="51307">
      <formula>$B1093="Arribado"</formula>
    </cfRule>
    <cfRule type="expression" dxfId="2298" priority="51304">
      <formula>$B1093="Cancelado"</formula>
    </cfRule>
  </conditionalFormatting>
  <conditionalFormatting sqref="B1095">
    <cfRule type="expression" dxfId="2295" priority="51091">
      <formula>$B1095="Arribado"</formula>
    </cfRule>
    <cfRule type="expression" dxfId="2302" priority="51092">
      <formula>$B1095="Liberado"</formula>
    </cfRule>
    <cfRule type="expression" dxfId="2301" priority="51093">
      <formula>$B1095="Descargado"</formula>
    </cfRule>
    <cfRule type="expression" dxfId="2300" priority="51094">
      <formula>$B1095="Frontera"</formula>
    </cfRule>
    <cfRule type="expression" dxfId="2299" priority="51095">
      <formula>$B1095="Cargado"</formula>
    </cfRule>
    <cfRule type="expression" dxfId="2298" priority="51096">
      <formula>$B1095="Cancelado"</formula>
    </cfRule>
    <cfRule type="expression" dxfId="2" priority="51097">
      <formula>$B1095="Confirmado"</formula>
    </cfRule>
    <cfRule type="expression" dxfId="2296" priority="51098">
      <formula>$B1095="Solicitado"</formula>
    </cfRule>
    <cfRule type="expression" dxfId="2295" priority="51099">
      <formula>$B1095="Arribado"</formula>
    </cfRule>
    <cfRule type="expression" dxfId="2300" priority="51086">
      <formula>$B1095="Frontera"</formula>
    </cfRule>
    <cfRule type="expression" dxfId="2302" priority="51084">
      <formula>$B1095="Liberado"</formula>
    </cfRule>
    <cfRule type="expression" dxfId="2299" priority="51087">
      <formula>$B1095="Cargado"</formula>
    </cfRule>
    <cfRule type="expression" dxfId="2301" priority="51085">
      <formula>$B1095="Descargado"</formula>
    </cfRule>
    <cfRule type="expression" dxfId="2298" priority="51088">
      <formula>$B1095="Cancelado"</formula>
    </cfRule>
    <cfRule type="expression" dxfId="2" priority="51089">
      <formula>$B1095="Confirmado"</formula>
    </cfRule>
    <cfRule type="expression" dxfId="2296" priority="51090">
      <formula>$B1095="Solicitado"</formula>
    </cfRule>
  </conditionalFormatting>
  <conditionalFormatting sqref="B1097">
    <cfRule type="expression" dxfId="2300" priority="50462">
      <formula>$B1097="Frontera"</formula>
    </cfRule>
    <cfRule type="expression" dxfId="2302" priority="50460">
      <formula>$B1097="Liberado"</formula>
    </cfRule>
    <cfRule type="expression" dxfId="2301" priority="50461">
      <formula>$B1097="Descargado"</formula>
    </cfRule>
    <cfRule type="expression" dxfId="2299" priority="50463">
      <formula>$B1097="Cargado"</formula>
    </cfRule>
    <cfRule type="expression" dxfId="2298" priority="50464">
      <formula>$B1097="Cancelado"</formula>
    </cfRule>
    <cfRule type="expression" dxfId="2" priority="50465">
      <formula>$B1097="Confirmado"</formula>
    </cfRule>
    <cfRule type="expression" dxfId="2296" priority="50466">
      <formula>$B1097="Solicitado"</formula>
    </cfRule>
    <cfRule type="expression" dxfId="2295" priority="50467">
      <formula>$B1097="Arribado"</formula>
    </cfRule>
    <cfRule type="expression" dxfId="2302" priority="50468">
      <formula>$B1097="Liberado"</formula>
    </cfRule>
    <cfRule type="expression" dxfId="2301" priority="50469">
      <formula>$B1097="Descargado"</formula>
    </cfRule>
    <cfRule type="expression" dxfId="2300" priority="50470">
      <formula>$B1097="Frontera"</formula>
    </cfRule>
    <cfRule type="expression" dxfId="2299" priority="50471">
      <formula>$B1097="Cargado"</formula>
    </cfRule>
    <cfRule type="expression" dxfId="2298" priority="50472">
      <formula>$B1097="Cancelado"</formula>
    </cfRule>
    <cfRule type="expression" dxfId="2" priority="50473">
      <formula>$B1097="Confirmado"</formula>
    </cfRule>
    <cfRule type="expression" dxfId="2296" priority="50474">
      <formula>$B1097="Solicitado"</formula>
    </cfRule>
    <cfRule type="expression" dxfId="2295" priority="50475">
      <formula>$B1097="Arribado"</formula>
    </cfRule>
  </conditionalFormatting>
  <conditionalFormatting sqref="B1098:B1104">
    <cfRule type="expression" dxfId="2" priority="50273">
      <formula>$B1098="Confirmado"</formula>
    </cfRule>
    <cfRule type="expression" dxfId="2299" priority="50271">
      <formula>$B1098="Cargado"</formula>
    </cfRule>
    <cfRule type="expression" dxfId="2300" priority="50270">
      <formula>$B1098="Frontera"</formula>
    </cfRule>
    <cfRule type="expression" dxfId="2301" priority="50269">
      <formula>$B1098="Descargado"</formula>
    </cfRule>
    <cfRule type="expression" dxfId="2302" priority="50268">
      <formula>$B1098="Liberado"</formula>
    </cfRule>
    <cfRule type="expression" dxfId="2298" priority="50280">
      <formula>$B1098="Cancelado"</formula>
    </cfRule>
    <cfRule type="expression" dxfId="2301" priority="50277">
      <formula>$B1098="Descargado"</formula>
    </cfRule>
    <cfRule type="expression" dxfId="2300" priority="50278">
      <formula>$B1098="Frontera"</formula>
    </cfRule>
    <cfRule type="expression" dxfId="2299" priority="50279">
      <formula>$B1098="Cargado"</formula>
    </cfRule>
    <cfRule type="expression" dxfId="2302" priority="50276">
      <formula>$B1098="Liberado"</formula>
    </cfRule>
    <cfRule type="expression" dxfId="2295" priority="50275">
      <formula>$B1098="Arribado"</formula>
    </cfRule>
    <cfRule type="expression" dxfId="2295" priority="50283">
      <formula>$B1098="Arribado"</formula>
    </cfRule>
    <cfRule type="expression" dxfId="2296" priority="50282">
      <formula>$B1098="Solicitado"</formula>
    </cfRule>
    <cfRule type="expression" dxfId="2296" priority="50274">
      <formula>$B1098="Solicitado"</formula>
    </cfRule>
    <cfRule type="expression" dxfId="2" priority="50281">
      <formula>$B1098="Confirmado"</formula>
    </cfRule>
    <cfRule type="expression" dxfId="2298" priority="50272">
      <formula>$B1098="Cancelado"</formula>
    </cfRule>
  </conditionalFormatting>
  <conditionalFormatting sqref="B1105">
    <cfRule type="expression" dxfId="2298" priority="49800">
      <formula>$B1105="Cancelado"</formula>
    </cfRule>
    <cfRule type="expression" dxfId="2299" priority="49799">
      <formula>$B1105="Cargado"</formula>
    </cfRule>
    <cfRule type="expression" dxfId="2298" priority="49784">
      <formula>$B1105="Cancelado"</formula>
    </cfRule>
    <cfRule type="expression" dxfId="2300" priority="49798">
      <formula>$B1105="Frontera"</formula>
    </cfRule>
    <cfRule type="expression" dxfId="2301" priority="49797">
      <formula>$B1105="Descargado"</formula>
    </cfRule>
    <cfRule type="expression" dxfId="2302" priority="49796">
      <formula>$B1105="Liberado"</formula>
    </cfRule>
    <cfRule type="expression" dxfId="2295" priority="49795">
      <formula>$B1105="Arribado"</formula>
    </cfRule>
    <cfRule type="expression" dxfId="2300" priority="49782">
      <formula>$B1105="Frontera"</formula>
    </cfRule>
    <cfRule type="expression" dxfId="2296" priority="49794">
      <formula>$B1105="Solicitado"</formula>
    </cfRule>
    <cfRule type="expression" dxfId="2298" priority="49792">
      <formula>$B1105="Cancelado"</formula>
    </cfRule>
    <cfRule type="expression" dxfId="2299" priority="49783">
      <formula>$B1105="Cargado"</formula>
    </cfRule>
    <cfRule type="expression" dxfId="2" priority="49785">
      <formula>$B1105="Confirmado"</formula>
    </cfRule>
    <cfRule type="expression" dxfId="2296" priority="49786">
      <formula>$B1105="Solicitado"</formula>
    </cfRule>
    <cfRule type="expression" dxfId="2301" priority="49789">
      <formula>$B1105="Descargado"</formula>
    </cfRule>
    <cfRule type="expression" dxfId="2302" priority="49772">
      <formula>$B1105="Liberado"</formula>
    </cfRule>
    <cfRule type="expression" dxfId="2301" priority="49773">
      <formula>$B1105="Descargado"</formula>
    </cfRule>
    <cfRule type="expression" dxfId="2300" priority="49790">
      <formula>$B1105="Frontera"</formula>
    </cfRule>
    <cfRule type="expression" dxfId="2299" priority="49791">
      <formula>$B1105="Cargado"</formula>
    </cfRule>
    <cfRule type="expression" dxfId="2300" priority="49774">
      <formula>$B1105="Frontera"</formula>
    </cfRule>
    <cfRule type="expression" dxfId="2299" priority="49775">
      <formula>$B1105="Cargado"</formula>
    </cfRule>
    <cfRule type="expression" dxfId="2298" priority="49776">
      <formula>$B1105="Cancelado"</formula>
    </cfRule>
    <cfRule type="expression" dxfId="2" priority="49777">
      <formula>$B1105="Confirmado"</formula>
    </cfRule>
    <cfRule type="expression" dxfId="2296" priority="49778">
      <formula>$B1105="Solicitado"</formula>
    </cfRule>
    <cfRule type="expression" dxfId="2295" priority="49779">
      <formula>$B1105="Arribado"</formula>
    </cfRule>
    <cfRule type="expression" dxfId="2302" priority="49780">
      <formula>$B1105="Liberado"</formula>
    </cfRule>
    <cfRule type="expression" dxfId="2301" priority="49781">
      <formula>$B1105="Descargado"</formula>
    </cfRule>
    <cfRule type="expression" dxfId="2" priority="49801">
      <formula>$B1105="Confirmado"</formula>
    </cfRule>
    <cfRule type="expression" dxfId="2296" priority="49802">
      <formula>$B1105="Solicitado"</formula>
    </cfRule>
    <cfRule type="expression" dxfId="2295" priority="49803">
      <formula>$B1105="Arribado"</formula>
    </cfRule>
    <cfRule type="expression" dxfId="2302" priority="49788">
      <formula>$B1105="Liberado"</formula>
    </cfRule>
    <cfRule type="expression" dxfId="2" priority="49793">
      <formula>$B1105="Confirmado"</formula>
    </cfRule>
    <cfRule type="expression" dxfId="2295" priority="49787">
      <formula>$B1105="Arribado"</formula>
    </cfRule>
  </conditionalFormatting>
  <conditionalFormatting sqref="B1178:B1180">
    <cfRule type="expression" dxfId="2296" priority="43210">
      <formula>$B1178="Solicitado"</formula>
    </cfRule>
    <cfRule type="expression" dxfId="2" priority="43209">
      <formula>$B1178="Confirmado"</formula>
    </cfRule>
    <cfRule type="expression" dxfId="2298" priority="43208">
      <formula>$B1178="Cancelado"</formula>
    </cfRule>
    <cfRule type="expression" dxfId="2" priority="43201">
      <formula>$B1178="Confirmado"</formula>
    </cfRule>
    <cfRule type="expression" dxfId="2296" priority="43202">
      <formula>$B1178="Solicitado"</formula>
    </cfRule>
    <cfRule type="expression" dxfId="2295" priority="43203">
      <formula>$B1178="Arribado"</formula>
    </cfRule>
    <cfRule type="expression" dxfId="2302" priority="43204">
      <formula>$B1178="Liberado"</formula>
    </cfRule>
    <cfRule type="expression" dxfId="2301" priority="43205">
      <formula>$B1178="Descargado"</formula>
    </cfRule>
    <cfRule type="expression" dxfId="2299" priority="43207">
      <formula>$B1178="Cargado"</formula>
    </cfRule>
    <cfRule type="expression" dxfId="2302" priority="43196">
      <formula>$B1178="Liberado"</formula>
    </cfRule>
    <cfRule type="expression" dxfId="2300" priority="43206">
      <formula>$B1178="Frontera"</formula>
    </cfRule>
    <cfRule type="expression" dxfId="2301" priority="43197">
      <formula>$B1178="Descargado"</formula>
    </cfRule>
    <cfRule type="expression" dxfId="2300" priority="43198">
      <formula>$B1178="Frontera"</formula>
    </cfRule>
    <cfRule type="expression" dxfId="2299" priority="43199">
      <formula>$B1178="Cargado"</formula>
    </cfRule>
    <cfRule type="expression" dxfId="2298" priority="43200">
      <formula>$B1178="Cancelado"</formula>
    </cfRule>
    <cfRule type="expression" dxfId="2295" priority="43211">
      <formula>$B1178="Arribado"</formula>
    </cfRule>
  </conditionalFormatting>
  <conditionalFormatting sqref="B1182:B1190">
    <cfRule type="expression" dxfId="2296" priority="42482">
      <formula>$B1182="Solicitado"</formula>
    </cfRule>
    <cfRule type="expression" dxfId="2299" priority="42479">
      <formula>$B1182="Cargado"</formula>
    </cfRule>
    <cfRule type="expression" dxfId="2300" priority="42478">
      <formula>$B1182="Frontera"</formula>
    </cfRule>
    <cfRule type="expression" dxfId="2301" priority="42477">
      <formula>$B1182="Descargado"</formula>
    </cfRule>
    <cfRule type="expression" dxfId="2302" priority="42476">
      <formula>$B1182="Liberado"</formula>
    </cfRule>
    <cfRule type="expression" dxfId="2" priority="42481">
      <formula>$B1182="Confirmado"</formula>
    </cfRule>
    <cfRule type="expression" dxfId="2298" priority="42472">
      <formula>$B1182="Cancelado"</formula>
    </cfRule>
    <cfRule type="expression" dxfId="2295" priority="42483">
      <formula>$B1182="Arribado"</formula>
    </cfRule>
    <cfRule type="expression" dxfId="2299" priority="42471">
      <formula>$B1182="Cargado"</formula>
    </cfRule>
    <cfRule type="expression" dxfId="2300" priority="42470">
      <formula>$B1182="Frontera"</formula>
    </cfRule>
    <cfRule type="expression" dxfId="2298" priority="42480">
      <formula>$B1182="Cancelado"</formula>
    </cfRule>
    <cfRule type="expression" dxfId="2301" priority="42469">
      <formula>$B1182="Descargado"</formula>
    </cfRule>
    <cfRule type="expression" dxfId="2302" priority="42468">
      <formula>$B1182="Liberado"</formula>
    </cfRule>
    <cfRule type="expression" dxfId="2295" priority="42475">
      <formula>$B1182="Arribado"</formula>
    </cfRule>
    <cfRule type="expression" dxfId="2296" priority="42474">
      <formula>$B1182="Solicitado"</formula>
    </cfRule>
    <cfRule type="expression" dxfId="2" priority="42473">
      <formula>$B1182="Confirmado"</formula>
    </cfRule>
  </conditionalFormatting>
  <conditionalFormatting sqref="B1191:B1201">
    <cfRule type="expression" dxfId="2302" priority="41876">
      <formula>$B1191="Liberado"</formula>
    </cfRule>
    <cfRule type="expression" dxfId="2296" priority="41882">
      <formula>$B1191="Solicitado"</formula>
    </cfRule>
    <cfRule type="expression" dxfId="2" priority="41881">
      <formula>$B1191="Confirmado"</formula>
    </cfRule>
    <cfRule type="expression" dxfId="2298" priority="41880">
      <formula>$B1191="Cancelado"</formula>
    </cfRule>
    <cfRule type="expression" dxfId="2299" priority="41879">
      <formula>$B1191="Cargado"</formula>
    </cfRule>
    <cfRule type="expression" dxfId="2295" priority="41891">
      <formula>$B1191="Arribado"</formula>
    </cfRule>
    <cfRule type="expression" dxfId="2301" priority="41877">
      <formula>$B1191="Descargado"</formula>
    </cfRule>
    <cfRule type="expression" dxfId="2296" priority="41890">
      <formula>$B1191="Solicitado"</formula>
    </cfRule>
    <cfRule type="expression" dxfId="2300" priority="41878">
      <formula>$B1191="Frontera"</formula>
    </cfRule>
    <cfRule type="expression" dxfId="2" priority="41889">
      <formula>$B1191="Confirmado"</formula>
    </cfRule>
    <cfRule type="expression" dxfId="2298" priority="41888">
      <formula>$B1191="Cancelado"</formula>
    </cfRule>
    <cfRule type="expression" dxfId="2299" priority="41887">
      <formula>$B1191="Cargado"</formula>
    </cfRule>
    <cfRule type="expression" dxfId="2300" priority="41886">
      <formula>$B1191="Frontera"</formula>
    </cfRule>
    <cfRule type="expression" dxfId="2301" priority="41885">
      <formula>$B1191="Descargado"</formula>
    </cfRule>
    <cfRule type="expression" dxfId="2302" priority="41884">
      <formula>$B1191="Liberado"</formula>
    </cfRule>
    <cfRule type="expression" dxfId="2295" priority="41883">
      <formula>$B1191="Arribado"</formula>
    </cfRule>
  </conditionalFormatting>
  <conditionalFormatting sqref="B1202 B1204">
    <cfRule type="expression" dxfId="2299" priority="41079">
      <formula>$B1202="Cargado"</formula>
    </cfRule>
    <cfRule type="expression" dxfId="2298" priority="41080">
      <formula>$B1202="Cancelado"</formula>
    </cfRule>
    <cfRule type="expression" dxfId="2" priority="41081">
      <formula>$B1202="Confirmado"</formula>
    </cfRule>
    <cfRule type="expression" dxfId="2296" priority="41082">
      <formula>$B1202="Solicitado"</formula>
    </cfRule>
    <cfRule type="expression" dxfId="2302" priority="41076">
      <formula>$B1202="Liberado"</formula>
    </cfRule>
    <cfRule type="expression" dxfId="2301" priority="41077">
      <formula>$B1202="Descargado"</formula>
    </cfRule>
    <cfRule type="expression" dxfId="2295" priority="41083">
      <formula>$B1202="Arribado"</formula>
    </cfRule>
    <cfRule type="expression" dxfId="2295" priority="41091">
      <formula>$B1202="Arribado"</formula>
    </cfRule>
    <cfRule type="expression" dxfId="2296" priority="41090">
      <formula>$B1202="Solicitado"</formula>
    </cfRule>
    <cfRule type="expression" dxfId="2300" priority="41078">
      <formula>$B1202="Frontera"</formula>
    </cfRule>
    <cfRule type="expression" dxfId="2" priority="41089">
      <formula>$B1202="Confirmado"</formula>
    </cfRule>
    <cfRule type="expression" dxfId="2298" priority="41088">
      <formula>$B1202="Cancelado"</formula>
    </cfRule>
    <cfRule type="expression" dxfId="2299" priority="41087">
      <formula>$B1202="Cargado"</formula>
    </cfRule>
    <cfRule type="expression" dxfId="2300" priority="41086">
      <formula>$B1202="Frontera"</formula>
    </cfRule>
    <cfRule type="expression" dxfId="2301" priority="41085">
      <formula>$B1202="Descargado"</formula>
    </cfRule>
    <cfRule type="expression" dxfId="2302" priority="41084">
      <formula>$B1202="Liberado"</formula>
    </cfRule>
  </conditionalFormatting>
  <conditionalFormatting sqref="B1203">
    <cfRule type="expression" dxfId="2298" priority="39808">
      <formula>$B1203="Cancelado"</formula>
    </cfRule>
    <cfRule type="expression" dxfId="2299" priority="39807">
      <formula>$B1203="Cargado"</formula>
    </cfRule>
    <cfRule type="expression" dxfId="2300" priority="39806">
      <formula>$B1203="Frontera"</formula>
    </cfRule>
    <cfRule type="expression" dxfId="2301" priority="39805">
      <formula>$B1203="Descargado"</formula>
    </cfRule>
    <cfRule type="expression" dxfId="2302" priority="39804">
      <formula>$B1203="Liberado"</formula>
    </cfRule>
    <cfRule type="expression" dxfId="2295" priority="39803">
      <formula>$B1203="Arribado"</formula>
    </cfRule>
    <cfRule type="expression" dxfId="2296" priority="39802">
      <formula>$B1203="Solicitado"</formula>
    </cfRule>
    <cfRule type="expression" dxfId="2302" priority="39796">
      <formula>$B1203="Liberado"</formula>
    </cfRule>
    <cfRule type="expression" dxfId="2301" priority="39797">
      <formula>$B1203="Descargado"</formula>
    </cfRule>
    <cfRule type="expression" dxfId="2300" priority="39798">
      <formula>$B1203="Frontera"</formula>
    </cfRule>
    <cfRule type="expression" dxfId="2298" priority="39800">
      <formula>$B1203="Cancelado"</formula>
    </cfRule>
    <cfRule type="expression" dxfId="2" priority="39801">
      <formula>$B1203="Confirmado"</formula>
    </cfRule>
    <cfRule type="expression" dxfId="2299" priority="39799">
      <formula>$B1203="Cargado"</formula>
    </cfRule>
    <cfRule type="expression" dxfId="2295" priority="39811">
      <formula>$B1203="Arribado"</formula>
    </cfRule>
    <cfRule type="expression" dxfId="2296" priority="39810">
      <formula>$B1203="Solicitado"</formula>
    </cfRule>
    <cfRule type="expression" dxfId="2" priority="39809">
      <formula>$B1203="Confirmado"</formula>
    </cfRule>
  </conditionalFormatting>
  <conditionalFormatting sqref="B1205">
    <cfRule type="expression" dxfId="2299" priority="40607">
      <formula>$B1205="Cargado"</formula>
    </cfRule>
    <cfRule type="expression" dxfId="2300" priority="40606">
      <formula>$B1205="Frontera"</formula>
    </cfRule>
    <cfRule type="expression" dxfId="2301" priority="40605">
      <formula>$B1205="Descargado"</formula>
    </cfRule>
    <cfRule type="expression" dxfId="2302" priority="40604">
      <formula>$B1205="Liberado"</formula>
    </cfRule>
    <cfRule type="expression" dxfId="2295" priority="40603">
      <formula>$B1205="Arribado"</formula>
    </cfRule>
    <cfRule type="expression" dxfId="2296" priority="40602">
      <formula>$B1205="Solicitado"</formula>
    </cfRule>
    <cfRule type="expression" dxfId="2" priority="40601">
      <formula>$B1205="Confirmado"</formula>
    </cfRule>
    <cfRule type="expression" dxfId="2298" priority="40600">
      <formula>$B1205="Cancelado"</formula>
    </cfRule>
    <cfRule type="expression" dxfId="2300" priority="40598">
      <formula>$B1205="Frontera"</formula>
    </cfRule>
    <cfRule type="expression" dxfId="2296" priority="40610">
      <formula>$B1205="Solicitado"</formula>
    </cfRule>
    <cfRule type="expression" dxfId="2" priority="40609">
      <formula>$B1205="Confirmado"</formula>
    </cfRule>
    <cfRule type="expression" dxfId="2298" priority="40608">
      <formula>$B1205="Cancelado"</formula>
    </cfRule>
    <cfRule type="expression" dxfId="2301" priority="40597">
      <formula>$B1205="Descargado"</formula>
    </cfRule>
    <cfRule type="expression" dxfId="2302" priority="40596">
      <formula>$B1205="Liberado"</formula>
    </cfRule>
    <cfRule type="expression" dxfId="2299" priority="40599">
      <formula>$B1205="Cargado"</formula>
    </cfRule>
    <cfRule type="expression" dxfId="2295" priority="40611">
      <formula>$B1205="Arribado"</formula>
    </cfRule>
  </conditionalFormatting>
  <conditionalFormatting sqref="B1206">
    <cfRule type="expression" dxfId="2296" priority="39986">
      <formula>$B1206="Solicitado"</formula>
    </cfRule>
    <cfRule type="expression" dxfId="2299" priority="39983">
      <formula>$B1206="Cargado"</formula>
    </cfRule>
    <cfRule type="expression" dxfId="2295" priority="39979">
      <formula>$B1206="Arribado"</formula>
    </cfRule>
    <cfRule type="expression" dxfId="2296" priority="39978">
      <formula>$B1206="Solicitado"</formula>
    </cfRule>
    <cfRule type="expression" dxfId="2" priority="39977">
      <formula>$B1206="Confirmado"</formula>
    </cfRule>
    <cfRule type="expression" dxfId="2298" priority="39976">
      <formula>$B1206="Cancelado"</formula>
    </cfRule>
    <cfRule type="expression" dxfId="2299" priority="39975">
      <formula>$B1206="Cargado"</formula>
    </cfRule>
    <cfRule type="expression" dxfId="2300" priority="39974">
      <formula>$B1206="Frontera"</formula>
    </cfRule>
    <cfRule type="expression" dxfId="2301" priority="39973">
      <formula>$B1206="Descargado"</formula>
    </cfRule>
    <cfRule type="expression" dxfId="2302" priority="39972">
      <formula>$B1206="Liberado"</formula>
    </cfRule>
    <cfRule type="expression" dxfId="2302" priority="39980">
      <formula>$B1206="Liberado"</formula>
    </cfRule>
    <cfRule type="expression" dxfId="2301" priority="39981">
      <formula>$B1206="Descargado"</formula>
    </cfRule>
    <cfRule type="expression" dxfId="2300" priority="39982">
      <formula>$B1206="Frontera"</formula>
    </cfRule>
    <cfRule type="expression" dxfId="2298" priority="39984">
      <formula>$B1206="Cancelado"</formula>
    </cfRule>
    <cfRule type="expression" dxfId="2" priority="39985">
      <formula>$B1206="Confirmado"</formula>
    </cfRule>
    <cfRule type="expression" dxfId="2295" priority="39987">
      <formula>$B1206="Arribado"</formula>
    </cfRule>
  </conditionalFormatting>
  <conditionalFormatting sqref="B1207 B1213:B1214 B1209 B1211 B1225">
    <cfRule type="expression" dxfId="2300" priority="40454">
      <formula>$B1207="Frontera"</formula>
    </cfRule>
    <cfRule type="expression" dxfId="2301" priority="40461">
      <formula>$B1207="Descargado"</formula>
    </cfRule>
    <cfRule type="expression" dxfId="2302" priority="40460">
      <formula>$B1207="Liberado"</formula>
    </cfRule>
    <cfRule type="expression" dxfId="2295" priority="40459">
      <formula>$B1207="Arribado"</formula>
    </cfRule>
    <cfRule type="expression" dxfId="2296" priority="40458">
      <formula>$B1207="Solicitado"</formula>
    </cfRule>
    <cfRule type="expression" dxfId="2" priority="40457">
      <formula>$B1207="Confirmado"</formula>
    </cfRule>
    <cfRule type="expression" dxfId="2298" priority="40456">
      <formula>$B1207="Cancelado"</formula>
    </cfRule>
    <cfRule type="expression" dxfId="2299" priority="40455">
      <formula>$B1207="Cargado"</formula>
    </cfRule>
    <cfRule type="expression" dxfId="2300" priority="40462">
      <formula>$B1207="Frontera"</formula>
    </cfRule>
    <cfRule type="expression" dxfId="2301" priority="40453">
      <formula>$B1207="Descargado"</formula>
    </cfRule>
    <cfRule type="expression" dxfId="2302" priority="40452">
      <formula>$B1207="Liberado"</formula>
    </cfRule>
    <cfRule type="expression" dxfId="2298" priority="40464">
      <formula>$B1207="Cancelado"</formula>
    </cfRule>
    <cfRule type="expression" dxfId="2295" priority="40467">
      <formula>$B1207="Arribado"</formula>
    </cfRule>
    <cfRule type="expression" dxfId="2296" priority="40466">
      <formula>$B1207="Solicitado"</formula>
    </cfRule>
    <cfRule type="expression" dxfId="2" priority="40465">
      <formula>$B1207="Confirmado"</formula>
    </cfRule>
    <cfRule type="expression" dxfId="2299" priority="40463">
      <formula>$B1207="Cargado"</formula>
    </cfRule>
  </conditionalFormatting>
  <conditionalFormatting sqref="B1208">
    <cfRule type="expression" dxfId="2295" priority="40139">
      <formula>$B1208="Arribado"</formula>
    </cfRule>
    <cfRule type="expression" dxfId="2300" priority="40134">
      <formula>$B1208="Frontera"</formula>
    </cfRule>
    <cfRule type="expression" dxfId="2302" priority="40140">
      <formula>$B1208="Liberado"</formula>
    </cfRule>
    <cfRule type="expression" dxfId="2301" priority="40141">
      <formula>$B1208="Descargado"</formula>
    </cfRule>
    <cfRule type="expression" dxfId="2300" priority="40142">
      <formula>$B1208="Frontera"</formula>
    </cfRule>
    <cfRule type="expression" dxfId="2299" priority="40143">
      <formula>$B1208="Cargado"</formula>
    </cfRule>
    <cfRule type="expression" dxfId="2298" priority="40144">
      <formula>$B1208="Cancelado"</formula>
    </cfRule>
    <cfRule type="expression" dxfId="2302" priority="40132">
      <formula>$B1208="Liberado"</formula>
    </cfRule>
    <cfRule type="expression" dxfId="2296" priority="40146">
      <formula>$B1208="Solicitado"</formula>
    </cfRule>
    <cfRule type="expression" dxfId="2299" priority="40135">
      <formula>$B1208="Cargado"</formula>
    </cfRule>
    <cfRule type="expression" dxfId="2295" priority="40147">
      <formula>$B1208="Arribado"</formula>
    </cfRule>
    <cfRule type="expression" dxfId="2298" priority="40136">
      <formula>$B1208="Cancelado"</formula>
    </cfRule>
    <cfRule type="expression" dxfId="2" priority="40137">
      <formula>$B1208="Confirmado"</formula>
    </cfRule>
    <cfRule type="expression" dxfId="2" priority="40145">
      <formula>$B1208="Confirmado"</formula>
    </cfRule>
    <cfRule type="expression" dxfId="2301" priority="40133">
      <formula>$B1208="Descargado"</formula>
    </cfRule>
    <cfRule type="expression" dxfId="2296" priority="40138">
      <formula>$B1208="Solicitado"</formula>
    </cfRule>
  </conditionalFormatting>
  <conditionalFormatting sqref="B1210">
    <cfRule type="expression" dxfId="2295" priority="39659">
      <formula>$B1210="Arribado"</formula>
    </cfRule>
    <cfRule type="expression" dxfId="2301" priority="39661">
      <formula>$B1210="Descargado"</formula>
    </cfRule>
    <cfRule type="expression" dxfId="2298" priority="39664">
      <formula>$B1210="Cancelado"</formula>
    </cfRule>
    <cfRule type="expression" dxfId="2299" priority="39655">
      <formula>$B1210="Cargado"</formula>
    </cfRule>
    <cfRule type="expression" dxfId="2298" priority="39656">
      <formula>$B1210="Cancelado"</formula>
    </cfRule>
    <cfRule type="expression" dxfId="2" priority="39657">
      <formula>$B1210="Confirmado"</formula>
    </cfRule>
    <cfRule type="expression" dxfId="2301" priority="39653">
      <formula>$B1210="Descargado"</formula>
    </cfRule>
    <cfRule type="expression" dxfId="2302" priority="39652">
      <formula>$B1210="Liberado"</formula>
    </cfRule>
    <cfRule type="expression" dxfId="2296" priority="39658">
      <formula>$B1210="Solicitado"</formula>
    </cfRule>
    <cfRule type="expression" dxfId="2296" priority="39666">
      <formula>$B1210="Solicitado"</formula>
    </cfRule>
    <cfRule type="expression" dxfId="2300" priority="39662">
      <formula>$B1210="Frontera"</formula>
    </cfRule>
    <cfRule type="expression" dxfId="2300" priority="39654">
      <formula>$B1210="Frontera"</formula>
    </cfRule>
    <cfRule type="expression" dxfId="2299" priority="39663">
      <formula>$B1210="Cargado"</formula>
    </cfRule>
    <cfRule type="expression" dxfId="2302" priority="39660">
      <formula>$B1210="Liberado"</formula>
    </cfRule>
    <cfRule type="expression" dxfId="2" priority="39665">
      <formula>$B1210="Confirmado"</formula>
    </cfRule>
    <cfRule type="expression" dxfId="2295" priority="39667">
      <formula>$B1210="Arribado"</formula>
    </cfRule>
  </conditionalFormatting>
  <conditionalFormatting sqref="B1212">
    <cfRule type="expression" dxfId="2296" priority="40306">
      <formula>$B1212="Solicitado"</formula>
    </cfRule>
    <cfRule type="expression" dxfId="2" priority="40305">
      <formula>$B1212="Confirmado"</formula>
    </cfRule>
    <cfRule type="expression" dxfId="2298" priority="40304">
      <formula>$B1212="Cancelado"</formula>
    </cfRule>
    <cfRule type="expression" dxfId="2299" priority="40303">
      <formula>$B1212="Cargado"</formula>
    </cfRule>
    <cfRule type="expression" dxfId="2301" priority="40301">
      <formula>$B1212="Descargado"</formula>
    </cfRule>
    <cfRule type="expression" dxfId="2295" priority="40299">
      <formula>$B1212="Arribado"</formula>
    </cfRule>
    <cfRule type="expression" dxfId="2300" priority="40302">
      <formula>$B1212="Frontera"</formula>
    </cfRule>
    <cfRule type="expression" dxfId="2302" priority="40300">
      <formula>$B1212="Liberado"</formula>
    </cfRule>
    <cfRule type="expression" dxfId="2" priority="40297">
      <formula>$B1212="Confirmado"</formula>
    </cfRule>
    <cfRule type="expression" dxfId="2298" priority="40296">
      <formula>$B1212="Cancelado"</formula>
    </cfRule>
    <cfRule type="expression" dxfId="2299" priority="40295">
      <formula>$B1212="Cargado"</formula>
    </cfRule>
    <cfRule type="expression" dxfId="2295" priority="40307">
      <formula>$B1212="Arribado"</formula>
    </cfRule>
    <cfRule type="expression" dxfId="2300" priority="40294">
      <formula>$B1212="Frontera"</formula>
    </cfRule>
    <cfRule type="expression" dxfId="2301" priority="40293">
      <formula>$B1212="Descargado"</formula>
    </cfRule>
    <cfRule type="expression" dxfId="2302" priority="40292">
      <formula>$B1212="Liberado"</formula>
    </cfRule>
    <cfRule type="expression" dxfId="2296" priority="40298">
      <formula>$B1212="Solicitado"</formula>
    </cfRule>
  </conditionalFormatting>
  <conditionalFormatting sqref="B1215 B1221:B1222">
    <cfRule type="expression" dxfId="2" priority="39489">
      <formula>$B1215="Confirmado"</formula>
    </cfRule>
    <cfRule type="expression" dxfId="2301" priority="39485">
      <formula>$B1215="Descargado"</formula>
    </cfRule>
    <cfRule type="expression" dxfId="2302" priority="39484">
      <formula>$B1215="Liberado"</formula>
    </cfRule>
    <cfRule type="expression" dxfId="2299" priority="39487">
      <formula>$B1215="Cargado"</formula>
    </cfRule>
    <cfRule type="expression" dxfId="2300" priority="39486">
      <formula>$B1215="Frontera"</formula>
    </cfRule>
    <cfRule type="expression" dxfId="2300" priority="39494">
      <formula>$B1215="Frontera"</formula>
    </cfRule>
    <cfRule type="expression" dxfId="2" priority="39497">
      <formula>$B1215="Confirmado"</formula>
    </cfRule>
    <cfRule type="expression" dxfId="2296" priority="39498">
      <formula>$B1215="Solicitado"</formula>
    </cfRule>
    <cfRule type="expression" dxfId="2299" priority="39495">
      <formula>$B1215="Cargado"</formula>
    </cfRule>
    <cfRule type="expression" dxfId="2301" priority="39493">
      <formula>$B1215="Descargado"</formula>
    </cfRule>
    <cfRule type="expression" dxfId="2298" priority="39488">
      <formula>$B1215="Cancelado"</formula>
    </cfRule>
    <cfRule type="expression" dxfId="2295" priority="39499">
      <formula>$B1215="Arribado"</formula>
    </cfRule>
    <cfRule type="expression" dxfId="2295" priority="39491">
      <formula>$B1215="Arribado"</formula>
    </cfRule>
    <cfRule type="expression" dxfId="2296" priority="39490">
      <formula>$B1215="Solicitado"</formula>
    </cfRule>
    <cfRule type="expression" dxfId="2298" priority="39496">
      <formula>$B1215="Cancelado"</formula>
    </cfRule>
    <cfRule type="expression" dxfId="2302" priority="39492">
      <formula>$B1215="Liberado"</formula>
    </cfRule>
  </conditionalFormatting>
  <conditionalFormatting sqref="B1216:B1220">
    <cfRule type="expression" dxfId="2299" priority="39167">
      <formula>$B1216="Cargado"</formula>
    </cfRule>
    <cfRule type="expression" dxfId="2298" priority="39168">
      <formula>$B1216="Cancelado"</formula>
    </cfRule>
    <cfRule type="expression" dxfId="2" priority="39169">
      <formula>$B1216="Confirmado"</formula>
    </cfRule>
    <cfRule type="expression" dxfId="2296" priority="39170">
      <formula>$B1216="Solicitado"</formula>
    </cfRule>
    <cfRule type="expression" dxfId="2295" priority="39171">
      <formula>$B1216="Arribado"</formula>
    </cfRule>
    <cfRule type="expression" dxfId="2302" priority="39172">
      <formula>$B1216="Liberado"</formula>
    </cfRule>
    <cfRule type="expression" dxfId="2301" priority="39173">
      <formula>$B1216="Descargado"</formula>
    </cfRule>
    <cfRule type="expression" dxfId="2300" priority="39174">
      <formula>$B1216="Frontera"</formula>
    </cfRule>
    <cfRule type="expression" dxfId="2299" priority="39175">
      <formula>$B1216="Cargado"</formula>
    </cfRule>
    <cfRule type="expression" dxfId="2298" priority="39176">
      <formula>$B1216="Cancelado"</formula>
    </cfRule>
    <cfRule type="expression" dxfId="2" priority="39177">
      <formula>$B1216="Confirmado"</formula>
    </cfRule>
    <cfRule type="expression" dxfId="2296" priority="39178">
      <formula>$B1216="Solicitado"</formula>
    </cfRule>
    <cfRule type="expression" dxfId="2295" priority="39179">
      <formula>$B1216="Arribado"</formula>
    </cfRule>
    <cfRule type="expression" dxfId="2302" priority="39164">
      <formula>$B1216="Liberado"</formula>
    </cfRule>
    <cfRule type="expression" dxfId="2301" priority="39165">
      <formula>$B1216="Descargado"</formula>
    </cfRule>
    <cfRule type="expression" dxfId="2300" priority="39166">
      <formula>$B1216="Frontera"</formula>
    </cfRule>
  </conditionalFormatting>
  <conditionalFormatting sqref="B1223:B1224">
    <cfRule type="expression" dxfId="2295" priority="39331">
      <formula>$B1223="Arribado"</formula>
    </cfRule>
    <cfRule type="expression" dxfId="2296" priority="39330">
      <formula>$B1223="Solicitado"</formula>
    </cfRule>
    <cfRule type="expression" dxfId="2" priority="39329">
      <formula>$B1223="Confirmado"</formula>
    </cfRule>
    <cfRule type="expression" dxfId="2298" priority="39328">
      <formula>$B1223="Cancelado"</formula>
    </cfRule>
    <cfRule type="expression" dxfId="2299" priority="39327">
      <formula>$B1223="Cargado"</formula>
    </cfRule>
    <cfRule type="expression" dxfId="2300" priority="39326">
      <formula>$B1223="Frontera"</formula>
    </cfRule>
    <cfRule type="expression" dxfId="2301" priority="39325">
      <formula>$B1223="Descargado"</formula>
    </cfRule>
    <cfRule type="expression" dxfId="2302" priority="39324">
      <formula>$B1223="Liberado"</formula>
    </cfRule>
    <cfRule type="expression" dxfId="2300" priority="39334">
      <formula>$B1223="Frontera"</formula>
    </cfRule>
    <cfRule type="expression" dxfId="2299" priority="39335">
      <formula>$B1223="Cargado"</formula>
    </cfRule>
    <cfRule type="expression" dxfId="2298" priority="39336">
      <formula>$B1223="Cancelado"</formula>
    </cfRule>
    <cfRule type="expression" dxfId="2" priority="39337">
      <formula>$B1223="Confirmado"</formula>
    </cfRule>
    <cfRule type="expression" dxfId="2295" priority="39339">
      <formula>$B1223="Arribado"</formula>
    </cfRule>
    <cfRule type="expression" dxfId="2296" priority="39338">
      <formula>$B1223="Solicitado"</formula>
    </cfRule>
    <cfRule type="expression" dxfId="2301" priority="39333">
      <formula>$B1223="Descargado"</formula>
    </cfRule>
    <cfRule type="expression" dxfId="2302" priority="39332">
      <formula>$B1223="Liberado"</formula>
    </cfRule>
  </conditionalFormatting>
  <conditionalFormatting sqref="B1227:B1229">
    <cfRule type="expression" dxfId="2302" priority="56124">
      <formula>$B1227="Liberado"</formula>
    </cfRule>
    <cfRule type="expression" dxfId="2295" priority="56131">
      <formula>$B1227="Arribado"</formula>
    </cfRule>
    <cfRule type="expression" dxfId="2296" priority="56130">
      <formula>$B1227="Solicitado"</formula>
    </cfRule>
    <cfRule type="expression" dxfId="2295" priority="56123">
      <formula>$B1227="Arribado"</formula>
    </cfRule>
    <cfRule type="expression" dxfId="2" priority="56129">
      <formula>$B1227="Confirmado"</formula>
    </cfRule>
    <cfRule type="expression" dxfId="2301" priority="56125">
      <formula>$B1227="Descargado"</formula>
    </cfRule>
    <cfRule type="expression" dxfId="2302" priority="56116">
      <formula>$B1227="Liberado"</formula>
    </cfRule>
    <cfRule type="expression" dxfId="2301" priority="56117">
      <formula>$B1227="Descargado"</formula>
    </cfRule>
    <cfRule type="expression" dxfId="2300" priority="56118">
      <formula>$B1227="Frontera"</formula>
    </cfRule>
    <cfRule type="expression" dxfId="2299" priority="56119">
      <formula>$B1227="Cargado"</formula>
    </cfRule>
    <cfRule type="expression" dxfId="2298" priority="56120">
      <formula>$B1227="Cancelado"</formula>
    </cfRule>
    <cfRule type="expression" dxfId="2" priority="56121">
      <formula>$B1227="Confirmado"</formula>
    </cfRule>
    <cfRule type="expression" dxfId="2296" priority="56122">
      <formula>$B1227="Solicitado"</formula>
    </cfRule>
    <cfRule type="expression" dxfId="2298" priority="56128">
      <formula>$B1227="Cancelado"</formula>
    </cfRule>
    <cfRule type="expression" dxfId="2299" priority="56127">
      <formula>$B1227="Cargado"</formula>
    </cfRule>
    <cfRule type="expression" dxfId="2300" priority="56126">
      <formula>$B1227="Frontera"</formula>
    </cfRule>
  </conditionalFormatting>
  <conditionalFormatting sqref="B1238">
    <cfRule type="expression" dxfId="2295" priority="38859">
      <formula>$B1238="Arribado"</formula>
    </cfRule>
    <cfRule type="expression" dxfId="2298" priority="38856">
      <formula>$B1238="Cancelado"</formula>
    </cfRule>
    <cfRule type="expression" dxfId="2301" priority="38853">
      <formula>$B1238="Descargado"</formula>
    </cfRule>
    <cfRule type="expression" dxfId="2300" priority="38854">
      <formula>$B1238="Frontera"</formula>
    </cfRule>
    <cfRule type="expression" dxfId="2" priority="38857">
      <formula>$B1238="Confirmado"</formula>
    </cfRule>
    <cfRule type="expression" dxfId="2296" priority="38858">
      <formula>$B1238="Solicitado"</formula>
    </cfRule>
    <cfRule type="expression" dxfId="2299" priority="38855">
      <formula>$B1238="Cargado"</formula>
    </cfRule>
    <cfRule type="expression" dxfId="2302" priority="38852">
      <formula>$B1238="Liberado"</formula>
    </cfRule>
  </conditionalFormatting>
  <conditionalFormatting sqref="B1239">
    <cfRule type="expression" dxfId="2302" priority="38964">
      <formula>$B1239="Liberado"</formula>
    </cfRule>
    <cfRule type="expression" dxfId="2" priority="38969">
      <formula>$B1239="Confirmado"</formula>
    </cfRule>
    <cfRule type="expression" dxfId="2298" priority="38968">
      <formula>$B1239="Cancelado"</formula>
    </cfRule>
    <cfRule type="expression" dxfId="2295" priority="38971">
      <formula>$B1239="Arribado"</formula>
    </cfRule>
    <cfRule type="expression" dxfId="2296" priority="38970">
      <formula>$B1239="Solicitado"</formula>
    </cfRule>
    <cfRule type="expression" dxfId="2299" priority="38967">
      <formula>$B1239="Cargado"</formula>
    </cfRule>
    <cfRule type="expression" dxfId="2300" priority="38966">
      <formula>$B1239="Frontera"</formula>
    </cfRule>
    <cfRule type="expression" dxfId="2301" priority="38965">
      <formula>$B1239="Descargado"</formula>
    </cfRule>
  </conditionalFormatting>
  <conditionalFormatting sqref="B1240">
    <cfRule type="expression" dxfId="2295" priority="38811">
      <formula>$B1240="Arribado"</formula>
    </cfRule>
    <cfRule type="expression" dxfId="2296" priority="38810">
      <formula>$B1240="Solicitado"</formula>
    </cfRule>
    <cfRule type="expression" dxfId="2" priority="38809">
      <formula>$B1240="Confirmado"</formula>
    </cfRule>
    <cfRule type="expression" dxfId="2298" priority="38808">
      <formula>$B1240="Cancelado"</formula>
    </cfRule>
    <cfRule type="expression" dxfId="2299" priority="38807">
      <formula>$B1240="Cargado"</formula>
    </cfRule>
    <cfRule type="expression" dxfId="2300" priority="38806">
      <formula>$B1240="Frontera"</formula>
    </cfRule>
    <cfRule type="expression" dxfId="2301" priority="38805">
      <formula>$B1240="Descargado"</formula>
    </cfRule>
    <cfRule type="expression" dxfId="2302" priority="38804">
      <formula>$B1240="Liberado"</formula>
    </cfRule>
  </conditionalFormatting>
  <conditionalFormatting sqref="B1241">
    <cfRule type="expression" dxfId="2302" priority="38916">
      <formula>$B1241="Liberado"</formula>
    </cfRule>
    <cfRule type="expression" dxfId="2301" priority="38917">
      <formula>$B1241="Descargado"</formula>
    </cfRule>
    <cfRule type="expression" dxfId="2300" priority="38918">
      <formula>$B1241="Frontera"</formula>
    </cfRule>
    <cfRule type="expression" dxfId="2299" priority="38919">
      <formula>$B1241="Cargado"</formula>
    </cfRule>
    <cfRule type="expression" dxfId="2298" priority="38920">
      <formula>$B1241="Cancelado"</formula>
    </cfRule>
    <cfRule type="expression" dxfId="2" priority="38921">
      <formula>$B1241="Confirmado"</formula>
    </cfRule>
    <cfRule type="expression" dxfId="2296" priority="38922">
      <formula>$B1241="Solicitado"</formula>
    </cfRule>
    <cfRule type="expression" dxfId="2295" priority="38923">
      <formula>$B1241="Arribado"</formula>
    </cfRule>
  </conditionalFormatting>
  <conditionalFormatting sqref="B1242">
    <cfRule type="expression" dxfId="2295" priority="38763">
      <formula>$B1242="Arribado"</formula>
    </cfRule>
    <cfRule type="expression" dxfId="2296" priority="38762">
      <formula>$B1242="Solicitado"</formula>
    </cfRule>
    <cfRule type="expression" dxfId="2" priority="38761">
      <formula>$B1242="Confirmado"</formula>
    </cfRule>
    <cfRule type="expression" dxfId="2298" priority="38760">
      <formula>$B1242="Cancelado"</formula>
    </cfRule>
    <cfRule type="expression" dxfId="2299" priority="38759">
      <formula>$B1242="Cargado"</formula>
    </cfRule>
    <cfRule type="expression" dxfId="2300" priority="38758">
      <formula>$B1242="Frontera"</formula>
    </cfRule>
    <cfRule type="expression" dxfId="2301" priority="38757">
      <formula>$B1242="Descargado"</formula>
    </cfRule>
    <cfRule type="expression" dxfId="2302" priority="38756">
      <formula>$B1242="Liberado"</formula>
    </cfRule>
  </conditionalFormatting>
  <conditionalFormatting sqref="B1243:B1246">
    <cfRule type="expression" dxfId="2302" priority="38660">
      <formula>$B1243="Liberado"</formula>
    </cfRule>
    <cfRule type="expression" dxfId="2295" priority="38667">
      <formula>$B1243="Arribado"</formula>
    </cfRule>
    <cfRule type="expression" dxfId="2296" priority="38666">
      <formula>$B1243="Solicitado"</formula>
    </cfRule>
    <cfRule type="expression" dxfId="2" priority="38665">
      <formula>$B1243="Confirmado"</formula>
    </cfRule>
    <cfRule type="expression" dxfId="2298" priority="38664">
      <formula>$B1243="Cancelado"</formula>
    </cfRule>
    <cfRule type="expression" dxfId="2299" priority="38663">
      <formula>$B1243="Cargado"</formula>
    </cfRule>
    <cfRule type="expression" dxfId="2300" priority="38662">
      <formula>$B1243="Frontera"</formula>
    </cfRule>
    <cfRule type="expression" dxfId="2301" priority="38661">
      <formula>$B1243="Descargado"</formula>
    </cfRule>
  </conditionalFormatting>
  <conditionalFormatting sqref="B1247">
    <cfRule type="expression" dxfId="2300" priority="38614">
      <formula>$B1247="Frontera"</formula>
    </cfRule>
    <cfRule type="expression" dxfId="2302" priority="38612">
      <formula>$B1247="Liberado"</formula>
    </cfRule>
    <cfRule type="expression" dxfId="2298" priority="38616">
      <formula>$B1247="Cancelado"</formula>
    </cfRule>
    <cfRule type="expression" dxfId="2" priority="38617">
      <formula>$B1247="Confirmado"</formula>
    </cfRule>
    <cfRule type="expression" dxfId="2296" priority="38618">
      <formula>$B1247="Solicitado"</formula>
    </cfRule>
    <cfRule type="expression" dxfId="2301" priority="38613">
      <formula>$B1247="Descargado"</formula>
    </cfRule>
    <cfRule type="expression" dxfId="2295" priority="38619">
      <formula>$B1247="Arribado"</formula>
    </cfRule>
    <cfRule type="expression" dxfId="2299" priority="38615">
      <formula>$B1247="Cargado"</formula>
    </cfRule>
  </conditionalFormatting>
  <conditionalFormatting sqref="B1252">
    <cfRule type="expression" dxfId="2295" priority="38555">
      <formula>$B1252="Arribado"</formula>
    </cfRule>
    <cfRule type="expression" dxfId="2300" priority="38550">
      <formula>$B1252="Frontera"</formula>
    </cfRule>
    <cfRule type="expression" dxfId="2302" priority="38548">
      <formula>$B1252="Liberado"</formula>
    </cfRule>
    <cfRule type="expression" dxfId="2299" priority="38551">
      <formula>$B1252="Cargado"</formula>
    </cfRule>
    <cfRule type="expression" dxfId="2301" priority="38549">
      <formula>$B1252="Descargado"</formula>
    </cfRule>
    <cfRule type="expression" dxfId="2298" priority="38552">
      <formula>$B1252="Cancelado"</formula>
    </cfRule>
    <cfRule type="expression" dxfId="2" priority="38553">
      <formula>$B1252="Confirmado"</formula>
    </cfRule>
    <cfRule type="expression" dxfId="2296" priority="38554">
      <formula>$B1252="Solicitado"</formula>
    </cfRule>
  </conditionalFormatting>
  <conditionalFormatting sqref="B1253 B1255:B1257">
    <cfRule type="expression" dxfId="2299" priority="37215">
      <formula>$B1253="Cargado"</formula>
    </cfRule>
    <cfRule type="expression" dxfId="2301" priority="37213">
      <formula>$B1253="Descargado"</formula>
    </cfRule>
    <cfRule type="expression" dxfId="2295" priority="37219">
      <formula>$B1253="Arribado"</formula>
    </cfRule>
    <cfRule type="expression" dxfId="2302" priority="37212">
      <formula>$B1253="Liberado"</formula>
    </cfRule>
    <cfRule type="expression" dxfId="2" priority="37217">
      <formula>$B1253="Confirmado"</formula>
    </cfRule>
    <cfRule type="expression" dxfId="2296" priority="37218">
      <formula>$B1253="Solicitado"</formula>
    </cfRule>
    <cfRule type="expression" dxfId="2298" priority="37216">
      <formula>$B1253="Cancelado"</formula>
    </cfRule>
    <cfRule type="expression" dxfId="2300" priority="37214">
      <formula>$B1253="Frontera"</formula>
    </cfRule>
  </conditionalFormatting>
  <conditionalFormatting sqref="B1254">
    <cfRule type="expression" dxfId="2300" priority="37134">
      <formula>$B1254="Frontera"</formula>
    </cfRule>
    <cfRule type="expression" dxfId="2301" priority="37133">
      <formula>$B1254="Descargado"</formula>
    </cfRule>
    <cfRule type="expression" dxfId="2302" priority="37132">
      <formula>$B1254="Liberado"</formula>
    </cfRule>
    <cfRule type="expression" dxfId="2296" priority="37138">
      <formula>$B1254="Solicitado"</formula>
    </cfRule>
    <cfRule type="expression" dxfId="2" priority="37137">
      <formula>$B1254="Confirmado"</formula>
    </cfRule>
    <cfRule type="expression" dxfId="2299" priority="37135">
      <formula>$B1254="Cargado"</formula>
    </cfRule>
    <cfRule type="expression" dxfId="2298" priority="37136">
      <formula>$B1254="Cancelado"</formula>
    </cfRule>
    <cfRule type="expression" dxfId="2295" priority="37139">
      <formula>$B1254="Arribado"</formula>
    </cfRule>
  </conditionalFormatting>
  <conditionalFormatting sqref="B1274">
    <cfRule type="expression" dxfId="2301" priority="38453">
      <formula>$B1274="Descargado"</formula>
    </cfRule>
    <cfRule type="expression" dxfId="2295" priority="38459">
      <formula>$B1274="Arribado"</formula>
    </cfRule>
    <cfRule type="expression" dxfId="2298" priority="38456">
      <formula>$B1274="Cancelado"</formula>
    </cfRule>
    <cfRule type="expression" dxfId="2299" priority="38455">
      <formula>$B1274="Cargado"</formula>
    </cfRule>
    <cfRule type="expression" dxfId="2300" priority="38454">
      <formula>$B1274="Frontera"</formula>
    </cfRule>
    <cfRule type="expression" dxfId="2302" priority="38452">
      <formula>$B1274="Liberado"</formula>
    </cfRule>
    <cfRule type="expression" dxfId="2296" priority="38458">
      <formula>$B1274="Solicitado"</formula>
    </cfRule>
    <cfRule type="expression" dxfId="2" priority="38457">
      <formula>$B1274="Confirmado"</formula>
    </cfRule>
  </conditionalFormatting>
  <conditionalFormatting sqref="B1275:B1278">
    <cfRule type="expression" dxfId="2" priority="38409">
      <formula>$B1275="Confirmado"</formula>
    </cfRule>
    <cfRule type="expression" dxfId="2296" priority="38410">
      <formula>$B1275="Solicitado"</formula>
    </cfRule>
    <cfRule type="expression" dxfId="2295" priority="38411">
      <formula>$B1275="Arribado"</formula>
    </cfRule>
    <cfRule type="expression" dxfId="2298" priority="38408">
      <formula>$B1275="Cancelado"</formula>
    </cfRule>
    <cfRule type="expression" dxfId="2299" priority="38407">
      <formula>$B1275="Cargado"</formula>
    </cfRule>
    <cfRule type="expression" dxfId="2302" priority="38404">
      <formula>$B1275="Liberado"</formula>
    </cfRule>
    <cfRule type="expression" dxfId="2301" priority="38405">
      <formula>$B1275="Descargado"</formula>
    </cfRule>
    <cfRule type="expression" dxfId="2300" priority="38406">
      <formula>$B1275="Frontera"</formula>
    </cfRule>
  </conditionalFormatting>
  <conditionalFormatting sqref="B1279">
    <cfRule type="expression" dxfId="2301" priority="38357">
      <formula>$B1279="Descargado"</formula>
    </cfRule>
    <cfRule type="expression" dxfId="2300" priority="38358">
      <formula>$B1279="Frontera"</formula>
    </cfRule>
    <cfRule type="expression" dxfId="2299" priority="38359">
      <formula>$B1279="Cargado"</formula>
    </cfRule>
    <cfRule type="expression" dxfId="2298" priority="38360">
      <formula>$B1279="Cancelado"</formula>
    </cfRule>
    <cfRule type="expression" dxfId="2" priority="38361">
      <formula>$B1279="Confirmado"</formula>
    </cfRule>
    <cfRule type="expression" dxfId="2296" priority="38362">
      <formula>$B1279="Solicitado"</formula>
    </cfRule>
    <cfRule type="expression" dxfId="2295" priority="38363">
      <formula>$B1279="Arribado"</formula>
    </cfRule>
    <cfRule type="expression" dxfId="2302" priority="38356">
      <formula>$B1279="Liberado"</formula>
    </cfRule>
  </conditionalFormatting>
  <conditionalFormatting sqref="B1286:B1287">
    <cfRule type="expression" dxfId="2302" priority="38276">
      <formula>$B1286="Liberado"</formula>
    </cfRule>
    <cfRule type="expression" dxfId="2" priority="38281">
      <formula>$B1286="Confirmado"</formula>
    </cfRule>
    <cfRule type="expression" dxfId="2298" priority="38280">
      <formula>$B1286="Cancelado"</formula>
    </cfRule>
    <cfRule type="expression" dxfId="2295" priority="38283">
      <formula>$B1286="Arribado"</formula>
    </cfRule>
    <cfRule type="expression" dxfId="2299" priority="38279">
      <formula>$B1286="Cargado"</formula>
    </cfRule>
    <cfRule type="expression" dxfId="2296" priority="38282">
      <formula>$B1286="Solicitado"</formula>
    </cfRule>
    <cfRule type="expression" dxfId="2300" priority="38278">
      <formula>$B1286="Frontera"</formula>
    </cfRule>
    <cfRule type="expression" dxfId="2301" priority="38277">
      <formula>$B1286="Descargado"</formula>
    </cfRule>
  </conditionalFormatting>
  <conditionalFormatting sqref="B1292">
    <cfRule type="expression" dxfId="2" priority="38161">
      <formula>$B1292="Confirmado"</formula>
    </cfRule>
    <cfRule type="expression" dxfId="2298" priority="38160">
      <formula>$B1292="Cancelado"</formula>
    </cfRule>
    <cfRule type="expression" dxfId="2299" priority="38159">
      <formula>$B1292="Cargado"</formula>
    </cfRule>
    <cfRule type="expression" dxfId="2301" priority="38157">
      <formula>$B1292="Descargado"</formula>
    </cfRule>
    <cfRule type="expression" dxfId="2300" priority="38158">
      <formula>$B1292="Frontera"</formula>
    </cfRule>
    <cfRule type="expression" dxfId="2295" priority="38163">
      <formula>$B1292="Arribado"</formula>
    </cfRule>
    <cfRule type="expression" dxfId="2296" priority="38162">
      <formula>$B1292="Solicitado"</formula>
    </cfRule>
    <cfRule type="expression" dxfId="2302" priority="38156">
      <formula>$B1292="Liberado"</formula>
    </cfRule>
  </conditionalFormatting>
  <conditionalFormatting sqref="B1293:B1294">
    <cfRule type="expression" dxfId="2299" priority="38111">
      <formula>$B1293="Cargado"</formula>
    </cfRule>
    <cfRule type="expression" dxfId="2298" priority="38112">
      <formula>$B1293="Cancelado"</formula>
    </cfRule>
    <cfRule type="expression" dxfId="2296" priority="38114">
      <formula>$B1293="Solicitado"</formula>
    </cfRule>
    <cfRule type="expression" dxfId="2295" priority="38115">
      <formula>$B1293="Arribado"</formula>
    </cfRule>
    <cfRule type="expression" dxfId="2" priority="38113">
      <formula>$B1293="Confirmado"</formula>
    </cfRule>
    <cfRule type="expression" dxfId="2301" priority="38109">
      <formula>$B1293="Descargado"</formula>
    </cfRule>
    <cfRule type="expression" dxfId="2300" priority="38110">
      <formula>$B1293="Frontera"</formula>
    </cfRule>
    <cfRule type="expression" dxfId="2302" priority="38108">
      <formula>$B1293="Liberado"</formula>
    </cfRule>
  </conditionalFormatting>
  <conditionalFormatting sqref="B1295">
    <cfRule type="expression" dxfId="2" priority="38065">
      <formula>$B1295="Confirmado"</formula>
    </cfRule>
    <cfRule type="expression" dxfId="2295" priority="38067">
      <formula>$B1295="Arribado"</formula>
    </cfRule>
    <cfRule type="expression" dxfId="2301" priority="38061">
      <formula>$B1295="Descargado"</formula>
    </cfRule>
    <cfRule type="expression" dxfId="2296" priority="38066">
      <formula>$B1295="Solicitado"</formula>
    </cfRule>
    <cfRule type="expression" dxfId="2300" priority="38062">
      <formula>$B1295="Frontera"</formula>
    </cfRule>
    <cfRule type="expression" dxfId="2298" priority="38064">
      <formula>$B1295="Cancelado"</formula>
    </cfRule>
    <cfRule type="expression" dxfId="2299" priority="38063">
      <formula>$B1295="Cargado"</formula>
    </cfRule>
    <cfRule type="expression" dxfId="2302" priority="38060">
      <formula>$B1295="Liberado"</formula>
    </cfRule>
  </conditionalFormatting>
  <conditionalFormatting sqref="B1296:B1297">
    <cfRule type="expression" dxfId="2298" priority="38008">
      <formula>$B1296="Cancelado"</formula>
    </cfRule>
    <cfRule type="expression" dxfId="2" priority="38009">
      <formula>$B1296="Confirmado"</formula>
    </cfRule>
    <cfRule type="expression" dxfId="2302" priority="38004">
      <formula>$B1296="Liberado"</formula>
    </cfRule>
    <cfRule type="expression" dxfId="2296" priority="38010">
      <formula>$B1296="Solicitado"</formula>
    </cfRule>
    <cfRule type="expression" dxfId="2295" priority="38011">
      <formula>$B1296="Arribado"</formula>
    </cfRule>
    <cfRule type="expression" dxfId="2299" priority="38007">
      <formula>$B1296="Cargado"</formula>
    </cfRule>
    <cfRule type="expression" dxfId="2300" priority="38006">
      <formula>$B1296="Frontera"</formula>
    </cfRule>
    <cfRule type="expression" dxfId="2301" priority="38005">
      <formula>$B1296="Descargado"</formula>
    </cfRule>
  </conditionalFormatting>
  <conditionalFormatting sqref="B1298">
    <cfRule type="expression" dxfId="2296" priority="37954">
      <formula>$B1298="Solicitado"</formula>
    </cfRule>
    <cfRule type="expression" dxfId="2302" priority="37948">
      <formula>$B1298="Liberado"</formula>
    </cfRule>
    <cfRule type="expression" dxfId="2300" priority="37950">
      <formula>$B1298="Frontera"</formula>
    </cfRule>
    <cfRule type="expression" dxfId="2295" priority="37955">
      <formula>$B1298="Arribado"</formula>
    </cfRule>
    <cfRule type="expression" dxfId="2" priority="37953">
      <formula>$B1298="Confirmado"</formula>
    </cfRule>
    <cfRule type="expression" dxfId="2301" priority="37949">
      <formula>$B1298="Descargado"</formula>
    </cfRule>
    <cfRule type="expression" dxfId="2298" priority="37952">
      <formula>$B1298="Cancelado"</formula>
    </cfRule>
    <cfRule type="expression" dxfId="2299" priority="37951">
      <formula>$B1298="Cargado"</formula>
    </cfRule>
  </conditionalFormatting>
  <conditionalFormatting sqref="B1299:B1300">
    <cfRule type="expression" dxfId="2296" priority="37898">
      <formula>$B1299="Solicitado"</formula>
    </cfRule>
    <cfRule type="expression" dxfId="2" priority="37897">
      <formula>$B1299="Confirmado"</formula>
    </cfRule>
    <cfRule type="expression" dxfId="2298" priority="37896">
      <formula>$B1299="Cancelado"</formula>
    </cfRule>
    <cfRule type="expression" dxfId="2302" priority="37892">
      <formula>$B1299="Liberado"</formula>
    </cfRule>
    <cfRule type="expression" dxfId="2301" priority="37893">
      <formula>$B1299="Descargado"</formula>
    </cfRule>
    <cfRule type="expression" dxfId="2300" priority="37894">
      <formula>$B1299="Frontera"</formula>
    </cfRule>
    <cfRule type="expression" dxfId="2299" priority="37895">
      <formula>$B1299="Cargado"</formula>
    </cfRule>
    <cfRule type="expression" dxfId="2295" priority="37899">
      <formula>$B1299="Arribado"</formula>
    </cfRule>
  </conditionalFormatting>
  <conditionalFormatting sqref="B1301">
    <cfRule type="expression" dxfId="2296" priority="37730">
      <formula>$B1301="Solicitado"</formula>
    </cfRule>
    <cfRule type="expression" dxfId="2299" priority="37727">
      <formula>$B1301="Cargado"</formula>
    </cfRule>
    <cfRule type="expression" dxfId="2301" priority="37725">
      <formula>$B1301="Descargado"</formula>
    </cfRule>
    <cfRule type="expression" dxfId="2" priority="37729">
      <formula>$B1301="Confirmado"</formula>
    </cfRule>
    <cfRule type="expression" dxfId="2298" priority="37728">
      <formula>$B1301="Cancelado"</formula>
    </cfRule>
    <cfRule type="expression" dxfId="2300" priority="37726">
      <formula>$B1301="Frontera"</formula>
    </cfRule>
    <cfRule type="expression" dxfId="2295" priority="37731">
      <formula>$B1301="Arribado"</formula>
    </cfRule>
    <cfRule type="expression" dxfId="2302" priority="37724">
      <formula>$B1301="Liberado"</formula>
    </cfRule>
  </conditionalFormatting>
  <conditionalFormatting sqref="B1302">
    <cfRule type="expression" dxfId="2295" priority="37843">
      <formula>$B1302="Arribado"</formula>
    </cfRule>
    <cfRule type="expression" dxfId="2299" priority="37839">
      <formula>$B1302="Cargado"</formula>
    </cfRule>
    <cfRule type="expression" dxfId="2" priority="37841">
      <formula>$B1302="Confirmado"</formula>
    </cfRule>
    <cfRule type="expression" dxfId="2296" priority="37842">
      <formula>$B1302="Solicitado"</formula>
    </cfRule>
    <cfRule type="expression" dxfId="2302" priority="37836">
      <formula>$B1302="Liberado"</formula>
    </cfRule>
    <cfRule type="expression" dxfId="2300" priority="37838">
      <formula>$B1302="Frontera"</formula>
    </cfRule>
    <cfRule type="expression" dxfId="2301" priority="37837">
      <formula>$B1302="Descargado"</formula>
    </cfRule>
    <cfRule type="expression" dxfId="2298" priority="37840">
      <formula>$B1302="Cancelado"</formula>
    </cfRule>
  </conditionalFormatting>
  <conditionalFormatting sqref="B1303 B1305">
    <cfRule type="expression" dxfId="2302" priority="37780">
      <formula>$B1303="Liberado"</formula>
    </cfRule>
    <cfRule type="expression" dxfId="2300" priority="37782">
      <formula>$B1303="Frontera"</formula>
    </cfRule>
    <cfRule type="expression" dxfId="2295" priority="37787">
      <formula>$B1303="Arribado"</formula>
    </cfRule>
    <cfRule type="expression" dxfId="2299" priority="37783">
      <formula>$B1303="Cargado"</formula>
    </cfRule>
    <cfRule type="expression" dxfId="2301" priority="37781">
      <formula>$B1303="Descargado"</formula>
    </cfRule>
    <cfRule type="expression" dxfId="2298" priority="37784">
      <formula>$B1303="Cancelado"</formula>
    </cfRule>
    <cfRule type="expression" dxfId="2296" priority="37786">
      <formula>$B1303="Solicitado"</formula>
    </cfRule>
    <cfRule type="expression" dxfId="2" priority="37785">
      <formula>$B1303="Confirmado"</formula>
    </cfRule>
  </conditionalFormatting>
  <conditionalFormatting sqref="B1304">
    <cfRule type="expression" dxfId="2296" priority="37674">
      <formula>$B1304="Solicitado"</formula>
    </cfRule>
    <cfRule type="expression" dxfId="2295" priority="37675">
      <formula>$B1304="Arribado"</formula>
    </cfRule>
    <cfRule type="expression" dxfId="2" priority="37673">
      <formula>$B1304="Confirmado"</formula>
    </cfRule>
    <cfRule type="expression" dxfId="2298" priority="37672">
      <formula>$B1304="Cancelado"</formula>
    </cfRule>
    <cfRule type="expression" dxfId="2299" priority="37671">
      <formula>$B1304="Cargado"</formula>
    </cfRule>
    <cfRule type="expression" dxfId="2300" priority="37670">
      <formula>$B1304="Frontera"</formula>
    </cfRule>
    <cfRule type="expression" dxfId="2301" priority="37669">
      <formula>$B1304="Descargado"</formula>
    </cfRule>
    <cfRule type="expression" dxfId="2302" priority="37668">
      <formula>$B1304="Liberado"</formula>
    </cfRule>
  </conditionalFormatting>
  <conditionalFormatting sqref="B1312">
    <cfRule type="expression" dxfId="2299" priority="37503">
      <formula>$B1312="Cargado"</formula>
    </cfRule>
    <cfRule type="expression" dxfId="2298" priority="37504">
      <formula>$B1312="Cancelado"</formula>
    </cfRule>
    <cfRule type="expression" dxfId="2" priority="37505">
      <formula>$B1312="Confirmado"</formula>
    </cfRule>
    <cfRule type="expression" dxfId="2296" priority="37506">
      <formula>$B1312="Solicitado"</formula>
    </cfRule>
    <cfRule type="expression" dxfId="2295" priority="37507">
      <formula>$B1312="Arribado"</formula>
    </cfRule>
    <cfRule type="expression" dxfId="2302" priority="37500">
      <formula>$B1312="Liberado"</formula>
    </cfRule>
    <cfRule type="expression" dxfId="2300" priority="37502">
      <formula>$B1312="Frontera"</formula>
    </cfRule>
    <cfRule type="expression" dxfId="2301" priority="37501">
      <formula>$B1312="Descargado"</formula>
    </cfRule>
  </conditionalFormatting>
  <conditionalFormatting sqref="B1381:B1396 B1398:B1417">
    <cfRule type="expression" dxfId="2" priority="37009">
      <formula>$B1381="Confirmado"</formula>
    </cfRule>
    <cfRule type="expression" dxfId="2302" priority="37004">
      <formula>$B1381="Liberado"</formula>
    </cfRule>
    <cfRule type="expression" dxfId="2301" priority="37005">
      <formula>$B1381="Descargado"</formula>
    </cfRule>
    <cfRule type="expression" dxfId="2300" priority="37006">
      <formula>$B1381="Frontera"</formula>
    </cfRule>
    <cfRule type="expression" dxfId="2299" priority="37007">
      <formula>$B1381="Cargado"</formula>
    </cfRule>
    <cfRule type="expression" dxfId="2298" priority="37008">
      <formula>$B1381="Cancelado"</formula>
    </cfRule>
    <cfRule type="expression" dxfId="2296" priority="37010">
      <formula>$B1381="Solicitado"</formula>
    </cfRule>
    <cfRule type="expression" dxfId="2295" priority="37011">
      <formula>$B1381="Arribado"</formula>
    </cfRule>
  </conditionalFormatting>
  <conditionalFormatting sqref="B1397">
    <cfRule type="expression" dxfId="2302" priority="36860">
      <formula>$B1397="Liberado"</formula>
    </cfRule>
    <cfRule type="expression" dxfId="2296" priority="36866">
      <formula>$B1397="Solicitado"</formula>
    </cfRule>
    <cfRule type="expression" dxfId="2295" priority="36867">
      <formula>$B1397="Arribado"</formula>
    </cfRule>
    <cfRule type="expression" dxfId="2" priority="36865">
      <formula>$B1397="Confirmado"</formula>
    </cfRule>
    <cfRule type="expression" dxfId="2298" priority="36864">
      <formula>$B1397="Cancelado"</formula>
    </cfRule>
    <cfRule type="expression" dxfId="2299" priority="36863">
      <formula>$B1397="Cargado"</formula>
    </cfRule>
    <cfRule type="expression" dxfId="2300" priority="36862">
      <formula>$B1397="Frontera"</formula>
    </cfRule>
    <cfRule type="expression" dxfId="2301" priority="36861">
      <formula>$B1397="Descargado"</formula>
    </cfRule>
  </conditionalFormatting>
  <conditionalFormatting sqref="B1419">
    <cfRule type="expression" dxfId="2295" priority="36731">
      <formula>$B1419="Arribado"</formula>
    </cfRule>
    <cfRule type="expression" dxfId="2302" priority="36724">
      <formula>$B1419="Liberado"</formula>
    </cfRule>
    <cfRule type="expression" dxfId="2300" priority="36726">
      <formula>$B1419="Frontera"</formula>
    </cfRule>
    <cfRule type="expression" dxfId="2299" priority="36727">
      <formula>$B1419="Cargado"</formula>
    </cfRule>
    <cfRule type="expression" dxfId="2298" priority="36728">
      <formula>$B1419="Cancelado"</formula>
    </cfRule>
    <cfRule type="expression" dxfId="2" priority="36729">
      <formula>$B1419="Confirmado"</formula>
    </cfRule>
    <cfRule type="expression" dxfId="2301" priority="36725">
      <formula>$B1419="Descargado"</formula>
    </cfRule>
    <cfRule type="expression" dxfId="2296" priority="36730">
      <formula>$B1419="Solicitado"</formula>
    </cfRule>
  </conditionalFormatting>
  <conditionalFormatting sqref="B1420:B1422 B1424:B1426 B1428 B1433:B1451">
    <cfRule type="expression" dxfId="2300" priority="36678">
      <formula>$B1420="Frontera"</formula>
    </cfRule>
    <cfRule type="expression" dxfId="2301" priority="36677">
      <formula>$B1420="Descargado"</formula>
    </cfRule>
    <cfRule type="expression" dxfId="2302" priority="36676">
      <formula>$B1420="Liberado"</formula>
    </cfRule>
    <cfRule type="expression" dxfId="2295" priority="36683">
      <formula>$B1420="Arribado"</formula>
    </cfRule>
    <cfRule type="expression" dxfId="2296" priority="36682">
      <formula>$B1420="Solicitado"</formula>
    </cfRule>
    <cfRule type="expression" dxfId="2" priority="36681">
      <formula>$B1420="Confirmado"</formula>
    </cfRule>
    <cfRule type="expression" dxfId="2298" priority="36680">
      <formula>$B1420="Cancelado"</formula>
    </cfRule>
    <cfRule type="expression" dxfId="2299" priority="36679">
      <formula>$B1420="Cargado"</formula>
    </cfRule>
  </conditionalFormatting>
  <conditionalFormatting sqref="B1423">
    <cfRule type="expression" dxfId="2299" priority="36655">
      <formula>$B1423="Cargado"</formula>
    </cfRule>
    <cfRule type="expression" dxfId="2300" priority="36654">
      <formula>$B1423="Frontera"</formula>
    </cfRule>
    <cfRule type="expression" dxfId="2302" priority="36652">
      <formula>$B1423="Liberado"</formula>
    </cfRule>
    <cfRule type="expression" dxfId="2295" priority="36659">
      <formula>$B1423="Arribado"</formula>
    </cfRule>
    <cfRule type="expression" dxfId="2301" priority="36653">
      <formula>$B1423="Descargado"</formula>
    </cfRule>
    <cfRule type="expression" dxfId="2298" priority="36656">
      <formula>$B1423="Cancelado"</formula>
    </cfRule>
    <cfRule type="expression" dxfId="2" priority="36657">
      <formula>$B1423="Confirmado"</formula>
    </cfRule>
    <cfRule type="expression" dxfId="2296" priority="36658">
      <formula>$B1423="Solicitado"</formula>
    </cfRule>
  </conditionalFormatting>
  <conditionalFormatting sqref="B1427">
    <cfRule type="expression" dxfId="2296" priority="36634">
      <formula>$B1427="Solicitado"</formula>
    </cfRule>
    <cfRule type="expression" dxfId="2295" priority="36635">
      <formula>$B1427="Arribado"</formula>
    </cfRule>
    <cfRule type="expression" dxfId="2302" priority="36628">
      <formula>$B1427="Liberado"</formula>
    </cfRule>
    <cfRule type="expression" dxfId="2301" priority="36629">
      <formula>$B1427="Descargado"</formula>
    </cfRule>
    <cfRule type="expression" dxfId="2300" priority="36630">
      <formula>$B1427="Frontera"</formula>
    </cfRule>
    <cfRule type="expression" dxfId="2299" priority="36631">
      <formula>$B1427="Cargado"</formula>
    </cfRule>
    <cfRule type="expression" dxfId="2298" priority="36632">
      <formula>$B1427="Cancelado"</formula>
    </cfRule>
    <cfRule type="expression" dxfId="2" priority="36633">
      <formula>$B1427="Confirmado"</formula>
    </cfRule>
  </conditionalFormatting>
  <conditionalFormatting sqref="B1429">
    <cfRule type="expression" dxfId="2" priority="36609">
      <formula>$B1429="Confirmado"</formula>
    </cfRule>
    <cfRule type="expression" dxfId="2302" priority="36604">
      <formula>$B1429="Liberado"</formula>
    </cfRule>
    <cfRule type="expression" dxfId="2301" priority="36605">
      <formula>$B1429="Descargado"</formula>
    </cfRule>
    <cfRule type="expression" dxfId="2300" priority="36606">
      <formula>$B1429="Frontera"</formula>
    </cfRule>
    <cfRule type="expression" dxfId="2299" priority="36607">
      <formula>$B1429="Cargado"</formula>
    </cfRule>
    <cfRule type="expression" dxfId="2298" priority="36608">
      <formula>$B1429="Cancelado"</formula>
    </cfRule>
    <cfRule type="expression" dxfId="2296" priority="36610">
      <formula>$B1429="Solicitado"</formula>
    </cfRule>
    <cfRule type="expression" dxfId="2295" priority="36611">
      <formula>$B1429="Arribado"</formula>
    </cfRule>
  </conditionalFormatting>
  <conditionalFormatting sqref="B1430">
    <cfRule type="expression" dxfId="2300" priority="36534">
      <formula>$B1430="Frontera"</formula>
    </cfRule>
    <cfRule type="expression" dxfId="2301" priority="36533">
      <formula>$B1430="Descargado"</formula>
    </cfRule>
    <cfRule type="expression" dxfId="2302" priority="36532">
      <formula>$B1430="Liberado"</formula>
    </cfRule>
    <cfRule type="expression" dxfId="2299" priority="36535">
      <formula>$B1430="Cargado"</formula>
    </cfRule>
    <cfRule type="expression" dxfId="2" priority="36537">
      <formula>$B1430="Confirmado"</formula>
    </cfRule>
    <cfRule type="expression" dxfId="2296" priority="36538">
      <formula>$B1430="Solicitado"</formula>
    </cfRule>
    <cfRule type="expression" dxfId="2295" priority="36539">
      <formula>$B1430="Arribado"</formula>
    </cfRule>
    <cfRule type="expression" dxfId="2298" priority="36536">
      <formula>$B1430="Cancelado"</formula>
    </cfRule>
  </conditionalFormatting>
  <conditionalFormatting sqref="B1431:B1432">
    <cfRule type="expression" dxfId="2299" priority="36511">
      <formula>$B1431="Cargado"</formula>
    </cfRule>
    <cfRule type="expression" dxfId="2300" priority="36510">
      <formula>$B1431="Frontera"</formula>
    </cfRule>
    <cfRule type="expression" dxfId="2295" priority="36515">
      <formula>$B1431="Arribado"</formula>
    </cfRule>
    <cfRule type="expression" dxfId="2296" priority="36514">
      <formula>$B1431="Solicitado"</formula>
    </cfRule>
    <cfRule type="expression" dxfId="2302" priority="36508">
      <formula>$B1431="Liberado"</formula>
    </cfRule>
    <cfRule type="expression" dxfId="2301" priority="36509">
      <formula>$B1431="Descargado"</formula>
    </cfRule>
    <cfRule type="expression" dxfId="2" priority="36513">
      <formula>$B1431="Confirmado"</formula>
    </cfRule>
    <cfRule type="expression" dxfId="2298" priority="36512">
      <formula>$B1431="Cancelado"</formula>
    </cfRule>
  </conditionalFormatting>
  <conditionalFormatting sqref="B1452">
    <cfRule type="expression" dxfId="2296" priority="36370">
      <formula>$B1452="Solicitado"</formula>
    </cfRule>
    <cfRule type="expression" dxfId="2298" priority="36368">
      <formula>$B1452="Cancelado"</formula>
    </cfRule>
    <cfRule type="expression" dxfId="2299" priority="36367">
      <formula>$B1452="Cargado"</formula>
    </cfRule>
    <cfRule type="expression" dxfId="2300" priority="36366">
      <formula>$B1452="Frontera"</formula>
    </cfRule>
    <cfRule type="expression" dxfId="2302" priority="36364">
      <formula>$B1452="Liberado"</formula>
    </cfRule>
    <cfRule type="expression" dxfId="2301" priority="36365">
      <formula>$B1452="Descargado"</formula>
    </cfRule>
    <cfRule type="expression" dxfId="2295" priority="36371">
      <formula>$B1452="Arribado"</formula>
    </cfRule>
    <cfRule type="expression" dxfId="2" priority="36369">
      <formula>$B1452="Confirmado"</formula>
    </cfRule>
  </conditionalFormatting>
  <conditionalFormatting sqref="B1453">
    <cfRule type="expression" dxfId="2302" priority="36436">
      <formula>$B1453="Liberado"</formula>
    </cfRule>
    <cfRule type="expression" dxfId="2301" priority="36437">
      <formula>$B1453="Descargado"</formula>
    </cfRule>
    <cfRule type="expression" dxfId="2300" priority="36438">
      <formula>$B1453="Frontera"</formula>
    </cfRule>
    <cfRule type="expression" dxfId="2299" priority="36439">
      <formula>$B1453="Cargado"</formula>
    </cfRule>
    <cfRule type="expression" dxfId="2298" priority="36440">
      <formula>$B1453="Cancelado"</formula>
    </cfRule>
    <cfRule type="expression" dxfId="2" priority="36441">
      <formula>$B1453="Confirmado"</formula>
    </cfRule>
    <cfRule type="expression" dxfId="2296" priority="36442">
      <formula>$B1453="Solicitado"</formula>
    </cfRule>
    <cfRule type="expression" dxfId="2295" priority="36443">
      <formula>$B1453="Arribado"</formula>
    </cfRule>
  </conditionalFormatting>
  <conditionalFormatting sqref="B1458">
    <cfRule type="expression" dxfId="2" priority="36345">
      <formula>$B1458="Confirmado"</formula>
    </cfRule>
    <cfRule type="expression" dxfId="2298" priority="36344">
      <formula>$B1458="Cancelado"</formula>
    </cfRule>
    <cfRule type="expression" dxfId="2296" priority="36346">
      <formula>$B1458="Solicitado"</formula>
    </cfRule>
    <cfRule type="expression" dxfId="2299" priority="36343">
      <formula>$B1458="Cargado"</formula>
    </cfRule>
    <cfRule type="expression" dxfId="2300" priority="36342">
      <formula>$B1458="Frontera"</formula>
    </cfRule>
    <cfRule type="expression" dxfId="2301" priority="36341">
      <formula>$B1458="Descargado"</formula>
    </cfRule>
    <cfRule type="expression" dxfId="2302" priority="36340">
      <formula>$B1458="Liberado"</formula>
    </cfRule>
    <cfRule type="expression" dxfId="2295" priority="36347">
      <formula>$B1458="Arribado"</formula>
    </cfRule>
  </conditionalFormatting>
  <conditionalFormatting sqref="B1459">
    <cfRule type="expression" dxfId="2302" priority="36172">
      <formula>$B1459="Liberado"</formula>
    </cfRule>
    <cfRule type="expression" dxfId="2295" priority="36179">
      <formula>$B1459="Arribado"</formula>
    </cfRule>
    <cfRule type="expression" dxfId="2299" priority="36175">
      <formula>$B1459="Cargado"</formula>
    </cfRule>
    <cfRule type="expression" dxfId="2296" priority="36178">
      <formula>$B1459="Solicitado"</formula>
    </cfRule>
    <cfRule type="expression" dxfId="2" priority="36177">
      <formula>$B1459="Confirmado"</formula>
    </cfRule>
    <cfRule type="expression" dxfId="2298" priority="36176">
      <formula>$B1459="Cancelado"</formula>
    </cfRule>
    <cfRule type="expression" dxfId="2300" priority="36174">
      <formula>$B1459="Frontera"</formula>
    </cfRule>
    <cfRule type="expression" dxfId="2301" priority="36173">
      <formula>$B1459="Descargado"</formula>
    </cfRule>
  </conditionalFormatting>
  <conditionalFormatting sqref="B1460">
    <cfRule type="expression" dxfId="2299" priority="36199">
      <formula>$B1460="Cargado"</formula>
    </cfRule>
    <cfRule type="expression" dxfId="2300" priority="36198">
      <formula>$B1460="Frontera"</formula>
    </cfRule>
    <cfRule type="expression" dxfId="2301" priority="36197">
      <formula>$B1460="Descargado"</formula>
    </cfRule>
    <cfRule type="expression" dxfId="2302" priority="36196">
      <formula>$B1460="Liberado"</formula>
    </cfRule>
    <cfRule type="expression" dxfId="2298" priority="36200">
      <formula>$B1460="Cancelado"</formula>
    </cfRule>
    <cfRule type="expression" dxfId="2295" priority="36203">
      <formula>$B1460="Arribado"</formula>
    </cfRule>
    <cfRule type="expression" dxfId="2296" priority="36202">
      <formula>$B1460="Solicitado"</formula>
    </cfRule>
    <cfRule type="expression" dxfId="2" priority="36201">
      <formula>$B1460="Confirmado"</formula>
    </cfRule>
  </conditionalFormatting>
  <conditionalFormatting sqref="B1461">
    <cfRule type="expression" dxfId="2" priority="36273">
      <formula>$B1461="Confirmado"</formula>
    </cfRule>
    <cfRule type="expression" dxfId="2298" priority="36272">
      <formula>$B1461="Cancelado"</formula>
    </cfRule>
    <cfRule type="expression" dxfId="2299" priority="36271">
      <formula>$B1461="Cargado"</formula>
    </cfRule>
    <cfRule type="expression" dxfId="2300" priority="36270">
      <formula>$B1461="Frontera"</formula>
    </cfRule>
    <cfRule type="expression" dxfId="2301" priority="36269">
      <formula>$B1461="Descargado"</formula>
    </cfRule>
    <cfRule type="expression" dxfId="2302" priority="36268">
      <formula>$B1461="Liberado"</formula>
    </cfRule>
    <cfRule type="expression" dxfId="2295" priority="36275">
      <formula>$B1461="Arribado"</formula>
    </cfRule>
    <cfRule type="expression" dxfId="2296" priority="36274">
      <formula>$B1461="Solicitado"</formula>
    </cfRule>
  </conditionalFormatting>
  <conditionalFormatting sqref="B1462">
    <cfRule type="expression" dxfId="2295" priority="36227">
      <formula>$B1462="Arribado"</formula>
    </cfRule>
    <cfRule type="expression" dxfId="2296" priority="36226">
      <formula>$B1462="Solicitado"</formula>
    </cfRule>
    <cfRule type="expression" dxfId="2298" priority="36224">
      <formula>$B1462="Cancelado"</formula>
    </cfRule>
    <cfRule type="expression" dxfId="2299" priority="36223">
      <formula>$B1462="Cargado"</formula>
    </cfRule>
    <cfRule type="expression" dxfId="2300" priority="36222">
      <formula>$B1462="Frontera"</formula>
    </cfRule>
    <cfRule type="expression" dxfId="2301" priority="36221">
      <formula>$B1462="Descargado"</formula>
    </cfRule>
    <cfRule type="expression" dxfId="2302" priority="36220">
      <formula>$B1462="Liberado"</formula>
    </cfRule>
    <cfRule type="expression" dxfId="2" priority="36225">
      <formula>$B1462="Confirmado"</formula>
    </cfRule>
  </conditionalFormatting>
  <conditionalFormatting sqref="B1465">
    <cfRule type="expression" dxfId="2302" priority="36292">
      <formula>$B1465="Liberado"</formula>
    </cfRule>
    <cfRule type="expression" dxfId="2298" priority="36296">
      <formula>$B1465="Cancelado"</formula>
    </cfRule>
    <cfRule type="expression" dxfId="2295" priority="36299">
      <formula>$B1465="Arribado"</formula>
    </cfRule>
    <cfRule type="expression" dxfId="2296" priority="36298">
      <formula>$B1465="Solicitado"</formula>
    </cfRule>
    <cfRule type="expression" dxfId="2" priority="36297">
      <formula>$B1465="Confirmado"</formula>
    </cfRule>
    <cfRule type="expression" dxfId="2299" priority="36295">
      <formula>$B1465="Cargado"</formula>
    </cfRule>
    <cfRule type="expression" dxfId="2300" priority="36294">
      <formula>$B1465="Frontera"</formula>
    </cfRule>
    <cfRule type="expression" dxfId="2301" priority="36293">
      <formula>$B1465="Descargado"</formula>
    </cfRule>
  </conditionalFormatting>
  <conditionalFormatting sqref="B1466:B1467 B1470:B1471">
    <cfRule type="expression" dxfId="2302" priority="36412">
      <formula>$B1466="Liberado"</formula>
    </cfRule>
    <cfRule type="expression" dxfId="2301" priority="36413">
      <formula>$B1466="Descargado"</formula>
    </cfRule>
    <cfRule type="expression" dxfId="2295" priority="36419">
      <formula>$B1466="Arribado"</formula>
    </cfRule>
    <cfRule type="expression" dxfId="2298" priority="36416">
      <formula>$B1466="Cancelado"</formula>
    </cfRule>
    <cfRule type="expression" dxfId="2296" priority="36418">
      <formula>$B1466="Solicitado"</formula>
    </cfRule>
    <cfRule type="expression" dxfId="2" priority="36417">
      <formula>$B1466="Confirmado"</formula>
    </cfRule>
    <cfRule type="expression" dxfId="2300" priority="36414">
      <formula>$B1466="Frontera"</formula>
    </cfRule>
    <cfRule type="expression" dxfId="2299" priority="36415">
      <formula>$B1466="Cargado"</formula>
    </cfRule>
  </conditionalFormatting>
  <conditionalFormatting sqref="B1468">
    <cfRule type="expression" dxfId="2295" priority="36011">
      <formula>$B1468="Arribado"</formula>
    </cfRule>
    <cfRule type="expression" dxfId="2296" priority="36010">
      <formula>$B1468="Solicitado"</formula>
    </cfRule>
    <cfRule type="expression" dxfId="2" priority="36009">
      <formula>$B1468="Confirmado"</formula>
    </cfRule>
    <cfRule type="expression" dxfId="2298" priority="36008">
      <formula>$B1468="Cancelado"</formula>
    </cfRule>
    <cfRule type="expression" dxfId="2302" priority="36004">
      <formula>$B1468="Liberado"</formula>
    </cfRule>
    <cfRule type="expression" dxfId="2299" priority="36007">
      <formula>$B1468="Cargado"</formula>
    </cfRule>
    <cfRule type="expression" dxfId="2300" priority="36006">
      <formula>$B1468="Frontera"</formula>
    </cfRule>
    <cfRule type="expression" dxfId="2301" priority="36005">
      <formula>$B1468="Descargado"</formula>
    </cfRule>
  </conditionalFormatting>
  <conditionalFormatting sqref="B1472:B1473">
    <cfRule type="expression" dxfId="2302" priority="36460">
      <formula>$B1472="Liberado"</formula>
    </cfRule>
    <cfRule type="expression" dxfId="2301" priority="36461">
      <formula>$B1472="Descargado"</formula>
    </cfRule>
    <cfRule type="expression" dxfId="2298" priority="36464">
      <formula>$B1472="Cancelado"</formula>
    </cfRule>
    <cfRule type="expression" dxfId="2300" priority="36462">
      <formula>$B1472="Frontera"</formula>
    </cfRule>
    <cfRule type="expression" dxfId="2295" priority="36467">
      <formula>$B1472="Arribado"</formula>
    </cfRule>
    <cfRule type="expression" dxfId="2299" priority="36463">
      <formula>$B1472="Cargado"</formula>
    </cfRule>
    <cfRule type="expression" dxfId="2" priority="36465">
      <formula>$B1472="Confirmado"</formula>
    </cfRule>
    <cfRule type="expression" dxfId="2296" priority="36466">
      <formula>$B1472="Solicitado"</formula>
    </cfRule>
  </conditionalFormatting>
  <conditionalFormatting sqref="B1474">
    <cfRule type="expression" dxfId="2300" priority="36390">
      <formula>$B1474="Frontera"</formula>
    </cfRule>
    <cfRule type="expression" dxfId="2299" priority="36391">
      <formula>$B1474="Cargado"</formula>
    </cfRule>
    <cfRule type="expression" dxfId="2298" priority="36392">
      <formula>$B1474="Cancelado"</formula>
    </cfRule>
    <cfRule type="expression" dxfId="2" priority="36393">
      <formula>$B1474="Confirmado"</formula>
    </cfRule>
    <cfRule type="expression" dxfId="2296" priority="36394">
      <formula>$B1474="Solicitado"</formula>
    </cfRule>
    <cfRule type="expression" dxfId="2301" priority="36389">
      <formula>$B1474="Descargado"</formula>
    </cfRule>
    <cfRule type="expression" dxfId="2302" priority="36388">
      <formula>$B1474="Liberado"</formula>
    </cfRule>
    <cfRule type="expression" dxfId="2295" priority="36395">
      <formula>$B1474="Arribado"</formula>
    </cfRule>
  </conditionalFormatting>
  <conditionalFormatting sqref="B1475">
    <cfRule type="expression" dxfId="2295" priority="36155">
      <formula>$B1475="Arribado"</formula>
    </cfRule>
    <cfRule type="expression" dxfId="2296" priority="36154">
      <formula>$B1475="Solicitado"</formula>
    </cfRule>
    <cfRule type="expression" dxfId="2" priority="36153">
      <formula>$B1475="Confirmado"</formula>
    </cfRule>
    <cfRule type="expression" dxfId="2300" priority="36150">
      <formula>$B1475="Frontera"</formula>
    </cfRule>
    <cfRule type="expression" dxfId="2298" priority="36152">
      <formula>$B1475="Cancelado"</formula>
    </cfRule>
    <cfRule type="expression" dxfId="2299" priority="36151">
      <formula>$B1475="Cargado"</formula>
    </cfRule>
    <cfRule type="expression" dxfId="2301" priority="36149">
      <formula>$B1475="Descargado"</formula>
    </cfRule>
    <cfRule type="expression" dxfId="2302" priority="36148">
      <formula>$B1475="Liberado"</formula>
    </cfRule>
  </conditionalFormatting>
  <conditionalFormatting sqref="B1476:B1481 B1486 B1483">
    <cfRule type="expression" dxfId="2300" priority="36102">
      <formula>$B1476="Frontera"</formula>
    </cfRule>
    <cfRule type="expression" dxfId="2301" priority="36101">
      <formula>$B1476="Descargado"</formula>
    </cfRule>
    <cfRule type="expression" dxfId="2302" priority="36100">
      <formula>$B1476="Liberado"</formula>
    </cfRule>
    <cfRule type="expression" dxfId="2299" priority="36103">
      <formula>$B1476="Cargado"</formula>
    </cfRule>
    <cfRule type="expression" dxfId="2298" priority="36104">
      <formula>$B1476="Cancelado"</formula>
    </cfRule>
    <cfRule type="expression" dxfId="2295" priority="36107">
      <formula>$B1476="Arribado"</formula>
    </cfRule>
    <cfRule type="expression" dxfId="2296" priority="36106">
      <formula>$B1476="Solicitado"</formula>
    </cfRule>
    <cfRule type="expression" dxfId="2" priority="36105">
      <formula>$B1476="Confirmado"</formula>
    </cfRule>
  </conditionalFormatting>
  <conditionalFormatting sqref="B1482">
    <cfRule type="expression" dxfId="2299" priority="35983">
      <formula>$B1482="Cargado"</formula>
    </cfRule>
    <cfRule type="expression" dxfId="2301" priority="35981">
      <formula>$B1482="Descargado"</formula>
    </cfRule>
    <cfRule type="expression" dxfId="2302" priority="35980">
      <formula>$B1482="Liberado"</formula>
    </cfRule>
    <cfRule type="expression" dxfId="2295" priority="35987">
      <formula>$B1482="Arribado"</formula>
    </cfRule>
    <cfRule type="expression" dxfId="2296" priority="35986">
      <formula>$B1482="Solicitado"</formula>
    </cfRule>
    <cfRule type="expression" dxfId="2298" priority="35984">
      <formula>$B1482="Cancelado"</formula>
    </cfRule>
    <cfRule type="expression" dxfId="2" priority="35985">
      <formula>$B1482="Confirmado"</formula>
    </cfRule>
    <cfRule type="expression" dxfId="2300" priority="35982">
      <formula>$B1482="Frontera"</formula>
    </cfRule>
  </conditionalFormatting>
  <conditionalFormatting sqref="B1484">
    <cfRule type="expression" dxfId="2300" priority="36054">
      <formula>$B1484="Frontera"</formula>
    </cfRule>
    <cfRule type="expression" dxfId="2302" priority="36052">
      <formula>$B1484="Liberado"</formula>
    </cfRule>
    <cfRule type="expression" dxfId="2301" priority="36053">
      <formula>$B1484="Descargado"</formula>
    </cfRule>
    <cfRule type="expression" dxfId="2299" priority="36055">
      <formula>$B1484="Cargado"</formula>
    </cfRule>
    <cfRule type="expression" dxfId="2298" priority="36056">
      <formula>$B1484="Cancelado"</formula>
    </cfRule>
    <cfRule type="expression" dxfId="2" priority="36057">
      <formula>$B1484="Confirmado"</formula>
    </cfRule>
    <cfRule type="expression" dxfId="2296" priority="36058">
      <formula>$B1484="Solicitado"</formula>
    </cfRule>
    <cfRule type="expression" dxfId="2295" priority="36059">
      <formula>$B1484="Arribado"</formula>
    </cfRule>
  </conditionalFormatting>
  <conditionalFormatting sqref="B1485">
    <cfRule type="expression" dxfId="2300" priority="36078">
      <formula>$B1485="Frontera"</formula>
    </cfRule>
    <cfRule type="expression" dxfId="2295" priority="36083">
      <formula>$B1485="Arribado"</formula>
    </cfRule>
    <cfRule type="expression" dxfId="2301" priority="36077">
      <formula>$B1485="Descargado"</formula>
    </cfRule>
    <cfRule type="expression" dxfId="2299" priority="36079">
      <formula>$B1485="Cargado"</formula>
    </cfRule>
    <cfRule type="expression" dxfId="2298" priority="36080">
      <formula>$B1485="Cancelado"</formula>
    </cfRule>
    <cfRule type="expression" dxfId="2" priority="36081">
      <formula>$B1485="Confirmado"</formula>
    </cfRule>
    <cfRule type="expression" dxfId="2296" priority="36082">
      <formula>$B1485="Solicitado"</formula>
    </cfRule>
    <cfRule type="expression" dxfId="2302" priority="36076">
      <formula>$B1485="Liberado"</formula>
    </cfRule>
  </conditionalFormatting>
  <conditionalFormatting sqref="B1487">
    <cfRule type="expression" dxfId="2296" priority="35962">
      <formula>$B1487="Solicitado"</formula>
    </cfRule>
    <cfRule type="expression" dxfId="2" priority="35961">
      <formula>$B1487="Confirmado"</formula>
    </cfRule>
    <cfRule type="expression" dxfId="2302" priority="35956">
      <formula>$B1487="Liberado"</formula>
    </cfRule>
    <cfRule type="expression" dxfId="2298" priority="35960">
      <formula>$B1487="Cancelado"</formula>
    </cfRule>
    <cfRule type="expression" dxfId="2301" priority="35957">
      <formula>$B1487="Descargado"</formula>
    </cfRule>
    <cfRule type="expression" dxfId="2300" priority="35958">
      <formula>$B1487="Frontera"</formula>
    </cfRule>
    <cfRule type="expression" dxfId="2299" priority="35959">
      <formula>$B1487="Cargado"</formula>
    </cfRule>
    <cfRule type="expression" dxfId="2295" priority="35963">
      <formula>$B1487="Arribado"</formula>
    </cfRule>
  </conditionalFormatting>
  <conditionalFormatting sqref="B1488:B1495 B1500:B1501">
    <cfRule type="expression" dxfId="2" priority="35937">
      <formula>$B1488="Confirmado"</formula>
    </cfRule>
    <cfRule type="expression" dxfId="2301" priority="35933">
      <formula>$B1488="Descargado"</formula>
    </cfRule>
    <cfRule type="expression" dxfId="2296" priority="35938">
      <formula>$B1488="Solicitado"</formula>
    </cfRule>
    <cfRule type="expression" dxfId="2295" priority="35939">
      <formula>$B1488="Arribado"</formula>
    </cfRule>
    <cfRule type="expression" dxfId="2302" priority="35932">
      <formula>$B1488="Liberado"</formula>
    </cfRule>
    <cfRule type="expression" dxfId="2298" priority="35936">
      <formula>$B1488="Cancelado"</formula>
    </cfRule>
    <cfRule type="expression" dxfId="2299" priority="35935">
      <formula>$B1488="Cargado"</formula>
    </cfRule>
    <cfRule type="expression" dxfId="2300" priority="35934">
      <formula>$B1488="Frontera"</formula>
    </cfRule>
  </conditionalFormatting>
  <conditionalFormatting sqref="B1496">
    <cfRule type="expression" dxfId="2296" priority="35890">
      <formula>$B1496="Solicitado"</formula>
    </cfRule>
    <cfRule type="expression" dxfId="2301" priority="35885">
      <formula>$B1496="Descargado"</formula>
    </cfRule>
    <cfRule type="expression" dxfId="2295" priority="35891">
      <formula>$B1496="Arribado"</formula>
    </cfRule>
    <cfRule type="expression" dxfId="2302" priority="35884">
      <formula>$B1496="Liberado"</formula>
    </cfRule>
    <cfRule type="expression" dxfId="2" priority="35889">
      <formula>$B1496="Confirmado"</formula>
    </cfRule>
    <cfRule type="expression" dxfId="2298" priority="35888">
      <formula>$B1496="Cancelado"</formula>
    </cfRule>
    <cfRule type="expression" dxfId="2299" priority="35887">
      <formula>$B1496="Cargado"</formula>
    </cfRule>
    <cfRule type="expression" dxfId="2300" priority="35886">
      <formula>$B1496="Frontera"</formula>
    </cfRule>
  </conditionalFormatting>
  <conditionalFormatting sqref="B1497:B1499">
    <cfRule type="expression" dxfId="2296" priority="35866">
      <formula>$B1497="Solicitado"</formula>
    </cfRule>
    <cfRule type="expression" dxfId="2295" priority="35867">
      <formula>$B1497="Arribado"</formula>
    </cfRule>
    <cfRule type="expression" dxfId="2299" priority="35863">
      <formula>$B1497="Cargado"</formula>
    </cfRule>
    <cfRule type="expression" dxfId="2298" priority="35864">
      <formula>$B1497="Cancelado"</formula>
    </cfRule>
    <cfRule type="expression" dxfId="2" priority="35865">
      <formula>$B1497="Confirmado"</formula>
    </cfRule>
    <cfRule type="expression" dxfId="2302" priority="35860">
      <formula>$B1497="Liberado"</formula>
    </cfRule>
    <cfRule type="expression" dxfId="2301" priority="35861">
      <formula>$B1497="Descargado"</formula>
    </cfRule>
    <cfRule type="expression" dxfId="2300" priority="35862">
      <formula>$B1497="Frontera"</formula>
    </cfRule>
  </conditionalFormatting>
  <conditionalFormatting sqref="B1502">
    <cfRule type="expression" dxfId="2302" priority="35908">
      <formula>$B1502="Liberado"</formula>
    </cfRule>
    <cfRule type="expression" dxfId="2301" priority="35909">
      <formula>$B1502="Descargado"</formula>
    </cfRule>
    <cfRule type="expression" dxfId="2300" priority="35910">
      <formula>$B1502="Frontera"</formula>
    </cfRule>
    <cfRule type="expression" dxfId="2299" priority="35911">
      <formula>$B1502="Cargado"</formula>
    </cfRule>
    <cfRule type="expression" dxfId="2298" priority="35912">
      <formula>$B1502="Cancelado"</formula>
    </cfRule>
    <cfRule type="expression" dxfId="2" priority="35913">
      <formula>$B1502="Confirmado"</formula>
    </cfRule>
    <cfRule type="expression" dxfId="2296" priority="35914">
      <formula>$B1502="Solicitado"</formula>
    </cfRule>
    <cfRule type="expression" dxfId="2295" priority="35915">
      <formula>$B1502="Arribado"</formula>
    </cfRule>
  </conditionalFormatting>
  <conditionalFormatting sqref="B1503">
    <cfRule type="expression" dxfId="2298" priority="35840">
      <formula>$B1503="Cancelado"</formula>
    </cfRule>
    <cfRule type="expression" dxfId="2299" priority="35839">
      <formula>$B1503="Cargado"</formula>
    </cfRule>
    <cfRule type="expression" dxfId="2300" priority="35838">
      <formula>$B1503="Frontera"</formula>
    </cfRule>
    <cfRule type="expression" dxfId="2301" priority="35837">
      <formula>$B1503="Descargado"</formula>
    </cfRule>
    <cfRule type="expression" dxfId="2302" priority="35836">
      <formula>$B1503="Liberado"</formula>
    </cfRule>
    <cfRule type="expression" dxfId="2" priority="35841">
      <formula>$B1503="Confirmado"</formula>
    </cfRule>
    <cfRule type="expression" dxfId="2296" priority="35842">
      <formula>$B1503="Solicitado"</formula>
    </cfRule>
    <cfRule type="expression" dxfId="2295" priority="35843">
      <formula>$B1503="Arribado"</formula>
    </cfRule>
  </conditionalFormatting>
  <conditionalFormatting sqref="B1504">
    <cfRule type="expression" dxfId="2295" priority="35747">
      <formula>$B1504="Arribado"</formula>
    </cfRule>
    <cfRule type="expression" dxfId="2" priority="35745">
      <formula>$B1504="Confirmado"</formula>
    </cfRule>
    <cfRule type="expression" dxfId="2298" priority="35744">
      <formula>$B1504="Cancelado"</formula>
    </cfRule>
    <cfRule type="expression" dxfId="2302" priority="35740">
      <formula>$B1504="Liberado"</formula>
    </cfRule>
    <cfRule type="expression" dxfId="2301" priority="35741">
      <formula>$B1504="Descargado"</formula>
    </cfRule>
    <cfRule type="expression" dxfId="2300" priority="35742">
      <formula>$B1504="Frontera"</formula>
    </cfRule>
    <cfRule type="expression" dxfId="2299" priority="35743">
      <formula>$B1504="Cargado"</formula>
    </cfRule>
    <cfRule type="expression" dxfId="2296" priority="35746">
      <formula>$B1504="Solicitado"</formula>
    </cfRule>
  </conditionalFormatting>
  <conditionalFormatting sqref="B1505">
    <cfRule type="expression" dxfId="2298" priority="35720">
      <formula>$B1505="Cancelado"</formula>
    </cfRule>
    <cfRule type="expression" dxfId="2" priority="35721">
      <formula>$B1505="Confirmado"</formula>
    </cfRule>
    <cfRule type="expression" dxfId="2302" priority="35716">
      <formula>$B1505="Liberado"</formula>
    </cfRule>
    <cfRule type="expression" dxfId="2295" priority="35723">
      <formula>$B1505="Arribado"</formula>
    </cfRule>
    <cfRule type="expression" dxfId="2296" priority="35722">
      <formula>$B1505="Solicitado"</formula>
    </cfRule>
    <cfRule type="expression" dxfId="2301" priority="35717">
      <formula>$B1505="Descargado"</formula>
    </cfRule>
    <cfRule type="expression" dxfId="2300" priority="35718">
      <formula>$B1505="Frontera"</formula>
    </cfRule>
    <cfRule type="expression" dxfId="2299" priority="35719">
      <formula>$B1505="Cargado"</formula>
    </cfRule>
  </conditionalFormatting>
  <conditionalFormatting sqref="B1506:B1508">
    <cfRule type="expression" dxfId="2296" priority="35698">
      <formula>$B1506="Solicitado"</formula>
    </cfRule>
    <cfRule type="expression" dxfId="2" priority="35697">
      <formula>$B1506="Confirmado"</formula>
    </cfRule>
    <cfRule type="expression" dxfId="2298" priority="35696">
      <formula>$B1506="Cancelado"</formula>
    </cfRule>
    <cfRule type="expression" dxfId="2299" priority="35695">
      <formula>$B1506="Cargado"</formula>
    </cfRule>
    <cfRule type="expression" dxfId="2300" priority="35694">
      <formula>$B1506="Frontera"</formula>
    </cfRule>
    <cfRule type="expression" dxfId="2302" priority="35692">
      <formula>$B1506="Liberado"</formula>
    </cfRule>
    <cfRule type="expression" dxfId="2301" priority="35693">
      <formula>$B1506="Descargado"</formula>
    </cfRule>
    <cfRule type="expression" dxfId="2295" priority="35699">
      <formula>$B1506="Arribado"</formula>
    </cfRule>
  </conditionalFormatting>
  <conditionalFormatting sqref="B1509:B1520">
    <cfRule type="expression" dxfId="2296" priority="35818">
      <formula>$B1509="Solicitado"</formula>
    </cfRule>
    <cfRule type="expression" dxfId="2298" priority="35816">
      <formula>$B1509="Cancelado"</formula>
    </cfRule>
    <cfRule type="expression" dxfId="2" priority="35817">
      <formula>$B1509="Confirmado"</formula>
    </cfRule>
    <cfRule type="expression" dxfId="2299" priority="35815">
      <formula>$B1509="Cargado"</formula>
    </cfRule>
    <cfRule type="expression" dxfId="2300" priority="35814">
      <formula>$B1509="Frontera"</formula>
    </cfRule>
    <cfRule type="expression" dxfId="2301" priority="35813">
      <formula>$B1509="Descargado"</formula>
    </cfRule>
    <cfRule type="expression" dxfId="2302" priority="35812">
      <formula>$B1509="Liberado"</formula>
    </cfRule>
    <cfRule type="expression" dxfId="2295" priority="35819">
      <formula>$B1509="Arribado"</formula>
    </cfRule>
  </conditionalFormatting>
  <conditionalFormatting sqref="B1521">
    <cfRule type="expression" dxfId="2296" priority="35794">
      <formula>$B1521="Solicitado"</formula>
    </cfRule>
    <cfRule type="expression" dxfId="2302" priority="35788">
      <formula>$B1521="Liberado"</formula>
    </cfRule>
    <cfRule type="expression" dxfId="2300" priority="35790">
      <formula>$B1521="Frontera"</formula>
    </cfRule>
    <cfRule type="expression" dxfId="2299" priority="35791">
      <formula>$B1521="Cargado"</formula>
    </cfRule>
    <cfRule type="expression" dxfId="2298" priority="35792">
      <formula>$B1521="Cancelado"</formula>
    </cfRule>
    <cfRule type="expression" dxfId="2" priority="35793">
      <formula>$B1521="Confirmado"</formula>
    </cfRule>
    <cfRule type="expression" dxfId="2295" priority="35795">
      <formula>$B1521="Arribado"</formula>
    </cfRule>
    <cfRule type="expression" dxfId="2301" priority="35789">
      <formula>$B1521="Descargado"</formula>
    </cfRule>
  </conditionalFormatting>
  <conditionalFormatting sqref="B1522">
    <cfRule type="expression" dxfId="2299" priority="35767">
      <formula>$B1522="Cargado"</formula>
    </cfRule>
    <cfRule type="expression" dxfId="2298" priority="35768">
      <formula>$B1522="Cancelado"</formula>
    </cfRule>
    <cfRule type="expression" dxfId="2" priority="35769">
      <formula>$B1522="Confirmado"</formula>
    </cfRule>
    <cfRule type="expression" dxfId="2296" priority="35770">
      <formula>$B1522="Solicitado"</formula>
    </cfRule>
    <cfRule type="expression" dxfId="2295" priority="35771">
      <formula>$B1522="Arribado"</formula>
    </cfRule>
    <cfRule type="expression" dxfId="2302" priority="35764">
      <formula>$B1522="Liberado"</formula>
    </cfRule>
    <cfRule type="expression" dxfId="2301" priority="35765">
      <formula>$B1522="Descargado"</formula>
    </cfRule>
    <cfRule type="expression" dxfId="2300" priority="35766">
      <formula>$B1522="Frontera"</formula>
    </cfRule>
  </conditionalFormatting>
  <conditionalFormatting sqref="B1523">
    <cfRule type="expression" dxfId="2298" priority="35672">
      <formula>$B1523="Cancelado"</formula>
    </cfRule>
    <cfRule type="expression" dxfId="2299" priority="35671">
      <formula>$B1523="Cargado"</formula>
    </cfRule>
    <cfRule type="expression" dxfId="2300" priority="35670">
      <formula>$B1523="Frontera"</formula>
    </cfRule>
    <cfRule type="expression" dxfId="2301" priority="35669">
      <formula>$B1523="Descargado"</formula>
    </cfRule>
    <cfRule type="expression" dxfId="2302" priority="35668">
      <formula>$B1523="Liberado"</formula>
    </cfRule>
    <cfRule type="expression" dxfId="2" priority="35673">
      <formula>$B1523="Confirmado"</formula>
    </cfRule>
    <cfRule type="expression" dxfId="2296" priority="35674">
      <formula>$B1523="Solicitado"</formula>
    </cfRule>
    <cfRule type="expression" dxfId="2295" priority="35675">
      <formula>$B1523="Arribado"</formula>
    </cfRule>
  </conditionalFormatting>
  <conditionalFormatting sqref="B1524:B1526">
    <cfRule type="expression" dxfId="2302" priority="35644">
      <formula>$B1524="Liberado"</formula>
    </cfRule>
    <cfRule type="expression" dxfId="2300" priority="35646">
      <formula>$B1524="Frontera"</formula>
    </cfRule>
    <cfRule type="expression" dxfId="2295" priority="35651">
      <formula>$B1524="Arribado"</formula>
    </cfRule>
    <cfRule type="expression" dxfId="2296" priority="35650">
      <formula>$B1524="Solicitado"</formula>
    </cfRule>
    <cfRule type="expression" dxfId="2" priority="35649">
      <formula>$B1524="Confirmado"</formula>
    </cfRule>
    <cfRule type="expression" dxfId="2298" priority="35648">
      <formula>$B1524="Cancelado"</formula>
    </cfRule>
    <cfRule type="expression" dxfId="2299" priority="35647">
      <formula>$B1524="Cargado"</formula>
    </cfRule>
    <cfRule type="expression" dxfId="2301" priority="35645">
      <formula>$B1524="Descargado"</formula>
    </cfRule>
  </conditionalFormatting>
  <conditionalFormatting sqref="B1527">
    <cfRule type="expression" dxfId="2299" priority="35623">
      <formula>$B1527="Cargado"</formula>
    </cfRule>
    <cfRule type="expression" dxfId="2298" priority="35624">
      <formula>$B1527="Cancelado"</formula>
    </cfRule>
    <cfRule type="expression" dxfId="2" priority="35625">
      <formula>$B1527="Confirmado"</formula>
    </cfRule>
    <cfRule type="expression" dxfId="2296" priority="35626">
      <formula>$B1527="Solicitado"</formula>
    </cfRule>
    <cfRule type="expression" dxfId="2302" priority="35620">
      <formula>$B1527="Liberado"</formula>
    </cfRule>
    <cfRule type="expression" dxfId="2295" priority="35627">
      <formula>$B1527="Arribado"</formula>
    </cfRule>
    <cfRule type="expression" dxfId="2301" priority="35621">
      <formula>$B1527="Descargado"</formula>
    </cfRule>
    <cfRule type="expression" dxfId="2300" priority="35622">
      <formula>$B1527="Frontera"</formula>
    </cfRule>
  </conditionalFormatting>
  <conditionalFormatting sqref="B1528 B1530:B1541">
    <cfRule type="expression" dxfId="2" priority="35577">
      <formula>$B1528="Confirmado"</formula>
    </cfRule>
    <cfRule type="expression" dxfId="2298" priority="35576">
      <formula>$B1528="Cancelado"</formula>
    </cfRule>
    <cfRule type="expression" dxfId="2299" priority="35575">
      <formula>$B1528="Cargado"</formula>
    </cfRule>
    <cfRule type="expression" dxfId="2300" priority="35574">
      <formula>$B1528="Frontera"</formula>
    </cfRule>
    <cfRule type="expression" dxfId="2301" priority="35573">
      <formula>$B1528="Descargado"</formula>
    </cfRule>
    <cfRule type="expression" dxfId="2295" priority="35579">
      <formula>$B1528="Arribado"</formula>
    </cfRule>
    <cfRule type="expression" dxfId="2296" priority="35578">
      <formula>$B1528="Solicitado"</formula>
    </cfRule>
    <cfRule type="expression" dxfId="2302" priority="35572">
      <formula>$B1528="Liberado"</formula>
    </cfRule>
  </conditionalFormatting>
  <conditionalFormatting sqref="B1529">
    <cfRule type="expression" dxfId="2296" priority="35506">
      <formula>$B1529="Solicitado"</formula>
    </cfRule>
    <cfRule type="expression" dxfId="2302" priority="35500">
      <formula>$B1529="Liberado"</formula>
    </cfRule>
    <cfRule type="expression" dxfId="2301" priority="35501">
      <formula>$B1529="Descargado"</formula>
    </cfRule>
    <cfRule type="expression" dxfId="2300" priority="35502">
      <formula>$B1529="Frontera"</formula>
    </cfRule>
    <cfRule type="expression" dxfId="2299" priority="35503">
      <formula>$B1529="Cargado"</formula>
    </cfRule>
    <cfRule type="expression" dxfId="2298" priority="35504">
      <formula>$B1529="Cancelado"</formula>
    </cfRule>
    <cfRule type="expression" dxfId="2295" priority="35507">
      <formula>$B1529="Arribado"</formula>
    </cfRule>
    <cfRule type="expression" dxfId="2" priority="35505">
      <formula>$B1529="Confirmado"</formula>
    </cfRule>
  </conditionalFormatting>
  <conditionalFormatting sqref="B1542:B1543">
    <cfRule type="expression" dxfId="2300" priority="35550">
      <formula>$B1542="Frontera"</formula>
    </cfRule>
    <cfRule type="expression" dxfId="2301" priority="35549">
      <formula>$B1542="Descargado"</formula>
    </cfRule>
    <cfRule type="expression" dxfId="2302" priority="35548">
      <formula>$B1542="Liberado"</formula>
    </cfRule>
    <cfRule type="expression" dxfId="2295" priority="35555">
      <formula>$B1542="Arribado"</formula>
    </cfRule>
    <cfRule type="expression" dxfId="2296" priority="35554">
      <formula>$B1542="Solicitado"</formula>
    </cfRule>
    <cfRule type="expression" dxfId="2" priority="35553">
      <formula>$B1542="Confirmado"</formula>
    </cfRule>
    <cfRule type="expression" dxfId="2298" priority="35552">
      <formula>$B1542="Cancelado"</formula>
    </cfRule>
    <cfRule type="expression" dxfId="2299" priority="35551">
      <formula>$B1542="Cargado"</formula>
    </cfRule>
  </conditionalFormatting>
  <conditionalFormatting sqref="B1544">
    <cfRule type="expression" dxfId="2296" priority="35530">
      <formula>$B1544="Solicitado"</formula>
    </cfRule>
    <cfRule type="expression" dxfId="2301" priority="35525">
      <formula>$B1544="Descargado"</formula>
    </cfRule>
    <cfRule type="expression" dxfId="2300" priority="35526">
      <formula>$B1544="Frontera"</formula>
    </cfRule>
    <cfRule type="expression" dxfId="2299" priority="35527">
      <formula>$B1544="Cargado"</formula>
    </cfRule>
    <cfRule type="expression" dxfId="2298" priority="35528">
      <formula>$B1544="Cancelado"</formula>
    </cfRule>
    <cfRule type="expression" dxfId="2" priority="35529">
      <formula>$B1544="Confirmado"</formula>
    </cfRule>
    <cfRule type="expression" dxfId="2295" priority="35531">
      <formula>$B1544="Arribado"</formula>
    </cfRule>
    <cfRule type="expression" dxfId="2302" priority="35524">
      <formula>$B1544="Liberado"</formula>
    </cfRule>
  </conditionalFormatting>
  <conditionalFormatting sqref="B1545">
    <cfRule type="expression" dxfId="2300" priority="35229">
      <formula>$B1545="Frontera"</formula>
    </cfRule>
    <cfRule type="expression" dxfId="2298" priority="35231">
      <formula>$B1545="Cancelado"</formula>
    </cfRule>
    <cfRule type="expression" dxfId="2" priority="35232">
      <formula>$B1545="Confirmado"</formula>
    </cfRule>
    <cfRule type="expression" dxfId="2299" priority="35230">
      <formula>$B1545="Cargado"</formula>
    </cfRule>
    <cfRule type="expression" dxfId="2296" priority="35233">
      <formula>$B1545="Solicitado"</formula>
    </cfRule>
    <cfRule type="expression" dxfId="2302" priority="35227">
      <formula>$B1545="Liberado"</formula>
    </cfRule>
    <cfRule type="expression" dxfId="2301" priority="35228">
      <formula>$B1545="Descargado"</formula>
    </cfRule>
    <cfRule type="expression" dxfId="2295" priority="35234">
      <formula>$B1545="Arribado"</formula>
    </cfRule>
  </conditionalFormatting>
  <conditionalFormatting sqref="B1546:B1554">
    <cfRule type="expression" dxfId="2299" priority="35455">
      <formula>$B1546="Cargado"</formula>
    </cfRule>
    <cfRule type="expression" dxfId="2302" priority="35452">
      <formula>$B1546="Liberado"</formula>
    </cfRule>
    <cfRule type="expression" dxfId="2295" priority="35459">
      <formula>$B1546="Arribado"</formula>
    </cfRule>
    <cfRule type="expression" dxfId="2298" priority="35456">
      <formula>$B1546="Cancelado"</formula>
    </cfRule>
    <cfRule type="expression" dxfId="2" priority="35457">
      <formula>$B1546="Confirmado"</formula>
    </cfRule>
    <cfRule type="expression" dxfId="2296" priority="35458">
      <formula>$B1546="Solicitado"</formula>
    </cfRule>
    <cfRule type="expression" dxfId="2300" priority="35454">
      <formula>$B1546="Frontera"</formula>
    </cfRule>
    <cfRule type="expression" dxfId="2301" priority="35453">
      <formula>$B1546="Descargado"</formula>
    </cfRule>
  </conditionalFormatting>
  <conditionalFormatting sqref="B1555">
    <cfRule type="expression" dxfId="2296" priority="35434">
      <formula>$B1555="Solicitado"</formula>
    </cfRule>
    <cfRule type="expression" dxfId="2" priority="35433">
      <formula>$B1555="Confirmado"</formula>
    </cfRule>
    <cfRule type="expression" dxfId="2298" priority="35432">
      <formula>$B1555="Cancelado"</formula>
    </cfRule>
    <cfRule type="expression" dxfId="2299" priority="35431">
      <formula>$B1555="Cargado"</formula>
    </cfRule>
    <cfRule type="expression" dxfId="2300" priority="35430">
      <formula>$B1555="Frontera"</formula>
    </cfRule>
    <cfRule type="expression" dxfId="2301" priority="35429">
      <formula>$B1555="Descargado"</formula>
    </cfRule>
    <cfRule type="expression" dxfId="2302" priority="35428">
      <formula>$B1555="Liberado"</formula>
    </cfRule>
    <cfRule type="expression" dxfId="2295" priority="35435">
      <formula>$B1555="Arribado"</formula>
    </cfRule>
  </conditionalFormatting>
  <conditionalFormatting sqref="B1556:B1557">
    <cfRule type="expression" dxfId="2299" priority="35407">
      <formula>$B1556="Cargado"</formula>
    </cfRule>
    <cfRule type="expression" dxfId="2296" priority="35410">
      <formula>$B1556="Solicitado"</formula>
    </cfRule>
    <cfRule type="expression" dxfId="2" priority="35409">
      <formula>$B1556="Confirmado"</formula>
    </cfRule>
    <cfRule type="expression" dxfId="2302" priority="35404">
      <formula>$B1556="Liberado"</formula>
    </cfRule>
    <cfRule type="expression" dxfId="2295" priority="35411">
      <formula>$B1556="Arribado"</formula>
    </cfRule>
    <cfRule type="expression" dxfId="2301" priority="35405">
      <formula>$B1556="Descargado"</formula>
    </cfRule>
    <cfRule type="expression" dxfId="2300" priority="35406">
      <formula>$B1556="Frontera"</formula>
    </cfRule>
    <cfRule type="expression" dxfId="2298" priority="35408">
      <formula>$B1556="Cancelado"</formula>
    </cfRule>
  </conditionalFormatting>
  <conditionalFormatting sqref="B1558">
    <cfRule type="expression" dxfId="2" priority="35200">
      <formula>$B1558="Confirmado"</formula>
    </cfRule>
    <cfRule type="expression" dxfId="2295" priority="35202">
      <formula>$B1558="Arribado"</formula>
    </cfRule>
    <cfRule type="expression" dxfId="2302" priority="35195">
      <formula>$B1558="Liberado"</formula>
    </cfRule>
    <cfRule type="expression" dxfId="2298" priority="35199">
      <formula>$B1558="Cancelado"</formula>
    </cfRule>
    <cfRule type="expression" dxfId="2301" priority="35196">
      <formula>$B1558="Descargado"</formula>
    </cfRule>
    <cfRule type="expression" dxfId="2300" priority="35197">
      <formula>$B1558="Frontera"</formula>
    </cfRule>
    <cfRule type="expression" dxfId="2299" priority="35198">
      <formula>$B1558="Cargado"</formula>
    </cfRule>
    <cfRule type="expression" dxfId="2296" priority="35201">
      <formula>$B1558="Solicitado"</formula>
    </cfRule>
  </conditionalFormatting>
  <conditionalFormatting sqref="B1559">
    <cfRule type="expression" dxfId="2296" priority="35104">
      <formula>$B1559="Solicitado"</formula>
    </cfRule>
    <cfRule type="expression" dxfId="2295" priority="35105">
      <formula>$B1559="Arribado"</formula>
    </cfRule>
    <cfRule type="expression" dxfId="2299" priority="35101">
      <formula>$B1559="Cargado"</formula>
    </cfRule>
    <cfRule type="expression" dxfId="2302" priority="35098">
      <formula>$B1559="Liberado"</formula>
    </cfRule>
    <cfRule type="expression" dxfId="2301" priority="35099">
      <formula>$B1559="Descargado"</formula>
    </cfRule>
    <cfRule type="expression" dxfId="2300" priority="35100">
      <formula>$B1559="Frontera"</formula>
    </cfRule>
    <cfRule type="expression" dxfId="2298" priority="35102">
      <formula>$B1559="Cancelado"</formula>
    </cfRule>
    <cfRule type="expression" dxfId="2" priority="35103">
      <formula>$B1559="Confirmado"</formula>
    </cfRule>
  </conditionalFormatting>
  <conditionalFormatting sqref="B1560">
    <cfRule type="expression" dxfId="2301" priority="35124">
      <formula>$B1560="Descargado"</formula>
    </cfRule>
    <cfRule type="expression" dxfId="2300" priority="35125">
      <formula>$B1560="Frontera"</formula>
    </cfRule>
    <cfRule type="expression" dxfId="2299" priority="35126">
      <formula>$B1560="Cargado"</formula>
    </cfRule>
    <cfRule type="expression" dxfId="2298" priority="35127">
      <formula>$B1560="Cancelado"</formula>
    </cfRule>
    <cfRule type="expression" dxfId="2" priority="35128">
      <formula>$B1560="Confirmado"</formula>
    </cfRule>
    <cfRule type="expression" dxfId="2296" priority="35129">
      <formula>$B1560="Solicitado"</formula>
    </cfRule>
    <cfRule type="expression" dxfId="2295" priority="35130">
      <formula>$B1560="Arribado"</formula>
    </cfRule>
    <cfRule type="expression" dxfId="2302" priority="35123">
      <formula>$B1560="Liberado"</formula>
    </cfRule>
  </conditionalFormatting>
  <conditionalFormatting sqref="B1561">
    <cfRule type="expression" dxfId="2" priority="35079">
      <formula>$B1561="Confirmado"</formula>
    </cfRule>
    <cfRule type="expression" dxfId="2302" priority="35074">
      <formula>$B1561="Liberado"</formula>
    </cfRule>
    <cfRule type="expression" dxfId="2299" priority="35077">
      <formula>$B1561="Cargado"</formula>
    </cfRule>
    <cfRule type="expression" dxfId="2296" priority="35080">
      <formula>$B1561="Solicitado"</formula>
    </cfRule>
    <cfRule type="expression" dxfId="2300" priority="35076">
      <formula>$B1561="Frontera"</formula>
    </cfRule>
    <cfRule type="expression" dxfId="2301" priority="35075">
      <formula>$B1561="Descargado"</formula>
    </cfRule>
    <cfRule type="expression" dxfId="2295" priority="35081">
      <formula>$B1561="Arribado"</formula>
    </cfRule>
    <cfRule type="expression" dxfId="2298" priority="35078">
      <formula>$B1561="Cancelado"</formula>
    </cfRule>
  </conditionalFormatting>
  <conditionalFormatting sqref="B1562:B1568">
    <cfRule type="expression" dxfId="2300" priority="35173">
      <formula>$B1562="Frontera"</formula>
    </cfRule>
    <cfRule type="expression" dxfId="2299" priority="35174">
      <formula>$B1562="Cargado"</formula>
    </cfRule>
    <cfRule type="expression" dxfId="2295" priority="35178">
      <formula>$B1562="Arribado"</formula>
    </cfRule>
    <cfRule type="expression" dxfId="2298" priority="35175">
      <formula>$B1562="Cancelado"</formula>
    </cfRule>
    <cfRule type="expression" dxfId="2302" priority="35171">
      <formula>$B1562="Liberado"</formula>
    </cfRule>
    <cfRule type="expression" dxfId="2" priority="35176">
      <formula>$B1562="Confirmado"</formula>
    </cfRule>
    <cfRule type="expression" dxfId="2296" priority="35177">
      <formula>$B1562="Solicitado"</formula>
    </cfRule>
    <cfRule type="expression" dxfId="2301" priority="35172">
      <formula>$B1562="Descargado"</formula>
    </cfRule>
  </conditionalFormatting>
  <conditionalFormatting sqref="B1569">
    <cfRule type="expression" dxfId="2295" priority="35057">
      <formula>$B1569="Arribado"</formula>
    </cfRule>
    <cfRule type="expression" dxfId="2296" priority="35056">
      <formula>$B1569="Solicitado"</formula>
    </cfRule>
    <cfRule type="expression" dxfId="2" priority="35055">
      <formula>$B1569="Confirmado"</formula>
    </cfRule>
    <cfRule type="expression" dxfId="2298" priority="35054">
      <formula>$B1569="Cancelado"</formula>
    </cfRule>
    <cfRule type="expression" dxfId="2299" priority="35053">
      <formula>$B1569="Cargado"</formula>
    </cfRule>
    <cfRule type="expression" dxfId="2300" priority="35052">
      <formula>$B1569="Frontera"</formula>
    </cfRule>
    <cfRule type="expression" dxfId="2301" priority="35051">
      <formula>$B1569="Descargado"</formula>
    </cfRule>
    <cfRule type="expression" dxfId="2302" priority="35050">
      <formula>$B1569="Liberado"</formula>
    </cfRule>
  </conditionalFormatting>
  <conditionalFormatting sqref="B1570">
    <cfRule type="expression" dxfId="2302" priority="35026">
      <formula>$B1570="Liberado"</formula>
    </cfRule>
    <cfRule type="expression" dxfId="2301" priority="35027">
      <formula>$B1570="Descargado"</formula>
    </cfRule>
    <cfRule type="expression" dxfId="2300" priority="35028">
      <formula>$B1570="Frontera"</formula>
    </cfRule>
    <cfRule type="expression" dxfId="2299" priority="35029">
      <formula>$B1570="Cargado"</formula>
    </cfRule>
    <cfRule type="expression" dxfId="2296" priority="35032">
      <formula>$B1570="Solicitado"</formula>
    </cfRule>
    <cfRule type="expression" dxfId="2298" priority="35030">
      <formula>$B1570="Cancelado"</formula>
    </cfRule>
    <cfRule type="expression" dxfId="2" priority="35031">
      <formula>$B1570="Confirmado"</formula>
    </cfRule>
    <cfRule type="expression" dxfId="2295" priority="35033">
      <formula>$B1570="Arribado"</formula>
    </cfRule>
  </conditionalFormatting>
  <conditionalFormatting sqref="B1571">
    <cfRule type="expression" dxfId="2300" priority="35149">
      <formula>$B1571="Frontera"</formula>
    </cfRule>
    <cfRule type="expression" dxfId="2295" priority="35154">
      <formula>$B1571="Arribado"</formula>
    </cfRule>
    <cfRule type="expression" dxfId="2296" priority="35153">
      <formula>$B1571="Solicitado"</formula>
    </cfRule>
    <cfRule type="expression" dxfId="2" priority="35152">
      <formula>$B1571="Confirmado"</formula>
    </cfRule>
    <cfRule type="expression" dxfId="2298" priority="35151">
      <formula>$B1571="Cancelado"</formula>
    </cfRule>
    <cfRule type="expression" dxfId="2299" priority="35150">
      <formula>$B1571="Cargado"</formula>
    </cfRule>
    <cfRule type="expression" dxfId="2301" priority="35148">
      <formula>$B1571="Descargado"</formula>
    </cfRule>
    <cfRule type="expression" dxfId="2302" priority="35147">
      <formula>$B1571="Liberado"</formula>
    </cfRule>
  </conditionalFormatting>
  <conditionalFormatting sqref="B1572">
    <cfRule type="expression" dxfId="2300" priority="35004">
      <formula>$B1572="Frontera"</formula>
    </cfRule>
    <cfRule type="expression" dxfId="2301" priority="35003">
      <formula>$B1572="Descargado"</formula>
    </cfRule>
    <cfRule type="expression" dxfId="2302" priority="35002">
      <formula>$B1572="Liberado"</formula>
    </cfRule>
    <cfRule type="expression" dxfId="2295" priority="35009">
      <formula>$B1572="Arribado"</formula>
    </cfRule>
    <cfRule type="expression" dxfId="2299" priority="35005">
      <formula>$B1572="Cargado"</formula>
    </cfRule>
    <cfRule type="expression" dxfId="2296" priority="35008">
      <formula>$B1572="Solicitado"</formula>
    </cfRule>
    <cfRule type="expression" dxfId="2" priority="35007">
      <formula>$B1572="Confirmado"</formula>
    </cfRule>
    <cfRule type="expression" dxfId="2298" priority="35006">
      <formula>$B1572="Cancelado"</formula>
    </cfRule>
  </conditionalFormatting>
  <conditionalFormatting sqref="B1573:B1575 B1581 B1577:B1578">
    <cfRule type="expression" dxfId="2302" priority="34978">
      <formula>$B1573="Liberado"</formula>
    </cfRule>
    <cfRule type="expression" dxfId="2301" priority="34979">
      <formula>$B1573="Descargado"</formula>
    </cfRule>
    <cfRule type="expression" dxfId="2296" priority="34984">
      <formula>$B1573="Solicitado"</formula>
    </cfRule>
    <cfRule type="expression" dxfId="2" priority="34983">
      <formula>$B1573="Confirmado"</formula>
    </cfRule>
    <cfRule type="expression" dxfId="2300" priority="34980">
      <formula>$B1573="Frontera"</formula>
    </cfRule>
    <cfRule type="expression" dxfId="2299" priority="34981">
      <formula>$B1573="Cargado"</formula>
    </cfRule>
    <cfRule type="expression" dxfId="2298" priority="34982">
      <formula>$B1573="Cancelado"</formula>
    </cfRule>
    <cfRule type="expression" dxfId="2295" priority="34985">
      <formula>$B1573="Arribado"</formula>
    </cfRule>
  </conditionalFormatting>
  <conditionalFormatting sqref="B1576">
    <cfRule type="expression" dxfId="2302" priority="34898">
      <formula>$B1576="Liberado"</formula>
    </cfRule>
    <cfRule type="expression" dxfId="2301" priority="34899">
      <formula>$B1576="Descargado"</formula>
    </cfRule>
    <cfRule type="expression" dxfId="2300" priority="34900">
      <formula>$B1576="Frontera"</formula>
    </cfRule>
    <cfRule type="expression" dxfId="2299" priority="34901">
      <formula>$B1576="Cargado"</formula>
    </cfRule>
    <cfRule type="expression" dxfId="2295" priority="34905">
      <formula>$B1576="Arribado"</formula>
    </cfRule>
    <cfRule type="expression" dxfId="2298" priority="34902">
      <formula>$B1576="Cancelado"</formula>
    </cfRule>
    <cfRule type="expression" dxfId="2" priority="34903">
      <formula>$B1576="Confirmado"</formula>
    </cfRule>
    <cfRule type="expression" dxfId="2296" priority="34904">
      <formula>$B1576="Solicitado"</formula>
    </cfRule>
  </conditionalFormatting>
  <conditionalFormatting sqref="B1579">
    <cfRule type="expression" dxfId="2302" priority="34954">
      <formula>$B1579="Liberado"</formula>
    </cfRule>
    <cfRule type="expression" dxfId="2295" priority="34961">
      <formula>$B1579="Arribado"</formula>
    </cfRule>
    <cfRule type="expression" dxfId="2296" priority="34960">
      <formula>$B1579="Solicitado"</formula>
    </cfRule>
    <cfRule type="expression" dxfId="2" priority="34959">
      <formula>$B1579="Confirmado"</formula>
    </cfRule>
    <cfRule type="expression" dxfId="2298" priority="34958">
      <formula>$B1579="Cancelado"</formula>
    </cfRule>
    <cfRule type="expression" dxfId="2299" priority="34957">
      <formula>$B1579="Cargado"</formula>
    </cfRule>
    <cfRule type="expression" dxfId="2300" priority="34956">
      <formula>$B1579="Frontera"</formula>
    </cfRule>
    <cfRule type="expression" dxfId="2301" priority="34955">
      <formula>$B1579="Descargado"</formula>
    </cfRule>
  </conditionalFormatting>
  <conditionalFormatting sqref="B1580">
    <cfRule type="expression" dxfId="2296" priority="34936">
      <formula>$B1580="Solicitado"</formula>
    </cfRule>
    <cfRule type="expression" dxfId="2295" priority="34937">
      <formula>$B1580="Arribado"</formula>
    </cfRule>
    <cfRule type="expression" dxfId="2" priority="34935">
      <formula>$B1580="Confirmado"</formula>
    </cfRule>
    <cfRule type="expression" dxfId="2298" priority="34934">
      <formula>$B1580="Cancelado"</formula>
    </cfRule>
    <cfRule type="expression" dxfId="2299" priority="34933">
      <formula>$B1580="Cargado"</formula>
    </cfRule>
    <cfRule type="expression" dxfId="2300" priority="34932">
      <formula>$B1580="Frontera"</formula>
    </cfRule>
    <cfRule type="expression" dxfId="2301" priority="34931">
      <formula>$B1580="Descargado"</formula>
    </cfRule>
    <cfRule type="expression" dxfId="2302" priority="34930">
      <formula>$B1580="Liberado"</formula>
    </cfRule>
  </conditionalFormatting>
  <conditionalFormatting sqref="B1582">
    <cfRule type="expression" dxfId="2295" priority="34881">
      <formula>$B1582="Arribado"</formula>
    </cfRule>
    <cfRule type="expression" dxfId="2296" priority="34880">
      <formula>$B1582="Solicitado"</formula>
    </cfRule>
    <cfRule type="expression" dxfId="2" priority="34879">
      <formula>$B1582="Confirmado"</formula>
    </cfRule>
    <cfRule type="expression" dxfId="2298" priority="34878">
      <formula>$B1582="Cancelado"</formula>
    </cfRule>
    <cfRule type="expression" dxfId="2299" priority="34877">
      <formula>$B1582="Cargado"</formula>
    </cfRule>
    <cfRule type="expression" dxfId="2300" priority="34876">
      <formula>$B1582="Frontera"</formula>
    </cfRule>
    <cfRule type="expression" dxfId="2301" priority="34875">
      <formula>$B1582="Descargado"</formula>
    </cfRule>
    <cfRule type="expression" dxfId="2302" priority="34874">
      <formula>$B1582="Liberado"</formula>
    </cfRule>
  </conditionalFormatting>
  <conditionalFormatting sqref="B1583:B1587 B1590:B1591">
    <cfRule type="expression" dxfId="2298" priority="34854">
      <formula>$B1583="Cancelado"</formula>
    </cfRule>
    <cfRule type="expression" dxfId="2295" priority="34857">
      <formula>$B1583="Arribado"</formula>
    </cfRule>
    <cfRule type="expression" dxfId="2296" priority="34856">
      <formula>$B1583="Solicitado"</formula>
    </cfRule>
    <cfRule type="expression" dxfId="2" priority="34855">
      <formula>$B1583="Confirmado"</formula>
    </cfRule>
    <cfRule type="expression" dxfId="2299" priority="34853">
      <formula>$B1583="Cargado"</formula>
    </cfRule>
    <cfRule type="expression" dxfId="2300" priority="34852">
      <formula>$B1583="Frontera"</formula>
    </cfRule>
    <cfRule type="expression" dxfId="2301" priority="34851">
      <formula>$B1583="Descargado"</formula>
    </cfRule>
    <cfRule type="expression" dxfId="2302" priority="34850">
      <formula>$B1583="Liberado"</formula>
    </cfRule>
  </conditionalFormatting>
  <conditionalFormatting sqref="B1588">
    <cfRule type="expression" dxfId="2300" priority="34676">
      <formula>$B1588="Frontera"</formula>
    </cfRule>
    <cfRule type="expression" dxfId="2301" priority="34675">
      <formula>$B1588="Descargado"</formula>
    </cfRule>
    <cfRule type="expression" dxfId="2302" priority="34674">
      <formula>$B1588="Liberado"</formula>
    </cfRule>
    <cfRule type="expression" dxfId="2299" priority="34677">
      <formula>$B1588="Cargado"</formula>
    </cfRule>
    <cfRule type="expression" dxfId="2" priority="34679">
      <formula>$B1588="Confirmado"</formula>
    </cfRule>
    <cfRule type="expression" dxfId="2296" priority="34680">
      <formula>$B1588="Solicitado"</formula>
    </cfRule>
    <cfRule type="expression" dxfId="2295" priority="34681">
      <formula>$B1588="Arribado"</formula>
    </cfRule>
    <cfRule type="expression" dxfId="2298" priority="34678">
      <formula>$B1588="Cancelado"</formula>
    </cfRule>
  </conditionalFormatting>
  <conditionalFormatting sqref="B1589">
    <cfRule type="expression" dxfId="2298" priority="34758">
      <formula>$B1589="Cancelado"</formula>
    </cfRule>
    <cfRule type="expression" dxfId="2" priority="34759">
      <formula>$B1589="Confirmado"</formula>
    </cfRule>
    <cfRule type="expression" dxfId="2296" priority="34760">
      <formula>$B1589="Solicitado"</formula>
    </cfRule>
    <cfRule type="expression" dxfId="2295" priority="34761">
      <formula>$B1589="Arribado"</formula>
    </cfRule>
    <cfRule type="expression" dxfId="2302" priority="34754">
      <formula>$B1589="Liberado"</formula>
    </cfRule>
    <cfRule type="expression" dxfId="2301" priority="34755">
      <formula>$B1589="Descargado"</formula>
    </cfRule>
    <cfRule type="expression" dxfId="2300" priority="34756">
      <formula>$B1589="Frontera"</formula>
    </cfRule>
    <cfRule type="expression" dxfId="2299" priority="34757">
      <formula>$B1589="Cargado"</formula>
    </cfRule>
  </conditionalFormatting>
  <conditionalFormatting sqref="B1592">
    <cfRule type="expression" dxfId="2298" priority="34830">
      <formula>$B1592="Cancelado"</formula>
    </cfRule>
    <cfRule type="expression" dxfId="2299" priority="34829">
      <formula>$B1592="Cargado"</formula>
    </cfRule>
    <cfRule type="expression" dxfId="2300" priority="34828">
      <formula>$B1592="Frontera"</formula>
    </cfRule>
    <cfRule type="expression" dxfId="2301" priority="34827">
      <formula>$B1592="Descargado"</formula>
    </cfRule>
    <cfRule type="expression" dxfId="2302" priority="34826">
      <formula>$B1592="Liberado"</formula>
    </cfRule>
    <cfRule type="expression" dxfId="2295" priority="34833">
      <formula>$B1592="Arribado"</formula>
    </cfRule>
    <cfRule type="expression" dxfId="2" priority="34831">
      <formula>$B1592="Confirmado"</formula>
    </cfRule>
    <cfRule type="expression" dxfId="2296" priority="34832">
      <formula>$B1592="Solicitado"</formula>
    </cfRule>
  </conditionalFormatting>
  <conditionalFormatting sqref="B1593">
    <cfRule type="expression" dxfId="2295" priority="34809">
      <formula>$B1593="Arribado"</formula>
    </cfRule>
    <cfRule type="expression" dxfId="2300" priority="34804">
      <formula>$B1593="Frontera"</formula>
    </cfRule>
    <cfRule type="expression" dxfId="2296" priority="34808">
      <formula>$B1593="Solicitado"</formula>
    </cfRule>
    <cfRule type="expression" dxfId="2" priority="34807">
      <formula>$B1593="Confirmado"</formula>
    </cfRule>
    <cfRule type="expression" dxfId="2298" priority="34806">
      <formula>$B1593="Cancelado"</formula>
    </cfRule>
    <cfRule type="expression" dxfId="2299" priority="34805">
      <formula>$B1593="Cargado"</formula>
    </cfRule>
    <cfRule type="expression" dxfId="2301" priority="34803">
      <formula>$B1593="Descargado"</formula>
    </cfRule>
    <cfRule type="expression" dxfId="2302" priority="34802">
      <formula>$B1593="Liberado"</formula>
    </cfRule>
  </conditionalFormatting>
  <conditionalFormatting sqref="B1594">
    <cfRule type="expression" dxfId="2298" priority="34726">
      <formula>$B1594="Cancelado"</formula>
    </cfRule>
    <cfRule type="expression" dxfId="2295" priority="34729">
      <formula>$B1594="Arribado"</formula>
    </cfRule>
    <cfRule type="expression" dxfId="2302" priority="34722">
      <formula>$B1594="Liberado"</formula>
    </cfRule>
    <cfRule type="expression" dxfId="2301" priority="34723">
      <formula>$B1594="Descargado"</formula>
    </cfRule>
    <cfRule type="expression" dxfId="2300" priority="34724">
      <formula>$B1594="Frontera"</formula>
    </cfRule>
    <cfRule type="expression" dxfId="2299" priority="34725">
      <formula>$B1594="Cargado"</formula>
    </cfRule>
    <cfRule type="expression" dxfId="2" priority="34727">
      <formula>$B1594="Confirmado"</formula>
    </cfRule>
    <cfRule type="expression" dxfId="2296" priority="34728">
      <formula>$B1594="Solicitado"</formula>
    </cfRule>
  </conditionalFormatting>
  <conditionalFormatting sqref="B1595:B1596">
    <cfRule type="expression" dxfId="2299" priority="34701">
      <formula>$B1595="Cargado"</formula>
    </cfRule>
    <cfRule type="expression" dxfId="2298" priority="34702">
      <formula>$B1595="Cancelado"</formula>
    </cfRule>
    <cfRule type="expression" dxfId="2300" priority="34700">
      <formula>$B1595="Frontera"</formula>
    </cfRule>
    <cfRule type="expression" dxfId="2301" priority="34699">
      <formula>$B1595="Descargado"</formula>
    </cfRule>
    <cfRule type="expression" dxfId="2302" priority="34698">
      <formula>$B1595="Liberado"</formula>
    </cfRule>
    <cfRule type="expression" dxfId="2296" priority="34704">
      <formula>$B1595="Solicitado"</formula>
    </cfRule>
    <cfRule type="expression" dxfId="2" priority="34703">
      <formula>$B1595="Confirmado"</formula>
    </cfRule>
    <cfRule type="expression" dxfId="2295" priority="34705">
      <formula>$B1595="Arribado"</formula>
    </cfRule>
  </conditionalFormatting>
  <conditionalFormatting sqref="B1597:B1598">
    <cfRule type="expression" dxfId="2295" priority="34785">
      <formula>$B1597="Arribado"</formula>
    </cfRule>
    <cfRule type="expression" dxfId="2296" priority="34784">
      <formula>$B1597="Solicitado"</formula>
    </cfRule>
    <cfRule type="expression" dxfId="2" priority="34783">
      <formula>$B1597="Confirmado"</formula>
    </cfRule>
    <cfRule type="expression" dxfId="2302" priority="34778">
      <formula>$B1597="Liberado"</formula>
    </cfRule>
    <cfRule type="expression" dxfId="2301" priority="34779">
      <formula>$B1597="Descargado"</formula>
    </cfRule>
    <cfRule type="expression" dxfId="2299" priority="34781">
      <formula>$B1597="Cargado"</formula>
    </cfRule>
    <cfRule type="expression" dxfId="2300" priority="34780">
      <formula>$B1597="Frontera"</formula>
    </cfRule>
    <cfRule type="expression" dxfId="2298" priority="34782">
      <formula>$B1597="Cancelado"</formula>
    </cfRule>
  </conditionalFormatting>
  <conditionalFormatting sqref="B1599">
    <cfRule type="expression" dxfId="2296" priority="34648">
      <formula>$B1599="Solicitado"</formula>
    </cfRule>
    <cfRule type="expression" dxfId="2" priority="34647">
      <formula>$B1599="Confirmado"</formula>
    </cfRule>
    <cfRule type="expression" dxfId="2298" priority="34646">
      <formula>$B1599="Cancelado"</formula>
    </cfRule>
    <cfRule type="expression" dxfId="2300" priority="34644">
      <formula>$B1599="Frontera"</formula>
    </cfRule>
    <cfRule type="expression" dxfId="2301" priority="34643">
      <formula>$B1599="Descargado"</formula>
    </cfRule>
    <cfRule type="expression" dxfId="2302" priority="34642">
      <formula>$B1599="Liberado"</formula>
    </cfRule>
    <cfRule type="expression" dxfId="2295" priority="34649">
      <formula>$B1599="Arribado"</formula>
    </cfRule>
    <cfRule type="expression" dxfId="2299" priority="34645">
      <formula>$B1599="Cargado"</formula>
    </cfRule>
  </conditionalFormatting>
  <conditionalFormatting sqref="B1600:B1609">
    <cfRule type="expression" dxfId="2296" priority="34600">
      <formula>$B1600="Solicitado"</formula>
    </cfRule>
    <cfRule type="expression" dxfId="2" priority="34599">
      <formula>$B1600="Confirmado"</formula>
    </cfRule>
    <cfRule type="expression" dxfId="2298" priority="34598">
      <formula>$B1600="Cancelado"</formula>
    </cfRule>
    <cfRule type="expression" dxfId="2299" priority="34597">
      <formula>$B1600="Cargado"</formula>
    </cfRule>
    <cfRule type="expression" dxfId="2300" priority="34596">
      <formula>$B1600="Frontera"</formula>
    </cfRule>
    <cfRule type="expression" dxfId="2301" priority="34595">
      <formula>$B1600="Descargado"</formula>
    </cfRule>
    <cfRule type="expression" dxfId="2302" priority="34594">
      <formula>$B1600="Liberado"</formula>
    </cfRule>
    <cfRule type="expression" dxfId="2295" priority="34601">
      <formula>$B1600="Arribado"</formula>
    </cfRule>
  </conditionalFormatting>
  <conditionalFormatting sqref="B1610">
    <cfRule type="expression" dxfId="2296" priority="34576">
      <formula>$B1610="Solicitado"</formula>
    </cfRule>
    <cfRule type="expression" dxfId="2" priority="34575">
      <formula>$B1610="Confirmado"</formula>
    </cfRule>
    <cfRule type="expression" dxfId="2302" priority="34570">
      <formula>$B1610="Liberado"</formula>
    </cfRule>
    <cfRule type="expression" dxfId="2299" priority="34573">
      <formula>$B1610="Cargado"</formula>
    </cfRule>
    <cfRule type="expression" dxfId="2298" priority="34574">
      <formula>$B1610="Cancelado"</formula>
    </cfRule>
    <cfRule type="expression" dxfId="2301" priority="34571">
      <formula>$B1610="Descargado"</formula>
    </cfRule>
    <cfRule type="expression" dxfId="2300" priority="34572">
      <formula>$B1610="Frontera"</formula>
    </cfRule>
    <cfRule type="expression" dxfId="2295" priority="34577">
      <formula>$B1610="Arribado"</formula>
    </cfRule>
  </conditionalFormatting>
  <conditionalFormatting sqref="B1611">
    <cfRule type="expression" dxfId="2295" priority="34545">
      <formula>$B1611="Arribado"</formula>
    </cfRule>
    <cfRule type="expression" dxfId="2296" priority="34544">
      <formula>$B1611="Solicitado"</formula>
    </cfRule>
    <cfRule type="expression" dxfId="2" priority="34543">
      <formula>$B1611="Confirmado"</formula>
    </cfRule>
    <cfRule type="expression" dxfId="2298" priority="34542">
      <formula>$B1611="Cancelado"</formula>
    </cfRule>
    <cfRule type="expression" dxfId="2299" priority="34541">
      <formula>$B1611="Cargado"</formula>
    </cfRule>
    <cfRule type="expression" dxfId="2300" priority="34540">
      <formula>$B1611="Frontera"</formula>
    </cfRule>
    <cfRule type="expression" dxfId="2301" priority="34539">
      <formula>$B1611="Descargado"</formula>
    </cfRule>
    <cfRule type="expression" dxfId="2302" priority="34538">
      <formula>$B1611="Liberado"</formula>
    </cfRule>
  </conditionalFormatting>
  <conditionalFormatting sqref="B1612:B1613">
    <cfRule type="expression" dxfId="2299" priority="34517">
      <formula>$B1612="Cargado"</formula>
    </cfRule>
    <cfRule type="expression" dxfId="2301" priority="34515">
      <formula>$B1612="Descargado"</formula>
    </cfRule>
    <cfRule type="expression" dxfId="2296" priority="34520">
      <formula>$B1612="Solicitado"</formula>
    </cfRule>
    <cfRule type="expression" dxfId="2295" priority="34521">
      <formula>$B1612="Arribado"</formula>
    </cfRule>
    <cfRule type="expression" dxfId="2" priority="34519">
      <formula>$B1612="Confirmado"</formula>
    </cfRule>
    <cfRule type="expression" dxfId="2298" priority="34518">
      <formula>$B1612="Cancelado"</formula>
    </cfRule>
    <cfRule type="expression" dxfId="2302" priority="34514">
      <formula>$B1612="Liberado"</formula>
    </cfRule>
    <cfRule type="expression" dxfId="2300" priority="34516">
      <formula>$B1612="Frontera"</formula>
    </cfRule>
  </conditionalFormatting>
  <conditionalFormatting sqref="B1614 B1616">
    <cfRule type="expression" dxfId="2296" priority="34472">
      <formula>$B1614="Solicitado"</formula>
    </cfRule>
    <cfRule type="expression" dxfId="2300" priority="34468">
      <formula>$B1614="Frontera"</formula>
    </cfRule>
    <cfRule type="expression" dxfId="2" priority="34471">
      <formula>$B1614="Confirmado"</formula>
    </cfRule>
    <cfRule type="expression" dxfId="2298" priority="34470">
      <formula>$B1614="Cancelado"</formula>
    </cfRule>
    <cfRule type="expression" dxfId="2299" priority="34469">
      <formula>$B1614="Cargado"</formula>
    </cfRule>
    <cfRule type="expression" dxfId="2302" priority="34466">
      <formula>$B1614="Liberado"</formula>
    </cfRule>
    <cfRule type="expression" dxfId="2301" priority="34467">
      <formula>$B1614="Descargado"</formula>
    </cfRule>
    <cfRule type="expression" dxfId="2295" priority="34473">
      <formula>$B1614="Arribado"</formula>
    </cfRule>
  </conditionalFormatting>
  <conditionalFormatting sqref="B1615">
    <cfRule type="expression" dxfId="2" priority="34447">
      <formula>$B1615="Confirmado"</formula>
    </cfRule>
    <cfRule type="expression" dxfId="2299" priority="34445">
      <formula>$B1615="Cargado"</formula>
    </cfRule>
    <cfRule type="expression" dxfId="2300" priority="34444">
      <formula>$B1615="Frontera"</formula>
    </cfRule>
    <cfRule type="expression" dxfId="2301" priority="34443">
      <formula>$B1615="Descargado"</formula>
    </cfRule>
    <cfRule type="expression" dxfId="2295" priority="34449">
      <formula>$B1615="Arribado"</formula>
    </cfRule>
    <cfRule type="expression" dxfId="2302" priority="34442">
      <formula>$B1615="Liberado"</formula>
    </cfRule>
    <cfRule type="expression" dxfId="2296" priority="34448">
      <formula>$B1615="Solicitado"</formula>
    </cfRule>
    <cfRule type="expression" dxfId="2298" priority="34446">
      <formula>$B1615="Cancelado"</formula>
    </cfRule>
  </conditionalFormatting>
  <conditionalFormatting sqref="B1617">
    <cfRule type="expression" dxfId="2301" priority="34491">
      <formula>$B1617="Descargado"</formula>
    </cfRule>
    <cfRule type="expression" dxfId="2298" priority="34494">
      <formula>$B1617="Cancelado"</formula>
    </cfRule>
    <cfRule type="expression" dxfId="2302" priority="34490">
      <formula>$B1617="Liberado"</formula>
    </cfRule>
    <cfRule type="expression" dxfId="2295" priority="34497">
      <formula>$B1617="Arribado"</formula>
    </cfRule>
    <cfRule type="expression" dxfId="2296" priority="34496">
      <formula>$B1617="Solicitado"</formula>
    </cfRule>
    <cfRule type="expression" dxfId="2" priority="34495">
      <formula>$B1617="Confirmado"</formula>
    </cfRule>
    <cfRule type="expression" dxfId="2299" priority="34493">
      <formula>$B1617="Cargado"</formula>
    </cfRule>
    <cfRule type="expression" dxfId="2300" priority="34492">
      <formula>$B1617="Frontera"</formula>
    </cfRule>
  </conditionalFormatting>
  <conditionalFormatting sqref="B1618">
    <cfRule type="expression" dxfId="2301" priority="34419">
      <formula>$B1618="Descargado"</formula>
    </cfRule>
    <cfRule type="expression" dxfId="2296" priority="34424">
      <formula>$B1618="Solicitado"</formula>
    </cfRule>
    <cfRule type="expression" dxfId="2299" priority="34421">
      <formula>$B1618="Cargado"</formula>
    </cfRule>
    <cfRule type="expression" dxfId="2302" priority="34418">
      <formula>$B1618="Liberado"</formula>
    </cfRule>
    <cfRule type="expression" dxfId="2300" priority="34420">
      <formula>$B1618="Frontera"</formula>
    </cfRule>
    <cfRule type="expression" dxfId="2295" priority="34425">
      <formula>$B1618="Arribado"</formula>
    </cfRule>
    <cfRule type="expression" dxfId="2298" priority="34422">
      <formula>$B1618="Cancelado"</formula>
    </cfRule>
    <cfRule type="expression" dxfId="2" priority="34423">
      <formula>$B1618="Confirmado"</formula>
    </cfRule>
  </conditionalFormatting>
  <conditionalFormatting sqref="B1619:B1626">
    <cfRule type="expression" dxfId="2" priority="34375">
      <formula>$B1619="Confirmado"</formula>
    </cfRule>
    <cfRule type="expression" dxfId="2301" priority="34371">
      <formula>$B1619="Descargado"</formula>
    </cfRule>
    <cfRule type="expression" dxfId="2302" priority="34370">
      <formula>$B1619="Liberado"</formula>
    </cfRule>
    <cfRule type="expression" dxfId="2299" priority="34373">
      <formula>$B1619="Cargado"</formula>
    </cfRule>
    <cfRule type="expression" dxfId="2298" priority="34374">
      <formula>$B1619="Cancelado"</formula>
    </cfRule>
    <cfRule type="expression" dxfId="2296" priority="34376">
      <formula>$B1619="Solicitado"</formula>
    </cfRule>
    <cfRule type="expression" dxfId="2295" priority="34377">
      <formula>$B1619="Arribado"</formula>
    </cfRule>
    <cfRule type="expression" dxfId="2300" priority="34372">
      <formula>$B1619="Frontera"</formula>
    </cfRule>
  </conditionalFormatting>
  <conditionalFormatting sqref="B1627">
    <cfRule type="expression" dxfId="2295" priority="34329">
      <formula>$B1627="Arribado"</formula>
    </cfRule>
    <cfRule type="expression" dxfId="2296" priority="34328">
      <formula>$B1627="Solicitado"</formula>
    </cfRule>
    <cfRule type="expression" dxfId="2" priority="34327">
      <formula>$B1627="Confirmado"</formula>
    </cfRule>
    <cfRule type="expression" dxfId="2298" priority="34326">
      <formula>$B1627="Cancelado"</formula>
    </cfRule>
    <cfRule type="expression" dxfId="2302" priority="34322">
      <formula>$B1627="Liberado"</formula>
    </cfRule>
    <cfRule type="expression" dxfId="2301" priority="34323">
      <formula>$B1627="Descargado"</formula>
    </cfRule>
    <cfRule type="expression" dxfId="2300" priority="34324">
      <formula>$B1627="Frontera"</formula>
    </cfRule>
    <cfRule type="expression" dxfId="2299" priority="34325">
      <formula>$B1627="Cargado"</formula>
    </cfRule>
  </conditionalFormatting>
  <conditionalFormatting sqref="B1628">
    <cfRule type="expression" dxfId="2299" priority="34349">
      <formula>$B1628="Cargado"</formula>
    </cfRule>
    <cfRule type="expression" dxfId="2298" priority="34350">
      <formula>$B1628="Cancelado"</formula>
    </cfRule>
    <cfRule type="expression" dxfId="2295" priority="34353">
      <formula>$B1628="Arribado"</formula>
    </cfRule>
    <cfRule type="expression" dxfId="2296" priority="34352">
      <formula>$B1628="Solicitado"</formula>
    </cfRule>
    <cfRule type="expression" dxfId="2" priority="34351">
      <formula>$B1628="Confirmado"</formula>
    </cfRule>
    <cfRule type="expression" dxfId="2302" priority="34346">
      <formula>$B1628="Liberado"</formula>
    </cfRule>
    <cfRule type="expression" dxfId="2301" priority="34347">
      <formula>$B1628="Descargado"</formula>
    </cfRule>
    <cfRule type="expression" dxfId="2300" priority="34348">
      <formula>$B1628="Frontera"</formula>
    </cfRule>
  </conditionalFormatting>
  <conditionalFormatting sqref="B1629">
    <cfRule type="expression" dxfId="2300" priority="34300">
      <formula>$B1629="Frontera"</formula>
    </cfRule>
    <cfRule type="expression" dxfId="2301" priority="34299">
      <formula>$B1629="Descargado"</formula>
    </cfRule>
    <cfRule type="expression" dxfId="2302" priority="34298">
      <formula>$B1629="Liberado"</formula>
    </cfRule>
    <cfRule type="expression" dxfId="2295" priority="34305">
      <formula>$B1629="Arribado"</formula>
    </cfRule>
    <cfRule type="expression" dxfId="2296" priority="34304">
      <formula>$B1629="Solicitado"</formula>
    </cfRule>
    <cfRule type="expression" dxfId="2" priority="34303">
      <formula>$B1629="Confirmado"</formula>
    </cfRule>
    <cfRule type="expression" dxfId="2298" priority="34302">
      <formula>$B1629="Cancelado"</formula>
    </cfRule>
    <cfRule type="expression" dxfId="2299" priority="34301">
      <formula>$B1629="Cargado"</formula>
    </cfRule>
  </conditionalFormatting>
  <conditionalFormatting sqref="B1630">
    <cfRule type="expression" dxfId="2296" priority="34128">
      <formula>$B1630="Solicitado"</formula>
    </cfRule>
    <cfRule type="expression" dxfId="2302" priority="34122">
      <formula>$B1630="Liberado"</formula>
    </cfRule>
    <cfRule type="expression" dxfId="2301" priority="34123">
      <formula>$B1630="Descargado"</formula>
    </cfRule>
    <cfRule type="expression" dxfId="2" priority="34127">
      <formula>$B1630="Confirmado"</formula>
    </cfRule>
    <cfRule type="expression" dxfId="2295" priority="34129">
      <formula>$B1630="Arribado"</formula>
    </cfRule>
    <cfRule type="expression" dxfId="2300" priority="34124">
      <formula>$B1630="Frontera"</formula>
    </cfRule>
    <cfRule type="expression" dxfId="2299" priority="34125">
      <formula>$B1630="Cargado"</formula>
    </cfRule>
    <cfRule type="expression" dxfId="2298" priority="34126">
      <formula>$B1630="Cancelado"</formula>
    </cfRule>
  </conditionalFormatting>
  <conditionalFormatting sqref="B1633">
    <cfRule type="expression" dxfId="2" priority="34279">
      <formula>$B1633="Confirmado"</formula>
    </cfRule>
    <cfRule type="expression" dxfId="2295" priority="34281">
      <formula>$B1633="Arribado"</formula>
    </cfRule>
    <cfRule type="expression" dxfId="2296" priority="34280">
      <formula>$B1633="Solicitado"</formula>
    </cfRule>
    <cfRule type="expression" dxfId="2302" priority="34274">
      <formula>$B1633="Liberado"</formula>
    </cfRule>
    <cfRule type="expression" dxfId="2301" priority="34275">
      <formula>$B1633="Descargado"</formula>
    </cfRule>
    <cfRule type="expression" dxfId="2300" priority="34276">
      <formula>$B1633="Frontera"</formula>
    </cfRule>
    <cfRule type="expression" dxfId="2299" priority="34277">
      <formula>$B1633="Cargado"</formula>
    </cfRule>
    <cfRule type="expression" dxfId="2298" priority="34278">
      <formula>$B1633="Cancelado"</formula>
    </cfRule>
  </conditionalFormatting>
  <conditionalFormatting sqref="B1634:B1640 B1646 B1642 B1648:B1649">
    <cfRule type="expression" dxfId="2299" priority="34229">
      <formula>$B1634="Cargado"</formula>
    </cfRule>
    <cfRule type="expression" dxfId="2300" priority="34228">
      <formula>$B1634="Frontera"</formula>
    </cfRule>
    <cfRule type="expression" dxfId="2301" priority="34227">
      <formula>$B1634="Descargado"</formula>
    </cfRule>
    <cfRule type="expression" dxfId="2302" priority="34226">
      <formula>$B1634="Liberado"</formula>
    </cfRule>
    <cfRule type="expression" dxfId="2295" priority="34233">
      <formula>$B1634="Arribado"</formula>
    </cfRule>
    <cfRule type="expression" dxfId="2296" priority="34232">
      <formula>$B1634="Solicitado"</formula>
    </cfRule>
    <cfRule type="expression" dxfId="2" priority="34231">
      <formula>$B1634="Confirmado"</formula>
    </cfRule>
    <cfRule type="expression" dxfId="2298" priority="34230">
      <formula>$B1634="Cancelado"</formula>
    </cfRule>
  </conditionalFormatting>
  <conditionalFormatting sqref="B1641">
    <cfRule type="expression" dxfId="2296" priority="34088">
      <formula>$B1641="Solicitado"</formula>
    </cfRule>
    <cfRule type="expression" dxfId="2295" priority="34089">
      <formula>$B1641="Arribado"</formula>
    </cfRule>
    <cfRule type="expression" dxfId="2298" priority="34086">
      <formula>$B1641="Cancelado"</formula>
    </cfRule>
    <cfRule type="expression" dxfId="2299" priority="34085">
      <formula>$B1641="Cargado"</formula>
    </cfRule>
    <cfRule type="expression" dxfId="2" priority="34087">
      <formula>$B1641="Confirmado"</formula>
    </cfRule>
    <cfRule type="expression" dxfId="2300" priority="34084">
      <formula>$B1641="Frontera"</formula>
    </cfRule>
    <cfRule type="expression" dxfId="2301" priority="34083">
      <formula>$B1641="Descargado"</formula>
    </cfRule>
    <cfRule type="expression" dxfId="2302" priority="34082">
      <formula>$B1641="Liberado"</formula>
    </cfRule>
  </conditionalFormatting>
  <conditionalFormatting sqref="B1643">
    <cfRule type="expression" dxfId="2" priority="34207">
      <formula>$B1643="Confirmado"</formula>
    </cfRule>
    <cfRule type="expression" dxfId="2299" priority="34205">
      <formula>$B1643="Cargado"</formula>
    </cfRule>
    <cfRule type="expression" dxfId="2296" priority="34208">
      <formula>$B1643="Solicitado"</formula>
    </cfRule>
    <cfRule type="expression" dxfId="2295" priority="34209">
      <formula>$B1643="Arribado"</formula>
    </cfRule>
    <cfRule type="expression" dxfId="2302" priority="34202">
      <formula>$B1643="Liberado"</formula>
    </cfRule>
    <cfRule type="expression" dxfId="2298" priority="34206">
      <formula>$B1643="Cancelado"</formula>
    </cfRule>
    <cfRule type="expression" dxfId="2301" priority="34203">
      <formula>$B1643="Descargado"</formula>
    </cfRule>
    <cfRule type="expression" dxfId="2300" priority="34204">
      <formula>$B1643="Frontera"</formula>
    </cfRule>
  </conditionalFormatting>
  <conditionalFormatting sqref="B1644">
    <cfRule type="expression" dxfId="2298" priority="34030">
      <formula>$B1644="Cancelado"</formula>
    </cfRule>
    <cfRule type="expression" dxfId="2" priority="34031">
      <formula>$B1644="Confirmado"</formula>
    </cfRule>
    <cfRule type="expression" dxfId="2295" priority="34033">
      <formula>$B1644="Arribado"</formula>
    </cfRule>
    <cfRule type="expression" dxfId="2300" priority="34028">
      <formula>$B1644="Frontera"</formula>
    </cfRule>
    <cfRule type="expression" dxfId="2296" priority="34032">
      <formula>$B1644="Solicitado"</formula>
    </cfRule>
    <cfRule type="expression" dxfId="2302" priority="34026">
      <formula>$B1644="Liberado"</formula>
    </cfRule>
    <cfRule type="expression" dxfId="2301" priority="34027">
      <formula>$B1644="Descargado"</formula>
    </cfRule>
    <cfRule type="expression" dxfId="2299" priority="34029">
      <formula>$B1644="Cargado"</formula>
    </cfRule>
  </conditionalFormatting>
  <conditionalFormatting sqref="B1645">
    <cfRule type="expression" dxfId="2301" priority="34059">
      <formula>$B1645="Descargado"</formula>
    </cfRule>
    <cfRule type="expression" dxfId="2302" priority="34058">
      <formula>$B1645="Liberado"</formula>
    </cfRule>
    <cfRule type="expression" dxfId="2299" priority="34061">
      <formula>$B1645="Cargado"</formula>
    </cfRule>
    <cfRule type="expression" dxfId="2" priority="34063">
      <formula>$B1645="Confirmado"</formula>
    </cfRule>
    <cfRule type="expression" dxfId="2300" priority="34060">
      <formula>$B1645="Frontera"</formula>
    </cfRule>
    <cfRule type="expression" dxfId="2295" priority="34065">
      <formula>$B1645="Arribado"</formula>
    </cfRule>
    <cfRule type="expression" dxfId="2296" priority="34064">
      <formula>$B1645="Solicitado"</formula>
    </cfRule>
    <cfRule type="expression" dxfId="2298" priority="34062">
      <formula>$B1645="Cancelado"</formula>
    </cfRule>
  </conditionalFormatting>
  <conditionalFormatting sqref="B1646 B1648:B1649">
    <cfRule type="expression" dxfId="2299" priority="34173">
      <formula>$B1646="Cargado"</formula>
    </cfRule>
    <cfRule type="expression" dxfId="2298" priority="34174">
      <formula>$B1646="Cancelado"</formula>
    </cfRule>
    <cfRule type="expression" dxfId="2295" priority="34177">
      <formula>$B1646="Arribado"</formula>
    </cfRule>
    <cfRule type="expression" dxfId="2296" priority="34176">
      <formula>$B1646="Solicitado"</formula>
    </cfRule>
    <cfRule type="expression" dxfId="2" priority="34175">
      <formula>$B1646="Confirmado"</formula>
    </cfRule>
    <cfRule type="expression" dxfId="2302" priority="34170">
      <formula>$B1646="Liberado"</formula>
    </cfRule>
    <cfRule type="expression" dxfId="2301" priority="34171">
      <formula>$B1646="Descargado"</formula>
    </cfRule>
    <cfRule type="expression" dxfId="2300" priority="34172">
      <formula>$B1646="Frontera"</formula>
    </cfRule>
  </conditionalFormatting>
  <conditionalFormatting sqref="B1647">
    <cfRule type="expression" dxfId="2295" priority="33857">
      <formula>$B1647="Arribado"</formula>
    </cfRule>
    <cfRule type="expression" dxfId="2301" priority="33875">
      <formula>$B1647="Descargado"</formula>
    </cfRule>
    <cfRule type="expression" dxfId="2300" priority="33876">
      <formula>$B1647="Frontera"</formula>
    </cfRule>
    <cfRule type="expression" dxfId="2299" priority="33877">
      <formula>$B1647="Cargado"</formula>
    </cfRule>
    <cfRule type="expression" dxfId="2298" priority="33878">
      <formula>$B1647="Cancelado"</formula>
    </cfRule>
    <cfRule type="expression" dxfId="2" priority="33879">
      <formula>$B1647="Confirmado"</formula>
    </cfRule>
    <cfRule type="expression" dxfId="2296" priority="33880">
      <formula>$B1647="Solicitado"</formula>
    </cfRule>
    <cfRule type="expression" dxfId="2295" priority="33881">
      <formula>$B1647="Arribado"</formula>
    </cfRule>
    <cfRule type="expression" dxfId="2296" priority="33856">
      <formula>$B1647="Solicitado"</formula>
    </cfRule>
    <cfRule type="expression" dxfId="2" priority="33855">
      <formula>$B1647="Confirmado"</formula>
    </cfRule>
    <cfRule type="expression" dxfId="2298" priority="33854">
      <formula>$B1647="Cancelado"</formula>
    </cfRule>
    <cfRule type="expression" dxfId="2299" priority="33853">
      <formula>$B1647="Cargado"</formula>
    </cfRule>
    <cfRule type="expression" dxfId="2300" priority="33852">
      <formula>$B1647="Frontera"</formula>
    </cfRule>
    <cfRule type="expression" dxfId="2301" priority="33851">
      <formula>$B1647="Descargado"</formula>
    </cfRule>
    <cfRule type="expression" dxfId="2302" priority="33850">
      <formula>$B1647="Liberado"</formula>
    </cfRule>
    <cfRule type="expression" dxfId="2302" priority="33874">
      <formula>$B1647="Liberado"</formula>
    </cfRule>
  </conditionalFormatting>
  <conditionalFormatting sqref="B1650:B1657">
    <cfRule type="expression" dxfId="2301" priority="33803">
      <formula>$B1650="Descargado"</formula>
    </cfRule>
    <cfRule type="expression" dxfId="2295" priority="33833">
      <formula>$B1650="Arribado"</formula>
    </cfRule>
    <cfRule type="expression" dxfId="2296" priority="33832">
      <formula>$B1650="Solicitado"</formula>
    </cfRule>
    <cfRule type="expression" dxfId="2" priority="33831">
      <formula>$B1650="Confirmado"</formula>
    </cfRule>
    <cfRule type="expression" dxfId="2298" priority="33830">
      <formula>$B1650="Cancelado"</formula>
    </cfRule>
    <cfRule type="expression" dxfId="2299" priority="33829">
      <formula>$B1650="Cargado"</formula>
    </cfRule>
    <cfRule type="expression" dxfId="2300" priority="33828">
      <formula>$B1650="Frontera"</formula>
    </cfRule>
    <cfRule type="expression" dxfId="2301" priority="33827">
      <formula>$B1650="Descargado"</formula>
    </cfRule>
    <cfRule type="expression" dxfId="2302" priority="33826">
      <formula>$B1650="Liberado"</formula>
    </cfRule>
    <cfRule type="expression" dxfId="2295" priority="33809">
      <formula>$B1650="Arribado"</formula>
    </cfRule>
    <cfRule type="expression" dxfId="2296" priority="33808">
      <formula>$B1650="Solicitado"</formula>
    </cfRule>
    <cfRule type="expression" dxfId="2" priority="33807">
      <formula>$B1650="Confirmado"</formula>
    </cfRule>
    <cfRule type="expression" dxfId="2298" priority="33806">
      <formula>$B1650="Cancelado"</formula>
    </cfRule>
    <cfRule type="expression" dxfId="2299" priority="33805">
      <formula>$B1650="Cargado"</formula>
    </cfRule>
    <cfRule type="expression" dxfId="2300" priority="33804">
      <formula>$B1650="Frontera"</formula>
    </cfRule>
    <cfRule type="expression" dxfId="2302" priority="33802">
      <formula>$B1650="Liberado"</formula>
    </cfRule>
  </conditionalFormatting>
  <conditionalFormatting sqref="B1658">
    <cfRule type="expression" dxfId="2296" priority="33688">
      <formula>$B1658="Solicitado"</formula>
    </cfRule>
    <cfRule type="expression" dxfId="2" priority="33687">
      <formula>$B1658="Confirmado"</formula>
    </cfRule>
    <cfRule type="expression" dxfId="2298" priority="33686">
      <formula>$B1658="Cancelado"</formula>
    </cfRule>
    <cfRule type="expression" dxfId="2299" priority="33685">
      <formula>$B1658="Cargado"</formula>
    </cfRule>
    <cfRule type="expression" dxfId="2300" priority="33684">
      <formula>$B1658="Frontera"</formula>
    </cfRule>
    <cfRule type="expression" dxfId="2301" priority="33683">
      <formula>$B1658="Descargado"</formula>
    </cfRule>
    <cfRule type="expression" dxfId="2302" priority="33682">
      <formula>$B1658="Liberado"</formula>
    </cfRule>
    <cfRule type="expression" dxfId="2295" priority="33689">
      <formula>$B1658="Arribado"</formula>
    </cfRule>
    <cfRule type="expression" dxfId="2295" priority="33665">
      <formula>$B1658="Arribado"</formula>
    </cfRule>
    <cfRule type="expression" dxfId="2296" priority="33664">
      <formula>$B1658="Solicitado"</formula>
    </cfRule>
    <cfRule type="expression" dxfId="2" priority="33663">
      <formula>$B1658="Confirmado"</formula>
    </cfRule>
    <cfRule type="expression" dxfId="2298" priority="33662">
      <formula>$B1658="Cancelado"</formula>
    </cfRule>
    <cfRule type="expression" dxfId="2299" priority="33661">
      <formula>$B1658="Cargado"</formula>
    </cfRule>
    <cfRule type="expression" dxfId="2300" priority="33660">
      <formula>$B1658="Frontera"</formula>
    </cfRule>
    <cfRule type="expression" dxfId="2301" priority="33659">
      <formula>$B1658="Descargado"</formula>
    </cfRule>
    <cfRule type="expression" dxfId="2302" priority="33658">
      <formula>$B1658="Liberado"</formula>
    </cfRule>
  </conditionalFormatting>
  <conditionalFormatting sqref="B1659">
    <cfRule type="expression" dxfId="2295" priority="33713">
      <formula>$B1659="Arribado"</formula>
    </cfRule>
    <cfRule type="expression" dxfId="2295" priority="33737">
      <formula>$B1659="Arribado"</formula>
    </cfRule>
    <cfRule type="expression" dxfId="2296" priority="33736">
      <formula>$B1659="Solicitado"</formula>
    </cfRule>
    <cfRule type="expression" dxfId="2" priority="33735">
      <formula>$B1659="Confirmado"</formula>
    </cfRule>
    <cfRule type="expression" dxfId="2298" priority="33734">
      <formula>$B1659="Cancelado"</formula>
    </cfRule>
    <cfRule type="expression" dxfId="2299" priority="33733">
      <formula>$B1659="Cargado"</formula>
    </cfRule>
    <cfRule type="expression" dxfId="2300" priority="33732">
      <formula>$B1659="Frontera"</formula>
    </cfRule>
    <cfRule type="expression" dxfId="2301" priority="33731">
      <formula>$B1659="Descargado"</formula>
    </cfRule>
    <cfRule type="expression" dxfId="2296" priority="33712">
      <formula>$B1659="Solicitado"</formula>
    </cfRule>
    <cfRule type="expression" dxfId="2" priority="33711">
      <formula>$B1659="Confirmado"</formula>
    </cfRule>
    <cfRule type="expression" dxfId="2298" priority="33710">
      <formula>$B1659="Cancelado"</formula>
    </cfRule>
    <cfRule type="expression" dxfId="2299" priority="33709">
      <formula>$B1659="Cargado"</formula>
    </cfRule>
    <cfRule type="expression" dxfId="2300" priority="33708">
      <formula>$B1659="Frontera"</formula>
    </cfRule>
    <cfRule type="expression" dxfId="2301" priority="33707">
      <formula>$B1659="Descargado"</formula>
    </cfRule>
    <cfRule type="expression" dxfId="2302" priority="33706">
      <formula>$B1659="Liberado"</formula>
    </cfRule>
    <cfRule type="expression" dxfId="2302" priority="33730">
      <formula>$B1659="Liberado"</formula>
    </cfRule>
  </conditionalFormatting>
  <conditionalFormatting sqref="B1660">
    <cfRule type="expression" dxfId="2295" priority="33585">
      <formula>$B1660="Arribado"</formula>
    </cfRule>
    <cfRule type="expression" dxfId="2" priority="33583">
      <formula>$B1660="Confirmado"</formula>
    </cfRule>
    <cfRule type="expression" dxfId="2296" priority="33584">
      <formula>$B1660="Solicitado"</formula>
    </cfRule>
    <cfRule type="expression" dxfId="2302" priority="33554">
      <formula>$B1660="Liberado"</formula>
    </cfRule>
    <cfRule type="expression" dxfId="2301" priority="33555">
      <formula>$B1660="Descargado"</formula>
    </cfRule>
    <cfRule type="expression" dxfId="2300" priority="33556">
      <formula>$B1660="Frontera"</formula>
    </cfRule>
    <cfRule type="expression" dxfId="2299" priority="33557">
      <formula>$B1660="Cargado"</formula>
    </cfRule>
    <cfRule type="expression" dxfId="2298" priority="33558">
      <formula>$B1660="Cancelado"</formula>
    </cfRule>
    <cfRule type="expression" dxfId="2" priority="33559">
      <formula>$B1660="Confirmado"</formula>
    </cfRule>
    <cfRule type="expression" dxfId="2296" priority="33560">
      <formula>$B1660="Solicitado"</formula>
    </cfRule>
    <cfRule type="expression" dxfId="2295" priority="33561">
      <formula>$B1660="Arribado"</formula>
    </cfRule>
    <cfRule type="expression" dxfId="2302" priority="33578">
      <formula>$B1660="Liberado"</formula>
    </cfRule>
    <cfRule type="expression" dxfId="2301" priority="33579">
      <formula>$B1660="Descargado"</formula>
    </cfRule>
    <cfRule type="expression" dxfId="2300" priority="33580">
      <formula>$B1660="Frontera"</formula>
    </cfRule>
    <cfRule type="expression" dxfId="2299" priority="33581">
      <formula>$B1660="Cargado"</formula>
    </cfRule>
    <cfRule type="expression" dxfId="2298" priority="33582">
      <formula>$B1660="Cancelado"</formula>
    </cfRule>
  </conditionalFormatting>
  <conditionalFormatting sqref="B1661:B1662">
    <cfRule type="expression" dxfId="2301" priority="33899">
      <formula>$B1661="Descargado"</formula>
    </cfRule>
    <cfRule type="expression" dxfId="2302" priority="33898">
      <formula>$B1661="Liberado"</formula>
    </cfRule>
    <cfRule type="expression" dxfId="2300" priority="33924">
      <formula>$B1661="Frontera"</formula>
    </cfRule>
    <cfRule type="expression" dxfId="2299" priority="33925">
      <formula>$B1661="Cargado"</formula>
    </cfRule>
    <cfRule type="expression" dxfId="2298" priority="33926">
      <formula>$B1661="Cancelado"</formula>
    </cfRule>
    <cfRule type="expression" dxfId="2" priority="33927">
      <formula>$B1661="Confirmado"</formula>
    </cfRule>
    <cfRule type="expression" dxfId="2296" priority="33928">
      <formula>$B1661="Solicitado"</formula>
    </cfRule>
    <cfRule type="expression" dxfId="2295" priority="33929">
      <formula>$B1661="Arribado"</formula>
    </cfRule>
    <cfRule type="expression" dxfId="2298" priority="33902">
      <formula>$B1661="Cancelado"</formula>
    </cfRule>
    <cfRule type="expression" dxfId="2299" priority="33901">
      <formula>$B1661="Cargado"</formula>
    </cfRule>
    <cfRule type="expression" dxfId="2300" priority="33900">
      <formula>$B1661="Frontera"</formula>
    </cfRule>
    <cfRule type="expression" dxfId="2" priority="33903">
      <formula>$B1661="Confirmado"</formula>
    </cfRule>
    <cfRule type="expression" dxfId="2296" priority="33904">
      <formula>$B1661="Solicitado"</formula>
    </cfRule>
    <cfRule type="expression" dxfId="2295" priority="33905">
      <formula>$B1661="Arribado"</formula>
    </cfRule>
    <cfRule type="expression" dxfId="2302" priority="33922">
      <formula>$B1661="Liberado"</formula>
    </cfRule>
    <cfRule type="expression" dxfId="2301" priority="33923">
      <formula>$B1661="Descargado"</formula>
    </cfRule>
  </conditionalFormatting>
  <conditionalFormatting sqref="B1663">
    <cfRule type="expression" dxfId="2295" priority="33537">
      <formula>$B1663="Arribado"</formula>
    </cfRule>
    <cfRule type="expression" dxfId="2296" priority="33536">
      <formula>$B1663="Solicitado"</formula>
    </cfRule>
    <cfRule type="expression" dxfId="2" priority="33535">
      <formula>$B1663="Confirmado"</formula>
    </cfRule>
    <cfRule type="expression" dxfId="2300" priority="33508">
      <formula>$B1663="Frontera"</formula>
    </cfRule>
    <cfRule type="expression" dxfId="2302" priority="33530">
      <formula>$B1663="Liberado"</formula>
    </cfRule>
    <cfRule type="expression" dxfId="2301" priority="33531">
      <formula>$B1663="Descargado"</formula>
    </cfRule>
    <cfRule type="expression" dxfId="2295" priority="33513">
      <formula>$B1663="Arribado"</formula>
    </cfRule>
    <cfRule type="expression" dxfId="2302" priority="33506">
      <formula>$B1663="Liberado"</formula>
    </cfRule>
    <cfRule type="expression" dxfId="2301" priority="33507">
      <formula>$B1663="Descargado"</formula>
    </cfRule>
    <cfRule type="expression" dxfId="2299" priority="33509">
      <formula>$B1663="Cargado"</formula>
    </cfRule>
    <cfRule type="expression" dxfId="2298" priority="33510">
      <formula>$B1663="Cancelado"</formula>
    </cfRule>
    <cfRule type="expression" dxfId="2298" priority="33534">
      <formula>$B1663="Cancelado"</formula>
    </cfRule>
    <cfRule type="expression" dxfId="2299" priority="33533">
      <formula>$B1663="Cargado"</formula>
    </cfRule>
    <cfRule type="expression" dxfId="2300" priority="33532">
      <formula>$B1663="Frontera"</formula>
    </cfRule>
    <cfRule type="expression" dxfId="2" priority="33511">
      <formula>$B1663="Confirmado"</formula>
    </cfRule>
    <cfRule type="expression" dxfId="2296" priority="33512">
      <formula>$B1663="Solicitado"</formula>
    </cfRule>
  </conditionalFormatting>
  <conditionalFormatting sqref="B1664">
    <cfRule type="expression" dxfId="2302" priority="33434">
      <formula>$B1664="Liberado"</formula>
    </cfRule>
    <cfRule type="expression" dxfId="2301" priority="33435">
      <formula>$B1664="Descargado"</formula>
    </cfRule>
    <cfRule type="expression" dxfId="2300" priority="33436">
      <formula>$B1664="Frontera"</formula>
    </cfRule>
    <cfRule type="expression" dxfId="2299" priority="33437">
      <formula>$B1664="Cargado"</formula>
    </cfRule>
    <cfRule type="expression" dxfId="2298" priority="33438">
      <formula>$B1664="Cancelado"</formula>
    </cfRule>
    <cfRule type="expression" dxfId="2" priority="33439">
      <formula>$B1664="Confirmado"</formula>
    </cfRule>
    <cfRule type="expression" dxfId="2296" priority="33440">
      <formula>$B1664="Solicitado"</formula>
    </cfRule>
    <cfRule type="expression" dxfId="2295" priority="33441">
      <formula>$B1664="Arribado"</formula>
    </cfRule>
    <cfRule type="expression" dxfId="2302" priority="33410">
      <formula>$B1664="Liberado"</formula>
    </cfRule>
    <cfRule type="expression" dxfId="2298" priority="33414">
      <formula>$B1664="Cancelado"</formula>
    </cfRule>
    <cfRule type="expression" dxfId="2295" priority="33417">
      <formula>$B1664="Arribado"</formula>
    </cfRule>
    <cfRule type="expression" dxfId="2296" priority="33416">
      <formula>$B1664="Solicitado"</formula>
    </cfRule>
    <cfRule type="expression" dxfId="2" priority="33415">
      <formula>$B1664="Confirmado"</formula>
    </cfRule>
    <cfRule type="expression" dxfId="2300" priority="33412">
      <formula>$B1664="Frontera"</formula>
    </cfRule>
    <cfRule type="expression" dxfId="2299" priority="33413">
      <formula>$B1664="Cargado"</formula>
    </cfRule>
    <cfRule type="expression" dxfId="2301" priority="33411">
      <formula>$B1664="Descargado"</formula>
    </cfRule>
  </conditionalFormatting>
  <conditionalFormatting sqref="B1665:B1667">
    <cfRule type="expression" dxfId="2302" priority="33458">
      <formula>$B1665="Liberado"</formula>
    </cfRule>
    <cfRule type="expression" dxfId="2301" priority="33459">
      <formula>$B1665="Descargado"</formula>
    </cfRule>
    <cfRule type="expression" dxfId="2300" priority="33460">
      <formula>$B1665="Frontera"</formula>
    </cfRule>
    <cfRule type="expression" dxfId="2299" priority="33461">
      <formula>$B1665="Cargado"</formula>
    </cfRule>
    <cfRule type="expression" dxfId="2298" priority="33462">
      <formula>$B1665="Cancelado"</formula>
    </cfRule>
    <cfRule type="expression" dxfId="2" priority="33463">
      <formula>$B1665="Confirmado"</formula>
    </cfRule>
    <cfRule type="expression" dxfId="2" priority="33487">
      <formula>$B1665="Confirmado"</formula>
    </cfRule>
    <cfRule type="expression" dxfId="2298" priority="33486">
      <formula>$B1665="Cancelado"</formula>
    </cfRule>
    <cfRule type="expression" dxfId="2300" priority="33484">
      <formula>$B1665="Frontera"</formula>
    </cfRule>
    <cfRule type="expression" dxfId="2295" priority="33489">
      <formula>$B1665="Arribado"</formula>
    </cfRule>
    <cfRule type="expression" dxfId="2296" priority="33488">
      <formula>$B1665="Solicitado"</formula>
    </cfRule>
    <cfRule type="expression" dxfId="2296" priority="33464">
      <formula>$B1665="Solicitado"</formula>
    </cfRule>
    <cfRule type="expression" dxfId="2295" priority="33465">
      <formula>$B1665="Arribado"</formula>
    </cfRule>
    <cfRule type="expression" dxfId="2301" priority="33483">
      <formula>$B1665="Descargado"</formula>
    </cfRule>
    <cfRule type="expression" dxfId="2299" priority="33485">
      <formula>$B1665="Cargado"</formula>
    </cfRule>
    <cfRule type="expression" dxfId="2302" priority="33482">
      <formula>$B1665="Liberado"</formula>
    </cfRule>
  </conditionalFormatting>
  <conditionalFormatting sqref="B1668:B1674">
    <cfRule type="expression" dxfId="2295" priority="33393">
      <formula>$B1668="Arribado"</formula>
    </cfRule>
    <cfRule type="expression" dxfId="2299" priority="33365">
      <formula>$B1668="Cargado"</formula>
    </cfRule>
    <cfRule type="expression" dxfId="2298" priority="33366">
      <formula>$B1668="Cancelado"</formula>
    </cfRule>
    <cfRule type="expression" dxfId="2" priority="33367">
      <formula>$B1668="Confirmado"</formula>
    </cfRule>
    <cfRule type="expression" dxfId="2300" priority="33364">
      <formula>$B1668="Frontera"</formula>
    </cfRule>
    <cfRule type="expression" dxfId="2296" priority="33368">
      <formula>$B1668="Solicitado"</formula>
    </cfRule>
    <cfRule type="expression" dxfId="2301" priority="33363">
      <formula>$B1668="Descargado"</formula>
    </cfRule>
    <cfRule type="expression" dxfId="2302" priority="33362">
      <formula>$B1668="Liberado"</formula>
    </cfRule>
    <cfRule type="expression" dxfId="2298" priority="33390">
      <formula>$B1668="Cancelado"</formula>
    </cfRule>
    <cfRule type="expression" dxfId="2295" priority="33369">
      <formula>$B1668="Arribado"</formula>
    </cfRule>
    <cfRule type="expression" dxfId="2302" priority="33386">
      <formula>$B1668="Liberado"</formula>
    </cfRule>
    <cfRule type="expression" dxfId="2301" priority="33387">
      <formula>$B1668="Descargado"</formula>
    </cfRule>
    <cfRule type="expression" dxfId="2300" priority="33388">
      <formula>$B1668="Frontera"</formula>
    </cfRule>
    <cfRule type="expression" dxfId="2299" priority="33389">
      <formula>$B1668="Cargado"</formula>
    </cfRule>
    <cfRule type="expression" dxfId="2" priority="33391">
      <formula>$B1668="Confirmado"</formula>
    </cfRule>
    <cfRule type="expression" dxfId="2296" priority="33392">
      <formula>$B1668="Solicitado"</formula>
    </cfRule>
  </conditionalFormatting>
  <conditionalFormatting sqref="B1675:B1681">
    <cfRule type="expression" dxfId="2302" priority="33266">
      <formula>$B1675="Liberado"</formula>
    </cfRule>
    <cfRule type="expression" dxfId="2301" priority="33267">
      <formula>$B1675="Descargado"</formula>
    </cfRule>
    <cfRule type="expression" dxfId="2300" priority="33268">
      <formula>$B1675="Frontera"</formula>
    </cfRule>
    <cfRule type="expression" dxfId="2299" priority="33269">
      <formula>$B1675="Cargado"</formula>
    </cfRule>
    <cfRule type="expression" dxfId="2" priority="33295">
      <formula>$B1675="Confirmado"</formula>
    </cfRule>
    <cfRule type="expression" dxfId="2298" priority="33294">
      <formula>$B1675="Cancelado"</formula>
    </cfRule>
    <cfRule type="expression" dxfId="2301" priority="33291">
      <formula>$B1675="Descargado"</formula>
    </cfRule>
    <cfRule type="expression" dxfId="2302" priority="33290">
      <formula>$B1675="Liberado"</formula>
    </cfRule>
    <cfRule type="expression" dxfId="2299" priority="33293">
      <formula>$B1675="Cargado"</formula>
    </cfRule>
    <cfRule type="expression" dxfId="2300" priority="33292">
      <formula>$B1675="Frontera"</formula>
    </cfRule>
    <cfRule type="expression" dxfId="2295" priority="33297">
      <formula>$B1675="Arribado"</formula>
    </cfRule>
    <cfRule type="expression" dxfId="2295" priority="33273">
      <formula>$B1675="Arribado"</formula>
    </cfRule>
    <cfRule type="expression" dxfId="2296" priority="33272">
      <formula>$B1675="Solicitado"</formula>
    </cfRule>
    <cfRule type="expression" dxfId="2" priority="33271">
      <formula>$B1675="Confirmado"</formula>
    </cfRule>
    <cfRule type="expression" dxfId="2298" priority="33270">
      <formula>$B1675="Cancelado"</formula>
    </cfRule>
    <cfRule type="expression" dxfId="2296" priority="33296">
      <formula>$B1675="Solicitado"</formula>
    </cfRule>
  </conditionalFormatting>
  <conditionalFormatting sqref="B1682">
    <cfRule type="expression" dxfId="2302" priority="33202">
      <formula>$B1682="Liberado"</formula>
    </cfRule>
    <cfRule type="expression" dxfId="2301" priority="33203">
      <formula>$B1682="Descargado"</formula>
    </cfRule>
    <cfRule type="expression" dxfId="2295" priority="33233">
      <formula>$B1682="Arribado"</formula>
    </cfRule>
    <cfRule type="expression" dxfId="2299" priority="33229">
      <formula>$B1682="Cargado"</formula>
    </cfRule>
    <cfRule type="expression" dxfId="2302" priority="33226">
      <formula>$B1682="Liberado"</formula>
    </cfRule>
    <cfRule type="expression" dxfId="2295" priority="33209">
      <formula>$B1682="Arribado"</formula>
    </cfRule>
    <cfRule type="expression" dxfId="2296" priority="33208">
      <formula>$B1682="Solicitado"</formula>
    </cfRule>
    <cfRule type="expression" dxfId="2" priority="33207">
      <formula>$B1682="Confirmado"</formula>
    </cfRule>
    <cfRule type="expression" dxfId="2298" priority="33206">
      <formula>$B1682="Cancelado"</formula>
    </cfRule>
    <cfRule type="expression" dxfId="2298" priority="33230">
      <formula>$B1682="Cancelado"</formula>
    </cfRule>
    <cfRule type="expression" dxfId="2301" priority="33227">
      <formula>$B1682="Descargado"</formula>
    </cfRule>
    <cfRule type="expression" dxfId="2300" priority="33228">
      <formula>$B1682="Frontera"</formula>
    </cfRule>
    <cfRule type="expression" dxfId="2299" priority="33205">
      <formula>$B1682="Cargado"</formula>
    </cfRule>
    <cfRule type="expression" dxfId="2300" priority="33204">
      <formula>$B1682="Frontera"</formula>
    </cfRule>
    <cfRule type="expression" dxfId="2" priority="33231">
      <formula>$B1682="Confirmado"</formula>
    </cfRule>
    <cfRule type="expression" dxfId="2296" priority="33232">
      <formula>$B1682="Solicitado"</formula>
    </cfRule>
  </conditionalFormatting>
  <conditionalFormatting sqref="B1683">
    <cfRule type="expression" dxfId="2" priority="32991">
      <formula>$B1683="Confirmado"</formula>
    </cfRule>
    <cfRule type="expression" dxfId="2298" priority="32990">
      <formula>$B1683="Cancelado"</formula>
    </cfRule>
    <cfRule type="expression" dxfId="2299" priority="32989">
      <formula>$B1683="Cargado"</formula>
    </cfRule>
    <cfRule type="expression" dxfId="2300" priority="32988">
      <formula>$B1683="Frontera"</formula>
    </cfRule>
    <cfRule type="expression" dxfId="2301" priority="32987">
      <formula>$B1683="Descargado"</formula>
    </cfRule>
    <cfRule type="expression" dxfId="2302" priority="32986">
      <formula>$B1683="Liberado"</formula>
    </cfRule>
    <cfRule type="expression" dxfId="2295" priority="32969">
      <formula>$B1683="Arribado"</formula>
    </cfRule>
    <cfRule type="expression" dxfId="2296" priority="32968">
      <formula>$B1683="Solicitado"</formula>
    </cfRule>
    <cfRule type="expression" dxfId="2" priority="32967">
      <formula>$B1683="Confirmado"</formula>
    </cfRule>
    <cfRule type="expression" dxfId="2299" priority="32965">
      <formula>$B1683="Cargado"</formula>
    </cfRule>
    <cfRule type="expression" dxfId="2298" priority="32966">
      <formula>$B1683="Cancelado"</formula>
    </cfRule>
    <cfRule type="expression" dxfId="2300" priority="32964">
      <formula>$B1683="Frontera"</formula>
    </cfRule>
    <cfRule type="expression" dxfId="2301" priority="32963">
      <formula>$B1683="Descargado"</formula>
    </cfRule>
    <cfRule type="expression" dxfId="2302" priority="32962">
      <formula>$B1683="Liberado"</formula>
    </cfRule>
    <cfRule type="expression" dxfId="2295" priority="32993">
      <formula>$B1683="Arribado"</formula>
    </cfRule>
    <cfRule type="expression" dxfId="2296" priority="32992">
      <formula>$B1683="Solicitado"</formula>
    </cfRule>
  </conditionalFormatting>
  <conditionalFormatting sqref="B1684:B1685">
    <cfRule type="expression" dxfId="2295" priority="33113">
      <formula>$B1684="Arribado"</formula>
    </cfRule>
    <cfRule type="expression" dxfId="2296" priority="33112">
      <formula>$B1684="Solicitado"</formula>
    </cfRule>
    <cfRule type="expression" dxfId="2" priority="33111">
      <formula>$B1684="Confirmado"</formula>
    </cfRule>
    <cfRule type="expression" dxfId="2298" priority="33110">
      <formula>$B1684="Cancelado"</formula>
    </cfRule>
    <cfRule type="expression" dxfId="2299" priority="33109">
      <formula>$B1684="Cargado"</formula>
    </cfRule>
    <cfRule type="expression" dxfId="2300" priority="33108">
      <formula>$B1684="Frontera"</formula>
    </cfRule>
    <cfRule type="expression" dxfId="2301" priority="33107">
      <formula>$B1684="Descargado"</formula>
    </cfRule>
    <cfRule type="expression" dxfId="2302" priority="33106">
      <formula>$B1684="Liberado"</formula>
    </cfRule>
    <cfRule type="expression" dxfId="2301" priority="33131">
      <formula>$B1684="Descargado"</formula>
    </cfRule>
    <cfRule type="expression" dxfId="2300" priority="33132">
      <formula>$B1684="Frontera"</formula>
    </cfRule>
    <cfRule type="expression" dxfId="2299" priority="33133">
      <formula>$B1684="Cargado"</formula>
    </cfRule>
    <cfRule type="expression" dxfId="2296" priority="33136">
      <formula>$B1684="Solicitado"</formula>
    </cfRule>
    <cfRule type="expression" dxfId="2295" priority="33137">
      <formula>$B1684="Arribado"</formula>
    </cfRule>
    <cfRule type="expression" dxfId="2302" priority="33130">
      <formula>$B1684="Liberado"</formula>
    </cfRule>
    <cfRule type="expression" dxfId="2298" priority="33134">
      <formula>$B1684="Cancelado"</formula>
    </cfRule>
    <cfRule type="expression" dxfId="2" priority="33135">
      <formula>$B1684="Confirmado"</formula>
    </cfRule>
  </conditionalFormatting>
  <conditionalFormatting sqref="B1686">
    <cfRule type="expression" dxfId="2295" priority="33089">
      <formula>$B1686="Arribado"</formula>
    </cfRule>
    <cfRule type="expression" dxfId="2296" priority="33088">
      <formula>$B1686="Solicitado"</formula>
    </cfRule>
    <cfRule type="expression" dxfId="2" priority="33087">
      <formula>$B1686="Confirmado"</formula>
    </cfRule>
    <cfRule type="expression" dxfId="2298" priority="33086">
      <formula>$B1686="Cancelado"</formula>
    </cfRule>
    <cfRule type="expression" dxfId="2299" priority="33085">
      <formula>$B1686="Cargado"</formula>
    </cfRule>
    <cfRule type="expression" dxfId="2300" priority="33084">
      <formula>$B1686="Frontera"</formula>
    </cfRule>
    <cfRule type="expression" dxfId="2301" priority="33083">
      <formula>$B1686="Descargado"</formula>
    </cfRule>
    <cfRule type="expression" dxfId="2302" priority="33082">
      <formula>$B1686="Liberado"</formula>
    </cfRule>
    <cfRule type="expression" dxfId="2296" priority="33064">
      <formula>$B1686="Solicitado"</formula>
    </cfRule>
    <cfRule type="expression" dxfId="2" priority="33063">
      <formula>$B1686="Confirmado"</formula>
    </cfRule>
    <cfRule type="expression" dxfId="2299" priority="33061">
      <formula>$B1686="Cargado"</formula>
    </cfRule>
    <cfRule type="expression" dxfId="2300" priority="33060">
      <formula>$B1686="Frontera"</formula>
    </cfRule>
    <cfRule type="expression" dxfId="2301" priority="33059">
      <formula>$B1686="Descargado"</formula>
    </cfRule>
    <cfRule type="expression" dxfId="2302" priority="33058">
      <formula>$B1686="Liberado"</formula>
    </cfRule>
    <cfRule type="expression" dxfId="2298" priority="33062">
      <formula>$B1686="Cancelado"</formula>
    </cfRule>
    <cfRule type="expression" dxfId="2295" priority="33065">
      <formula>$B1686="Arribado"</formula>
    </cfRule>
  </conditionalFormatting>
  <conditionalFormatting sqref="B1730:B1731">
    <cfRule type="expression" dxfId="2299" priority="32805">
      <formula>$B1730="Cargado"</formula>
    </cfRule>
    <cfRule type="expression" dxfId="2298" priority="32806">
      <formula>$B1730="Cancelado"</formula>
    </cfRule>
    <cfRule type="expression" dxfId="2" priority="32807">
      <formula>$B1730="Confirmado"</formula>
    </cfRule>
    <cfRule type="expression" dxfId="2296" priority="32808">
      <formula>$B1730="Solicitado"</formula>
    </cfRule>
    <cfRule type="expression" dxfId="2295" priority="32809">
      <formula>$B1730="Arribado"</formula>
    </cfRule>
    <cfRule type="expression" dxfId="2302" priority="32802">
      <formula>$B1730="Liberado"</formula>
    </cfRule>
    <cfRule type="expression" dxfId="2301" priority="32803">
      <formula>$B1730="Descargado"</formula>
    </cfRule>
    <cfRule type="expression" dxfId="2300" priority="32804">
      <formula>$B1730="Frontera"</formula>
    </cfRule>
  </conditionalFormatting>
  <conditionalFormatting sqref="B1732">
    <cfRule type="expression" dxfId="2299" priority="32789">
      <formula>$B1732="Cargado"</formula>
    </cfRule>
    <cfRule type="expression" dxfId="2300" priority="32788">
      <formula>$B1732="Frontera"</formula>
    </cfRule>
    <cfRule type="expression" dxfId="2301" priority="32787">
      <formula>$B1732="Descargado"</formula>
    </cfRule>
    <cfRule type="expression" dxfId="2295" priority="32793">
      <formula>$B1732="Arribado"</formula>
    </cfRule>
    <cfRule type="expression" dxfId="2" priority="32791">
      <formula>$B1732="Confirmado"</formula>
    </cfRule>
    <cfRule type="expression" dxfId="2298" priority="32790">
      <formula>$B1732="Cancelado"</formula>
    </cfRule>
    <cfRule type="expression" dxfId="2296" priority="32792">
      <formula>$B1732="Solicitado"</formula>
    </cfRule>
    <cfRule type="expression" dxfId="2302" priority="32786">
      <formula>$B1732="Liberado"</formula>
    </cfRule>
  </conditionalFormatting>
  <conditionalFormatting sqref="B1783">
    <cfRule type="expression" dxfId="2300" priority="32596">
      <formula>$B1783="Frontera"</formula>
    </cfRule>
    <cfRule type="expression" dxfId="2299" priority="32597">
      <formula>$B1783="Cargado"</formula>
    </cfRule>
    <cfRule type="expression" dxfId="2298" priority="32598">
      <formula>$B1783="Cancelado"</formula>
    </cfRule>
    <cfRule type="expression" dxfId="2" priority="32599">
      <formula>$B1783="Confirmado"</formula>
    </cfRule>
    <cfRule type="expression" dxfId="2302" priority="32594">
      <formula>$B1783="Liberado"</formula>
    </cfRule>
    <cfRule type="expression" dxfId="2301" priority="32595">
      <formula>$B1783="Descargado"</formula>
    </cfRule>
    <cfRule type="expression" dxfId="2295" priority="32601">
      <formula>$B1783="Arribado"</formula>
    </cfRule>
    <cfRule type="expression" dxfId="2296" priority="32600">
      <formula>$B1783="Solicitado"</formula>
    </cfRule>
  </conditionalFormatting>
  <conditionalFormatting sqref="B1784">
    <cfRule type="expression" dxfId="2300" priority="32612">
      <formula>$B1784="Frontera"</formula>
    </cfRule>
    <cfRule type="expression" dxfId="2299" priority="32613">
      <formula>$B1784="Cargado"</formula>
    </cfRule>
    <cfRule type="expression" dxfId="2295" priority="32617">
      <formula>$B1784="Arribado"</formula>
    </cfRule>
    <cfRule type="expression" dxfId="2" priority="32615">
      <formula>$B1784="Confirmado"</formula>
    </cfRule>
    <cfRule type="expression" dxfId="2296" priority="32616">
      <formula>$B1784="Solicitado"</formula>
    </cfRule>
    <cfRule type="expression" dxfId="2302" priority="32610">
      <formula>$B1784="Liberado"</formula>
    </cfRule>
    <cfRule type="expression" dxfId="2298" priority="32614">
      <formula>$B1784="Cancelado"</formula>
    </cfRule>
    <cfRule type="expression" dxfId="2301" priority="32611">
      <formula>$B1784="Descargado"</formula>
    </cfRule>
  </conditionalFormatting>
  <conditionalFormatting sqref="B1788">
    <cfRule type="expression" dxfId="2298" priority="32582">
      <formula>$B1788="Cancelado"</formula>
    </cfRule>
    <cfRule type="expression" dxfId="2" priority="32583">
      <formula>$B1788="Confirmado"</formula>
    </cfRule>
    <cfRule type="expression" dxfId="2296" priority="32584">
      <formula>$B1788="Solicitado"</formula>
    </cfRule>
    <cfRule type="expression" dxfId="2295" priority="32585">
      <formula>$B1788="Arribado"</formula>
    </cfRule>
    <cfRule type="expression" dxfId="2301" priority="32579">
      <formula>$B1788="Descargado"</formula>
    </cfRule>
    <cfRule type="expression" dxfId="2299" priority="32581">
      <formula>$B1788="Cargado"</formula>
    </cfRule>
    <cfRule type="expression" dxfId="2300" priority="32580">
      <formula>$B1788="Frontera"</formula>
    </cfRule>
    <cfRule type="expression" dxfId="2302" priority="32578">
      <formula>$B1788="Liberado"</formula>
    </cfRule>
  </conditionalFormatting>
  <conditionalFormatting sqref="B1789">
    <cfRule type="expression" dxfId="2295" priority="32473">
      <formula>$B1789="Arribado"</formula>
    </cfRule>
    <cfRule type="expression" dxfId="2300" priority="32468">
      <formula>$B1789="Frontera"</formula>
    </cfRule>
    <cfRule type="expression" dxfId="2299" priority="32469">
      <formula>$B1789="Cargado"</formula>
    </cfRule>
    <cfRule type="expression" dxfId="2298" priority="32470">
      <formula>$B1789="Cancelado"</formula>
    </cfRule>
    <cfRule type="expression" dxfId="2302" priority="32466">
      <formula>$B1789="Liberado"</formula>
    </cfRule>
    <cfRule type="expression" dxfId="2296" priority="32472">
      <formula>$B1789="Solicitado"</formula>
    </cfRule>
    <cfRule type="expression" dxfId="2301" priority="32467">
      <formula>$B1789="Descargado"</formula>
    </cfRule>
    <cfRule type="expression" dxfId="2" priority="32471">
      <formula>$B1789="Confirmado"</formula>
    </cfRule>
  </conditionalFormatting>
  <conditionalFormatting sqref="B1790">
    <cfRule type="expression" dxfId="2300" priority="32452">
      <formula>$B1790="Frontera"</formula>
    </cfRule>
    <cfRule type="expression" dxfId="2301" priority="32451">
      <formula>$B1790="Descargado"</formula>
    </cfRule>
    <cfRule type="expression" dxfId="2302" priority="32450">
      <formula>$B1790="Liberado"</formula>
    </cfRule>
    <cfRule type="expression" dxfId="2" priority="32455">
      <formula>$B1790="Confirmado"</formula>
    </cfRule>
    <cfRule type="expression" dxfId="2295" priority="32457">
      <formula>$B1790="Arribado"</formula>
    </cfRule>
    <cfRule type="expression" dxfId="2299" priority="32453">
      <formula>$B1790="Cargado"</formula>
    </cfRule>
    <cfRule type="expression" dxfId="2296" priority="32456">
      <formula>$B1790="Solicitado"</formula>
    </cfRule>
    <cfRule type="expression" dxfId="2298" priority="32454">
      <formula>$B1790="Cancelado"</formula>
    </cfRule>
  </conditionalFormatting>
  <conditionalFormatting sqref="B1791:B1792">
    <cfRule type="expression" dxfId="2302" priority="32562">
      <formula>$B1791="Liberado"</formula>
    </cfRule>
    <cfRule type="expression" dxfId="2295" priority="32569">
      <formula>$B1791="Arribado"</formula>
    </cfRule>
    <cfRule type="expression" dxfId="2301" priority="32563">
      <formula>$B1791="Descargado"</formula>
    </cfRule>
    <cfRule type="expression" dxfId="2296" priority="32568">
      <formula>$B1791="Solicitado"</formula>
    </cfRule>
    <cfRule type="expression" dxfId="2" priority="32567">
      <formula>$B1791="Confirmado"</formula>
    </cfRule>
    <cfRule type="expression" dxfId="2298" priority="32566">
      <formula>$B1791="Cancelado"</formula>
    </cfRule>
    <cfRule type="expression" dxfId="2299" priority="32565">
      <formula>$B1791="Cargado"</formula>
    </cfRule>
    <cfRule type="expression" dxfId="2300" priority="32564">
      <formula>$B1791="Frontera"</formula>
    </cfRule>
  </conditionalFormatting>
  <conditionalFormatting sqref="B1793">
    <cfRule type="expression" dxfId="2301" priority="32435">
      <formula>$B1793="Descargado"</formula>
    </cfRule>
    <cfRule type="expression" dxfId="2" priority="32439">
      <formula>$B1793="Confirmado"</formula>
    </cfRule>
    <cfRule type="expression" dxfId="2298" priority="32438">
      <formula>$B1793="Cancelado"</formula>
    </cfRule>
    <cfRule type="expression" dxfId="2299" priority="32437">
      <formula>$B1793="Cargado"</formula>
    </cfRule>
    <cfRule type="expression" dxfId="2300" priority="32436">
      <formula>$B1793="Frontera"</formula>
    </cfRule>
    <cfRule type="expression" dxfId="2302" priority="32434">
      <formula>$B1793="Liberado"</formula>
    </cfRule>
    <cfRule type="expression" dxfId="2295" priority="32441">
      <formula>$B1793="Arribado"</formula>
    </cfRule>
    <cfRule type="expression" dxfId="2296" priority="32440">
      <formula>$B1793="Solicitado"</formula>
    </cfRule>
  </conditionalFormatting>
  <conditionalFormatting sqref="B1808 B1817:B1828">
    <cfRule type="expression" dxfId="2301" priority="32547">
      <formula>$B1808="Descargado"</formula>
    </cfRule>
    <cfRule type="expression" dxfId="2302" priority="32546">
      <formula>$B1808="Liberado"</formula>
    </cfRule>
    <cfRule type="expression" dxfId="2295" priority="32553">
      <formula>$B1808="Arribado"</formula>
    </cfRule>
    <cfRule type="expression" dxfId="2296" priority="32552">
      <formula>$B1808="Solicitado"</formula>
    </cfRule>
    <cfRule type="expression" dxfId="2" priority="32551">
      <formula>$B1808="Confirmado"</formula>
    </cfRule>
    <cfRule type="expression" dxfId="2298" priority="32550">
      <formula>$B1808="Cancelado"</formula>
    </cfRule>
    <cfRule type="expression" dxfId="2299" priority="32549">
      <formula>$B1808="Cargado"</formula>
    </cfRule>
    <cfRule type="expression" dxfId="2300" priority="32548">
      <formula>$B1808="Frontera"</formula>
    </cfRule>
  </conditionalFormatting>
  <conditionalFormatting sqref="B1809">
    <cfRule type="expression" dxfId="2295" priority="32417">
      <formula>$B1809="Arribado"</formula>
    </cfRule>
    <cfRule type="expression" dxfId="2299" priority="32413">
      <formula>$B1809="Cargado"</formula>
    </cfRule>
    <cfRule type="expression" dxfId="2296" priority="32416">
      <formula>$B1809="Solicitado"</formula>
    </cfRule>
    <cfRule type="expression" dxfId="2" priority="32415">
      <formula>$B1809="Confirmado"</formula>
    </cfRule>
    <cfRule type="expression" dxfId="2298" priority="32414">
      <formula>$B1809="Cancelado"</formula>
    </cfRule>
    <cfRule type="expression" dxfId="2300" priority="32412">
      <formula>$B1809="Frontera"</formula>
    </cfRule>
    <cfRule type="expression" dxfId="2301" priority="32411">
      <formula>$B1809="Descargado"</formula>
    </cfRule>
    <cfRule type="expression" dxfId="2302" priority="32410">
      <formula>$B1809="Liberado"</formula>
    </cfRule>
  </conditionalFormatting>
  <conditionalFormatting sqref="B1810">
    <cfRule type="expression" dxfId="2295" priority="32377">
      <formula>$B1810="Arribado"</formula>
    </cfRule>
    <cfRule type="expression" dxfId="2302" priority="32370">
      <formula>$B1810="Liberado"</formula>
    </cfRule>
    <cfRule type="expression" dxfId="2300" priority="32372">
      <formula>$B1810="Frontera"</formula>
    </cfRule>
    <cfRule type="expression" dxfId="2299" priority="32373">
      <formula>$B1810="Cargado"</formula>
    </cfRule>
    <cfRule type="expression" dxfId="2" priority="32375">
      <formula>$B1810="Confirmado"</formula>
    </cfRule>
    <cfRule type="expression" dxfId="2301" priority="32371">
      <formula>$B1810="Descargado"</formula>
    </cfRule>
    <cfRule type="expression" dxfId="2298" priority="32374">
      <formula>$B1810="Cancelado"</formula>
    </cfRule>
    <cfRule type="expression" dxfId="2296" priority="32376">
      <formula>$B1810="Solicitado"</formula>
    </cfRule>
  </conditionalFormatting>
  <conditionalFormatting sqref="B1811:B1812">
    <cfRule type="expression" dxfId="2295" priority="32361">
      <formula>$B1811="Arribado"</formula>
    </cfRule>
    <cfRule type="expression" dxfId="2296" priority="32360">
      <formula>$B1811="Solicitado"</formula>
    </cfRule>
    <cfRule type="expression" dxfId="2" priority="32359">
      <formula>$B1811="Confirmado"</formula>
    </cfRule>
    <cfRule type="expression" dxfId="2302" priority="32354">
      <formula>$B1811="Liberado"</formula>
    </cfRule>
    <cfRule type="expression" dxfId="2301" priority="32355">
      <formula>$B1811="Descargado"</formula>
    </cfRule>
    <cfRule type="expression" dxfId="2300" priority="32356">
      <formula>$B1811="Frontera"</formula>
    </cfRule>
    <cfRule type="expression" dxfId="2299" priority="32357">
      <formula>$B1811="Cargado"</formula>
    </cfRule>
    <cfRule type="expression" dxfId="2298" priority="32358">
      <formula>$B1811="Cancelado"</formula>
    </cfRule>
  </conditionalFormatting>
  <conditionalFormatting sqref="B1813">
    <cfRule type="expression" dxfId="2299" priority="32341">
      <formula>$B1813="Cargado"</formula>
    </cfRule>
    <cfRule type="expression" dxfId="2298" priority="32342">
      <formula>$B1813="Cancelado"</formula>
    </cfRule>
    <cfRule type="expression" dxfId="2295" priority="32345">
      <formula>$B1813="Arribado"</formula>
    </cfRule>
    <cfRule type="expression" dxfId="2296" priority="32344">
      <formula>$B1813="Solicitado"</formula>
    </cfRule>
    <cfRule type="expression" dxfId="2" priority="32343">
      <formula>$B1813="Confirmado"</formula>
    </cfRule>
    <cfRule type="expression" dxfId="2302" priority="32338">
      <formula>$B1813="Liberado"</formula>
    </cfRule>
    <cfRule type="expression" dxfId="2301" priority="32339">
      <formula>$B1813="Descargado"</formula>
    </cfRule>
    <cfRule type="expression" dxfId="2300" priority="32340">
      <formula>$B1813="Frontera"</formula>
    </cfRule>
  </conditionalFormatting>
  <conditionalFormatting sqref="B1814">
    <cfRule type="expression" dxfId="2300" priority="32324">
      <formula>$B1814="Frontera"</formula>
    </cfRule>
    <cfRule type="expression" dxfId="2299" priority="32325">
      <formula>$B1814="Cargado"</formula>
    </cfRule>
    <cfRule type="expression" dxfId="2298" priority="32326">
      <formula>$B1814="Cancelado"</formula>
    </cfRule>
    <cfRule type="expression" dxfId="2" priority="32327">
      <formula>$B1814="Confirmado"</formula>
    </cfRule>
    <cfRule type="expression" dxfId="2301" priority="32323">
      <formula>$B1814="Descargado"</formula>
    </cfRule>
    <cfRule type="expression" dxfId="2295" priority="32329">
      <formula>$B1814="Arribado"</formula>
    </cfRule>
    <cfRule type="expression" dxfId="2302" priority="32322">
      <formula>$B1814="Liberado"</formula>
    </cfRule>
    <cfRule type="expression" dxfId="2296" priority="32328">
      <formula>$B1814="Solicitado"</formula>
    </cfRule>
  </conditionalFormatting>
  <conditionalFormatting sqref="B1815">
    <cfRule type="expression" dxfId="2302" priority="32394">
      <formula>$B1815="Liberado"</formula>
    </cfRule>
    <cfRule type="expression" dxfId="2299" priority="32397">
      <formula>$B1815="Cargado"</formula>
    </cfRule>
    <cfRule type="expression" dxfId="2300" priority="32396">
      <formula>$B1815="Frontera"</formula>
    </cfRule>
    <cfRule type="expression" dxfId="2295" priority="32401">
      <formula>$B1815="Arribado"</formula>
    </cfRule>
    <cfRule type="expression" dxfId="2301" priority="32395">
      <formula>$B1815="Descargado"</formula>
    </cfRule>
    <cfRule type="expression" dxfId="2298" priority="32398">
      <formula>$B1815="Cancelado"</formula>
    </cfRule>
    <cfRule type="expression" dxfId="2" priority="32399">
      <formula>$B1815="Confirmado"</formula>
    </cfRule>
    <cfRule type="expression" dxfId="2296" priority="32400">
      <formula>$B1815="Solicitado"</formula>
    </cfRule>
  </conditionalFormatting>
  <conditionalFormatting sqref="B1815:B1828">
    <cfRule type="expression" dxfId="2298" priority="32382">
      <formula>$B1815="Cancelado"</formula>
    </cfRule>
    <cfRule type="expression" dxfId="2299" priority="32381">
      <formula>$B1815="Cargado"</formula>
    </cfRule>
    <cfRule type="expression" dxfId="2" priority="32383">
      <formula>$B1815="Confirmado"</formula>
    </cfRule>
    <cfRule type="expression" dxfId="2302" priority="32378">
      <formula>$B1815="Liberado"</formula>
    </cfRule>
    <cfRule type="expression" dxfId="2295" priority="32385">
      <formula>$B1815="Arribado"</formula>
    </cfRule>
    <cfRule type="expression" dxfId="2301" priority="32379">
      <formula>$B1815="Descargado"</formula>
    </cfRule>
    <cfRule type="expression" dxfId="2300" priority="32380">
      <formula>$B1815="Frontera"</formula>
    </cfRule>
    <cfRule type="expression" dxfId="2296" priority="32384">
      <formula>$B1815="Solicitado"</formula>
    </cfRule>
  </conditionalFormatting>
  <conditionalFormatting sqref="B1829:B1836">
    <cfRule type="expression" dxfId="2299" priority="32285">
      <formula>$B1829="Cargado"</formula>
    </cfRule>
    <cfRule type="expression" dxfId="2298" priority="32286">
      <formula>$B1829="Cancelado"</formula>
    </cfRule>
    <cfRule type="expression" dxfId="2" priority="32287">
      <formula>$B1829="Confirmado"</formula>
    </cfRule>
    <cfRule type="expression" dxfId="2296" priority="32288">
      <formula>$B1829="Solicitado"</formula>
    </cfRule>
    <cfRule type="expression" dxfId="2302" priority="32298">
      <formula>$B1829="Liberado"</formula>
    </cfRule>
    <cfRule type="expression" dxfId="2301" priority="32299">
      <formula>$B1829="Descargado"</formula>
    </cfRule>
    <cfRule type="expression" dxfId="2300" priority="32300">
      <formula>$B1829="Frontera"</formula>
    </cfRule>
    <cfRule type="expression" dxfId="2299" priority="32301">
      <formula>$B1829="Cargado"</formula>
    </cfRule>
    <cfRule type="expression" dxfId="2298" priority="32302">
      <formula>$B1829="Cancelado"</formula>
    </cfRule>
    <cfRule type="expression" dxfId="2" priority="32303">
      <formula>$B1829="Confirmado"</formula>
    </cfRule>
    <cfRule type="expression" dxfId="2296" priority="32304">
      <formula>$B1829="Solicitado"</formula>
    </cfRule>
    <cfRule type="expression" dxfId="2295" priority="32305">
      <formula>$B1829="Arribado"</formula>
    </cfRule>
    <cfRule type="expression" dxfId="2295" priority="32289">
      <formula>$B1829="Arribado"</formula>
    </cfRule>
    <cfRule type="expression" dxfId="2300" priority="32284">
      <formula>$B1829="Frontera"</formula>
    </cfRule>
    <cfRule type="expression" dxfId="2301" priority="32283">
      <formula>$B1829="Descargado"</formula>
    </cfRule>
    <cfRule type="expression" dxfId="2302" priority="32282">
      <formula>$B1829="Liberado"</formula>
    </cfRule>
  </conditionalFormatting>
  <conditionalFormatting sqref="B1837 B1839:B1851">
    <cfRule type="expression" dxfId="2295" priority="32265">
      <formula>$B1837="Arribado"</formula>
    </cfRule>
    <cfRule type="expression" dxfId="2" priority="32247">
      <formula>$B1837="Confirmado"</formula>
    </cfRule>
    <cfRule type="expression" dxfId="2296" priority="32264">
      <formula>$B1837="Solicitado"</formula>
    </cfRule>
    <cfRule type="expression" dxfId="2" priority="32263">
      <formula>$B1837="Confirmado"</formula>
    </cfRule>
    <cfRule type="expression" dxfId="2298" priority="32262">
      <formula>$B1837="Cancelado"</formula>
    </cfRule>
    <cfRule type="expression" dxfId="2299" priority="32261">
      <formula>$B1837="Cargado"</formula>
    </cfRule>
    <cfRule type="expression" dxfId="2300" priority="32260">
      <formula>$B1837="Frontera"</formula>
    </cfRule>
    <cfRule type="expression" dxfId="2301" priority="32259">
      <formula>$B1837="Descargado"</formula>
    </cfRule>
    <cfRule type="expression" dxfId="2302" priority="32258">
      <formula>$B1837="Liberado"</formula>
    </cfRule>
    <cfRule type="expression" dxfId="2295" priority="32249">
      <formula>$B1837="Arribado"</formula>
    </cfRule>
    <cfRule type="expression" dxfId="2296" priority="32248">
      <formula>$B1837="Solicitado"</formula>
    </cfRule>
    <cfRule type="expression" dxfId="2298" priority="32246">
      <formula>$B1837="Cancelado"</formula>
    </cfRule>
    <cfRule type="expression" dxfId="2299" priority="32245">
      <formula>$B1837="Cargado"</formula>
    </cfRule>
    <cfRule type="expression" dxfId="2300" priority="32244">
      <formula>$B1837="Frontera"</formula>
    </cfRule>
    <cfRule type="expression" dxfId="2301" priority="32243">
      <formula>$B1837="Descargado"</formula>
    </cfRule>
    <cfRule type="expression" dxfId="2302" priority="32242">
      <formula>$B1837="Liberado"</formula>
    </cfRule>
  </conditionalFormatting>
  <conditionalFormatting sqref="B1838">
    <cfRule type="expression" dxfId="2301" priority="32003">
      <formula>$B1838="Descargado"</formula>
    </cfRule>
    <cfRule type="expression" dxfId="2302" priority="32002">
      <formula>$B1838="Liberado"</formula>
    </cfRule>
    <cfRule type="expression" dxfId="2299" priority="32021">
      <formula>$B1838="Cargado"</formula>
    </cfRule>
    <cfRule type="expression" dxfId="2296" priority="32024">
      <formula>$B1838="Solicitado"</formula>
    </cfRule>
    <cfRule type="expression" dxfId="2" priority="32023">
      <formula>$B1838="Confirmado"</formula>
    </cfRule>
    <cfRule type="expression" dxfId="2298" priority="32022">
      <formula>$B1838="Cancelado"</formula>
    </cfRule>
    <cfRule type="expression" dxfId="2300" priority="32020">
      <formula>$B1838="Frontera"</formula>
    </cfRule>
    <cfRule type="expression" dxfId="2299" priority="32005">
      <formula>$B1838="Cargado"</formula>
    </cfRule>
    <cfRule type="expression" dxfId="2302" priority="32018">
      <formula>$B1838="Liberado"</formula>
    </cfRule>
    <cfRule type="expression" dxfId="2300" priority="32004">
      <formula>$B1838="Frontera"</formula>
    </cfRule>
    <cfRule type="expression" dxfId="2295" priority="32009">
      <formula>$B1838="Arribado"</formula>
    </cfRule>
    <cfRule type="expression" dxfId="2301" priority="32019">
      <formula>$B1838="Descargado"</formula>
    </cfRule>
    <cfRule type="expression" dxfId="2298" priority="32006">
      <formula>$B1838="Cancelado"</formula>
    </cfRule>
    <cfRule type="expression" dxfId="2296" priority="32008">
      <formula>$B1838="Solicitado"</formula>
    </cfRule>
    <cfRule type="expression" dxfId="2" priority="32007">
      <formula>$B1838="Confirmado"</formula>
    </cfRule>
    <cfRule type="expression" dxfId="2295" priority="32025">
      <formula>$B1838="Arribado"</formula>
    </cfRule>
  </conditionalFormatting>
  <conditionalFormatting sqref="B1852">
    <cfRule type="expression" dxfId="2299" priority="31981">
      <formula>$B1852="Cargado"</formula>
    </cfRule>
    <cfRule type="expression" dxfId="2298" priority="31966">
      <formula>$B1852="Cancelado"</formula>
    </cfRule>
    <cfRule type="expression" dxfId="2300" priority="31964">
      <formula>$B1852="Frontera"</formula>
    </cfRule>
    <cfRule type="expression" dxfId="2302" priority="31962">
      <formula>$B1852="Liberado"</formula>
    </cfRule>
    <cfRule type="expression" dxfId="2299" priority="31965">
      <formula>$B1852="Cargado"</formula>
    </cfRule>
    <cfRule type="expression" dxfId="2" priority="31967">
      <formula>$B1852="Confirmado"</formula>
    </cfRule>
    <cfRule type="expression" dxfId="2296" priority="31968">
      <formula>$B1852="Solicitado"</formula>
    </cfRule>
    <cfRule type="expression" dxfId="2295" priority="31969">
      <formula>$B1852="Arribado"</formula>
    </cfRule>
    <cfRule type="expression" dxfId="2302" priority="31978">
      <formula>$B1852="Liberado"</formula>
    </cfRule>
    <cfRule type="expression" dxfId="2301" priority="31979">
      <formula>$B1852="Descargado"</formula>
    </cfRule>
    <cfRule type="expression" dxfId="2300" priority="31980">
      <formula>$B1852="Frontera"</formula>
    </cfRule>
    <cfRule type="expression" dxfId="2298" priority="31982">
      <formula>$B1852="Cancelado"</formula>
    </cfRule>
    <cfRule type="expression" dxfId="2" priority="31983">
      <formula>$B1852="Confirmado"</formula>
    </cfRule>
    <cfRule type="expression" dxfId="2296" priority="31984">
      <formula>$B1852="Solicitado"</formula>
    </cfRule>
    <cfRule type="expression" dxfId="2295" priority="31985">
      <formula>$B1852="Arribado"</formula>
    </cfRule>
    <cfRule type="expression" dxfId="2301" priority="31963">
      <formula>$B1852="Descargado"</formula>
    </cfRule>
  </conditionalFormatting>
  <conditionalFormatting sqref="B1853:B1855 B1859 B1864:B1886 B1893:B1903">
    <cfRule type="expression" dxfId="2" priority="31903">
      <formula>$B1853="Confirmado"</formula>
    </cfRule>
    <cfRule type="expression" dxfId="2300" priority="31900">
      <formula>$B1853="Frontera"</formula>
    </cfRule>
    <cfRule type="expression" dxfId="2295" priority="31889">
      <formula>$B1853="Arribado"</formula>
    </cfRule>
    <cfRule type="expression" dxfId="2295" priority="31905">
      <formula>$B1853="Arribado"</formula>
    </cfRule>
    <cfRule type="expression" dxfId="2296" priority="31904">
      <formula>$B1853="Solicitado"</formula>
    </cfRule>
    <cfRule type="expression" dxfId="2298" priority="31902">
      <formula>$B1853="Cancelado"</formula>
    </cfRule>
    <cfRule type="expression" dxfId="2302" priority="31898">
      <formula>$B1853="Liberado"</formula>
    </cfRule>
    <cfRule type="expression" dxfId="2300" priority="31884">
      <formula>$B1853="Frontera"</formula>
    </cfRule>
    <cfRule type="expression" dxfId="2299" priority="31901">
      <formula>$B1853="Cargado"</formula>
    </cfRule>
    <cfRule type="expression" dxfId="2296" priority="31888">
      <formula>$B1853="Solicitado"</formula>
    </cfRule>
    <cfRule type="expression" dxfId="2" priority="31887">
      <formula>$B1853="Confirmado"</formula>
    </cfRule>
    <cfRule type="expression" dxfId="2301" priority="31883">
      <formula>$B1853="Descargado"</formula>
    </cfRule>
    <cfRule type="expression" dxfId="2298" priority="31886">
      <formula>$B1853="Cancelado"</formula>
    </cfRule>
    <cfRule type="expression" dxfId="2299" priority="31885">
      <formula>$B1853="Cargado"</formula>
    </cfRule>
    <cfRule type="expression" dxfId="2301" priority="31899">
      <formula>$B1853="Descargado"</formula>
    </cfRule>
    <cfRule type="expression" dxfId="2302" priority="31882">
      <formula>$B1853="Liberado"</formula>
    </cfRule>
  </conditionalFormatting>
  <conditionalFormatting sqref="B1856:B1857">
    <cfRule type="expression" dxfId="2298" priority="31862">
      <formula>$B1856="Cancelado"</formula>
    </cfRule>
    <cfRule type="expression" dxfId="2" priority="31863">
      <formula>$B1856="Confirmado"</formula>
    </cfRule>
    <cfRule type="expression" dxfId="2296" priority="31864">
      <formula>$B1856="Solicitado"</formula>
    </cfRule>
    <cfRule type="expression" dxfId="2295" priority="31865">
      <formula>$B1856="Arribado"</formula>
    </cfRule>
    <cfRule type="expression" dxfId="2298" priority="31846">
      <formula>$B1856="Cancelado"</formula>
    </cfRule>
    <cfRule type="expression" dxfId="2300" priority="31844">
      <formula>$B1856="Frontera"</formula>
    </cfRule>
    <cfRule type="expression" dxfId="2301" priority="31843">
      <formula>$B1856="Descargado"</formula>
    </cfRule>
    <cfRule type="expression" dxfId="2302" priority="31842">
      <formula>$B1856="Liberado"</formula>
    </cfRule>
    <cfRule type="expression" dxfId="2299" priority="31845">
      <formula>$B1856="Cargado"</formula>
    </cfRule>
    <cfRule type="expression" dxfId="2" priority="31847">
      <formula>$B1856="Confirmado"</formula>
    </cfRule>
    <cfRule type="expression" dxfId="2296" priority="31848">
      <formula>$B1856="Solicitado"</formula>
    </cfRule>
    <cfRule type="expression" dxfId="2295" priority="31849">
      <formula>$B1856="Arribado"</formula>
    </cfRule>
    <cfRule type="expression" dxfId="2302" priority="31858">
      <formula>$B1856="Liberado"</formula>
    </cfRule>
    <cfRule type="expression" dxfId="2301" priority="31859">
      <formula>$B1856="Descargado"</formula>
    </cfRule>
    <cfRule type="expression" dxfId="2300" priority="31860">
      <formula>$B1856="Frontera"</formula>
    </cfRule>
    <cfRule type="expression" dxfId="2299" priority="31861">
      <formula>$B1856="Cargado"</formula>
    </cfRule>
  </conditionalFormatting>
  <conditionalFormatting sqref="B1858">
    <cfRule type="expression" dxfId="2298" priority="31806">
      <formula>$B1858="Cancelado"</formula>
    </cfRule>
    <cfRule type="expression" dxfId="2298" priority="31822">
      <formula>$B1858="Cancelado"</formula>
    </cfRule>
    <cfRule type="expression" dxfId="2" priority="31823">
      <formula>$B1858="Confirmado"</formula>
    </cfRule>
    <cfRule type="expression" dxfId="2296" priority="31824">
      <formula>$B1858="Solicitado"</formula>
    </cfRule>
    <cfRule type="expression" dxfId="2295" priority="31825">
      <formula>$B1858="Arribado"</formula>
    </cfRule>
    <cfRule type="expression" dxfId="2296" priority="31808">
      <formula>$B1858="Solicitado"</formula>
    </cfRule>
    <cfRule type="expression" dxfId="2295" priority="31809">
      <formula>$B1858="Arribado"</formula>
    </cfRule>
    <cfRule type="expression" dxfId="2302" priority="31818">
      <formula>$B1858="Liberado"</formula>
    </cfRule>
    <cfRule type="expression" dxfId="2299" priority="31821">
      <formula>$B1858="Cargado"</formula>
    </cfRule>
    <cfRule type="expression" dxfId="2301" priority="31819">
      <formula>$B1858="Descargado"</formula>
    </cfRule>
    <cfRule type="expression" dxfId="2302" priority="31802">
      <formula>$B1858="Liberado"</formula>
    </cfRule>
    <cfRule type="expression" dxfId="2301" priority="31803">
      <formula>$B1858="Descargado"</formula>
    </cfRule>
    <cfRule type="expression" dxfId="2300" priority="31820">
      <formula>$B1858="Frontera"</formula>
    </cfRule>
    <cfRule type="expression" dxfId="2300" priority="31804">
      <formula>$B1858="Frontera"</formula>
    </cfRule>
    <cfRule type="expression" dxfId="2299" priority="31805">
      <formula>$B1858="Cargado"</formula>
    </cfRule>
    <cfRule type="expression" dxfId="2" priority="31807">
      <formula>$B1858="Confirmado"</formula>
    </cfRule>
  </conditionalFormatting>
  <conditionalFormatting sqref="B1860">
    <cfRule type="expression" dxfId="2302" priority="31762">
      <formula>$B1860="Liberado"</formula>
    </cfRule>
    <cfRule type="expression" dxfId="2301" priority="31763">
      <formula>$B1860="Descargado"</formula>
    </cfRule>
    <cfRule type="expression" dxfId="2300" priority="31764">
      <formula>$B1860="Frontera"</formula>
    </cfRule>
    <cfRule type="expression" dxfId="2299" priority="31765">
      <formula>$B1860="Cargado"</formula>
    </cfRule>
    <cfRule type="expression" dxfId="2298" priority="31766">
      <formula>$B1860="Cancelado"</formula>
    </cfRule>
    <cfRule type="expression" dxfId="2295" priority="31785">
      <formula>$B1860="Arribado"</formula>
    </cfRule>
    <cfRule type="expression" dxfId="2" priority="31767">
      <formula>$B1860="Confirmado"</formula>
    </cfRule>
    <cfRule type="expression" dxfId="2296" priority="31768">
      <formula>$B1860="Solicitado"</formula>
    </cfRule>
    <cfRule type="expression" dxfId="2295" priority="31769">
      <formula>$B1860="Arribado"</formula>
    </cfRule>
    <cfRule type="expression" dxfId="2302" priority="31778">
      <formula>$B1860="Liberado"</formula>
    </cfRule>
    <cfRule type="expression" dxfId="2301" priority="31779">
      <formula>$B1860="Descargado"</formula>
    </cfRule>
    <cfRule type="expression" dxfId="2300" priority="31780">
      <formula>$B1860="Frontera"</formula>
    </cfRule>
    <cfRule type="expression" dxfId="2299" priority="31781">
      <formula>$B1860="Cargado"</formula>
    </cfRule>
    <cfRule type="expression" dxfId="2298" priority="31782">
      <formula>$B1860="Cancelado"</formula>
    </cfRule>
    <cfRule type="expression" dxfId="2" priority="31783">
      <formula>$B1860="Confirmado"</formula>
    </cfRule>
    <cfRule type="expression" dxfId="2296" priority="31784">
      <formula>$B1860="Solicitado"</formula>
    </cfRule>
  </conditionalFormatting>
  <conditionalFormatting sqref="B1861:B1862">
    <cfRule type="expression" dxfId="2299" priority="31725">
      <formula>$B1861="Cargado"</formula>
    </cfRule>
    <cfRule type="expression" dxfId="2295" priority="31729">
      <formula>$B1861="Arribado"</formula>
    </cfRule>
    <cfRule type="expression" dxfId="2302" priority="31738">
      <formula>$B1861="Liberado"</formula>
    </cfRule>
    <cfRule type="expression" dxfId="2301" priority="31739">
      <formula>$B1861="Descargado"</formula>
    </cfRule>
    <cfRule type="expression" dxfId="2300" priority="31740">
      <formula>$B1861="Frontera"</formula>
    </cfRule>
    <cfRule type="expression" dxfId="2299" priority="31741">
      <formula>$B1861="Cargado"</formula>
    </cfRule>
    <cfRule type="expression" dxfId="2298" priority="31742">
      <formula>$B1861="Cancelado"</formula>
    </cfRule>
    <cfRule type="expression" dxfId="2296" priority="31744">
      <formula>$B1861="Solicitado"</formula>
    </cfRule>
    <cfRule type="expression" dxfId="2295" priority="31745">
      <formula>$B1861="Arribado"</formula>
    </cfRule>
    <cfRule type="expression" dxfId="2" priority="31743">
      <formula>$B1861="Confirmado"</formula>
    </cfRule>
    <cfRule type="expression" dxfId="2302" priority="31722">
      <formula>$B1861="Liberado"</formula>
    </cfRule>
    <cfRule type="expression" dxfId="2301" priority="31723">
      <formula>$B1861="Descargado"</formula>
    </cfRule>
    <cfRule type="expression" dxfId="2300" priority="31724">
      <formula>$B1861="Frontera"</formula>
    </cfRule>
    <cfRule type="expression" dxfId="2298" priority="31726">
      <formula>$B1861="Cancelado"</formula>
    </cfRule>
    <cfRule type="expression" dxfId="2" priority="31727">
      <formula>$B1861="Confirmado"</formula>
    </cfRule>
    <cfRule type="expression" dxfId="2296" priority="31728">
      <formula>$B1861="Solicitado"</formula>
    </cfRule>
  </conditionalFormatting>
  <conditionalFormatting sqref="B1863">
    <cfRule type="expression" dxfId="2300" priority="31684">
      <formula>$B1863="Frontera"</formula>
    </cfRule>
    <cfRule type="expression" dxfId="2299" priority="31685">
      <formula>$B1863="Cargado"</formula>
    </cfRule>
    <cfRule type="expression" dxfId="2298" priority="31686">
      <formula>$B1863="Cancelado"</formula>
    </cfRule>
    <cfRule type="expression" dxfId="2" priority="31687">
      <formula>$B1863="Confirmado"</formula>
    </cfRule>
    <cfRule type="expression" dxfId="2296" priority="31688">
      <formula>$B1863="Solicitado"</formula>
    </cfRule>
    <cfRule type="expression" dxfId="2295" priority="31689">
      <formula>$B1863="Arribado"</formula>
    </cfRule>
    <cfRule type="expression" dxfId="2302" priority="31698">
      <formula>$B1863="Liberado"</formula>
    </cfRule>
    <cfRule type="expression" dxfId="2301" priority="31699">
      <formula>$B1863="Descargado"</formula>
    </cfRule>
    <cfRule type="expression" dxfId="2300" priority="31700">
      <formula>$B1863="Frontera"</formula>
    </cfRule>
    <cfRule type="expression" dxfId="2295" priority="31705">
      <formula>$B1863="Arribado"</formula>
    </cfRule>
    <cfRule type="expression" dxfId="2301" priority="31683">
      <formula>$B1863="Descargado"</formula>
    </cfRule>
    <cfRule type="expression" dxfId="2296" priority="31704">
      <formula>$B1863="Solicitado"</formula>
    </cfRule>
    <cfRule type="expression" dxfId="2" priority="31703">
      <formula>$B1863="Confirmado"</formula>
    </cfRule>
    <cfRule type="expression" dxfId="2298" priority="31702">
      <formula>$B1863="Cancelado"</formula>
    </cfRule>
    <cfRule type="expression" dxfId="2302" priority="31682">
      <formula>$B1863="Liberado"</formula>
    </cfRule>
    <cfRule type="expression" dxfId="2299" priority="31701">
      <formula>$B1863="Cargado"</formula>
    </cfRule>
  </conditionalFormatting>
  <conditionalFormatting sqref="B1880:B1886 B3323 B1893:B1903">
    <cfRule type="expression" dxfId="2302" priority="31922">
      <formula>$B1880="Liberado"</formula>
    </cfRule>
    <cfRule type="expression" dxfId="2301" priority="31923">
      <formula>$B1880="Descargado"</formula>
    </cfRule>
    <cfRule type="expression" dxfId="2300" priority="31924">
      <formula>$B1880="Frontera"</formula>
    </cfRule>
    <cfRule type="expression" dxfId="2299" priority="31925">
      <formula>$B1880="Cargado"</formula>
    </cfRule>
    <cfRule type="expression" dxfId="2298" priority="31926">
      <formula>$B1880="Cancelado"</formula>
    </cfRule>
    <cfRule type="expression" dxfId="2" priority="31927">
      <formula>$B1880="Confirmado"</formula>
    </cfRule>
    <cfRule type="expression" dxfId="2296" priority="31928">
      <formula>$B1880="Solicitado"</formula>
    </cfRule>
    <cfRule type="expression" dxfId="2295" priority="31929">
      <formula>$B1880="Arribado"</formula>
    </cfRule>
    <cfRule type="expression" dxfId="2302" priority="31938">
      <formula>$B1880="Liberado"</formula>
    </cfRule>
    <cfRule type="expression" dxfId="2301" priority="31939">
      <formula>$B1880="Descargado"</formula>
    </cfRule>
    <cfRule type="expression" dxfId="2300" priority="31940">
      <formula>$B1880="Frontera"</formula>
    </cfRule>
    <cfRule type="expression" dxfId="2299" priority="31941">
      <formula>$B1880="Cargado"</formula>
    </cfRule>
    <cfRule type="expression" dxfId="2298" priority="31942">
      <formula>$B1880="Cancelado"</formula>
    </cfRule>
    <cfRule type="expression" dxfId="2" priority="31943">
      <formula>$B1880="Confirmado"</formula>
    </cfRule>
    <cfRule type="expression" dxfId="2296" priority="31944">
      <formula>$B1880="Solicitado"</formula>
    </cfRule>
    <cfRule type="expression" dxfId="2295" priority="31945">
      <formula>$B1880="Arribado"</formula>
    </cfRule>
  </conditionalFormatting>
  <conditionalFormatting sqref="B1887">
    <cfRule type="expression" dxfId="2300" priority="31492">
      <formula>$B1887="Frontera"</formula>
    </cfRule>
    <cfRule type="expression" dxfId="2299" priority="31493">
      <formula>$B1887="Cargado"</formula>
    </cfRule>
    <cfRule type="expression" dxfId="2298" priority="31494">
      <formula>$B1887="Cancelado"</formula>
    </cfRule>
    <cfRule type="expression" dxfId="2302" priority="31490">
      <formula>$B1887="Liberado"</formula>
    </cfRule>
    <cfRule type="expression" dxfId="2296" priority="31496">
      <formula>$B1887="Solicitado"</formula>
    </cfRule>
    <cfRule type="expression" dxfId="2295" priority="31497">
      <formula>$B1887="Arribado"</formula>
    </cfRule>
    <cfRule type="expression" dxfId="2302" priority="31506">
      <formula>$B1887="Liberado"</formula>
    </cfRule>
    <cfRule type="expression" dxfId="2301" priority="31507">
      <formula>$B1887="Descargado"</formula>
    </cfRule>
    <cfRule type="expression" dxfId="2300" priority="31508">
      <formula>$B1887="Frontera"</formula>
    </cfRule>
    <cfRule type="expression" dxfId="2299" priority="31509">
      <formula>$B1887="Cargado"</formula>
    </cfRule>
    <cfRule type="expression" dxfId="2298" priority="31510">
      <formula>$B1887="Cancelado"</formula>
    </cfRule>
    <cfRule type="expression" dxfId="2" priority="31511">
      <formula>$B1887="Confirmado"</formula>
    </cfRule>
    <cfRule type="expression" dxfId="2296" priority="31512">
      <formula>$B1887="Solicitado"</formula>
    </cfRule>
    <cfRule type="expression" dxfId="2295" priority="31513">
      <formula>$B1887="Arribado"</formula>
    </cfRule>
    <cfRule type="expression" dxfId="2302" priority="31522">
      <formula>$B1887="Liberado"</formula>
    </cfRule>
    <cfRule type="expression" dxfId="2301" priority="31523">
      <formula>$B1887="Descargado"</formula>
    </cfRule>
    <cfRule type="expression" dxfId="2300" priority="31524">
      <formula>$B1887="Frontera"</formula>
    </cfRule>
    <cfRule type="expression" dxfId="2" priority="31495">
      <formula>$B1887="Confirmado"</formula>
    </cfRule>
    <cfRule type="expression" dxfId="2298" priority="31526">
      <formula>$B1887="Cancelado"</formula>
    </cfRule>
    <cfRule type="expression" dxfId="2" priority="31527">
      <formula>$B1887="Confirmado"</formula>
    </cfRule>
    <cfRule type="expression" dxfId="2296" priority="31528">
      <formula>$B1887="Solicitado"</formula>
    </cfRule>
    <cfRule type="expression" dxfId="2295" priority="31529">
      <formula>$B1887="Arribado"</formula>
    </cfRule>
    <cfRule type="expression" dxfId="2302" priority="31538">
      <formula>$B1887="Liberado"</formula>
    </cfRule>
    <cfRule type="expression" dxfId="2301" priority="31539">
      <formula>$B1887="Descargado"</formula>
    </cfRule>
    <cfRule type="expression" dxfId="2300" priority="31540">
      <formula>$B1887="Frontera"</formula>
    </cfRule>
    <cfRule type="expression" dxfId="2299" priority="31541">
      <formula>$B1887="Cargado"</formula>
    </cfRule>
    <cfRule type="expression" dxfId="2298" priority="31542">
      <formula>$B1887="Cancelado"</formula>
    </cfRule>
    <cfRule type="expression" dxfId="2301" priority="31491">
      <formula>$B1887="Descargado"</formula>
    </cfRule>
    <cfRule type="expression" dxfId="2" priority="31543">
      <formula>$B1887="Confirmado"</formula>
    </cfRule>
    <cfRule type="expression" dxfId="2296" priority="31544">
      <formula>$B1887="Solicitado"</formula>
    </cfRule>
    <cfRule type="expression" dxfId="2295" priority="31545">
      <formula>$B1887="Arribado"</formula>
    </cfRule>
    <cfRule type="expression" dxfId="2299" priority="31525">
      <formula>$B1887="Cargado"</formula>
    </cfRule>
  </conditionalFormatting>
  <conditionalFormatting sqref="B1888">
    <cfRule type="expression" dxfId="2298" priority="31470">
      <formula>$B1888="Cancelado"</formula>
    </cfRule>
    <cfRule type="expression" dxfId="2299" priority="31469">
      <formula>$B1888="Cargado"</formula>
    </cfRule>
    <cfRule type="expression" dxfId="2" priority="31423">
      <formula>$B1888="Confirmado"</formula>
    </cfRule>
    <cfRule type="expression" dxfId="2298" priority="31422">
      <formula>$B1888="Cancelado"</formula>
    </cfRule>
    <cfRule type="expression" dxfId="2299" priority="31421">
      <formula>$B1888="Cargado"</formula>
    </cfRule>
    <cfRule type="expression" dxfId="2300" priority="31420">
      <formula>$B1888="Frontera"</formula>
    </cfRule>
    <cfRule type="expression" dxfId="2301" priority="31419">
      <formula>$B1888="Descargado"</formula>
    </cfRule>
    <cfRule type="expression" dxfId="2300" priority="31468">
      <formula>$B1888="Frontera"</formula>
    </cfRule>
    <cfRule type="expression" dxfId="2301" priority="31467">
      <formula>$B1888="Descargado"</formula>
    </cfRule>
    <cfRule type="expression" dxfId="2302" priority="31466">
      <formula>$B1888="Liberado"</formula>
    </cfRule>
    <cfRule type="expression" dxfId="2295" priority="31457">
      <formula>$B1888="Arribado"</formula>
    </cfRule>
    <cfRule type="expression" dxfId="2302" priority="31418">
      <formula>$B1888="Liberado"</formula>
    </cfRule>
    <cfRule type="expression" dxfId="2295" priority="31473">
      <formula>$B1888="Arribado"</formula>
    </cfRule>
    <cfRule type="expression" dxfId="2296" priority="31456">
      <formula>$B1888="Solicitado"</formula>
    </cfRule>
    <cfRule type="expression" dxfId="2" priority="31455">
      <formula>$B1888="Confirmado"</formula>
    </cfRule>
    <cfRule type="expression" dxfId="2298" priority="31454">
      <formula>$B1888="Cancelado"</formula>
    </cfRule>
    <cfRule type="expression" dxfId="2299" priority="31453">
      <formula>$B1888="Cargado"</formula>
    </cfRule>
    <cfRule type="expression" dxfId="2300" priority="31452">
      <formula>$B1888="Frontera"</formula>
    </cfRule>
    <cfRule type="expression" dxfId="2301" priority="31451">
      <formula>$B1888="Descargado"</formula>
    </cfRule>
    <cfRule type="expression" dxfId="2302" priority="31450">
      <formula>$B1888="Liberado"</formula>
    </cfRule>
    <cfRule type="expression" dxfId="2295" priority="31441">
      <formula>$B1888="Arribado"</formula>
    </cfRule>
    <cfRule type="expression" dxfId="2296" priority="31440">
      <formula>$B1888="Solicitado"</formula>
    </cfRule>
    <cfRule type="expression" dxfId="2" priority="31439">
      <formula>$B1888="Confirmado"</formula>
    </cfRule>
    <cfRule type="expression" dxfId="2298" priority="31438">
      <formula>$B1888="Cancelado"</formula>
    </cfRule>
    <cfRule type="expression" dxfId="2296" priority="31472">
      <formula>$B1888="Solicitado"</formula>
    </cfRule>
    <cfRule type="expression" dxfId="2300" priority="31436">
      <formula>$B1888="Frontera"</formula>
    </cfRule>
    <cfRule type="expression" dxfId="2301" priority="31435">
      <formula>$B1888="Descargado"</formula>
    </cfRule>
    <cfRule type="expression" dxfId="2302" priority="31434">
      <formula>$B1888="Liberado"</formula>
    </cfRule>
    <cfRule type="expression" dxfId="2295" priority="31425">
      <formula>$B1888="Arribado"</formula>
    </cfRule>
    <cfRule type="expression" dxfId="2296" priority="31424">
      <formula>$B1888="Solicitado"</formula>
    </cfRule>
    <cfRule type="expression" dxfId="2" priority="31471">
      <formula>$B1888="Confirmado"</formula>
    </cfRule>
    <cfRule type="expression" dxfId="2299" priority="31437">
      <formula>$B1888="Cargado"</formula>
    </cfRule>
  </conditionalFormatting>
  <conditionalFormatting sqref="B1889">
    <cfRule type="expression" dxfId="2299" priority="31365">
      <formula>$B1889="Cargado"</formula>
    </cfRule>
    <cfRule type="expression" dxfId="2298" priority="31366">
      <formula>$B1889="Cancelado"</formula>
    </cfRule>
    <cfRule type="expression" dxfId="2" priority="31367">
      <formula>$B1889="Confirmado"</formula>
    </cfRule>
    <cfRule type="expression" dxfId="2296" priority="31368">
      <formula>$B1889="Solicitado"</formula>
    </cfRule>
    <cfRule type="expression" dxfId="2295" priority="31369">
      <formula>$B1889="Arribado"</formula>
    </cfRule>
    <cfRule type="expression" dxfId="2302" priority="31378">
      <formula>$B1889="Liberado"</formula>
    </cfRule>
    <cfRule type="expression" dxfId="2301" priority="31379">
      <formula>$B1889="Descargado"</formula>
    </cfRule>
    <cfRule type="expression" dxfId="2300" priority="31380">
      <formula>$B1889="Frontera"</formula>
    </cfRule>
    <cfRule type="expression" dxfId="2299" priority="31381">
      <formula>$B1889="Cargado"</formula>
    </cfRule>
    <cfRule type="expression" dxfId="2298" priority="31382">
      <formula>$B1889="Cancelado"</formula>
    </cfRule>
    <cfRule type="expression" dxfId="2" priority="31383">
      <formula>$B1889="Confirmado"</formula>
    </cfRule>
    <cfRule type="expression" dxfId="2296" priority="31384">
      <formula>$B1889="Solicitado"</formula>
    </cfRule>
    <cfRule type="expression" dxfId="2295" priority="31385">
      <formula>$B1889="Arribado"</formula>
    </cfRule>
    <cfRule type="expression" dxfId="2302" priority="31394">
      <formula>$B1889="Liberado"</formula>
    </cfRule>
    <cfRule type="expression" dxfId="2301" priority="31395">
      <formula>$B1889="Descargado"</formula>
    </cfRule>
    <cfRule type="expression" dxfId="2300" priority="31396">
      <formula>$B1889="Frontera"</formula>
    </cfRule>
    <cfRule type="expression" dxfId="2299" priority="31397">
      <formula>$B1889="Cargado"</formula>
    </cfRule>
    <cfRule type="expression" dxfId="2298" priority="31398">
      <formula>$B1889="Cancelado"</formula>
    </cfRule>
    <cfRule type="expression" dxfId="2" priority="31399">
      <formula>$B1889="Confirmado"</formula>
    </cfRule>
    <cfRule type="expression" dxfId="2295" priority="31401">
      <formula>$B1889="Arribado"</formula>
    </cfRule>
    <cfRule type="expression" dxfId="2296" priority="31400">
      <formula>$B1889="Solicitado"</formula>
    </cfRule>
    <cfRule type="expression" dxfId="2302" priority="31346">
      <formula>$B1889="Liberado"</formula>
    </cfRule>
    <cfRule type="expression" dxfId="2301" priority="31347">
      <formula>$B1889="Descargado"</formula>
    </cfRule>
    <cfRule type="expression" dxfId="2300" priority="31348">
      <formula>$B1889="Frontera"</formula>
    </cfRule>
    <cfRule type="expression" dxfId="2299" priority="31349">
      <formula>$B1889="Cargado"</formula>
    </cfRule>
    <cfRule type="expression" dxfId="2298" priority="31350">
      <formula>$B1889="Cancelado"</formula>
    </cfRule>
    <cfRule type="expression" dxfId="2" priority="31351">
      <formula>$B1889="Confirmado"</formula>
    </cfRule>
    <cfRule type="expression" dxfId="2296" priority="31352">
      <formula>$B1889="Solicitado"</formula>
    </cfRule>
    <cfRule type="expression" dxfId="2295" priority="31353">
      <formula>$B1889="Arribado"</formula>
    </cfRule>
    <cfRule type="expression" dxfId="2302" priority="31362">
      <formula>$B1889="Liberado"</formula>
    </cfRule>
    <cfRule type="expression" dxfId="2301" priority="31363">
      <formula>$B1889="Descargado"</formula>
    </cfRule>
    <cfRule type="expression" dxfId="2300" priority="31364">
      <formula>$B1889="Frontera"</formula>
    </cfRule>
  </conditionalFormatting>
  <conditionalFormatting sqref="B1890:B1892">
    <cfRule type="expression" dxfId="2" priority="31327">
      <formula>$B1890="Confirmado"</formula>
    </cfRule>
    <cfRule type="expression" dxfId="2295" priority="31313">
      <formula>$B1890="Arribado"</formula>
    </cfRule>
    <cfRule type="expression" dxfId="2299" priority="31325">
      <formula>$B1890="Cargado"</formula>
    </cfRule>
    <cfRule type="expression" dxfId="2299" priority="31293">
      <formula>$B1890="Cargado"</formula>
    </cfRule>
    <cfRule type="expression" dxfId="2298" priority="31294">
      <formula>$B1890="Cancelado"</formula>
    </cfRule>
    <cfRule type="expression" dxfId="2300" priority="31324">
      <formula>$B1890="Frontera"</formula>
    </cfRule>
    <cfRule type="expression" dxfId="2" priority="31295">
      <formula>$B1890="Confirmado"</formula>
    </cfRule>
    <cfRule type="expression" dxfId="2296" priority="31296">
      <formula>$B1890="Solicitado"</formula>
    </cfRule>
    <cfRule type="expression" dxfId="2295" priority="31297">
      <formula>$B1890="Arribado"</formula>
    </cfRule>
    <cfRule type="expression" dxfId="2302" priority="31306">
      <formula>$B1890="Liberado"</formula>
    </cfRule>
    <cfRule type="expression" dxfId="2301" priority="31323">
      <formula>$B1890="Descargado"</formula>
    </cfRule>
    <cfRule type="expression" dxfId="2302" priority="31322">
      <formula>$B1890="Liberado"</formula>
    </cfRule>
    <cfRule type="expression" dxfId="2296" priority="31312">
      <formula>$B1890="Solicitado"</formula>
    </cfRule>
    <cfRule type="expression" dxfId="2299" priority="31309">
      <formula>$B1890="Cargado"</formula>
    </cfRule>
    <cfRule type="expression" dxfId="2301" priority="31307">
      <formula>$B1890="Descargado"</formula>
    </cfRule>
    <cfRule type="expression" dxfId="2301" priority="31291">
      <formula>$B1890="Descargado"</formula>
    </cfRule>
    <cfRule type="expression" dxfId="2302" priority="31290">
      <formula>$B1890="Liberado"</formula>
    </cfRule>
    <cfRule type="expression" dxfId="2295" priority="31329">
      <formula>$B1890="Arribado"</formula>
    </cfRule>
    <cfRule type="expression" dxfId="2296" priority="31328">
      <formula>$B1890="Solicitado"</formula>
    </cfRule>
    <cfRule type="expression" dxfId="2300" priority="31308">
      <formula>$B1890="Frontera"</formula>
    </cfRule>
    <cfRule type="expression" dxfId="2299" priority="31277">
      <formula>$B1890="Cargado"</formula>
    </cfRule>
    <cfRule type="expression" dxfId="2298" priority="31326">
      <formula>$B1890="Cancelado"</formula>
    </cfRule>
    <cfRule type="expression" dxfId="2" priority="31311">
      <formula>$B1890="Confirmado"</formula>
    </cfRule>
    <cfRule type="expression" dxfId="2298" priority="31310">
      <formula>$B1890="Cancelado"</formula>
    </cfRule>
    <cfRule type="expression" dxfId="2300" priority="31292">
      <formula>$B1890="Frontera"</formula>
    </cfRule>
    <cfRule type="expression" dxfId="2295" priority="31281">
      <formula>$B1890="Arribado"</formula>
    </cfRule>
    <cfRule type="expression" dxfId="2296" priority="31280">
      <formula>$B1890="Solicitado"</formula>
    </cfRule>
    <cfRule type="expression" dxfId="2" priority="31279">
      <formula>$B1890="Confirmado"</formula>
    </cfRule>
    <cfRule type="expression" dxfId="2298" priority="31278">
      <formula>$B1890="Cancelado"</formula>
    </cfRule>
    <cfRule type="expression" dxfId="2300" priority="31276">
      <formula>$B1890="Frontera"</formula>
    </cfRule>
    <cfRule type="expression" dxfId="2301" priority="31275">
      <formula>$B1890="Descargado"</formula>
    </cfRule>
    <cfRule type="expression" dxfId="2302" priority="31274">
      <formula>$B1890="Liberado"</formula>
    </cfRule>
  </conditionalFormatting>
  <conditionalFormatting sqref="B1904">
    <cfRule type="expression" dxfId="2295" priority="30953">
      <formula>$B1904="Arribado"</formula>
    </cfRule>
    <cfRule type="expression" dxfId="2301" priority="30915">
      <formula>$B1904="Descargado"</formula>
    </cfRule>
    <cfRule type="expression" dxfId="2298" priority="30902">
      <formula>$B1904="Cancelado"</formula>
    </cfRule>
    <cfRule type="expression" dxfId="2300" priority="30916">
      <formula>$B1904="Frontera"</formula>
    </cfRule>
    <cfRule type="expression" dxfId="2299" priority="30917">
      <formula>$B1904="Cargado"</formula>
    </cfRule>
    <cfRule type="expression" dxfId="2298" priority="30918">
      <formula>$B1904="Cancelado"</formula>
    </cfRule>
    <cfRule type="expression" dxfId="2" priority="30919">
      <formula>$B1904="Confirmado"</formula>
    </cfRule>
    <cfRule type="expression" dxfId="2296" priority="30920">
      <formula>$B1904="Solicitado"</formula>
    </cfRule>
    <cfRule type="expression" dxfId="2295" priority="30921">
      <formula>$B1904="Arribado"</formula>
    </cfRule>
    <cfRule type="expression" dxfId="2302" priority="30930">
      <formula>$B1904="Liberado"</formula>
    </cfRule>
    <cfRule type="expression" dxfId="2301" priority="30931">
      <formula>$B1904="Descargado"</formula>
    </cfRule>
    <cfRule type="expression" dxfId="2300" priority="30932">
      <formula>$B1904="Frontera"</formula>
    </cfRule>
    <cfRule type="expression" dxfId="2299" priority="30933">
      <formula>$B1904="Cargado"</formula>
    </cfRule>
    <cfRule type="expression" dxfId="2298" priority="30934">
      <formula>$B1904="Cancelado"</formula>
    </cfRule>
    <cfRule type="expression" dxfId="2" priority="30935">
      <formula>$B1904="Confirmado"</formula>
    </cfRule>
    <cfRule type="expression" dxfId="2298" priority="30950">
      <formula>$B1904="Cancelado"</formula>
    </cfRule>
    <cfRule type="expression" dxfId="2300" priority="30900">
      <formula>$B1904="Frontera"</formula>
    </cfRule>
    <cfRule type="expression" dxfId="2" priority="30951">
      <formula>$B1904="Confirmado"</formula>
    </cfRule>
    <cfRule type="expression" dxfId="2296" priority="30952">
      <formula>$B1904="Solicitado"</formula>
    </cfRule>
    <cfRule type="expression" dxfId="2299" priority="30901">
      <formula>$B1904="Cargado"</formula>
    </cfRule>
    <cfRule type="expression" dxfId="2301" priority="30899">
      <formula>$B1904="Descargado"</formula>
    </cfRule>
    <cfRule type="expression" dxfId="2302" priority="30898">
      <formula>$B1904="Liberado"</formula>
    </cfRule>
    <cfRule type="expression" dxfId="2296" priority="30936">
      <formula>$B1904="Solicitado"</formula>
    </cfRule>
    <cfRule type="expression" dxfId="2" priority="30903">
      <formula>$B1904="Confirmado"</formula>
    </cfRule>
    <cfRule type="expression" dxfId="2296" priority="30904">
      <formula>$B1904="Solicitado"</formula>
    </cfRule>
    <cfRule type="expression" dxfId="2295" priority="30937">
      <formula>$B1904="Arribado"</formula>
    </cfRule>
    <cfRule type="expression" dxfId="2302" priority="30946">
      <formula>$B1904="Liberado"</formula>
    </cfRule>
    <cfRule type="expression" dxfId="2301" priority="30947">
      <formula>$B1904="Descargado"</formula>
    </cfRule>
    <cfRule type="expression" dxfId="2300" priority="30948">
      <formula>$B1904="Frontera"</formula>
    </cfRule>
    <cfRule type="expression" dxfId="2299" priority="30949">
      <formula>$B1904="Cargado"</formula>
    </cfRule>
    <cfRule type="expression" dxfId="2295" priority="30905">
      <formula>$B1904="Arribado"</formula>
    </cfRule>
    <cfRule type="expression" dxfId="2302" priority="30914">
      <formula>$B1904="Liberado"</formula>
    </cfRule>
  </conditionalFormatting>
  <conditionalFormatting sqref="B1905:B1906">
    <cfRule type="expression" dxfId="2302" priority="30858">
      <formula>$B1905="Liberado"</formula>
    </cfRule>
    <cfRule type="expression" dxfId="2300" priority="30860">
      <formula>$B1905="Frontera"</formula>
    </cfRule>
    <cfRule type="expression" dxfId="2299" priority="30861">
      <formula>$B1905="Cargado"</formula>
    </cfRule>
    <cfRule type="expression" dxfId="2298" priority="30862">
      <formula>$B1905="Cancelado"</formula>
    </cfRule>
    <cfRule type="expression" dxfId="2" priority="30863">
      <formula>$B1905="Confirmado"</formula>
    </cfRule>
    <cfRule type="expression" dxfId="2296" priority="30864">
      <formula>$B1905="Solicitado"</formula>
    </cfRule>
    <cfRule type="expression" dxfId="2295" priority="30865">
      <formula>$B1905="Arribado"</formula>
    </cfRule>
    <cfRule type="expression" dxfId="2302" priority="30874">
      <formula>$B1905="Liberado"</formula>
    </cfRule>
    <cfRule type="expression" dxfId="2301" priority="30875">
      <formula>$B1905="Descargado"</formula>
    </cfRule>
    <cfRule type="expression" dxfId="2300" priority="30876">
      <formula>$B1905="Frontera"</formula>
    </cfRule>
    <cfRule type="expression" dxfId="2299" priority="30877">
      <formula>$B1905="Cargado"</formula>
    </cfRule>
    <cfRule type="expression" dxfId="2295" priority="30881">
      <formula>$B1905="Arribado"</formula>
    </cfRule>
    <cfRule type="expression" dxfId="2298" priority="30878">
      <formula>$B1905="Cancelado"</formula>
    </cfRule>
    <cfRule type="expression" dxfId="2300" priority="30828">
      <formula>$B1905="Frontera"</formula>
    </cfRule>
    <cfRule type="expression" dxfId="2" priority="30879">
      <formula>$B1905="Confirmado"</formula>
    </cfRule>
    <cfRule type="expression" dxfId="2296" priority="30880">
      <formula>$B1905="Solicitado"</formula>
    </cfRule>
    <cfRule type="expression" dxfId="2301" priority="30859">
      <formula>$B1905="Descargado"</formula>
    </cfRule>
    <cfRule type="expression" dxfId="2298" priority="30830">
      <formula>$B1905="Cancelado"</formula>
    </cfRule>
    <cfRule type="expression" dxfId="2" priority="30831">
      <formula>$B1905="Confirmado"</formula>
    </cfRule>
    <cfRule type="expression" dxfId="2296" priority="30832">
      <formula>$B1905="Solicitado"</formula>
    </cfRule>
    <cfRule type="expression" dxfId="2295" priority="30833">
      <formula>$B1905="Arribado"</formula>
    </cfRule>
    <cfRule type="expression" dxfId="2302" priority="30842">
      <formula>$B1905="Liberado"</formula>
    </cfRule>
    <cfRule type="expression" dxfId="2300" priority="30844">
      <formula>$B1905="Frontera"</formula>
    </cfRule>
    <cfRule type="expression" dxfId="2301" priority="30827">
      <formula>$B1905="Descargado"</formula>
    </cfRule>
    <cfRule type="expression" dxfId="2299" priority="30845">
      <formula>$B1905="Cargado"</formula>
    </cfRule>
    <cfRule type="expression" dxfId="2299" priority="30829">
      <formula>$B1905="Cargado"</formula>
    </cfRule>
    <cfRule type="expression" dxfId="2298" priority="30846">
      <formula>$B1905="Cancelado"</formula>
    </cfRule>
    <cfRule type="expression" dxfId="2" priority="30847">
      <formula>$B1905="Confirmado"</formula>
    </cfRule>
    <cfRule type="expression" dxfId="2296" priority="30848">
      <formula>$B1905="Solicitado"</formula>
    </cfRule>
    <cfRule type="expression" dxfId="2295" priority="30849">
      <formula>$B1905="Arribado"</formula>
    </cfRule>
    <cfRule type="expression" dxfId="2301" priority="30843">
      <formula>$B1905="Descargado"</formula>
    </cfRule>
    <cfRule type="expression" dxfId="2302" priority="30826">
      <formula>$B1905="Liberado"</formula>
    </cfRule>
  </conditionalFormatting>
  <conditionalFormatting sqref="B1907">
    <cfRule type="expression" dxfId="2296" priority="30776">
      <formula>$B1907="Solicitado"</formula>
    </cfRule>
    <cfRule type="expression" dxfId="2" priority="30759">
      <formula>$B1907="Confirmado"</formula>
    </cfRule>
    <cfRule type="expression" dxfId="2296" priority="30792">
      <formula>$B1907="Solicitado"</formula>
    </cfRule>
    <cfRule type="expression" dxfId="2301" priority="30771">
      <formula>$B1907="Descargado"</formula>
    </cfRule>
    <cfRule type="expression" dxfId="2301" priority="30803">
      <formula>$B1907="Descargado"</formula>
    </cfRule>
    <cfRule type="expression" dxfId="2295" priority="30809">
      <formula>$B1907="Arribado"</formula>
    </cfRule>
    <cfRule type="expression" dxfId="2296" priority="30808">
      <formula>$B1907="Solicitado"</formula>
    </cfRule>
    <cfRule type="expression" dxfId="2" priority="30807">
      <formula>$B1907="Confirmado"</formula>
    </cfRule>
    <cfRule type="expression" dxfId="2298" priority="30806">
      <formula>$B1907="Cancelado"</formula>
    </cfRule>
    <cfRule type="expression" dxfId="2299" priority="30805">
      <formula>$B1907="Cargado"</formula>
    </cfRule>
    <cfRule type="expression" dxfId="2300" priority="30804">
      <formula>$B1907="Frontera"</formula>
    </cfRule>
    <cfRule type="expression" dxfId="2302" priority="30802">
      <formula>$B1907="Liberado"</formula>
    </cfRule>
    <cfRule type="expression" dxfId="2295" priority="30793">
      <formula>$B1907="Arribado"</formula>
    </cfRule>
    <cfRule type="expression" dxfId="2302" priority="30754">
      <formula>$B1907="Liberado"</formula>
    </cfRule>
    <cfRule type="expression" dxfId="2" priority="30791">
      <formula>$B1907="Confirmado"</formula>
    </cfRule>
    <cfRule type="expression" dxfId="2298" priority="30790">
      <formula>$B1907="Cancelado"</formula>
    </cfRule>
    <cfRule type="expression" dxfId="2299" priority="30789">
      <formula>$B1907="Cargado"</formula>
    </cfRule>
    <cfRule type="expression" dxfId="2300" priority="30788">
      <formula>$B1907="Frontera"</formula>
    </cfRule>
    <cfRule type="expression" dxfId="2301" priority="30787">
      <formula>$B1907="Descargado"</formula>
    </cfRule>
    <cfRule type="expression" dxfId="2302" priority="30786">
      <formula>$B1907="Liberado"</formula>
    </cfRule>
    <cfRule type="expression" dxfId="2295" priority="30777">
      <formula>$B1907="Arribado"</formula>
    </cfRule>
    <cfRule type="expression" dxfId="2" priority="30775">
      <formula>$B1907="Confirmado"</formula>
    </cfRule>
    <cfRule type="expression" dxfId="2298" priority="30774">
      <formula>$B1907="Cancelado"</formula>
    </cfRule>
    <cfRule type="expression" dxfId="2299" priority="30773">
      <formula>$B1907="Cargado"</formula>
    </cfRule>
    <cfRule type="expression" dxfId="2300" priority="30772">
      <formula>$B1907="Frontera"</formula>
    </cfRule>
    <cfRule type="expression" dxfId="2302" priority="30770">
      <formula>$B1907="Liberado"</formula>
    </cfRule>
    <cfRule type="expression" dxfId="2295" priority="30761">
      <formula>$B1907="Arribado"</formula>
    </cfRule>
    <cfRule type="expression" dxfId="2296" priority="30760">
      <formula>$B1907="Solicitado"</formula>
    </cfRule>
    <cfRule type="expression" dxfId="2298" priority="30758">
      <formula>$B1907="Cancelado"</formula>
    </cfRule>
    <cfRule type="expression" dxfId="2299" priority="30757">
      <formula>$B1907="Cargado"</formula>
    </cfRule>
    <cfRule type="expression" dxfId="2300" priority="30756">
      <formula>$B1907="Frontera"</formula>
    </cfRule>
    <cfRule type="expression" dxfId="2301" priority="30755">
      <formula>$B1907="Descargado"</formula>
    </cfRule>
  </conditionalFormatting>
  <conditionalFormatting sqref="B1908">
    <cfRule type="expression" dxfId="2295" priority="31241">
      <formula>$B1908="Arribado"</formula>
    </cfRule>
    <cfRule type="expression" dxfId="2298" priority="31190">
      <formula>$B1908="Cancelado"</formula>
    </cfRule>
    <cfRule type="expression" dxfId="2301" priority="31203">
      <formula>$B1908="Descargado"</formula>
    </cfRule>
    <cfRule type="expression" dxfId="2299" priority="31189">
      <formula>$B1908="Cargado"</formula>
    </cfRule>
    <cfRule type="expression" dxfId="2300" priority="31188">
      <formula>$B1908="Frontera"</formula>
    </cfRule>
    <cfRule type="expression" dxfId="2301" priority="31187">
      <formula>$B1908="Descargado"</formula>
    </cfRule>
    <cfRule type="expression" dxfId="2295" priority="31193">
      <formula>$B1908="Arribado"</formula>
    </cfRule>
    <cfRule type="expression" dxfId="2302" priority="31186">
      <formula>$B1908="Liberado"</formula>
    </cfRule>
    <cfRule type="expression" dxfId="2" priority="31191">
      <formula>$B1908="Confirmado"</formula>
    </cfRule>
    <cfRule type="expression" dxfId="2302" priority="31202">
      <formula>$B1908="Liberado"</formula>
    </cfRule>
    <cfRule type="expression" dxfId="2296" priority="31240">
      <formula>$B1908="Solicitado"</formula>
    </cfRule>
    <cfRule type="expression" dxfId="2" priority="31239">
      <formula>$B1908="Confirmado"</formula>
    </cfRule>
    <cfRule type="expression" dxfId="2298" priority="31238">
      <formula>$B1908="Cancelado"</formula>
    </cfRule>
    <cfRule type="expression" dxfId="2299" priority="31237">
      <formula>$B1908="Cargado"</formula>
    </cfRule>
    <cfRule type="expression" dxfId="2300" priority="31236">
      <formula>$B1908="Frontera"</formula>
    </cfRule>
    <cfRule type="expression" dxfId="2301" priority="31235">
      <formula>$B1908="Descargado"</formula>
    </cfRule>
    <cfRule type="expression" dxfId="2302" priority="31234">
      <formula>$B1908="Liberado"</formula>
    </cfRule>
    <cfRule type="expression" dxfId="2295" priority="31225">
      <formula>$B1908="Arribado"</formula>
    </cfRule>
    <cfRule type="expression" dxfId="2296" priority="31224">
      <formula>$B1908="Solicitado"</formula>
    </cfRule>
    <cfRule type="expression" dxfId="2" priority="31223">
      <formula>$B1908="Confirmado"</formula>
    </cfRule>
    <cfRule type="expression" dxfId="2298" priority="31222">
      <formula>$B1908="Cancelado"</formula>
    </cfRule>
    <cfRule type="expression" dxfId="2299" priority="31221">
      <formula>$B1908="Cargado"</formula>
    </cfRule>
    <cfRule type="expression" dxfId="2300" priority="31220">
      <formula>$B1908="Frontera"</formula>
    </cfRule>
    <cfRule type="expression" dxfId="2295" priority="31209">
      <formula>$B1908="Arribado"</formula>
    </cfRule>
    <cfRule type="expression" dxfId="2301" priority="31219">
      <formula>$B1908="Descargado"</formula>
    </cfRule>
    <cfRule type="expression" dxfId="2296" priority="31208">
      <formula>$B1908="Solicitado"</formula>
    </cfRule>
    <cfRule type="expression" dxfId="2" priority="31207">
      <formula>$B1908="Confirmado"</formula>
    </cfRule>
    <cfRule type="expression" dxfId="2298" priority="31206">
      <formula>$B1908="Cancelado"</formula>
    </cfRule>
    <cfRule type="expression" dxfId="2296" priority="31192">
      <formula>$B1908="Solicitado"</formula>
    </cfRule>
    <cfRule type="expression" dxfId="2299" priority="31205">
      <formula>$B1908="Cargado"</formula>
    </cfRule>
    <cfRule type="expression" dxfId="2300" priority="31204">
      <formula>$B1908="Frontera"</formula>
    </cfRule>
    <cfRule type="expression" dxfId="2302" priority="31218">
      <formula>$B1908="Liberado"</formula>
    </cfRule>
  </conditionalFormatting>
  <conditionalFormatting sqref="B1909:B1913 B1935:B1938 B1960:B1961 B3322">
    <cfRule type="expression" dxfId="2301" priority="31059">
      <formula>$B1909="Descargado"</formula>
    </cfRule>
    <cfRule type="expression" dxfId="2295" priority="31097">
      <formula>$B1909="Arribado"</formula>
    </cfRule>
    <cfRule type="expression" dxfId="2296" priority="31096">
      <formula>$B1909="Solicitado"</formula>
    </cfRule>
    <cfRule type="expression" dxfId="2" priority="31095">
      <formula>$B1909="Confirmado"</formula>
    </cfRule>
    <cfRule type="expression" dxfId="2298" priority="31094">
      <formula>$B1909="Cancelado"</formula>
    </cfRule>
    <cfRule type="expression" dxfId="2299" priority="31093">
      <formula>$B1909="Cargado"</formula>
    </cfRule>
    <cfRule type="expression" dxfId="2300" priority="31092">
      <formula>$B1909="Frontera"</formula>
    </cfRule>
    <cfRule type="expression" dxfId="2302" priority="31090">
      <formula>$B1909="Liberado"</formula>
    </cfRule>
    <cfRule type="expression" dxfId="2295" priority="31081">
      <formula>$B1909="Arribado"</formula>
    </cfRule>
    <cfRule type="expression" dxfId="2296" priority="31080">
      <formula>$B1909="Solicitado"</formula>
    </cfRule>
    <cfRule type="expression" dxfId="2" priority="31079">
      <formula>$B1909="Confirmado"</formula>
    </cfRule>
    <cfRule type="expression" dxfId="2298" priority="31078">
      <formula>$B1909="Cancelado"</formula>
    </cfRule>
    <cfRule type="expression" dxfId="2299" priority="31077">
      <formula>$B1909="Cargado"</formula>
    </cfRule>
    <cfRule type="expression" dxfId="2300" priority="31076">
      <formula>$B1909="Frontera"</formula>
    </cfRule>
    <cfRule type="expression" dxfId="2301" priority="31075">
      <formula>$B1909="Descargado"</formula>
    </cfRule>
    <cfRule type="expression" dxfId="2302" priority="31074">
      <formula>$B1909="Liberado"</formula>
    </cfRule>
    <cfRule type="expression" dxfId="2295" priority="31065">
      <formula>$B1909="Arribado"</formula>
    </cfRule>
    <cfRule type="expression" dxfId="2296" priority="31064">
      <formula>$B1909="Solicitado"</formula>
    </cfRule>
    <cfRule type="expression" dxfId="2" priority="31063">
      <formula>$B1909="Confirmado"</formula>
    </cfRule>
    <cfRule type="expression" dxfId="2298" priority="31062">
      <formula>$B1909="Cancelado"</formula>
    </cfRule>
    <cfRule type="expression" dxfId="2299" priority="31061">
      <formula>$B1909="Cargado"</formula>
    </cfRule>
    <cfRule type="expression" dxfId="2300" priority="31060">
      <formula>$B1909="Frontera"</formula>
    </cfRule>
    <cfRule type="expression" dxfId="2302" priority="31058">
      <formula>$B1909="Liberado"</formula>
    </cfRule>
    <cfRule type="expression" dxfId="2295" priority="31049">
      <formula>$B1909="Arribado"</formula>
    </cfRule>
    <cfRule type="expression" dxfId="2296" priority="31048">
      <formula>$B1909="Solicitado"</formula>
    </cfRule>
    <cfRule type="expression" dxfId="2" priority="31047">
      <formula>$B1909="Confirmado"</formula>
    </cfRule>
    <cfRule type="expression" dxfId="2298" priority="31046">
      <formula>$B1909="Cancelado"</formula>
    </cfRule>
    <cfRule type="expression" dxfId="2299" priority="31045">
      <formula>$B1909="Cargado"</formula>
    </cfRule>
    <cfRule type="expression" dxfId="2300" priority="31044">
      <formula>$B1909="Frontera"</formula>
    </cfRule>
    <cfRule type="expression" dxfId="2301" priority="31043">
      <formula>$B1909="Descargado"</formula>
    </cfRule>
    <cfRule type="expression" dxfId="2302" priority="31042">
      <formula>$B1909="Liberado"</formula>
    </cfRule>
    <cfRule type="expression" dxfId="2301" priority="31091">
      <formula>$B1909="Descargado"</formula>
    </cfRule>
  </conditionalFormatting>
  <conditionalFormatting sqref="B1914">
    <cfRule type="expression" dxfId="2301" priority="30483">
      <formula>$B1914="Descargado"</formula>
    </cfRule>
    <cfRule type="expression" dxfId="2301" priority="30499">
      <formula>$B1914="Descargado"</formula>
    </cfRule>
    <cfRule type="expression" dxfId="2302" priority="30466">
      <formula>$B1914="Liberado"</formula>
    </cfRule>
    <cfRule type="expression" dxfId="2" priority="30503">
      <formula>$B1914="Confirmado"</formula>
    </cfRule>
    <cfRule type="expression" dxfId="2302" priority="30498">
      <formula>$B1914="Liberado"</formula>
    </cfRule>
    <cfRule type="expression" dxfId="2295" priority="30489">
      <formula>$B1914="Arribado"</formula>
    </cfRule>
    <cfRule type="expression" dxfId="2296" priority="30488">
      <formula>$B1914="Solicitado"</formula>
    </cfRule>
    <cfRule type="expression" dxfId="2" priority="30487">
      <formula>$B1914="Confirmado"</formula>
    </cfRule>
    <cfRule type="expression" dxfId="2301" priority="30515">
      <formula>$B1914="Descargado"</formula>
    </cfRule>
    <cfRule type="expression" dxfId="2298" priority="30486">
      <formula>$B1914="Cancelado"</formula>
    </cfRule>
    <cfRule type="expression" dxfId="2299" priority="30485">
      <formula>$B1914="Cargado"</formula>
    </cfRule>
    <cfRule type="expression" dxfId="2300" priority="30484">
      <formula>$B1914="Frontera"</formula>
    </cfRule>
    <cfRule type="expression" dxfId="2295" priority="30473">
      <formula>$B1914="Arribado"</formula>
    </cfRule>
    <cfRule type="expression" dxfId="2302" priority="30482">
      <formula>$B1914="Liberado"</formula>
    </cfRule>
    <cfRule type="expression" dxfId="2296" priority="30504">
      <formula>$B1914="Solicitado"</formula>
    </cfRule>
    <cfRule type="expression" dxfId="2295" priority="30505">
      <formula>$B1914="Arribado"</formula>
    </cfRule>
    <cfRule type="expression" dxfId="2302" priority="30514">
      <formula>$B1914="Liberado"</formula>
    </cfRule>
    <cfRule type="expression" dxfId="2300" priority="30516">
      <formula>$B1914="Frontera"</formula>
    </cfRule>
    <cfRule type="expression" dxfId="2299" priority="30517">
      <formula>$B1914="Cargado"</formula>
    </cfRule>
    <cfRule type="expression" dxfId="2298" priority="30518">
      <formula>$B1914="Cancelado"</formula>
    </cfRule>
    <cfRule type="expression" dxfId="2" priority="30519">
      <formula>$B1914="Confirmado"</formula>
    </cfRule>
    <cfRule type="expression" dxfId="2296" priority="30520">
      <formula>$B1914="Solicitado"</formula>
    </cfRule>
    <cfRule type="expression" dxfId="2295" priority="30521">
      <formula>$B1914="Arribado"</formula>
    </cfRule>
    <cfRule type="expression" dxfId="2296" priority="30472">
      <formula>$B1914="Solicitado"</formula>
    </cfRule>
    <cfRule type="expression" dxfId="2" priority="30471">
      <formula>$B1914="Confirmado"</formula>
    </cfRule>
    <cfRule type="expression" dxfId="2298" priority="30470">
      <formula>$B1914="Cancelado"</formula>
    </cfRule>
    <cfRule type="expression" dxfId="2299" priority="30469">
      <formula>$B1914="Cargado"</formula>
    </cfRule>
    <cfRule type="expression" dxfId="2300" priority="30468">
      <formula>$B1914="Frontera"</formula>
    </cfRule>
    <cfRule type="expression" dxfId="2301" priority="30467">
      <formula>$B1914="Descargado"</formula>
    </cfRule>
    <cfRule type="expression" dxfId="2300" priority="30500">
      <formula>$B1914="Frontera"</formula>
    </cfRule>
    <cfRule type="expression" dxfId="2299" priority="30501">
      <formula>$B1914="Cargado"</formula>
    </cfRule>
    <cfRule type="expression" dxfId="2298" priority="30502">
      <formula>$B1914="Cancelado"</formula>
    </cfRule>
  </conditionalFormatting>
  <conditionalFormatting sqref="B1915">
    <cfRule type="expression" dxfId="2295" priority="30449">
      <formula>$B1915="Arribado"</formula>
    </cfRule>
    <cfRule type="expression" dxfId="2296" priority="30448">
      <formula>$B1915="Solicitado"</formula>
    </cfRule>
    <cfRule type="expression" dxfId="2298" priority="30446">
      <formula>$B1915="Cancelado"</formula>
    </cfRule>
    <cfRule type="expression" dxfId="2" priority="30447">
      <formula>$B1915="Confirmado"</formula>
    </cfRule>
    <cfRule type="expression" dxfId="2302" priority="30410">
      <formula>$B1915="Liberado"</formula>
    </cfRule>
    <cfRule type="expression" dxfId="2302" priority="30394">
      <formula>$B1915="Liberado"</formula>
    </cfRule>
    <cfRule type="expression" dxfId="2301" priority="30395">
      <formula>$B1915="Descargado"</formula>
    </cfRule>
    <cfRule type="expression" dxfId="2300" priority="30396">
      <formula>$B1915="Frontera"</formula>
    </cfRule>
    <cfRule type="expression" dxfId="2299" priority="30397">
      <formula>$B1915="Cargado"</formula>
    </cfRule>
    <cfRule type="expression" dxfId="2298" priority="30398">
      <formula>$B1915="Cancelado"</formula>
    </cfRule>
    <cfRule type="expression" dxfId="2" priority="30399">
      <formula>$B1915="Confirmado"</formula>
    </cfRule>
    <cfRule type="expression" dxfId="2296" priority="30400">
      <formula>$B1915="Solicitado"</formula>
    </cfRule>
    <cfRule type="expression" dxfId="2295" priority="30401">
      <formula>$B1915="Arribado"</formula>
    </cfRule>
    <cfRule type="expression" dxfId="2301" priority="30411">
      <formula>$B1915="Descargado"</formula>
    </cfRule>
    <cfRule type="expression" dxfId="2300" priority="30412">
      <formula>$B1915="Frontera"</formula>
    </cfRule>
    <cfRule type="expression" dxfId="2299" priority="30413">
      <formula>$B1915="Cargado"</formula>
    </cfRule>
    <cfRule type="expression" dxfId="2298" priority="30414">
      <formula>$B1915="Cancelado"</formula>
    </cfRule>
    <cfRule type="expression" dxfId="2" priority="30415">
      <formula>$B1915="Confirmado"</formula>
    </cfRule>
    <cfRule type="expression" dxfId="2296" priority="30416">
      <formula>$B1915="Solicitado"</formula>
    </cfRule>
    <cfRule type="expression" dxfId="2295" priority="30417">
      <formula>$B1915="Arribado"</formula>
    </cfRule>
    <cfRule type="expression" dxfId="2302" priority="30426">
      <formula>$B1915="Liberado"</formula>
    </cfRule>
    <cfRule type="expression" dxfId="2301" priority="30427">
      <formula>$B1915="Descargado"</formula>
    </cfRule>
    <cfRule type="expression" dxfId="2300" priority="30428">
      <formula>$B1915="Frontera"</formula>
    </cfRule>
    <cfRule type="expression" dxfId="2299" priority="30429">
      <formula>$B1915="Cargado"</formula>
    </cfRule>
    <cfRule type="expression" dxfId="2298" priority="30430">
      <formula>$B1915="Cancelado"</formula>
    </cfRule>
    <cfRule type="expression" dxfId="2" priority="30431">
      <formula>$B1915="Confirmado"</formula>
    </cfRule>
    <cfRule type="expression" dxfId="2296" priority="30432">
      <formula>$B1915="Solicitado"</formula>
    </cfRule>
    <cfRule type="expression" dxfId="2295" priority="30433">
      <formula>$B1915="Arribado"</formula>
    </cfRule>
    <cfRule type="expression" dxfId="2302" priority="30442">
      <formula>$B1915="Liberado"</formula>
    </cfRule>
    <cfRule type="expression" dxfId="2301" priority="30443">
      <formula>$B1915="Descargado"</formula>
    </cfRule>
    <cfRule type="expression" dxfId="2300" priority="30444">
      <formula>$B1915="Frontera"</formula>
    </cfRule>
    <cfRule type="expression" dxfId="2299" priority="30445">
      <formula>$B1915="Cargado"</formula>
    </cfRule>
  </conditionalFormatting>
  <conditionalFormatting sqref="B1933">
    <cfRule type="expression" dxfId="2299" priority="30373">
      <formula>$B1933="Cargado"</formula>
    </cfRule>
    <cfRule type="expression" dxfId="2298" priority="30374">
      <formula>$B1933="Cancelado"</formula>
    </cfRule>
    <cfRule type="expression" dxfId="2" priority="30375">
      <formula>$B1933="Confirmado"</formula>
    </cfRule>
    <cfRule type="expression" dxfId="2296" priority="30376">
      <formula>$B1933="Solicitado"</formula>
    </cfRule>
    <cfRule type="expression" dxfId="2295" priority="30377">
      <formula>$B1933="Arribado"</formula>
    </cfRule>
    <cfRule type="expression" dxfId="2" priority="30327">
      <formula>$B1933="Confirmado"</formula>
    </cfRule>
    <cfRule type="expression" dxfId="2296" priority="30328">
      <formula>$B1933="Solicitado"</formula>
    </cfRule>
    <cfRule type="expression" dxfId="2302" priority="30338">
      <formula>$B1933="Liberado"</formula>
    </cfRule>
    <cfRule type="expression" dxfId="2301" priority="30339">
      <formula>$B1933="Descargado"</formula>
    </cfRule>
    <cfRule type="expression" dxfId="2300" priority="30340">
      <formula>$B1933="Frontera"</formula>
    </cfRule>
    <cfRule type="expression" dxfId="2299" priority="30341">
      <formula>$B1933="Cargado"</formula>
    </cfRule>
    <cfRule type="expression" dxfId="2298" priority="30342">
      <formula>$B1933="Cancelado"</formula>
    </cfRule>
    <cfRule type="expression" dxfId="2" priority="30343">
      <formula>$B1933="Confirmado"</formula>
    </cfRule>
    <cfRule type="expression" dxfId="2296" priority="30344">
      <formula>$B1933="Solicitado"</formula>
    </cfRule>
    <cfRule type="expression" dxfId="2295" priority="30345">
      <formula>$B1933="Arribado"</formula>
    </cfRule>
    <cfRule type="expression" dxfId="2302" priority="30354">
      <formula>$B1933="Liberado"</formula>
    </cfRule>
    <cfRule type="expression" dxfId="2301" priority="30355">
      <formula>$B1933="Descargado"</formula>
    </cfRule>
    <cfRule type="expression" dxfId="2295" priority="30329">
      <formula>$B1933="Arribado"</formula>
    </cfRule>
    <cfRule type="expression" dxfId="2299" priority="30357">
      <formula>$B1933="Cargado"</formula>
    </cfRule>
    <cfRule type="expression" dxfId="2298" priority="30358">
      <formula>$B1933="Cancelado"</formula>
    </cfRule>
    <cfRule type="expression" dxfId="2" priority="30359">
      <formula>$B1933="Confirmado"</formula>
    </cfRule>
    <cfRule type="expression" dxfId="2296" priority="30360">
      <formula>$B1933="Solicitado"</formula>
    </cfRule>
    <cfRule type="expression" dxfId="2295" priority="30361">
      <formula>$B1933="Arribado"</formula>
    </cfRule>
    <cfRule type="expression" dxfId="2300" priority="30356">
      <formula>$B1933="Frontera"</formula>
    </cfRule>
    <cfRule type="expression" dxfId="2302" priority="30322">
      <formula>$B1933="Liberado"</formula>
    </cfRule>
    <cfRule type="expression" dxfId="2301" priority="30323">
      <formula>$B1933="Descargado"</formula>
    </cfRule>
    <cfRule type="expression" dxfId="2300" priority="30324">
      <formula>$B1933="Frontera"</formula>
    </cfRule>
    <cfRule type="expression" dxfId="2299" priority="30325">
      <formula>$B1933="Cargado"</formula>
    </cfRule>
    <cfRule type="expression" dxfId="2298" priority="30326">
      <formula>$B1933="Cancelado"</formula>
    </cfRule>
    <cfRule type="expression" dxfId="2302" priority="30370">
      <formula>$B1933="Liberado"</formula>
    </cfRule>
    <cfRule type="expression" dxfId="2301" priority="30371">
      <formula>$B1933="Descargado"</formula>
    </cfRule>
    <cfRule type="expression" dxfId="2300" priority="30372">
      <formula>$B1933="Frontera"</formula>
    </cfRule>
  </conditionalFormatting>
  <conditionalFormatting sqref="B1934">
    <cfRule type="expression" dxfId="2296" priority="30664">
      <formula>$B1934="Solicitado"</formula>
    </cfRule>
    <cfRule type="expression" dxfId="2301" priority="30627">
      <formula>$B1934="Descargado"</formula>
    </cfRule>
    <cfRule type="expression" dxfId="2300" priority="30628">
      <formula>$B1934="Frontera"</formula>
    </cfRule>
    <cfRule type="expression" dxfId="2299" priority="30629">
      <formula>$B1934="Cargado"</formula>
    </cfRule>
    <cfRule type="expression" dxfId="2" priority="30631">
      <formula>$B1934="Confirmado"</formula>
    </cfRule>
    <cfRule type="expression" dxfId="2298" priority="30630">
      <formula>$B1934="Cancelado"</formula>
    </cfRule>
    <cfRule type="expression" dxfId="2" priority="30647">
      <formula>$B1934="Confirmado"</formula>
    </cfRule>
    <cfRule type="expression" dxfId="2298" priority="30646">
      <formula>$B1934="Cancelado"</formula>
    </cfRule>
    <cfRule type="expression" dxfId="2299" priority="30645">
      <formula>$B1934="Cargado"</formula>
    </cfRule>
    <cfRule type="expression" dxfId="2302" priority="30610">
      <formula>$B1934="Liberado"</formula>
    </cfRule>
    <cfRule type="expression" dxfId="2301" priority="30611">
      <formula>$B1934="Descargado"</formula>
    </cfRule>
    <cfRule type="expression" dxfId="2295" priority="30665">
      <formula>$B1934="Arribado"</formula>
    </cfRule>
    <cfRule type="expression" dxfId="2300" priority="30644">
      <formula>$B1934="Frontera"</formula>
    </cfRule>
    <cfRule type="expression" dxfId="2300" priority="30612">
      <formula>$B1934="Frontera"</formula>
    </cfRule>
    <cfRule type="expression" dxfId="2301" priority="30643">
      <formula>$B1934="Descargado"</formula>
    </cfRule>
    <cfRule type="expression" dxfId="2" priority="30663">
      <formula>$B1934="Confirmado"</formula>
    </cfRule>
    <cfRule type="expression" dxfId="2298" priority="30662">
      <formula>$B1934="Cancelado"</formula>
    </cfRule>
    <cfRule type="expression" dxfId="2299" priority="30661">
      <formula>$B1934="Cargado"</formula>
    </cfRule>
    <cfRule type="expression" dxfId="2300" priority="30660">
      <formula>$B1934="Frontera"</formula>
    </cfRule>
    <cfRule type="expression" dxfId="2301" priority="30659">
      <formula>$B1934="Descargado"</formula>
    </cfRule>
    <cfRule type="expression" dxfId="2302" priority="30658">
      <formula>$B1934="Liberado"</formula>
    </cfRule>
    <cfRule type="expression" dxfId="2295" priority="30649">
      <formula>$B1934="Arribado"</formula>
    </cfRule>
    <cfRule type="expression" dxfId="2296" priority="30648">
      <formula>$B1934="Solicitado"</formula>
    </cfRule>
    <cfRule type="expression" dxfId="2302" priority="30642">
      <formula>$B1934="Liberado"</formula>
    </cfRule>
    <cfRule type="expression" dxfId="2295" priority="30633">
      <formula>$B1934="Arribado"</formula>
    </cfRule>
    <cfRule type="expression" dxfId="2296" priority="30632">
      <formula>$B1934="Solicitado"</formula>
    </cfRule>
    <cfRule type="expression" dxfId="2299" priority="30613">
      <formula>$B1934="Cargado"</formula>
    </cfRule>
    <cfRule type="expression" dxfId="2298" priority="30614">
      <formula>$B1934="Cancelado"</formula>
    </cfRule>
    <cfRule type="expression" dxfId="2" priority="30615">
      <formula>$B1934="Confirmado"</formula>
    </cfRule>
    <cfRule type="expression" dxfId="2296" priority="30616">
      <formula>$B1934="Solicitado"</formula>
    </cfRule>
    <cfRule type="expression" dxfId="2295" priority="30617">
      <formula>$B1934="Arribado"</formula>
    </cfRule>
    <cfRule type="expression" dxfId="2302" priority="30626">
      <formula>$B1934="Liberado"</formula>
    </cfRule>
  </conditionalFormatting>
  <conditionalFormatting sqref="B1939">
    <cfRule type="expression" dxfId="2" priority="30143">
      <formula>$B1939="Confirmado"</formula>
    </cfRule>
    <cfRule type="expression" dxfId="2298" priority="30142">
      <formula>$B1939="Cancelado"</formula>
    </cfRule>
    <cfRule type="expression" dxfId="2299" priority="30141">
      <formula>$B1939="Cargado"</formula>
    </cfRule>
    <cfRule type="expression" dxfId="2300" priority="30140">
      <formula>$B1939="Frontera"</formula>
    </cfRule>
    <cfRule type="expression" dxfId="2301" priority="30139">
      <formula>$B1939="Descargado"</formula>
    </cfRule>
    <cfRule type="expression" dxfId="2302" priority="30138">
      <formula>$B1939="Liberado"</formula>
    </cfRule>
    <cfRule type="expression" dxfId="2295" priority="30129">
      <formula>$B1939="Arribado"</formula>
    </cfRule>
    <cfRule type="expression" dxfId="2296" priority="30128">
      <formula>$B1939="Solicitado"</formula>
    </cfRule>
    <cfRule type="expression" dxfId="2296" priority="30144">
      <formula>$B1939="Solicitado"</formula>
    </cfRule>
    <cfRule type="expression" dxfId="2" priority="30127">
      <formula>$B1939="Confirmado"</formula>
    </cfRule>
    <cfRule type="expression" dxfId="2298" priority="30126">
      <formula>$B1939="Cancelado"</formula>
    </cfRule>
    <cfRule type="expression" dxfId="2299" priority="30125">
      <formula>$B1939="Cargado"</formula>
    </cfRule>
    <cfRule type="expression" dxfId="2300" priority="30124">
      <formula>$B1939="Frontera"</formula>
    </cfRule>
    <cfRule type="expression" dxfId="2301" priority="30123">
      <formula>$B1939="Descargado"</formula>
    </cfRule>
    <cfRule type="expression" dxfId="2302" priority="30122">
      <formula>$B1939="Liberado"</formula>
    </cfRule>
    <cfRule type="expression" dxfId="2298" priority="30110">
      <formula>$B1939="Cancelado"</formula>
    </cfRule>
    <cfRule type="expression" dxfId="2295" priority="30113">
      <formula>$B1939="Arribado"</formula>
    </cfRule>
    <cfRule type="expression" dxfId="2296" priority="30112">
      <formula>$B1939="Solicitado"</formula>
    </cfRule>
    <cfRule type="expression" dxfId="2" priority="30111">
      <formula>$B1939="Confirmado"</formula>
    </cfRule>
    <cfRule type="expression" dxfId="2300" priority="30156">
      <formula>$B1939="Frontera"</formula>
    </cfRule>
    <cfRule type="expression" dxfId="2299" priority="30157">
      <formula>$B1939="Cargado"</formula>
    </cfRule>
    <cfRule type="expression" dxfId="2298" priority="30158">
      <formula>$B1939="Cancelado"</formula>
    </cfRule>
    <cfRule type="expression" dxfId="2" priority="30159">
      <formula>$B1939="Confirmado"</formula>
    </cfRule>
    <cfRule type="expression" dxfId="2296" priority="30160">
      <formula>$B1939="Solicitado"</formula>
    </cfRule>
    <cfRule type="expression" dxfId="2295" priority="30161">
      <formula>$B1939="Arribado"</formula>
    </cfRule>
    <cfRule type="expression" dxfId="2299" priority="30109">
      <formula>$B1939="Cargado"</formula>
    </cfRule>
    <cfRule type="expression" dxfId="2300" priority="30108">
      <formula>$B1939="Frontera"</formula>
    </cfRule>
    <cfRule type="expression" dxfId="2301" priority="30107">
      <formula>$B1939="Descargado"</formula>
    </cfRule>
    <cfRule type="expression" dxfId="2302" priority="30106">
      <formula>$B1939="Liberado"</formula>
    </cfRule>
    <cfRule type="expression" dxfId="2301" priority="30155">
      <formula>$B1939="Descargado"</formula>
    </cfRule>
    <cfRule type="expression" dxfId="2302" priority="30154">
      <formula>$B1939="Liberado"</formula>
    </cfRule>
    <cfRule type="expression" dxfId="2295" priority="30145">
      <formula>$B1939="Arribado"</formula>
    </cfRule>
  </conditionalFormatting>
  <conditionalFormatting sqref="B1940:B1942 B1959">
    <cfRule type="expression" dxfId="2300" priority="30052">
      <formula>$B1940="Frontera"</formula>
    </cfRule>
    <cfRule type="expression" dxfId="2299" priority="30053">
      <formula>$B1940="Cargado"</formula>
    </cfRule>
    <cfRule type="expression" dxfId="2298" priority="30054">
      <formula>$B1940="Cancelado"</formula>
    </cfRule>
    <cfRule type="expression" dxfId="2" priority="30055">
      <formula>$B1940="Confirmado"</formula>
    </cfRule>
    <cfRule type="expression" dxfId="2302" priority="30034">
      <formula>$B1940="Liberado"</formula>
    </cfRule>
    <cfRule type="expression" dxfId="2301" priority="30035">
      <formula>$B1940="Descargado"</formula>
    </cfRule>
    <cfRule type="expression" dxfId="2300" priority="30036">
      <formula>$B1940="Frontera"</formula>
    </cfRule>
    <cfRule type="expression" dxfId="2299" priority="30037">
      <formula>$B1940="Cargado"</formula>
    </cfRule>
    <cfRule type="expression" dxfId="2298" priority="30038">
      <formula>$B1940="Cancelado"</formula>
    </cfRule>
    <cfRule type="expression" dxfId="2" priority="30039">
      <formula>$B1940="Confirmado"</formula>
    </cfRule>
    <cfRule type="expression" dxfId="2296" priority="30040">
      <formula>$B1940="Solicitado"</formula>
    </cfRule>
    <cfRule type="expression" dxfId="2295" priority="30089">
      <formula>$B1940="Arribado"</formula>
    </cfRule>
    <cfRule type="expression" dxfId="2296" priority="30088">
      <formula>$B1940="Solicitado"</formula>
    </cfRule>
    <cfRule type="expression" dxfId="2" priority="30087">
      <formula>$B1940="Confirmado"</formula>
    </cfRule>
    <cfRule type="expression" dxfId="2295" priority="30041">
      <formula>$B1940="Arribado"</formula>
    </cfRule>
    <cfRule type="expression" dxfId="2302" priority="30050">
      <formula>$B1940="Liberado"</formula>
    </cfRule>
    <cfRule type="expression" dxfId="2301" priority="30051">
      <formula>$B1940="Descargado"</formula>
    </cfRule>
    <cfRule type="expression" dxfId="2296" priority="30056">
      <formula>$B1940="Solicitado"</formula>
    </cfRule>
    <cfRule type="expression" dxfId="2295" priority="30057">
      <formula>$B1940="Arribado"</formula>
    </cfRule>
    <cfRule type="expression" dxfId="2302" priority="30066">
      <formula>$B1940="Liberado"</formula>
    </cfRule>
    <cfRule type="expression" dxfId="2301" priority="30067">
      <formula>$B1940="Descargado"</formula>
    </cfRule>
    <cfRule type="expression" dxfId="2300" priority="30068">
      <formula>$B1940="Frontera"</formula>
    </cfRule>
    <cfRule type="expression" dxfId="2299" priority="30069">
      <formula>$B1940="Cargado"</formula>
    </cfRule>
    <cfRule type="expression" dxfId="2298" priority="30070">
      <formula>$B1940="Cancelado"</formula>
    </cfRule>
    <cfRule type="expression" dxfId="2" priority="30071">
      <formula>$B1940="Confirmado"</formula>
    </cfRule>
    <cfRule type="expression" dxfId="2296" priority="30072">
      <formula>$B1940="Solicitado"</formula>
    </cfRule>
    <cfRule type="expression" dxfId="2295" priority="30073">
      <formula>$B1940="Arribado"</formula>
    </cfRule>
    <cfRule type="expression" dxfId="2302" priority="30082">
      <formula>$B1940="Liberado"</formula>
    </cfRule>
    <cfRule type="expression" dxfId="2301" priority="30083">
      <formula>$B1940="Descargado"</formula>
    </cfRule>
    <cfRule type="expression" dxfId="2300" priority="30084">
      <formula>$B1940="Frontera"</formula>
    </cfRule>
    <cfRule type="expression" dxfId="2299" priority="30085">
      <formula>$B1940="Cargado"</formula>
    </cfRule>
    <cfRule type="expression" dxfId="2298" priority="30086">
      <formula>$B1940="Cancelado"</formula>
    </cfRule>
  </conditionalFormatting>
  <conditionalFormatting sqref="B1943">
    <cfRule type="expression" dxfId="2298" priority="29398">
      <formula>$B1943="Cancelado"</formula>
    </cfRule>
    <cfRule type="expression" dxfId="2" priority="29399">
      <formula>$B1943="Confirmado"</formula>
    </cfRule>
    <cfRule type="expression" dxfId="2296" priority="29400">
      <formula>$B1943="Solicitado"</formula>
    </cfRule>
    <cfRule type="expression" dxfId="2295" priority="29401">
      <formula>$B1943="Arribado"</formula>
    </cfRule>
    <cfRule type="expression" dxfId="2302" priority="29410">
      <formula>$B1943="Liberado"</formula>
    </cfRule>
    <cfRule type="expression" dxfId="2302" priority="29394">
      <formula>$B1943="Liberado"</formula>
    </cfRule>
    <cfRule type="expression" dxfId="2295" priority="29385">
      <formula>$B1943="Arribado"</formula>
    </cfRule>
    <cfRule type="expression" dxfId="2296" priority="29384">
      <formula>$B1943="Solicitado"</formula>
    </cfRule>
    <cfRule type="expression" dxfId="2" priority="29383">
      <formula>$B1943="Confirmado"</formula>
    </cfRule>
    <cfRule type="expression" dxfId="2298" priority="29382">
      <formula>$B1943="Cancelado"</formula>
    </cfRule>
    <cfRule type="expression" dxfId="2299" priority="29381">
      <formula>$B1943="Cargado"</formula>
    </cfRule>
    <cfRule type="expression" dxfId="2300" priority="29380">
      <formula>$B1943="Frontera"</formula>
    </cfRule>
    <cfRule type="expression" dxfId="2301" priority="29379">
      <formula>$B1943="Descargado"</formula>
    </cfRule>
    <cfRule type="expression" dxfId="2302" priority="29362">
      <formula>$B1943="Liberado"</formula>
    </cfRule>
    <cfRule type="expression" dxfId="2301" priority="29363">
      <formula>$B1943="Descargado"</formula>
    </cfRule>
    <cfRule type="expression" dxfId="2300" priority="29364">
      <formula>$B1943="Frontera"</formula>
    </cfRule>
    <cfRule type="expression" dxfId="2" priority="29415">
      <formula>$B1943="Confirmado"</formula>
    </cfRule>
    <cfRule type="expression" dxfId="2299" priority="29365">
      <formula>$B1943="Cargado"</formula>
    </cfRule>
    <cfRule type="expression" dxfId="2298" priority="29366">
      <formula>$B1943="Cancelado"</formula>
    </cfRule>
    <cfRule type="expression" dxfId="2" priority="29367">
      <formula>$B1943="Confirmado"</formula>
    </cfRule>
    <cfRule type="expression" dxfId="2296" priority="29368">
      <formula>$B1943="Solicitado"</formula>
    </cfRule>
    <cfRule type="expression" dxfId="2295" priority="29369">
      <formula>$B1943="Arribado"</formula>
    </cfRule>
    <cfRule type="expression" dxfId="2302" priority="29378">
      <formula>$B1943="Liberado"</formula>
    </cfRule>
    <cfRule type="expression" dxfId="2295" priority="29417">
      <formula>$B1943="Arribado"</formula>
    </cfRule>
    <cfRule type="expression" dxfId="2296" priority="29416">
      <formula>$B1943="Solicitado"</formula>
    </cfRule>
    <cfRule type="expression" dxfId="2298" priority="29414">
      <formula>$B1943="Cancelado"</formula>
    </cfRule>
    <cfRule type="expression" dxfId="2299" priority="29413">
      <formula>$B1943="Cargado"</formula>
    </cfRule>
    <cfRule type="expression" dxfId="2300" priority="29412">
      <formula>$B1943="Frontera"</formula>
    </cfRule>
    <cfRule type="expression" dxfId="2301" priority="29411">
      <formula>$B1943="Descargado"</formula>
    </cfRule>
    <cfRule type="expression" dxfId="2301" priority="29395">
      <formula>$B1943="Descargado"</formula>
    </cfRule>
    <cfRule type="expression" dxfId="2300" priority="29396">
      <formula>$B1943="Frontera"</formula>
    </cfRule>
    <cfRule type="expression" dxfId="2299" priority="29397">
      <formula>$B1943="Cargado"</formula>
    </cfRule>
  </conditionalFormatting>
  <conditionalFormatting sqref="B1944">
    <cfRule type="expression" dxfId="2" priority="29439">
      <formula>$B1944="Confirmado"</formula>
    </cfRule>
    <cfRule type="expression" dxfId="2296" priority="29472">
      <formula>$B1944="Solicitado"</formula>
    </cfRule>
    <cfRule type="expression" dxfId="2300" priority="29436">
      <formula>$B1944="Frontera"</formula>
    </cfRule>
    <cfRule type="expression" dxfId="2302" priority="29466">
      <formula>$B1944="Liberado"</formula>
    </cfRule>
    <cfRule type="expression" dxfId="2299" priority="29437">
      <formula>$B1944="Cargado"</formula>
    </cfRule>
    <cfRule type="expression" dxfId="2298" priority="29438">
      <formula>$B1944="Cancelado"</formula>
    </cfRule>
    <cfRule type="expression" dxfId="2295" priority="29441">
      <formula>$B1944="Arribado"</formula>
    </cfRule>
    <cfRule type="expression" dxfId="2302" priority="29450">
      <formula>$B1944="Liberado"</formula>
    </cfRule>
    <cfRule type="expression" dxfId="2296" priority="29488">
      <formula>$B1944="Solicitado"</formula>
    </cfRule>
    <cfRule type="expression" dxfId="2300" priority="29468">
      <formula>$B1944="Frontera"</formula>
    </cfRule>
    <cfRule type="expression" dxfId="2296" priority="29440">
      <formula>$B1944="Solicitado"</formula>
    </cfRule>
    <cfRule type="expression" dxfId="2302" priority="29434">
      <formula>$B1944="Liberado"</formula>
    </cfRule>
    <cfRule type="expression" dxfId="2301" priority="29435">
      <formula>$B1944="Descargado"</formula>
    </cfRule>
    <cfRule type="expression" dxfId="2295" priority="29457">
      <formula>$B1944="Arribado"</formula>
    </cfRule>
    <cfRule type="expression" dxfId="2299" priority="29469">
      <formula>$B1944="Cargado"</formula>
    </cfRule>
    <cfRule type="expression" dxfId="2" priority="29471">
      <formula>$B1944="Confirmado"</formula>
    </cfRule>
    <cfRule type="expression" dxfId="2295" priority="29489">
      <formula>$B1944="Arribado"</formula>
    </cfRule>
    <cfRule type="expression" dxfId="2301" priority="29451">
      <formula>$B1944="Descargado"</formula>
    </cfRule>
    <cfRule type="expression" dxfId="2300" priority="29452">
      <formula>$B1944="Frontera"</formula>
    </cfRule>
    <cfRule type="expression" dxfId="2299" priority="29453">
      <formula>$B1944="Cargado"</formula>
    </cfRule>
    <cfRule type="expression" dxfId="2298" priority="29454">
      <formula>$B1944="Cancelado"</formula>
    </cfRule>
    <cfRule type="expression" dxfId="2" priority="29455">
      <formula>$B1944="Confirmado"</formula>
    </cfRule>
    <cfRule type="expression" dxfId="2296" priority="29456">
      <formula>$B1944="Solicitado"</formula>
    </cfRule>
    <cfRule type="expression" dxfId="2301" priority="29467">
      <formula>$B1944="Descargado"</formula>
    </cfRule>
    <cfRule type="expression" dxfId="2298" priority="29470">
      <formula>$B1944="Cancelado"</formula>
    </cfRule>
    <cfRule type="expression" dxfId="2" priority="29487">
      <formula>$B1944="Confirmado"</formula>
    </cfRule>
    <cfRule type="expression" dxfId="2298" priority="29486">
      <formula>$B1944="Cancelado"</formula>
    </cfRule>
    <cfRule type="expression" dxfId="2299" priority="29485">
      <formula>$B1944="Cargado"</formula>
    </cfRule>
    <cfRule type="expression" dxfId="2300" priority="29484">
      <formula>$B1944="Frontera"</formula>
    </cfRule>
    <cfRule type="expression" dxfId="2301" priority="29483">
      <formula>$B1944="Descargado"</formula>
    </cfRule>
    <cfRule type="expression" dxfId="2302" priority="29482">
      <formula>$B1944="Liberado"</formula>
    </cfRule>
    <cfRule type="expression" dxfId="2295" priority="29473">
      <formula>$B1944="Arribado"</formula>
    </cfRule>
  </conditionalFormatting>
  <conditionalFormatting sqref="B1945">
    <cfRule type="expression" dxfId="2296" priority="29984">
      <formula>$B1945="Solicitado"</formula>
    </cfRule>
    <cfRule type="expression" dxfId="2" priority="30015">
      <formula>$B1945="Confirmado"</formula>
    </cfRule>
    <cfRule type="expression" dxfId="2298" priority="30014">
      <formula>$B1945="Cancelado"</formula>
    </cfRule>
    <cfRule type="expression" dxfId="2299" priority="30013">
      <formula>$B1945="Cargado"</formula>
    </cfRule>
    <cfRule type="expression" dxfId="2300" priority="30012">
      <formula>$B1945="Frontera"</formula>
    </cfRule>
    <cfRule type="expression" dxfId="2301" priority="30011">
      <formula>$B1945="Descargado"</formula>
    </cfRule>
    <cfRule type="expression" dxfId="2302" priority="29978">
      <formula>$B1945="Liberado"</formula>
    </cfRule>
    <cfRule type="expression" dxfId="2295" priority="29969">
      <formula>$B1945="Arribado"</formula>
    </cfRule>
    <cfRule type="expression" dxfId="2296" priority="29968">
      <formula>$B1945="Solicitado"</formula>
    </cfRule>
    <cfRule type="expression" dxfId="2" priority="29967">
      <formula>$B1945="Confirmado"</formula>
    </cfRule>
    <cfRule type="expression" dxfId="2" priority="29999">
      <formula>$B1945="Confirmado"</formula>
    </cfRule>
    <cfRule type="expression" dxfId="2298" priority="29998">
      <formula>$B1945="Cancelado"</formula>
    </cfRule>
    <cfRule type="expression" dxfId="2299" priority="29997">
      <formula>$B1945="Cargado"</formula>
    </cfRule>
    <cfRule type="expression" dxfId="2300" priority="29996">
      <formula>$B1945="Frontera"</formula>
    </cfRule>
    <cfRule type="expression" dxfId="2302" priority="29994">
      <formula>$B1945="Liberado"</formula>
    </cfRule>
    <cfRule type="expression" dxfId="2301" priority="29995">
      <formula>$B1945="Descargado"</formula>
    </cfRule>
    <cfRule type="expression" dxfId="2302" priority="30010">
      <formula>$B1945="Liberado"</formula>
    </cfRule>
    <cfRule type="expression" dxfId="2298" priority="29966">
      <formula>$B1945="Cancelado"</formula>
    </cfRule>
    <cfRule type="expression" dxfId="2295" priority="30001">
      <formula>$B1945="Arribado"</formula>
    </cfRule>
    <cfRule type="expression" dxfId="2299" priority="29965">
      <formula>$B1945="Cargado"</formula>
    </cfRule>
    <cfRule type="expression" dxfId="2300" priority="29964">
      <formula>$B1945="Frontera"</formula>
    </cfRule>
    <cfRule type="expression" dxfId="2301" priority="29963">
      <formula>$B1945="Descargado"</formula>
    </cfRule>
    <cfRule type="expression" dxfId="2295" priority="29985">
      <formula>$B1945="Arribado"</formula>
    </cfRule>
    <cfRule type="expression" dxfId="2296" priority="30016">
      <formula>$B1945="Solicitado"</formula>
    </cfRule>
    <cfRule type="expression" dxfId="2" priority="29983">
      <formula>$B1945="Confirmado"</formula>
    </cfRule>
    <cfRule type="expression" dxfId="2298" priority="29982">
      <formula>$B1945="Cancelado"</formula>
    </cfRule>
    <cfRule type="expression" dxfId="2299" priority="29981">
      <formula>$B1945="Cargado"</formula>
    </cfRule>
    <cfRule type="expression" dxfId="2300" priority="29980">
      <formula>$B1945="Frontera"</formula>
    </cfRule>
    <cfRule type="expression" dxfId="2301" priority="29979">
      <formula>$B1945="Descargado"</formula>
    </cfRule>
    <cfRule type="expression" dxfId="2296" priority="30000">
      <formula>$B1945="Solicitado"</formula>
    </cfRule>
    <cfRule type="expression" dxfId="2302" priority="29962">
      <formula>$B1945="Liberado"</formula>
    </cfRule>
    <cfRule type="expression" dxfId="2295" priority="30017">
      <formula>$B1945="Arribado"</formula>
    </cfRule>
  </conditionalFormatting>
  <conditionalFormatting sqref="B1946 B1948:B1958">
    <cfRule type="expression" dxfId="2299" priority="29925">
      <formula>$B1946="Cargado"</formula>
    </cfRule>
    <cfRule type="expression" dxfId="2" priority="29911">
      <formula>$B1946="Confirmado"</formula>
    </cfRule>
    <cfRule type="expression" dxfId="2300" priority="29924">
      <formula>$B1946="Frontera"</formula>
    </cfRule>
    <cfRule type="expression" dxfId="2301" priority="29923">
      <formula>$B1946="Descargado"</formula>
    </cfRule>
    <cfRule type="expression" dxfId="2302" priority="29922">
      <formula>$B1946="Liberado"</formula>
    </cfRule>
    <cfRule type="expression" dxfId="2295" priority="29913">
      <formula>$B1946="Arribado"</formula>
    </cfRule>
    <cfRule type="expression" dxfId="2296" priority="29912">
      <formula>$B1946="Solicitado"</formula>
    </cfRule>
    <cfRule type="expression" dxfId="2299" priority="29909">
      <formula>$B1946="Cargado"</formula>
    </cfRule>
    <cfRule type="expression" dxfId="2298" priority="29910">
      <formula>$B1946="Cancelado"</formula>
    </cfRule>
    <cfRule type="expression" dxfId="2300" priority="29908">
      <formula>$B1946="Frontera"</formula>
    </cfRule>
    <cfRule type="expression" dxfId="2301" priority="29907">
      <formula>$B1946="Descargado"</formula>
    </cfRule>
    <cfRule type="expression" dxfId="2302" priority="29906">
      <formula>$B1946="Liberado"</formula>
    </cfRule>
    <cfRule type="expression" dxfId="2295" priority="29897">
      <formula>$B1946="Arribado"</formula>
    </cfRule>
    <cfRule type="expression" dxfId="2296" priority="29896">
      <formula>$B1946="Solicitado"</formula>
    </cfRule>
    <cfRule type="expression" dxfId="2" priority="29895">
      <formula>$B1946="Confirmado"</formula>
    </cfRule>
    <cfRule type="expression" dxfId="2298" priority="29894">
      <formula>$B1946="Cancelado"</formula>
    </cfRule>
    <cfRule type="expression" dxfId="2299" priority="29893">
      <formula>$B1946="Cargado"</formula>
    </cfRule>
    <cfRule type="expression" dxfId="2300" priority="29892">
      <formula>$B1946="Frontera"</formula>
    </cfRule>
    <cfRule type="expression" dxfId="2301" priority="29891">
      <formula>$B1946="Descargado"</formula>
    </cfRule>
    <cfRule type="expression" dxfId="2296" priority="29944">
      <formula>$B1946="Solicitado"</formula>
    </cfRule>
    <cfRule type="expression" dxfId="2302" priority="29890">
      <formula>$B1946="Liberado"</formula>
    </cfRule>
    <cfRule type="expression" dxfId="2295" priority="29945">
      <formula>$B1946="Arribado"</formula>
    </cfRule>
    <cfRule type="expression" dxfId="2" priority="29943">
      <formula>$B1946="Confirmado"</formula>
    </cfRule>
    <cfRule type="expression" dxfId="2298" priority="29942">
      <formula>$B1946="Cancelado"</formula>
    </cfRule>
    <cfRule type="expression" dxfId="2299" priority="29941">
      <formula>$B1946="Cargado"</formula>
    </cfRule>
    <cfRule type="expression" dxfId="2300" priority="29940">
      <formula>$B1946="Frontera"</formula>
    </cfRule>
    <cfRule type="expression" dxfId="2301" priority="29939">
      <formula>$B1946="Descargado"</formula>
    </cfRule>
    <cfRule type="expression" dxfId="2302" priority="29938">
      <formula>$B1946="Liberado"</formula>
    </cfRule>
    <cfRule type="expression" dxfId="2295" priority="29929">
      <formula>$B1946="Arribado"</formula>
    </cfRule>
    <cfRule type="expression" dxfId="2296" priority="29928">
      <formula>$B1946="Solicitado"</formula>
    </cfRule>
    <cfRule type="expression" dxfId="2" priority="29927">
      <formula>$B1946="Confirmado"</formula>
    </cfRule>
    <cfRule type="expression" dxfId="2298" priority="29926">
      <formula>$B1946="Cancelado"</formula>
    </cfRule>
  </conditionalFormatting>
  <conditionalFormatting sqref="B1947">
    <cfRule type="expression" dxfId="2299" priority="29525">
      <formula>$B1947="Cargado"</formula>
    </cfRule>
    <cfRule type="expression" dxfId="2299" priority="29509">
      <formula>$B1947="Cargado"</formula>
    </cfRule>
    <cfRule type="expression" dxfId="2302" priority="29554">
      <formula>$B1947="Liberado"</formula>
    </cfRule>
    <cfRule type="expression" dxfId="2302" priority="29538">
      <formula>$B1947="Liberado"</formula>
    </cfRule>
    <cfRule type="expression" dxfId="2300" priority="29524">
      <formula>$B1947="Frontera"</formula>
    </cfRule>
    <cfRule type="expression" dxfId="2295" priority="29545">
      <formula>$B1947="Arribado"</formula>
    </cfRule>
    <cfRule type="expression" dxfId="2296" priority="29544">
      <formula>$B1947="Solicitado"</formula>
    </cfRule>
    <cfRule type="expression" dxfId="2298" priority="29542">
      <formula>$B1947="Cancelado"</formula>
    </cfRule>
    <cfRule type="expression" dxfId="2301" priority="29507">
      <formula>$B1947="Descargado"</formula>
    </cfRule>
    <cfRule type="expression" dxfId="2299" priority="29541">
      <formula>$B1947="Cargado"</formula>
    </cfRule>
    <cfRule type="expression" dxfId="2298" priority="29510">
      <formula>$B1947="Cancelado"</formula>
    </cfRule>
    <cfRule type="expression" dxfId="2296" priority="29528">
      <formula>$B1947="Solicitado"</formula>
    </cfRule>
    <cfRule type="expression" dxfId="2" priority="29511">
      <formula>$B1947="Confirmado"</formula>
    </cfRule>
    <cfRule type="expression" dxfId="2302" priority="29506">
      <formula>$B1947="Liberado"</formula>
    </cfRule>
    <cfRule type="expression" dxfId="2296" priority="29512">
      <formula>$B1947="Solicitado"</formula>
    </cfRule>
    <cfRule type="expression" dxfId="2295" priority="29513">
      <formula>$B1947="Arribado"</formula>
    </cfRule>
    <cfRule type="expression" dxfId="2302" priority="29522">
      <formula>$B1947="Liberado"</formula>
    </cfRule>
    <cfRule type="expression" dxfId="2" priority="29543">
      <formula>$B1947="Confirmado"</formula>
    </cfRule>
    <cfRule type="expression" dxfId="2300" priority="29540">
      <formula>$B1947="Frontera"</formula>
    </cfRule>
    <cfRule type="expression" dxfId="2301" priority="29539">
      <formula>$B1947="Descargado"</formula>
    </cfRule>
    <cfRule type="expression" dxfId="2300" priority="29508">
      <formula>$B1947="Frontera"</formula>
    </cfRule>
    <cfRule type="expression" dxfId="2295" priority="29529">
      <formula>$B1947="Arribado"</formula>
    </cfRule>
    <cfRule type="expression" dxfId="2" priority="29527">
      <formula>$B1947="Confirmado"</formula>
    </cfRule>
    <cfRule type="expression" dxfId="2298" priority="29526">
      <formula>$B1947="Cancelado"</formula>
    </cfRule>
    <cfRule type="expression" dxfId="2301" priority="29555">
      <formula>$B1947="Descargado"</formula>
    </cfRule>
    <cfRule type="expression" dxfId="2300" priority="29556">
      <formula>$B1947="Frontera"</formula>
    </cfRule>
    <cfRule type="expression" dxfId="2299" priority="29557">
      <formula>$B1947="Cargado"</formula>
    </cfRule>
    <cfRule type="expression" dxfId="2298" priority="29558">
      <formula>$B1947="Cancelado"</formula>
    </cfRule>
    <cfRule type="expression" dxfId="2" priority="29559">
      <formula>$B1947="Confirmado"</formula>
    </cfRule>
    <cfRule type="expression" dxfId="2296" priority="29560">
      <formula>$B1947="Solicitado"</formula>
    </cfRule>
    <cfRule type="expression" dxfId="2295" priority="29561">
      <formula>$B1947="Arribado"</formula>
    </cfRule>
    <cfRule type="expression" dxfId="2301" priority="29523">
      <formula>$B1947="Descargado"</formula>
    </cfRule>
  </conditionalFormatting>
  <conditionalFormatting sqref="B1963">
    <cfRule type="expression" dxfId="2301" priority="29307">
      <formula>$B1963="Descargado"</formula>
    </cfRule>
    <cfRule type="expression" dxfId="2299" priority="29293">
      <formula>$B1963="Cargado"</formula>
    </cfRule>
    <cfRule type="expression" dxfId="2298" priority="29294">
      <formula>$B1963="Cancelado"</formula>
    </cfRule>
    <cfRule type="expression" dxfId="2" priority="29295">
      <formula>$B1963="Confirmado"</formula>
    </cfRule>
    <cfRule type="expression" dxfId="2296" priority="29296">
      <formula>$B1963="Solicitado"</formula>
    </cfRule>
    <cfRule type="expression" dxfId="2295" priority="29297">
      <formula>$B1963="Arribado"</formula>
    </cfRule>
    <cfRule type="expression" dxfId="2302" priority="29306">
      <formula>$B1963="Liberado"</formula>
    </cfRule>
    <cfRule type="expression" dxfId="2" priority="29327">
      <formula>$B1963="Confirmado"</formula>
    </cfRule>
    <cfRule type="expression" dxfId="2298" priority="29326">
      <formula>$B1963="Cancelado"</formula>
    </cfRule>
    <cfRule type="expression" dxfId="2300" priority="29308">
      <formula>$B1963="Frontera"</formula>
    </cfRule>
    <cfRule type="expression" dxfId="2299" priority="29309">
      <formula>$B1963="Cargado"</formula>
    </cfRule>
    <cfRule type="expression" dxfId="2295" priority="29313">
      <formula>$B1963="Arribado"</formula>
    </cfRule>
    <cfRule type="expression" dxfId="2298" priority="29310">
      <formula>$B1963="Cancelado"</formula>
    </cfRule>
    <cfRule type="expression" dxfId="2" priority="29311">
      <formula>$B1963="Confirmado"</formula>
    </cfRule>
    <cfRule type="expression" dxfId="2302" priority="29322">
      <formula>$B1963="Liberado"</formula>
    </cfRule>
    <cfRule type="expression" dxfId="2301" priority="29323">
      <formula>$B1963="Descargado"</formula>
    </cfRule>
    <cfRule type="expression" dxfId="2296" priority="29312">
      <formula>$B1963="Solicitado"</formula>
    </cfRule>
    <cfRule type="expression" dxfId="2300" priority="29324">
      <formula>$B1963="Frontera"</formula>
    </cfRule>
    <cfRule type="expression" dxfId="2299" priority="29325">
      <formula>$B1963="Cargado"</formula>
    </cfRule>
    <cfRule type="expression" dxfId="2298" priority="29342">
      <formula>$B1963="Cancelado"</formula>
    </cfRule>
    <cfRule type="expression" dxfId="2299" priority="29341">
      <formula>$B1963="Cargado"</formula>
    </cfRule>
    <cfRule type="expression" dxfId="2300" priority="29340">
      <formula>$B1963="Frontera"</formula>
    </cfRule>
    <cfRule type="expression" dxfId="2301" priority="29339">
      <formula>$B1963="Descargado"</formula>
    </cfRule>
    <cfRule type="expression" dxfId="2302" priority="29338">
      <formula>$B1963="Liberado"</formula>
    </cfRule>
    <cfRule type="expression" dxfId="2295" priority="29329">
      <formula>$B1963="Arribado"</formula>
    </cfRule>
    <cfRule type="expression" dxfId="2296" priority="29328">
      <formula>$B1963="Solicitado"</formula>
    </cfRule>
    <cfRule type="expression" dxfId="2300" priority="29292">
      <formula>$B1963="Frontera"</formula>
    </cfRule>
    <cfRule type="expression" dxfId="2295" priority="29345">
      <formula>$B1963="Arribado"</formula>
    </cfRule>
    <cfRule type="expression" dxfId="2296" priority="29344">
      <formula>$B1963="Solicitado"</formula>
    </cfRule>
    <cfRule type="expression" dxfId="2" priority="29343">
      <formula>$B1963="Confirmado"</formula>
    </cfRule>
    <cfRule type="expression" dxfId="2302" priority="29290">
      <formula>$B1963="Liberado"</formula>
    </cfRule>
    <cfRule type="expression" dxfId="2301" priority="29291">
      <formula>$B1963="Descargado"</formula>
    </cfRule>
  </conditionalFormatting>
  <conditionalFormatting sqref="B1964:B1978 B1980">
    <cfRule type="expression" dxfId="2295" priority="29225">
      <formula>$B1964="Arribado"</formula>
    </cfRule>
    <cfRule type="expression" dxfId="2296" priority="29192">
      <formula>$B1964="Solicitado"</formula>
    </cfRule>
    <cfRule type="expression" dxfId="2295" priority="29193">
      <formula>$B1964="Arribado"</formula>
    </cfRule>
    <cfRule type="expression" dxfId="2302" priority="29202">
      <formula>$B1964="Liberado"</formula>
    </cfRule>
    <cfRule type="expression" dxfId="2301" priority="29203">
      <formula>$B1964="Descargado"</formula>
    </cfRule>
    <cfRule type="expression" dxfId="2300" priority="29204">
      <formula>$B1964="Frontera"</formula>
    </cfRule>
    <cfRule type="expression" dxfId="2299" priority="29205">
      <formula>$B1964="Cargado"</formula>
    </cfRule>
    <cfRule type="expression" dxfId="2302" priority="29186">
      <formula>$B1964="Liberado"</formula>
    </cfRule>
    <cfRule type="expression" dxfId="2295" priority="29241">
      <formula>$B1964="Arribado"</formula>
    </cfRule>
    <cfRule type="expression" dxfId="2298" priority="29206">
      <formula>$B1964="Cancelado"</formula>
    </cfRule>
    <cfRule type="expression" dxfId="2" priority="29207">
      <formula>$B1964="Confirmado"</formula>
    </cfRule>
    <cfRule type="expression" dxfId="2296" priority="29208">
      <formula>$B1964="Solicitado"</formula>
    </cfRule>
    <cfRule type="expression" dxfId="2295" priority="29209">
      <formula>$B1964="Arribado"</formula>
    </cfRule>
    <cfRule type="expression" dxfId="2302" priority="29218">
      <formula>$B1964="Liberado"</formula>
    </cfRule>
    <cfRule type="expression" dxfId="2301" priority="29219">
      <formula>$B1964="Descargado"</formula>
    </cfRule>
    <cfRule type="expression" dxfId="2300" priority="29220">
      <formula>$B1964="Frontera"</formula>
    </cfRule>
    <cfRule type="expression" dxfId="2299" priority="29221">
      <formula>$B1964="Cargado"</formula>
    </cfRule>
    <cfRule type="expression" dxfId="2298" priority="29222">
      <formula>$B1964="Cancelado"</formula>
    </cfRule>
    <cfRule type="expression" dxfId="2" priority="29223">
      <formula>$B1964="Confirmado"</formula>
    </cfRule>
    <cfRule type="expression" dxfId="2296" priority="29240">
      <formula>$B1964="Solicitado"</formula>
    </cfRule>
    <cfRule type="expression" dxfId="2302" priority="29234">
      <formula>$B1964="Liberado"</formula>
    </cfRule>
    <cfRule type="expression" dxfId="2301" priority="29235">
      <formula>$B1964="Descargado"</formula>
    </cfRule>
    <cfRule type="expression" dxfId="2300" priority="29236">
      <formula>$B1964="Frontera"</formula>
    </cfRule>
    <cfRule type="expression" dxfId="2299" priority="29237">
      <formula>$B1964="Cargado"</formula>
    </cfRule>
    <cfRule type="expression" dxfId="2298" priority="29238">
      <formula>$B1964="Cancelado"</formula>
    </cfRule>
    <cfRule type="expression" dxfId="2" priority="29239">
      <formula>$B1964="Confirmado"</formula>
    </cfRule>
    <cfRule type="expression" dxfId="2301" priority="29187">
      <formula>$B1964="Descargado"</formula>
    </cfRule>
    <cfRule type="expression" dxfId="2" priority="29191">
      <formula>$B1964="Confirmado"</formula>
    </cfRule>
    <cfRule type="expression" dxfId="2300" priority="29188">
      <formula>$B1964="Frontera"</formula>
    </cfRule>
    <cfRule type="expression" dxfId="2299" priority="29189">
      <formula>$B1964="Cargado"</formula>
    </cfRule>
    <cfRule type="expression" dxfId="2298" priority="29190">
      <formula>$B1964="Cancelado"</formula>
    </cfRule>
    <cfRule type="expression" dxfId="2296" priority="29224">
      <formula>$B1964="Solicitado"</formula>
    </cfRule>
  </conditionalFormatting>
  <conditionalFormatting sqref="B1979">
    <cfRule type="expression" dxfId="2" priority="29839">
      <formula>$B1979="Confirmado"</formula>
    </cfRule>
    <cfRule type="expression" dxfId="2298" priority="29838">
      <formula>$B1979="Cancelado"</formula>
    </cfRule>
    <cfRule type="expression" dxfId="2299" priority="29837">
      <formula>$B1979="Cargado"</formula>
    </cfRule>
    <cfRule type="expression" dxfId="2300" priority="29836">
      <formula>$B1979="Frontera"</formula>
    </cfRule>
    <cfRule type="expression" dxfId="2301" priority="29835">
      <formula>$B1979="Descargado"</formula>
    </cfRule>
    <cfRule type="expression" dxfId="2302" priority="29834">
      <formula>$B1979="Liberado"</formula>
    </cfRule>
    <cfRule type="expression" dxfId="2295" priority="29825">
      <formula>$B1979="Arribado"</formula>
    </cfRule>
    <cfRule type="expression" dxfId="2296" priority="29824">
      <formula>$B1979="Solicitado"</formula>
    </cfRule>
    <cfRule type="expression" dxfId="2" priority="29823">
      <formula>$B1979="Confirmado"</formula>
    </cfRule>
    <cfRule type="expression" dxfId="2298" priority="29822">
      <formula>$B1979="Cancelado"</formula>
    </cfRule>
    <cfRule type="expression" dxfId="2299" priority="29821">
      <formula>$B1979="Cargado"</formula>
    </cfRule>
    <cfRule type="expression" dxfId="2300" priority="29820">
      <formula>$B1979="Frontera"</formula>
    </cfRule>
    <cfRule type="expression" dxfId="2301" priority="29819">
      <formula>$B1979="Descargado"</formula>
    </cfRule>
    <cfRule type="expression" dxfId="2302" priority="29818">
      <formula>$B1979="Liberado"</formula>
    </cfRule>
    <cfRule type="expression" dxfId="2296" priority="29840">
      <formula>$B1979="Solicitado"</formula>
    </cfRule>
    <cfRule type="expression" dxfId="2296" priority="29872">
      <formula>$B1979="Solicitado"</formula>
    </cfRule>
    <cfRule type="expression" dxfId="2" priority="29871">
      <formula>$B1979="Confirmado"</formula>
    </cfRule>
    <cfRule type="expression" dxfId="2298" priority="29870">
      <formula>$B1979="Cancelado"</formula>
    </cfRule>
    <cfRule type="expression" dxfId="2299" priority="29869">
      <formula>$B1979="Cargado"</formula>
    </cfRule>
    <cfRule type="expression" dxfId="2295" priority="29873">
      <formula>$B1979="Arribado"</formula>
    </cfRule>
    <cfRule type="expression" dxfId="2300" priority="29868">
      <formula>$B1979="Frontera"</formula>
    </cfRule>
    <cfRule type="expression" dxfId="2301" priority="29867">
      <formula>$B1979="Descargado"</formula>
    </cfRule>
    <cfRule type="expression" dxfId="2302" priority="29866">
      <formula>$B1979="Liberado"</formula>
    </cfRule>
    <cfRule type="expression" dxfId="2295" priority="29857">
      <formula>$B1979="Arribado"</formula>
    </cfRule>
    <cfRule type="expression" dxfId="2296" priority="29856">
      <formula>$B1979="Solicitado"</formula>
    </cfRule>
    <cfRule type="expression" dxfId="2" priority="29855">
      <formula>$B1979="Confirmado"</formula>
    </cfRule>
    <cfRule type="expression" dxfId="2298" priority="29854">
      <formula>$B1979="Cancelado"</formula>
    </cfRule>
    <cfRule type="expression" dxfId="2299" priority="29853">
      <formula>$B1979="Cargado"</formula>
    </cfRule>
    <cfRule type="expression" dxfId="2300" priority="29852">
      <formula>$B1979="Frontera"</formula>
    </cfRule>
    <cfRule type="expression" dxfId="2301" priority="29851">
      <formula>$B1979="Descargado"</formula>
    </cfRule>
    <cfRule type="expression" dxfId="2302" priority="29850">
      <formula>$B1979="Liberado"</formula>
    </cfRule>
    <cfRule type="expression" dxfId="2295" priority="29841">
      <formula>$B1979="Arribado"</formula>
    </cfRule>
  </conditionalFormatting>
  <conditionalFormatting sqref="B1981">
    <cfRule type="expression" dxfId="2" priority="28855">
      <formula>$B1981="Confirmado"</formula>
    </cfRule>
    <cfRule type="expression" dxfId="2296" priority="28872">
      <formula>$B1981="Solicitado"</formula>
    </cfRule>
    <cfRule type="expression" dxfId="2295" priority="28873">
      <formula>$B1981="Arribado"</formula>
    </cfRule>
    <cfRule type="expression" dxfId="2302" priority="28882">
      <formula>$B1981="Liberado"</formula>
    </cfRule>
    <cfRule type="expression" dxfId="2301" priority="28883">
      <formula>$B1981="Descargado"</formula>
    </cfRule>
    <cfRule type="expression" dxfId="2300" priority="28884">
      <formula>$B1981="Frontera"</formula>
    </cfRule>
    <cfRule type="expression" dxfId="2299" priority="28885">
      <formula>$B1981="Cargado"</formula>
    </cfRule>
    <cfRule type="expression" dxfId="2298" priority="28886">
      <formula>$B1981="Cancelado"</formula>
    </cfRule>
    <cfRule type="expression" dxfId="2" priority="28887">
      <formula>$B1981="Confirmado"</formula>
    </cfRule>
    <cfRule type="expression" dxfId="2296" priority="28888">
      <formula>$B1981="Solicitado"</formula>
    </cfRule>
    <cfRule type="expression" dxfId="2295" priority="28889">
      <formula>$B1981="Arribado"</formula>
    </cfRule>
    <cfRule type="expression" dxfId="2298" priority="28870">
      <formula>$B1981="Cancelado"</formula>
    </cfRule>
    <cfRule type="expression" dxfId="2299" priority="28869">
      <formula>$B1981="Cargado"</formula>
    </cfRule>
    <cfRule type="expression" dxfId="2300" priority="28868">
      <formula>$B1981="Frontera"</formula>
    </cfRule>
    <cfRule type="expression" dxfId="2301" priority="28867">
      <formula>$B1981="Descargado"</formula>
    </cfRule>
    <cfRule type="expression" dxfId="2" priority="28839">
      <formula>$B1981="Confirmado"</formula>
    </cfRule>
    <cfRule type="expression" dxfId="2302" priority="28866">
      <formula>$B1981="Liberado"</formula>
    </cfRule>
    <cfRule type="expression" dxfId="2295" priority="28857">
      <formula>$B1981="Arribado"</formula>
    </cfRule>
    <cfRule type="expression" dxfId="2295" priority="28841">
      <formula>$B1981="Arribado"</formula>
    </cfRule>
    <cfRule type="expression" dxfId="2302" priority="28850">
      <formula>$B1981="Liberado"</formula>
    </cfRule>
    <cfRule type="expression" dxfId="2301" priority="28851">
      <formula>$B1981="Descargado"</formula>
    </cfRule>
    <cfRule type="expression" dxfId="2300" priority="28852">
      <formula>$B1981="Frontera"</formula>
    </cfRule>
    <cfRule type="expression" dxfId="2299" priority="28853">
      <formula>$B1981="Cargado"</formula>
    </cfRule>
    <cfRule type="expression" dxfId="2296" priority="28856">
      <formula>$B1981="Solicitado"</formula>
    </cfRule>
    <cfRule type="expression" dxfId="2300" priority="28836">
      <formula>$B1981="Frontera"</formula>
    </cfRule>
    <cfRule type="expression" dxfId="2" priority="28871">
      <formula>$B1981="Confirmado"</formula>
    </cfRule>
    <cfRule type="expression" dxfId="2298" priority="28854">
      <formula>$B1981="Cancelado"</formula>
    </cfRule>
    <cfRule type="expression" dxfId="2301" priority="28835">
      <formula>$B1981="Descargado"</formula>
    </cfRule>
    <cfRule type="expression" dxfId="2298" priority="28838">
      <formula>$B1981="Cancelado"</formula>
    </cfRule>
    <cfRule type="expression" dxfId="2299" priority="28837">
      <formula>$B1981="Cargado"</formula>
    </cfRule>
    <cfRule type="expression" dxfId="2302" priority="28834">
      <formula>$B1981="Liberado"</formula>
    </cfRule>
    <cfRule type="expression" dxfId="2296" priority="28840">
      <formula>$B1981="Solicitado"</formula>
    </cfRule>
  </conditionalFormatting>
  <conditionalFormatting sqref="B1982">
    <cfRule type="expression" dxfId="2301" priority="29707">
      <formula>$B1982="Descargado"</formula>
    </cfRule>
    <cfRule type="expression" dxfId="2299" priority="29725">
      <formula>$B1982="Cargado"</formula>
    </cfRule>
    <cfRule type="expression" dxfId="2298" priority="29726">
      <formula>$B1982="Cancelado"</formula>
    </cfRule>
    <cfRule type="expression" dxfId="2" priority="29727">
      <formula>$B1982="Confirmado"</formula>
    </cfRule>
    <cfRule type="expression" dxfId="2296" priority="29728">
      <formula>$B1982="Solicitado"</formula>
    </cfRule>
    <cfRule type="expression" dxfId="2295" priority="29729">
      <formula>$B1982="Arribado"</formula>
    </cfRule>
    <cfRule type="expression" dxfId="2302" priority="29706">
      <formula>$B1982="Liberado"</formula>
    </cfRule>
    <cfRule type="expression" dxfId="2295" priority="29697">
      <formula>$B1982="Arribado"</formula>
    </cfRule>
    <cfRule type="expression" dxfId="2296" priority="29696">
      <formula>$B1982="Solicitado"</formula>
    </cfRule>
    <cfRule type="expression" dxfId="2" priority="29695">
      <formula>$B1982="Confirmado"</formula>
    </cfRule>
    <cfRule type="expression" dxfId="2300" priority="29724">
      <formula>$B1982="Frontera"</formula>
    </cfRule>
    <cfRule type="expression" dxfId="2301" priority="29723">
      <formula>$B1982="Descargado"</formula>
    </cfRule>
    <cfRule type="expression" dxfId="2298" priority="29694">
      <formula>$B1982="Cancelado"</formula>
    </cfRule>
    <cfRule type="expression" dxfId="2299" priority="29693">
      <formula>$B1982="Cargado"</formula>
    </cfRule>
    <cfRule type="expression" dxfId="2300" priority="29692">
      <formula>$B1982="Frontera"</formula>
    </cfRule>
    <cfRule type="expression" dxfId="2301" priority="29691">
      <formula>$B1982="Descargado"</formula>
    </cfRule>
    <cfRule type="expression" dxfId="2302" priority="29690">
      <formula>$B1982="Liberado"</formula>
    </cfRule>
    <cfRule type="expression" dxfId="2295" priority="29681">
      <formula>$B1982="Arribado"</formula>
    </cfRule>
    <cfRule type="expression" dxfId="2296" priority="29680">
      <formula>$B1982="Solicitado"</formula>
    </cfRule>
    <cfRule type="expression" dxfId="2" priority="29679">
      <formula>$B1982="Confirmado"</formula>
    </cfRule>
    <cfRule type="expression" dxfId="2298" priority="29678">
      <formula>$B1982="Cancelado"</formula>
    </cfRule>
    <cfRule type="expression" dxfId="2299" priority="29677">
      <formula>$B1982="Cargado"</formula>
    </cfRule>
    <cfRule type="expression" dxfId="2300" priority="29676">
      <formula>$B1982="Frontera"</formula>
    </cfRule>
    <cfRule type="expression" dxfId="2301" priority="29675">
      <formula>$B1982="Descargado"</formula>
    </cfRule>
    <cfRule type="expression" dxfId="2302" priority="29674">
      <formula>$B1982="Liberado"</formula>
    </cfRule>
    <cfRule type="expression" dxfId="2302" priority="29722">
      <formula>$B1982="Liberado"</formula>
    </cfRule>
    <cfRule type="expression" dxfId="2295" priority="29713">
      <formula>$B1982="Arribado"</formula>
    </cfRule>
    <cfRule type="expression" dxfId="2296" priority="29712">
      <formula>$B1982="Solicitado"</formula>
    </cfRule>
    <cfRule type="expression" dxfId="2" priority="29711">
      <formula>$B1982="Confirmado"</formula>
    </cfRule>
    <cfRule type="expression" dxfId="2298" priority="29710">
      <formula>$B1982="Cancelado"</formula>
    </cfRule>
    <cfRule type="expression" dxfId="2299" priority="29709">
      <formula>$B1982="Cargado"</formula>
    </cfRule>
    <cfRule type="expression" dxfId="2300" priority="29708">
      <formula>$B1982="Frontera"</formula>
    </cfRule>
  </conditionalFormatting>
  <conditionalFormatting sqref="B1983">
    <cfRule type="expression" dxfId="2300" priority="29620">
      <formula>$B1983="Frontera"</formula>
    </cfRule>
    <cfRule type="expression" dxfId="2295" priority="29609">
      <formula>$B1983="Arribado"</formula>
    </cfRule>
    <cfRule type="expression" dxfId="2302" priority="29586">
      <formula>$B1983="Liberado"</formula>
    </cfRule>
    <cfRule type="expression" dxfId="2299" priority="29621">
      <formula>$B1983="Cargado"</formula>
    </cfRule>
    <cfRule type="expression" dxfId="2298" priority="29574">
      <formula>$B1983="Cancelado"</formula>
    </cfRule>
    <cfRule type="expression" dxfId="2298" priority="29606">
      <formula>$B1983="Cancelado"</formula>
    </cfRule>
    <cfRule type="expression" dxfId="2302" priority="29618">
      <formula>$B1983="Liberado"</formula>
    </cfRule>
    <cfRule type="expression" dxfId="2301" priority="29619">
      <formula>$B1983="Descargado"</formula>
    </cfRule>
    <cfRule type="expression" dxfId="2302" priority="29570">
      <formula>$B1983="Liberado"</formula>
    </cfRule>
    <cfRule type="expression" dxfId="2301" priority="29571">
      <formula>$B1983="Descargado"</formula>
    </cfRule>
    <cfRule type="expression" dxfId="2300" priority="29572">
      <formula>$B1983="Frontera"</formula>
    </cfRule>
    <cfRule type="expression" dxfId="2299" priority="29573">
      <formula>$B1983="Cargado"</formula>
    </cfRule>
    <cfRule type="expression" dxfId="2" priority="29575">
      <formula>$B1983="Confirmado"</formula>
    </cfRule>
    <cfRule type="expression" dxfId="2296" priority="29576">
      <formula>$B1983="Solicitado"</formula>
    </cfRule>
    <cfRule type="expression" dxfId="2295" priority="29577">
      <formula>$B1983="Arribado"</formula>
    </cfRule>
    <cfRule type="expression" dxfId="2301" priority="29587">
      <formula>$B1983="Descargado"</formula>
    </cfRule>
    <cfRule type="expression" dxfId="2300" priority="29588">
      <formula>$B1983="Frontera"</formula>
    </cfRule>
    <cfRule type="expression" dxfId="2299" priority="29589">
      <formula>$B1983="Cargado"</formula>
    </cfRule>
    <cfRule type="expression" dxfId="2298" priority="29590">
      <formula>$B1983="Cancelado"</formula>
    </cfRule>
    <cfRule type="expression" dxfId="2" priority="29591">
      <formula>$B1983="Confirmado"</formula>
    </cfRule>
    <cfRule type="expression" dxfId="2296" priority="29608">
      <formula>$B1983="Solicitado"</formula>
    </cfRule>
    <cfRule type="expression" dxfId="2296" priority="29592">
      <formula>$B1983="Solicitado"</formula>
    </cfRule>
    <cfRule type="expression" dxfId="2298" priority="29622">
      <formula>$B1983="Cancelado"</formula>
    </cfRule>
    <cfRule type="expression" dxfId="2" priority="29623">
      <formula>$B1983="Confirmado"</formula>
    </cfRule>
    <cfRule type="expression" dxfId="2296" priority="29624">
      <formula>$B1983="Solicitado"</formula>
    </cfRule>
    <cfRule type="expression" dxfId="2295" priority="29625">
      <formula>$B1983="Arribado"</formula>
    </cfRule>
    <cfRule type="expression" dxfId="2295" priority="29593">
      <formula>$B1983="Arribado"</formula>
    </cfRule>
    <cfRule type="expression" dxfId="2302" priority="29602">
      <formula>$B1983="Liberado"</formula>
    </cfRule>
    <cfRule type="expression" dxfId="2301" priority="29603">
      <formula>$B1983="Descargado"</formula>
    </cfRule>
    <cfRule type="expression" dxfId="2300" priority="29604">
      <formula>$B1983="Frontera"</formula>
    </cfRule>
    <cfRule type="expression" dxfId="2299" priority="29605">
      <formula>$B1983="Cargado"</formula>
    </cfRule>
    <cfRule type="expression" dxfId="2" priority="29607">
      <formula>$B1983="Confirmado"</formula>
    </cfRule>
  </conditionalFormatting>
  <conditionalFormatting sqref="B1984:B1996">
    <cfRule type="expression" dxfId="2" priority="28311">
      <formula>$B1984="Confirmado"</formula>
    </cfRule>
    <cfRule type="expression" dxfId="2300" priority="28284">
      <formula>$B1984="Frontera"</formula>
    </cfRule>
    <cfRule type="expression" dxfId="2301" priority="28283">
      <formula>$B1984="Descargado"</formula>
    </cfRule>
    <cfRule type="expression" dxfId="2302" priority="28282">
      <formula>$B1984="Liberado"</formula>
    </cfRule>
    <cfRule type="expression" dxfId="2295" priority="28289">
      <formula>$B1984="Arribado"</formula>
    </cfRule>
    <cfRule type="expression" dxfId="2302" priority="28290">
      <formula>$B1984="Liberado"</formula>
    </cfRule>
    <cfRule type="expression" dxfId="2301" priority="28291">
      <formula>$B1984="Descargado"</formula>
    </cfRule>
    <cfRule type="expression" dxfId="2300" priority="28292">
      <formula>$B1984="Frontera"</formula>
    </cfRule>
    <cfRule type="expression" dxfId="2" priority="28303">
      <formula>$B1984="Confirmado"</formula>
    </cfRule>
    <cfRule type="expression" dxfId="2299" priority="28293">
      <formula>$B1984="Cargado"</formula>
    </cfRule>
    <cfRule type="expression" dxfId="2298" priority="28294">
      <formula>$B1984="Cancelado"</formula>
    </cfRule>
    <cfRule type="expression" dxfId="2" priority="28295">
      <formula>$B1984="Confirmado"</formula>
    </cfRule>
    <cfRule type="expression" dxfId="2296" priority="28296">
      <formula>$B1984="Solicitado"</formula>
    </cfRule>
    <cfRule type="expression" dxfId="2295" priority="28297">
      <formula>$B1984="Arribado"</formula>
    </cfRule>
    <cfRule type="expression" dxfId="2296" priority="28288">
      <formula>$B1984="Solicitado"</formula>
    </cfRule>
    <cfRule type="expression" dxfId="2302" priority="28298">
      <formula>$B1984="Liberado"</formula>
    </cfRule>
    <cfRule type="expression" dxfId="2301" priority="28299">
      <formula>$B1984="Descargado"</formula>
    </cfRule>
    <cfRule type="expression" dxfId="2296" priority="28312">
      <formula>$B1984="Solicitado"</formula>
    </cfRule>
    <cfRule type="expression" dxfId="2300" priority="28300">
      <formula>$B1984="Frontera"</formula>
    </cfRule>
    <cfRule type="expression" dxfId="2299" priority="28301">
      <formula>$B1984="Cargado"</formula>
    </cfRule>
    <cfRule type="expression" dxfId="2298" priority="28302">
      <formula>$B1984="Cancelado"</formula>
    </cfRule>
    <cfRule type="expression" dxfId="2296" priority="28304">
      <formula>$B1984="Solicitado"</formula>
    </cfRule>
    <cfRule type="expression" dxfId="2295" priority="28313">
      <formula>$B1984="Arribado"</formula>
    </cfRule>
    <cfRule type="expression" dxfId="2" priority="28287">
      <formula>$B1984="Confirmado"</formula>
    </cfRule>
    <cfRule type="expression" dxfId="2299" priority="28285">
      <formula>$B1984="Cargado"</formula>
    </cfRule>
    <cfRule type="expression" dxfId="2295" priority="28305">
      <formula>$B1984="Arribado"</formula>
    </cfRule>
    <cfRule type="expression" dxfId="2302" priority="28306">
      <formula>$B1984="Liberado"</formula>
    </cfRule>
    <cfRule type="expression" dxfId="2301" priority="28307">
      <formula>$B1984="Descargado"</formula>
    </cfRule>
    <cfRule type="expression" dxfId="2300" priority="28308">
      <formula>$B1984="Frontera"</formula>
    </cfRule>
    <cfRule type="expression" dxfId="2299" priority="28309">
      <formula>$B1984="Cargado"</formula>
    </cfRule>
    <cfRule type="expression" dxfId="2298" priority="28310">
      <formula>$B1984="Cancelado"</formula>
    </cfRule>
    <cfRule type="expression" dxfId="2298" priority="28286">
      <formula>$B1984="Cancelado"</formula>
    </cfRule>
  </conditionalFormatting>
  <conditionalFormatting sqref="B1999:B2000 B2025">
    <cfRule type="expression" dxfId="2302" priority="28642">
      <formula>$B1999="Liberado"</formula>
    </cfRule>
    <cfRule type="expression" dxfId="2301" priority="28643">
      <formula>$B1999="Descargado"</formula>
    </cfRule>
    <cfRule type="expression" dxfId="2300" priority="28644">
      <formula>$B1999="Frontera"</formula>
    </cfRule>
    <cfRule type="expression" dxfId="2299" priority="28645">
      <formula>$B1999="Cargado"</formula>
    </cfRule>
    <cfRule type="expression" dxfId="2295" priority="28617">
      <formula>$B1999="Arribado"</formula>
    </cfRule>
    <cfRule type="expression" dxfId="2302" priority="28594">
      <formula>$B1999="Liberado"</formula>
    </cfRule>
    <cfRule type="expression" dxfId="2300" priority="28612">
      <formula>$B1999="Frontera"</formula>
    </cfRule>
    <cfRule type="expression" dxfId="2299" priority="28613">
      <formula>$B1999="Cargado"</formula>
    </cfRule>
    <cfRule type="expression" dxfId="2298" priority="28614">
      <formula>$B1999="Cancelado"</formula>
    </cfRule>
    <cfRule type="expression" dxfId="2301" priority="28595">
      <formula>$B1999="Descargado"</formula>
    </cfRule>
    <cfRule type="expression" dxfId="2300" priority="28596">
      <formula>$B1999="Frontera"</formula>
    </cfRule>
    <cfRule type="expression" dxfId="2299" priority="28597">
      <formula>$B1999="Cargado"</formula>
    </cfRule>
    <cfRule type="expression" dxfId="2298" priority="28598">
      <formula>$B1999="Cancelado"</formula>
    </cfRule>
    <cfRule type="expression" dxfId="2" priority="28599">
      <formula>$B1999="Confirmado"</formula>
    </cfRule>
    <cfRule type="expression" dxfId="2296" priority="28600">
      <formula>$B1999="Solicitado"</formula>
    </cfRule>
    <cfRule type="expression" dxfId="2295" priority="28601">
      <formula>$B1999="Arribado"</formula>
    </cfRule>
    <cfRule type="expression" dxfId="2302" priority="28610">
      <formula>$B1999="Liberado"</formula>
    </cfRule>
    <cfRule type="expression" dxfId="2301" priority="28611">
      <formula>$B1999="Descargado"</formula>
    </cfRule>
    <cfRule type="expression" dxfId="2" priority="28615">
      <formula>$B1999="Confirmado"</formula>
    </cfRule>
    <cfRule type="expression" dxfId="2296" priority="28616">
      <formula>$B1999="Solicitado"</formula>
    </cfRule>
    <cfRule type="expression" dxfId="2302" priority="28626">
      <formula>$B1999="Liberado"</formula>
    </cfRule>
    <cfRule type="expression" dxfId="2301" priority="28627">
      <formula>$B1999="Descargado"</formula>
    </cfRule>
    <cfRule type="expression" dxfId="2300" priority="28628">
      <formula>$B1999="Frontera"</formula>
    </cfRule>
    <cfRule type="expression" dxfId="2299" priority="28629">
      <formula>$B1999="Cargado"</formula>
    </cfRule>
    <cfRule type="expression" dxfId="2298" priority="28630">
      <formula>$B1999="Cancelado"</formula>
    </cfRule>
    <cfRule type="expression" dxfId="2298" priority="28646">
      <formula>$B1999="Cancelado"</formula>
    </cfRule>
    <cfRule type="expression" dxfId="2" priority="28647">
      <formula>$B1999="Confirmado"</formula>
    </cfRule>
    <cfRule type="expression" dxfId="2296" priority="28648">
      <formula>$B1999="Solicitado"</formula>
    </cfRule>
    <cfRule type="expression" dxfId="2295" priority="28649">
      <formula>$B1999="Arribado"</formula>
    </cfRule>
    <cfRule type="expression" dxfId="2" priority="28631">
      <formula>$B1999="Confirmado"</formula>
    </cfRule>
    <cfRule type="expression" dxfId="2296" priority="28632">
      <formula>$B1999="Solicitado"</formula>
    </cfRule>
    <cfRule type="expression" dxfId="2295" priority="28633">
      <formula>$B1999="Arribado"</formula>
    </cfRule>
  </conditionalFormatting>
  <conditionalFormatting sqref="B2001">
    <cfRule type="expression" dxfId="2301" priority="28227">
      <formula>$B2001="Descargado"</formula>
    </cfRule>
    <cfRule type="expression" dxfId="2296" priority="28232">
      <formula>$B2001="Solicitado"</formula>
    </cfRule>
    <cfRule type="expression" dxfId="2298" priority="28198">
      <formula>$B2001="Cancelado"</formula>
    </cfRule>
    <cfRule type="expression" dxfId="2" priority="28215">
      <formula>$B2001="Confirmado"</formula>
    </cfRule>
    <cfRule type="expression" dxfId="2299" priority="28197">
      <formula>$B2001="Cargado"</formula>
    </cfRule>
    <cfRule type="expression" dxfId="2298" priority="28214">
      <formula>$B2001="Cancelado"</formula>
    </cfRule>
    <cfRule type="expression" dxfId="2299" priority="28213">
      <formula>$B2001="Cargado"</formula>
    </cfRule>
    <cfRule type="expression" dxfId="2300" priority="28212">
      <formula>$B2001="Frontera"</formula>
    </cfRule>
    <cfRule type="expression" dxfId="2301" priority="28211">
      <formula>$B2001="Descargado"</formula>
    </cfRule>
    <cfRule type="expression" dxfId="2300" priority="28196">
      <formula>$B2001="Frontera"</formula>
    </cfRule>
    <cfRule type="expression" dxfId="2295" priority="28201">
      <formula>$B2001="Arribado"</formula>
    </cfRule>
    <cfRule type="expression" dxfId="2" priority="28199">
      <formula>$B2001="Confirmado"</formula>
    </cfRule>
    <cfRule type="expression" dxfId="2295" priority="28233">
      <formula>$B2001="Arribado"</formula>
    </cfRule>
    <cfRule type="expression" dxfId="2301" priority="28195">
      <formula>$B2001="Descargado"</formula>
    </cfRule>
    <cfRule type="expression" dxfId="2302" priority="28194">
      <formula>$B2001="Liberado"</formula>
    </cfRule>
    <cfRule type="expression" dxfId="2295" priority="28185">
      <formula>$B2001="Arribado"</formula>
    </cfRule>
    <cfRule type="expression" dxfId="2296" priority="28184">
      <formula>$B2001="Solicitado"</formula>
    </cfRule>
    <cfRule type="expression" dxfId="2" priority="28183">
      <formula>$B2001="Confirmado"</formula>
    </cfRule>
    <cfRule type="expression" dxfId="2298" priority="28182">
      <formula>$B2001="Cancelado"</formula>
    </cfRule>
    <cfRule type="expression" dxfId="2299" priority="28181">
      <formula>$B2001="Cargado"</formula>
    </cfRule>
    <cfRule type="expression" dxfId="2302" priority="28210">
      <formula>$B2001="Liberado"</formula>
    </cfRule>
    <cfRule type="expression" dxfId="2300" priority="28180">
      <formula>$B2001="Frontera"</formula>
    </cfRule>
    <cfRule type="expression" dxfId="2301" priority="28179">
      <formula>$B2001="Descargado"</formula>
    </cfRule>
    <cfRule type="expression" dxfId="2300" priority="28228">
      <formula>$B2001="Frontera"</formula>
    </cfRule>
    <cfRule type="expression" dxfId="2302" priority="28178">
      <formula>$B2001="Liberado"</formula>
    </cfRule>
    <cfRule type="expression" dxfId="2295" priority="28217">
      <formula>$B2001="Arribado"</formula>
    </cfRule>
    <cfRule type="expression" dxfId="2296" priority="28216">
      <formula>$B2001="Solicitado"</formula>
    </cfRule>
    <cfRule type="expression" dxfId="2302" priority="28226">
      <formula>$B2001="Liberado"</formula>
    </cfRule>
    <cfRule type="expression" dxfId="2296" priority="28200">
      <formula>$B2001="Solicitado"</formula>
    </cfRule>
    <cfRule type="expression" dxfId="2299" priority="28229">
      <formula>$B2001="Cargado"</formula>
    </cfRule>
    <cfRule type="expression" dxfId="2298" priority="28230">
      <formula>$B2001="Cancelado"</formula>
    </cfRule>
    <cfRule type="expression" dxfId="2" priority="28231">
      <formula>$B2001="Confirmado"</formula>
    </cfRule>
  </conditionalFormatting>
  <conditionalFormatting sqref="B2002 B2004:B2005">
    <cfRule type="expression" dxfId="2302" priority="28074">
      <formula>$B2002="Liberado"</formula>
    </cfRule>
    <cfRule type="expression" dxfId="2301" priority="28075">
      <formula>$B2002="Descargado"</formula>
    </cfRule>
    <cfRule type="expression" dxfId="2300" priority="28076">
      <formula>$B2002="Frontera"</formula>
    </cfRule>
    <cfRule type="expression" dxfId="2299" priority="28077">
      <formula>$B2002="Cargado"</formula>
    </cfRule>
    <cfRule type="expression" dxfId="2298" priority="28078">
      <formula>$B2002="Cancelado"</formula>
    </cfRule>
    <cfRule type="expression" dxfId="2" priority="28079">
      <formula>$B2002="Confirmado"</formula>
    </cfRule>
    <cfRule type="expression" dxfId="2296" priority="28080">
      <formula>$B2002="Solicitado"</formula>
    </cfRule>
    <cfRule type="expression" dxfId="2295" priority="28081">
      <formula>$B2002="Arribado"</formula>
    </cfRule>
    <cfRule type="expression" dxfId="2302" priority="28090">
      <formula>$B2002="Liberado"</formula>
    </cfRule>
    <cfRule type="expression" dxfId="2301" priority="28091">
      <formula>$B2002="Descargado"</formula>
    </cfRule>
    <cfRule type="expression" dxfId="2300" priority="28092">
      <formula>$B2002="Frontera"</formula>
    </cfRule>
    <cfRule type="expression" dxfId="2299" priority="28093">
      <formula>$B2002="Cargado"</formula>
    </cfRule>
    <cfRule type="expression" dxfId="2298" priority="28094">
      <formula>$B2002="Cancelado"</formula>
    </cfRule>
    <cfRule type="expression" dxfId="2" priority="28095">
      <formula>$B2002="Confirmado"</formula>
    </cfRule>
    <cfRule type="expression" dxfId="2296" priority="28096">
      <formula>$B2002="Solicitado"</formula>
    </cfRule>
    <cfRule type="expression" dxfId="2295" priority="28097">
      <formula>$B2002="Arribado"</formula>
    </cfRule>
    <cfRule type="expression" dxfId="2" priority="28127">
      <formula>$B2002="Confirmado"</formula>
    </cfRule>
    <cfRule type="expression" dxfId="2301" priority="28123">
      <formula>$B2002="Descargado"</formula>
    </cfRule>
    <cfRule type="expression" dxfId="2300" priority="28124">
      <formula>$B2002="Frontera"</formula>
    </cfRule>
    <cfRule type="expression" dxfId="2299" priority="28125">
      <formula>$B2002="Cargado"</formula>
    </cfRule>
    <cfRule type="expression" dxfId="2298" priority="28126">
      <formula>$B2002="Cancelado"</formula>
    </cfRule>
    <cfRule type="expression" dxfId="2296" priority="28128">
      <formula>$B2002="Solicitado"</formula>
    </cfRule>
    <cfRule type="expression" dxfId="2295" priority="28129">
      <formula>$B2002="Arribado"</formula>
    </cfRule>
    <cfRule type="expression" dxfId="2302" priority="28122">
      <formula>$B2002="Liberado"</formula>
    </cfRule>
    <cfRule type="expression" dxfId="2295" priority="28113">
      <formula>$B2002="Arribado"</formula>
    </cfRule>
    <cfRule type="expression" dxfId="2296" priority="28112">
      <formula>$B2002="Solicitado"</formula>
    </cfRule>
    <cfRule type="expression" dxfId="2" priority="28111">
      <formula>$B2002="Confirmado"</formula>
    </cfRule>
    <cfRule type="expression" dxfId="2298" priority="28110">
      <formula>$B2002="Cancelado"</formula>
    </cfRule>
    <cfRule type="expression" dxfId="2299" priority="28109">
      <formula>$B2002="Cargado"</formula>
    </cfRule>
    <cfRule type="expression" dxfId="2300" priority="28108">
      <formula>$B2002="Frontera"</formula>
    </cfRule>
    <cfRule type="expression" dxfId="2301" priority="28107">
      <formula>$B2002="Descargado"</formula>
    </cfRule>
    <cfRule type="expression" dxfId="2302" priority="28106">
      <formula>$B2002="Liberado"</formula>
    </cfRule>
  </conditionalFormatting>
  <conditionalFormatting sqref="B2003">
    <cfRule type="expression" dxfId="2299" priority="27797">
      <formula>$B2003="Cargado"</formula>
    </cfRule>
    <cfRule type="expression" dxfId="2298" priority="27798">
      <formula>$B2003="Cancelado"</formula>
    </cfRule>
    <cfRule type="expression" dxfId="2295" priority="27817">
      <formula>$B2003="Arribado"</formula>
    </cfRule>
    <cfRule type="expression" dxfId="2296" priority="27784">
      <formula>$B2003="Solicitado"</formula>
    </cfRule>
    <cfRule type="expression" dxfId="2295" priority="27785">
      <formula>$B2003="Arribado"</formula>
    </cfRule>
    <cfRule type="expression" dxfId="2296" priority="27800">
      <formula>$B2003="Solicitado"</formula>
    </cfRule>
    <cfRule type="expression" dxfId="2302" priority="27794">
      <formula>$B2003="Liberado"</formula>
    </cfRule>
    <cfRule type="expression" dxfId="2301" priority="27795">
      <formula>$B2003="Descargado"</formula>
    </cfRule>
    <cfRule type="expression" dxfId="2" priority="27815">
      <formula>$B2003="Confirmado"</formula>
    </cfRule>
    <cfRule type="expression" dxfId="2296" priority="27768">
      <formula>$B2003="Solicitado"</formula>
    </cfRule>
    <cfRule type="expression" dxfId="2" priority="27799">
      <formula>$B2003="Confirmado"</formula>
    </cfRule>
    <cfRule type="expression" dxfId="2302" priority="27762">
      <formula>$B2003="Liberado"</formula>
    </cfRule>
    <cfRule type="expression" dxfId="2300" priority="27796">
      <formula>$B2003="Frontera"</formula>
    </cfRule>
    <cfRule type="expression" dxfId="2301" priority="27811">
      <formula>$B2003="Descargado"</formula>
    </cfRule>
    <cfRule type="expression" dxfId="2295" priority="27769">
      <formula>$B2003="Arribado"</formula>
    </cfRule>
    <cfRule type="expression" dxfId="2299" priority="27781">
      <formula>$B2003="Cargado"</formula>
    </cfRule>
    <cfRule type="expression" dxfId="2301" priority="27779">
      <formula>$B2003="Descargado"</formula>
    </cfRule>
    <cfRule type="expression" dxfId="2300" priority="27780">
      <formula>$B2003="Frontera"</formula>
    </cfRule>
    <cfRule type="expression" dxfId="2295" priority="27801">
      <formula>$B2003="Arribado"</formula>
    </cfRule>
    <cfRule type="expression" dxfId="2298" priority="27766">
      <formula>$B2003="Cancelado"</formula>
    </cfRule>
    <cfRule type="expression" dxfId="2" priority="27767">
      <formula>$B2003="Confirmado"</formula>
    </cfRule>
    <cfRule type="expression" dxfId="2299" priority="27765">
      <formula>$B2003="Cargado"</formula>
    </cfRule>
    <cfRule type="expression" dxfId="2300" priority="27764">
      <formula>$B2003="Frontera"</formula>
    </cfRule>
    <cfRule type="expression" dxfId="2302" priority="27810">
      <formula>$B2003="Liberado"</formula>
    </cfRule>
    <cfRule type="expression" dxfId="2302" priority="27778">
      <formula>$B2003="Liberado"</formula>
    </cfRule>
    <cfRule type="expression" dxfId="2301" priority="27763">
      <formula>$B2003="Descargado"</formula>
    </cfRule>
    <cfRule type="expression" dxfId="2298" priority="27782">
      <formula>$B2003="Cancelado"</formula>
    </cfRule>
    <cfRule type="expression" dxfId="2296" priority="27816">
      <formula>$B2003="Solicitado"</formula>
    </cfRule>
    <cfRule type="expression" dxfId="2298" priority="27814">
      <formula>$B2003="Cancelado"</formula>
    </cfRule>
    <cfRule type="expression" dxfId="2299" priority="27813">
      <formula>$B2003="Cargado"</formula>
    </cfRule>
    <cfRule type="expression" dxfId="2300" priority="27812">
      <formula>$B2003="Frontera"</formula>
    </cfRule>
    <cfRule type="expression" dxfId="2" priority="27783">
      <formula>$B2003="Confirmado"</formula>
    </cfRule>
  </conditionalFormatting>
  <conditionalFormatting sqref="B2006">
    <cfRule type="expression" dxfId="2298" priority="28390">
      <formula>$B2006="Cancelado"</formula>
    </cfRule>
    <cfRule type="expression" dxfId="2299" priority="28389">
      <formula>$B2006="Cargado"</formula>
    </cfRule>
    <cfRule type="expression" dxfId="2300" priority="28388">
      <formula>$B2006="Frontera"</formula>
    </cfRule>
    <cfRule type="expression" dxfId="2296" priority="28424">
      <formula>$B2006="Solicitado"</formula>
    </cfRule>
    <cfRule type="expression" dxfId="2" priority="28423">
      <formula>$B2006="Confirmado"</formula>
    </cfRule>
    <cfRule type="expression" dxfId="2298" priority="28422">
      <formula>$B2006="Cancelado"</formula>
    </cfRule>
    <cfRule type="expression" dxfId="2299" priority="28421">
      <formula>$B2006="Cargado"</formula>
    </cfRule>
    <cfRule type="expression" dxfId="2300" priority="28420">
      <formula>$B2006="Frontera"</formula>
    </cfRule>
    <cfRule type="expression" dxfId="2301" priority="28419">
      <formula>$B2006="Descargado"</formula>
    </cfRule>
    <cfRule type="expression" dxfId="2302" priority="28418">
      <formula>$B2006="Liberado"</formula>
    </cfRule>
    <cfRule type="expression" dxfId="2295" priority="28409">
      <formula>$B2006="Arribado"</formula>
    </cfRule>
    <cfRule type="expression" dxfId="2296" priority="28408">
      <formula>$B2006="Solicitado"</formula>
    </cfRule>
    <cfRule type="expression" dxfId="2" priority="28407">
      <formula>$B2006="Confirmado"</formula>
    </cfRule>
    <cfRule type="expression" dxfId="2298" priority="28406">
      <formula>$B2006="Cancelado"</formula>
    </cfRule>
    <cfRule type="expression" dxfId="2299" priority="28405">
      <formula>$B2006="Cargado"</formula>
    </cfRule>
    <cfRule type="expression" dxfId="2300" priority="28404">
      <formula>$B2006="Frontera"</formula>
    </cfRule>
    <cfRule type="expression" dxfId="2296" priority="28440">
      <formula>$B2006="Solicitado"</formula>
    </cfRule>
    <cfRule type="expression" dxfId="2302" priority="28386">
      <formula>$B2006="Liberado"</formula>
    </cfRule>
    <cfRule type="expression" dxfId="2301" priority="28387">
      <formula>$B2006="Descargado"</formula>
    </cfRule>
    <cfRule type="expression" dxfId="2" priority="28439">
      <formula>$B2006="Confirmado"</formula>
    </cfRule>
    <cfRule type="expression" dxfId="2301" priority="28403">
      <formula>$B2006="Descargado"</formula>
    </cfRule>
    <cfRule type="expression" dxfId="2295" priority="28425">
      <formula>$B2006="Arribado"</formula>
    </cfRule>
    <cfRule type="expression" dxfId="2302" priority="28402">
      <formula>$B2006="Liberado"</formula>
    </cfRule>
    <cfRule type="expression" dxfId="2295" priority="28393">
      <formula>$B2006="Arribado"</formula>
    </cfRule>
    <cfRule type="expression" dxfId="2296" priority="28392">
      <formula>$B2006="Solicitado"</formula>
    </cfRule>
    <cfRule type="expression" dxfId="2295" priority="28441">
      <formula>$B2006="Arribado"</formula>
    </cfRule>
    <cfRule type="expression" dxfId="2" priority="28391">
      <formula>$B2006="Confirmado"</formula>
    </cfRule>
    <cfRule type="expression" dxfId="2298" priority="28438">
      <formula>$B2006="Cancelado"</formula>
    </cfRule>
    <cfRule type="expression" dxfId="2299" priority="28437">
      <formula>$B2006="Cargado"</formula>
    </cfRule>
    <cfRule type="expression" dxfId="2300" priority="28436">
      <formula>$B2006="Frontera"</formula>
    </cfRule>
    <cfRule type="expression" dxfId="2301" priority="28435">
      <formula>$B2006="Descargado"</formula>
    </cfRule>
    <cfRule type="expression" dxfId="2302" priority="28434">
      <formula>$B2006="Liberado"</formula>
    </cfRule>
  </conditionalFormatting>
  <conditionalFormatting sqref="B2007">
    <cfRule type="expression" dxfId="2296" priority="28512">
      <formula>$B2007="Solicitado"</formula>
    </cfRule>
    <cfRule type="expression" dxfId="2295" priority="28513">
      <formula>$B2007="Arribado"</formula>
    </cfRule>
    <cfRule type="expression" dxfId="2302" priority="28522">
      <formula>$B2007="Liberado"</formula>
    </cfRule>
    <cfRule type="expression" dxfId="2300" priority="28524">
      <formula>$B2007="Frontera"</formula>
    </cfRule>
    <cfRule type="expression" dxfId="2299" priority="28525">
      <formula>$B2007="Cargado"</formula>
    </cfRule>
    <cfRule type="expression" dxfId="2298" priority="28526">
      <formula>$B2007="Cancelado"</formula>
    </cfRule>
    <cfRule type="expression" dxfId="2298" priority="28494">
      <formula>$B2007="Cancelado"</formula>
    </cfRule>
    <cfRule type="expression" dxfId="2" priority="28527">
      <formula>$B2007="Confirmado"</formula>
    </cfRule>
    <cfRule type="expression" dxfId="2296" priority="28528">
      <formula>$B2007="Solicitado"</formula>
    </cfRule>
    <cfRule type="expression" dxfId="2295" priority="28529">
      <formula>$B2007="Arribado"</formula>
    </cfRule>
    <cfRule type="expression" dxfId="2296" priority="28544">
      <formula>$B2007="Solicitado"</formula>
    </cfRule>
    <cfRule type="expression" dxfId="2302" priority="28538">
      <formula>$B2007="Liberado"</formula>
    </cfRule>
    <cfRule type="expression" dxfId="2302" priority="28490">
      <formula>$B2007="Liberado"</formula>
    </cfRule>
    <cfRule type="expression" dxfId="2301" priority="28539">
      <formula>$B2007="Descargado"</formula>
    </cfRule>
    <cfRule type="expression" dxfId="2295" priority="28545">
      <formula>$B2007="Arribado"</formula>
    </cfRule>
    <cfRule type="expression" dxfId="2300" priority="28540">
      <formula>$B2007="Frontera"</formula>
    </cfRule>
    <cfRule type="expression" dxfId="2298" priority="28542">
      <formula>$B2007="Cancelado"</formula>
    </cfRule>
    <cfRule type="expression" dxfId="2299" priority="28541">
      <formula>$B2007="Cargado"</formula>
    </cfRule>
    <cfRule type="expression" dxfId="2298" priority="28510">
      <formula>$B2007="Cancelado"</formula>
    </cfRule>
    <cfRule type="expression" dxfId="2301" priority="28491">
      <formula>$B2007="Descargado"</formula>
    </cfRule>
    <cfRule type="expression" dxfId="2301" priority="28507">
      <formula>$B2007="Descargado"</formula>
    </cfRule>
    <cfRule type="expression" dxfId="2300" priority="28508">
      <formula>$B2007="Frontera"</formula>
    </cfRule>
    <cfRule type="expression" dxfId="2" priority="28511">
      <formula>$B2007="Confirmado"</formula>
    </cfRule>
    <cfRule type="expression" dxfId="2" priority="28543">
      <formula>$B2007="Confirmado"</formula>
    </cfRule>
    <cfRule type="expression" dxfId="2301" priority="28523">
      <formula>$B2007="Descargado"</formula>
    </cfRule>
    <cfRule type="expression" dxfId="2299" priority="28493">
      <formula>$B2007="Cargado"</formula>
    </cfRule>
    <cfRule type="expression" dxfId="2299" priority="28509">
      <formula>$B2007="Cargado"</formula>
    </cfRule>
    <cfRule type="expression" dxfId="2302" priority="28506">
      <formula>$B2007="Liberado"</formula>
    </cfRule>
    <cfRule type="expression" dxfId="2295" priority="28497">
      <formula>$B2007="Arribado"</formula>
    </cfRule>
    <cfRule type="expression" dxfId="2296" priority="28496">
      <formula>$B2007="Solicitado"</formula>
    </cfRule>
    <cfRule type="expression" dxfId="2" priority="28495">
      <formula>$B2007="Confirmado"</formula>
    </cfRule>
    <cfRule type="expression" dxfId="2300" priority="28492">
      <formula>$B2007="Frontera"</formula>
    </cfRule>
  </conditionalFormatting>
  <conditionalFormatting sqref="B2008 B2024">
    <cfRule type="expression" dxfId="2300" priority="27708">
      <formula>$B2008="Frontera"</formula>
    </cfRule>
    <cfRule type="expression" dxfId="2301" priority="27707">
      <formula>$B2008="Descargado"</formula>
    </cfRule>
    <cfRule type="expression" dxfId="2302" priority="27706">
      <formula>$B2008="Liberado"</formula>
    </cfRule>
    <cfRule type="expression" dxfId="2295" priority="27697">
      <formula>$B2008="Arribado"</formula>
    </cfRule>
    <cfRule type="expression" dxfId="2296" priority="27696">
      <formula>$B2008="Solicitado"</formula>
    </cfRule>
    <cfRule type="expression" dxfId="2302" priority="27674">
      <formula>$B2008="Liberado"</formula>
    </cfRule>
    <cfRule type="expression" dxfId="2301" priority="27675">
      <formula>$B2008="Descargado"</formula>
    </cfRule>
    <cfRule type="expression" dxfId="2300" priority="27676">
      <formula>$B2008="Frontera"</formula>
    </cfRule>
    <cfRule type="expression" dxfId="2299" priority="27677">
      <formula>$B2008="Cargado"</formula>
    </cfRule>
    <cfRule type="expression" dxfId="2298" priority="27678">
      <formula>$B2008="Cancelado"</formula>
    </cfRule>
    <cfRule type="expression" dxfId="2" priority="27679">
      <formula>$B2008="Confirmado"</formula>
    </cfRule>
    <cfRule type="expression" dxfId="2296" priority="27680">
      <formula>$B2008="Solicitado"</formula>
    </cfRule>
    <cfRule type="expression" dxfId="2295" priority="27681">
      <formula>$B2008="Arribado"</formula>
    </cfRule>
    <cfRule type="expression" dxfId="2302" priority="27690">
      <formula>$B2008="Liberado"</formula>
    </cfRule>
    <cfRule type="expression" dxfId="2300" priority="27692">
      <formula>$B2008="Frontera"</formula>
    </cfRule>
    <cfRule type="expression" dxfId="2299" priority="27693">
      <formula>$B2008="Cargado"</formula>
    </cfRule>
    <cfRule type="expression" dxfId="2298" priority="27694">
      <formula>$B2008="Cancelado"</formula>
    </cfRule>
    <cfRule type="expression" dxfId="2" priority="27695">
      <formula>$B2008="Confirmado"</formula>
    </cfRule>
    <cfRule type="expression" dxfId="2301" priority="27691">
      <formula>$B2008="Descargado"</formula>
    </cfRule>
    <cfRule type="expression" dxfId="2302" priority="27658">
      <formula>$B2008="Liberado"</formula>
    </cfRule>
    <cfRule type="expression" dxfId="2301" priority="27659">
      <formula>$B2008="Descargado"</formula>
    </cfRule>
    <cfRule type="expression" dxfId="2300" priority="27660">
      <formula>$B2008="Frontera"</formula>
    </cfRule>
    <cfRule type="expression" dxfId="2299" priority="27661">
      <formula>$B2008="Cargado"</formula>
    </cfRule>
    <cfRule type="expression" dxfId="2298" priority="27662">
      <formula>$B2008="Cancelado"</formula>
    </cfRule>
    <cfRule type="expression" dxfId="2" priority="27663">
      <formula>$B2008="Confirmado"</formula>
    </cfRule>
    <cfRule type="expression" dxfId="2296" priority="27664">
      <formula>$B2008="Solicitado"</formula>
    </cfRule>
    <cfRule type="expression" dxfId="2295" priority="27713">
      <formula>$B2008="Arribado"</formula>
    </cfRule>
    <cfRule type="expression" dxfId="2295" priority="27665">
      <formula>$B2008="Arribado"</formula>
    </cfRule>
    <cfRule type="expression" dxfId="2296" priority="27712">
      <formula>$B2008="Solicitado"</formula>
    </cfRule>
    <cfRule type="expression" dxfId="2" priority="27711">
      <formula>$B2008="Confirmado"</formula>
    </cfRule>
    <cfRule type="expression" dxfId="2298" priority="27710">
      <formula>$B2008="Cancelado"</formula>
    </cfRule>
    <cfRule type="expression" dxfId="2299" priority="27709">
      <formula>$B2008="Cargado"</formula>
    </cfRule>
  </conditionalFormatting>
  <conditionalFormatting sqref="B2009">
    <cfRule type="expression" dxfId="2300" priority="27572">
      <formula>$B2009="Frontera"</formula>
    </cfRule>
    <cfRule type="expression" dxfId="2301" priority="27571">
      <formula>$B2009="Descargado"</formula>
    </cfRule>
    <cfRule type="expression" dxfId="2302" priority="27570">
      <formula>$B2009="Liberado"</formula>
    </cfRule>
    <cfRule type="expression" dxfId="2295" priority="27561">
      <formula>$B2009="Arribado"</formula>
    </cfRule>
    <cfRule type="expression" dxfId="2296" priority="27560">
      <formula>$B2009="Solicitado"</formula>
    </cfRule>
    <cfRule type="expression" dxfId="2" priority="27559">
      <formula>$B2009="Confirmado"</formula>
    </cfRule>
    <cfRule type="expression" dxfId="2298" priority="27558">
      <formula>$B2009="Cancelado"</formula>
    </cfRule>
    <cfRule type="expression" dxfId="2299" priority="27557">
      <formula>$B2009="Cargado"</formula>
    </cfRule>
    <cfRule type="expression" dxfId="2300" priority="27556">
      <formula>$B2009="Frontera"</formula>
    </cfRule>
    <cfRule type="expression" dxfId="2301" priority="27555">
      <formula>$B2009="Descargado"</formula>
    </cfRule>
    <cfRule type="expression" dxfId="2" priority="27607">
      <formula>$B2009="Confirmado"</formula>
    </cfRule>
    <cfRule type="expression" dxfId="2298" priority="27606">
      <formula>$B2009="Cancelado"</formula>
    </cfRule>
    <cfRule type="expression" dxfId="2302" priority="27554">
      <formula>$B2009="Liberado"</formula>
    </cfRule>
    <cfRule type="expression" dxfId="2300" priority="27588">
      <formula>$B2009="Frontera"</formula>
    </cfRule>
    <cfRule type="expression" dxfId="2295" priority="27609">
      <formula>$B2009="Arribado"</formula>
    </cfRule>
    <cfRule type="expression" dxfId="2296" priority="27608">
      <formula>$B2009="Solicitado"</formula>
    </cfRule>
    <cfRule type="expression" dxfId="2300" priority="27604">
      <formula>$B2009="Frontera"</formula>
    </cfRule>
    <cfRule type="expression" dxfId="2301" priority="27603">
      <formula>$B2009="Descargado"</formula>
    </cfRule>
    <cfRule type="expression" dxfId="2302" priority="27602">
      <formula>$B2009="Liberado"</formula>
    </cfRule>
    <cfRule type="expression" dxfId="2299" priority="27605">
      <formula>$B2009="Cargado"</formula>
    </cfRule>
    <cfRule type="expression" dxfId="2295" priority="27593">
      <formula>$B2009="Arribado"</formula>
    </cfRule>
    <cfRule type="expression" dxfId="2296" priority="27592">
      <formula>$B2009="Solicitado"</formula>
    </cfRule>
    <cfRule type="expression" dxfId="2" priority="27591">
      <formula>$B2009="Confirmado"</formula>
    </cfRule>
    <cfRule type="expression" dxfId="2298" priority="27590">
      <formula>$B2009="Cancelado"</formula>
    </cfRule>
    <cfRule type="expression" dxfId="2299" priority="27589">
      <formula>$B2009="Cargado"</formula>
    </cfRule>
    <cfRule type="expression" dxfId="2301" priority="27587">
      <formula>$B2009="Descargado"</formula>
    </cfRule>
    <cfRule type="expression" dxfId="2302" priority="27586">
      <formula>$B2009="Liberado"</formula>
    </cfRule>
    <cfRule type="expression" dxfId="2295" priority="27577">
      <formula>$B2009="Arribado"</formula>
    </cfRule>
    <cfRule type="expression" dxfId="2296" priority="27576">
      <formula>$B2009="Solicitado"</formula>
    </cfRule>
    <cfRule type="expression" dxfId="2" priority="27575">
      <formula>$B2009="Confirmado"</formula>
    </cfRule>
    <cfRule type="expression" dxfId="2298" priority="27574">
      <formula>$B2009="Cancelado"</formula>
    </cfRule>
    <cfRule type="expression" dxfId="2299" priority="27573">
      <formula>$B2009="Cargado"</formula>
    </cfRule>
  </conditionalFormatting>
  <conditionalFormatting sqref="B2010:B2023">
    <cfRule type="expression" dxfId="2295" priority="27505">
      <formula>$B2010="Arribado"</formula>
    </cfRule>
    <cfRule type="expression" dxfId="2296" priority="27504">
      <formula>$B2010="Solicitado"</formula>
    </cfRule>
    <cfRule type="expression" dxfId="2" priority="27503">
      <formula>$B2010="Confirmado"</formula>
    </cfRule>
    <cfRule type="expression" dxfId="2298" priority="27502">
      <formula>$B2010="Cancelado"</formula>
    </cfRule>
    <cfRule type="expression" dxfId="2299" priority="27501">
      <formula>$B2010="Cargado"</formula>
    </cfRule>
    <cfRule type="expression" dxfId="2300" priority="27500">
      <formula>$B2010="Frontera"</formula>
    </cfRule>
    <cfRule type="expression" dxfId="2302" priority="27498">
      <formula>$B2010="Liberado"</formula>
    </cfRule>
    <cfRule type="expression" dxfId="2295" priority="27489">
      <formula>$B2010="Arribado"</formula>
    </cfRule>
    <cfRule type="expression" dxfId="2296" priority="27488">
      <formula>$B2010="Solicitado"</formula>
    </cfRule>
    <cfRule type="expression" dxfId="2" priority="27487">
      <formula>$B2010="Confirmado"</formula>
    </cfRule>
    <cfRule type="expression" dxfId="2298" priority="27486">
      <formula>$B2010="Cancelado"</formula>
    </cfRule>
    <cfRule type="expression" dxfId="2299" priority="27485">
      <formula>$B2010="Cargado"</formula>
    </cfRule>
    <cfRule type="expression" dxfId="2300" priority="27484">
      <formula>$B2010="Frontera"</formula>
    </cfRule>
    <cfRule type="expression" dxfId="2301" priority="27483">
      <formula>$B2010="Descargado"</formula>
    </cfRule>
    <cfRule type="expression" dxfId="2302" priority="27482">
      <formula>$B2010="Liberado"</formula>
    </cfRule>
    <cfRule type="expression" dxfId="2295" priority="27473">
      <formula>$B2010="Arribado"</formula>
    </cfRule>
    <cfRule type="expression" dxfId="2296" priority="27472">
      <formula>$B2010="Solicitado"</formula>
    </cfRule>
    <cfRule type="expression" dxfId="2" priority="27471">
      <formula>$B2010="Confirmado"</formula>
    </cfRule>
    <cfRule type="expression" dxfId="2296" priority="27456">
      <formula>$B2010="Solicitado"</formula>
    </cfRule>
    <cfRule type="expression" dxfId="2" priority="27455">
      <formula>$B2010="Confirmado"</formula>
    </cfRule>
    <cfRule type="expression" dxfId="2298" priority="27454">
      <formula>$B2010="Cancelado"</formula>
    </cfRule>
    <cfRule type="expression" dxfId="2299" priority="27453">
      <formula>$B2010="Cargado"</formula>
    </cfRule>
    <cfRule type="expression" dxfId="2300" priority="27452">
      <formula>$B2010="Frontera"</formula>
    </cfRule>
    <cfRule type="expression" dxfId="2298" priority="27470">
      <formula>$B2010="Cancelado"</formula>
    </cfRule>
    <cfRule type="expression" dxfId="2301" priority="27451">
      <formula>$B2010="Descargado"</formula>
    </cfRule>
    <cfRule type="expression" dxfId="2302" priority="27450">
      <formula>$B2010="Liberado"</formula>
    </cfRule>
    <cfRule type="expression" dxfId="2299" priority="27469">
      <formula>$B2010="Cargado"</formula>
    </cfRule>
    <cfRule type="expression" dxfId="2300" priority="27468">
      <formula>$B2010="Frontera"</formula>
    </cfRule>
    <cfRule type="expression" dxfId="2301" priority="27467">
      <formula>$B2010="Descargado"</formula>
    </cfRule>
    <cfRule type="expression" dxfId="2302" priority="27466">
      <formula>$B2010="Liberado"</formula>
    </cfRule>
    <cfRule type="expression" dxfId="2295" priority="27457">
      <formula>$B2010="Arribado"</formula>
    </cfRule>
    <cfRule type="expression" dxfId="2301" priority="27499">
      <formula>$B2010="Descargado"</formula>
    </cfRule>
  </conditionalFormatting>
  <conditionalFormatting sqref="B2026">
    <cfRule type="expression" dxfId="2300" priority="28004">
      <formula>$B2026="Frontera"</formula>
    </cfRule>
    <cfRule type="expression" dxfId="2299" priority="28005">
      <formula>$B2026="Cargado"</formula>
    </cfRule>
    <cfRule type="expression" dxfId="2" priority="28007">
      <formula>$B2026="Confirmado"</formula>
    </cfRule>
    <cfRule type="expression" dxfId="2296" priority="28008">
      <formula>$B2026="Solicitado"</formula>
    </cfRule>
    <cfRule type="expression" dxfId="2295" priority="28009">
      <formula>$B2026="Arribado"</formula>
    </cfRule>
    <cfRule type="expression" dxfId="2302" priority="28018">
      <formula>$B2026="Liberado"</formula>
    </cfRule>
    <cfRule type="expression" dxfId="2301" priority="28019">
      <formula>$B2026="Descargado"</formula>
    </cfRule>
    <cfRule type="expression" dxfId="2300" priority="28020">
      <formula>$B2026="Frontera"</formula>
    </cfRule>
    <cfRule type="expression" dxfId="2296" priority="27976">
      <formula>$B2026="Solicitado"</formula>
    </cfRule>
    <cfRule type="expression" dxfId="2" priority="27975">
      <formula>$B2026="Confirmado"</formula>
    </cfRule>
    <cfRule type="expression" dxfId="2299" priority="28021">
      <formula>$B2026="Cargado"</formula>
    </cfRule>
    <cfRule type="expression" dxfId="2298" priority="27974">
      <formula>$B2026="Cancelado"</formula>
    </cfRule>
    <cfRule type="expression" dxfId="2299" priority="27973">
      <formula>$B2026="Cargado"</formula>
    </cfRule>
    <cfRule type="expression" dxfId="2300" priority="27972">
      <formula>$B2026="Frontera"</formula>
    </cfRule>
    <cfRule type="expression" dxfId="2301" priority="27971">
      <formula>$B2026="Descargado"</formula>
    </cfRule>
    <cfRule type="expression" dxfId="2302" priority="27970">
      <formula>$B2026="Liberado"</formula>
    </cfRule>
    <cfRule type="expression" dxfId="2295" priority="27977">
      <formula>$B2026="Arribado"</formula>
    </cfRule>
    <cfRule type="expression" dxfId="2298" priority="28022">
      <formula>$B2026="Cancelado"</formula>
    </cfRule>
    <cfRule type="expression" dxfId="2" priority="28023">
      <formula>$B2026="Confirmado"</formula>
    </cfRule>
    <cfRule type="expression" dxfId="2296" priority="28024">
      <formula>$B2026="Solicitado"</formula>
    </cfRule>
    <cfRule type="expression" dxfId="2295" priority="28025">
      <formula>$B2026="Arribado"</formula>
    </cfRule>
    <cfRule type="expression" dxfId="2298" priority="28006">
      <formula>$B2026="Cancelado"</formula>
    </cfRule>
    <cfRule type="expression" dxfId="2300" priority="27988">
      <formula>$B2026="Frontera"</formula>
    </cfRule>
    <cfRule type="expression" dxfId="2299" priority="27989">
      <formula>$B2026="Cargado"</formula>
    </cfRule>
    <cfRule type="expression" dxfId="2298" priority="27990">
      <formula>$B2026="Cancelado"</formula>
    </cfRule>
    <cfRule type="expression" dxfId="2" priority="27991">
      <formula>$B2026="Confirmado"</formula>
    </cfRule>
    <cfRule type="expression" dxfId="2296" priority="27992">
      <formula>$B2026="Solicitado"</formula>
    </cfRule>
    <cfRule type="expression" dxfId="2301" priority="27987">
      <formula>$B2026="Descargado"</formula>
    </cfRule>
    <cfRule type="expression" dxfId="2302" priority="27986">
      <formula>$B2026="Liberado"</formula>
    </cfRule>
    <cfRule type="expression" dxfId="2295" priority="27993">
      <formula>$B2026="Arribado"</formula>
    </cfRule>
    <cfRule type="expression" dxfId="2302" priority="28002">
      <formula>$B2026="Liberado"</formula>
    </cfRule>
    <cfRule type="expression" dxfId="2301" priority="28003">
      <formula>$B2026="Descargado"</formula>
    </cfRule>
  </conditionalFormatting>
  <conditionalFormatting sqref="B2027">
    <cfRule type="expression" dxfId="2302" priority="26778">
      <formula>$B2027="Liberado"</formula>
    </cfRule>
    <cfRule type="expression" dxfId="2301" priority="26779">
      <formula>$B2027="Descargado"</formula>
    </cfRule>
    <cfRule type="expression" dxfId="2300" priority="26780">
      <formula>$B2027="Frontera"</formula>
    </cfRule>
    <cfRule type="expression" dxfId="2299" priority="26781">
      <formula>$B2027="Cargado"</formula>
    </cfRule>
    <cfRule type="expression" dxfId="2298" priority="26782">
      <formula>$B2027="Cancelado"</formula>
    </cfRule>
    <cfRule type="expression" dxfId="2302" priority="26762">
      <formula>$B2027="Liberado"</formula>
    </cfRule>
    <cfRule type="expression" dxfId="2301" priority="26763">
      <formula>$B2027="Descargado"</formula>
    </cfRule>
    <cfRule type="expression" dxfId="2300" priority="26764">
      <formula>$B2027="Frontera"</formula>
    </cfRule>
    <cfRule type="expression" dxfId="2" priority="26783">
      <formula>$B2027="Confirmado"</formula>
    </cfRule>
    <cfRule type="expression" dxfId="2299" priority="26765">
      <formula>$B2027="Cargado"</formula>
    </cfRule>
    <cfRule type="expression" dxfId="2298" priority="26766">
      <formula>$B2027="Cancelado"</formula>
    </cfRule>
    <cfRule type="expression" dxfId="2" priority="26767">
      <formula>$B2027="Confirmado"</formula>
    </cfRule>
    <cfRule type="expression" dxfId="2296" priority="26768">
      <formula>$B2027="Solicitado"</formula>
    </cfRule>
    <cfRule type="expression" dxfId="2295" priority="26769">
      <formula>$B2027="Arribado"</formula>
    </cfRule>
    <cfRule type="expression" dxfId="2296" priority="26784">
      <formula>$B2027="Solicitado"</formula>
    </cfRule>
    <cfRule type="expression" dxfId="2295" priority="26785">
      <formula>$B2027="Arribado"</formula>
    </cfRule>
    <cfRule type="expression" dxfId="2295" priority="26817">
      <formula>$B2027="Arribado"</formula>
    </cfRule>
    <cfRule type="expression" dxfId="2296" priority="26816">
      <formula>$B2027="Solicitado"</formula>
    </cfRule>
    <cfRule type="expression" dxfId="2" priority="26815">
      <formula>$B2027="Confirmado"</formula>
    </cfRule>
    <cfRule type="expression" dxfId="2298" priority="26814">
      <formula>$B2027="Cancelado"</formula>
    </cfRule>
    <cfRule type="expression" dxfId="2299" priority="26813">
      <formula>$B2027="Cargado"</formula>
    </cfRule>
    <cfRule type="expression" dxfId="2300" priority="26812">
      <formula>$B2027="Frontera"</formula>
    </cfRule>
    <cfRule type="expression" dxfId="2301" priority="26811">
      <formula>$B2027="Descargado"</formula>
    </cfRule>
    <cfRule type="expression" dxfId="2302" priority="26810">
      <formula>$B2027="Liberado"</formula>
    </cfRule>
    <cfRule type="expression" dxfId="2295" priority="26801">
      <formula>$B2027="Arribado"</formula>
    </cfRule>
    <cfRule type="expression" dxfId="2296" priority="26800">
      <formula>$B2027="Solicitado"</formula>
    </cfRule>
    <cfRule type="expression" dxfId="2" priority="26799">
      <formula>$B2027="Confirmado"</formula>
    </cfRule>
    <cfRule type="expression" dxfId="2298" priority="26798">
      <formula>$B2027="Cancelado"</formula>
    </cfRule>
    <cfRule type="expression" dxfId="2299" priority="26797">
      <formula>$B2027="Cargado"</formula>
    </cfRule>
    <cfRule type="expression" dxfId="2300" priority="26796">
      <formula>$B2027="Frontera"</formula>
    </cfRule>
    <cfRule type="expression" dxfId="2301" priority="26795">
      <formula>$B2027="Descargado"</formula>
    </cfRule>
    <cfRule type="expression" dxfId="2302" priority="26794">
      <formula>$B2027="Liberado"</formula>
    </cfRule>
  </conditionalFormatting>
  <conditionalFormatting sqref="B2028:B2030">
    <cfRule type="expression" dxfId="2298" priority="26694">
      <formula>$B2028="Cancelado"</formula>
    </cfRule>
    <cfRule type="expression" dxfId="2298" priority="26678">
      <formula>$B2028="Cancelado"</formula>
    </cfRule>
    <cfRule type="expression" dxfId="2" priority="26679">
      <formula>$B2028="Confirmado"</formula>
    </cfRule>
    <cfRule type="expression" dxfId="2296" priority="26680">
      <formula>$B2028="Solicitado"</formula>
    </cfRule>
    <cfRule type="expression" dxfId="2295" priority="26681">
      <formula>$B2028="Arribado"</formula>
    </cfRule>
    <cfRule type="expression" dxfId="2302" priority="26690">
      <formula>$B2028="Liberado"</formula>
    </cfRule>
    <cfRule type="expression" dxfId="2301" priority="26691">
      <formula>$B2028="Descargado"</formula>
    </cfRule>
    <cfRule type="expression" dxfId="2300" priority="26692">
      <formula>$B2028="Frontera"</formula>
    </cfRule>
    <cfRule type="expression" dxfId="2299" priority="26693">
      <formula>$B2028="Cargado"</formula>
    </cfRule>
    <cfRule type="expression" dxfId="2" priority="26695">
      <formula>$B2028="Confirmado"</formula>
    </cfRule>
    <cfRule type="expression" dxfId="2296" priority="26696">
      <formula>$B2028="Solicitado"</formula>
    </cfRule>
    <cfRule type="expression" dxfId="2295" priority="26697">
      <formula>$B2028="Arribado"</formula>
    </cfRule>
    <cfRule type="expression" dxfId="2302" priority="26706">
      <formula>$B2028="Liberado"</formula>
    </cfRule>
    <cfRule type="expression" dxfId="2301" priority="26707">
      <formula>$B2028="Descargado"</formula>
    </cfRule>
    <cfRule type="expression" dxfId="2300" priority="26708">
      <formula>$B2028="Frontera"</formula>
    </cfRule>
    <cfRule type="expression" dxfId="2299" priority="26709">
      <formula>$B2028="Cargado"</formula>
    </cfRule>
    <cfRule type="expression" dxfId="2298" priority="26710">
      <formula>$B2028="Cancelado"</formula>
    </cfRule>
    <cfRule type="expression" dxfId="2296" priority="26712">
      <formula>$B2028="Solicitado"</formula>
    </cfRule>
    <cfRule type="expression" dxfId="2299" priority="26677">
      <formula>$B2028="Cargado"</formula>
    </cfRule>
    <cfRule type="expression" dxfId="2302" priority="26658">
      <formula>$B2028="Liberado"</formula>
    </cfRule>
    <cfRule type="expression" dxfId="2301" priority="26659">
      <formula>$B2028="Descargado"</formula>
    </cfRule>
    <cfRule type="expression" dxfId="2295" priority="26713">
      <formula>$B2028="Arribado"</formula>
    </cfRule>
    <cfRule type="expression" dxfId="2300" priority="26660">
      <formula>$B2028="Frontera"</formula>
    </cfRule>
    <cfRule type="expression" dxfId="2299" priority="26661">
      <formula>$B2028="Cargado"</formula>
    </cfRule>
    <cfRule type="expression" dxfId="2298" priority="26662">
      <formula>$B2028="Cancelado"</formula>
    </cfRule>
    <cfRule type="expression" dxfId="2" priority="26663">
      <formula>$B2028="Confirmado"</formula>
    </cfRule>
    <cfRule type="expression" dxfId="2296" priority="26664">
      <formula>$B2028="Solicitado"</formula>
    </cfRule>
    <cfRule type="expression" dxfId="2295" priority="26665">
      <formula>$B2028="Arribado"</formula>
    </cfRule>
    <cfRule type="expression" dxfId="2" priority="26711">
      <formula>$B2028="Confirmado"</formula>
    </cfRule>
    <cfRule type="expression" dxfId="2302" priority="26674">
      <formula>$B2028="Liberado"</formula>
    </cfRule>
    <cfRule type="expression" dxfId="2301" priority="26675">
      <formula>$B2028="Descargado"</formula>
    </cfRule>
    <cfRule type="expression" dxfId="2300" priority="26676">
      <formula>$B2028="Frontera"</formula>
    </cfRule>
  </conditionalFormatting>
  <conditionalFormatting sqref="B2031">
    <cfRule type="expression" dxfId="2295" priority="26577">
      <formula>$B2031="Arribado"</formula>
    </cfRule>
    <cfRule type="expression" dxfId="2296" priority="26576">
      <formula>$B2031="Solicitado"</formula>
    </cfRule>
    <cfRule type="expression" dxfId="2" priority="26575">
      <formula>$B2031="Confirmado"</formula>
    </cfRule>
    <cfRule type="expression" dxfId="2298" priority="26574">
      <formula>$B2031="Cancelado"</formula>
    </cfRule>
    <cfRule type="expression" dxfId="2299" priority="26573">
      <formula>$B2031="Cargado"</formula>
    </cfRule>
    <cfRule type="expression" dxfId="2300" priority="26572">
      <formula>$B2031="Frontera"</formula>
    </cfRule>
    <cfRule type="expression" dxfId="2301" priority="26571">
      <formula>$B2031="Descargado"</formula>
    </cfRule>
    <cfRule type="expression" dxfId="2302" priority="26570">
      <formula>$B2031="Liberado"</formula>
    </cfRule>
    <cfRule type="expression" dxfId="2295" priority="26561">
      <formula>$B2031="Arribado"</formula>
    </cfRule>
    <cfRule type="expression" dxfId="2296" priority="26560">
      <formula>$B2031="Solicitado"</formula>
    </cfRule>
    <cfRule type="expression" dxfId="2" priority="26559">
      <formula>$B2031="Confirmado"</formula>
    </cfRule>
    <cfRule type="expression" dxfId="2298" priority="26558">
      <formula>$B2031="Cancelado"</formula>
    </cfRule>
    <cfRule type="expression" dxfId="2299" priority="26557">
      <formula>$B2031="Cargado"</formula>
    </cfRule>
    <cfRule type="expression" dxfId="2300" priority="26556">
      <formula>$B2031="Frontera"</formula>
    </cfRule>
    <cfRule type="expression" dxfId="2301" priority="26555">
      <formula>$B2031="Descargado"</formula>
    </cfRule>
    <cfRule type="expression" dxfId="2302" priority="26554">
      <formula>$B2031="Liberado"</formula>
    </cfRule>
    <cfRule type="expression" dxfId="2299" priority="26589">
      <formula>$B2031="Cargado"</formula>
    </cfRule>
    <cfRule type="expression" dxfId="2295" priority="26609">
      <formula>$B2031="Arribado"</formula>
    </cfRule>
    <cfRule type="expression" dxfId="2296" priority="26608">
      <formula>$B2031="Solicitado"</formula>
    </cfRule>
    <cfRule type="expression" dxfId="2" priority="26607">
      <formula>$B2031="Confirmado"</formula>
    </cfRule>
    <cfRule type="expression" dxfId="2298" priority="26606">
      <formula>$B2031="Cancelado"</formula>
    </cfRule>
    <cfRule type="expression" dxfId="2299" priority="26605">
      <formula>$B2031="Cargado"</formula>
    </cfRule>
    <cfRule type="expression" dxfId="2300" priority="26604">
      <formula>$B2031="Frontera"</formula>
    </cfRule>
    <cfRule type="expression" dxfId="2301" priority="26603">
      <formula>$B2031="Descargado"</formula>
    </cfRule>
    <cfRule type="expression" dxfId="2302" priority="26602">
      <formula>$B2031="Liberado"</formula>
    </cfRule>
    <cfRule type="expression" dxfId="2295" priority="26593">
      <formula>$B2031="Arribado"</formula>
    </cfRule>
    <cfRule type="expression" dxfId="2296" priority="26592">
      <formula>$B2031="Solicitado"</formula>
    </cfRule>
    <cfRule type="expression" dxfId="2" priority="26591">
      <formula>$B2031="Confirmado"</formula>
    </cfRule>
    <cfRule type="expression" dxfId="2298" priority="26590">
      <formula>$B2031="Cancelado"</formula>
    </cfRule>
    <cfRule type="expression" dxfId="2300" priority="26588">
      <formula>$B2031="Frontera"</formula>
    </cfRule>
    <cfRule type="expression" dxfId="2301" priority="26587">
      <formula>$B2031="Descargado"</formula>
    </cfRule>
    <cfRule type="expression" dxfId="2302" priority="26586">
      <formula>$B2031="Liberado"</formula>
    </cfRule>
  </conditionalFormatting>
  <conditionalFormatting sqref="B2048 B2050">
    <cfRule type="expression" dxfId="2301" priority="26307">
      <formula>$B2048="Descargado"</formula>
    </cfRule>
    <cfRule type="expression" dxfId="2298" priority="26294">
      <formula>$B2048="Cancelado"</formula>
    </cfRule>
    <cfRule type="expression" dxfId="2295" priority="26313">
      <formula>$B2048="Arribado"</formula>
    </cfRule>
    <cfRule type="expression" dxfId="2296" priority="26312">
      <formula>$B2048="Solicitado"</formula>
    </cfRule>
    <cfRule type="expression" dxfId="2" priority="26311">
      <formula>$B2048="Confirmado"</formula>
    </cfRule>
    <cfRule type="expression" dxfId="2298" priority="26310">
      <formula>$B2048="Cancelado"</formula>
    </cfRule>
    <cfRule type="expression" dxfId="2302" priority="26282">
      <formula>$B2048="Liberado"</formula>
    </cfRule>
    <cfRule type="expression" dxfId="2301" priority="26283">
      <formula>$B2048="Descargado"</formula>
    </cfRule>
    <cfRule type="expression" dxfId="2300" priority="26284">
      <formula>$B2048="Frontera"</formula>
    </cfRule>
    <cfRule type="expression" dxfId="2299" priority="26285">
      <formula>$B2048="Cargado"</formula>
    </cfRule>
    <cfRule type="expression" dxfId="2298" priority="26286">
      <formula>$B2048="Cancelado"</formula>
    </cfRule>
    <cfRule type="expression" dxfId="2296" priority="26288">
      <formula>$B2048="Solicitado"</formula>
    </cfRule>
    <cfRule type="expression" dxfId="2" priority="26287">
      <formula>$B2048="Confirmado"</formula>
    </cfRule>
    <cfRule type="expression" dxfId="2295" priority="26289">
      <formula>$B2048="Arribado"</formula>
    </cfRule>
    <cfRule type="expression" dxfId="2302" priority="26290">
      <formula>$B2048="Liberado"</formula>
    </cfRule>
    <cfRule type="expression" dxfId="2299" priority="26293">
      <formula>$B2048="Cargado"</formula>
    </cfRule>
    <cfRule type="expression" dxfId="2296" priority="26304">
      <formula>$B2048="Solicitado"</formula>
    </cfRule>
    <cfRule type="expression" dxfId="2301" priority="26291">
      <formula>$B2048="Descargado"</formula>
    </cfRule>
    <cfRule type="expression" dxfId="2302" priority="26298">
      <formula>$B2048="Liberado"</formula>
    </cfRule>
    <cfRule type="expression" dxfId="2301" priority="26299">
      <formula>$B2048="Descargado"</formula>
    </cfRule>
    <cfRule type="expression" dxfId="2300" priority="26300">
      <formula>$B2048="Frontera"</formula>
    </cfRule>
    <cfRule type="expression" dxfId="2299" priority="26301">
      <formula>$B2048="Cargado"</formula>
    </cfRule>
    <cfRule type="expression" dxfId="2295" priority="26297">
      <formula>$B2048="Arribado"</formula>
    </cfRule>
    <cfRule type="expression" dxfId="2298" priority="26302">
      <formula>$B2048="Cancelado"</formula>
    </cfRule>
    <cfRule type="expression" dxfId="2300" priority="26292">
      <formula>$B2048="Frontera"</formula>
    </cfRule>
    <cfRule type="expression" dxfId="2302" priority="26306">
      <formula>$B2048="Liberado"</formula>
    </cfRule>
    <cfRule type="expression" dxfId="2" priority="26303">
      <formula>$B2048="Confirmado"</formula>
    </cfRule>
    <cfRule type="expression" dxfId="2296" priority="26296">
      <formula>$B2048="Solicitado"</formula>
    </cfRule>
    <cfRule type="expression" dxfId="2295" priority="26305">
      <formula>$B2048="Arribado"</formula>
    </cfRule>
    <cfRule type="expression" dxfId="2299" priority="26309">
      <formula>$B2048="Cargado"</formula>
    </cfRule>
    <cfRule type="expression" dxfId="2300" priority="26308">
      <formula>$B2048="Frontera"</formula>
    </cfRule>
    <cfRule type="expression" dxfId="2" priority="26295">
      <formula>$B2048="Confirmado"</formula>
    </cfRule>
  </conditionalFormatting>
  <conditionalFormatting sqref="B2049">
    <cfRule type="expression" dxfId="2295" priority="26193">
      <formula>$B2049="Arribado"</formula>
    </cfRule>
    <cfRule type="expression" dxfId="2295" priority="26209">
      <formula>$B2049="Arribado"</formula>
    </cfRule>
    <cfRule type="expression" dxfId="2296" priority="26208">
      <formula>$B2049="Solicitado"</formula>
    </cfRule>
    <cfRule type="expression" dxfId="2" priority="26207">
      <formula>$B2049="Confirmado"</formula>
    </cfRule>
    <cfRule type="expression" dxfId="2298" priority="26206">
      <formula>$B2049="Cancelado"</formula>
    </cfRule>
    <cfRule type="expression" dxfId="2300" priority="26204">
      <formula>$B2049="Frontera"</formula>
    </cfRule>
    <cfRule type="expression" dxfId="2" priority="26191">
      <formula>$B2049="Confirmado"</formula>
    </cfRule>
    <cfRule type="expression" dxfId="2298" priority="26190">
      <formula>$B2049="Cancelado"</formula>
    </cfRule>
    <cfRule type="expression" dxfId="2299" priority="26189">
      <formula>$B2049="Cargado"</formula>
    </cfRule>
    <cfRule type="expression" dxfId="2300" priority="26188">
      <formula>$B2049="Frontera"</formula>
    </cfRule>
    <cfRule type="expression" dxfId="2301" priority="26187">
      <formula>$B2049="Descargado"</formula>
    </cfRule>
    <cfRule type="expression" dxfId="2302" priority="26186">
      <formula>$B2049="Liberado"</formula>
    </cfRule>
    <cfRule type="expression" dxfId="2295" priority="26185">
      <formula>$B2049="Arribado"</formula>
    </cfRule>
    <cfRule type="expression" dxfId="2296" priority="26184">
      <formula>$B2049="Solicitado"</formula>
    </cfRule>
    <cfRule type="expression" dxfId="2" priority="26183">
      <formula>$B2049="Confirmado"</formula>
    </cfRule>
    <cfRule type="expression" dxfId="2298" priority="26182">
      <formula>$B2049="Cancelado"</formula>
    </cfRule>
    <cfRule type="expression" dxfId="2296" priority="26192">
      <formula>$B2049="Solicitado"</formula>
    </cfRule>
    <cfRule type="expression" dxfId="2299" priority="26181">
      <formula>$B2049="Cargado"</formula>
    </cfRule>
    <cfRule type="expression" dxfId="2300" priority="26180">
      <formula>$B2049="Frontera"</formula>
    </cfRule>
    <cfRule type="expression" dxfId="2301" priority="26179">
      <formula>$B2049="Descargado"</formula>
    </cfRule>
    <cfRule type="expression" dxfId="2302" priority="26178">
      <formula>$B2049="Liberado"</formula>
    </cfRule>
    <cfRule type="expression" dxfId="2299" priority="26205">
      <formula>$B2049="Cargado"</formula>
    </cfRule>
    <cfRule type="expression" dxfId="2301" priority="26203">
      <formula>$B2049="Descargado"</formula>
    </cfRule>
    <cfRule type="expression" dxfId="2302" priority="26202">
      <formula>$B2049="Liberado"</formula>
    </cfRule>
    <cfRule type="expression" dxfId="2295" priority="26201">
      <formula>$B2049="Arribado"</formula>
    </cfRule>
    <cfRule type="expression" dxfId="2296" priority="26200">
      <formula>$B2049="Solicitado"</formula>
    </cfRule>
    <cfRule type="expression" dxfId="2" priority="26199">
      <formula>$B2049="Confirmado"</formula>
    </cfRule>
    <cfRule type="expression" dxfId="2298" priority="26198">
      <formula>$B2049="Cancelado"</formula>
    </cfRule>
    <cfRule type="expression" dxfId="2299" priority="26197">
      <formula>$B2049="Cargado"</formula>
    </cfRule>
    <cfRule type="expression" dxfId="2300" priority="26196">
      <formula>$B2049="Frontera"</formula>
    </cfRule>
    <cfRule type="expression" dxfId="2301" priority="26195">
      <formula>$B2049="Descargado"</formula>
    </cfRule>
    <cfRule type="expression" dxfId="2302" priority="26194">
      <formula>$B2049="Liberado"</formula>
    </cfRule>
  </conditionalFormatting>
  <conditionalFormatting sqref="B2051:B2052 B3320">
    <cfRule type="expression" dxfId="2295" priority="26473">
      <formula>$B2051="Arribado"</formula>
    </cfRule>
    <cfRule type="expression" dxfId="2298" priority="26486">
      <formula>$B2051="Cancelado"</formula>
    </cfRule>
    <cfRule type="expression" dxfId="2299" priority="26485">
      <formula>$B2051="Cargado"</formula>
    </cfRule>
    <cfRule type="expression" dxfId="2300" priority="26484">
      <formula>$B2051="Frontera"</formula>
    </cfRule>
    <cfRule type="expression" dxfId="2301" priority="26483">
      <formula>$B2051="Descargado"</formula>
    </cfRule>
    <cfRule type="expression" dxfId="2302" priority="26482">
      <formula>$B2051="Liberado"</formula>
    </cfRule>
    <cfRule type="expression" dxfId="2299" priority="26501">
      <formula>$B2051="Cargado"</formula>
    </cfRule>
    <cfRule type="expression" dxfId="2295" priority="26489">
      <formula>$B2051="Arribado"</formula>
    </cfRule>
    <cfRule type="expression" dxfId="2295" priority="26505">
      <formula>$B2051="Arribado"</formula>
    </cfRule>
    <cfRule type="expression" dxfId="2296" priority="26504">
      <formula>$B2051="Solicitado"</formula>
    </cfRule>
    <cfRule type="expression" dxfId="2" priority="26503">
      <formula>$B2051="Confirmado"</formula>
    </cfRule>
    <cfRule type="expression" dxfId="2300" priority="26500">
      <formula>$B2051="Frontera"</formula>
    </cfRule>
    <cfRule type="expression" dxfId="2298" priority="26502">
      <formula>$B2051="Cancelado"</formula>
    </cfRule>
    <cfRule type="expression" dxfId="2301" priority="26499">
      <formula>$B2051="Descargado"</formula>
    </cfRule>
    <cfRule type="expression" dxfId="2302" priority="26498">
      <formula>$B2051="Liberado"</formula>
    </cfRule>
    <cfRule type="expression" dxfId="2296" priority="26488">
      <formula>$B2051="Solicitado"</formula>
    </cfRule>
    <cfRule type="expression" dxfId="2" priority="26487">
      <formula>$B2051="Confirmado"</formula>
    </cfRule>
    <cfRule type="expression" dxfId="2296" priority="26472">
      <formula>$B2051="Solicitado"</formula>
    </cfRule>
    <cfRule type="expression" dxfId="2" priority="26471">
      <formula>$B2051="Confirmado"</formula>
    </cfRule>
    <cfRule type="expression" dxfId="2298" priority="26470">
      <formula>$B2051="Cancelado"</formula>
    </cfRule>
    <cfRule type="expression" dxfId="2299" priority="26469">
      <formula>$B2051="Cargado"</formula>
    </cfRule>
    <cfRule type="expression" dxfId="2300" priority="26468">
      <formula>$B2051="Frontera"</formula>
    </cfRule>
    <cfRule type="expression" dxfId="2301" priority="26467">
      <formula>$B2051="Descargado"</formula>
    </cfRule>
    <cfRule type="expression" dxfId="2302" priority="26466">
      <formula>$B2051="Liberado"</formula>
    </cfRule>
    <cfRule type="expression" dxfId="2295" priority="26457">
      <formula>$B2051="Arribado"</formula>
    </cfRule>
    <cfRule type="expression" dxfId="2296" priority="26456">
      <formula>$B2051="Solicitado"</formula>
    </cfRule>
    <cfRule type="expression" dxfId="2" priority="26455">
      <formula>$B2051="Confirmado"</formula>
    </cfRule>
    <cfRule type="expression" dxfId="2298" priority="26454">
      <formula>$B2051="Cancelado"</formula>
    </cfRule>
    <cfRule type="expression" dxfId="2299" priority="26453">
      <formula>$B2051="Cargado"</formula>
    </cfRule>
    <cfRule type="expression" dxfId="2300" priority="26452">
      <formula>$B2051="Frontera"</formula>
    </cfRule>
    <cfRule type="expression" dxfId="2301" priority="26451">
      <formula>$B2051="Descargado"</formula>
    </cfRule>
    <cfRule type="expression" dxfId="2302" priority="26450">
      <formula>$B2051="Liberado"</formula>
    </cfRule>
  </conditionalFormatting>
  <conditionalFormatting sqref="B2053">
    <cfRule type="expression" dxfId="2296" priority="25880">
      <formula>$B2053="Solicitado"</formula>
    </cfRule>
    <cfRule type="expression" dxfId="2295" priority="25881">
      <formula>$B2053="Arribado"</formula>
    </cfRule>
    <cfRule type="expression" dxfId="2302" priority="25882">
      <formula>$B2053="Liberado"</formula>
    </cfRule>
    <cfRule type="expression" dxfId="2300" priority="25884">
      <formula>$B2053="Frontera"</formula>
    </cfRule>
    <cfRule type="expression" dxfId="2299" priority="25885">
      <formula>$B2053="Cargado"</formula>
    </cfRule>
    <cfRule type="expression" dxfId="2298" priority="25886">
      <formula>$B2053="Cancelado"</formula>
    </cfRule>
    <cfRule type="expression" dxfId="2296" priority="25888">
      <formula>$B2053="Solicitado"</formula>
    </cfRule>
    <cfRule type="expression" dxfId="2295" priority="25889">
      <formula>$B2053="Arribado"</formula>
    </cfRule>
    <cfRule type="expression" dxfId="2302" priority="25890">
      <formula>$B2053="Liberado"</formula>
    </cfRule>
    <cfRule type="expression" dxfId="2301" priority="25891">
      <formula>$B2053="Descargado"</formula>
    </cfRule>
    <cfRule type="expression" dxfId="2300" priority="25892">
      <formula>$B2053="Frontera"</formula>
    </cfRule>
    <cfRule type="expression" dxfId="2299" priority="25893">
      <formula>$B2053="Cargado"</formula>
    </cfRule>
    <cfRule type="expression" dxfId="2298" priority="25894">
      <formula>$B2053="Cancelado"</formula>
    </cfRule>
    <cfRule type="expression" dxfId="2" priority="25895">
      <formula>$B2053="Confirmado"</formula>
    </cfRule>
    <cfRule type="expression" dxfId="2296" priority="25896">
      <formula>$B2053="Solicitado"</formula>
    </cfRule>
    <cfRule type="expression" dxfId="2295" priority="25897">
      <formula>$B2053="Arribado"</formula>
    </cfRule>
    <cfRule type="expression" dxfId="2301" priority="25883">
      <formula>$B2053="Descargado"</formula>
    </cfRule>
    <cfRule type="expression" dxfId="2" priority="25887">
      <formula>$B2053="Confirmado"</formula>
    </cfRule>
    <cfRule type="expression" dxfId="2302" priority="25866">
      <formula>$B2053="Liberado"</formula>
    </cfRule>
    <cfRule type="expression" dxfId="2301" priority="25867">
      <formula>$B2053="Descargado"</formula>
    </cfRule>
    <cfRule type="expression" dxfId="2300" priority="25868">
      <formula>$B2053="Frontera"</formula>
    </cfRule>
    <cfRule type="expression" dxfId="2299" priority="25869">
      <formula>$B2053="Cargado"</formula>
    </cfRule>
    <cfRule type="expression" dxfId="2298" priority="25870">
      <formula>$B2053="Cancelado"</formula>
    </cfRule>
    <cfRule type="expression" dxfId="2" priority="25871">
      <formula>$B2053="Confirmado"</formula>
    </cfRule>
    <cfRule type="expression" dxfId="2296" priority="25872">
      <formula>$B2053="Solicitado"</formula>
    </cfRule>
    <cfRule type="expression" dxfId="2295" priority="25873">
      <formula>$B2053="Arribado"</formula>
    </cfRule>
    <cfRule type="expression" dxfId="2302" priority="25874">
      <formula>$B2053="Liberado"</formula>
    </cfRule>
    <cfRule type="expression" dxfId="2301" priority="25875">
      <formula>$B2053="Descargado"</formula>
    </cfRule>
    <cfRule type="expression" dxfId="2300" priority="25876">
      <formula>$B2053="Frontera"</formula>
    </cfRule>
    <cfRule type="expression" dxfId="2299" priority="25877">
      <formula>$B2053="Cargado"</formula>
    </cfRule>
    <cfRule type="expression" dxfId="2298" priority="25878">
      <formula>$B2053="Cancelado"</formula>
    </cfRule>
    <cfRule type="expression" dxfId="2" priority="25879">
      <formula>$B2053="Confirmado"</formula>
    </cfRule>
  </conditionalFormatting>
  <conditionalFormatting sqref="B2054">
    <cfRule type="expression" dxfId="2298" priority="26102">
      <formula>$B2054="Cancelado"</formula>
    </cfRule>
    <cfRule type="expression" dxfId="2" priority="26087">
      <formula>$B2054="Confirmado"</formula>
    </cfRule>
    <cfRule type="expression" dxfId="2298" priority="26086">
      <formula>$B2054="Cancelado"</formula>
    </cfRule>
    <cfRule type="expression" dxfId="2299" priority="26085">
      <formula>$B2054="Cargado"</formula>
    </cfRule>
    <cfRule type="expression" dxfId="2300" priority="26084">
      <formula>$B2054="Frontera"</formula>
    </cfRule>
    <cfRule type="expression" dxfId="2301" priority="26083">
      <formula>$B2054="Descargado"</formula>
    </cfRule>
    <cfRule type="expression" dxfId="2302" priority="26082">
      <formula>$B2054="Liberado"</formula>
    </cfRule>
    <cfRule type="expression" dxfId="2296" priority="26080">
      <formula>$B2054="Solicitado"</formula>
    </cfRule>
    <cfRule type="expression" dxfId="2295" priority="26105">
      <formula>$B2054="Arribado"</formula>
    </cfRule>
    <cfRule type="expression" dxfId="2296" priority="26104">
      <formula>$B2054="Solicitado"</formula>
    </cfRule>
    <cfRule type="expression" dxfId="2" priority="26103">
      <formula>$B2054="Confirmado"</formula>
    </cfRule>
    <cfRule type="expression" dxfId="2295" priority="26081">
      <formula>$B2054="Arribado"</formula>
    </cfRule>
    <cfRule type="expression" dxfId="2302" priority="26090">
      <formula>$B2054="Liberado"</formula>
    </cfRule>
    <cfRule type="expression" dxfId="2299" priority="26101">
      <formula>$B2054="Cargado"</formula>
    </cfRule>
    <cfRule type="expression" dxfId="2300" priority="26100">
      <formula>$B2054="Frontera"</formula>
    </cfRule>
    <cfRule type="expression" dxfId="2301" priority="26099">
      <formula>$B2054="Descargado"</formula>
    </cfRule>
    <cfRule type="expression" dxfId="2302" priority="26098">
      <formula>$B2054="Liberado"</formula>
    </cfRule>
    <cfRule type="expression" dxfId="2295" priority="26097">
      <formula>$B2054="Arribado"</formula>
    </cfRule>
    <cfRule type="expression" dxfId="2296" priority="26096">
      <formula>$B2054="Solicitado"</formula>
    </cfRule>
    <cfRule type="expression" dxfId="2" priority="26095">
      <formula>$B2054="Confirmado"</formula>
    </cfRule>
    <cfRule type="expression" dxfId="2298" priority="26094">
      <formula>$B2054="Cancelado"</formula>
    </cfRule>
    <cfRule type="expression" dxfId="2299" priority="26093">
      <formula>$B2054="Cargado"</formula>
    </cfRule>
    <cfRule type="expression" dxfId="2300" priority="26092">
      <formula>$B2054="Frontera"</formula>
    </cfRule>
    <cfRule type="expression" dxfId="2301" priority="26091">
      <formula>$B2054="Descargado"</formula>
    </cfRule>
    <cfRule type="expression" dxfId="2299" priority="26077">
      <formula>$B2054="Cargado"</formula>
    </cfRule>
    <cfRule type="expression" dxfId="2295" priority="26089">
      <formula>$B2054="Arribado"</formula>
    </cfRule>
    <cfRule type="expression" dxfId="2296" priority="26088">
      <formula>$B2054="Solicitado"</formula>
    </cfRule>
    <cfRule type="expression" dxfId="2" priority="26079">
      <formula>$B2054="Confirmado"</formula>
    </cfRule>
    <cfRule type="expression" dxfId="2298" priority="26078">
      <formula>$B2054="Cancelado"</formula>
    </cfRule>
    <cfRule type="expression" dxfId="2300" priority="26076">
      <formula>$B2054="Frontera"</formula>
    </cfRule>
    <cfRule type="expression" dxfId="2301" priority="26075">
      <formula>$B2054="Descargado"</formula>
    </cfRule>
    <cfRule type="expression" dxfId="2302" priority="26074">
      <formula>$B2054="Liberado"</formula>
    </cfRule>
  </conditionalFormatting>
  <conditionalFormatting sqref="B2055:B2066 B2077 B2118:B2119 B2122:B2132">
    <cfRule type="expression" dxfId="2296" priority="26000">
      <formula>$B2055="Solicitado"</formula>
    </cfRule>
    <cfRule type="expression" dxfId="2295" priority="26001">
      <formula>$B2055="Arribado"</formula>
    </cfRule>
    <cfRule type="expression" dxfId="2302" priority="25994">
      <formula>$B2055="Liberado"</formula>
    </cfRule>
    <cfRule type="expression" dxfId="2296" priority="25984">
      <formula>$B2055="Solicitado"</formula>
    </cfRule>
    <cfRule type="expression" dxfId="2" priority="25983">
      <formula>$B2055="Confirmado"</formula>
    </cfRule>
    <cfRule type="expression" dxfId="2298" priority="25982">
      <formula>$B2055="Cancelado"</formula>
    </cfRule>
    <cfRule type="expression" dxfId="2300" priority="25972">
      <formula>$B2055="Frontera"</formula>
    </cfRule>
    <cfRule type="expression" dxfId="2299" priority="25981">
      <formula>$B2055="Cargado"</formula>
    </cfRule>
    <cfRule type="expression" dxfId="2300" priority="25980">
      <formula>$B2055="Frontera"</formula>
    </cfRule>
    <cfRule type="expression" dxfId="2301" priority="25979">
      <formula>$B2055="Descargado"</formula>
    </cfRule>
    <cfRule type="expression" dxfId="2302" priority="25978">
      <formula>$B2055="Liberado"</formula>
    </cfRule>
    <cfRule type="expression" dxfId="2295" priority="25977">
      <formula>$B2055="Arribado"</formula>
    </cfRule>
    <cfRule type="expression" dxfId="2296" priority="25976">
      <formula>$B2055="Solicitado"</formula>
    </cfRule>
    <cfRule type="expression" dxfId="2" priority="25975">
      <formula>$B2055="Confirmado"</formula>
    </cfRule>
    <cfRule type="expression" dxfId="2298" priority="25974">
      <formula>$B2055="Cancelado"</formula>
    </cfRule>
    <cfRule type="expression" dxfId="2299" priority="25973">
      <formula>$B2055="Cargado"</formula>
    </cfRule>
    <cfRule type="expression" dxfId="2295" priority="25993">
      <formula>$B2055="Arribado"</formula>
    </cfRule>
    <cfRule type="expression" dxfId="2301" priority="25971">
      <formula>$B2055="Descargado"</formula>
    </cfRule>
    <cfRule type="expression" dxfId="2302" priority="25970">
      <formula>$B2055="Liberado"</formula>
    </cfRule>
    <cfRule type="expression" dxfId="2302" priority="25986">
      <formula>$B2055="Liberado"</formula>
    </cfRule>
    <cfRule type="expression" dxfId="2301" priority="25995">
      <formula>$B2055="Descargado"</formula>
    </cfRule>
    <cfRule type="expression" dxfId="2300" priority="25996">
      <formula>$B2055="Frontera"</formula>
    </cfRule>
    <cfRule type="expression" dxfId="2299" priority="25997">
      <formula>$B2055="Cargado"</formula>
    </cfRule>
    <cfRule type="expression" dxfId="2298" priority="25998">
      <formula>$B2055="Cancelado"</formula>
    </cfRule>
    <cfRule type="expression" dxfId="2295" priority="25985">
      <formula>$B2055="Arribado"</formula>
    </cfRule>
    <cfRule type="expression" dxfId="2301" priority="25987">
      <formula>$B2055="Descargado"</formula>
    </cfRule>
    <cfRule type="expression" dxfId="2300" priority="25988">
      <formula>$B2055="Frontera"</formula>
    </cfRule>
    <cfRule type="expression" dxfId="2299" priority="25989">
      <formula>$B2055="Cargado"</formula>
    </cfRule>
    <cfRule type="expression" dxfId="2298" priority="25990">
      <formula>$B2055="Cancelado"</formula>
    </cfRule>
    <cfRule type="expression" dxfId="2" priority="25991">
      <formula>$B2055="Confirmado"</formula>
    </cfRule>
    <cfRule type="expression" dxfId="2296" priority="25992">
      <formula>$B2055="Solicitado"</formula>
    </cfRule>
    <cfRule type="expression" dxfId="2" priority="25999">
      <formula>$B2055="Confirmado"</formula>
    </cfRule>
  </conditionalFormatting>
  <conditionalFormatting sqref="B2067">
    <cfRule type="expression" dxfId="2299" priority="25781">
      <formula>$B2067="Cargado"</formula>
    </cfRule>
    <cfRule type="expression" dxfId="2300" priority="25780">
      <formula>$B2067="Frontera"</formula>
    </cfRule>
    <cfRule type="expression" dxfId="2301" priority="25779">
      <formula>$B2067="Descargado"</formula>
    </cfRule>
    <cfRule type="expression" dxfId="2302" priority="25762">
      <formula>$B2067="Liberado"</formula>
    </cfRule>
    <cfRule type="expression" dxfId="2302" priority="25778">
      <formula>$B2067="Liberado"</formula>
    </cfRule>
    <cfRule type="expression" dxfId="2295" priority="25777">
      <formula>$B2067="Arribado"</formula>
    </cfRule>
    <cfRule type="expression" dxfId="2296" priority="25776">
      <formula>$B2067="Solicitado"</formula>
    </cfRule>
    <cfRule type="expression" dxfId="2301" priority="25763">
      <formula>$B2067="Descargado"</formula>
    </cfRule>
    <cfRule type="expression" dxfId="2298" priority="25790">
      <formula>$B2067="Cancelado"</formula>
    </cfRule>
    <cfRule type="expression" dxfId="2298" priority="25774">
      <formula>$B2067="Cancelado"</formula>
    </cfRule>
    <cfRule type="expression" dxfId="2299" priority="25773">
      <formula>$B2067="Cargado"</formula>
    </cfRule>
    <cfRule type="expression" dxfId="2300" priority="25772">
      <formula>$B2067="Frontera"</formula>
    </cfRule>
    <cfRule type="expression" dxfId="2301" priority="25771">
      <formula>$B2067="Descargado"</formula>
    </cfRule>
    <cfRule type="expression" dxfId="2302" priority="25770">
      <formula>$B2067="Liberado"</formula>
    </cfRule>
    <cfRule type="expression" dxfId="2296" priority="25768">
      <formula>$B2067="Solicitado"</formula>
    </cfRule>
    <cfRule type="expression" dxfId="2" priority="25767">
      <formula>$B2067="Confirmado"</formula>
    </cfRule>
    <cfRule type="expression" dxfId="2298" priority="25766">
      <formula>$B2067="Cancelado"</formula>
    </cfRule>
    <cfRule type="expression" dxfId="2295" priority="25793">
      <formula>$B2067="Arribado"</formula>
    </cfRule>
    <cfRule type="expression" dxfId="2296" priority="25792">
      <formula>$B2067="Solicitado"</formula>
    </cfRule>
    <cfRule type="expression" dxfId="2300" priority="25764">
      <formula>$B2067="Frontera"</formula>
    </cfRule>
    <cfRule type="expression" dxfId="2" priority="25791">
      <formula>$B2067="Confirmado"</formula>
    </cfRule>
    <cfRule type="expression" dxfId="2299" priority="25789">
      <formula>$B2067="Cargado"</formula>
    </cfRule>
    <cfRule type="expression" dxfId="2300" priority="25788">
      <formula>$B2067="Frontera"</formula>
    </cfRule>
    <cfRule type="expression" dxfId="2299" priority="25765">
      <formula>$B2067="Cargado"</formula>
    </cfRule>
    <cfRule type="expression" dxfId="2295" priority="25769">
      <formula>$B2067="Arribado"</formula>
    </cfRule>
    <cfRule type="expression" dxfId="2301" priority="25787">
      <formula>$B2067="Descargado"</formula>
    </cfRule>
    <cfRule type="expression" dxfId="2302" priority="25786">
      <formula>$B2067="Liberado"</formula>
    </cfRule>
    <cfRule type="expression" dxfId="2295" priority="25785">
      <formula>$B2067="Arribado"</formula>
    </cfRule>
    <cfRule type="expression" dxfId="2296" priority="25784">
      <formula>$B2067="Solicitado"</formula>
    </cfRule>
    <cfRule type="expression" dxfId="2" priority="25783">
      <formula>$B2067="Confirmado"</formula>
    </cfRule>
    <cfRule type="expression" dxfId="2298" priority="25782">
      <formula>$B2067="Cancelado"</formula>
    </cfRule>
    <cfRule type="expression" dxfId="2" priority="25775">
      <formula>$B2067="Confirmado"</formula>
    </cfRule>
  </conditionalFormatting>
  <conditionalFormatting sqref="B2068:B2076">
    <cfRule type="expression" dxfId="2296" priority="25688">
      <formula>$B2068="Solicitado"</formula>
    </cfRule>
    <cfRule type="expression" dxfId="2" priority="25687">
      <formula>$B2068="Confirmado"</formula>
    </cfRule>
    <cfRule type="expression" dxfId="2298" priority="25686">
      <formula>$B2068="Cancelado"</formula>
    </cfRule>
    <cfRule type="expression" dxfId="2299" priority="25685">
      <formula>$B2068="Cargado"</formula>
    </cfRule>
    <cfRule type="expression" dxfId="2300" priority="25684">
      <formula>$B2068="Frontera"</formula>
    </cfRule>
    <cfRule type="expression" dxfId="2301" priority="25683">
      <formula>$B2068="Descargado"</formula>
    </cfRule>
    <cfRule type="expression" dxfId="2302" priority="25682">
      <formula>$B2068="Liberado"</formula>
    </cfRule>
    <cfRule type="expression" dxfId="2295" priority="25681">
      <formula>$B2068="Arribado"</formula>
    </cfRule>
    <cfRule type="expression" dxfId="2296" priority="25680">
      <formula>$B2068="Solicitado"</formula>
    </cfRule>
    <cfRule type="expression" dxfId="2" priority="25679">
      <formula>$B2068="Confirmado"</formula>
    </cfRule>
    <cfRule type="expression" dxfId="2298" priority="25678">
      <formula>$B2068="Cancelado"</formula>
    </cfRule>
    <cfRule type="expression" dxfId="2299" priority="25677">
      <formula>$B2068="Cargado"</formula>
    </cfRule>
    <cfRule type="expression" dxfId="2300" priority="25676">
      <formula>$B2068="Frontera"</formula>
    </cfRule>
    <cfRule type="expression" dxfId="2301" priority="25675">
      <formula>$B2068="Descargado"</formula>
    </cfRule>
    <cfRule type="expression" dxfId="2295" priority="25673">
      <formula>$B2068="Arribado"</formula>
    </cfRule>
    <cfRule type="expression" dxfId="2296" priority="25672">
      <formula>$B2068="Solicitado"</formula>
    </cfRule>
    <cfRule type="expression" dxfId="2" priority="25671">
      <formula>$B2068="Confirmado"</formula>
    </cfRule>
    <cfRule type="expression" dxfId="2298" priority="25670">
      <formula>$B2068="Cancelado"</formula>
    </cfRule>
    <cfRule type="expression" dxfId="2299" priority="25669">
      <formula>$B2068="Cargado"</formula>
    </cfRule>
    <cfRule type="expression" dxfId="2300" priority="25668">
      <formula>$B2068="Frontera"</formula>
    </cfRule>
    <cfRule type="expression" dxfId="2301" priority="25667">
      <formula>$B2068="Descargado"</formula>
    </cfRule>
    <cfRule type="expression" dxfId="2302" priority="25666">
      <formula>$B2068="Liberado"</formula>
    </cfRule>
    <cfRule type="expression" dxfId="2295" priority="25665">
      <formula>$B2068="Arribado"</formula>
    </cfRule>
    <cfRule type="expression" dxfId="2296" priority="25664">
      <formula>$B2068="Solicitado"</formula>
    </cfRule>
    <cfRule type="expression" dxfId="2" priority="25663">
      <formula>$B2068="Confirmado"</formula>
    </cfRule>
    <cfRule type="expression" dxfId="2298" priority="25662">
      <formula>$B2068="Cancelado"</formula>
    </cfRule>
    <cfRule type="expression" dxfId="2299" priority="25661">
      <formula>$B2068="Cargado"</formula>
    </cfRule>
    <cfRule type="expression" dxfId="2300" priority="25660">
      <formula>$B2068="Frontera"</formula>
    </cfRule>
    <cfRule type="expression" dxfId="2301" priority="25659">
      <formula>$B2068="Descargado"</formula>
    </cfRule>
    <cfRule type="expression" dxfId="2302" priority="25658">
      <formula>$B2068="Liberado"</formula>
    </cfRule>
    <cfRule type="expression" dxfId="2302" priority="25674">
      <formula>$B2068="Liberado"</formula>
    </cfRule>
    <cfRule type="expression" dxfId="2295" priority="25689">
      <formula>$B2068="Arribado"</formula>
    </cfRule>
  </conditionalFormatting>
  <conditionalFormatting sqref="B2078:B2081">
    <cfRule type="expression" dxfId="2298" priority="25574">
      <formula>$B2078="Cancelado"</formula>
    </cfRule>
    <cfRule type="expression" dxfId="2296" priority="25576">
      <formula>$B2078="Solicitado"</formula>
    </cfRule>
    <cfRule type="expression" dxfId="2299" priority="25557">
      <formula>$B2078="Cargado"</formula>
    </cfRule>
    <cfRule type="expression" dxfId="2300" priority="25556">
      <formula>$B2078="Frontera"</formula>
    </cfRule>
    <cfRule type="expression" dxfId="2301" priority="25555">
      <formula>$B2078="Descargado"</formula>
    </cfRule>
    <cfRule type="expression" dxfId="2302" priority="25554">
      <formula>$B2078="Liberado"</formula>
    </cfRule>
    <cfRule type="expression" dxfId="2298" priority="25558">
      <formula>$B2078="Cancelado"</formula>
    </cfRule>
    <cfRule type="expression" dxfId="2295" priority="25577">
      <formula>$B2078="Arribado"</formula>
    </cfRule>
    <cfRule type="expression" dxfId="2" priority="25559">
      <formula>$B2078="Confirmado"</formula>
    </cfRule>
    <cfRule type="expression" dxfId="2296" priority="25560">
      <formula>$B2078="Solicitado"</formula>
    </cfRule>
    <cfRule type="expression" dxfId="2302" priority="25578">
      <formula>$B2078="Liberado"</formula>
    </cfRule>
    <cfRule type="expression" dxfId="2301" priority="25579">
      <formula>$B2078="Descargado"</formula>
    </cfRule>
    <cfRule type="expression" dxfId="2299" priority="25581">
      <formula>$B2078="Cargado"</formula>
    </cfRule>
    <cfRule type="expression" dxfId="2298" priority="25582">
      <formula>$B2078="Cancelado"</formula>
    </cfRule>
    <cfRule type="expression" dxfId="2" priority="25583">
      <formula>$B2078="Confirmado"</formula>
    </cfRule>
    <cfRule type="expression" dxfId="2295" priority="25585">
      <formula>$B2078="Arribado"</formula>
    </cfRule>
    <cfRule type="expression" dxfId="2295" priority="25561">
      <formula>$B2078="Arribado"</formula>
    </cfRule>
    <cfRule type="expression" dxfId="2" priority="25575">
      <formula>$B2078="Confirmado"</formula>
    </cfRule>
    <cfRule type="expression" dxfId="2302" priority="25562">
      <formula>$B2078="Liberado"</formula>
    </cfRule>
    <cfRule type="expression" dxfId="2301" priority="25563">
      <formula>$B2078="Descargado"</formula>
    </cfRule>
    <cfRule type="expression" dxfId="2296" priority="25584">
      <formula>$B2078="Solicitado"</formula>
    </cfRule>
    <cfRule type="expression" dxfId="2299" priority="25565">
      <formula>$B2078="Cargado"</formula>
    </cfRule>
    <cfRule type="expression" dxfId="2300" priority="25564">
      <formula>$B2078="Frontera"</formula>
    </cfRule>
    <cfRule type="expression" dxfId="2298" priority="25566">
      <formula>$B2078="Cancelado"</formula>
    </cfRule>
    <cfRule type="expression" dxfId="2" priority="25567">
      <formula>$B2078="Confirmado"</formula>
    </cfRule>
    <cfRule type="expression" dxfId="2296" priority="25568">
      <formula>$B2078="Solicitado"</formula>
    </cfRule>
    <cfRule type="expression" dxfId="2295" priority="25569">
      <formula>$B2078="Arribado"</formula>
    </cfRule>
    <cfRule type="expression" dxfId="2302" priority="25570">
      <formula>$B2078="Liberado"</formula>
    </cfRule>
    <cfRule type="expression" dxfId="2301" priority="25571">
      <formula>$B2078="Descargado"</formula>
    </cfRule>
    <cfRule type="expression" dxfId="2300" priority="25572">
      <formula>$B2078="Frontera"</formula>
    </cfRule>
    <cfRule type="expression" dxfId="2299" priority="25573">
      <formula>$B2078="Cargado"</formula>
    </cfRule>
    <cfRule type="expression" dxfId="2300" priority="25580">
      <formula>$B2078="Frontera"</formula>
    </cfRule>
  </conditionalFormatting>
  <conditionalFormatting sqref="B2082">
    <cfRule type="expression" dxfId="2299" priority="25469">
      <formula>$B2082="Cargado"</formula>
    </cfRule>
    <cfRule type="expression" dxfId="2302" priority="25450">
      <formula>$B2082="Liberado"</formula>
    </cfRule>
    <cfRule type="expression" dxfId="2301" priority="25451">
      <formula>$B2082="Descargado"</formula>
    </cfRule>
    <cfRule type="expression" dxfId="2300" priority="25452">
      <formula>$B2082="Frontera"</formula>
    </cfRule>
    <cfRule type="expression" dxfId="2299" priority="25453">
      <formula>$B2082="Cargado"</formula>
    </cfRule>
    <cfRule type="expression" dxfId="2" priority="25455">
      <formula>$B2082="Confirmado"</formula>
    </cfRule>
    <cfRule type="expression" dxfId="2296" priority="25456">
      <formula>$B2082="Solicitado"</formula>
    </cfRule>
    <cfRule type="expression" dxfId="2295" priority="25457">
      <formula>$B2082="Arribado"</formula>
    </cfRule>
    <cfRule type="expression" dxfId="2302" priority="25458">
      <formula>$B2082="Liberado"</formula>
    </cfRule>
    <cfRule type="expression" dxfId="2301" priority="25459">
      <formula>$B2082="Descargado"</formula>
    </cfRule>
    <cfRule type="expression" dxfId="2300" priority="25460">
      <formula>$B2082="Frontera"</formula>
    </cfRule>
    <cfRule type="expression" dxfId="2299" priority="25461">
      <formula>$B2082="Cargado"</formula>
    </cfRule>
    <cfRule type="expression" dxfId="2298" priority="25462">
      <formula>$B2082="Cancelado"</formula>
    </cfRule>
    <cfRule type="expression" dxfId="2" priority="25463">
      <formula>$B2082="Confirmado"</formula>
    </cfRule>
    <cfRule type="expression" dxfId="2296" priority="25464">
      <formula>$B2082="Solicitado"</formula>
    </cfRule>
    <cfRule type="expression" dxfId="2298" priority="25454">
      <formula>$B2082="Cancelado"</formula>
    </cfRule>
    <cfRule type="expression" dxfId="2295" priority="25465">
      <formula>$B2082="Arribado"</formula>
    </cfRule>
    <cfRule type="expression" dxfId="2302" priority="25466">
      <formula>$B2082="Liberado"</formula>
    </cfRule>
    <cfRule type="expression" dxfId="2301" priority="25467">
      <formula>$B2082="Descargado"</formula>
    </cfRule>
    <cfRule type="expression" dxfId="2300" priority="25468">
      <formula>$B2082="Frontera"</formula>
    </cfRule>
    <cfRule type="expression" dxfId="2298" priority="25470">
      <formula>$B2082="Cancelado"</formula>
    </cfRule>
    <cfRule type="expression" dxfId="2" priority="25471">
      <formula>$B2082="Confirmado"</formula>
    </cfRule>
    <cfRule type="expression" dxfId="2296" priority="25472">
      <formula>$B2082="Solicitado"</formula>
    </cfRule>
    <cfRule type="expression" dxfId="2295" priority="25473">
      <formula>$B2082="Arribado"</formula>
    </cfRule>
    <cfRule type="expression" dxfId="2302" priority="25474">
      <formula>$B2082="Liberado"</formula>
    </cfRule>
    <cfRule type="expression" dxfId="2301" priority="25475">
      <formula>$B2082="Descargado"</formula>
    </cfRule>
    <cfRule type="expression" dxfId="2300" priority="25476">
      <formula>$B2082="Frontera"</formula>
    </cfRule>
    <cfRule type="expression" dxfId="2299" priority="25477">
      <formula>$B2082="Cargado"</formula>
    </cfRule>
    <cfRule type="expression" dxfId="2298" priority="25478">
      <formula>$B2082="Cancelado"</formula>
    </cfRule>
    <cfRule type="expression" dxfId="2" priority="25479">
      <formula>$B2082="Confirmado"</formula>
    </cfRule>
    <cfRule type="expression" dxfId="2296" priority="25480">
      <formula>$B2082="Solicitado"</formula>
    </cfRule>
    <cfRule type="expression" dxfId="2295" priority="25481">
      <formula>$B2082="Arribado"</formula>
    </cfRule>
  </conditionalFormatting>
  <conditionalFormatting sqref="B2083:B2085">
    <cfRule type="expression" dxfId="2" priority="25351">
      <formula>$B2083="Confirmado"</formula>
    </cfRule>
    <cfRule type="expression" dxfId="2298" priority="25374">
      <formula>$B2083="Cancelado"</formula>
    </cfRule>
    <cfRule type="expression" dxfId="2" priority="25367">
      <formula>$B2083="Confirmado"</formula>
    </cfRule>
    <cfRule type="expression" dxfId="2295" priority="25377">
      <formula>$B2083="Arribado"</formula>
    </cfRule>
    <cfRule type="expression" dxfId="2296" priority="25376">
      <formula>$B2083="Solicitado"</formula>
    </cfRule>
    <cfRule type="expression" dxfId="2" priority="25375">
      <formula>$B2083="Confirmado"</formula>
    </cfRule>
    <cfRule type="expression" dxfId="2299" priority="25373">
      <formula>$B2083="Cargado"</formula>
    </cfRule>
    <cfRule type="expression" dxfId="2300" priority="25372">
      <formula>$B2083="Frontera"</formula>
    </cfRule>
    <cfRule type="expression" dxfId="2295" priority="25353">
      <formula>$B2083="Arribado"</formula>
    </cfRule>
    <cfRule type="expression" dxfId="2301" priority="25371">
      <formula>$B2083="Descargado"</formula>
    </cfRule>
    <cfRule type="expression" dxfId="2302" priority="25346">
      <formula>$B2083="Liberado"</formula>
    </cfRule>
    <cfRule type="expression" dxfId="2301" priority="25347">
      <formula>$B2083="Descargado"</formula>
    </cfRule>
    <cfRule type="expression" dxfId="2300" priority="25348">
      <formula>$B2083="Frontera"</formula>
    </cfRule>
    <cfRule type="expression" dxfId="2299" priority="25349">
      <formula>$B2083="Cargado"</formula>
    </cfRule>
    <cfRule type="expression" dxfId="2298" priority="25350">
      <formula>$B2083="Cancelado"</formula>
    </cfRule>
    <cfRule type="expression" dxfId="2296" priority="25352">
      <formula>$B2083="Solicitado"</formula>
    </cfRule>
    <cfRule type="expression" dxfId="2302" priority="25370">
      <formula>$B2083="Liberado"</formula>
    </cfRule>
    <cfRule type="expression" dxfId="2302" priority="25354">
      <formula>$B2083="Liberado"</formula>
    </cfRule>
    <cfRule type="expression" dxfId="2301" priority="25355">
      <formula>$B2083="Descargado"</formula>
    </cfRule>
    <cfRule type="expression" dxfId="2300" priority="25356">
      <formula>$B2083="Frontera"</formula>
    </cfRule>
    <cfRule type="expression" dxfId="2299" priority="25357">
      <formula>$B2083="Cargado"</formula>
    </cfRule>
    <cfRule type="expression" dxfId="2298" priority="25358">
      <formula>$B2083="Cancelado"</formula>
    </cfRule>
    <cfRule type="expression" dxfId="2" priority="25359">
      <formula>$B2083="Confirmado"</formula>
    </cfRule>
    <cfRule type="expression" dxfId="2296" priority="25360">
      <formula>$B2083="Solicitado"</formula>
    </cfRule>
    <cfRule type="expression" dxfId="2295" priority="25361">
      <formula>$B2083="Arribado"</formula>
    </cfRule>
    <cfRule type="expression" dxfId="2302" priority="25362">
      <formula>$B2083="Liberado"</formula>
    </cfRule>
    <cfRule type="expression" dxfId="2301" priority="25363">
      <formula>$B2083="Descargado"</formula>
    </cfRule>
    <cfRule type="expression" dxfId="2300" priority="25364">
      <formula>$B2083="Frontera"</formula>
    </cfRule>
    <cfRule type="expression" dxfId="2299" priority="25365">
      <formula>$B2083="Cargado"</formula>
    </cfRule>
    <cfRule type="expression" dxfId="2295" priority="25369">
      <formula>$B2083="Arribado"</formula>
    </cfRule>
    <cfRule type="expression" dxfId="2296" priority="25368">
      <formula>$B2083="Solicitado"</formula>
    </cfRule>
    <cfRule type="expression" dxfId="2298" priority="25366">
      <formula>$B2083="Cancelado"</formula>
    </cfRule>
  </conditionalFormatting>
  <conditionalFormatting sqref="B2086:B2094">
    <cfRule type="expression" dxfId="2299" priority="25141">
      <formula>$B2086="Cargado"</formula>
    </cfRule>
    <cfRule type="expression" dxfId="2298" priority="25142">
      <formula>$B2086="Cancelado"</formula>
    </cfRule>
    <cfRule type="expression" dxfId="2" priority="25143">
      <formula>$B2086="Confirmado"</formula>
    </cfRule>
    <cfRule type="expression" dxfId="2296" priority="25144">
      <formula>$B2086="Solicitado"</formula>
    </cfRule>
    <cfRule type="expression" dxfId="2295" priority="25145">
      <formula>$B2086="Arribado"</formula>
    </cfRule>
    <cfRule type="expression" dxfId="2302" priority="25146">
      <formula>$B2086="Liberado"</formula>
    </cfRule>
    <cfRule type="expression" dxfId="2301" priority="25147">
      <formula>$B2086="Descargado"</formula>
    </cfRule>
    <cfRule type="expression" dxfId="2299" priority="25149">
      <formula>$B2086="Cargado"</formula>
    </cfRule>
    <cfRule type="expression" dxfId="2300" priority="25148">
      <formula>$B2086="Frontera"</formula>
    </cfRule>
    <cfRule type="expression" dxfId="2300" priority="25140">
      <formula>$B2086="Frontera"</formula>
    </cfRule>
    <cfRule type="expression" dxfId="2298" priority="25158">
      <formula>$B2086="Cancelado"</formula>
    </cfRule>
    <cfRule type="expression" dxfId="2300" priority="25164">
      <formula>$B2086="Frontera"</formula>
    </cfRule>
    <cfRule type="expression" dxfId="2299" priority="25157">
      <formula>$B2086="Cargado"</formula>
    </cfRule>
    <cfRule type="expression" dxfId="2300" priority="25156">
      <formula>$B2086="Frontera"</formula>
    </cfRule>
    <cfRule type="expression" dxfId="2302" priority="25154">
      <formula>$B2086="Liberado"</formula>
    </cfRule>
    <cfRule type="expression" dxfId="2302" priority="25162">
      <formula>$B2086="Liberado"</formula>
    </cfRule>
    <cfRule type="expression" dxfId="2295" priority="25153">
      <formula>$B2086="Arribado"</formula>
    </cfRule>
    <cfRule type="expression" dxfId="2296" priority="25152">
      <formula>$B2086="Solicitado"</formula>
    </cfRule>
    <cfRule type="expression" dxfId="2" priority="25151">
      <formula>$B2086="Confirmado"</formula>
    </cfRule>
    <cfRule type="expression" dxfId="2298" priority="25150">
      <formula>$B2086="Cancelado"</formula>
    </cfRule>
    <cfRule type="expression" dxfId="2295" priority="25161">
      <formula>$B2086="Arribado"</formula>
    </cfRule>
    <cfRule type="expression" dxfId="2296" priority="25160">
      <formula>$B2086="Solicitado"</formula>
    </cfRule>
    <cfRule type="expression" dxfId="2" priority="25159">
      <formula>$B2086="Confirmado"</formula>
    </cfRule>
    <cfRule type="expression" dxfId="2301" priority="25163">
      <formula>$B2086="Descargado"</formula>
    </cfRule>
    <cfRule type="expression" dxfId="2299" priority="25165">
      <formula>$B2086="Cargado"</formula>
    </cfRule>
    <cfRule type="expression" dxfId="2302" priority="25138">
      <formula>$B2086="Liberado"</formula>
    </cfRule>
    <cfRule type="expression" dxfId="2301" priority="25139">
      <formula>$B2086="Descargado"</formula>
    </cfRule>
    <cfRule type="expression" dxfId="2298" priority="25166">
      <formula>$B2086="Cancelado"</formula>
    </cfRule>
    <cfRule type="expression" dxfId="2" priority="25167">
      <formula>$B2086="Confirmado"</formula>
    </cfRule>
    <cfRule type="expression" dxfId="2296" priority="25168">
      <formula>$B2086="Solicitado"</formula>
    </cfRule>
    <cfRule type="expression" dxfId="2301" priority="25155">
      <formula>$B2086="Descargado"</formula>
    </cfRule>
    <cfRule type="expression" dxfId="2295" priority="25169">
      <formula>$B2086="Arribado"</formula>
    </cfRule>
  </conditionalFormatting>
  <conditionalFormatting sqref="B2095">
    <cfRule type="expression" dxfId="2299" priority="25245">
      <formula>$B2095="Cargado"</formula>
    </cfRule>
    <cfRule type="expression" dxfId="2300" priority="25244">
      <formula>$B2095="Frontera"</formula>
    </cfRule>
    <cfRule type="expression" dxfId="2301" priority="25243">
      <formula>$B2095="Descargado"</formula>
    </cfRule>
    <cfRule type="expression" dxfId="2302" priority="25242">
      <formula>$B2095="Liberado"</formula>
    </cfRule>
    <cfRule type="expression" dxfId="2295" priority="25257">
      <formula>$B2095="Arribado"</formula>
    </cfRule>
    <cfRule type="expression" dxfId="2295" priority="25273">
      <formula>$B2095="Arribado"</formula>
    </cfRule>
    <cfRule type="expression" dxfId="2296" priority="25272">
      <formula>$B2095="Solicitado"</formula>
    </cfRule>
    <cfRule type="expression" dxfId="2" priority="25271">
      <formula>$B2095="Confirmado"</formula>
    </cfRule>
    <cfRule type="expression" dxfId="2298" priority="25270">
      <formula>$B2095="Cancelado"</formula>
    </cfRule>
    <cfRule type="expression" dxfId="2299" priority="25269">
      <formula>$B2095="Cargado"</formula>
    </cfRule>
    <cfRule type="expression" dxfId="2300" priority="25268">
      <formula>$B2095="Frontera"</formula>
    </cfRule>
    <cfRule type="expression" dxfId="2301" priority="25267">
      <formula>$B2095="Descargado"</formula>
    </cfRule>
    <cfRule type="expression" dxfId="2302" priority="25266">
      <formula>$B2095="Liberado"</formula>
    </cfRule>
    <cfRule type="expression" dxfId="2295" priority="25265">
      <formula>$B2095="Arribado"</formula>
    </cfRule>
    <cfRule type="expression" dxfId="2296" priority="25264">
      <formula>$B2095="Solicitado"</formula>
    </cfRule>
    <cfRule type="expression" dxfId="2" priority="25263">
      <formula>$B2095="Confirmado"</formula>
    </cfRule>
    <cfRule type="expression" dxfId="2298" priority="25262">
      <formula>$B2095="Cancelado"</formula>
    </cfRule>
    <cfRule type="expression" dxfId="2299" priority="25261">
      <formula>$B2095="Cargado"</formula>
    </cfRule>
    <cfRule type="expression" dxfId="2300" priority="25260">
      <formula>$B2095="Frontera"</formula>
    </cfRule>
    <cfRule type="expression" dxfId="2301" priority="25259">
      <formula>$B2095="Descargado"</formula>
    </cfRule>
    <cfRule type="expression" dxfId="2302" priority="25258">
      <formula>$B2095="Liberado"</formula>
    </cfRule>
    <cfRule type="expression" dxfId="2296" priority="25256">
      <formula>$B2095="Solicitado"</formula>
    </cfRule>
    <cfRule type="expression" dxfId="2" priority="25255">
      <formula>$B2095="Confirmado"</formula>
    </cfRule>
    <cfRule type="expression" dxfId="2298" priority="25254">
      <formula>$B2095="Cancelado"</formula>
    </cfRule>
    <cfRule type="expression" dxfId="2299" priority="25253">
      <formula>$B2095="Cargado"</formula>
    </cfRule>
    <cfRule type="expression" dxfId="2300" priority="25252">
      <formula>$B2095="Frontera"</formula>
    </cfRule>
    <cfRule type="expression" dxfId="2301" priority="25251">
      <formula>$B2095="Descargado"</formula>
    </cfRule>
    <cfRule type="expression" dxfId="2302" priority="25250">
      <formula>$B2095="Liberado"</formula>
    </cfRule>
    <cfRule type="expression" dxfId="2295" priority="25249">
      <formula>$B2095="Arribado"</formula>
    </cfRule>
    <cfRule type="expression" dxfId="2296" priority="25248">
      <formula>$B2095="Solicitado"</formula>
    </cfRule>
    <cfRule type="expression" dxfId="2" priority="25247">
      <formula>$B2095="Confirmado"</formula>
    </cfRule>
    <cfRule type="expression" dxfId="2298" priority="25246">
      <formula>$B2095="Cancelado"</formula>
    </cfRule>
  </conditionalFormatting>
  <conditionalFormatting sqref="B2096">
    <cfRule type="expression" dxfId="2295" priority="24793">
      <formula>$B2096="Arribado"</formula>
    </cfRule>
    <cfRule type="expression" dxfId="2299" priority="24805">
      <formula>$B2096="Cargado"</formula>
    </cfRule>
    <cfRule type="expression" dxfId="2298" priority="24806">
      <formula>$B2096="Cancelado"</formula>
    </cfRule>
    <cfRule type="expression" dxfId="2" priority="24807">
      <formula>$B2096="Confirmado"</formula>
    </cfRule>
    <cfRule type="expression" dxfId="2296" priority="24808">
      <formula>$B2096="Solicitado"</formula>
    </cfRule>
    <cfRule type="expression" dxfId="2295" priority="24809">
      <formula>$B2096="Arribado"</formula>
    </cfRule>
    <cfRule type="expression" dxfId="2302" priority="24810">
      <formula>$B2096="Liberado"</formula>
    </cfRule>
    <cfRule type="expression" dxfId="2301" priority="24811">
      <formula>$B2096="Descargado"</formula>
    </cfRule>
    <cfRule type="expression" dxfId="2300" priority="24812">
      <formula>$B2096="Frontera"</formula>
    </cfRule>
    <cfRule type="expression" dxfId="2295" priority="24817">
      <formula>$B2096="Arribado"</formula>
    </cfRule>
    <cfRule type="expression" dxfId="2298" priority="24814">
      <formula>$B2096="Cancelado"</formula>
    </cfRule>
    <cfRule type="expression" dxfId="2" priority="24815">
      <formula>$B2096="Confirmado"</formula>
    </cfRule>
    <cfRule type="expression" dxfId="2296" priority="24816">
      <formula>$B2096="Solicitado"</formula>
    </cfRule>
    <cfRule type="expression" dxfId="2302" priority="24786">
      <formula>$B2096="Liberado"</formula>
    </cfRule>
    <cfRule type="expression" dxfId="2301" priority="24787">
      <formula>$B2096="Descargado"</formula>
    </cfRule>
    <cfRule type="expression" dxfId="2300" priority="24788">
      <formula>$B2096="Frontera"</formula>
    </cfRule>
    <cfRule type="expression" dxfId="2299" priority="24789">
      <formula>$B2096="Cargado"</formula>
    </cfRule>
    <cfRule type="expression" dxfId="2298" priority="24790">
      <formula>$B2096="Cancelado"</formula>
    </cfRule>
    <cfRule type="expression" dxfId="2" priority="24791">
      <formula>$B2096="Confirmado"</formula>
    </cfRule>
    <cfRule type="expression" dxfId="2296" priority="24792">
      <formula>$B2096="Solicitado"</formula>
    </cfRule>
    <cfRule type="expression" dxfId="2299" priority="24813">
      <formula>$B2096="Cargado"</formula>
    </cfRule>
    <cfRule type="expression" dxfId="2302" priority="24794">
      <formula>$B2096="Liberado"</formula>
    </cfRule>
    <cfRule type="expression" dxfId="2301" priority="24795">
      <formula>$B2096="Descargado"</formula>
    </cfRule>
    <cfRule type="expression" dxfId="2300" priority="24796">
      <formula>$B2096="Frontera"</formula>
    </cfRule>
    <cfRule type="expression" dxfId="2299" priority="24797">
      <formula>$B2096="Cargado"</formula>
    </cfRule>
    <cfRule type="expression" dxfId="2298" priority="24798">
      <formula>$B2096="Cancelado"</formula>
    </cfRule>
    <cfRule type="expression" dxfId="2" priority="24799">
      <formula>$B2096="Confirmado"</formula>
    </cfRule>
    <cfRule type="expression" dxfId="2296" priority="24800">
      <formula>$B2096="Solicitado"</formula>
    </cfRule>
    <cfRule type="expression" dxfId="2295" priority="24801">
      <formula>$B2096="Arribado"</formula>
    </cfRule>
    <cfRule type="expression" dxfId="2302" priority="24802">
      <formula>$B2096="Liberado"</formula>
    </cfRule>
    <cfRule type="expression" dxfId="2301" priority="24803">
      <formula>$B2096="Descargado"</formula>
    </cfRule>
    <cfRule type="expression" dxfId="2300" priority="24804">
      <formula>$B2096="Frontera"</formula>
    </cfRule>
  </conditionalFormatting>
  <conditionalFormatting sqref="B2097:B2099 B2104:B2106 B2110:B2114">
    <cfRule type="expression" dxfId="2301" priority="24691">
      <formula>$B2097="Descargado"</formula>
    </cfRule>
    <cfRule type="expression" dxfId="2300" priority="24692">
      <formula>$B2097="Frontera"</formula>
    </cfRule>
    <cfRule type="expression" dxfId="2299" priority="24693">
      <formula>$B2097="Cargado"</formula>
    </cfRule>
    <cfRule type="expression" dxfId="2298" priority="24694">
      <formula>$B2097="Cancelado"</formula>
    </cfRule>
    <cfRule type="expression" dxfId="2" priority="24695">
      <formula>$B2097="Confirmado"</formula>
    </cfRule>
    <cfRule type="expression" dxfId="2296" priority="24696">
      <formula>$B2097="Solicitado"</formula>
    </cfRule>
    <cfRule type="expression" dxfId="2300" priority="24708">
      <formula>$B2097="Frontera"</formula>
    </cfRule>
    <cfRule type="expression" dxfId="2299" priority="24709">
      <formula>$B2097="Cargado"</formula>
    </cfRule>
    <cfRule type="expression" dxfId="2298" priority="24710">
      <formula>$B2097="Cancelado"</formula>
    </cfRule>
    <cfRule type="expression" dxfId="2" priority="24711">
      <formula>$B2097="Confirmado"</formula>
    </cfRule>
    <cfRule type="expression" dxfId="2296" priority="24712">
      <formula>$B2097="Solicitado"</formula>
    </cfRule>
    <cfRule type="expression" dxfId="2295" priority="24713">
      <formula>$B2097="Arribado"</formula>
    </cfRule>
    <cfRule type="expression" dxfId="2295" priority="24697">
      <formula>$B2097="Arribado"</formula>
    </cfRule>
    <cfRule type="expression" dxfId="2299" priority="24685">
      <formula>$B2097="Cargado"</formula>
    </cfRule>
    <cfRule type="expression" dxfId="2302" priority="24698">
      <formula>$B2097="Liberado"</formula>
    </cfRule>
    <cfRule type="expression" dxfId="2301" priority="24699">
      <formula>$B2097="Descargado"</formula>
    </cfRule>
    <cfRule type="expression" dxfId="2300" priority="24700">
      <formula>$B2097="Frontera"</formula>
    </cfRule>
    <cfRule type="expression" dxfId="2299" priority="24701">
      <formula>$B2097="Cargado"</formula>
    </cfRule>
    <cfRule type="expression" dxfId="2298" priority="24702">
      <formula>$B2097="Cancelado"</formula>
    </cfRule>
    <cfRule type="expression" dxfId="2" priority="24703">
      <formula>$B2097="Confirmado"</formula>
    </cfRule>
    <cfRule type="expression" dxfId="2296" priority="24704">
      <formula>$B2097="Solicitado"</formula>
    </cfRule>
    <cfRule type="expression" dxfId="2295" priority="24705">
      <formula>$B2097="Arribado"</formula>
    </cfRule>
    <cfRule type="expression" dxfId="2302" priority="24706">
      <formula>$B2097="Liberado"</formula>
    </cfRule>
    <cfRule type="expression" dxfId="2301" priority="24707">
      <formula>$B2097="Descargado"</formula>
    </cfRule>
    <cfRule type="expression" dxfId="2" priority="24687">
      <formula>$B2097="Confirmado"</formula>
    </cfRule>
    <cfRule type="expression" dxfId="2302" priority="24682">
      <formula>$B2097="Liberado"</formula>
    </cfRule>
    <cfRule type="expression" dxfId="2301" priority="24683">
      <formula>$B2097="Descargado"</formula>
    </cfRule>
    <cfRule type="expression" dxfId="2300" priority="24684">
      <formula>$B2097="Frontera"</formula>
    </cfRule>
    <cfRule type="expression" dxfId="2298" priority="24686">
      <formula>$B2097="Cancelado"</formula>
    </cfRule>
    <cfRule type="expression" dxfId="2296" priority="24688">
      <formula>$B2097="Solicitado"</formula>
    </cfRule>
    <cfRule type="expression" dxfId="2295" priority="24689">
      <formula>$B2097="Arribado"</formula>
    </cfRule>
    <cfRule type="expression" dxfId="2302" priority="24690">
      <formula>$B2097="Liberado"</formula>
    </cfRule>
  </conditionalFormatting>
  <conditionalFormatting sqref="B2101">
    <cfRule type="expression" dxfId="2295" priority="24593">
      <formula>$B2101="Arribado"</formula>
    </cfRule>
    <cfRule type="expression" dxfId="2296" priority="24592">
      <formula>$B2101="Solicitado"</formula>
    </cfRule>
    <cfRule type="expression" dxfId="2" priority="24591">
      <formula>$B2101="Confirmado"</formula>
    </cfRule>
    <cfRule type="expression" dxfId="2298" priority="24590">
      <formula>$B2101="Cancelado"</formula>
    </cfRule>
    <cfRule type="expression" dxfId="2301" priority="24587">
      <formula>$B2101="Descargado"</formula>
    </cfRule>
    <cfRule type="expression" dxfId="2299" priority="24589">
      <formula>$B2101="Cargado"</formula>
    </cfRule>
    <cfRule type="expression" dxfId="2300" priority="24588">
      <formula>$B2101="Frontera"</formula>
    </cfRule>
    <cfRule type="expression" dxfId="2295" priority="24585">
      <formula>$B2101="Arribado"</formula>
    </cfRule>
    <cfRule type="expression" dxfId="2302" priority="24586">
      <formula>$B2101="Liberado"</formula>
    </cfRule>
    <cfRule type="expression" dxfId="2300" priority="24580">
      <formula>$B2101="Frontera"</formula>
    </cfRule>
    <cfRule type="expression" dxfId="2299" priority="24581">
      <formula>$B2101="Cargado"</formula>
    </cfRule>
    <cfRule type="expression" dxfId="2298" priority="24582">
      <formula>$B2101="Cancelado"</formula>
    </cfRule>
    <cfRule type="expression" dxfId="2" priority="24599">
      <formula>$B2101="Confirmado"</formula>
    </cfRule>
    <cfRule type="expression" dxfId="2" priority="24583">
      <formula>$B2101="Confirmado"</formula>
    </cfRule>
    <cfRule type="expression" dxfId="2301" priority="24579">
      <formula>$B2101="Descargado"</formula>
    </cfRule>
    <cfRule type="expression" dxfId="2302" priority="24578">
      <formula>$B2101="Liberado"</formula>
    </cfRule>
    <cfRule type="expression" dxfId="2302" priority="24594">
      <formula>$B2101="Liberado"</formula>
    </cfRule>
    <cfRule type="expression" dxfId="2295" priority="24609">
      <formula>$B2101="Arribado"</formula>
    </cfRule>
    <cfRule type="expression" dxfId="2296" priority="24608">
      <formula>$B2101="Solicitado"</formula>
    </cfRule>
    <cfRule type="expression" dxfId="2" priority="24607">
      <formula>$B2101="Confirmado"</formula>
    </cfRule>
    <cfRule type="expression" dxfId="2298" priority="24606">
      <formula>$B2101="Cancelado"</formula>
    </cfRule>
    <cfRule type="expression" dxfId="2296" priority="24584">
      <formula>$B2101="Solicitado"</formula>
    </cfRule>
    <cfRule type="expression" dxfId="2299" priority="24605">
      <formula>$B2101="Cargado"</formula>
    </cfRule>
    <cfRule type="expression" dxfId="2300" priority="24604">
      <formula>$B2101="Frontera"</formula>
    </cfRule>
    <cfRule type="expression" dxfId="2301" priority="24603">
      <formula>$B2101="Descargado"</formula>
    </cfRule>
    <cfRule type="expression" dxfId="2302" priority="24602">
      <formula>$B2101="Liberado"</formula>
    </cfRule>
    <cfRule type="expression" dxfId="2295" priority="24601">
      <formula>$B2101="Arribado"</formula>
    </cfRule>
    <cfRule type="expression" dxfId="2296" priority="24600">
      <formula>$B2101="Solicitado"</formula>
    </cfRule>
    <cfRule type="expression" dxfId="2298" priority="24598">
      <formula>$B2101="Cancelado"</formula>
    </cfRule>
    <cfRule type="expression" dxfId="2299" priority="24597">
      <formula>$B2101="Cargado"</formula>
    </cfRule>
    <cfRule type="expression" dxfId="2300" priority="24596">
      <formula>$B2101="Frontera"</formula>
    </cfRule>
    <cfRule type="expression" dxfId="2301" priority="24595">
      <formula>$B2101="Descargado"</formula>
    </cfRule>
  </conditionalFormatting>
  <conditionalFormatting sqref="B2102 B2109 B2115">
    <cfRule type="expression" dxfId="2" priority="24479">
      <formula>$B2102="Confirmado"</formula>
    </cfRule>
    <cfRule type="expression" dxfId="2298" priority="24478">
      <formula>$B2102="Cancelado"</formula>
    </cfRule>
    <cfRule type="expression" dxfId="2299" priority="24477">
      <formula>$B2102="Cargado"</formula>
    </cfRule>
    <cfRule type="expression" dxfId="2300" priority="24476">
      <formula>$B2102="Frontera"</formula>
    </cfRule>
    <cfRule type="expression" dxfId="2301" priority="24475">
      <formula>$B2102="Descargado"</formula>
    </cfRule>
    <cfRule type="expression" dxfId="2302" priority="24474">
      <formula>$B2102="Liberado"</formula>
    </cfRule>
    <cfRule type="expression" dxfId="2296" priority="24480">
      <formula>$B2102="Solicitado"</formula>
    </cfRule>
    <cfRule type="expression" dxfId="2300" priority="24500">
      <formula>$B2102="Frontera"</formula>
    </cfRule>
    <cfRule type="expression" dxfId="2299" priority="24501">
      <formula>$B2102="Cargado"</formula>
    </cfRule>
    <cfRule type="expression" dxfId="2298" priority="24502">
      <formula>$B2102="Cancelado"</formula>
    </cfRule>
    <cfRule type="expression" dxfId="2296" priority="24504">
      <formula>$B2102="Solicitado"</formula>
    </cfRule>
    <cfRule type="expression" dxfId="2295" priority="24505">
      <formula>$B2102="Arribado"</formula>
    </cfRule>
    <cfRule type="expression" dxfId="2296" priority="24496">
      <formula>$B2102="Solicitado"</formula>
    </cfRule>
    <cfRule type="expression" dxfId="2295" priority="24481">
      <formula>$B2102="Arribado"</formula>
    </cfRule>
    <cfRule type="expression" dxfId="2299" priority="24493">
      <formula>$B2102="Cargado"</formula>
    </cfRule>
    <cfRule type="expression" dxfId="2302" priority="24482">
      <formula>$B2102="Liberado"</formula>
    </cfRule>
    <cfRule type="expression" dxfId="2300" priority="24484">
      <formula>$B2102="Frontera"</formula>
    </cfRule>
    <cfRule type="expression" dxfId="2301" priority="24483">
      <formula>$B2102="Descargado"</formula>
    </cfRule>
    <cfRule type="expression" dxfId="2299" priority="24485">
      <formula>$B2102="Cargado"</formula>
    </cfRule>
    <cfRule type="expression" dxfId="2298" priority="24486">
      <formula>$B2102="Cancelado"</formula>
    </cfRule>
    <cfRule type="expression" dxfId="2" priority="24487">
      <formula>$B2102="Confirmado"</formula>
    </cfRule>
    <cfRule type="expression" dxfId="2" priority="24503">
      <formula>$B2102="Confirmado"</formula>
    </cfRule>
    <cfRule type="expression" dxfId="2296" priority="24488">
      <formula>$B2102="Solicitado"</formula>
    </cfRule>
    <cfRule type="expression" dxfId="2295" priority="24489">
      <formula>$B2102="Arribado"</formula>
    </cfRule>
    <cfRule type="expression" dxfId="2302" priority="24490">
      <formula>$B2102="Liberado"</formula>
    </cfRule>
    <cfRule type="expression" dxfId="2301" priority="24491">
      <formula>$B2102="Descargado"</formula>
    </cfRule>
    <cfRule type="expression" dxfId="2300" priority="24492">
      <formula>$B2102="Frontera"</formula>
    </cfRule>
    <cfRule type="expression" dxfId="2298" priority="24494">
      <formula>$B2102="Cancelado"</formula>
    </cfRule>
    <cfRule type="expression" dxfId="2" priority="24495">
      <formula>$B2102="Confirmado"</formula>
    </cfRule>
    <cfRule type="expression" dxfId="2295" priority="24497">
      <formula>$B2102="Arribado"</formula>
    </cfRule>
    <cfRule type="expression" dxfId="2302" priority="24498">
      <formula>$B2102="Liberado"</formula>
    </cfRule>
    <cfRule type="expression" dxfId="2301" priority="24499">
      <formula>$B2102="Descargado"</formula>
    </cfRule>
  </conditionalFormatting>
  <conditionalFormatting sqref="B2103">
    <cfRule type="expression" dxfId="2295" priority="24297">
      <formula>$B2103="Arribado"</formula>
    </cfRule>
    <cfRule type="expression" dxfId="2296" priority="24296">
      <formula>$B2103="Solicitado"</formula>
    </cfRule>
    <cfRule type="expression" dxfId="2" priority="24295">
      <formula>$B2103="Confirmado"</formula>
    </cfRule>
    <cfRule type="expression" dxfId="2298" priority="24294">
      <formula>$B2103="Cancelado"</formula>
    </cfRule>
    <cfRule type="expression" dxfId="2299" priority="24293">
      <formula>$B2103="Cargado"</formula>
    </cfRule>
    <cfRule type="expression" dxfId="2301" priority="24291">
      <formula>$B2103="Descargado"</formula>
    </cfRule>
    <cfRule type="expression" dxfId="2" priority="24287">
      <formula>$B2103="Confirmado"</formula>
    </cfRule>
    <cfRule type="expression" dxfId="2296" priority="24288">
      <formula>$B2103="Solicitado"</formula>
    </cfRule>
    <cfRule type="expression" dxfId="2301" priority="24267">
      <formula>$B2103="Descargado"</formula>
    </cfRule>
    <cfRule type="expression" dxfId="2299" priority="24269">
      <formula>$B2103="Cargado"</formula>
    </cfRule>
    <cfRule type="expression" dxfId="2298" priority="24270">
      <formula>$B2103="Cancelado"</formula>
    </cfRule>
    <cfRule type="expression" dxfId="2" priority="24271">
      <formula>$B2103="Confirmado"</formula>
    </cfRule>
    <cfRule type="expression" dxfId="2296" priority="24272">
      <formula>$B2103="Solicitado"</formula>
    </cfRule>
    <cfRule type="expression" dxfId="2302" priority="24266">
      <formula>$B2103="Liberado"</formula>
    </cfRule>
    <cfRule type="expression" dxfId="2295" priority="24273">
      <formula>$B2103="Arribado"</formula>
    </cfRule>
    <cfRule type="expression" dxfId="2302" priority="24274">
      <formula>$B2103="Liberado"</formula>
    </cfRule>
    <cfRule type="expression" dxfId="2301" priority="24275">
      <formula>$B2103="Descargado"</formula>
    </cfRule>
    <cfRule type="expression" dxfId="2300" priority="24276">
      <formula>$B2103="Frontera"</formula>
    </cfRule>
    <cfRule type="expression" dxfId="2300" priority="24268">
      <formula>$B2103="Frontera"</formula>
    </cfRule>
    <cfRule type="expression" dxfId="2300" priority="24292">
      <formula>$B2103="Frontera"</formula>
    </cfRule>
    <cfRule type="expression" dxfId="2299" priority="24277">
      <formula>$B2103="Cargado"</formula>
    </cfRule>
    <cfRule type="expression" dxfId="2298" priority="24278">
      <formula>$B2103="Cancelado"</formula>
    </cfRule>
    <cfRule type="expression" dxfId="2" priority="24279">
      <formula>$B2103="Confirmado"</formula>
    </cfRule>
    <cfRule type="expression" dxfId="2296" priority="24280">
      <formula>$B2103="Solicitado"</formula>
    </cfRule>
    <cfRule type="expression" dxfId="2295" priority="24281">
      <formula>$B2103="Arribado"</formula>
    </cfRule>
    <cfRule type="expression" dxfId="2302" priority="24282">
      <formula>$B2103="Liberado"</formula>
    </cfRule>
    <cfRule type="expression" dxfId="2301" priority="24283">
      <formula>$B2103="Descargado"</formula>
    </cfRule>
    <cfRule type="expression" dxfId="2300" priority="24284">
      <formula>$B2103="Frontera"</formula>
    </cfRule>
    <cfRule type="expression" dxfId="2299" priority="24285">
      <formula>$B2103="Cargado"</formula>
    </cfRule>
    <cfRule type="expression" dxfId="2295" priority="24289">
      <formula>$B2103="Arribado"</formula>
    </cfRule>
    <cfRule type="expression" dxfId="2302" priority="24290">
      <formula>$B2103="Liberado"</formula>
    </cfRule>
    <cfRule type="expression" dxfId="2298" priority="24286">
      <formula>$B2103="Cancelado"</formula>
    </cfRule>
  </conditionalFormatting>
  <conditionalFormatting sqref="B2107:B2108">
    <cfRule type="expression" dxfId="2" priority="23983">
      <formula>$B2107="Confirmado"</formula>
    </cfRule>
    <cfRule type="expression" dxfId="2300" priority="23964">
      <formula>$B2107="Frontera"</formula>
    </cfRule>
    <cfRule type="expression" dxfId="2301" priority="23963">
      <formula>$B2107="Descargado"</formula>
    </cfRule>
    <cfRule type="expression" dxfId="2302" priority="23962">
      <formula>$B2107="Liberado"</formula>
    </cfRule>
    <cfRule type="expression" dxfId="2295" priority="23961">
      <formula>$B2107="Arribado"</formula>
    </cfRule>
    <cfRule type="expression" dxfId="2296" priority="23960">
      <formula>$B2107="Solicitado"</formula>
    </cfRule>
    <cfRule type="expression" dxfId="2" priority="23959">
      <formula>$B2107="Confirmado"</formula>
    </cfRule>
    <cfRule type="expression" dxfId="2295" priority="23985">
      <formula>$B2107="Arribado"</formula>
    </cfRule>
    <cfRule type="expression" dxfId="2296" priority="23984">
      <formula>$B2107="Solicitado"</formula>
    </cfRule>
    <cfRule type="expression" dxfId="2298" priority="23982">
      <formula>$B2107="Cancelado"</formula>
    </cfRule>
    <cfRule type="expression" dxfId="2299" priority="23981">
      <formula>$B2107="Cargado"</formula>
    </cfRule>
    <cfRule type="expression" dxfId="2300" priority="23980">
      <formula>$B2107="Frontera"</formula>
    </cfRule>
    <cfRule type="expression" dxfId="2301" priority="23979">
      <formula>$B2107="Descargado"</formula>
    </cfRule>
    <cfRule type="expression" dxfId="2302" priority="23978">
      <formula>$B2107="Liberado"</formula>
    </cfRule>
    <cfRule type="expression" dxfId="2295" priority="23977">
      <formula>$B2107="Arribado"</formula>
    </cfRule>
    <cfRule type="expression" dxfId="2296" priority="23976">
      <formula>$B2107="Solicitado"</formula>
    </cfRule>
    <cfRule type="expression" dxfId="2" priority="23975">
      <formula>$B2107="Confirmado"</formula>
    </cfRule>
    <cfRule type="expression" dxfId="2298" priority="23974">
      <formula>$B2107="Cancelado"</formula>
    </cfRule>
    <cfRule type="expression" dxfId="2299" priority="23973">
      <formula>$B2107="Cargado"</formula>
    </cfRule>
    <cfRule type="expression" dxfId="2300" priority="23972">
      <formula>$B2107="Frontera"</formula>
    </cfRule>
    <cfRule type="expression" dxfId="2301" priority="23971">
      <formula>$B2107="Descargado"</formula>
    </cfRule>
    <cfRule type="expression" dxfId="2302" priority="23970">
      <formula>$B2107="Liberado"</formula>
    </cfRule>
    <cfRule type="expression" dxfId="2295" priority="23969">
      <formula>$B2107="Arribado"</formula>
    </cfRule>
    <cfRule type="expression" dxfId="2296" priority="23968">
      <formula>$B2107="Solicitado"</formula>
    </cfRule>
    <cfRule type="expression" dxfId="2" priority="23967">
      <formula>$B2107="Confirmado"</formula>
    </cfRule>
    <cfRule type="expression" dxfId="2298" priority="23966">
      <formula>$B2107="Cancelado"</formula>
    </cfRule>
    <cfRule type="expression" dxfId="2299" priority="23965">
      <formula>$B2107="Cargado"</formula>
    </cfRule>
    <cfRule type="expression" dxfId="2298" priority="23958">
      <formula>$B2107="Cancelado"</formula>
    </cfRule>
    <cfRule type="expression" dxfId="2299" priority="23957">
      <formula>$B2107="Cargado"</formula>
    </cfRule>
    <cfRule type="expression" dxfId="2300" priority="23956">
      <formula>$B2107="Frontera"</formula>
    </cfRule>
    <cfRule type="expression" dxfId="2301" priority="23955">
      <formula>$B2107="Descargado"</formula>
    </cfRule>
    <cfRule type="expression" dxfId="2302" priority="23954">
      <formula>$B2107="Liberado"</formula>
    </cfRule>
  </conditionalFormatting>
  <conditionalFormatting sqref="B2116 B2118:B2119 B2122:B2132">
    <cfRule type="expression" dxfId="2295" priority="24401">
      <formula>$B2116="Arribado"</formula>
    </cfRule>
    <cfRule type="expression" dxfId="2296" priority="24400">
      <formula>$B2116="Solicitado"</formula>
    </cfRule>
    <cfRule type="expression" dxfId="2" priority="24399">
      <formula>$B2116="Confirmado"</formula>
    </cfRule>
    <cfRule type="expression" dxfId="2298" priority="24398">
      <formula>$B2116="Cancelado"</formula>
    </cfRule>
    <cfRule type="expression" dxfId="2299" priority="24397">
      <formula>$B2116="Cargado"</formula>
    </cfRule>
    <cfRule type="expression" dxfId="2296" priority="24376">
      <formula>$B2116="Solicitado"</formula>
    </cfRule>
    <cfRule type="expression" dxfId="2" priority="24375">
      <formula>$B2116="Confirmado"</formula>
    </cfRule>
    <cfRule type="expression" dxfId="2298" priority="24374">
      <formula>$B2116="Cancelado"</formula>
    </cfRule>
    <cfRule type="expression" dxfId="2296" priority="24392">
      <formula>$B2116="Solicitado"</formula>
    </cfRule>
    <cfRule type="expression" dxfId="2299" priority="24373">
      <formula>$B2116="Cargado"</formula>
    </cfRule>
    <cfRule type="expression" dxfId="2300" priority="24372">
      <formula>$B2116="Frontera"</formula>
    </cfRule>
    <cfRule type="expression" dxfId="2301" priority="24371">
      <formula>$B2116="Descargado"</formula>
    </cfRule>
    <cfRule type="expression" dxfId="2300" priority="24396">
      <formula>$B2116="Frontera"</formula>
    </cfRule>
    <cfRule type="expression" dxfId="2301" priority="24395">
      <formula>$B2116="Descargado"</formula>
    </cfRule>
    <cfRule type="expression" dxfId="2302" priority="24394">
      <formula>$B2116="Liberado"</formula>
    </cfRule>
    <cfRule type="expression" dxfId="2295" priority="24393">
      <formula>$B2116="Arribado"</formula>
    </cfRule>
    <cfRule type="expression" dxfId="2302" priority="24370">
      <formula>$B2116="Liberado"</formula>
    </cfRule>
    <cfRule type="expression" dxfId="2" priority="24391">
      <formula>$B2116="Confirmado"</formula>
    </cfRule>
    <cfRule type="expression" dxfId="2298" priority="24390">
      <formula>$B2116="Cancelado"</formula>
    </cfRule>
    <cfRule type="expression" dxfId="2299" priority="24389">
      <formula>$B2116="Cargado"</formula>
    </cfRule>
    <cfRule type="expression" dxfId="2300" priority="24388">
      <formula>$B2116="Frontera"</formula>
    </cfRule>
    <cfRule type="expression" dxfId="2301" priority="24387">
      <formula>$B2116="Descargado"</formula>
    </cfRule>
    <cfRule type="expression" dxfId="2302" priority="24386">
      <formula>$B2116="Liberado"</formula>
    </cfRule>
    <cfRule type="expression" dxfId="2295" priority="24385">
      <formula>$B2116="Arribado"</formula>
    </cfRule>
    <cfRule type="expression" dxfId="2296" priority="24384">
      <formula>$B2116="Solicitado"</formula>
    </cfRule>
    <cfRule type="expression" dxfId="2" priority="24383">
      <formula>$B2116="Confirmado"</formula>
    </cfRule>
    <cfRule type="expression" dxfId="2298" priority="24382">
      <formula>$B2116="Cancelado"</formula>
    </cfRule>
    <cfRule type="expression" dxfId="2299" priority="24381">
      <formula>$B2116="Cargado"</formula>
    </cfRule>
    <cfRule type="expression" dxfId="2300" priority="24380">
      <formula>$B2116="Frontera"</formula>
    </cfRule>
    <cfRule type="expression" dxfId="2301" priority="24379">
      <formula>$B2116="Descargado"</formula>
    </cfRule>
    <cfRule type="expression" dxfId="2302" priority="24378">
      <formula>$B2116="Liberado"</formula>
    </cfRule>
    <cfRule type="expression" dxfId="2295" priority="24377">
      <formula>$B2116="Arribado"</formula>
    </cfRule>
  </conditionalFormatting>
  <conditionalFormatting sqref="B2117">
    <cfRule type="expression" dxfId="2298" priority="23862">
      <formula>$B2117="Cancelado"</formula>
    </cfRule>
    <cfRule type="expression" dxfId="2299" priority="23861">
      <formula>$B2117="Cargado"</formula>
    </cfRule>
    <cfRule type="expression" dxfId="2300" priority="23860">
      <formula>$B2117="Frontera"</formula>
    </cfRule>
    <cfRule type="expression" dxfId="2302" priority="23858">
      <formula>$B2117="Liberado"</formula>
    </cfRule>
    <cfRule type="expression" dxfId="2295" priority="23857">
      <formula>$B2117="Arribado"</formula>
    </cfRule>
    <cfRule type="expression" dxfId="2296" priority="23856">
      <formula>$B2117="Solicitado"</formula>
    </cfRule>
    <cfRule type="expression" dxfId="2301" priority="23859">
      <formula>$B2117="Descargado"</formula>
    </cfRule>
    <cfRule type="expression" dxfId="2" priority="23855">
      <formula>$B2117="Confirmado"</formula>
    </cfRule>
    <cfRule type="expression" dxfId="2298" priority="23854">
      <formula>$B2117="Cancelado"</formula>
    </cfRule>
    <cfRule type="expression" dxfId="2299" priority="23853">
      <formula>$B2117="Cargado"</formula>
    </cfRule>
    <cfRule type="expression" dxfId="2300" priority="23852">
      <formula>$B2117="Frontera"</formula>
    </cfRule>
    <cfRule type="expression" dxfId="2301" priority="23851">
      <formula>$B2117="Descargado"</formula>
    </cfRule>
    <cfRule type="expression" dxfId="2302" priority="23850">
      <formula>$B2117="Liberado"</formula>
    </cfRule>
    <cfRule type="expression" dxfId="2295" priority="23881">
      <formula>$B2117="Arribado"</formula>
    </cfRule>
    <cfRule type="expression" dxfId="2296" priority="23880">
      <formula>$B2117="Solicitado"</formula>
    </cfRule>
    <cfRule type="expression" dxfId="2" priority="23879">
      <formula>$B2117="Confirmado"</formula>
    </cfRule>
    <cfRule type="expression" dxfId="2298" priority="23878">
      <formula>$B2117="Cancelado"</formula>
    </cfRule>
    <cfRule type="expression" dxfId="2299" priority="23877">
      <formula>$B2117="Cargado"</formula>
    </cfRule>
    <cfRule type="expression" dxfId="2300" priority="23876">
      <formula>$B2117="Frontera"</formula>
    </cfRule>
    <cfRule type="expression" dxfId="2301" priority="23875">
      <formula>$B2117="Descargado"</formula>
    </cfRule>
    <cfRule type="expression" dxfId="2302" priority="23874">
      <formula>$B2117="Liberado"</formula>
    </cfRule>
    <cfRule type="expression" dxfId="2295" priority="23873">
      <formula>$B2117="Arribado"</formula>
    </cfRule>
    <cfRule type="expression" dxfId="2296" priority="23872">
      <formula>$B2117="Solicitado"</formula>
    </cfRule>
    <cfRule type="expression" dxfId="2" priority="23871">
      <formula>$B2117="Confirmado"</formula>
    </cfRule>
    <cfRule type="expression" dxfId="2298" priority="23870">
      <formula>$B2117="Cancelado"</formula>
    </cfRule>
    <cfRule type="expression" dxfId="2299" priority="23869">
      <formula>$B2117="Cargado"</formula>
    </cfRule>
    <cfRule type="expression" dxfId="2300" priority="23868">
      <formula>$B2117="Frontera"</formula>
    </cfRule>
    <cfRule type="expression" dxfId="2301" priority="23867">
      <formula>$B2117="Descargado"</formula>
    </cfRule>
    <cfRule type="expression" dxfId="2302" priority="23866">
      <formula>$B2117="Liberado"</formula>
    </cfRule>
    <cfRule type="expression" dxfId="2295" priority="23865">
      <formula>$B2117="Arribado"</formula>
    </cfRule>
    <cfRule type="expression" dxfId="2296" priority="23864">
      <formula>$B2117="Solicitado"</formula>
    </cfRule>
    <cfRule type="expression" dxfId="2" priority="23863">
      <formula>$B2117="Confirmado"</formula>
    </cfRule>
  </conditionalFormatting>
  <conditionalFormatting sqref="B2120:B2121">
    <cfRule type="expression" dxfId="2299" priority="23629">
      <formula>$B2120="Cargado"</formula>
    </cfRule>
    <cfRule type="expression" dxfId="2301" priority="23611">
      <formula>$B2120="Descargado"</formula>
    </cfRule>
    <cfRule type="expression" dxfId="2302" priority="23610">
      <formula>$B2120="Liberado"</formula>
    </cfRule>
    <cfRule type="expression" dxfId="2300" priority="23628">
      <formula>$B2120="Frontera"</formula>
    </cfRule>
    <cfRule type="expression" dxfId="2301" priority="23627">
      <formula>$B2120="Descargado"</formula>
    </cfRule>
    <cfRule type="expression" dxfId="2302" priority="23626">
      <formula>$B2120="Liberado"</formula>
    </cfRule>
    <cfRule type="expression" dxfId="2295" priority="23625">
      <formula>$B2120="Arribado"</formula>
    </cfRule>
    <cfRule type="expression" dxfId="2296" priority="23624">
      <formula>$B2120="Solicitado"</formula>
    </cfRule>
    <cfRule type="expression" dxfId="2" priority="23623">
      <formula>$B2120="Confirmado"</formula>
    </cfRule>
    <cfRule type="expression" dxfId="2298" priority="23622">
      <formula>$B2120="Cancelado"</formula>
    </cfRule>
    <cfRule type="expression" dxfId="2299" priority="23621">
      <formula>$B2120="Cargado"</formula>
    </cfRule>
    <cfRule type="expression" dxfId="2300" priority="23620">
      <formula>$B2120="Frontera"</formula>
    </cfRule>
    <cfRule type="expression" dxfId="2301" priority="23619">
      <formula>$B2120="Descargado"</formula>
    </cfRule>
    <cfRule type="expression" dxfId="2295" priority="23777">
      <formula>$B2120="Arribado"</formula>
    </cfRule>
    <cfRule type="expression" dxfId="2296" priority="23776">
      <formula>$B2120="Solicitado"</formula>
    </cfRule>
    <cfRule type="expression" dxfId="2" priority="23775">
      <formula>$B2120="Confirmado"</formula>
    </cfRule>
    <cfRule type="expression" dxfId="2298" priority="23774">
      <formula>$B2120="Cancelado"</formula>
    </cfRule>
    <cfRule type="expression" dxfId="2299" priority="23773">
      <formula>$B2120="Cargado"</formula>
    </cfRule>
    <cfRule type="expression" dxfId="2300" priority="23772">
      <formula>$B2120="Frontera"</formula>
    </cfRule>
    <cfRule type="expression" dxfId="2301" priority="23771">
      <formula>$B2120="Descargado"</formula>
    </cfRule>
    <cfRule type="expression" dxfId="2302" priority="23770">
      <formula>$B2120="Liberado"</formula>
    </cfRule>
    <cfRule type="expression" dxfId="2295" priority="23769">
      <formula>$B2120="Arribado"</formula>
    </cfRule>
    <cfRule type="expression" dxfId="2296" priority="23768">
      <formula>$B2120="Solicitado"</formula>
    </cfRule>
    <cfRule type="expression" dxfId="2" priority="23767">
      <formula>$B2120="Confirmado"</formula>
    </cfRule>
    <cfRule type="expression" dxfId="2298" priority="23766">
      <formula>$B2120="Cancelado"</formula>
    </cfRule>
    <cfRule type="expression" dxfId="2299" priority="23765">
      <formula>$B2120="Cargado"</formula>
    </cfRule>
    <cfRule type="expression" dxfId="2300" priority="23764">
      <formula>$B2120="Frontera"</formula>
    </cfRule>
    <cfRule type="expression" dxfId="2301" priority="23763">
      <formula>$B2120="Descargado"</formula>
    </cfRule>
    <cfRule type="expression" dxfId="2302" priority="23762">
      <formula>$B2120="Liberado"</formula>
    </cfRule>
    <cfRule type="expression" dxfId="2295" priority="23761">
      <formula>$B2120="Arribado"</formula>
    </cfRule>
    <cfRule type="expression" dxfId="2296" priority="23760">
      <formula>$B2120="Solicitado"</formula>
    </cfRule>
    <cfRule type="expression" dxfId="2" priority="23759">
      <formula>$B2120="Confirmado"</formula>
    </cfRule>
    <cfRule type="expression" dxfId="2298" priority="23758">
      <formula>$B2120="Cancelado"</formula>
    </cfRule>
    <cfRule type="expression" dxfId="2299" priority="23757">
      <formula>$B2120="Cargado"</formula>
    </cfRule>
    <cfRule type="expression" dxfId="2300" priority="23756">
      <formula>$B2120="Frontera"</formula>
    </cfRule>
    <cfRule type="expression" dxfId="2301" priority="23755">
      <formula>$B2120="Descargado"</formula>
    </cfRule>
    <cfRule type="expression" dxfId="2302" priority="23754">
      <formula>$B2120="Liberado"</formula>
    </cfRule>
    <cfRule type="expression" dxfId="2295" priority="23753">
      <formula>$B2120="Arribado"</formula>
    </cfRule>
    <cfRule type="expression" dxfId="2296" priority="23752">
      <formula>$B2120="Solicitado"</formula>
    </cfRule>
    <cfRule type="expression" dxfId="2" priority="23751">
      <formula>$B2120="Confirmado"</formula>
    </cfRule>
    <cfRule type="expression" dxfId="2298" priority="23750">
      <formula>$B2120="Cancelado"</formula>
    </cfRule>
    <cfRule type="expression" dxfId="2299" priority="23749">
      <formula>$B2120="Cargado"</formula>
    </cfRule>
    <cfRule type="expression" dxfId="2300" priority="23748">
      <formula>$B2120="Frontera"</formula>
    </cfRule>
    <cfRule type="expression" dxfId="2301" priority="23747">
      <formula>$B2120="Descargado"</formula>
    </cfRule>
    <cfRule type="expression" dxfId="2302" priority="23746">
      <formula>$B2120="Liberado"</formula>
    </cfRule>
    <cfRule type="expression" dxfId="2295" priority="23641">
      <formula>$B2120="Arribado"</formula>
    </cfRule>
    <cfRule type="expression" dxfId="2296" priority="23640">
      <formula>$B2120="Solicitado"</formula>
    </cfRule>
    <cfRule type="expression" dxfId="2302" priority="23618">
      <formula>$B2120="Liberado"</formula>
    </cfRule>
    <cfRule type="expression" dxfId="2295" priority="23617">
      <formula>$B2120="Arribado"</formula>
    </cfRule>
    <cfRule type="expression" dxfId="2296" priority="23616">
      <formula>$B2120="Solicitado"</formula>
    </cfRule>
    <cfRule type="expression" dxfId="2" priority="23615">
      <formula>$B2120="Confirmado"</formula>
    </cfRule>
    <cfRule type="expression" dxfId="2298" priority="23614">
      <formula>$B2120="Cancelado"</formula>
    </cfRule>
    <cfRule type="expression" dxfId="2299" priority="23613">
      <formula>$B2120="Cargado"</formula>
    </cfRule>
    <cfRule type="expression" dxfId="2300" priority="23612">
      <formula>$B2120="Frontera"</formula>
    </cfRule>
    <cfRule type="expression" dxfId="2" priority="23639">
      <formula>$B2120="Confirmado"</formula>
    </cfRule>
    <cfRule type="expression" dxfId="2298" priority="23638">
      <formula>$B2120="Cancelado"</formula>
    </cfRule>
    <cfRule type="expression" dxfId="2299" priority="23637">
      <formula>$B2120="Cargado"</formula>
    </cfRule>
    <cfRule type="expression" dxfId="2300" priority="23636">
      <formula>$B2120="Frontera"</formula>
    </cfRule>
    <cfRule type="expression" dxfId="2301" priority="23635">
      <formula>$B2120="Descargado"</formula>
    </cfRule>
    <cfRule type="expression" dxfId="2302" priority="23634">
      <formula>$B2120="Liberado"</formula>
    </cfRule>
    <cfRule type="expression" dxfId="2295" priority="23633">
      <formula>$B2120="Arribado"</formula>
    </cfRule>
    <cfRule type="expression" dxfId="2296" priority="23632">
      <formula>$B2120="Solicitado"</formula>
    </cfRule>
    <cfRule type="expression" dxfId="2" priority="23631">
      <formula>$B2120="Confirmado"</formula>
    </cfRule>
    <cfRule type="expression" dxfId="2298" priority="23630">
      <formula>$B2120="Cancelado"</formula>
    </cfRule>
  </conditionalFormatting>
  <conditionalFormatting sqref="B2133">
    <cfRule type="expression" dxfId="2302" priority="22834">
      <formula>$B2133="Liberado"</formula>
    </cfRule>
    <cfRule type="expression" dxfId="2301" priority="22843">
      <formula>$B2133="Descargado"</formula>
    </cfRule>
    <cfRule type="expression" dxfId="2302" priority="22842">
      <formula>$B2133="Liberado"</formula>
    </cfRule>
    <cfRule type="expression" dxfId="2295" priority="22865">
      <formula>$B2133="Arribado"</formula>
    </cfRule>
    <cfRule type="expression" dxfId="2296" priority="22864">
      <formula>$B2133="Solicitado"</formula>
    </cfRule>
    <cfRule type="expression" dxfId="2" priority="22863">
      <formula>$B2133="Confirmado"</formula>
    </cfRule>
    <cfRule type="expression" dxfId="2298" priority="22862">
      <formula>$B2133="Cancelado"</formula>
    </cfRule>
    <cfRule type="expression" dxfId="2299" priority="22861">
      <formula>$B2133="Cargado"</formula>
    </cfRule>
    <cfRule type="expression" dxfId="2300" priority="22860">
      <formula>$B2133="Frontera"</formula>
    </cfRule>
    <cfRule type="expression" dxfId="2301" priority="22859">
      <formula>$B2133="Descargado"</formula>
    </cfRule>
    <cfRule type="expression" dxfId="2302" priority="22858">
      <formula>$B2133="Liberado"</formula>
    </cfRule>
    <cfRule type="expression" dxfId="2295" priority="22857">
      <formula>$B2133="Arribado"</formula>
    </cfRule>
    <cfRule type="expression" dxfId="2296" priority="22856">
      <formula>$B2133="Solicitado"</formula>
    </cfRule>
    <cfRule type="expression" dxfId="2" priority="22855">
      <formula>$B2133="Confirmado"</formula>
    </cfRule>
    <cfRule type="expression" dxfId="2298" priority="22854">
      <formula>$B2133="Cancelado"</formula>
    </cfRule>
    <cfRule type="expression" dxfId="2299" priority="22853">
      <formula>$B2133="Cargado"</formula>
    </cfRule>
    <cfRule type="expression" dxfId="2300" priority="22852">
      <formula>$B2133="Frontera"</formula>
    </cfRule>
    <cfRule type="expression" dxfId="2301" priority="22851">
      <formula>$B2133="Descargado"</formula>
    </cfRule>
    <cfRule type="expression" dxfId="2302" priority="22850">
      <formula>$B2133="Liberado"</formula>
    </cfRule>
    <cfRule type="expression" dxfId="2295" priority="22849">
      <formula>$B2133="Arribado"</formula>
    </cfRule>
    <cfRule type="expression" dxfId="2296" priority="22848">
      <formula>$B2133="Solicitado"</formula>
    </cfRule>
    <cfRule type="expression" dxfId="2" priority="22847">
      <formula>$B2133="Confirmado"</formula>
    </cfRule>
    <cfRule type="expression" dxfId="2298" priority="22846">
      <formula>$B2133="Cancelado"</formula>
    </cfRule>
    <cfRule type="expression" dxfId="2299" priority="22845">
      <formula>$B2133="Cargado"</formula>
    </cfRule>
    <cfRule type="expression" dxfId="2300" priority="22844">
      <formula>$B2133="Frontera"</formula>
    </cfRule>
    <cfRule type="expression" dxfId="2295" priority="22841">
      <formula>$B2133="Arribado"</formula>
    </cfRule>
    <cfRule type="expression" dxfId="2296" priority="22840">
      <formula>$B2133="Solicitado"</formula>
    </cfRule>
    <cfRule type="expression" dxfId="2" priority="22839">
      <formula>$B2133="Confirmado"</formula>
    </cfRule>
    <cfRule type="expression" dxfId="2298" priority="22838">
      <formula>$B2133="Cancelado"</formula>
    </cfRule>
    <cfRule type="expression" dxfId="2299" priority="22837">
      <formula>$B2133="Cargado"</formula>
    </cfRule>
    <cfRule type="expression" dxfId="2300" priority="22836">
      <formula>$B2133="Frontera"</formula>
    </cfRule>
    <cfRule type="expression" dxfId="2301" priority="22835">
      <formula>$B2133="Descargado"</formula>
    </cfRule>
  </conditionalFormatting>
  <conditionalFormatting sqref="B2134">
    <cfRule type="expression" dxfId="2295" priority="22721">
      <formula>$B2134="Arribado"</formula>
    </cfRule>
    <cfRule type="expression" dxfId="2296" priority="22720">
      <formula>$B2134="Solicitado"</formula>
    </cfRule>
    <cfRule type="expression" dxfId="2295" priority="22729">
      <formula>$B2134="Arribado"</formula>
    </cfRule>
    <cfRule type="expression" dxfId="2296" priority="22728">
      <formula>$B2134="Solicitado"</formula>
    </cfRule>
    <cfRule type="expression" dxfId="2" priority="22711">
      <formula>$B2134="Confirmado"</formula>
    </cfRule>
    <cfRule type="expression" dxfId="2298" priority="22726">
      <formula>$B2134="Cancelado"</formula>
    </cfRule>
    <cfRule type="expression" dxfId="2299" priority="22725">
      <formula>$B2134="Cargado"</formula>
    </cfRule>
    <cfRule type="expression" dxfId="2300" priority="22724">
      <formula>$B2134="Frontera"</formula>
    </cfRule>
    <cfRule type="expression" dxfId="2" priority="22727">
      <formula>$B2134="Confirmado"</formula>
    </cfRule>
    <cfRule type="expression" dxfId="2301" priority="22723">
      <formula>$B2134="Descargado"</formula>
    </cfRule>
    <cfRule type="expression" dxfId="2" priority="22719">
      <formula>$B2134="Confirmado"</formula>
    </cfRule>
    <cfRule type="expression" dxfId="2298" priority="22718">
      <formula>$B2134="Cancelado"</formula>
    </cfRule>
    <cfRule type="expression" dxfId="2299" priority="22717">
      <formula>$B2134="Cargado"</formula>
    </cfRule>
    <cfRule type="expression" dxfId="2300" priority="22716">
      <formula>$B2134="Frontera"</formula>
    </cfRule>
    <cfRule type="expression" dxfId="2301" priority="22715">
      <formula>$B2134="Descargado"</formula>
    </cfRule>
    <cfRule type="expression" dxfId="2302" priority="22714">
      <formula>$B2134="Liberado"</formula>
    </cfRule>
    <cfRule type="expression" dxfId="2295" priority="22713">
      <formula>$B2134="Arribado"</formula>
    </cfRule>
    <cfRule type="expression" dxfId="2296" priority="22712">
      <formula>$B2134="Solicitado"</formula>
    </cfRule>
    <cfRule type="expression" dxfId="2302" priority="22722">
      <formula>$B2134="Liberado"</formula>
    </cfRule>
    <cfRule type="expression" dxfId="2298" priority="22710">
      <formula>$B2134="Cancelado"</formula>
    </cfRule>
    <cfRule type="expression" dxfId="2299" priority="22709">
      <formula>$B2134="Cargado"</formula>
    </cfRule>
    <cfRule type="expression" dxfId="2300" priority="22708">
      <formula>$B2134="Frontera"</formula>
    </cfRule>
    <cfRule type="expression" dxfId="2301" priority="22707">
      <formula>$B2134="Descargado"</formula>
    </cfRule>
    <cfRule type="expression" dxfId="2302" priority="22706">
      <formula>$B2134="Liberado"</formula>
    </cfRule>
    <cfRule type="expression" dxfId="2295" priority="22705">
      <formula>$B2134="Arribado"</formula>
    </cfRule>
    <cfRule type="expression" dxfId="2296" priority="22704">
      <formula>$B2134="Solicitado"</formula>
    </cfRule>
    <cfRule type="expression" dxfId="2" priority="22703">
      <formula>$B2134="Confirmado"</formula>
    </cfRule>
    <cfRule type="expression" dxfId="2298" priority="22702">
      <formula>$B2134="Cancelado"</formula>
    </cfRule>
    <cfRule type="expression" dxfId="2299" priority="22701">
      <formula>$B2134="Cargado"</formula>
    </cfRule>
    <cfRule type="expression" dxfId="2300" priority="22700">
      <formula>$B2134="Frontera"</formula>
    </cfRule>
    <cfRule type="expression" dxfId="2301" priority="22699">
      <formula>$B2134="Descargado"</formula>
    </cfRule>
    <cfRule type="expression" dxfId="2302" priority="22698">
      <formula>$B2134="Liberado"</formula>
    </cfRule>
  </conditionalFormatting>
  <conditionalFormatting sqref="B2135:B2147 B2152:B2169 B2173:B2190">
    <cfRule type="expression" dxfId="2300" priority="22580">
      <formula>$B2135="Frontera"</formula>
    </cfRule>
    <cfRule type="expression" dxfId="2301" priority="22563">
      <formula>$B2135="Descargado"</formula>
    </cfRule>
    <cfRule type="expression" dxfId="2302" priority="22562">
      <formula>$B2135="Liberado"</formula>
    </cfRule>
    <cfRule type="expression" dxfId="2300" priority="22564">
      <formula>$B2135="Frontera"</formula>
    </cfRule>
    <cfRule type="expression" dxfId="2295" priority="22593">
      <formula>$B2135="Arribado"</formula>
    </cfRule>
    <cfRule type="expression" dxfId="2296" priority="22592">
      <formula>$B2135="Solicitado"</formula>
    </cfRule>
    <cfRule type="expression" dxfId="2" priority="22591">
      <formula>$B2135="Confirmado"</formula>
    </cfRule>
    <cfRule type="expression" dxfId="2298" priority="22590">
      <formula>$B2135="Cancelado"</formula>
    </cfRule>
    <cfRule type="expression" dxfId="2299" priority="22589">
      <formula>$B2135="Cargado"</formula>
    </cfRule>
    <cfRule type="expression" dxfId="2300" priority="22588">
      <formula>$B2135="Frontera"</formula>
    </cfRule>
    <cfRule type="expression" dxfId="2301" priority="22587">
      <formula>$B2135="Descargado"</formula>
    </cfRule>
    <cfRule type="expression" dxfId="2302" priority="22586">
      <formula>$B2135="Liberado"</formula>
    </cfRule>
    <cfRule type="expression" dxfId="2295" priority="22585">
      <formula>$B2135="Arribado"</formula>
    </cfRule>
    <cfRule type="expression" dxfId="2296" priority="22584">
      <formula>$B2135="Solicitado"</formula>
    </cfRule>
    <cfRule type="expression" dxfId="2" priority="22583">
      <formula>$B2135="Confirmado"</formula>
    </cfRule>
    <cfRule type="expression" dxfId="2298" priority="22582">
      <formula>$B2135="Cancelado"</formula>
    </cfRule>
    <cfRule type="expression" dxfId="2299" priority="22581">
      <formula>$B2135="Cargado"</formula>
    </cfRule>
    <cfRule type="expression" dxfId="2301" priority="22579">
      <formula>$B2135="Descargado"</formula>
    </cfRule>
    <cfRule type="expression" dxfId="2302" priority="22578">
      <formula>$B2135="Liberado"</formula>
    </cfRule>
    <cfRule type="expression" dxfId="2295" priority="22577">
      <formula>$B2135="Arribado"</formula>
    </cfRule>
    <cfRule type="expression" dxfId="2296" priority="22576">
      <formula>$B2135="Solicitado"</formula>
    </cfRule>
    <cfRule type="expression" dxfId="2" priority="22575">
      <formula>$B2135="Confirmado"</formula>
    </cfRule>
    <cfRule type="expression" dxfId="2298" priority="22574">
      <formula>$B2135="Cancelado"</formula>
    </cfRule>
    <cfRule type="expression" dxfId="2299" priority="22573">
      <formula>$B2135="Cargado"</formula>
    </cfRule>
    <cfRule type="expression" dxfId="2300" priority="22572">
      <formula>$B2135="Frontera"</formula>
    </cfRule>
    <cfRule type="expression" dxfId="2301" priority="22571">
      <formula>$B2135="Descargado"</formula>
    </cfRule>
    <cfRule type="expression" dxfId="2302" priority="22570">
      <formula>$B2135="Liberado"</formula>
    </cfRule>
    <cfRule type="expression" dxfId="2295" priority="22569">
      <formula>$B2135="Arribado"</formula>
    </cfRule>
    <cfRule type="expression" dxfId="2296" priority="22568">
      <formula>$B2135="Solicitado"</formula>
    </cfRule>
    <cfRule type="expression" dxfId="2" priority="22567">
      <formula>$B2135="Confirmado"</formula>
    </cfRule>
    <cfRule type="expression" dxfId="2298" priority="22566">
      <formula>$B2135="Cancelado"</formula>
    </cfRule>
    <cfRule type="expression" dxfId="2299" priority="22565">
      <formula>$B2135="Cargado"</formula>
    </cfRule>
  </conditionalFormatting>
  <conditionalFormatting sqref="B2148 B2152:B2169">
    <cfRule type="expression" dxfId="2301" priority="21987">
      <formula>$B2148="Descargado"</formula>
    </cfRule>
    <cfRule type="expression" dxfId="2301" priority="22003">
      <formula>$B2148="Descargado"</formula>
    </cfRule>
    <cfRule type="expression" dxfId="2299" priority="22005">
      <formula>$B2148="Cargado"</formula>
    </cfRule>
    <cfRule type="expression" dxfId="2295" priority="22017">
      <formula>$B2148="Arribado"</formula>
    </cfRule>
    <cfRule type="expression" dxfId="2296" priority="22016">
      <formula>$B2148="Solicitado"</formula>
    </cfRule>
    <cfRule type="expression" dxfId="2298" priority="22006">
      <formula>$B2148="Cancelado"</formula>
    </cfRule>
    <cfRule type="expression" dxfId="2" priority="22007">
      <formula>$B2148="Confirmado"</formula>
    </cfRule>
    <cfRule type="expression" dxfId="2295" priority="22009">
      <formula>$B2148="Arribado"</formula>
    </cfRule>
    <cfRule type="expression" dxfId="2302" priority="22010">
      <formula>$B2148="Liberado"</formula>
    </cfRule>
    <cfRule type="expression" dxfId="2301" priority="22011">
      <formula>$B2148="Descargado"</formula>
    </cfRule>
    <cfRule type="expression" dxfId="2299" priority="21989">
      <formula>$B2148="Cargado"</formula>
    </cfRule>
    <cfRule type="expression" dxfId="2300" priority="21988">
      <formula>$B2148="Frontera"</formula>
    </cfRule>
    <cfRule type="expression" dxfId="2" priority="22015">
      <formula>$B2148="Confirmado"</formula>
    </cfRule>
    <cfRule type="expression" dxfId="2298" priority="22014">
      <formula>$B2148="Cancelado"</formula>
    </cfRule>
    <cfRule type="expression" dxfId="2299" priority="22013">
      <formula>$B2148="Cargado"</formula>
    </cfRule>
    <cfRule type="expression" dxfId="2300" priority="22012">
      <formula>$B2148="Frontera"</formula>
    </cfRule>
    <cfRule type="expression" dxfId="2298" priority="21990">
      <formula>$B2148="Cancelado"</formula>
    </cfRule>
    <cfRule type="expression" dxfId="2302" priority="21986">
      <formula>$B2148="Liberado"</formula>
    </cfRule>
    <cfRule type="expression" dxfId="2" priority="21991">
      <formula>$B2148="Confirmado"</formula>
    </cfRule>
    <cfRule type="expression" dxfId="2296" priority="21992">
      <formula>$B2148="Solicitado"</formula>
    </cfRule>
    <cfRule type="expression" dxfId="2295" priority="21993">
      <formula>$B2148="Arribado"</formula>
    </cfRule>
    <cfRule type="expression" dxfId="2302" priority="21994">
      <formula>$B2148="Liberado"</formula>
    </cfRule>
    <cfRule type="expression" dxfId="2301" priority="21995">
      <formula>$B2148="Descargado"</formula>
    </cfRule>
    <cfRule type="expression" dxfId="2300" priority="21996">
      <formula>$B2148="Frontera"</formula>
    </cfRule>
    <cfRule type="expression" dxfId="2299" priority="21997">
      <formula>$B2148="Cargado"</formula>
    </cfRule>
    <cfRule type="expression" dxfId="2298" priority="21998">
      <formula>$B2148="Cancelado"</formula>
    </cfRule>
    <cfRule type="expression" dxfId="2" priority="21999">
      <formula>$B2148="Confirmado"</formula>
    </cfRule>
    <cfRule type="expression" dxfId="2296" priority="22000">
      <formula>$B2148="Solicitado"</formula>
    </cfRule>
    <cfRule type="expression" dxfId="2295" priority="22001">
      <formula>$B2148="Arribado"</formula>
    </cfRule>
    <cfRule type="expression" dxfId="2296" priority="22008">
      <formula>$B2148="Solicitado"</formula>
    </cfRule>
    <cfRule type="expression" dxfId="2302" priority="22002">
      <formula>$B2148="Liberado"</formula>
    </cfRule>
    <cfRule type="expression" dxfId="2300" priority="22004">
      <formula>$B2148="Frontera"</formula>
    </cfRule>
  </conditionalFormatting>
  <conditionalFormatting sqref="B2149">
    <cfRule type="expression" dxfId="2299" priority="21861">
      <formula>$B2149="Cargado"</formula>
    </cfRule>
    <cfRule type="expression" dxfId="2300" priority="21860">
      <formula>$B2149="Frontera"</formula>
    </cfRule>
    <cfRule type="expression" dxfId="2301" priority="21859">
      <formula>$B2149="Descargado"</formula>
    </cfRule>
    <cfRule type="expression" dxfId="2300" priority="21876">
      <formula>$B2149="Frontera"</formula>
    </cfRule>
    <cfRule type="expression" dxfId="2299" priority="21877">
      <formula>$B2149="Cargado"</formula>
    </cfRule>
    <cfRule type="expression" dxfId="2298" priority="21878">
      <formula>$B2149="Cancelado"</formula>
    </cfRule>
    <cfRule type="expression" dxfId="2" priority="21879">
      <formula>$B2149="Confirmado"</formula>
    </cfRule>
    <cfRule type="expression" dxfId="2296" priority="21880">
      <formula>$B2149="Solicitado"</formula>
    </cfRule>
    <cfRule type="expression" dxfId="2298" priority="21862">
      <formula>$B2149="Cancelado"</formula>
    </cfRule>
    <cfRule type="expression" dxfId="2295" priority="21881">
      <formula>$B2149="Arribado"</formula>
    </cfRule>
    <cfRule type="expression" dxfId="2301" priority="21875">
      <formula>$B2149="Descargado"</formula>
    </cfRule>
    <cfRule type="expression" dxfId="2302" priority="21874">
      <formula>$B2149="Liberado"</formula>
    </cfRule>
    <cfRule type="expression" dxfId="2295" priority="21873">
      <formula>$B2149="Arribado"</formula>
    </cfRule>
    <cfRule type="expression" dxfId="2296" priority="21872">
      <formula>$B2149="Solicitado"</formula>
    </cfRule>
    <cfRule type="expression" dxfId="2" priority="21871">
      <formula>$B2149="Confirmado"</formula>
    </cfRule>
    <cfRule type="expression" dxfId="2298" priority="21870">
      <formula>$B2149="Cancelado"</formula>
    </cfRule>
    <cfRule type="expression" dxfId="2299" priority="21869">
      <formula>$B2149="Cargado"</formula>
    </cfRule>
    <cfRule type="expression" dxfId="2300" priority="21868">
      <formula>$B2149="Frontera"</formula>
    </cfRule>
    <cfRule type="expression" dxfId="2301" priority="21867">
      <formula>$B2149="Descargado"</formula>
    </cfRule>
    <cfRule type="expression" dxfId="2302" priority="21866">
      <formula>$B2149="Liberado"</formula>
    </cfRule>
    <cfRule type="expression" dxfId="2295" priority="21865">
      <formula>$B2149="Arribado"</formula>
    </cfRule>
    <cfRule type="expression" dxfId="2296" priority="21864">
      <formula>$B2149="Solicitado"</formula>
    </cfRule>
    <cfRule type="expression" dxfId="2302" priority="21850">
      <formula>$B2149="Liberado"</formula>
    </cfRule>
    <cfRule type="expression" dxfId="2301" priority="21851">
      <formula>$B2149="Descargado"</formula>
    </cfRule>
    <cfRule type="expression" dxfId="2300" priority="21852">
      <formula>$B2149="Frontera"</formula>
    </cfRule>
    <cfRule type="expression" dxfId="2299" priority="21853">
      <formula>$B2149="Cargado"</formula>
    </cfRule>
    <cfRule type="expression" dxfId="2298" priority="21854">
      <formula>$B2149="Cancelado"</formula>
    </cfRule>
    <cfRule type="expression" dxfId="2" priority="21855">
      <formula>$B2149="Confirmado"</formula>
    </cfRule>
    <cfRule type="expression" dxfId="2296" priority="21856">
      <formula>$B2149="Solicitado"</formula>
    </cfRule>
    <cfRule type="expression" dxfId="2" priority="21863">
      <formula>$B2149="Confirmado"</formula>
    </cfRule>
    <cfRule type="expression" dxfId="2295" priority="21857">
      <formula>$B2149="Arribado"</formula>
    </cfRule>
    <cfRule type="expression" dxfId="2302" priority="21858">
      <formula>$B2149="Liberado"</formula>
    </cfRule>
  </conditionalFormatting>
  <conditionalFormatting sqref="B2150:B2151">
    <cfRule type="expression" dxfId="2302" priority="21466">
      <formula>$B2150="Liberado"</formula>
    </cfRule>
    <cfRule type="expression" dxfId="2301" priority="21467">
      <formula>$B2150="Descargado"</formula>
    </cfRule>
    <cfRule type="expression" dxfId="2300" priority="21468">
      <formula>$B2150="Frontera"</formula>
    </cfRule>
    <cfRule type="expression" dxfId="2300" priority="21460">
      <formula>$B2150="Frontera"</formula>
    </cfRule>
    <cfRule type="expression" dxfId="2299" priority="21469">
      <formula>$B2150="Cargado"</formula>
    </cfRule>
    <cfRule type="expression" dxfId="2298" priority="21470">
      <formula>$B2150="Cancelado"</formula>
    </cfRule>
    <cfRule type="expression" dxfId="2" priority="21471">
      <formula>$B2150="Confirmado"</formula>
    </cfRule>
    <cfRule type="expression" dxfId="2295" priority="21337">
      <formula>$B2150="Arribado"</formula>
    </cfRule>
    <cfRule type="expression" dxfId="2" priority="21335">
      <formula>$B2150="Confirmado"</formula>
    </cfRule>
    <cfRule type="expression" dxfId="2298" priority="21334">
      <formula>$B2150="Cancelado"</formula>
    </cfRule>
    <cfRule type="expression" dxfId="2299" priority="21333">
      <formula>$B2150="Cargado"</formula>
    </cfRule>
    <cfRule type="expression" dxfId="2295" priority="21329">
      <formula>$B2150="Arribado"</formula>
    </cfRule>
    <cfRule type="expression" dxfId="2296" priority="21328">
      <formula>$B2150="Solicitado"</formula>
    </cfRule>
    <cfRule type="expression" dxfId="2" priority="21327">
      <formula>$B2150="Confirmado"</formula>
    </cfRule>
    <cfRule type="expression" dxfId="2298" priority="21326">
      <formula>$B2150="Cancelado"</formula>
    </cfRule>
    <cfRule type="expression" dxfId="2299" priority="21325">
      <formula>$B2150="Cargado"</formula>
    </cfRule>
    <cfRule type="expression" dxfId="2302" priority="21314">
      <formula>$B2150="Liberado"</formula>
    </cfRule>
    <cfRule type="expression" dxfId="2300" priority="21332">
      <formula>$B2150="Frontera"</formula>
    </cfRule>
    <cfRule type="expression" dxfId="2300" priority="21324">
      <formula>$B2150="Frontera"</formula>
    </cfRule>
    <cfRule type="expression" dxfId="2301" priority="21323">
      <formula>$B2150="Descargado"</formula>
    </cfRule>
    <cfRule type="expression" dxfId="2302" priority="21322">
      <formula>$B2150="Liberado"</formula>
    </cfRule>
    <cfRule type="expression" dxfId="2301" priority="21331">
      <formula>$B2150="Descargado"</formula>
    </cfRule>
    <cfRule type="expression" dxfId="2302" priority="21330">
      <formula>$B2150="Liberado"</formula>
    </cfRule>
    <cfRule type="expression" dxfId="2296" priority="21472">
      <formula>$B2150="Solicitado"</formula>
    </cfRule>
    <cfRule type="expression" dxfId="2295" priority="21473">
      <formula>$B2150="Arribado"</formula>
    </cfRule>
    <cfRule type="expression" dxfId="2302" priority="21442">
      <formula>$B2150="Liberado"</formula>
    </cfRule>
    <cfRule type="expression" dxfId="2301" priority="21443">
      <formula>$B2150="Descargado"</formula>
    </cfRule>
    <cfRule type="expression" dxfId="2300" priority="21444">
      <formula>$B2150="Frontera"</formula>
    </cfRule>
    <cfRule type="expression" dxfId="2299" priority="21445">
      <formula>$B2150="Cargado"</formula>
    </cfRule>
    <cfRule type="expression" dxfId="2299" priority="21317">
      <formula>$B2150="Cargado"</formula>
    </cfRule>
    <cfRule type="expression" dxfId="2300" priority="21316">
      <formula>$B2150="Frontera"</formula>
    </cfRule>
    <cfRule type="expression" dxfId="2298" priority="21454">
      <formula>$B2150="Cancelado"</formula>
    </cfRule>
    <cfRule type="expression" dxfId="2295" priority="21457">
      <formula>$B2150="Arribado"</formula>
    </cfRule>
    <cfRule type="expression" dxfId="2295" priority="21313">
      <formula>$B2150="Arribado"</formula>
    </cfRule>
    <cfRule type="expression" dxfId="2" priority="21455">
      <formula>$B2150="Confirmado"</formula>
    </cfRule>
    <cfRule type="expression" dxfId="2302" priority="21458">
      <formula>$B2150="Liberado"</formula>
    </cfRule>
    <cfRule type="expression" dxfId="2301" priority="21459">
      <formula>$B2150="Descargado"</formula>
    </cfRule>
    <cfRule type="expression" dxfId="2299" priority="21461">
      <formula>$B2150="Cargado"</formula>
    </cfRule>
    <cfRule type="expression" dxfId="2298" priority="21462">
      <formula>$B2150="Cancelado"</formula>
    </cfRule>
    <cfRule type="expression" dxfId="2" priority="21463">
      <formula>$B2150="Confirmado"</formula>
    </cfRule>
    <cfRule type="expression" dxfId="2296" priority="21464">
      <formula>$B2150="Solicitado"</formula>
    </cfRule>
    <cfRule type="expression" dxfId="2295" priority="21465">
      <formula>$B2150="Arribado"</formula>
    </cfRule>
    <cfRule type="expression" dxfId="2296" priority="21336">
      <formula>$B2150="Solicitado"</formula>
    </cfRule>
    <cfRule type="expression" dxfId="2296" priority="21312">
      <formula>$B2150="Solicitado"</formula>
    </cfRule>
    <cfRule type="expression" dxfId="2299" priority="21453">
      <formula>$B2150="Cargado"</formula>
    </cfRule>
    <cfRule type="expression" dxfId="2300" priority="21452">
      <formula>$B2150="Frontera"</formula>
    </cfRule>
    <cfRule type="expression" dxfId="2301" priority="21451">
      <formula>$B2150="Descargado"</formula>
    </cfRule>
    <cfRule type="expression" dxfId="2296" priority="21456">
      <formula>$B2150="Solicitado"</formula>
    </cfRule>
    <cfRule type="expression" dxfId="2302" priority="21450">
      <formula>$B2150="Liberado"</formula>
    </cfRule>
    <cfRule type="expression" dxfId="2295" priority="21449">
      <formula>$B2150="Arribado"</formula>
    </cfRule>
    <cfRule type="expression" dxfId="2296" priority="21448">
      <formula>$B2150="Solicitado"</formula>
    </cfRule>
    <cfRule type="expression" dxfId="2" priority="21311">
      <formula>$B2150="Confirmado"</formula>
    </cfRule>
    <cfRule type="expression" dxfId="2298" priority="21310">
      <formula>$B2150="Cancelado"</formula>
    </cfRule>
    <cfRule type="expression" dxfId="2299" priority="21309">
      <formula>$B2150="Cargado"</formula>
    </cfRule>
    <cfRule type="expression" dxfId="2300" priority="21308">
      <formula>$B2150="Frontera"</formula>
    </cfRule>
    <cfRule type="expression" dxfId="2" priority="21447">
      <formula>$B2150="Confirmado"</formula>
    </cfRule>
    <cfRule type="expression" dxfId="2298" priority="21446">
      <formula>$B2150="Cancelado"</formula>
    </cfRule>
    <cfRule type="expression" dxfId="2301" priority="21307">
      <formula>$B2150="Descargado"</formula>
    </cfRule>
    <cfRule type="expression" dxfId="2302" priority="21306">
      <formula>$B2150="Liberado"</formula>
    </cfRule>
    <cfRule type="expression" dxfId="2295" priority="21321">
      <formula>$B2150="Arribado"</formula>
    </cfRule>
    <cfRule type="expression" dxfId="2296" priority="21320">
      <formula>$B2150="Solicitado"</formula>
    </cfRule>
    <cfRule type="expression" dxfId="2" priority="21319">
      <formula>$B2150="Confirmado"</formula>
    </cfRule>
    <cfRule type="expression" dxfId="2298" priority="21318">
      <formula>$B2150="Cancelado"</formula>
    </cfRule>
    <cfRule type="expression" dxfId="2301" priority="21315">
      <formula>$B2150="Descargado"</formula>
    </cfRule>
  </conditionalFormatting>
  <conditionalFormatting sqref="B2170">
    <cfRule type="expression" dxfId="2302" priority="21010">
      <formula>$B2170="Liberado"</formula>
    </cfRule>
    <cfRule type="expression" dxfId="2295" priority="21009">
      <formula>$B2170="Arribado"</formula>
    </cfRule>
    <cfRule type="expression" dxfId="2296" priority="21008">
      <formula>$B2170="Solicitado"</formula>
    </cfRule>
    <cfRule type="expression" dxfId="2" priority="21007">
      <formula>$B2170="Confirmado"</formula>
    </cfRule>
    <cfRule type="expression" dxfId="2298" priority="21006">
      <formula>$B2170="Cancelado"</formula>
    </cfRule>
    <cfRule type="expression" dxfId="2299" priority="21005">
      <formula>$B2170="Cargado"</formula>
    </cfRule>
    <cfRule type="expression" dxfId="2300" priority="21004">
      <formula>$B2170="Frontera"</formula>
    </cfRule>
    <cfRule type="expression" dxfId="2301" priority="21003">
      <formula>$B2170="Descargado"</formula>
    </cfRule>
    <cfRule type="expression" dxfId="2295" priority="21001">
      <formula>$B2170="Arribado"</formula>
    </cfRule>
    <cfRule type="expression" dxfId="2296" priority="21000">
      <formula>$B2170="Solicitado"</formula>
    </cfRule>
    <cfRule type="expression" dxfId="2" priority="20999">
      <formula>$B2170="Confirmado"</formula>
    </cfRule>
    <cfRule type="expression" dxfId="2298" priority="20998">
      <formula>$B2170="Cancelado"</formula>
    </cfRule>
    <cfRule type="expression" dxfId="2299" priority="20997">
      <formula>$B2170="Cargado"</formula>
    </cfRule>
    <cfRule type="expression" dxfId="2300" priority="20996">
      <formula>$B2170="Frontera"</formula>
    </cfRule>
    <cfRule type="expression" dxfId="2301" priority="20995">
      <formula>$B2170="Descargado"</formula>
    </cfRule>
    <cfRule type="expression" dxfId="2302" priority="20994">
      <formula>$B2170="Liberado"</formula>
    </cfRule>
    <cfRule type="expression" dxfId="2302" priority="21002">
      <formula>$B2170="Liberado"</formula>
    </cfRule>
    <cfRule type="expression" dxfId="2295" priority="21025">
      <formula>$B2170="Arribado"</formula>
    </cfRule>
    <cfRule type="expression" dxfId="2296" priority="21024">
      <formula>$B2170="Solicitado"</formula>
    </cfRule>
    <cfRule type="expression" dxfId="2" priority="21023">
      <formula>$B2170="Confirmado"</formula>
    </cfRule>
    <cfRule type="expression" dxfId="2298" priority="21022">
      <formula>$B2170="Cancelado"</formula>
    </cfRule>
    <cfRule type="expression" dxfId="2299" priority="21021">
      <formula>$B2170="Cargado"</formula>
    </cfRule>
    <cfRule type="expression" dxfId="2300" priority="21020">
      <formula>$B2170="Frontera"</formula>
    </cfRule>
    <cfRule type="expression" dxfId="2301" priority="21019">
      <formula>$B2170="Descargado"</formula>
    </cfRule>
    <cfRule type="expression" dxfId="2302" priority="21018">
      <formula>$B2170="Liberado"</formula>
    </cfRule>
    <cfRule type="expression" dxfId="2295" priority="21017">
      <formula>$B2170="Arribado"</formula>
    </cfRule>
    <cfRule type="expression" dxfId="2296" priority="21016">
      <formula>$B2170="Solicitado"</formula>
    </cfRule>
    <cfRule type="expression" dxfId="2" priority="21015">
      <formula>$B2170="Confirmado"</formula>
    </cfRule>
    <cfRule type="expression" dxfId="2298" priority="21014">
      <formula>$B2170="Cancelado"</formula>
    </cfRule>
    <cfRule type="expression" dxfId="2299" priority="21013">
      <formula>$B2170="Cargado"</formula>
    </cfRule>
    <cfRule type="expression" dxfId="2300" priority="21012">
      <formula>$B2170="Frontera"</formula>
    </cfRule>
    <cfRule type="expression" dxfId="2301" priority="21011">
      <formula>$B2170="Descargado"</formula>
    </cfRule>
  </conditionalFormatting>
  <conditionalFormatting sqref="B2171 B2173:B2190">
    <cfRule type="expression" dxfId="2301" priority="20843">
      <formula>$B2171="Descargado"</formula>
    </cfRule>
    <cfRule type="expression" dxfId="2300" priority="20844">
      <formula>$B2171="Frontera"</formula>
    </cfRule>
    <cfRule type="expression" dxfId="2299" priority="20845">
      <formula>$B2171="Cargado"</formula>
    </cfRule>
    <cfRule type="expression" dxfId="2298" priority="20846">
      <formula>$B2171="Cancelado"</formula>
    </cfRule>
    <cfRule type="expression" dxfId="2" priority="20847">
      <formula>$B2171="Confirmado"</formula>
    </cfRule>
    <cfRule type="expression" dxfId="2295" priority="20849">
      <formula>$B2171="Arribado"</formula>
    </cfRule>
    <cfRule type="expression" dxfId="2299" priority="20821">
      <formula>$B2171="Cargado"</formula>
    </cfRule>
    <cfRule type="expression" dxfId="2302" priority="20818">
      <formula>$B2171="Liberado"</formula>
    </cfRule>
    <cfRule type="expression" dxfId="2300" priority="20836">
      <formula>$B2171="Frontera"</formula>
    </cfRule>
    <cfRule type="expression" dxfId="2298" priority="20822">
      <formula>$B2171="Cancelado"</formula>
    </cfRule>
    <cfRule type="expression" dxfId="2301" priority="20819">
      <formula>$B2171="Descargado"</formula>
    </cfRule>
    <cfRule type="expression" dxfId="2300" priority="20820">
      <formula>$B2171="Frontera"</formula>
    </cfRule>
    <cfRule type="expression" dxfId="2" priority="20823">
      <formula>$B2171="Confirmado"</formula>
    </cfRule>
    <cfRule type="expression" dxfId="2296" priority="20824">
      <formula>$B2171="Solicitado"</formula>
    </cfRule>
    <cfRule type="expression" dxfId="2295" priority="20825">
      <formula>$B2171="Arribado"</formula>
    </cfRule>
    <cfRule type="expression" dxfId="2302" priority="20826">
      <formula>$B2171="Liberado"</formula>
    </cfRule>
    <cfRule type="expression" dxfId="2301" priority="20827">
      <formula>$B2171="Descargado"</formula>
    </cfRule>
    <cfRule type="expression" dxfId="2300" priority="20828">
      <formula>$B2171="Frontera"</formula>
    </cfRule>
    <cfRule type="expression" dxfId="2299" priority="20829">
      <formula>$B2171="Cargado"</formula>
    </cfRule>
    <cfRule type="expression" dxfId="2298" priority="20830">
      <formula>$B2171="Cancelado"</formula>
    </cfRule>
    <cfRule type="expression" dxfId="2" priority="20831">
      <formula>$B2171="Confirmado"</formula>
    </cfRule>
    <cfRule type="expression" dxfId="2296" priority="20832">
      <formula>$B2171="Solicitado"</formula>
    </cfRule>
    <cfRule type="expression" dxfId="2295" priority="20833">
      <formula>$B2171="Arribado"</formula>
    </cfRule>
    <cfRule type="expression" dxfId="2302" priority="20834">
      <formula>$B2171="Liberado"</formula>
    </cfRule>
    <cfRule type="expression" dxfId="2301" priority="20835">
      <formula>$B2171="Descargado"</formula>
    </cfRule>
    <cfRule type="expression" dxfId="2299" priority="20837">
      <formula>$B2171="Cargado"</formula>
    </cfRule>
    <cfRule type="expression" dxfId="2298" priority="20838">
      <formula>$B2171="Cancelado"</formula>
    </cfRule>
    <cfRule type="expression" dxfId="2" priority="20839">
      <formula>$B2171="Confirmado"</formula>
    </cfRule>
    <cfRule type="expression" dxfId="2296" priority="20840">
      <formula>$B2171="Solicitado"</formula>
    </cfRule>
    <cfRule type="expression" dxfId="2295" priority="20841">
      <formula>$B2171="Arribado"</formula>
    </cfRule>
    <cfRule type="expression" dxfId="2302" priority="20842">
      <formula>$B2171="Liberado"</formula>
    </cfRule>
    <cfRule type="expression" dxfId="2296" priority="20848">
      <formula>$B2171="Solicitado"</formula>
    </cfRule>
  </conditionalFormatting>
  <conditionalFormatting sqref="B2172">
    <cfRule type="expression" dxfId="2298" priority="20646">
      <formula>$B2172="Cancelado"</formula>
    </cfRule>
    <cfRule type="expression" dxfId="2301" priority="20659">
      <formula>$B2172="Descargado"</formula>
    </cfRule>
    <cfRule type="expression" dxfId="2299" priority="20645">
      <formula>$B2172="Cargado"</formula>
    </cfRule>
    <cfRule type="expression" dxfId="2296" priority="20672">
      <formula>$B2172="Solicitado"</formula>
    </cfRule>
    <cfRule type="expression" dxfId="2299" priority="20661">
      <formula>$B2172="Cargado"</formula>
    </cfRule>
    <cfRule type="expression" dxfId="2298" priority="20662">
      <formula>$B2172="Cancelado"</formula>
    </cfRule>
    <cfRule type="expression" dxfId="2" priority="20663">
      <formula>$B2172="Confirmado"</formula>
    </cfRule>
    <cfRule type="expression" dxfId="2296" priority="20664">
      <formula>$B2172="Solicitado"</formula>
    </cfRule>
    <cfRule type="expression" dxfId="2295" priority="20665">
      <formula>$B2172="Arribado"</formula>
    </cfRule>
    <cfRule type="expression" dxfId="2302" priority="20666">
      <formula>$B2172="Liberado"</formula>
    </cfRule>
    <cfRule type="expression" dxfId="2301" priority="20667">
      <formula>$B2172="Descargado"</formula>
    </cfRule>
    <cfRule type="expression" dxfId="2300" priority="20644">
      <formula>$B2172="Frontera"</formula>
    </cfRule>
    <cfRule type="expression" dxfId="2" priority="20647">
      <formula>$B2172="Confirmado"</formula>
    </cfRule>
    <cfRule type="expression" dxfId="2296" priority="20648">
      <formula>$B2172="Solicitado"</formula>
    </cfRule>
    <cfRule type="expression" dxfId="2295" priority="20649">
      <formula>$B2172="Arribado"</formula>
    </cfRule>
    <cfRule type="expression" dxfId="2302" priority="20650">
      <formula>$B2172="Liberado"</formula>
    </cfRule>
    <cfRule type="expression" dxfId="2301" priority="20651">
      <formula>$B2172="Descargado"</formula>
    </cfRule>
    <cfRule type="expression" dxfId="2300" priority="20652">
      <formula>$B2172="Frontera"</formula>
    </cfRule>
    <cfRule type="expression" dxfId="2300" priority="20660">
      <formula>$B2172="Frontera"</formula>
    </cfRule>
    <cfRule type="expression" dxfId="2299" priority="20653">
      <formula>$B2172="Cargado"</formula>
    </cfRule>
    <cfRule type="expression" dxfId="2298" priority="20654">
      <formula>$B2172="Cancelado"</formula>
    </cfRule>
    <cfRule type="expression" dxfId="2" priority="20655">
      <formula>$B2172="Confirmado"</formula>
    </cfRule>
    <cfRule type="expression" dxfId="2296" priority="20656">
      <formula>$B2172="Solicitado"</formula>
    </cfRule>
    <cfRule type="expression" dxfId="2299" priority="20669">
      <formula>$B2172="Cargado"</formula>
    </cfRule>
    <cfRule type="expression" dxfId="2295" priority="20657">
      <formula>$B2172="Arribado"</formula>
    </cfRule>
    <cfRule type="expression" dxfId="2302" priority="20658">
      <formula>$B2172="Liberado"</formula>
    </cfRule>
    <cfRule type="expression" dxfId="2301" priority="20643">
      <formula>$B2172="Descargado"</formula>
    </cfRule>
    <cfRule type="expression" dxfId="2302" priority="20642">
      <formula>$B2172="Liberado"</formula>
    </cfRule>
    <cfRule type="expression" dxfId="2300" priority="20668">
      <formula>$B2172="Frontera"</formula>
    </cfRule>
    <cfRule type="expression" dxfId="2295" priority="20673">
      <formula>$B2172="Arribado"</formula>
    </cfRule>
    <cfRule type="expression" dxfId="2" priority="20671">
      <formula>$B2172="Confirmado"</formula>
    </cfRule>
    <cfRule type="expression" dxfId="2298" priority="20670">
      <formula>$B2172="Cancelado"</formula>
    </cfRule>
  </conditionalFormatting>
  <conditionalFormatting sqref="B2191">
    <cfRule type="expression" dxfId="2302" priority="20114">
      <formula>$B2191="Liberado"</formula>
    </cfRule>
    <cfRule type="expression" dxfId="2301" priority="20115">
      <formula>$B2191="Descargado"</formula>
    </cfRule>
    <cfRule type="expression" dxfId="2300" priority="20116">
      <formula>$B2191="Frontera"</formula>
    </cfRule>
    <cfRule type="expression" dxfId="2299" priority="20117">
      <formula>$B2191="Cargado"</formula>
    </cfRule>
    <cfRule type="expression" dxfId="2298" priority="20118">
      <formula>$B2191="Cancelado"</formula>
    </cfRule>
    <cfRule type="expression" dxfId="2" priority="20119">
      <formula>$B2191="Confirmado"</formula>
    </cfRule>
    <cfRule type="expression" dxfId="2296" priority="20120">
      <formula>$B2191="Solicitado"</formula>
    </cfRule>
    <cfRule type="expression" dxfId="2295" priority="20121">
      <formula>$B2191="Arribado"</formula>
    </cfRule>
    <cfRule type="expression" dxfId="2302" priority="20122">
      <formula>$B2191="Liberado"</formula>
    </cfRule>
    <cfRule type="expression" dxfId="2301" priority="20123">
      <formula>$B2191="Descargado"</formula>
    </cfRule>
    <cfRule type="expression" dxfId="2300" priority="20124">
      <formula>$B2191="Frontera"</formula>
    </cfRule>
    <cfRule type="expression" dxfId="2299" priority="20125">
      <formula>$B2191="Cargado"</formula>
    </cfRule>
    <cfRule type="expression" dxfId="2298" priority="20126">
      <formula>$B2191="Cancelado"</formula>
    </cfRule>
    <cfRule type="expression" dxfId="2" priority="20127">
      <formula>$B2191="Confirmado"</formula>
    </cfRule>
    <cfRule type="expression" dxfId="2296" priority="20128">
      <formula>$B2191="Solicitado"</formula>
    </cfRule>
    <cfRule type="expression" dxfId="2295" priority="20129">
      <formula>$B2191="Arribado"</formula>
    </cfRule>
    <cfRule type="expression" dxfId="2302" priority="20130">
      <formula>$B2191="Liberado"</formula>
    </cfRule>
    <cfRule type="expression" dxfId="2301" priority="20131">
      <formula>$B2191="Descargado"</formula>
    </cfRule>
    <cfRule type="expression" dxfId="2300" priority="20132">
      <formula>$B2191="Frontera"</formula>
    </cfRule>
    <cfRule type="expression" dxfId="2299" priority="20133">
      <formula>$B2191="Cargado"</formula>
    </cfRule>
    <cfRule type="expression" dxfId="2298" priority="20134">
      <formula>$B2191="Cancelado"</formula>
    </cfRule>
    <cfRule type="expression" dxfId="2" priority="20135">
      <formula>$B2191="Confirmado"</formula>
    </cfRule>
    <cfRule type="expression" dxfId="2296" priority="20136">
      <formula>$B2191="Solicitado"</formula>
    </cfRule>
    <cfRule type="expression" dxfId="2295" priority="20137">
      <formula>$B2191="Arribado"</formula>
    </cfRule>
    <cfRule type="expression" dxfId="2302" priority="20138">
      <formula>$B2191="Liberado"</formula>
    </cfRule>
    <cfRule type="expression" dxfId="2301" priority="20139">
      <formula>$B2191="Descargado"</formula>
    </cfRule>
    <cfRule type="expression" dxfId="2300" priority="20140">
      <formula>$B2191="Frontera"</formula>
    </cfRule>
    <cfRule type="expression" dxfId="2299" priority="20141">
      <formula>$B2191="Cargado"</formula>
    </cfRule>
    <cfRule type="expression" dxfId="2298" priority="20142">
      <formula>$B2191="Cancelado"</formula>
    </cfRule>
    <cfRule type="expression" dxfId="2" priority="20143">
      <formula>$B2191="Confirmado"</formula>
    </cfRule>
    <cfRule type="expression" dxfId="2296" priority="20144">
      <formula>$B2191="Solicitado"</formula>
    </cfRule>
    <cfRule type="expression" dxfId="2295" priority="20145">
      <formula>$B2191="Arribado"</formula>
    </cfRule>
    <cfRule type="expression" dxfId="2296" priority="20048">
      <formula>$B2191="Solicitado"</formula>
    </cfRule>
    <cfRule type="expression" dxfId="2302" priority="20042">
      <formula>$B2191="Liberado"</formula>
    </cfRule>
    <cfRule type="expression" dxfId="2301" priority="20043">
      <formula>$B2191="Descargado"</formula>
    </cfRule>
    <cfRule type="expression" dxfId="2300" priority="20044">
      <formula>$B2191="Frontera"</formula>
    </cfRule>
    <cfRule type="expression" dxfId="2299" priority="20045">
      <formula>$B2191="Cargado"</formula>
    </cfRule>
    <cfRule type="expression" dxfId="2298" priority="20046">
      <formula>$B2191="Cancelado"</formula>
    </cfRule>
    <cfRule type="expression" dxfId="2" priority="20047">
      <formula>$B2191="Confirmado"</formula>
    </cfRule>
    <cfRule type="expression" dxfId="2295" priority="20049">
      <formula>$B2191="Arribado"</formula>
    </cfRule>
    <cfRule type="expression" dxfId="2302" priority="20050">
      <formula>$B2191="Liberado"</formula>
    </cfRule>
    <cfRule type="expression" dxfId="2301" priority="20051">
      <formula>$B2191="Descargado"</formula>
    </cfRule>
    <cfRule type="expression" dxfId="2300" priority="20052">
      <formula>$B2191="Frontera"</formula>
    </cfRule>
    <cfRule type="expression" dxfId="2299" priority="20053">
      <formula>$B2191="Cargado"</formula>
    </cfRule>
    <cfRule type="expression" dxfId="2298" priority="20054">
      <formula>$B2191="Cancelado"</formula>
    </cfRule>
    <cfRule type="expression" dxfId="2" priority="20055">
      <formula>$B2191="Confirmado"</formula>
    </cfRule>
    <cfRule type="expression" dxfId="2296" priority="20056">
      <formula>$B2191="Solicitado"</formula>
    </cfRule>
    <cfRule type="expression" dxfId="2295" priority="20057">
      <formula>$B2191="Arribado"</formula>
    </cfRule>
    <cfRule type="expression" dxfId="2302" priority="20058">
      <formula>$B2191="Liberado"</formula>
    </cfRule>
    <cfRule type="expression" dxfId="2301" priority="20059">
      <formula>$B2191="Descargado"</formula>
    </cfRule>
    <cfRule type="expression" dxfId="2300" priority="20060">
      <formula>$B2191="Frontera"</formula>
    </cfRule>
    <cfRule type="expression" dxfId="2299" priority="20061">
      <formula>$B2191="Cargado"</formula>
    </cfRule>
    <cfRule type="expression" dxfId="2298" priority="20062">
      <formula>$B2191="Cancelado"</formula>
    </cfRule>
    <cfRule type="expression" dxfId="2" priority="20063">
      <formula>$B2191="Confirmado"</formula>
    </cfRule>
    <cfRule type="expression" dxfId="2296" priority="20064">
      <formula>$B2191="Solicitado"</formula>
    </cfRule>
    <cfRule type="expression" dxfId="2295" priority="20065">
      <formula>$B2191="Arribado"</formula>
    </cfRule>
    <cfRule type="expression" dxfId="2302" priority="20066">
      <formula>$B2191="Liberado"</formula>
    </cfRule>
    <cfRule type="expression" dxfId="2301" priority="20067">
      <formula>$B2191="Descargado"</formula>
    </cfRule>
    <cfRule type="expression" dxfId="2300" priority="20068">
      <formula>$B2191="Frontera"</formula>
    </cfRule>
    <cfRule type="expression" dxfId="2299" priority="20069">
      <formula>$B2191="Cargado"</formula>
    </cfRule>
    <cfRule type="expression" dxfId="2298" priority="20070">
      <formula>$B2191="Cancelado"</formula>
    </cfRule>
    <cfRule type="expression" dxfId="2" priority="20071">
      <formula>$B2191="Confirmado"</formula>
    </cfRule>
    <cfRule type="expression" dxfId="2296" priority="20072">
      <formula>$B2191="Solicitado"</formula>
    </cfRule>
    <cfRule type="expression" dxfId="2295" priority="20073">
      <formula>$B2191="Arribado"</formula>
    </cfRule>
  </conditionalFormatting>
  <conditionalFormatting sqref="B2192:B2212">
    <cfRule type="expression" dxfId="2298" priority="19846">
      <formula>$B2192="Cancelado"</formula>
    </cfRule>
    <cfRule type="expression" dxfId="2" priority="19847">
      <formula>$B2192="Confirmado"</formula>
    </cfRule>
    <cfRule type="expression" dxfId="2300" priority="19860">
      <formula>$B2192="Frontera"</formula>
    </cfRule>
    <cfRule type="expression" dxfId="2301" priority="19859">
      <formula>$B2192="Descargado"</formula>
    </cfRule>
    <cfRule type="expression" dxfId="2296" priority="19848">
      <formula>$B2192="Solicitado"</formula>
    </cfRule>
    <cfRule type="expression" dxfId="2295" priority="19849">
      <formula>$B2192="Arribado"</formula>
    </cfRule>
    <cfRule type="expression" dxfId="2302" priority="19850">
      <formula>$B2192="Liberado"</formula>
    </cfRule>
    <cfRule type="expression" dxfId="2301" priority="19851">
      <formula>$B2192="Descargado"</formula>
    </cfRule>
    <cfRule type="expression" dxfId="2299" priority="19853">
      <formula>$B2192="Cargado"</formula>
    </cfRule>
    <cfRule type="expression" dxfId="2300" priority="19852">
      <formula>$B2192="Frontera"</formula>
    </cfRule>
    <cfRule type="expression" dxfId="2301" priority="19907">
      <formula>$B2192="Descargado"</formula>
    </cfRule>
    <cfRule type="expression" dxfId="2298" priority="19926">
      <formula>$B2192="Cancelado"</formula>
    </cfRule>
    <cfRule type="expression" dxfId="2299" priority="19925">
      <formula>$B2192="Cargado"</formula>
    </cfRule>
    <cfRule type="expression" dxfId="2300" priority="19924">
      <formula>$B2192="Frontera"</formula>
    </cfRule>
    <cfRule type="expression" dxfId="2301" priority="19923">
      <formula>$B2192="Descargado"</formula>
    </cfRule>
    <cfRule type="expression" dxfId="2302" priority="19922">
      <formula>$B2192="Liberado"</formula>
    </cfRule>
    <cfRule type="expression" dxfId="2295" priority="19921">
      <formula>$B2192="Arribado"</formula>
    </cfRule>
    <cfRule type="expression" dxfId="2296" priority="19920">
      <formula>$B2192="Solicitado"</formula>
    </cfRule>
    <cfRule type="expression" dxfId="2298" priority="19854">
      <formula>$B2192="Cancelado"</formula>
    </cfRule>
    <cfRule type="expression" dxfId="2" priority="19855">
      <formula>$B2192="Confirmado"</formula>
    </cfRule>
    <cfRule type="expression" dxfId="2296" priority="19856">
      <formula>$B2192="Solicitado"</formula>
    </cfRule>
    <cfRule type="expression" dxfId="2298" priority="19862">
      <formula>$B2192="Cancelado"</formula>
    </cfRule>
    <cfRule type="expression" dxfId="2" priority="19863">
      <formula>$B2192="Confirmado"</formula>
    </cfRule>
    <cfRule type="expression" dxfId="2296" priority="19864">
      <formula>$B2192="Solicitado"</formula>
    </cfRule>
    <cfRule type="expression" dxfId="2295" priority="19841">
      <formula>$B2192="Arribado"</formula>
    </cfRule>
    <cfRule type="expression" dxfId="2295" priority="19865">
      <formula>$B2192="Arribado"</formula>
    </cfRule>
    <cfRule type="expression" dxfId="2302" priority="19906">
      <formula>$B2192="Liberado"</formula>
    </cfRule>
    <cfRule type="expression" dxfId="2295" priority="19857">
      <formula>$B2192="Arribado"</formula>
    </cfRule>
    <cfRule type="expression" dxfId="2" priority="19919">
      <formula>$B2192="Confirmado"</formula>
    </cfRule>
    <cfRule type="expression" dxfId="2298" priority="19918">
      <formula>$B2192="Cancelado"</formula>
    </cfRule>
    <cfRule type="expression" dxfId="2299" priority="19917">
      <formula>$B2192="Cargado"</formula>
    </cfRule>
    <cfRule type="expression" dxfId="2300" priority="19916">
      <formula>$B2192="Frontera"</formula>
    </cfRule>
    <cfRule type="expression" dxfId="2302" priority="19858">
      <formula>$B2192="Liberado"</formula>
    </cfRule>
    <cfRule type="expression" dxfId="2301" priority="19915">
      <formula>$B2192="Descargado"</formula>
    </cfRule>
    <cfRule type="expression" dxfId="2302" priority="19914">
      <formula>$B2192="Liberado"</formula>
    </cfRule>
    <cfRule type="expression" dxfId="2295" priority="19913">
      <formula>$B2192="Arribado"</formula>
    </cfRule>
    <cfRule type="expression" dxfId="2296" priority="19912">
      <formula>$B2192="Solicitado"</formula>
    </cfRule>
    <cfRule type="expression" dxfId="2" priority="19911">
      <formula>$B2192="Confirmado"</formula>
    </cfRule>
    <cfRule type="expression" dxfId="2298" priority="19910">
      <formula>$B2192="Cancelado"</formula>
    </cfRule>
    <cfRule type="expression" dxfId="2299" priority="19909">
      <formula>$B2192="Cargado"</formula>
    </cfRule>
    <cfRule type="expression" dxfId="2300" priority="19908">
      <formula>$B2192="Frontera"</formula>
    </cfRule>
    <cfRule type="expression" dxfId="2295" priority="19937">
      <formula>$B2192="Arribado"</formula>
    </cfRule>
    <cfRule type="expression" dxfId="2296" priority="19936">
      <formula>$B2192="Solicitado"</formula>
    </cfRule>
    <cfRule type="expression" dxfId="2" priority="19935">
      <formula>$B2192="Confirmado"</formula>
    </cfRule>
    <cfRule type="expression" dxfId="2298" priority="19934">
      <formula>$B2192="Cancelado"</formula>
    </cfRule>
    <cfRule type="expression" dxfId="2299" priority="19933">
      <formula>$B2192="Cargado"</formula>
    </cfRule>
    <cfRule type="expression" dxfId="2300" priority="19932">
      <formula>$B2192="Frontera"</formula>
    </cfRule>
    <cfRule type="expression" dxfId="2301" priority="19931">
      <formula>$B2192="Descargado"</formula>
    </cfRule>
    <cfRule type="expression" dxfId="2302" priority="19930">
      <formula>$B2192="Liberado"</formula>
    </cfRule>
    <cfRule type="expression" dxfId="2295" priority="19929">
      <formula>$B2192="Arribado"</formula>
    </cfRule>
    <cfRule type="expression" dxfId="2296" priority="19928">
      <formula>$B2192="Solicitado"</formula>
    </cfRule>
    <cfRule type="expression" dxfId="2" priority="19927">
      <formula>$B2192="Confirmado"</formula>
    </cfRule>
    <cfRule type="expression" dxfId="2299" priority="19861">
      <formula>$B2192="Cargado"</formula>
    </cfRule>
    <cfRule type="expression" dxfId="2302" priority="19834">
      <formula>$B2192="Liberado"</formula>
    </cfRule>
    <cfRule type="expression" dxfId="2301" priority="19835">
      <formula>$B2192="Descargado"</formula>
    </cfRule>
    <cfRule type="expression" dxfId="2300" priority="19836">
      <formula>$B2192="Frontera"</formula>
    </cfRule>
    <cfRule type="expression" dxfId="2299" priority="19837">
      <formula>$B2192="Cargado"</formula>
    </cfRule>
    <cfRule type="expression" dxfId="2298" priority="19838">
      <formula>$B2192="Cancelado"</formula>
    </cfRule>
    <cfRule type="expression" dxfId="2" priority="19839">
      <formula>$B2192="Confirmado"</formula>
    </cfRule>
    <cfRule type="expression" dxfId="2296" priority="19840">
      <formula>$B2192="Solicitado"</formula>
    </cfRule>
    <cfRule type="expression" dxfId="2302" priority="19842">
      <formula>$B2192="Liberado"</formula>
    </cfRule>
    <cfRule type="expression" dxfId="2301" priority="19843">
      <formula>$B2192="Descargado"</formula>
    </cfRule>
    <cfRule type="expression" dxfId="2300" priority="19844">
      <formula>$B2192="Frontera"</formula>
    </cfRule>
    <cfRule type="expression" dxfId="2299" priority="19845">
      <formula>$B2192="Cargado"</formula>
    </cfRule>
  </conditionalFormatting>
  <conditionalFormatting sqref="B2213:B2214">
    <cfRule type="expression" dxfId="2300" priority="19516">
      <formula>$B2213="Frontera"</formula>
    </cfRule>
    <cfRule type="expression" dxfId="2302" priority="19506">
      <formula>$B2213="Liberado"</formula>
    </cfRule>
    <cfRule type="expression" dxfId="2295" priority="19505">
      <formula>$B2213="Arribado"</formula>
    </cfRule>
    <cfRule type="expression" dxfId="2296" priority="19504">
      <formula>$B2213="Solicitado"</formula>
    </cfRule>
    <cfRule type="expression" dxfId="2" priority="19503">
      <formula>$B2213="Confirmado"</formula>
    </cfRule>
    <cfRule type="expression" dxfId="2298" priority="19502">
      <formula>$B2213="Cancelado"</formula>
    </cfRule>
    <cfRule type="expression" dxfId="2299" priority="19501">
      <formula>$B2213="Cargado"</formula>
    </cfRule>
    <cfRule type="expression" dxfId="2300" priority="19500">
      <formula>$B2213="Frontera"</formula>
    </cfRule>
    <cfRule type="expression" dxfId="2296" priority="19528">
      <formula>$B2213="Solicitado"</formula>
    </cfRule>
    <cfRule type="expression" dxfId="2302" priority="19450">
      <formula>$B2213="Liberado"</formula>
    </cfRule>
    <cfRule type="expression" dxfId="2301" priority="19451">
      <formula>$B2213="Descargado"</formula>
    </cfRule>
    <cfRule type="expression" dxfId="2300" priority="19452">
      <formula>$B2213="Frontera"</formula>
    </cfRule>
    <cfRule type="expression" dxfId="2299" priority="19453">
      <formula>$B2213="Cargado"</formula>
    </cfRule>
    <cfRule type="expression" dxfId="2298" priority="19454">
      <formula>$B2213="Cancelado"</formula>
    </cfRule>
    <cfRule type="expression" dxfId="2" priority="19455">
      <formula>$B2213="Confirmado"</formula>
    </cfRule>
    <cfRule type="expression" dxfId="2296" priority="19456">
      <formula>$B2213="Solicitado"</formula>
    </cfRule>
    <cfRule type="expression" dxfId="2295" priority="19457">
      <formula>$B2213="Arribado"</formula>
    </cfRule>
    <cfRule type="expression" dxfId="2302" priority="19458">
      <formula>$B2213="Liberado"</formula>
    </cfRule>
    <cfRule type="expression" dxfId="2301" priority="19459">
      <formula>$B2213="Descargado"</formula>
    </cfRule>
    <cfRule type="expression" dxfId="2300" priority="19460">
      <formula>$B2213="Frontera"</formula>
    </cfRule>
    <cfRule type="expression" dxfId="2299" priority="19461">
      <formula>$B2213="Cargado"</formula>
    </cfRule>
    <cfRule type="expression" dxfId="2298" priority="19462">
      <formula>$B2213="Cancelado"</formula>
    </cfRule>
    <cfRule type="expression" dxfId="2" priority="19463">
      <formula>$B2213="Confirmado"</formula>
    </cfRule>
    <cfRule type="expression" dxfId="2296" priority="19464">
      <formula>$B2213="Solicitado"</formula>
    </cfRule>
    <cfRule type="expression" dxfId="2295" priority="19465">
      <formula>$B2213="Arribado"</formula>
    </cfRule>
    <cfRule type="expression" dxfId="2296" priority="19512">
      <formula>$B2213="Solicitado"</formula>
    </cfRule>
    <cfRule type="expression" dxfId="2" priority="19511">
      <formula>$B2213="Confirmado"</formula>
    </cfRule>
    <cfRule type="expression" dxfId="2298" priority="19510">
      <formula>$B2213="Cancelado"</formula>
    </cfRule>
    <cfRule type="expression" dxfId="2299" priority="19509">
      <formula>$B2213="Cargado"</formula>
    </cfRule>
    <cfRule type="expression" dxfId="2300" priority="19508">
      <formula>$B2213="Frontera"</formula>
    </cfRule>
    <cfRule type="expression" dxfId="2301" priority="19507">
      <formula>$B2213="Descargado"</formula>
    </cfRule>
    <cfRule type="expression" dxfId="2295" priority="19529">
      <formula>$B2213="Arribado"</formula>
    </cfRule>
    <cfRule type="expression" dxfId="2" priority="19447">
      <formula>$B2213="Confirmado"</formula>
    </cfRule>
    <cfRule type="expression" dxfId="2295" priority="19513">
      <formula>$B2213="Arribado"</formula>
    </cfRule>
    <cfRule type="expression" dxfId="2301" priority="19499">
      <formula>$B2213="Descargado"</formula>
    </cfRule>
    <cfRule type="expression" dxfId="2" priority="19527">
      <formula>$B2213="Confirmado"</formula>
    </cfRule>
    <cfRule type="expression" dxfId="2298" priority="19526">
      <formula>$B2213="Cancelado"</formula>
    </cfRule>
    <cfRule type="expression" dxfId="2299" priority="19525">
      <formula>$B2213="Cargado"</formula>
    </cfRule>
    <cfRule type="expression" dxfId="2300" priority="19524">
      <formula>$B2213="Frontera"</formula>
    </cfRule>
    <cfRule type="expression" dxfId="2301" priority="19523">
      <formula>$B2213="Descargado"</formula>
    </cfRule>
    <cfRule type="expression" dxfId="2302" priority="19522">
      <formula>$B2213="Liberado"</formula>
    </cfRule>
    <cfRule type="expression" dxfId="2295" priority="19521">
      <formula>$B2213="Arribado"</formula>
    </cfRule>
    <cfRule type="expression" dxfId="2296" priority="19520">
      <formula>$B2213="Solicitado"</formula>
    </cfRule>
    <cfRule type="expression" dxfId="2" priority="19519">
      <formula>$B2213="Confirmado"</formula>
    </cfRule>
    <cfRule type="expression" dxfId="2298" priority="19518">
      <formula>$B2213="Cancelado"</formula>
    </cfRule>
    <cfRule type="expression" dxfId="2299" priority="19517">
      <formula>$B2213="Cargado"</formula>
    </cfRule>
    <cfRule type="expression" dxfId="2301" priority="19515">
      <formula>$B2213="Descargado"</formula>
    </cfRule>
    <cfRule type="expression" dxfId="2302" priority="19514">
      <formula>$B2213="Liberado"</formula>
    </cfRule>
    <cfRule type="expression" dxfId="2302" priority="19498">
      <formula>$B2213="Liberado"</formula>
    </cfRule>
    <cfRule type="expression" dxfId="2302" priority="19434">
      <formula>$B2213="Liberado"</formula>
    </cfRule>
    <cfRule type="expression" dxfId="2301" priority="19435">
      <formula>$B2213="Descargado"</formula>
    </cfRule>
    <cfRule type="expression" dxfId="2300" priority="19436">
      <formula>$B2213="Frontera"</formula>
    </cfRule>
    <cfRule type="expression" dxfId="2299" priority="19437">
      <formula>$B2213="Cargado"</formula>
    </cfRule>
    <cfRule type="expression" dxfId="2298" priority="19438">
      <formula>$B2213="Cancelado"</formula>
    </cfRule>
    <cfRule type="expression" dxfId="2" priority="19439">
      <formula>$B2213="Confirmado"</formula>
    </cfRule>
    <cfRule type="expression" dxfId="2296" priority="19440">
      <formula>$B2213="Solicitado"</formula>
    </cfRule>
    <cfRule type="expression" dxfId="2295" priority="19441">
      <formula>$B2213="Arribado"</formula>
    </cfRule>
    <cfRule type="expression" dxfId="2302" priority="19442">
      <formula>$B2213="Liberado"</formula>
    </cfRule>
    <cfRule type="expression" dxfId="2301" priority="19443">
      <formula>$B2213="Descargado"</formula>
    </cfRule>
    <cfRule type="expression" dxfId="2300" priority="19444">
      <formula>$B2213="Frontera"</formula>
    </cfRule>
    <cfRule type="expression" dxfId="2299" priority="19445">
      <formula>$B2213="Cargado"</formula>
    </cfRule>
    <cfRule type="expression" dxfId="2298" priority="19446">
      <formula>$B2213="Cancelado"</formula>
    </cfRule>
    <cfRule type="expression" dxfId="2296" priority="19448">
      <formula>$B2213="Solicitado"</formula>
    </cfRule>
    <cfRule type="expression" dxfId="2295" priority="19449">
      <formula>$B2213="Arribado"</formula>
    </cfRule>
  </conditionalFormatting>
  <conditionalFormatting sqref="B2215">
    <cfRule type="expression" dxfId="2302" priority="19050">
      <formula>$B2215="Liberado"</formula>
    </cfRule>
    <cfRule type="expression" dxfId="2301" priority="19051">
      <formula>$B2215="Descargado"</formula>
    </cfRule>
    <cfRule type="expression" dxfId="2300" priority="19052">
      <formula>$B2215="Frontera"</formula>
    </cfRule>
    <cfRule type="expression" dxfId="2299" priority="19053">
      <formula>$B2215="Cargado"</formula>
    </cfRule>
    <cfRule type="expression" dxfId="2298" priority="19054">
      <formula>$B2215="Cancelado"</formula>
    </cfRule>
    <cfRule type="expression" dxfId="2" priority="19055">
      <formula>$B2215="Confirmado"</formula>
    </cfRule>
    <cfRule type="expression" dxfId="2295" priority="19057">
      <formula>$B2215="Arribado"</formula>
    </cfRule>
    <cfRule type="expression" dxfId="2302" priority="19058">
      <formula>$B2215="Liberado"</formula>
    </cfRule>
    <cfRule type="expression" dxfId="2301" priority="19059">
      <formula>$B2215="Descargado"</formula>
    </cfRule>
    <cfRule type="expression" dxfId="2300" priority="19060">
      <formula>$B2215="Frontera"</formula>
    </cfRule>
    <cfRule type="expression" dxfId="2299" priority="19061">
      <formula>$B2215="Cargado"</formula>
    </cfRule>
    <cfRule type="expression" dxfId="2298" priority="19062">
      <formula>$B2215="Cancelado"</formula>
    </cfRule>
    <cfRule type="expression" dxfId="2" priority="19063">
      <formula>$B2215="Confirmado"</formula>
    </cfRule>
    <cfRule type="expression" dxfId="2296" priority="19064">
      <formula>$B2215="Solicitado"</formula>
    </cfRule>
    <cfRule type="expression" dxfId="2295" priority="19065">
      <formula>$B2215="Arribado"</formula>
    </cfRule>
    <cfRule type="expression" dxfId="2302" priority="19066">
      <formula>$B2215="Liberado"</formula>
    </cfRule>
    <cfRule type="expression" dxfId="2301" priority="19067">
      <formula>$B2215="Descargado"</formula>
    </cfRule>
    <cfRule type="expression" dxfId="2300" priority="19068">
      <formula>$B2215="Frontera"</formula>
    </cfRule>
    <cfRule type="expression" dxfId="2299" priority="19069">
      <formula>$B2215="Cargado"</formula>
    </cfRule>
    <cfRule type="expression" dxfId="2298" priority="19070">
      <formula>$B2215="Cancelado"</formula>
    </cfRule>
    <cfRule type="expression" dxfId="2" priority="19071">
      <formula>$B2215="Confirmado"</formula>
    </cfRule>
    <cfRule type="expression" dxfId="2296" priority="19072">
      <formula>$B2215="Solicitado"</formula>
    </cfRule>
    <cfRule type="expression" dxfId="2296" priority="19112">
      <formula>$B2215="Solicitado"</formula>
    </cfRule>
    <cfRule type="expression" dxfId="2299" priority="19101">
      <formula>$B2215="Cargado"</formula>
    </cfRule>
    <cfRule type="expression" dxfId="2300" priority="19100">
      <formula>$B2215="Frontera"</formula>
    </cfRule>
    <cfRule type="expression" dxfId="2301" priority="19099">
      <formula>$B2215="Descargado"</formula>
    </cfRule>
    <cfRule type="expression" dxfId="2302" priority="19098">
      <formula>$B2215="Liberado"</formula>
    </cfRule>
    <cfRule type="expression" dxfId="2295" priority="19097">
      <formula>$B2215="Arribado"</formula>
    </cfRule>
    <cfRule type="expression" dxfId="2296" priority="19096">
      <formula>$B2215="Solicitado"</formula>
    </cfRule>
    <cfRule type="expression" dxfId="2" priority="19095">
      <formula>$B2215="Confirmado"</formula>
    </cfRule>
    <cfRule type="expression" dxfId="2298" priority="19094">
      <formula>$B2215="Cancelado"</formula>
    </cfRule>
    <cfRule type="expression" dxfId="2299" priority="19093">
      <formula>$B2215="Cargado"</formula>
    </cfRule>
    <cfRule type="expression" dxfId="2300" priority="19092">
      <formula>$B2215="Frontera"</formula>
    </cfRule>
    <cfRule type="expression" dxfId="2296" priority="19104">
      <formula>$B2215="Solicitado"</formula>
    </cfRule>
    <cfRule type="expression" dxfId="2301" priority="19091">
      <formula>$B2215="Descargado"</formula>
    </cfRule>
    <cfRule type="expression" dxfId="2302" priority="19090">
      <formula>$B2215="Liberado"</formula>
    </cfRule>
    <cfRule type="expression" dxfId="2295" priority="19089">
      <formula>$B2215="Arribado"</formula>
    </cfRule>
    <cfRule type="expression" dxfId="2296" priority="19088">
      <formula>$B2215="Solicitado"</formula>
    </cfRule>
    <cfRule type="expression" dxfId="2" priority="19087">
      <formula>$B2215="Confirmado"</formula>
    </cfRule>
    <cfRule type="expression" dxfId="2296" priority="19056">
      <formula>$B2215="Solicitado"</formula>
    </cfRule>
    <cfRule type="expression" dxfId="2298" priority="19086">
      <formula>$B2215="Cancelado"</formula>
    </cfRule>
    <cfRule type="expression" dxfId="2299" priority="19085">
      <formula>$B2215="Cargado"</formula>
    </cfRule>
    <cfRule type="expression" dxfId="2300" priority="19084">
      <formula>$B2215="Frontera"</formula>
    </cfRule>
    <cfRule type="expression" dxfId="2295" priority="19113">
      <formula>$B2215="Arribado"</formula>
    </cfRule>
    <cfRule type="expression" dxfId="2" priority="19111">
      <formula>$B2215="Confirmado"</formula>
    </cfRule>
    <cfRule type="expression" dxfId="2298" priority="19110">
      <formula>$B2215="Cancelado"</formula>
    </cfRule>
    <cfRule type="expression" dxfId="2299" priority="19109">
      <formula>$B2215="Cargado"</formula>
    </cfRule>
    <cfRule type="expression" dxfId="2301" priority="19083">
      <formula>$B2215="Descargado"</formula>
    </cfRule>
    <cfRule type="expression" dxfId="2302" priority="19082">
      <formula>$B2215="Liberado"</formula>
    </cfRule>
    <cfRule type="expression" dxfId="2295" priority="19081">
      <formula>$B2215="Arribado"</formula>
    </cfRule>
    <cfRule type="expression" dxfId="2296" priority="19080">
      <formula>$B2215="Solicitado"</formula>
    </cfRule>
    <cfRule type="expression" dxfId="2" priority="19079">
      <formula>$B2215="Confirmado"</formula>
    </cfRule>
    <cfRule type="expression" dxfId="2298" priority="19078">
      <formula>$B2215="Cancelado"</formula>
    </cfRule>
    <cfRule type="expression" dxfId="2299" priority="19077">
      <formula>$B2215="Cargado"</formula>
    </cfRule>
    <cfRule type="expression" dxfId="2300" priority="19076">
      <formula>$B2215="Frontera"</formula>
    </cfRule>
    <cfRule type="expression" dxfId="2301" priority="19075">
      <formula>$B2215="Descargado"</formula>
    </cfRule>
    <cfRule type="expression" dxfId="2302" priority="19074">
      <formula>$B2215="Liberado"</formula>
    </cfRule>
    <cfRule type="expression" dxfId="2295" priority="19073">
      <formula>$B2215="Arribado"</formula>
    </cfRule>
    <cfRule type="expression" dxfId="2300" priority="19108">
      <formula>$B2215="Frontera"</formula>
    </cfRule>
    <cfRule type="expression" dxfId="2301" priority="19107">
      <formula>$B2215="Descargado"</formula>
    </cfRule>
    <cfRule type="expression" dxfId="2302" priority="19106">
      <formula>$B2215="Liberado"</formula>
    </cfRule>
    <cfRule type="expression" dxfId="2295" priority="19105">
      <formula>$B2215="Arribado"</formula>
    </cfRule>
    <cfRule type="expression" dxfId="2" priority="19103">
      <formula>$B2215="Confirmado"</formula>
    </cfRule>
    <cfRule type="expression" dxfId="2298" priority="19102">
      <formula>$B2215="Cancelado"</formula>
    </cfRule>
  </conditionalFormatting>
  <conditionalFormatting sqref="B2216:B2219 B2228:B2229 B2224:B2226">
    <cfRule type="expression" dxfId="2296" priority="18656">
      <formula>$B2216="Solicitado"</formula>
    </cfRule>
    <cfRule type="expression" dxfId="2302" priority="18570">
      <formula>$B2216="Liberado"</formula>
    </cfRule>
    <cfRule type="expression" dxfId="2301" priority="18571">
      <formula>$B2216="Descargado"</formula>
    </cfRule>
    <cfRule type="expression" dxfId="2300" priority="18572">
      <formula>$B2216="Frontera"</formula>
    </cfRule>
    <cfRule type="expression" dxfId="2299" priority="18573">
      <formula>$B2216="Cargado"</formula>
    </cfRule>
    <cfRule type="expression" dxfId="2298" priority="18574">
      <formula>$B2216="Cancelado"</formula>
    </cfRule>
    <cfRule type="expression" dxfId="2" priority="18575">
      <formula>$B2216="Confirmado"</formula>
    </cfRule>
    <cfRule type="expression" dxfId="2296" priority="18576">
      <formula>$B2216="Solicitado"</formula>
    </cfRule>
    <cfRule type="expression" dxfId="2295" priority="18577">
      <formula>$B2216="Arribado"</formula>
    </cfRule>
    <cfRule type="expression" dxfId="2302" priority="18578">
      <formula>$B2216="Liberado"</formula>
    </cfRule>
    <cfRule type="expression" dxfId="2301" priority="18579">
      <formula>$B2216="Descargado"</formula>
    </cfRule>
    <cfRule type="expression" dxfId="2300" priority="18580">
      <formula>$B2216="Frontera"</formula>
    </cfRule>
    <cfRule type="expression" dxfId="2299" priority="18581">
      <formula>$B2216="Cargado"</formula>
    </cfRule>
    <cfRule type="expression" dxfId="2298" priority="18582">
      <formula>$B2216="Cancelado"</formula>
    </cfRule>
    <cfRule type="expression" dxfId="2" priority="18583">
      <formula>$B2216="Confirmado"</formula>
    </cfRule>
    <cfRule type="expression" dxfId="2296" priority="18584">
      <formula>$B2216="Solicitado"</formula>
    </cfRule>
    <cfRule type="expression" dxfId="2295" priority="18585">
      <formula>$B2216="Arribado"</formula>
    </cfRule>
    <cfRule type="expression" dxfId="2302" priority="18586">
      <formula>$B2216="Liberado"</formula>
    </cfRule>
    <cfRule type="expression" dxfId="2301" priority="18587">
      <formula>$B2216="Descargado"</formula>
    </cfRule>
    <cfRule type="expression" dxfId="2300" priority="18588">
      <formula>$B2216="Frontera"</formula>
    </cfRule>
    <cfRule type="expression" dxfId="2299" priority="18589">
      <formula>$B2216="Cargado"</formula>
    </cfRule>
    <cfRule type="expression" dxfId="2298" priority="18590">
      <formula>$B2216="Cancelado"</formula>
    </cfRule>
    <cfRule type="expression" dxfId="2" priority="18591">
      <formula>$B2216="Confirmado"</formula>
    </cfRule>
    <cfRule type="expression" dxfId="2296" priority="18592">
      <formula>$B2216="Solicitado"</formula>
    </cfRule>
    <cfRule type="expression" dxfId="2295" priority="18593">
      <formula>$B2216="Arribado"</formula>
    </cfRule>
    <cfRule type="expression" dxfId="2302" priority="18594">
      <formula>$B2216="Liberado"</formula>
    </cfRule>
    <cfRule type="expression" dxfId="2301" priority="18595">
      <formula>$B2216="Descargado"</formula>
    </cfRule>
    <cfRule type="expression" dxfId="2300" priority="18596">
      <formula>$B2216="Frontera"</formula>
    </cfRule>
    <cfRule type="expression" dxfId="2299" priority="18597">
      <formula>$B2216="Cargado"</formula>
    </cfRule>
    <cfRule type="expression" dxfId="2298" priority="18598">
      <formula>$B2216="Cancelado"</formula>
    </cfRule>
    <cfRule type="expression" dxfId="2" priority="18599">
      <formula>$B2216="Confirmado"</formula>
    </cfRule>
    <cfRule type="expression" dxfId="2296" priority="18600">
      <formula>$B2216="Solicitado"</formula>
    </cfRule>
    <cfRule type="expression" dxfId="2295" priority="18601">
      <formula>$B2216="Arribado"</formula>
    </cfRule>
    <cfRule type="expression" dxfId="2302" priority="18634">
      <formula>$B2216="Liberado"</formula>
    </cfRule>
    <cfRule type="expression" dxfId="2301" priority="18635">
      <formula>$B2216="Descargado"</formula>
    </cfRule>
    <cfRule type="expression" dxfId="2295" priority="18665">
      <formula>$B2216="Arribado"</formula>
    </cfRule>
    <cfRule type="expression" dxfId="2296" priority="18664">
      <formula>$B2216="Solicitado"</formula>
    </cfRule>
    <cfRule type="expression" dxfId="2" priority="18663">
      <formula>$B2216="Confirmado"</formula>
    </cfRule>
    <cfRule type="expression" dxfId="2298" priority="18662">
      <formula>$B2216="Cancelado"</formula>
    </cfRule>
    <cfRule type="expression" dxfId="2299" priority="18661">
      <formula>$B2216="Cargado"</formula>
    </cfRule>
    <cfRule type="expression" dxfId="2300" priority="18636">
      <formula>$B2216="Frontera"</formula>
    </cfRule>
    <cfRule type="expression" dxfId="2300" priority="18660">
      <formula>$B2216="Frontera"</formula>
    </cfRule>
    <cfRule type="expression" dxfId="2301" priority="18659">
      <formula>$B2216="Descargado"</formula>
    </cfRule>
    <cfRule type="expression" dxfId="2302" priority="18658">
      <formula>$B2216="Liberado"</formula>
    </cfRule>
    <cfRule type="expression" dxfId="2295" priority="18657">
      <formula>$B2216="Arribado"</formula>
    </cfRule>
    <cfRule type="expression" dxfId="2" priority="18655">
      <formula>$B2216="Confirmado"</formula>
    </cfRule>
    <cfRule type="expression" dxfId="2298" priority="18654">
      <formula>$B2216="Cancelado"</formula>
    </cfRule>
    <cfRule type="expression" dxfId="2299" priority="18653">
      <formula>$B2216="Cargado"</formula>
    </cfRule>
    <cfRule type="expression" dxfId="2300" priority="18652">
      <formula>$B2216="Frontera"</formula>
    </cfRule>
    <cfRule type="expression" dxfId="2301" priority="18651">
      <formula>$B2216="Descargado"</formula>
    </cfRule>
    <cfRule type="expression" dxfId="2302" priority="18650">
      <formula>$B2216="Liberado"</formula>
    </cfRule>
    <cfRule type="expression" dxfId="2295" priority="18649">
      <formula>$B2216="Arribado"</formula>
    </cfRule>
    <cfRule type="expression" dxfId="2296" priority="18648">
      <formula>$B2216="Solicitado"</formula>
    </cfRule>
    <cfRule type="expression" dxfId="2" priority="18647">
      <formula>$B2216="Confirmado"</formula>
    </cfRule>
    <cfRule type="expression" dxfId="2298" priority="18646">
      <formula>$B2216="Cancelado"</formula>
    </cfRule>
    <cfRule type="expression" dxfId="2299" priority="18645">
      <formula>$B2216="Cargado"</formula>
    </cfRule>
    <cfRule type="expression" dxfId="2300" priority="18644">
      <formula>$B2216="Frontera"</formula>
    </cfRule>
    <cfRule type="expression" dxfId="2301" priority="18643">
      <formula>$B2216="Descargado"</formula>
    </cfRule>
    <cfRule type="expression" dxfId="2302" priority="18642">
      <formula>$B2216="Liberado"</formula>
    </cfRule>
    <cfRule type="expression" dxfId="2295" priority="18641">
      <formula>$B2216="Arribado"</formula>
    </cfRule>
    <cfRule type="expression" dxfId="2296" priority="18640">
      <formula>$B2216="Solicitado"</formula>
    </cfRule>
    <cfRule type="expression" dxfId="2" priority="18639">
      <formula>$B2216="Confirmado"</formula>
    </cfRule>
    <cfRule type="expression" dxfId="2298" priority="18638">
      <formula>$B2216="Cancelado"</formula>
    </cfRule>
    <cfRule type="expression" dxfId="2299" priority="18637">
      <formula>$B2216="Cargado"</formula>
    </cfRule>
  </conditionalFormatting>
  <conditionalFormatting sqref="B2220">
    <cfRule type="expression" dxfId="2301" priority="17531">
      <formula>$B2220="Descargado"</formula>
    </cfRule>
    <cfRule type="expression" dxfId="2298" priority="17542">
      <formula>$B2220="Cancelado"</formula>
    </cfRule>
    <cfRule type="expression" dxfId="2" priority="17543">
      <formula>$B2220="Confirmado"</formula>
    </cfRule>
    <cfRule type="expression" dxfId="2296" priority="17544">
      <formula>$B2220="Solicitado"</formula>
    </cfRule>
    <cfRule type="expression" dxfId="2295" priority="17545">
      <formula>$B2220="Arribado"</formula>
    </cfRule>
    <cfRule type="expression" dxfId="2302" priority="17546">
      <formula>$B2220="Liberado"</formula>
    </cfRule>
    <cfRule type="expression" dxfId="2301" priority="17547">
      <formula>$B2220="Descargado"</formula>
    </cfRule>
    <cfRule type="expression" dxfId="2300" priority="17548">
      <formula>$B2220="Frontera"</formula>
    </cfRule>
    <cfRule type="expression" dxfId="2299" priority="17549">
      <formula>$B2220="Cargado"</formula>
    </cfRule>
    <cfRule type="expression" dxfId="2295" priority="17625">
      <formula>$B2220="Arribado"</formula>
    </cfRule>
    <cfRule type="expression" dxfId="2298" priority="17550">
      <formula>$B2220="Cancelado"</formula>
    </cfRule>
    <cfRule type="expression" dxfId="2" priority="17551">
      <formula>$B2220="Confirmado"</formula>
    </cfRule>
    <cfRule type="expression" dxfId="2300" priority="17532">
      <formula>$B2220="Frontera"</formula>
    </cfRule>
    <cfRule type="expression" dxfId="2299" priority="17533">
      <formula>$B2220="Cargado"</formula>
    </cfRule>
    <cfRule type="expression" dxfId="2298" priority="17534">
      <formula>$B2220="Cancelado"</formula>
    </cfRule>
    <cfRule type="expression" dxfId="2" priority="17535">
      <formula>$B2220="Confirmado"</formula>
    </cfRule>
    <cfRule type="expression" dxfId="2299" priority="17613">
      <formula>$B2220="Cargado"</formula>
    </cfRule>
    <cfRule type="expression" dxfId="2296" priority="17536">
      <formula>$B2220="Solicitado"</formula>
    </cfRule>
    <cfRule type="expression" dxfId="2295" priority="17537">
      <formula>$B2220="Arribado"</formula>
    </cfRule>
    <cfRule type="expression" dxfId="2302" priority="17538">
      <formula>$B2220="Liberado"</formula>
    </cfRule>
    <cfRule type="expression" dxfId="2301" priority="17539">
      <formula>$B2220="Descargado"</formula>
    </cfRule>
    <cfRule type="expression" dxfId="2300" priority="17540">
      <formula>$B2220="Frontera"</formula>
    </cfRule>
    <cfRule type="expression" dxfId="2299" priority="17541">
      <formula>$B2220="Cargado"</formula>
    </cfRule>
    <cfRule type="expression" dxfId="2302" priority="17594">
      <formula>$B2220="Liberado"</formula>
    </cfRule>
    <cfRule type="expression" dxfId="2301" priority="17595">
      <formula>$B2220="Descargado"</formula>
    </cfRule>
    <cfRule type="expression" dxfId="2300" priority="17596">
      <formula>$B2220="Frontera"</formula>
    </cfRule>
    <cfRule type="expression" dxfId="2299" priority="17597">
      <formula>$B2220="Cargado"</formula>
    </cfRule>
    <cfRule type="expression" dxfId="2298" priority="17598">
      <formula>$B2220="Cancelado"</formula>
    </cfRule>
    <cfRule type="expression" dxfId="2" priority="17599">
      <formula>$B2220="Confirmado"</formula>
    </cfRule>
    <cfRule type="expression" dxfId="2296" priority="17600">
      <formula>$B2220="Solicitado"</formula>
    </cfRule>
    <cfRule type="expression" dxfId="2295" priority="17601">
      <formula>$B2220="Arribado"</formula>
    </cfRule>
    <cfRule type="expression" dxfId="2298" priority="17614">
      <formula>$B2220="Cancelado"</formula>
    </cfRule>
    <cfRule type="expression" dxfId="2296" priority="17560">
      <formula>$B2220="Solicitado"</formula>
    </cfRule>
    <cfRule type="expression" dxfId="2300" priority="17612">
      <formula>$B2220="Frontera"</formula>
    </cfRule>
    <cfRule type="expression" dxfId="2301" priority="17611">
      <formula>$B2220="Descargado"</formula>
    </cfRule>
    <cfRule type="expression" dxfId="2302" priority="17610">
      <formula>$B2220="Liberado"</formula>
    </cfRule>
    <cfRule type="expression" dxfId="2295" priority="17609">
      <formula>$B2220="Arribado"</formula>
    </cfRule>
    <cfRule type="expression" dxfId="2296" priority="17608">
      <formula>$B2220="Solicitado"</formula>
    </cfRule>
    <cfRule type="expression" dxfId="2" priority="17607">
      <formula>$B2220="Confirmado"</formula>
    </cfRule>
    <cfRule type="expression" dxfId="2302" priority="17602">
      <formula>$B2220="Liberado"</formula>
    </cfRule>
    <cfRule type="expression" dxfId="2301" priority="17603">
      <formula>$B2220="Descargado"</formula>
    </cfRule>
    <cfRule type="expression" dxfId="2300" priority="17604">
      <formula>$B2220="Frontera"</formula>
    </cfRule>
    <cfRule type="expression" dxfId="2299" priority="17605">
      <formula>$B2220="Cargado"</formula>
    </cfRule>
    <cfRule type="expression" dxfId="2298" priority="17606">
      <formula>$B2220="Cancelado"</formula>
    </cfRule>
    <cfRule type="expression" dxfId="2302" priority="17530">
      <formula>$B2220="Liberado"</formula>
    </cfRule>
    <cfRule type="expression" dxfId="2295" priority="17561">
      <formula>$B2220="Arribado"</formula>
    </cfRule>
    <cfRule type="expression" dxfId="2" priority="17615">
      <formula>$B2220="Confirmado"</formula>
    </cfRule>
    <cfRule type="expression" dxfId="2296" priority="17616">
      <formula>$B2220="Solicitado"</formula>
    </cfRule>
    <cfRule type="expression" dxfId="2295" priority="17617">
      <formula>$B2220="Arribado"</formula>
    </cfRule>
    <cfRule type="expression" dxfId="2302" priority="17618">
      <formula>$B2220="Liberado"</formula>
    </cfRule>
    <cfRule type="expression" dxfId="2301" priority="17619">
      <formula>$B2220="Descargado"</formula>
    </cfRule>
    <cfRule type="expression" dxfId="2300" priority="17620">
      <formula>$B2220="Frontera"</formula>
    </cfRule>
    <cfRule type="expression" dxfId="2299" priority="17621">
      <formula>$B2220="Cargado"</formula>
    </cfRule>
    <cfRule type="expression" dxfId="2298" priority="17622">
      <formula>$B2220="Cancelado"</formula>
    </cfRule>
    <cfRule type="expression" dxfId="2" priority="17623">
      <formula>$B2220="Confirmado"</formula>
    </cfRule>
    <cfRule type="expression" dxfId="2296" priority="17624">
      <formula>$B2220="Solicitado"</formula>
    </cfRule>
    <cfRule type="expression" dxfId="2296" priority="17552">
      <formula>$B2220="Solicitado"</formula>
    </cfRule>
    <cfRule type="expression" dxfId="2295" priority="17553">
      <formula>$B2220="Arribado"</formula>
    </cfRule>
    <cfRule type="expression" dxfId="2302" priority="17554">
      <formula>$B2220="Liberado"</formula>
    </cfRule>
    <cfRule type="expression" dxfId="2301" priority="17555">
      <formula>$B2220="Descargado"</formula>
    </cfRule>
    <cfRule type="expression" dxfId="2300" priority="17556">
      <formula>$B2220="Frontera"</formula>
    </cfRule>
    <cfRule type="expression" dxfId="2299" priority="17557">
      <formula>$B2220="Cargado"</formula>
    </cfRule>
    <cfRule type="expression" dxfId="2298" priority="17558">
      <formula>$B2220="Cancelado"</formula>
    </cfRule>
    <cfRule type="expression" dxfId="2" priority="17559">
      <formula>$B2220="Confirmado"</formula>
    </cfRule>
  </conditionalFormatting>
  <conditionalFormatting sqref="B2221:B2222">
    <cfRule type="expression" dxfId="2296" priority="17344">
      <formula>$B2221="Solicitado"</formula>
    </cfRule>
    <cfRule type="expression" dxfId="2296" priority="17328">
      <formula>$B2221="Solicitado"</formula>
    </cfRule>
    <cfRule type="expression" dxfId="2295" priority="17345">
      <formula>$B2221="Arribado"</formula>
    </cfRule>
    <cfRule type="expression" dxfId="2302" priority="17346">
      <formula>$B2221="Liberado"</formula>
    </cfRule>
    <cfRule type="expression" dxfId="2301" priority="17347">
      <formula>$B2221="Descargado"</formula>
    </cfRule>
    <cfRule type="expression" dxfId="2300" priority="17348">
      <formula>$B2221="Frontera"</formula>
    </cfRule>
    <cfRule type="expression" dxfId="2300" priority="17340">
      <formula>$B2221="Frontera"</formula>
    </cfRule>
    <cfRule type="expression" dxfId="2299" priority="17349">
      <formula>$B2221="Cargado"</formula>
    </cfRule>
    <cfRule type="expression" dxfId="2298" priority="17350">
      <formula>$B2221="Cancelado"</formula>
    </cfRule>
    <cfRule type="expression" dxfId="2" priority="17351">
      <formula>$B2221="Confirmado"</formula>
    </cfRule>
    <cfRule type="expression" dxfId="2" priority="17327">
      <formula>$B2221="Confirmado"</formula>
    </cfRule>
    <cfRule type="expression" dxfId="2298" priority="17326">
      <formula>$B2221="Cancelado"</formula>
    </cfRule>
    <cfRule type="expression" dxfId="2299" priority="17325">
      <formula>$B2221="Cargado"</formula>
    </cfRule>
    <cfRule type="expression" dxfId="2296" priority="17352">
      <formula>$B2221="Solicitado"</formula>
    </cfRule>
    <cfRule type="expression" dxfId="2295" priority="17353">
      <formula>$B2221="Arribado"</formula>
    </cfRule>
    <cfRule type="expression" dxfId="2302" priority="17386">
      <formula>$B2221="Liberado"</formula>
    </cfRule>
    <cfRule type="expression" dxfId="2295" priority="17329">
      <formula>$B2221="Arribado"</formula>
    </cfRule>
    <cfRule type="expression" dxfId="2296" priority="17408">
      <formula>$B2221="Solicitado"</formula>
    </cfRule>
    <cfRule type="expression" dxfId="2" priority="17407">
      <formula>$B2221="Confirmado"</formula>
    </cfRule>
    <cfRule type="expression" dxfId="2298" priority="17406">
      <formula>$B2221="Cancelado"</formula>
    </cfRule>
    <cfRule type="expression" dxfId="2299" priority="17405">
      <formula>$B2221="Cargado"</formula>
    </cfRule>
    <cfRule type="expression" dxfId="2300" priority="17404">
      <formula>$B2221="Frontera"</formula>
    </cfRule>
    <cfRule type="expression" dxfId="2302" priority="17402">
      <formula>$B2221="Liberado"</formula>
    </cfRule>
    <cfRule type="expression" dxfId="2295" priority="17401">
      <formula>$B2221="Arribado"</formula>
    </cfRule>
    <cfRule type="expression" dxfId="2296" priority="17400">
      <formula>$B2221="Solicitado"</formula>
    </cfRule>
    <cfRule type="expression" dxfId="2" priority="17399">
      <formula>$B2221="Confirmado"</formula>
    </cfRule>
    <cfRule type="expression" dxfId="2298" priority="17398">
      <formula>$B2221="Cancelado"</formula>
    </cfRule>
    <cfRule type="expression" dxfId="2300" priority="17324">
      <formula>$B2221="Frontera"</formula>
    </cfRule>
    <cfRule type="expression" dxfId="2301" priority="17323">
      <formula>$B2221="Descargado"</formula>
    </cfRule>
    <cfRule type="expression" dxfId="2299" priority="17397">
      <formula>$B2221="Cargado"</formula>
    </cfRule>
    <cfRule type="expression" dxfId="2295" priority="17409">
      <formula>$B2221="Arribado"</formula>
    </cfRule>
    <cfRule type="expression" dxfId="2300" priority="17396">
      <formula>$B2221="Frontera"</formula>
    </cfRule>
    <cfRule type="expression" dxfId="2301" priority="17411">
      <formula>$B2221="Descargado"</formula>
    </cfRule>
    <cfRule type="expression" dxfId="2300" priority="17412">
      <formula>$B2221="Frontera"</formula>
    </cfRule>
    <cfRule type="expression" dxfId="2299" priority="17413">
      <formula>$B2221="Cargado"</formula>
    </cfRule>
    <cfRule type="expression" dxfId="2298" priority="17414">
      <formula>$B2221="Cancelado"</formula>
    </cfRule>
    <cfRule type="expression" dxfId="2" priority="17415">
      <formula>$B2221="Confirmado"</formula>
    </cfRule>
    <cfRule type="expression" dxfId="2301" priority="17395">
      <formula>$B2221="Descargado"</formula>
    </cfRule>
    <cfRule type="expression" dxfId="2302" priority="17394">
      <formula>$B2221="Liberado"</formula>
    </cfRule>
    <cfRule type="expression" dxfId="2300" priority="17332">
      <formula>$B2221="Frontera"</formula>
    </cfRule>
    <cfRule type="expression" dxfId="2295" priority="17393">
      <formula>$B2221="Arribado"</formula>
    </cfRule>
    <cfRule type="expression" dxfId="2296" priority="17392">
      <formula>$B2221="Solicitado"</formula>
    </cfRule>
    <cfRule type="expression" dxfId="2" priority="17391">
      <formula>$B2221="Confirmado"</formula>
    </cfRule>
    <cfRule type="expression" dxfId="2298" priority="17390">
      <formula>$B2221="Cancelado"</formula>
    </cfRule>
    <cfRule type="expression" dxfId="2299" priority="17389">
      <formula>$B2221="Cargado"</formula>
    </cfRule>
    <cfRule type="expression" dxfId="2296" priority="17416">
      <formula>$B2221="Solicitado"</formula>
    </cfRule>
    <cfRule type="expression" dxfId="2295" priority="17417">
      <formula>$B2221="Arribado"</formula>
    </cfRule>
    <cfRule type="expression" dxfId="2302" priority="17410">
      <formula>$B2221="Liberado"</formula>
    </cfRule>
    <cfRule type="expression" dxfId="2301" priority="17403">
      <formula>$B2221="Descargado"</formula>
    </cfRule>
    <cfRule type="expression" dxfId="2302" priority="17322">
      <formula>$B2221="Liberado"</formula>
    </cfRule>
    <cfRule type="expression" dxfId="2301" priority="17387">
      <formula>$B2221="Descargado"</formula>
    </cfRule>
    <cfRule type="expression" dxfId="2299" priority="17333">
      <formula>$B2221="Cargado"</formula>
    </cfRule>
    <cfRule type="expression" dxfId="2299" priority="17341">
      <formula>$B2221="Cargado"</formula>
    </cfRule>
    <cfRule type="expression" dxfId="2298" priority="17342">
      <formula>$B2221="Cancelado"</formula>
    </cfRule>
    <cfRule type="expression" dxfId="2" priority="17343">
      <formula>$B2221="Confirmado"</formula>
    </cfRule>
    <cfRule type="expression" dxfId="2298" priority="17334">
      <formula>$B2221="Cancelado"</formula>
    </cfRule>
    <cfRule type="expression" dxfId="2" priority="17335">
      <formula>$B2221="Confirmado"</formula>
    </cfRule>
    <cfRule type="expression" dxfId="2296" priority="17336">
      <formula>$B2221="Solicitado"</formula>
    </cfRule>
    <cfRule type="expression" dxfId="2295" priority="17337">
      <formula>$B2221="Arribado"</formula>
    </cfRule>
    <cfRule type="expression" dxfId="2302" priority="17338">
      <formula>$B2221="Liberado"</formula>
    </cfRule>
    <cfRule type="expression" dxfId="2301" priority="17339">
      <formula>$B2221="Descargado"</formula>
    </cfRule>
    <cfRule type="expression" dxfId="2301" priority="17331">
      <formula>$B2221="Descargado"</formula>
    </cfRule>
    <cfRule type="expression" dxfId="2302" priority="17330">
      <formula>$B2221="Liberado"</formula>
    </cfRule>
    <cfRule type="expression" dxfId="2300" priority="17388">
      <formula>$B2221="Frontera"</formula>
    </cfRule>
  </conditionalFormatting>
  <conditionalFormatting sqref="B2223">
    <cfRule type="expression" dxfId="2295" priority="17209">
      <formula>$B2223="Arribado"</formula>
    </cfRule>
    <cfRule type="expression" dxfId="2302" priority="17114">
      <formula>$B2223="Liberado"</formula>
    </cfRule>
    <cfRule type="expression" dxfId="2301" priority="17115">
      <formula>$B2223="Descargado"</formula>
    </cfRule>
    <cfRule type="expression" dxfId="2300" priority="17116">
      <formula>$B2223="Frontera"</formula>
    </cfRule>
    <cfRule type="expression" dxfId="2299" priority="17117">
      <formula>$B2223="Cargado"</formula>
    </cfRule>
    <cfRule type="expression" dxfId="2298" priority="17118">
      <formula>$B2223="Cancelado"</formula>
    </cfRule>
    <cfRule type="expression" dxfId="2" priority="17119">
      <formula>$B2223="Confirmado"</formula>
    </cfRule>
    <cfRule type="expression" dxfId="2296" priority="17120">
      <formula>$B2223="Solicitado"</formula>
    </cfRule>
    <cfRule type="expression" dxfId="2295" priority="17121">
      <formula>$B2223="Arribado"</formula>
    </cfRule>
    <cfRule type="expression" dxfId="2302" priority="17122">
      <formula>$B2223="Liberado"</formula>
    </cfRule>
    <cfRule type="expression" dxfId="2301" priority="17123">
      <formula>$B2223="Descargado"</formula>
    </cfRule>
    <cfRule type="expression" dxfId="2300" priority="17124">
      <formula>$B2223="Frontera"</formula>
    </cfRule>
    <cfRule type="expression" dxfId="2299" priority="17125">
      <formula>$B2223="Cargado"</formula>
    </cfRule>
    <cfRule type="expression" dxfId="2298" priority="17126">
      <formula>$B2223="Cancelado"</formula>
    </cfRule>
    <cfRule type="expression" dxfId="2" priority="17127">
      <formula>$B2223="Confirmado"</formula>
    </cfRule>
    <cfRule type="expression" dxfId="2296" priority="17128">
      <formula>$B2223="Solicitado"</formula>
    </cfRule>
    <cfRule type="expression" dxfId="2295" priority="17129">
      <formula>$B2223="Arribado"</formula>
    </cfRule>
    <cfRule type="expression" dxfId="2302" priority="17130">
      <formula>$B2223="Liberado"</formula>
    </cfRule>
    <cfRule type="expression" dxfId="2301" priority="17131">
      <formula>$B2223="Descargado"</formula>
    </cfRule>
    <cfRule type="expression" dxfId="2300" priority="17132">
      <formula>$B2223="Frontera"</formula>
    </cfRule>
    <cfRule type="expression" dxfId="2299" priority="17133">
      <formula>$B2223="Cargado"</formula>
    </cfRule>
    <cfRule type="expression" dxfId="2298" priority="17134">
      <formula>$B2223="Cancelado"</formula>
    </cfRule>
    <cfRule type="expression" dxfId="2" priority="17135">
      <formula>$B2223="Confirmado"</formula>
    </cfRule>
    <cfRule type="expression" dxfId="2296" priority="17136">
      <formula>$B2223="Solicitado"</formula>
    </cfRule>
    <cfRule type="expression" dxfId="2295" priority="17137">
      <formula>$B2223="Arribado"</formula>
    </cfRule>
    <cfRule type="expression" dxfId="2302" priority="17138">
      <formula>$B2223="Liberado"</formula>
    </cfRule>
    <cfRule type="expression" dxfId="2301" priority="17139">
      <formula>$B2223="Descargado"</formula>
    </cfRule>
    <cfRule type="expression" dxfId="2300" priority="17140">
      <formula>$B2223="Frontera"</formula>
    </cfRule>
    <cfRule type="expression" dxfId="2299" priority="17141">
      <formula>$B2223="Cargado"</formula>
    </cfRule>
    <cfRule type="expression" dxfId="2298" priority="17142">
      <formula>$B2223="Cancelado"</formula>
    </cfRule>
    <cfRule type="expression" dxfId="2" priority="17143">
      <formula>$B2223="Confirmado"</formula>
    </cfRule>
    <cfRule type="expression" dxfId="2296" priority="17144">
      <formula>$B2223="Solicitado"</formula>
    </cfRule>
    <cfRule type="expression" dxfId="2296" priority="17208">
      <formula>$B2223="Solicitado"</formula>
    </cfRule>
    <cfRule type="expression" dxfId="2" priority="17207">
      <formula>$B2223="Confirmado"</formula>
    </cfRule>
    <cfRule type="expression" dxfId="2298" priority="17206">
      <formula>$B2223="Cancelado"</formula>
    </cfRule>
    <cfRule type="expression" dxfId="2299" priority="17205">
      <formula>$B2223="Cargado"</formula>
    </cfRule>
    <cfRule type="expression" dxfId="2300" priority="17204">
      <formula>$B2223="Frontera"</formula>
    </cfRule>
    <cfRule type="expression" dxfId="2301" priority="17203">
      <formula>$B2223="Descargado"</formula>
    </cfRule>
    <cfRule type="expression" dxfId="2302" priority="17202">
      <formula>$B2223="Liberado"</formula>
    </cfRule>
    <cfRule type="expression" dxfId="2295" priority="17201">
      <formula>$B2223="Arribado"</formula>
    </cfRule>
    <cfRule type="expression" dxfId="2295" priority="17145">
      <formula>$B2223="Arribado"</formula>
    </cfRule>
    <cfRule type="expression" dxfId="2296" priority="17200">
      <formula>$B2223="Solicitado"</formula>
    </cfRule>
    <cfRule type="expression" dxfId="2" priority="17199">
      <formula>$B2223="Confirmado"</formula>
    </cfRule>
    <cfRule type="expression" dxfId="2298" priority="17198">
      <formula>$B2223="Cancelado"</formula>
    </cfRule>
    <cfRule type="expression" dxfId="2299" priority="17197">
      <formula>$B2223="Cargado"</formula>
    </cfRule>
    <cfRule type="expression" dxfId="2300" priority="17196">
      <formula>$B2223="Frontera"</formula>
    </cfRule>
    <cfRule type="expression" dxfId="2301" priority="17195">
      <formula>$B2223="Descargado"</formula>
    </cfRule>
    <cfRule type="expression" dxfId="2295" priority="17193">
      <formula>$B2223="Arribado"</formula>
    </cfRule>
    <cfRule type="expression" dxfId="2296" priority="17192">
      <formula>$B2223="Solicitado"</formula>
    </cfRule>
    <cfRule type="expression" dxfId="2" priority="17191">
      <formula>$B2223="Confirmado"</formula>
    </cfRule>
    <cfRule type="expression" dxfId="2298" priority="17190">
      <formula>$B2223="Cancelado"</formula>
    </cfRule>
    <cfRule type="expression" dxfId="2299" priority="17189">
      <formula>$B2223="Cargado"</formula>
    </cfRule>
    <cfRule type="expression" dxfId="2301" priority="17187">
      <formula>$B2223="Descargado"</formula>
    </cfRule>
    <cfRule type="expression" dxfId="2302" priority="17186">
      <formula>$B2223="Liberado"</formula>
    </cfRule>
    <cfRule type="expression" dxfId="2295" priority="17185">
      <formula>$B2223="Arribado"</formula>
    </cfRule>
    <cfRule type="expression" dxfId="2302" priority="17178">
      <formula>$B2223="Liberado"</formula>
    </cfRule>
    <cfRule type="expression" dxfId="2301" priority="17179">
      <formula>$B2223="Descargado"</formula>
    </cfRule>
    <cfRule type="expression" dxfId="2300" priority="17180">
      <formula>$B2223="Frontera"</formula>
    </cfRule>
    <cfRule type="expression" dxfId="2299" priority="17181">
      <formula>$B2223="Cargado"</formula>
    </cfRule>
    <cfRule type="expression" dxfId="2298" priority="17182">
      <formula>$B2223="Cancelado"</formula>
    </cfRule>
    <cfRule type="expression" dxfId="2" priority="17183">
      <formula>$B2223="Confirmado"</formula>
    </cfRule>
    <cfRule type="expression" dxfId="2296" priority="17184">
      <formula>$B2223="Solicitado"</formula>
    </cfRule>
    <cfRule type="expression" dxfId="2300" priority="17188">
      <formula>$B2223="Frontera"</formula>
    </cfRule>
    <cfRule type="expression" dxfId="2302" priority="17194">
      <formula>$B2223="Liberado"</formula>
    </cfRule>
  </conditionalFormatting>
  <conditionalFormatting sqref="B2227">
    <cfRule type="expression" dxfId="2302" priority="18234">
      <formula>$B2227="Liberado"</formula>
    </cfRule>
    <cfRule type="expression" dxfId="2295" priority="18233">
      <formula>$B2227="Arribado"</formula>
    </cfRule>
    <cfRule type="expression" dxfId="2296" priority="18232">
      <formula>$B2227="Solicitado"</formula>
    </cfRule>
    <cfRule type="expression" dxfId="2" priority="18231">
      <formula>$B2227="Confirmado"</formula>
    </cfRule>
    <cfRule type="expression" dxfId="2298" priority="18230">
      <formula>$B2227="Cancelado"</formula>
    </cfRule>
    <cfRule type="expression" dxfId="2299" priority="18229">
      <formula>$B2227="Cargado"</formula>
    </cfRule>
    <cfRule type="expression" dxfId="2300" priority="18228">
      <formula>$B2227="Frontera"</formula>
    </cfRule>
    <cfRule type="expression" dxfId="2301" priority="18227">
      <formula>$B2227="Descargado"</formula>
    </cfRule>
    <cfRule type="expression" dxfId="2302" priority="18226">
      <formula>$B2227="Liberado"</formula>
    </cfRule>
    <cfRule type="expression" dxfId="2295" priority="18225">
      <formula>$B2227="Arribado"</formula>
    </cfRule>
    <cfRule type="expression" dxfId="2296" priority="18224">
      <formula>$B2227="Solicitado"</formula>
    </cfRule>
    <cfRule type="expression" dxfId="2" priority="18223">
      <formula>$B2227="Confirmado"</formula>
    </cfRule>
    <cfRule type="expression" dxfId="2298" priority="18222">
      <formula>$B2227="Cancelado"</formula>
    </cfRule>
    <cfRule type="expression" dxfId="2299" priority="18221">
      <formula>$B2227="Cargado"</formula>
    </cfRule>
    <cfRule type="expression" dxfId="2300" priority="18220">
      <formula>$B2227="Frontera"</formula>
    </cfRule>
    <cfRule type="expression" dxfId="2301" priority="18219">
      <formula>$B2227="Descargado"</formula>
    </cfRule>
    <cfRule type="expression" dxfId="2302" priority="18218">
      <formula>$B2227="Liberado"</formula>
    </cfRule>
    <cfRule type="expression" dxfId="2295" priority="18161">
      <formula>$B2227="Arribado"</formula>
    </cfRule>
    <cfRule type="expression" dxfId="2296" priority="18160">
      <formula>$B2227="Solicitado"</formula>
    </cfRule>
    <cfRule type="expression" dxfId="2" priority="18159">
      <formula>$B2227="Confirmado"</formula>
    </cfRule>
    <cfRule type="expression" dxfId="2298" priority="18158">
      <formula>$B2227="Cancelado"</formula>
    </cfRule>
    <cfRule type="expression" dxfId="2299" priority="18157">
      <formula>$B2227="Cargado"</formula>
    </cfRule>
    <cfRule type="expression" dxfId="2295" priority="18241">
      <formula>$B2227="Arribado"</formula>
    </cfRule>
    <cfRule type="expression" dxfId="2301" priority="18155">
      <formula>$B2227="Descargado"</formula>
    </cfRule>
    <cfRule type="expression" dxfId="2302" priority="18154">
      <formula>$B2227="Liberado"</formula>
    </cfRule>
    <cfRule type="expression" dxfId="2302" priority="18242">
      <formula>$B2227="Liberado"</formula>
    </cfRule>
    <cfRule type="expression" dxfId="2301" priority="18243">
      <formula>$B2227="Descargado"</formula>
    </cfRule>
    <cfRule type="expression" dxfId="2300" priority="18156">
      <formula>$B2227="Frontera"</formula>
    </cfRule>
    <cfRule type="expression" dxfId="2300" priority="18244">
      <formula>$B2227="Frontera"</formula>
    </cfRule>
    <cfRule type="expression" dxfId="2299" priority="18245">
      <formula>$B2227="Cargado"</formula>
    </cfRule>
    <cfRule type="expression" dxfId="2298" priority="18246">
      <formula>$B2227="Cancelado"</formula>
    </cfRule>
    <cfRule type="expression" dxfId="2295" priority="18185">
      <formula>$B2227="Arribado"</formula>
    </cfRule>
    <cfRule type="expression" dxfId="2296" priority="18184">
      <formula>$B2227="Solicitado"</formula>
    </cfRule>
    <cfRule type="expression" dxfId="2" priority="18247">
      <formula>$B2227="Confirmado"</formula>
    </cfRule>
    <cfRule type="expression" dxfId="2298" priority="18182">
      <formula>$B2227="Cancelado"</formula>
    </cfRule>
    <cfRule type="expression" dxfId="2299" priority="18181">
      <formula>$B2227="Cargado"</formula>
    </cfRule>
    <cfRule type="expression" dxfId="2300" priority="18180">
      <formula>$B2227="Frontera"</formula>
    </cfRule>
    <cfRule type="expression" dxfId="2301" priority="18179">
      <formula>$B2227="Descargado"</formula>
    </cfRule>
    <cfRule type="expression" dxfId="2302" priority="18178">
      <formula>$B2227="Liberado"</formula>
    </cfRule>
    <cfRule type="expression" dxfId="2295" priority="18177">
      <formula>$B2227="Arribado"</formula>
    </cfRule>
    <cfRule type="expression" dxfId="2" priority="18183">
      <formula>$B2227="Confirmado"</formula>
    </cfRule>
    <cfRule type="expression" dxfId="2296" priority="18176">
      <formula>$B2227="Solicitado"</formula>
    </cfRule>
    <cfRule type="expression" dxfId="2" priority="18175">
      <formula>$B2227="Confirmado"</formula>
    </cfRule>
    <cfRule type="expression" dxfId="2298" priority="18174">
      <formula>$B2227="Cancelado"</formula>
    </cfRule>
    <cfRule type="expression" dxfId="2299" priority="18173">
      <formula>$B2227="Cargado"</formula>
    </cfRule>
    <cfRule type="expression" dxfId="2300" priority="18172">
      <formula>$B2227="Frontera"</formula>
    </cfRule>
    <cfRule type="expression" dxfId="2296" priority="18248">
      <formula>$B2227="Solicitado"</formula>
    </cfRule>
    <cfRule type="expression" dxfId="2295" priority="18249">
      <formula>$B2227="Arribado"</formula>
    </cfRule>
    <cfRule type="expression" dxfId="2301" priority="18235">
      <formula>$B2227="Descargado"</formula>
    </cfRule>
    <cfRule type="expression" dxfId="2300" priority="18236">
      <formula>$B2227="Frontera"</formula>
    </cfRule>
    <cfRule type="expression" dxfId="2299" priority="18237">
      <formula>$B2227="Cargado"</formula>
    </cfRule>
    <cfRule type="expression" dxfId="2298" priority="18238">
      <formula>$B2227="Cancelado"</formula>
    </cfRule>
    <cfRule type="expression" dxfId="2" priority="18239">
      <formula>$B2227="Confirmado"</formula>
    </cfRule>
    <cfRule type="expression" dxfId="2296" priority="18240">
      <formula>$B2227="Solicitado"</formula>
    </cfRule>
    <cfRule type="expression" dxfId="2301" priority="18171">
      <formula>$B2227="Descargado"</formula>
    </cfRule>
    <cfRule type="expression" dxfId="2302" priority="18170">
      <formula>$B2227="Liberado"</formula>
    </cfRule>
    <cfRule type="expression" dxfId="2295" priority="18169">
      <formula>$B2227="Arribado"</formula>
    </cfRule>
    <cfRule type="expression" dxfId="2296" priority="18168">
      <formula>$B2227="Solicitado"</formula>
    </cfRule>
    <cfRule type="expression" dxfId="2" priority="18167">
      <formula>$B2227="Confirmado"</formula>
    </cfRule>
    <cfRule type="expression" dxfId="2298" priority="18166">
      <formula>$B2227="Cancelado"</formula>
    </cfRule>
    <cfRule type="expression" dxfId="2299" priority="18165">
      <formula>$B2227="Cargado"</formula>
    </cfRule>
    <cfRule type="expression" dxfId="2300" priority="18164">
      <formula>$B2227="Frontera"</formula>
    </cfRule>
    <cfRule type="expression" dxfId="2301" priority="18163">
      <formula>$B2227="Descargado"</formula>
    </cfRule>
    <cfRule type="expression" dxfId="2302" priority="18162">
      <formula>$B2227="Liberado"</formula>
    </cfRule>
  </conditionalFormatting>
  <conditionalFormatting sqref="B2230">
    <cfRule type="expression" dxfId="2295" priority="16993">
      <formula>$B2230="Arribado"</formula>
    </cfRule>
    <cfRule type="expression" dxfId="2302" priority="16994">
      <formula>$B2230="Liberado"</formula>
    </cfRule>
    <cfRule type="expression" dxfId="2298" priority="16990">
      <formula>$B2230="Cancelado"</formula>
    </cfRule>
    <cfRule type="expression" dxfId="2" priority="16991">
      <formula>$B2230="Confirmado"</formula>
    </cfRule>
    <cfRule type="expression" dxfId="2296" priority="16992">
      <formula>$B2230="Solicitado"</formula>
    </cfRule>
    <cfRule type="expression" dxfId="2295" priority="16937">
      <formula>$B2230="Arribado"</formula>
    </cfRule>
    <cfRule type="expression" dxfId="2302" priority="16930">
      <formula>$B2230="Liberado"</formula>
    </cfRule>
    <cfRule type="expression" dxfId="2" priority="16935">
      <formula>$B2230="Confirmado"</formula>
    </cfRule>
    <cfRule type="expression" dxfId="2298" priority="16934">
      <formula>$B2230="Cancelado"</formula>
    </cfRule>
    <cfRule type="expression" dxfId="2301" priority="16995">
      <formula>$B2230="Descargado"</formula>
    </cfRule>
    <cfRule type="expression" dxfId="2300" priority="16996">
      <formula>$B2230="Frontera"</formula>
    </cfRule>
    <cfRule type="expression" dxfId="2299" priority="16997">
      <formula>$B2230="Cargado"</formula>
    </cfRule>
    <cfRule type="expression" dxfId="2298" priority="16998">
      <formula>$B2230="Cancelado"</formula>
    </cfRule>
    <cfRule type="expression" dxfId="2" priority="16999">
      <formula>$B2230="Confirmado"</formula>
    </cfRule>
    <cfRule type="expression" dxfId="2296" priority="17000">
      <formula>$B2230="Solicitado"</formula>
    </cfRule>
    <cfRule type="expression" dxfId="2295" priority="17001">
      <formula>$B2230="Arribado"</formula>
    </cfRule>
    <cfRule type="expression" dxfId="2299" priority="16925">
      <formula>$B2230="Cargado"</formula>
    </cfRule>
    <cfRule type="expression" dxfId="2300" priority="16924">
      <formula>$B2230="Frontera"</formula>
    </cfRule>
    <cfRule type="expression" dxfId="2301" priority="16923">
      <formula>$B2230="Descargado"</formula>
    </cfRule>
    <cfRule type="expression" dxfId="2302" priority="16922">
      <formula>$B2230="Liberado"</formula>
    </cfRule>
    <cfRule type="expression" dxfId="2299" priority="16933">
      <formula>$B2230="Cargado"</formula>
    </cfRule>
    <cfRule type="expression" dxfId="2296" priority="16936">
      <formula>$B2230="Solicitado"</formula>
    </cfRule>
    <cfRule type="expression" dxfId="2" priority="16975">
      <formula>$B2230="Confirmado"</formula>
    </cfRule>
    <cfRule type="expression" dxfId="2299" priority="16989">
      <formula>$B2230="Cargado"</formula>
    </cfRule>
    <cfRule type="expression" dxfId="2300" priority="16932">
      <formula>$B2230="Frontera"</formula>
    </cfRule>
    <cfRule type="expression" dxfId="2301" priority="16931">
      <formula>$B2230="Descargado"</formula>
    </cfRule>
    <cfRule type="expression" dxfId="2295" priority="16929">
      <formula>$B2230="Arribado"</formula>
    </cfRule>
    <cfRule type="expression" dxfId="2295" priority="16921">
      <formula>$B2230="Arribado"</formula>
    </cfRule>
    <cfRule type="expression" dxfId="2296" priority="16920">
      <formula>$B2230="Solicitado"</formula>
    </cfRule>
    <cfRule type="expression" dxfId="2" priority="16919">
      <formula>$B2230="Confirmado"</formula>
    </cfRule>
    <cfRule type="expression" dxfId="2298" priority="16918">
      <formula>$B2230="Cancelado"</formula>
    </cfRule>
    <cfRule type="expression" dxfId="2299" priority="16917">
      <formula>$B2230="Cargado"</formula>
    </cfRule>
    <cfRule type="expression" dxfId="2296" priority="16928">
      <formula>$B2230="Solicitado"</formula>
    </cfRule>
    <cfRule type="expression" dxfId="2" priority="16927">
      <formula>$B2230="Confirmado"</formula>
    </cfRule>
    <cfRule type="expression" dxfId="2298" priority="16926">
      <formula>$B2230="Cancelado"</formula>
    </cfRule>
    <cfRule type="expression" dxfId="2300" priority="16916">
      <formula>$B2230="Frontera"</formula>
    </cfRule>
    <cfRule type="expression" dxfId="2301" priority="16915">
      <formula>$B2230="Descargado"</formula>
    </cfRule>
    <cfRule type="expression" dxfId="2302" priority="16914">
      <formula>$B2230="Liberado"</formula>
    </cfRule>
    <cfRule type="expression" dxfId="2295" priority="16913">
      <formula>$B2230="Arribado"</formula>
    </cfRule>
    <cfRule type="expression" dxfId="2296" priority="16912">
      <formula>$B2230="Solicitado"</formula>
    </cfRule>
    <cfRule type="expression" dxfId="2" priority="16911">
      <formula>$B2230="Confirmado"</formula>
    </cfRule>
    <cfRule type="expression" dxfId="2298" priority="16910">
      <formula>$B2230="Cancelado"</formula>
    </cfRule>
    <cfRule type="expression" dxfId="2296" priority="16976">
      <formula>$B2230="Solicitado"</formula>
    </cfRule>
    <cfRule type="expression" dxfId="2295" priority="16977">
      <formula>$B2230="Arribado"</formula>
    </cfRule>
    <cfRule type="expression" dxfId="2302" priority="16978">
      <formula>$B2230="Liberado"</formula>
    </cfRule>
    <cfRule type="expression" dxfId="2301" priority="16979">
      <formula>$B2230="Descargado"</formula>
    </cfRule>
    <cfRule type="expression" dxfId="2300" priority="16980">
      <formula>$B2230="Frontera"</formula>
    </cfRule>
    <cfRule type="expression" dxfId="2299" priority="16981">
      <formula>$B2230="Cargado"</formula>
    </cfRule>
    <cfRule type="expression" dxfId="2298" priority="16982">
      <formula>$B2230="Cancelado"</formula>
    </cfRule>
    <cfRule type="expression" dxfId="2" priority="16983">
      <formula>$B2230="Confirmado"</formula>
    </cfRule>
    <cfRule type="expression" dxfId="2296" priority="16984">
      <formula>$B2230="Solicitado"</formula>
    </cfRule>
    <cfRule type="expression" dxfId="2295" priority="16985">
      <formula>$B2230="Arribado"</formula>
    </cfRule>
    <cfRule type="expression" dxfId="2302" priority="16986">
      <formula>$B2230="Liberado"</formula>
    </cfRule>
    <cfRule type="expression" dxfId="2301" priority="16987">
      <formula>$B2230="Descargado"</formula>
    </cfRule>
    <cfRule type="expression" dxfId="2300" priority="16988">
      <formula>$B2230="Frontera"</formula>
    </cfRule>
    <cfRule type="expression" dxfId="2298" priority="16974">
      <formula>$B2230="Cancelado"</formula>
    </cfRule>
    <cfRule type="expression" dxfId="2299" priority="16973">
      <formula>$B2230="Cargado"</formula>
    </cfRule>
    <cfRule type="expression" dxfId="2300" priority="16972">
      <formula>$B2230="Frontera"</formula>
    </cfRule>
    <cfRule type="expression" dxfId="2301" priority="16971">
      <formula>$B2230="Descargado"</formula>
    </cfRule>
    <cfRule type="expression" dxfId="2302" priority="16970">
      <formula>$B2230="Liberado"</formula>
    </cfRule>
    <cfRule type="expression" dxfId="2299" priority="16909">
      <formula>$B2230="Cargado"</formula>
    </cfRule>
    <cfRule type="expression" dxfId="2300" priority="16908">
      <formula>$B2230="Frontera"</formula>
    </cfRule>
    <cfRule type="expression" dxfId="2301" priority="16907">
      <formula>$B2230="Descargado"</formula>
    </cfRule>
    <cfRule type="expression" dxfId="2302" priority="16906">
      <formula>$B2230="Liberado"</formula>
    </cfRule>
  </conditionalFormatting>
  <conditionalFormatting sqref="B2231">
    <cfRule type="expression" dxfId="2295" priority="18393">
      <formula>$B2231="Arribado"</formula>
    </cfRule>
    <cfRule type="expression" dxfId="2296" priority="18392">
      <formula>$B2231="Solicitado"</formula>
    </cfRule>
    <cfRule type="expression" dxfId="2" priority="18391">
      <formula>$B2231="Confirmado"</formula>
    </cfRule>
    <cfRule type="expression" dxfId="2298" priority="18390">
      <formula>$B2231="Cancelado"</formula>
    </cfRule>
    <cfRule type="expression" dxfId="2299" priority="18389">
      <formula>$B2231="Cargado"</formula>
    </cfRule>
    <cfRule type="expression" dxfId="2301" priority="18387">
      <formula>$B2231="Descargado"</formula>
    </cfRule>
    <cfRule type="expression" dxfId="2302" priority="18386">
      <formula>$B2231="Liberado"</formula>
    </cfRule>
    <cfRule type="expression" dxfId="2" priority="18439">
      <formula>$B2231="Confirmado"</formula>
    </cfRule>
    <cfRule type="expression" dxfId="2296" priority="18440">
      <formula>$B2231="Solicitado"</formula>
    </cfRule>
    <cfRule type="expression" dxfId="2295" priority="18441">
      <formula>$B2231="Arribado"</formula>
    </cfRule>
    <cfRule type="expression" dxfId="2301" priority="18443">
      <formula>$B2231="Descargado"</formula>
    </cfRule>
    <cfRule type="expression" dxfId="2300" priority="18444">
      <formula>$B2231="Frontera"</formula>
    </cfRule>
    <cfRule type="expression" dxfId="2299" priority="18445">
      <formula>$B2231="Cargado"</formula>
    </cfRule>
    <cfRule type="expression" dxfId="2298" priority="18446">
      <formula>$B2231="Cancelado"</formula>
    </cfRule>
    <cfRule type="expression" dxfId="2" priority="18447">
      <formula>$B2231="Confirmado"</formula>
    </cfRule>
    <cfRule type="expression" dxfId="2296" priority="18448">
      <formula>$B2231="Solicitado"</formula>
    </cfRule>
    <cfRule type="expression" dxfId="2295" priority="18449">
      <formula>$B2231="Arribado"</formula>
    </cfRule>
    <cfRule type="expression" dxfId="2302" priority="18450">
      <formula>$B2231="Liberado"</formula>
    </cfRule>
    <cfRule type="expression" dxfId="2300" priority="18364">
      <formula>$B2231="Frontera"</formula>
    </cfRule>
    <cfRule type="expression" dxfId="2" priority="18383">
      <formula>$B2231="Confirmado"</formula>
    </cfRule>
    <cfRule type="expression" dxfId="2" priority="18375">
      <formula>$B2231="Confirmado"</formula>
    </cfRule>
    <cfRule type="expression" dxfId="2296" priority="18384">
      <formula>$B2231="Solicitado"</formula>
    </cfRule>
    <cfRule type="expression" dxfId="2295" priority="18385">
      <formula>$B2231="Arribado"</formula>
    </cfRule>
    <cfRule type="expression" dxfId="2301" priority="18435">
      <formula>$B2231="Descargado"</formula>
    </cfRule>
    <cfRule type="expression" dxfId="2302" priority="18442">
      <formula>$B2231="Liberado"</formula>
    </cfRule>
    <cfRule type="expression" dxfId="2302" priority="18434">
      <formula>$B2231="Liberado"</formula>
    </cfRule>
    <cfRule type="expression" dxfId="2295" priority="18433">
      <formula>$B2231="Arribado"</formula>
    </cfRule>
    <cfRule type="expression" dxfId="2296" priority="18376">
      <formula>$B2231="Solicitado"</formula>
    </cfRule>
    <cfRule type="expression" dxfId="2295" priority="18377">
      <formula>$B2231="Arribado"</formula>
    </cfRule>
    <cfRule type="expression" dxfId="2302" priority="18378">
      <formula>$B2231="Liberado"</formula>
    </cfRule>
    <cfRule type="expression" dxfId="2301" priority="18379">
      <formula>$B2231="Descargado"</formula>
    </cfRule>
    <cfRule type="expression" dxfId="2300" priority="18380">
      <formula>$B2231="Frontera"</formula>
    </cfRule>
    <cfRule type="expression" dxfId="2299" priority="18381">
      <formula>$B2231="Cargado"</formula>
    </cfRule>
    <cfRule type="expression" dxfId="2298" priority="18382">
      <formula>$B2231="Cancelado"</formula>
    </cfRule>
    <cfRule type="expression" dxfId="2302" priority="18426">
      <formula>$B2231="Liberado"</formula>
    </cfRule>
    <cfRule type="expression" dxfId="2301" priority="18427">
      <formula>$B2231="Descargado"</formula>
    </cfRule>
    <cfRule type="expression" dxfId="2299" priority="18429">
      <formula>$B2231="Cargado"</formula>
    </cfRule>
    <cfRule type="expression" dxfId="2301" priority="18451">
      <formula>$B2231="Descargado"</formula>
    </cfRule>
    <cfRule type="expression" dxfId="2300" priority="18452">
      <formula>$B2231="Frontera"</formula>
    </cfRule>
    <cfRule type="expression" dxfId="2299" priority="18453">
      <formula>$B2231="Cargado"</formula>
    </cfRule>
    <cfRule type="expression" dxfId="2298" priority="18454">
      <formula>$B2231="Cancelado"</formula>
    </cfRule>
    <cfRule type="expression" dxfId="2" priority="18455">
      <formula>$B2231="Confirmado"</formula>
    </cfRule>
    <cfRule type="expression" dxfId="2296" priority="18456">
      <formula>$B2231="Solicitado"</formula>
    </cfRule>
    <cfRule type="expression" dxfId="2295" priority="18457">
      <formula>$B2231="Arribado"</formula>
    </cfRule>
    <cfRule type="expression" dxfId="2302" priority="18362">
      <formula>$B2231="Liberado"</formula>
    </cfRule>
    <cfRule type="expression" dxfId="2301" priority="18363">
      <formula>$B2231="Descargado"</formula>
    </cfRule>
    <cfRule type="expression" dxfId="2300" priority="18436">
      <formula>$B2231="Frontera"</formula>
    </cfRule>
    <cfRule type="expression" dxfId="2299" priority="18437">
      <formula>$B2231="Cargado"</formula>
    </cfRule>
    <cfRule type="expression" dxfId="2298" priority="18438">
      <formula>$B2231="Cancelado"</formula>
    </cfRule>
    <cfRule type="expression" dxfId="2300" priority="18388">
      <formula>$B2231="Frontera"</formula>
    </cfRule>
    <cfRule type="expression" dxfId="2296" priority="18432">
      <formula>$B2231="Solicitado"</formula>
    </cfRule>
    <cfRule type="expression" dxfId="2" priority="18431">
      <formula>$B2231="Confirmado"</formula>
    </cfRule>
    <cfRule type="expression" dxfId="2298" priority="18430">
      <formula>$B2231="Cancelado"</formula>
    </cfRule>
    <cfRule type="expression" dxfId="2298" priority="18374">
      <formula>$B2231="Cancelado"</formula>
    </cfRule>
    <cfRule type="expression" dxfId="2299" priority="18373">
      <formula>$B2231="Cargado"</formula>
    </cfRule>
    <cfRule type="expression" dxfId="2300" priority="18428">
      <formula>$B2231="Frontera"</formula>
    </cfRule>
    <cfRule type="expression" dxfId="2300" priority="18372">
      <formula>$B2231="Frontera"</formula>
    </cfRule>
    <cfRule type="expression" dxfId="2301" priority="18371">
      <formula>$B2231="Descargado"</formula>
    </cfRule>
    <cfRule type="expression" dxfId="2302" priority="18370">
      <formula>$B2231="Liberado"</formula>
    </cfRule>
    <cfRule type="expression" dxfId="2295" priority="18369">
      <formula>$B2231="Arribado"</formula>
    </cfRule>
    <cfRule type="expression" dxfId="2296" priority="18368">
      <formula>$B2231="Solicitado"</formula>
    </cfRule>
    <cfRule type="expression" dxfId="2" priority="18367">
      <formula>$B2231="Confirmado"</formula>
    </cfRule>
    <cfRule type="expression" dxfId="2298" priority="18366">
      <formula>$B2231="Cancelado"</formula>
    </cfRule>
    <cfRule type="expression" dxfId="2299" priority="18365">
      <formula>$B2231="Cargado"</formula>
    </cfRule>
  </conditionalFormatting>
  <conditionalFormatting sqref="B2232">
    <cfRule type="expression" dxfId="2300" priority="18012">
      <formula>$B2232="Frontera"</formula>
    </cfRule>
    <cfRule type="expression" dxfId="2301" priority="18011">
      <formula>$B2232="Descargado"</formula>
    </cfRule>
    <cfRule type="expression" dxfId="2302" priority="18010">
      <formula>$B2232="Liberado"</formula>
    </cfRule>
    <cfRule type="expression" dxfId="2295" priority="17977">
      <formula>$B2232="Arribado"</formula>
    </cfRule>
    <cfRule type="expression" dxfId="2296" priority="17976">
      <formula>$B2232="Solicitado"</formula>
    </cfRule>
    <cfRule type="expression" dxfId="2" priority="17975">
      <formula>$B2232="Confirmado"</formula>
    </cfRule>
    <cfRule type="expression" dxfId="2298" priority="17974">
      <formula>$B2232="Cancelado"</formula>
    </cfRule>
    <cfRule type="expression" dxfId="2299" priority="17973">
      <formula>$B2232="Cargado"</formula>
    </cfRule>
    <cfRule type="expression" dxfId="2300" priority="17972">
      <formula>$B2232="Frontera"</formula>
    </cfRule>
    <cfRule type="expression" dxfId="2301" priority="17971">
      <formula>$B2232="Descargado"</formula>
    </cfRule>
    <cfRule type="expression" dxfId="2302" priority="17970">
      <formula>$B2232="Liberado"</formula>
    </cfRule>
    <cfRule type="expression" dxfId="2295" priority="17969">
      <formula>$B2232="Arribado"</formula>
    </cfRule>
    <cfRule type="expression" dxfId="2296" priority="17968">
      <formula>$B2232="Solicitado"</formula>
    </cfRule>
    <cfRule type="expression" dxfId="2" priority="17967">
      <formula>$B2232="Confirmado"</formula>
    </cfRule>
    <cfRule type="expression" dxfId="2298" priority="17966">
      <formula>$B2232="Cancelado"</formula>
    </cfRule>
    <cfRule type="expression" dxfId="2300" priority="17964">
      <formula>$B2232="Frontera"</formula>
    </cfRule>
    <cfRule type="expression" dxfId="2301" priority="17963">
      <formula>$B2232="Descargado"</formula>
    </cfRule>
    <cfRule type="expression" dxfId="2302" priority="17962">
      <formula>$B2232="Liberado"</formula>
    </cfRule>
    <cfRule type="expression" dxfId="2295" priority="17961">
      <formula>$B2232="Arribado"</formula>
    </cfRule>
    <cfRule type="expression" dxfId="2296" priority="17960">
      <formula>$B2232="Solicitado"</formula>
    </cfRule>
    <cfRule type="expression" dxfId="2" priority="17959">
      <formula>$B2232="Confirmado"</formula>
    </cfRule>
    <cfRule type="expression" dxfId="2298" priority="17958">
      <formula>$B2232="Cancelado"</formula>
    </cfRule>
    <cfRule type="expression" dxfId="2299" priority="17957">
      <formula>$B2232="Cargado"</formula>
    </cfRule>
    <cfRule type="expression" dxfId="2300" priority="17956">
      <formula>$B2232="Frontera"</formula>
    </cfRule>
    <cfRule type="expression" dxfId="2301" priority="17955">
      <formula>$B2232="Descargado"</formula>
    </cfRule>
    <cfRule type="expression" dxfId="2302" priority="17954">
      <formula>$B2232="Liberado"</formula>
    </cfRule>
    <cfRule type="expression" dxfId="2295" priority="17953">
      <formula>$B2232="Arribado"</formula>
    </cfRule>
    <cfRule type="expression" dxfId="2296" priority="17952">
      <formula>$B2232="Solicitado"</formula>
    </cfRule>
    <cfRule type="expression" dxfId="2" priority="17951">
      <formula>$B2232="Confirmado"</formula>
    </cfRule>
    <cfRule type="expression" dxfId="2298" priority="17950">
      <formula>$B2232="Cancelado"</formula>
    </cfRule>
    <cfRule type="expression" dxfId="2299" priority="17949">
      <formula>$B2232="Cargado"</formula>
    </cfRule>
    <cfRule type="expression" dxfId="2301" priority="18027">
      <formula>$B2232="Descargado"</formula>
    </cfRule>
    <cfRule type="expression" dxfId="2300" priority="17948">
      <formula>$B2232="Frontera"</formula>
    </cfRule>
    <cfRule type="expression" dxfId="2301" priority="17947">
      <formula>$B2232="Descargado"</formula>
    </cfRule>
    <cfRule type="expression" dxfId="2302" priority="17946">
      <formula>$B2232="Liberado"</formula>
    </cfRule>
    <cfRule type="expression" dxfId="2302" priority="18026">
      <formula>$B2232="Liberado"</formula>
    </cfRule>
    <cfRule type="expression" dxfId="2295" priority="18025">
      <formula>$B2232="Arribado"</formula>
    </cfRule>
    <cfRule type="expression" dxfId="2296" priority="18024">
      <formula>$B2232="Solicitado"</formula>
    </cfRule>
    <cfRule type="expression" dxfId="2" priority="18023">
      <formula>$B2232="Confirmado"</formula>
    </cfRule>
    <cfRule type="expression" dxfId="2298" priority="18022">
      <formula>$B2232="Cancelado"</formula>
    </cfRule>
    <cfRule type="expression" dxfId="2299" priority="18021">
      <formula>$B2232="Cargado"</formula>
    </cfRule>
    <cfRule type="expression" dxfId="2300" priority="18020">
      <formula>$B2232="Frontera"</formula>
    </cfRule>
    <cfRule type="expression" dxfId="2295" priority="18041">
      <formula>$B2232="Arribado"</formula>
    </cfRule>
    <cfRule type="expression" dxfId="2296" priority="18040">
      <formula>$B2232="Solicitado"</formula>
    </cfRule>
    <cfRule type="expression" dxfId="2" priority="18039">
      <formula>$B2232="Confirmado"</formula>
    </cfRule>
    <cfRule type="expression" dxfId="2298" priority="18038">
      <formula>$B2232="Cancelado"</formula>
    </cfRule>
    <cfRule type="expression" dxfId="2301" priority="18019">
      <formula>$B2232="Descargado"</formula>
    </cfRule>
    <cfRule type="expression" dxfId="2302" priority="18018">
      <formula>$B2232="Liberado"</formula>
    </cfRule>
    <cfRule type="expression" dxfId="2295" priority="18017">
      <formula>$B2232="Arribado"</formula>
    </cfRule>
    <cfRule type="expression" dxfId="2299" priority="18037">
      <formula>$B2232="Cargado"</formula>
    </cfRule>
    <cfRule type="expression" dxfId="2299" priority="17965">
      <formula>$B2232="Cargado"</formula>
    </cfRule>
    <cfRule type="expression" dxfId="2300" priority="18036">
      <formula>$B2232="Frontera"</formula>
    </cfRule>
    <cfRule type="expression" dxfId="2301" priority="18035">
      <formula>$B2232="Descargado"</formula>
    </cfRule>
    <cfRule type="expression" dxfId="2302" priority="18034">
      <formula>$B2232="Liberado"</formula>
    </cfRule>
    <cfRule type="expression" dxfId="2295" priority="18033">
      <formula>$B2232="Arribado"</formula>
    </cfRule>
    <cfRule type="expression" dxfId="2296" priority="18032">
      <formula>$B2232="Solicitado"</formula>
    </cfRule>
    <cfRule type="expression" dxfId="2" priority="18031">
      <formula>$B2232="Confirmado"</formula>
    </cfRule>
    <cfRule type="expression" dxfId="2298" priority="18030">
      <formula>$B2232="Cancelado"</formula>
    </cfRule>
    <cfRule type="expression" dxfId="2299" priority="18029">
      <formula>$B2232="Cargado"</formula>
    </cfRule>
    <cfRule type="expression" dxfId="2300" priority="18028">
      <formula>$B2232="Frontera"</formula>
    </cfRule>
    <cfRule type="expression" dxfId="2" priority="18015">
      <formula>$B2232="Confirmado"</formula>
    </cfRule>
    <cfRule type="expression" dxfId="2296" priority="18016">
      <formula>$B2232="Solicitado"</formula>
    </cfRule>
    <cfRule type="expression" dxfId="2298" priority="18014">
      <formula>$B2232="Cancelado"</formula>
    </cfRule>
    <cfRule type="expression" dxfId="2299" priority="18013">
      <formula>$B2232="Cargado"</formula>
    </cfRule>
  </conditionalFormatting>
  <conditionalFormatting sqref="B2233:B2245">
    <cfRule type="expression" dxfId="2299" priority="17741">
      <formula>$B2233="Cargado"</formula>
    </cfRule>
    <cfRule type="expression" dxfId="2298" priority="17742">
      <formula>$B2233="Cancelado"</formula>
    </cfRule>
    <cfRule type="expression" dxfId="2" priority="17743">
      <formula>$B2233="Confirmado"</formula>
    </cfRule>
    <cfRule type="expression" dxfId="2298" priority="17806">
      <formula>$B2233="Cancelado"</formula>
    </cfRule>
    <cfRule type="expression" dxfId="2" priority="17807">
      <formula>$B2233="Confirmado"</formula>
    </cfRule>
    <cfRule type="expression" dxfId="2302" priority="17754">
      <formula>$B2233="Liberado"</formula>
    </cfRule>
    <cfRule type="expression" dxfId="2301" priority="17755">
      <formula>$B2233="Descargado"</formula>
    </cfRule>
    <cfRule type="expression" dxfId="2300" priority="17756">
      <formula>$B2233="Frontera"</formula>
    </cfRule>
    <cfRule type="expression" dxfId="2299" priority="17757">
      <formula>$B2233="Cargado"</formula>
    </cfRule>
    <cfRule type="expression" dxfId="2298" priority="17758">
      <formula>$B2233="Cancelado"</formula>
    </cfRule>
    <cfRule type="expression" dxfId="2" priority="17759">
      <formula>$B2233="Confirmado"</formula>
    </cfRule>
    <cfRule type="expression" dxfId="2296" priority="17760">
      <formula>$B2233="Solicitado"</formula>
    </cfRule>
    <cfRule type="expression" dxfId="2300" priority="17740">
      <formula>$B2233="Frontera"</formula>
    </cfRule>
    <cfRule type="expression" dxfId="2296" priority="17744">
      <formula>$B2233="Solicitado"</formula>
    </cfRule>
    <cfRule type="expression" dxfId="2295" priority="17745">
      <formula>$B2233="Arribado"</formula>
    </cfRule>
    <cfRule type="expression" dxfId="2302" priority="17746">
      <formula>$B2233="Liberado"</formula>
    </cfRule>
    <cfRule type="expression" dxfId="2301" priority="17747">
      <formula>$B2233="Descargado"</formula>
    </cfRule>
    <cfRule type="expression" dxfId="2298" priority="17750">
      <formula>$B2233="Cancelado"</formula>
    </cfRule>
    <cfRule type="expression" dxfId="2" priority="17751">
      <formula>$B2233="Confirmado"</formula>
    </cfRule>
    <cfRule type="expression" dxfId="2296" priority="17752">
      <formula>$B2233="Solicitado"</formula>
    </cfRule>
    <cfRule type="expression" dxfId="2296" priority="17808">
      <formula>$B2233="Solicitado"</formula>
    </cfRule>
    <cfRule type="expression" dxfId="2295" priority="17809">
      <formula>$B2233="Arribado"</formula>
    </cfRule>
    <cfRule type="expression" dxfId="2302" priority="17810">
      <formula>$B2233="Liberado"</formula>
    </cfRule>
    <cfRule type="expression" dxfId="2301" priority="17739">
      <formula>$B2233="Descargado"</formula>
    </cfRule>
    <cfRule type="expression" dxfId="2300" priority="17812">
      <formula>$B2233="Frontera"</formula>
    </cfRule>
    <cfRule type="expression" dxfId="2299" priority="17813">
      <formula>$B2233="Cargado"</formula>
    </cfRule>
    <cfRule type="expression" dxfId="2298" priority="17814">
      <formula>$B2233="Cancelado"</formula>
    </cfRule>
    <cfRule type="expression" dxfId="2" priority="17815">
      <formula>$B2233="Confirmado"</formula>
    </cfRule>
    <cfRule type="expression" dxfId="2302" priority="17802">
      <formula>$B2233="Liberado"</formula>
    </cfRule>
    <cfRule type="expression" dxfId="2301" priority="17803">
      <formula>$B2233="Descargado"</formula>
    </cfRule>
    <cfRule type="expression" dxfId="2300" priority="17804">
      <formula>$B2233="Frontera"</formula>
    </cfRule>
    <cfRule type="expression" dxfId="2299" priority="17805">
      <formula>$B2233="Cargado"</formula>
    </cfRule>
    <cfRule type="expression" dxfId="2295" priority="17753">
      <formula>$B2233="Arribado"</formula>
    </cfRule>
    <cfRule type="expression" dxfId="2302" priority="17738">
      <formula>$B2233="Liberado"</formula>
    </cfRule>
    <cfRule type="expression" dxfId="2300" priority="17748">
      <formula>$B2233="Frontera"</formula>
    </cfRule>
    <cfRule type="expression" dxfId="2296" priority="17816">
      <formula>$B2233="Solicitado"</formula>
    </cfRule>
    <cfRule type="expression" dxfId="2299" priority="17749">
      <formula>$B2233="Cargado"</formula>
    </cfRule>
    <cfRule type="expression" dxfId="2295" priority="17817">
      <formula>$B2233="Arribado"</formula>
    </cfRule>
    <cfRule type="expression" dxfId="2302" priority="17818">
      <formula>$B2233="Liberado"</formula>
    </cfRule>
    <cfRule type="expression" dxfId="2301" priority="17819">
      <formula>$B2233="Descargado"</formula>
    </cfRule>
    <cfRule type="expression" dxfId="2300" priority="17820">
      <formula>$B2233="Frontera"</formula>
    </cfRule>
    <cfRule type="expression" dxfId="2299" priority="17821">
      <formula>$B2233="Cargado"</formula>
    </cfRule>
    <cfRule type="expression" dxfId="2298" priority="17822">
      <formula>$B2233="Cancelado"</formula>
    </cfRule>
    <cfRule type="expression" dxfId="2" priority="17823">
      <formula>$B2233="Confirmado"</formula>
    </cfRule>
    <cfRule type="expression" dxfId="2296" priority="17824">
      <formula>$B2233="Solicitado"</formula>
    </cfRule>
    <cfRule type="expression" dxfId="2295" priority="17825">
      <formula>$B2233="Arribado"</formula>
    </cfRule>
    <cfRule type="expression" dxfId="2302" priority="17826">
      <formula>$B2233="Liberado"</formula>
    </cfRule>
    <cfRule type="expression" dxfId="2301" priority="17827">
      <formula>$B2233="Descargado"</formula>
    </cfRule>
    <cfRule type="expression" dxfId="2300" priority="17828">
      <formula>$B2233="Frontera"</formula>
    </cfRule>
    <cfRule type="expression" dxfId="2299" priority="17829">
      <formula>$B2233="Cargado"</formula>
    </cfRule>
    <cfRule type="expression" dxfId="2298" priority="17830">
      <formula>$B2233="Cancelado"</formula>
    </cfRule>
    <cfRule type="expression" dxfId="2" priority="17831">
      <formula>$B2233="Confirmado"</formula>
    </cfRule>
    <cfRule type="expression" dxfId="2296" priority="17832">
      <formula>$B2233="Solicitado"</formula>
    </cfRule>
    <cfRule type="expression" dxfId="2295" priority="17833">
      <formula>$B2233="Arribado"</formula>
    </cfRule>
    <cfRule type="expression" dxfId="2295" priority="17769">
      <formula>$B2233="Arribado"</formula>
    </cfRule>
    <cfRule type="expression" dxfId="2296" priority="17768">
      <formula>$B2233="Solicitado"</formula>
    </cfRule>
    <cfRule type="expression" dxfId="2" priority="17767">
      <formula>$B2233="Confirmado"</formula>
    </cfRule>
    <cfRule type="expression" dxfId="2298" priority="17766">
      <formula>$B2233="Cancelado"</formula>
    </cfRule>
    <cfRule type="expression" dxfId="2299" priority="17765">
      <formula>$B2233="Cargado"</formula>
    </cfRule>
    <cfRule type="expression" dxfId="2300" priority="17764">
      <formula>$B2233="Frontera"</formula>
    </cfRule>
    <cfRule type="expression" dxfId="2301" priority="17763">
      <formula>$B2233="Descargado"</formula>
    </cfRule>
    <cfRule type="expression" dxfId="2302" priority="17762">
      <formula>$B2233="Liberado"</formula>
    </cfRule>
    <cfRule type="expression" dxfId="2295" priority="17761">
      <formula>$B2233="Arribado"</formula>
    </cfRule>
    <cfRule type="expression" dxfId="2301" priority="17811">
      <formula>$B2233="Descargado"</formula>
    </cfRule>
  </conditionalFormatting>
  <conditionalFormatting sqref="B2246">
    <cfRule type="expression" dxfId="2295" priority="16729">
      <formula>$B2246="Arribado"</formula>
    </cfRule>
    <cfRule type="expression" dxfId="2302" priority="16682">
      <formula>$B2246="Liberado"</formula>
    </cfRule>
    <cfRule type="expression" dxfId="2301" priority="16683">
      <formula>$B2246="Descargado"</formula>
    </cfRule>
    <cfRule type="expression" dxfId="2300" priority="16684">
      <formula>$B2246="Frontera"</formula>
    </cfRule>
    <cfRule type="expression" dxfId="2299" priority="16685">
      <formula>$B2246="Cargado"</formula>
    </cfRule>
    <cfRule type="expression" dxfId="2298" priority="16686">
      <formula>$B2246="Cancelado"</formula>
    </cfRule>
    <cfRule type="expression" dxfId="2" priority="16687">
      <formula>$B2246="Confirmado"</formula>
    </cfRule>
    <cfRule type="expression" dxfId="2296" priority="16688">
      <formula>$B2246="Solicitado"</formula>
    </cfRule>
    <cfRule type="expression" dxfId="2295" priority="16689">
      <formula>$B2246="Arribado"</formula>
    </cfRule>
    <cfRule type="expression" dxfId="2302" priority="16690">
      <formula>$B2246="Liberado"</formula>
    </cfRule>
    <cfRule type="expression" dxfId="2301" priority="16691">
      <formula>$B2246="Descargado"</formula>
    </cfRule>
    <cfRule type="expression" dxfId="2300" priority="16692">
      <formula>$B2246="Frontera"</formula>
    </cfRule>
    <cfRule type="expression" dxfId="2299" priority="16693">
      <formula>$B2246="Cargado"</formula>
    </cfRule>
    <cfRule type="expression" dxfId="2298" priority="16694">
      <formula>$B2246="Cancelado"</formula>
    </cfRule>
    <cfRule type="expression" dxfId="2" priority="16695">
      <formula>$B2246="Confirmado"</formula>
    </cfRule>
    <cfRule type="expression" dxfId="2296" priority="16696">
      <formula>$B2246="Solicitado"</formula>
    </cfRule>
    <cfRule type="expression" dxfId="2295" priority="16697">
      <formula>$B2246="Arribado"</formula>
    </cfRule>
    <cfRule type="expression" dxfId="2302" priority="16698">
      <formula>$B2246="Liberado"</formula>
    </cfRule>
    <cfRule type="expression" dxfId="2301" priority="16699">
      <formula>$B2246="Descargado"</formula>
    </cfRule>
    <cfRule type="expression" dxfId="2300" priority="16700">
      <formula>$B2246="Frontera"</formula>
    </cfRule>
    <cfRule type="expression" dxfId="2299" priority="16701">
      <formula>$B2246="Cargado"</formula>
    </cfRule>
    <cfRule type="expression" dxfId="2298" priority="16702">
      <formula>$B2246="Cancelado"</formula>
    </cfRule>
    <cfRule type="expression" dxfId="2" priority="16703">
      <formula>$B2246="Confirmado"</formula>
    </cfRule>
    <cfRule type="expression" dxfId="2296" priority="16704">
      <formula>$B2246="Solicitado"</formula>
    </cfRule>
    <cfRule type="expression" dxfId="2295" priority="16705">
      <formula>$B2246="Arribado"</formula>
    </cfRule>
    <cfRule type="expression" dxfId="2302" priority="16706">
      <formula>$B2246="Liberado"</formula>
    </cfRule>
    <cfRule type="expression" dxfId="2301" priority="16707">
      <formula>$B2246="Descargado"</formula>
    </cfRule>
    <cfRule type="expression" dxfId="2300" priority="16708">
      <formula>$B2246="Frontera"</formula>
    </cfRule>
    <cfRule type="expression" dxfId="2299" priority="16709">
      <formula>$B2246="Cargado"</formula>
    </cfRule>
    <cfRule type="expression" dxfId="2298" priority="16710">
      <formula>$B2246="Cancelado"</formula>
    </cfRule>
    <cfRule type="expression" dxfId="2" priority="16711">
      <formula>$B2246="Confirmado"</formula>
    </cfRule>
    <cfRule type="expression" dxfId="2296" priority="16712">
      <formula>$B2246="Solicitado"</formula>
    </cfRule>
    <cfRule type="expression" dxfId="2295" priority="16713">
      <formula>$B2246="Arribado"</formula>
    </cfRule>
    <cfRule type="expression" dxfId="2302" priority="16714">
      <formula>$B2246="Liberado"</formula>
    </cfRule>
    <cfRule type="expression" dxfId="2301" priority="16715">
      <formula>$B2246="Descargado"</formula>
    </cfRule>
    <cfRule type="expression" dxfId="2300" priority="16716">
      <formula>$B2246="Frontera"</formula>
    </cfRule>
    <cfRule type="expression" dxfId="2299" priority="16717">
      <formula>$B2246="Cargado"</formula>
    </cfRule>
    <cfRule type="expression" dxfId="2298" priority="16718">
      <formula>$B2246="Cancelado"</formula>
    </cfRule>
    <cfRule type="expression" dxfId="2" priority="16719">
      <formula>$B2246="Confirmado"</formula>
    </cfRule>
    <cfRule type="expression" dxfId="2296" priority="16720">
      <formula>$B2246="Solicitado"</formula>
    </cfRule>
    <cfRule type="expression" dxfId="2295" priority="16721">
      <formula>$B2246="Arribado"</formula>
    </cfRule>
    <cfRule type="expression" dxfId="2302" priority="16722">
      <formula>$B2246="Liberado"</formula>
    </cfRule>
    <cfRule type="expression" dxfId="2301" priority="16723">
      <formula>$B2246="Descargado"</formula>
    </cfRule>
    <cfRule type="expression" dxfId="2300" priority="16724">
      <formula>$B2246="Frontera"</formula>
    </cfRule>
    <cfRule type="expression" dxfId="2299" priority="16725">
      <formula>$B2246="Cargado"</formula>
    </cfRule>
    <cfRule type="expression" dxfId="2298" priority="16726">
      <formula>$B2246="Cancelado"</formula>
    </cfRule>
    <cfRule type="expression" dxfId="2" priority="16727">
      <formula>$B2246="Confirmado"</formula>
    </cfRule>
    <cfRule type="expression" dxfId="2296" priority="16728">
      <formula>$B2246="Solicitado"</formula>
    </cfRule>
    <cfRule type="expression" dxfId="2302" priority="16730">
      <formula>$B2246="Liberado"</formula>
    </cfRule>
    <cfRule type="expression" dxfId="2301" priority="16731">
      <formula>$B2246="Descargado"</formula>
    </cfRule>
    <cfRule type="expression" dxfId="2300" priority="16732">
      <formula>$B2246="Frontera"</formula>
    </cfRule>
    <cfRule type="expression" dxfId="2299" priority="16733">
      <formula>$B2246="Cargado"</formula>
    </cfRule>
    <cfRule type="expression" dxfId="2298" priority="16734">
      <formula>$B2246="Cancelado"</formula>
    </cfRule>
    <cfRule type="expression" dxfId="2" priority="16735">
      <formula>$B2246="Confirmado"</formula>
    </cfRule>
    <cfRule type="expression" dxfId="2296" priority="16736">
      <formula>$B2246="Solicitado"</formula>
    </cfRule>
    <cfRule type="expression" dxfId="2295" priority="16737">
      <formula>$B2246="Arribado"</formula>
    </cfRule>
    <cfRule type="expression" dxfId="2302" priority="16738">
      <formula>$B2246="Liberado"</formula>
    </cfRule>
    <cfRule type="expression" dxfId="2301" priority="16739">
      <formula>$B2246="Descargado"</formula>
    </cfRule>
    <cfRule type="expression" dxfId="2300" priority="16740">
      <formula>$B2246="Frontera"</formula>
    </cfRule>
    <cfRule type="expression" dxfId="2299" priority="16741">
      <formula>$B2246="Cargado"</formula>
    </cfRule>
    <cfRule type="expression" dxfId="2298" priority="16742">
      <formula>$B2246="Cancelado"</formula>
    </cfRule>
    <cfRule type="expression" dxfId="2" priority="16743">
      <formula>$B2246="Confirmado"</formula>
    </cfRule>
    <cfRule type="expression" dxfId="2296" priority="16744">
      <formula>$B2246="Solicitado"</formula>
    </cfRule>
    <cfRule type="expression" dxfId="2295" priority="16745">
      <formula>$B2246="Arribado"</formula>
    </cfRule>
  </conditionalFormatting>
  <conditionalFormatting sqref="B2259">
    <cfRule type="expression" dxfId="2302" priority="15330">
      <formula>$B2259="Liberado"</formula>
    </cfRule>
    <cfRule type="expression" dxfId="2298" priority="15310">
      <formula>$B2259="Cancelado"</formula>
    </cfRule>
    <cfRule type="expression" dxfId="2299" priority="15309">
      <formula>$B2259="Cargado"</formula>
    </cfRule>
    <cfRule type="expression" dxfId="2300" priority="15308">
      <formula>$B2259="Frontera"</formula>
    </cfRule>
    <cfRule type="expression" dxfId="2301" priority="15307">
      <formula>$B2259="Descargado"</formula>
    </cfRule>
    <cfRule type="expression" dxfId="2302" priority="15306">
      <formula>$B2259="Liberado"</formula>
    </cfRule>
    <cfRule type="expression" dxfId="2295" priority="15273">
      <formula>$B2259="Arribado"</formula>
    </cfRule>
    <cfRule type="expression" dxfId="2296" priority="15272">
      <formula>$B2259="Solicitado"</formula>
    </cfRule>
    <cfRule type="expression" dxfId="2" priority="15271">
      <formula>$B2259="Confirmado"</formula>
    </cfRule>
    <cfRule type="expression" dxfId="2298" priority="15270">
      <formula>$B2259="Cancelado"</formula>
    </cfRule>
    <cfRule type="expression" dxfId="2299" priority="15269">
      <formula>$B2259="Cargado"</formula>
    </cfRule>
    <cfRule type="expression" dxfId="2300" priority="15268">
      <formula>$B2259="Frontera"</formula>
    </cfRule>
    <cfRule type="expression" dxfId="2301" priority="15267">
      <formula>$B2259="Descargado"</formula>
    </cfRule>
    <cfRule type="expression" dxfId="2302" priority="15266">
      <formula>$B2259="Liberado"</formula>
    </cfRule>
    <cfRule type="expression" dxfId="2295" priority="15265">
      <formula>$B2259="Arribado"</formula>
    </cfRule>
    <cfRule type="expression" dxfId="2296" priority="15264">
      <formula>$B2259="Solicitado"</formula>
    </cfRule>
    <cfRule type="expression" dxfId="2" priority="15263">
      <formula>$B2259="Confirmado"</formula>
    </cfRule>
    <cfRule type="expression" dxfId="2298" priority="15262">
      <formula>$B2259="Cancelado"</formula>
    </cfRule>
    <cfRule type="expression" dxfId="2299" priority="15261">
      <formula>$B2259="Cargado"</formula>
    </cfRule>
    <cfRule type="expression" dxfId="2300" priority="15260">
      <formula>$B2259="Frontera"</formula>
    </cfRule>
    <cfRule type="expression" dxfId="2301" priority="15259">
      <formula>$B2259="Descargado"</formula>
    </cfRule>
    <cfRule type="expression" dxfId="2302" priority="15258">
      <formula>$B2259="Liberado"</formula>
    </cfRule>
    <cfRule type="expression" dxfId="2295" priority="15257">
      <formula>$B2259="Arribado"</formula>
    </cfRule>
    <cfRule type="expression" dxfId="2301" priority="15331">
      <formula>$B2259="Descargado"</formula>
    </cfRule>
    <cfRule type="expression" dxfId="2296" priority="15256">
      <formula>$B2259="Solicitado"</formula>
    </cfRule>
    <cfRule type="expression" dxfId="2" priority="15255">
      <formula>$B2259="Confirmado"</formula>
    </cfRule>
    <cfRule type="expression" dxfId="2298" priority="15254">
      <formula>$B2259="Cancelado"</formula>
    </cfRule>
    <cfRule type="expression" dxfId="2299" priority="15253">
      <formula>$B2259="Cargado"</formula>
    </cfRule>
    <cfRule type="expression" dxfId="2300" priority="15252">
      <formula>$B2259="Frontera"</formula>
    </cfRule>
    <cfRule type="expression" dxfId="2301" priority="15251">
      <formula>$B2259="Descargado"</formula>
    </cfRule>
    <cfRule type="expression" dxfId="2302" priority="15250">
      <formula>$B2259="Liberado"</formula>
    </cfRule>
    <cfRule type="expression" dxfId="2295" priority="15249">
      <formula>$B2259="Arribado"</formula>
    </cfRule>
    <cfRule type="expression" dxfId="2302" priority="15314">
      <formula>$B2259="Liberado"</formula>
    </cfRule>
    <cfRule type="expression" dxfId="2296" priority="15248">
      <formula>$B2259="Solicitado"</formula>
    </cfRule>
    <cfRule type="expression" dxfId="2" priority="15247">
      <formula>$B2259="Confirmado"</formula>
    </cfRule>
    <cfRule type="expression" dxfId="2298" priority="15246">
      <formula>$B2259="Cancelado"</formula>
    </cfRule>
    <cfRule type="expression" dxfId="2299" priority="15245">
      <formula>$B2259="Cargado"</formula>
    </cfRule>
    <cfRule type="expression" dxfId="2300" priority="15244">
      <formula>$B2259="Frontera"</formula>
    </cfRule>
    <cfRule type="expression" dxfId="2301" priority="15243">
      <formula>$B2259="Descargado"</formula>
    </cfRule>
    <cfRule type="expression" dxfId="2302" priority="15242">
      <formula>$B2259="Liberado"</formula>
    </cfRule>
    <cfRule type="expression" dxfId="2300" priority="15332">
      <formula>$B2259="Frontera"</formula>
    </cfRule>
    <cfRule type="expression" dxfId="2299" priority="15333">
      <formula>$B2259="Cargado"</formula>
    </cfRule>
    <cfRule type="expression" dxfId="2298" priority="15334">
      <formula>$B2259="Cancelado"</formula>
    </cfRule>
    <cfRule type="expression" dxfId="2295" priority="15313">
      <formula>$B2259="Arribado"</formula>
    </cfRule>
    <cfRule type="expression" dxfId="2" priority="15335">
      <formula>$B2259="Confirmado"</formula>
    </cfRule>
    <cfRule type="expression" dxfId="2296" priority="15336">
      <formula>$B2259="Solicitado"</formula>
    </cfRule>
    <cfRule type="expression" dxfId="2295" priority="15337">
      <formula>$B2259="Arribado"</formula>
    </cfRule>
    <cfRule type="expression" dxfId="2301" priority="15315">
      <formula>$B2259="Descargado"</formula>
    </cfRule>
    <cfRule type="expression" dxfId="2300" priority="15316">
      <formula>$B2259="Frontera"</formula>
    </cfRule>
    <cfRule type="expression" dxfId="2299" priority="15317">
      <formula>$B2259="Cargado"</formula>
    </cfRule>
    <cfRule type="expression" dxfId="2298" priority="15318">
      <formula>$B2259="Cancelado"</formula>
    </cfRule>
    <cfRule type="expression" dxfId="2" priority="15319">
      <formula>$B2259="Confirmado"</formula>
    </cfRule>
    <cfRule type="expression" dxfId="2295" priority="15321">
      <formula>$B2259="Arribado"</formula>
    </cfRule>
    <cfRule type="expression" dxfId="2302" priority="15322">
      <formula>$B2259="Liberado"</formula>
    </cfRule>
    <cfRule type="expression" dxfId="2301" priority="15323">
      <formula>$B2259="Descargado"</formula>
    </cfRule>
    <cfRule type="expression" dxfId="2300" priority="15324">
      <formula>$B2259="Frontera"</formula>
    </cfRule>
    <cfRule type="expression" dxfId="2299" priority="15325">
      <formula>$B2259="Cargado"</formula>
    </cfRule>
    <cfRule type="expression" dxfId="2298" priority="15326">
      <formula>$B2259="Cancelado"</formula>
    </cfRule>
    <cfRule type="expression" dxfId="2" priority="15327">
      <formula>$B2259="Confirmado"</formula>
    </cfRule>
    <cfRule type="expression" dxfId="2296" priority="15320">
      <formula>$B2259="Solicitado"</formula>
    </cfRule>
    <cfRule type="expression" dxfId="2296" priority="15328">
      <formula>$B2259="Solicitado"</formula>
    </cfRule>
    <cfRule type="expression" dxfId="2295" priority="15329">
      <formula>$B2259="Arribado"</formula>
    </cfRule>
    <cfRule type="expression" dxfId="2296" priority="15312">
      <formula>$B2259="Solicitado"</formula>
    </cfRule>
    <cfRule type="expression" dxfId="2" priority="15311">
      <formula>$B2259="Confirmado"</formula>
    </cfRule>
  </conditionalFormatting>
  <conditionalFormatting sqref="B2260">
    <cfRule type="expression" dxfId="2" priority="16167">
      <formula>$B2260="Confirmado"</formula>
    </cfRule>
    <cfRule type="expression" dxfId="2299" priority="16101">
      <formula>$B2260="Cargado"</formula>
    </cfRule>
    <cfRule type="expression" dxfId="2298" priority="16166">
      <formula>$B2260="Cancelado"</formula>
    </cfRule>
    <cfRule type="expression" dxfId="2300" priority="16164">
      <formula>$B2260="Frontera"</formula>
    </cfRule>
    <cfRule type="expression" dxfId="2295" priority="16169">
      <formula>$B2260="Arribado"</formula>
    </cfRule>
    <cfRule type="expression" dxfId="2296" priority="16168">
      <formula>$B2260="Solicitado"</formula>
    </cfRule>
    <cfRule type="expression" dxfId="2300" priority="16140">
      <formula>$B2260="Frontera"</formula>
    </cfRule>
    <cfRule type="expression" dxfId="2299" priority="16141">
      <formula>$B2260="Cargado"</formula>
    </cfRule>
    <cfRule type="expression" dxfId="2298" priority="16142">
      <formula>$B2260="Cancelado"</formula>
    </cfRule>
    <cfRule type="expression" dxfId="2" priority="16143">
      <formula>$B2260="Confirmado"</formula>
    </cfRule>
    <cfRule type="expression" dxfId="2296" priority="16144">
      <formula>$B2260="Solicitado"</formula>
    </cfRule>
    <cfRule type="expression" dxfId="2295" priority="16145">
      <formula>$B2260="Arribado"</formula>
    </cfRule>
    <cfRule type="expression" dxfId="2302" priority="16146">
      <formula>$B2260="Liberado"</formula>
    </cfRule>
    <cfRule type="expression" dxfId="2301" priority="16147">
      <formula>$B2260="Descargado"</formula>
    </cfRule>
    <cfRule type="expression" dxfId="2300" priority="16148">
      <formula>$B2260="Frontera"</formula>
    </cfRule>
    <cfRule type="expression" dxfId="2299" priority="16149">
      <formula>$B2260="Cargado"</formula>
    </cfRule>
    <cfRule type="expression" dxfId="2298" priority="16150">
      <formula>$B2260="Cancelado"</formula>
    </cfRule>
    <cfRule type="expression" dxfId="2" priority="16151">
      <formula>$B2260="Confirmado"</formula>
    </cfRule>
    <cfRule type="expression" dxfId="2296" priority="16152">
      <formula>$B2260="Solicitado"</formula>
    </cfRule>
    <cfRule type="expression" dxfId="2295" priority="16153">
      <formula>$B2260="Arribado"</formula>
    </cfRule>
    <cfRule type="expression" dxfId="2302" priority="16154">
      <formula>$B2260="Liberado"</formula>
    </cfRule>
    <cfRule type="expression" dxfId="2301" priority="16155">
      <formula>$B2260="Descargado"</formula>
    </cfRule>
    <cfRule type="expression" dxfId="2300" priority="16156">
      <formula>$B2260="Frontera"</formula>
    </cfRule>
    <cfRule type="expression" dxfId="2299" priority="16157">
      <formula>$B2260="Cargado"</formula>
    </cfRule>
    <cfRule type="expression" dxfId="2298" priority="16158">
      <formula>$B2260="Cancelado"</formula>
    </cfRule>
    <cfRule type="expression" dxfId="2" priority="16159">
      <formula>$B2260="Confirmado"</formula>
    </cfRule>
    <cfRule type="expression" dxfId="2301" priority="16139">
      <formula>$B2260="Descargado"</formula>
    </cfRule>
    <cfRule type="expression" dxfId="2302" priority="16138">
      <formula>$B2260="Liberado"</formula>
    </cfRule>
    <cfRule type="expression" dxfId="2295" priority="16105">
      <formula>$B2260="Arribado"</formula>
    </cfRule>
    <cfRule type="expression" dxfId="2296" priority="16104">
      <formula>$B2260="Solicitado"</formula>
    </cfRule>
    <cfRule type="expression" dxfId="2" priority="16103">
      <formula>$B2260="Confirmado"</formula>
    </cfRule>
    <cfRule type="expression" dxfId="2298" priority="16102">
      <formula>$B2260="Cancelado"</formula>
    </cfRule>
    <cfRule type="expression" dxfId="2300" priority="16100">
      <formula>$B2260="Frontera"</formula>
    </cfRule>
    <cfRule type="expression" dxfId="2301" priority="16099">
      <formula>$B2260="Descargado"</formula>
    </cfRule>
    <cfRule type="expression" dxfId="2302" priority="16098">
      <formula>$B2260="Liberado"</formula>
    </cfRule>
    <cfRule type="expression" dxfId="2295" priority="16097">
      <formula>$B2260="Arribado"</formula>
    </cfRule>
    <cfRule type="expression" dxfId="2296" priority="16096">
      <formula>$B2260="Solicitado"</formula>
    </cfRule>
    <cfRule type="expression" dxfId="2" priority="16095">
      <formula>$B2260="Confirmado"</formula>
    </cfRule>
    <cfRule type="expression" dxfId="2298" priority="16094">
      <formula>$B2260="Cancelado"</formula>
    </cfRule>
    <cfRule type="expression" dxfId="2299" priority="16093">
      <formula>$B2260="Cargado"</formula>
    </cfRule>
    <cfRule type="expression" dxfId="2300" priority="16092">
      <formula>$B2260="Frontera"</formula>
    </cfRule>
    <cfRule type="expression" dxfId="2296" priority="16160">
      <formula>$B2260="Solicitado"</formula>
    </cfRule>
    <cfRule type="expression" dxfId="2302" priority="16074">
      <formula>$B2260="Liberado"</formula>
    </cfRule>
    <cfRule type="expression" dxfId="2301" priority="16075">
      <formula>$B2260="Descargado"</formula>
    </cfRule>
    <cfRule type="expression" dxfId="2300" priority="16076">
      <formula>$B2260="Frontera"</formula>
    </cfRule>
    <cfRule type="expression" dxfId="2299" priority="16077">
      <formula>$B2260="Cargado"</formula>
    </cfRule>
    <cfRule type="expression" dxfId="2298" priority="16078">
      <formula>$B2260="Cancelado"</formula>
    </cfRule>
    <cfRule type="expression" dxfId="2" priority="16079">
      <formula>$B2260="Confirmado"</formula>
    </cfRule>
    <cfRule type="expression" dxfId="2296" priority="16080">
      <formula>$B2260="Solicitado"</formula>
    </cfRule>
    <cfRule type="expression" dxfId="2295" priority="16081">
      <formula>$B2260="Arribado"</formula>
    </cfRule>
    <cfRule type="expression" dxfId="2302" priority="16082">
      <formula>$B2260="Liberado"</formula>
    </cfRule>
    <cfRule type="expression" dxfId="2301" priority="16083">
      <formula>$B2260="Descargado"</formula>
    </cfRule>
    <cfRule type="expression" dxfId="2300" priority="16084">
      <formula>$B2260="Frontera"</formula>
    </cfRule>
    <cfRule type="expression" dxfId="2299" priority="16085">
      <formula>$B2260="Cargado"</formula>
    </cfRule>
    <cfRule type="expression" dxfId="2298" priority="16086">
      <formula>$B2260="Cancelado"</formula>
    </cfRule>
    <cfRule type="expression" dxfId="2" priority="16087">
      <formula>$B2260="Confirmado"</formula>
    </cfRule>
    <cfRule type="expression" dxfId="2296" priority="16088">
      <formula>$B2260="Solicitado"</formula>
    </cfRule>
    <cfRule type="expression" dxfId="2295" priority="16089">
      <formula>$B2260="Arribado"</formula>
    </cfRule>
    <cfRule type="expression" dxfId="2302" priority="16090">
      <formula>$B2260="Liberado"</formula>
    </cfRule>
    <cfRule type="expression" dxfId="2301" priority="16091">
      <formula>$B2260="Descargado"</formula>
    </cfRule>
    <cfRule type="expression" dxfId="2295" priority="16161">
      <formula>$B2260="Arribado"</formula>
    </cfRule>
    <cfRule type="expression" dxfId="2299" priority="16165">
      <formula>$B2260="Cargado"</formula>
    </cfRule>
    <cfRule type="expression" dxfId="2302" priority="16162">
      <formula>$B2260="Liberado"</formula>
    </cfRule>
    <cfRule type="expression" dxfId="2301" priority="16163">
      <formula>$B2260="Descargado"</formula>
    </cfRule>
  </conditionalFormatting>
  <conditionalFormatting sqref="B2261">
    <cfRule type="expression" dxfId="2295" priority="15945">
      <formula>$B2261="Arribado"</formula>
    </cfRule>
    <cfRule type="expression" dxfId="2302" priority="15946">
      <formula>$B2261="Liberado"</formula>
    </cfRule>
    <cfRule type="expression" dxfId="2301" priority="15947">
      <formula>$B2261="Descargado"</formula>
    </cfRule>
    <cfRule type="expression" dxfId="2300" priority="15948">
      <formula>$B2261="Frontera"</formula>
    </cfRule>
    <cfRule type="expression" dxfId="2299" priority="15949">
      <formula>$B2261="Cargado"</formula>
    </cfRule>
    <cfRule type="expression" dxfId="2298" priority="15950">
      <formula>$B2261="Cancelado"</formula>
    </cfRule>
    <cfRule type="expression" dxfId="2" priority="15951">
      <formula>$B2261="Confirmado"</formula>
    </cfRule>
    <cfRule type="expression" dxfId="2295" priority="15953">
      <formula>$B2261="Arribado"</formula>
    </cfRule>
    <cfRule type="expression" dxfId="2302" priority="15954">
      <formula>$B2261="Liberado"</formula>
    </cfRule>
    <cfRule type="expression" dxfId="2301" priority="15955">
      <formula>$B2261="Descargado"</formula>
    </cfRule>
    <cfRule type="expression" dxfId="2300" priority="15956">
      <formula>$B2261="Frontera"</formula>
    </cfRule>
    <cfRule type="expression" dxfId="2" priority="15935">
      <formula>$B2261="Confirmado"</formula>
    </cfRule>
    <cfRule type="expression" dxfId="2296" priority="15936">
      <formula>$B2261="Solicitado"</formula>
    </cfRule>
    <cfRule type="expression" dxfId="2295" priority="15937">
      <formula>$B2261="Arribado"</formula>
    </cfRule>
    <cfRule type="expression" dxfId="2302" priority="15938">
      <formula>$B2261="Liberado"</formula>
    </cfRule>
    <cfRule type="expression" dxfId="2301" priority="15939">
      <formula>$B2261="Descargado"</formula>
    </cfRule>
    <cfRule type="expression" dxfId="2300" priority="15940">
      <formula>$B2261="Frontera"</formula>
    </cfRule>
    <cfRule type="expression" dxfId="2299" priority="15941">
      <formula>$B2261="Cargado"</formula>
    </cfRule>
    <cfRule type="expression" dxfId="2298" priority="15942">
      <formula>$B2261="Cancelado"</formula>
    </cfRule>
    <cfRule type="expression" dxfId="2299" priority="15957">
      <formula>$B2261="Cargado"</formula>
    </cfRule>
    <cfRule type="expression" dxfId="2298" priority="15958">
      <formula>$B2261="Cancelado"</formula>
    </cfRule>
    <cfRule type="expression" dxfId="2" priority="15959">
      <formula>$B2261="Confirmado"</formula>
    </cfRule>
    <cfRule type="expression" dxfId="2296" priority="15960">
      <formula>$B2261="Solicitado"</formula>
    </cfRule>
    <cfRule type="expression" dxfId="2295" priority="15961">
      <formula>$B2261="Arribado"</formula>
    </cfRule>
    <cfRule type="expression" dxfId="2" priority="15943">
      <formula>$B2261="Confirmado"</formula>
    </cfRule>
    <cfRule type="expression" dxfId="2296" priority="15944">
      <formula>$B2261="Solicitado"</formula>
    </cfRule>
    <cfRule type="expression" dxfId="2295" priority="15897">
      <formula>$B2261="Arribado"</formula>
    </cfRule>
    <cfRule type="expression" dxfId="2296" priority="15952">
      <formula>$B2261="Solicitado"</formula>
    </cfRule>
    <cfRule type="expression" dxfId="2298" priority="15886">
      <formula>$B2261="Cancelado"</formula>
    </cfRule>
    <cfRule type="expression" dxfId="2298" priority="15934">
      <formula>$B2261="Cancelado"</formula>
    </cfRule>
    <cfRule type="expression" dxfId="2299" priority="15933">
      <formula>$B2261="Cargado"</formula>
    </cfRule>
    <cfRule type="expression" dxfId="2300" priority="15932">
      <formula>$B2261="Frontera"</formula>
    </cfRule>
    <cfRule type="expression" dxfId="2301" priority="15931">
      <formula>$B2261="Descargado"</formula>
    </cfRule>
    <cfRule type="expression" dxfId="2302" priority="15930">
      <formula>$B2261="Liberado"</formula>
    </cfRule>
    <cfRule type="expression" dxfId="2296" priority="15896">
      <formula>$B2261="Solicitado"</formula>
    </cfRule>
    <cfRule type="expression" dxfId="2" priority="15895">
      <formula>$B2261="Confirmado"</formula>
    </cfRule>
    <cfRule type="expression" dxfId="2298" priority="15894">
      <formula>$B2261="Cancelado"</formula>
    </cfRule>
    <cfRule type="expression" dxfId="2299" priority="15893">
      <formula>$B2261="Cargado"</formula>
    </cfRule>
    <cfRule type="expression" dxfId="2300" priority="15892">
      <formula>$B2261="Frontera"</formula>
    </cfRule>
    <cfRule type="expression" dxfId="2301" priority="15891">
      <formula>$B2261="Descargado"</formula>
    </cfRule>
    <cfRule type="expression" dxfId="2302" priority="15890">
      <formula>$B2261="Liberado"</formula>
    </cfRule>
    <cfRule type="expression" dxfId="2295" priority="15889">
      <formula>$B2261="Arribado"</formula>
    </cfRule>
    <cfRule type="expression" dxfId="2296" priority="15888">
      <formula>$B2261="Solicitado"</formula>
    </cfRule>
    <cfRule type="expression" dxfId="2" priority="15887">
      <formula>$B2261="Confirmado"</formula>
    </cfRule>
    <cfRule type="expression" dxfId="2299" priority="15885">
      <formula>$B2261="Cargado"</formula>
    </cfRule>
    <cfRule type="expression" dxfId="2300" priority="15884">
      <formula>$B2261="Frontera"</formula>
    </cfRule>
    <cfRule type="expression" dxfId="2301" priority="15883">
      <formula>$B2261="Descargado"</formula>
    </cfRule>
    <cfRule type="expression" dxfId="2302" priority="15882">
      <formula>$B2261="Liberado"</formula>
    </cfRule>
    <cfRule type="expression" dxfId="2295" priority="15881">
      <formula>$B2261="Arribado"</formula>
    </cfRule>
    <cfRule type="expression" dxfId="2296" priority="15880">
      <formula>$B2261="Solicitado"</formula>
    </cfRule>
    <cfRule type="expression" dxfId="2" priority="15879">
      <formula>$B2261="Confirmado"</formula>
    </cfRule>
    <cfRule type="expression" dxfId="2298" priority="15878">
      <formula>$B2261="Cancelado"</formula>
    </cfRule>
    <cfRule type="expression" dxfId="2299" priority="15877">
      <formula>$B2261="Cargado"</formula>
    </cfRule>
    <cfRule type="expression" dxfId="2300" priority="15876">
      <formula>$B2261="Frontera"</formula>
    </cfRule>
    <cfRule type="expression" dxfId="2301" priority="15875">
      <formula>$B2261="Descargado"</formula>
    </cfRule>
    <cfRule type="expression" dxfId="2302" priority="15874">
      <formula>$B2261="Liberado"</formula>
    </cfRule>
    <cfRule type="expression" dxfId="2295" priority="15873">
      <formula>$B2261="Arribado"</formula>
    </cfRule>
    <cfRule type="expression" dxfId="2296" priority="15872">
      <formula>$B2261="Solicitado"</formula>
    </cfRule>
    <cfRule type="expression" dxfId="2" priority="15871">
      <formula>$B2261="Confirmado"</formula>
    </cfRule>
    <cfRule type="expression" dxfId="2298" priority="15870">
      <formula>$B2261="Cancelado"</formula>
    </cfRule>
    <cfRule type="expression" dxfId="2299" priority="15869">
      <formula>$B2261="Cargado"</formula>
    </cfRule>
    <cfRule type="expression" dxfId="2300" priority="15868">
      <formula>$B2261="Frontera"</formula>
    </cfRule>
    <cfRule type="expression" dxfId="2301" priority="15867">
      <formula>$B2261="Descargado"</formula>
    </cfRule>
    <cfRule type="expression" dxfId="2302" priority="15866">
      <formula>$B2261="Liberado"</formula>
    </cfRule>
  </conditionalFormatting>
  <conditionalFormatting sqref="B2262">
    <cfRule type="expression" dxfId="2296" priority="15544">
      <formula>$B2262="Solicitado"</formula>
    </cfRule>
    <cfRule type="expression" dxfId="2295" priority="15545">
      <formula>$B2262="Arribado"</formula>
    </cfRule>
    <cfRule type="expression" dxfId="2296" priority="15472">
      <formula>$B2262="Solicitado"</formula>
    </cfRule>
    <cfRule type="expression" dxfId="2298" priority="15534">
      <formula>$B2262="Cancelado"</formula>
    </cfRule>
    <cfRule type="expression" dxfId="2" priority="15535">
      <formula>$B2262="Confirmado"</formula>
    </cfRule>
    <cfRule type="expression" dxfId="2296" priority="15536">
      <formula>$B2262="Solicitado"</formula>
    </cfRule>
    <cfRule type="expression" dxfId="2295" priority="15537">
      <formula>$B2262="Arribado"</formula>
    </cfRule>
    <cfRule type="expression" dxfId="2295" priority="15521">
      <formula>$B2262="Arribado"</formula>
    </cfRule>
    <cfRule type="expression" dxfId="2302" priority="15538">
      <formula>$B2262="Liberado"</formula>
    </cfRule>
    <cfRule type="expression" dxfId="2301" priority="15539">
      <formula>$B2262="Descargado"</formula>
    </cfRule>
    <cfRule type="expression" dxfId="2300" priority="15540">
      <formula>$B2262="Frontera"</formula>
    </cfRule>
    <cfRule type="expression" dxfId="2296" priority="15456">
      <formula>$B2262="Solicitado"</formula>
    </cfRule>
    <cfRule type="expression" dxfId="2" priority="15455">
      <formula>$B2262="Confirmado"</formula>
    </cfRule>
    <cfRule type="expression" dxfId="2298" priority="15454">
      <formula>$B2262="Cancelado"</formula>
    </cfRule>
    <cfRule type="expression" dxfId="2299" priority="15453">
      <formula>$B2262="Cargado"</formula>
    </cfRule>
    <cfRule type="expression" dxfId="2300" priority="15452">
      <formula>$B2262="Frontera"</formula>
    </cfRule>
    <cfRule type="expression" dxfId="2295" priority="15473">
      <formula>$B2262="Arribado"</formula>
    </cfRule>
    <cfRule type="expression" dxfId="2301" priority="15451">
      <formula>$B2262="Descargado"</formula>
    </cfRule>
    <cfRule type="expression" dxfId="2295" priority="15465">
      <formula>$B2262="Arribado"</formula>
    </cfRule>
    <cfRule type="expression" dxfId="2296" priority="15464">
      <formula>$B2262="Solicitado"</formula>
    </cfRule>
    <cfRule type="expression" dxfId="2" priority="15463">
      <formula>$B2262="Confirmado"</formula>
    </cfRule>
    <cfRule type="expression" dxfId="2302" priority="15450">
      <formula>$B2262="Liberado"</formula>
    </cfRule>
    <cfRule type="expression" dxfId="2299" priority="15541">
      <formula>$B2262="Cargado"</formula>
    </cfRule>
    <cfRule type="expression" dxfId="2298" priority="15542">
      <formula>$B2262="Cancelado"</formula>
    </cfRule>
    <cfRule type="expression" dxfId="2" priority="15543">
      <formula>$B2262="Confirmado"</formula>
    </cfRule>
    <cfRule type="expression" dxfId="2296" priority="15520">
      <formula>$B2262="Solicitado"</formula>
    </cfRule>
    <cfRule type="expression" dxfId="2" priority="15519">
      <formula>$B2262="Confirmado"</formula>
    </cfRule>
    <cfRule type="expression" dxfId="2298" priority="15518">
      <formula>$B2262="Cancelado"</formula>
    </cfRule>
    <cfRule type="expression" dxfId="2299" priority="15517">
      <formula>$B2262="Cargado"</formula>
    </cfRule>
    <cfRule type="expression" dxfId="2300" priority="15516">
      <formula>$B2262="Frontera"</formula>
    </cfRule>
    <cfRule type="expression" dxfId="2301" priority="15515">
      <formula>$B2262="Descargado"</formula>
    </cfRule>
    <cfRule type="expression" dxfId="2302" priority="15514">
      <formula>$B2262="Liberado"</formula>
    </cfRule>
    <cfRule type="expression" dxfId="2295" priority="15481">
      <formula>$B2262="Arribado"</formula>
    </cfRule>
    <cfRule type="expression" dxfId="2296" priority="15480">
      <formula>$B2262="Solicitado"</formula>
    </cfRule>
    <cfRule type="expression" dxfId="2" priority="15479">
      <formula>$B2262="Confirmado"</formula>
    </cfRule>
    <cfRule type="expression" dxfId="2298" priority="15478">
      <formula>$B2262="Cancelado"</formula>
    </cfRule>
    <cfRule type="expression" dxfId="2299" priority="15477">
      <formula>$B2262="Cargado"</formula>
    </cfRule>
    <cfRule type="expression" dxfId="2300" priority="15476">
      <formula>$B2262="Frontera"</formula>
    </cfRule>
    <cfRule type="expression" dxfId="2301" priority="15475">
      <formula>$B2262="Descargado"</formula>
    </cfRule>
    <cfRule type="expression" dxfId="2302" priority="15466">
      <formula>$B2262="Liberado"</formula>
    </cfRule>
    <cfRule type="expression" dxfId="2298" priority="15462">
      <formula>$B2262="Cancelado"</formula>
    </cfRule>
    <cfRule type="expression" dxfId="2299" priority="15461">
      <formula>$B2262="Cargado"</formula>
    </cfRule>
    <cfRule type="expression" dxfId="2300" priority="15460">
      <formula>$B2262="Frontera"</formula>
    </cfRule>
    <cfRule type="expression" dxfId="2301" priority="15467">
      <formula>$B2262="Descargado"</formula>
    </cfRule>
    <cfRule type="expression" dxfId="2301" priority="15459">
      <formula>$B2262="Descargado"</formula>
    </cfRule>
    <cfRule type="expression" dxfId="2302" priority="15458">
      <formula>$B2262="Liberado"</formula>
    </cfRule>
    <cfRule type="expression" dxfId="2295" priority="15457">
      <formula>$B2262="Arribado"</formula>
    </cfRule>
    <cfRule type="expression" dxfId="2298" priority="15526">
      <formula>$B2262="Cancelado"</formula>
    </cfRule>
    <cfRule type="expression" dxfId="2299" priority="15525">
      <formula>$B2262="Cargado"</formula>
    </cfRule>
    <cfRule type="expression" dxfId="2300" priority="15524">
      <formula>$B2262="Frontera"</formula>
    </cfRule>
    <cfRule type="expression" dxfId="2301" priority="15523">
      <formula>$B2262="Descargado"</formula>
    </cfRule>
    <cfRule type="expression" dxfId="2302" priority="15522">
      <formula>$B2262="Liberado"</formula>
    </cfRule>
    <cfRule type="expression" dxfId="2300" priority="15468">
      <formula>$B2262="Frontera"</formula>
    </cfRule>
    <cfRule type="expression" dxfId="2299" priority="15469">
      <formula>$B2262="Cargado"</formula>
    </cfRule>
    <cfRule type="expression" dxfId="2298" priority="15470">
      <formula>$B2262="Cancelado"</formula>
    </cfRule>
    <cfRule type="expression" dxfId="2" priority="15471">
      <formula>$B2262="Confirmado"</formula>
    </cfRule>
    <cfRule type="expression" dxfId="2" priority="15527">
      <formula>$B2262="Confirmado"</formula>
    </cfRule>
    <cfRule type="expression" dxfId="2296" priority="15528">
      <formula>$B2262="Solicitado"</formula>
    </cfRule>
    <cfRule type="expression" dxfId="2295" priority="15529">
      <formula>$B2262="Arribado"</formula>
    </cfRule>
    <cfRule type="expression" dxfId="2302" priority="15530">
      <formula>$B2262="Liberado"</formula>
    </cfRule>
    <cfRule type="expression" dxfId="2301" priority="15531">
      <formula>$B2262="Descargado"</formula>
    </cfRule>
    <cfRule type="expression" dxfId="2300" priority="15532">
      <formula>$B2262="Frontera"</formula>
    </cfRule>
    <cfRule type="expression" dxfId="2299" priority="15533">
      <formula>$B2262="Cargado"</formula>
    </cfRule>
    <cfRule type="expression" dxfId="2302" priority="15474">
      <formula>$B2262="Liberado"</formula>
    </cfRule>
  </conditionalFormatting>
  <conditionalFormatting sqref="B2263">
    <cfRule type="expression" dxfId="2299" priority="14709">
      <formula>$B2263="Cargado"</formula>
    </cfRule>
    <cfRule type="expression" dxfId="2301" priority="14691">
      <formula>$B2263="Descargado"</formula>
    </cfRule>
    <cfRule type="expression" dxfId="2295" priority="14713">
      <formula>$B2263="Arribado"</formula>
    </cfRule>
    <cfRule type="expression" dxfId="2296" priority="14712">
      <formula>$B2263="Solicitado"</formula>
    </cfRule>
    <cfRule type="expression" dxfId="2" priority="14711">
      <formula>$B2263="Confirmado"</formula>
    </cfRule>
    <cfRule type="expression" dxfId="2298" priority="14710">
      <formula>$B2263="Cancelado"</formula>
    </cfRule>
    <cfRule type="expression" dxfId="2300" priority="14708">
      <formula>$B2263="Frontera"</formula>
    </cfRule>
    <cfRule type="expression" dxfId="2301" priority="14707">
      <formula>$B2263="Descargado"</formula>
    </cfRule>
    <cfRule type="expression" dxfId="2302" priority="14706">
      <formula>$B2263="Liberado"</formula>
    </cfRule>
    <cfRule type="expression" dxfId="2295" priority="14705">
      <formula>$B2263="Arribado"</formula>
    </cfRule>
    <cfRule type="expression" dxfId="2296" priority="14704">
      <formula>$B2263="Solicitado"</formula>
    </cfRule>
    <cfRule type="expression" dxfId="2" priority="14703">
      <formula>$B2263="Confirmado"</formula>
    </cfRule>
    <cfRule type="expression" dxfId="2298" priority="14702">
      <formula>$B2263="Cancelado"</formula>
    </cfRule>
    <cfRule type="expression" dxfId="2299" priority="14701">
      <formula>$B2263="Cargado"</formula>
    </cfRule>
    <cfRule type="expression" dxfId="2300" priority="14700">
      <formula>$B2263="Frontera"</formula>
    </cfRule>
    <cfRule type="expression" dxfId="2301" priority="14699">
      <formula>$B2263="Descargado"</formula>
    </cfRule>
    <cfRule type="expression" dxfId="2302" priority="14698">
      <formula>$B2263="Liberado"</formula>
    </cfRule>
    <cfRule type="expression" dxfId="2295" priority="14697">
      <formula>$B2263="Arribado"</formula>
    </cfRule>
    <cfRule type="expression" dxfId="2296" priority="14696">
      <formula>$B2263="Solicitado"</formula>
    </cfRule>
    <cfRule type="expression" dxfId="2" priority="14695">
      <formula>$B2263="Confirmado"</formula>
    </cfRule>
    <cfRule type="expression" dxfId="2298" priority="14694">
      <formula>$B2263="Cancelado"</formula>
    </cfRule>
    <cfRule type="expression" dxfId="2299" priority="14693">
      <formula>$B2263="Cargado"</formula>
    </cfRule>
    <cfRule type="expression" dxfId="2300" priority="14692">
      <formula>$B2263="Frontera"</formula>
    </cfRule>
    <cfRule type="expression" dxfId="2302" priority="14690">
      <formula>$B2263="Liberado"</formula>
    </cfRule>
    <cfRule type="expression" dxfId="2295" priority="14689">
      <formula>$B2263="Arribado"</formula>
    </cfRule>
    <cfRule type="expression" dxfId="2296" priority="14688">
      <formula>$B2263="Solicitado"</formula>
    </cfRule>
    <cfRule type="expression" dxfId="2" priority="14687">
      <formula>$B2263="Confirmado"</formula>
    </cfRule>
    <cfRule type="expression" dxfId="2298" priority="14686">
      <formula>$B2263="Cancelado"</formula>
    </cfRule>
    <cfRule type="expression" dxfId="2299" priority="14685">
      <formula>$B2263="Cargado"</formula>
    </cfRule>
    <cfRule type="expression" dxfId="2300" priority="14684">
      <formula>$B2263="Frontera"</formula>
    </cfRule>
    <cfRule type="expression" dxfId="2301" priority="14683">
      <formula>$B2263="Descargado"</formula>
    </cfRule>
    <cfRule type="expression" dxfId="2302" priority="14682">
      <formula>$B2263="Liberado"</formula>
    </cfRule>
    <cfRule type="expression" dxfId="2295" priority="14649">
      <formula>$B2263="Arribado"</formula>
    </cfRule>
    <cfRule type="expression" dxfId="2296" priority="14648">
      <formula>$B2263="Solicitado"</formula>
    </cfRule>
    <cfRule type="expression" dxfId="2" priority="14647">
      <formula>$B2263="Confirmado"</formula>
    </cfRule>
    <cfRule type="expression" dxfId="2298" priority="14646">
      <formula>$B2263="Cancelado"</formula>
    </cfRule>
    <cfRule type="expression" dxfId="2299" priority="14645">
      <formula>$B2263="Cargado"</formula>
    </cfRule>
    <cfRule type="expression" dxfId="2300" priority="14644">
      <formula>$B2263="Frontera"</formula>
    </cfRule>
    <cfRule type="expression" dxfId="2301" priority="14643">
      <formula>$B2263="Descargado"</formula>
    </cfRule>
    <cfRule type="expression" dxfId="2302" priority="14642">
      <formula>$B2263="Liberado"</formula>
    </cfRule>
    <cfRule type="expression" dxfId="2295" priority="14641">
      <formula>$B2263="Arribado"</formula>
    </cfRule>
    <cfRule type="expression" dxfId="2296" priority="14640">
      <formula>$B2263="Solicitado"</formula>
    </cfRule>
    <cfRule type="expression" dxfId="2" priority="14639">
      <formula>$B2263="Confirmado"</formula>
    </cfRule>
    <cfRule type="expression" dxfId="2298" priority="14638">
      <formula>$B2263="Cancelado"</formula>
    </cfRule>
    <cfRule type="expression" dxfId="2299" priority="14637">
      <formula>$B2263="Cargado"</formula>
    </cfRule>
    <cfRule type="expression" dxfId="2300" priority="14636">
      <formula>$B2263="Frontera"</formula>
    </cfRule>
    <cfRule type="expression" dxfId="2301" priority="14635">
      <formula>$B2263="Descargado"</formula>
    </cfRule>
    <cfRule type="expression" dxfId="2302" priority="14634">
      <formula>$B2263="Liberado"</formula>
    </cfRule>
    <cfRule type="expression" dxfId="2295" priority="14633">
      <formula>$B2263="Arribado"</formula>
    </cfRule>
    <cfRule type="expression" dxfId="2296" priority="14632">
      <formula>$B2263="Solicitado"</formula>
    </cfRule>
    <cfRule type="expression" dxfId="2" priority="14631">
      <formula>$B2263="Confirmado"</formula>
    </cfRule>
    <cfRule type="expression" dxfId="2298" priority="14630">
      <formula>$B2263="Cancelado"</formula>
    </cfRule>
    <cfRule type="expression" dxfId="2299" priority="14629">
      <formula>$B2263="Cargado"</formula>
    </cfRule>
    <cfRule type="expression" dxfId="2300" priority="14628">
      <formula>$B2263="Frontera"</formula>
    </cfRule>
    <cfRule type="expression" dxfId="2301" priority="14627">
      <formula>$B2263="Descargado"</formula>
    </cfRule>
    <cfRule type="expression" dxfId="2302" priority="14626">
      <formula>$B2263="Liberado"</formula>
    </cfRule>
    <cfRule type="expression" dxfId="2295" priority="14625">
      <formula>$B2263="Arribado"</formula>
    </cfRule>
    <cfRule type="expression" dxfId="2296" priority="14624">
      <formula>$B2263="Solicitado"</formula>
    </cfRule>
    <cfRule type="expression" dxfId="2" priority="14623">
      <formula>$B2263="Confirmado"</formula>
    </cfRule>
    <cfRule type="expression" dxfId="2298" priority="14622">
      <formula>$B2263="Cancelado"</formula>
    </cfRule>
    <cfRule type="expression" dxfId="2299" priority="14621">
      <formula>$B2263="Cargado"</formula>
    </cfRule>
    <cfRule type="expression" dxfId="2300" priority="14620">
      <formula>$B2263="Frontera"</formula>
    </cfRule>
    <cfRule type="expression" dxfId="2301" priority="14619">
      <formula>$B2263="Descargado"</formula>
    </cfRule>
    <cfRule type="expression" dxfId="2302" priority="14618">
      <formula>$B2263="Liberado"</formula>
    </cfRule>
  </conditionalFormatting>
  <conditionalFormatting sqref="B2264">
    <cfRule type="expression" dxfId="2301" priority="13859">
      <formula>$B2264="Descargado"</formula>
    </cfRule>
    <cfRule type="expression" dxfId="2300" priority="13804">
      <formula>$B2264="Frontera"</formula>
    </cfRule>
    <cfRule type="expression" dxfId="2299" priority="13805">
      <formula>$B2264="Cargado"</formula>
    </cfRule>
    <cfRule type="expression" dxfId="2298" priority="13806">
      <formula>$B2264="Cancelado"</formula>
    </cfRule>
    <cfRule type="expression" dxfId="2" priority="13807">
      <formula>$B2264="Confirmado"</formula>
    </cfRule>
    <cfRule type="expression" dxfId="2296" priority="13808">
      <formula>$B2264="Solicitado"</formula>
    </cfRule>
    <cfRule type="expression" dxfId="2295" priority="13809">
      <formula>$B2264="Arribado"</formula>
    </cfRule>
    <cfRule type="expression" dxfId="2302" priority="13810">
      <formula>$B2264="Liberado"</formula>
    </cfRule>
    <cfRule type="expression" dxfId="2301" priority="13811">
      <formula>$B2264="Descargado"</formula>
    </cfRule>
    <cfRule type="expression" dxfId="2300" priority="13812">
      <formula>$B2264="Frontera"</formula>
    </cfRule>
    <cfRule type="expression" dxfId="2299" priority="13813">
      <formula>$B2264="Cargado"</formula>
    </cfRule>
    <cfRule type="expression" dxfId="2302" priority="13802">
      <formula>$B2264="Liberado"</formula>
    </cfRule>
    <cfRule type="expression" dxfId="2295" priority="13801">
      <formula>$B2264="Arribado"</formula>
    </cfRule>
    <cfRule type="expression" dxfId="2296" priority="13800">
      <formula>$B2264="Solicitado"</formula>
    </cfRule>
    <cfRule type="expression" dxfId="2" priority="13799">
      <formula>$B2264="Confirmado"</formula>
    </cfRule>
    <cfRule type="expression" dxfId="2298" priority="13798">
      <formula>$B2264="Cancelado"</formula>
    </cfRule>
    <cfRule type="expression" dxfId="2299" priority="13797">
      <formula>$B2264="Cargado"</formula>
    </cfRule>
    <cfRule type="expression" dxfId="2298" priority="13814">
      <formula>$B2264="Cancelado"</formula>
    </cfRule>
    <cfRule type="expression" dxfId="2" priority="13815">
      <formula>$B2264="Confirmado"</formula>
    </cfRule>
    <cfRule type="expression" dxfId="2296" priority="13816">
      <formula>$B2264="Solicitado"</formula>
    </cfRule>
    <cfRule type="expression" dxfId="2295" priority="13817">
      <formula>$B2264="Arribado"</formula>
    </cfRule>
    <cfRule type="expression" dxfId="2300" priority="13796">
      <formula>$B2264="Frontera"</formula>
    </cfRule>
    <cfRule type="expression" dxfId="2302" priority="13794">
      <formula>$B2264="Liberado"</formula>
    </cfRule>
    <cfRule type="expression" dxfId="2295" priority="13793">
      <formula>$B2264="Arribado"</formula>
    </cfRule>
    <cfRule type="expression" dxfId="2301" priority="13875">
      <formula>$B2264="Descargado"</formula>
    </cfRule>
    <cfRule type="expression" dxfId="2300" priority="13876">
      <formula>$B2264="Frontera"</formula>
    </cfRule>
    <cfRule type="expression" dxfId="2299" priority="13877">
      <formula>$B2264="Cargado"</formula>
    </cfRule>
    <cfRule type="expression" dxfId="2296" priority="13792">
      <formula>$B2264="Solicitado"</formula>
    </cfRule>
    <cfRule type="expression" dxfId="2" priority="13791">
      <formula>$B2264="Confirmado"</formula>
    </cfRule>
    <cfRule type="expression" dxfId="2298" priority="13790">
      <formula>$B2264="Cancelado"</formula>
    </cfRule>
    <cfRule type="expression" dxfId="2299" priority="13789">
      <formula>$B2264="Cargado"</formula>
    </cfRule>
    <cfRule type="expression" dxfId="2300" priority="13788">
      <formula>$B2264="Frontera"</formula>
    </cfRule>
    <cfRule type="expression" dxfId="2301" priority="13787">
      <formula>$B2264="Descargado"</formula>
    </cfRule>
    <cfRule type="expression" dxfId="2302" priority="13786">
      <formula>$B2264="Liberado"</formula>
    </cfRule>
    <cfRule type="expression" dxfId="2301" priority="13795">
      <formula>$B2264="Descargado"</formula>
    </cfRule>
    <cfRule type="expression" dxfId="2302" priority="13874">
      <formula>$B2264="Liberado"</formula>
    </cfRule>
    <cfRule type="expression" dxfId="2298" priority="13878">
      <formula>$B2264="Cancelado"</formula>
    </cfRule>
    <cfRule type="expression" dxfId="2" priority="13879">
      <formula>$B2264="Confirmado"</formula>
    </cfRule>
    <cfRule type="expression" dxfId="2296" priority="13880">
      <formula>$B2264="Solicitado"</formula>
    </cfRule>
    <cfRule type="expression" dxfId="2302" priority="13850">
      <formula>$B2264="Liberado"</formula>
    </cfRule>
    <cfRule type="expression" dxfId="2301" priority="13851">
      <formula>$B2264="Descargado"</formula>
    </cfRule>
    <cfRule type="expression" dxfId="2300" priority="13852">
      <formula>$B2264="Frontera"</formula>
    </cfRule>
    <cfRule type="expression" dxfId="2299" priority="13853">
      <formula>$B2264="Cargado"</formula>
    </cfRule>
    <cfRule type="expression" dxfId="2298" priority="13854">
      <formula>$B2264="Cancelado"</formula>
    </cfRule>
    <cfRule type="expression" dxfId="2" priority="13855">
      <formula>$B2264="Confirmado"</formula>
    </cfRule>
    <cfRule type="expression" dxfId="2296" priority="13856">
      <formula>$B2264="Solicitado"</formula>
    </cfRule>
    <cfRule type="expression" dxfId="2295" priority="13857">
      <formula>$B2264="Arribado"</formula>
    </cfRule>
    <cfRule type="expression" dxfId="2302" priority="13858">
      <formula>$B2264="Liberado"</formula>
    </cfRule>
    <cfRule type="expression" dxfId="2301" priority="13803">
      <formula>$B2264="Descargado"</formula>
    </cfRule>
    <cfRule type="expression" dxfId="2300" priority="13860">
      <formula>$B2264="Frontera"</formula>
    </cfRule>
    <cfRule type="expression" dxfId="2299" priority="13861">
      <formula>$B2264="Cargado"</formula>
    </cfRule>
    <cfRule type="expression" dxfId="2298" priority="13862">
      <formula>$B2264="Cancelado"</formula>
    </cfRule>
    <cfRule type="expression" dxfId="2" priority="13863">
      <formula>$B2264="Confirmado"</formula>
    </cfRule>
    <cfRule type="expression" dxfId="2296" priority="13864">
      <formula>$B2264="Solicitado"</formula>
    </cfRule>
    <cfRule type="expression" dxfId="2295" priority="13865">
      <formula>$B2264="Arribado"</formula>
    </cfRule>
    <cfRule type="expression" dxfId="2302" priority="13866">
      <formula>$B2264="Liberado"</formula>
    </cfRule>
    <cfRule type="expression" dxfId="2301" priority="13867">
      <formula>$B2264="Descargado"</formula>
    </cfRule>
    <cfRule type="expression" dxfId="2300" priority="13868">
      <formula>$B2264="Frontera"</formula>
    </cfRule>
    <cfRule type="expression" dxfId="2299" priority="13869">
      <formula>$B2264="Cargado"</formula>
    </cfRule>
    <cfRule type="expression" dxfId="2298" priority="13870">
      <formula>$B2264="Cancelado"</formula>
    </cfRule>
    <cfRule type="expression" dxfId="2" priority="13871">
      <formula>$B2264="Confirmado"</formula>
    </cfRule>
    <cfRule type="expression" dxfId="2296" priority="13872">
      <formula>$B2264="Solicitado"</formula>
    </cfRule>
    <cfRule type="expression" dxfId="2295" priority="13873">
      <formula>$B2264="Arribado"</formula>
    </cfRule>
    <cfRule type="expression" dxfId="2295" priority="13881">
      <formula>$B2264="Arribado"</formula>
    </cfRule>
  </conditionalFormatting>
  <conditionalFormatting sqref="B2265">
    <cfRule type="expression" dxfId="2302" priority="15642">
      <formula>$B2265="Liberado"</formula>
    </cfRule>
    <cfRule type="expression" dxfId="2301" priority="15643">
      <formula>$B2265="Descargado"</formula>
    </cfRule>
    <cfRule type="expression" dxfId="2300" priority="15644">
      <formula>$B2265="Frontera"</formula>
    </cfRule>
    <cfRule type="expression" dxfId="2299" priority="15645">
      <formula>$B2265="Cargado"</formula>
    </cfRule>
    <cfRule type="expression" dxfId="2298" priority="15646">
      <formula>$B2265="Cancelado"</formula>
    </cfRule>
    <cfRule type="expression" dxfId="2" priority="15647">
      <formula>$B2265="Confirmado"</formula>
    </cfRule>
    <cfRule type="expression" dxfId="2296" priority="15648">
      <formula>$B2265="Solicitado"</formula>
    </cfRule>
    <cfRule type="expression" dxfId="2295" priority="15649">
      <formula>$B2265="Arribado"</formula>
    </cfRule>
    <cfRule type="expression" dxfId="2302" priority="15650">
      <formula>$B2265="Liberado"</formula>
    </cfRule>
    <cfRule type="expression" dxfId="2301" priority="15651">
      <formula>$B2265="Descargado"</formula>
    </cfRule>
    <cfRule type="expression" dxfId="2300" priority="15652">
      <formula>$B2265="Frontera"</formula>
    </cfRule>
    <cfRule type="expression" dxfId="2299" priority="15653">
      <formula>$B2265="Cargado"</formula>
    </cfRule>
    <cfRule type="expression" dxfId="2298" priority="15654">
      <formula>$B2265="Cancelado"</formula>
    </cfRule>
    <cfRule type="expression" dxfId="2" priority="15655">
      <formula>$B2265="Confirmado"</formula>
    </cfRule>
    <cfRule type="expression" dxfId="2296" priority="15656">
      <formula>$B2265="Solicitado"</formula>
    </cfRule>
    <cfRule type="expression" dxfId="2295" priority="15657">
      <formula>$B2265="Arribado"</formula>
    </cfRule>
    <cfRule type="expression" dxfId="2302" priority="15658">
      <formula>$B2265="Liberado"</formula>
    </cfRule>
    <cfRule type="expression" dxfId="2301" priority="15659">
      <formula>$B2265="Descargado"</formula>
    </cfRule>
    <cfRule type="expression" dxfId="2300" priority="15660">
      <formula>$B2265="Frontera"</formula>
    </cfRule>
    <cfRule type="expression" dxfId="2299" priority="15661">
      <formula>$B2265="Cargado"</formula>
    </cfRule>
    <cfRule type="expression" dxfId="2298" priority="15662">
      <formula>$B2265="Cancelado"</formula>
    </cfRule>
    <cfRule type="expression" dxfId="2" priority="15663">
      <formula>$B2265="Confirmado"</formula>
    </cfRule>
    <cfRule type="expression" dxfId="2296" priority="15664">
      <formula>$B2265="Solicitado"</formula>
    </cfRule>
    <cfRule type="expression" dxfId="2295" priority="15665">
      <formula>$B2265="Arribado"</formula>
    </cfRule>
    <cfRule type="expression" dxfId="2302" priority="15666">
      <formula>$B2265="Liberado"</formula>
    </cfRule>
    <cfRule type="expression" dxfId="2301" priority="15667">
      <formula>$B2265="Descargado"</formula>
    </cfRule>
    <cfRule type="expression" dxfId="2300" priority="15668">
      <formula>$B2265="Frontera"</formula>
    </cfRule>
    <cfRule type="expression" dxfId="2299" priority="15669">
      <formula>$B2265="Cargado"</formula>
    </cfRule>
    <cfRule type="expression" dxfId="2298" priority="15670">
      <formula>$B2265="Cancelado"</formula>
    </cfRule>
    <cfRule type="expression" dxfId="2296" priority="15672">
      <formula>$B2265="Solicitado"</formula>
    </cfRule>
    <cfRule type="expression" dxfId="2295" priority="15673">
      <formula>$B2265="Arribado"</formula>
    </cfRule>
    <cfRule type="expression" dxfId="2302" priority="15674">
      <formula>$B2265="Liberado"</formula>
    </cfRule>
    <cfRule type="expression" dxfId="2301" priority="15675">
      <formula>$B2265="Descargado"</formula>
    </cfRule>
    <cfRule type="expression" dxfId="2300" priority="15676">
      <formula>$B2265="Frontera"</formula>
    </cfRule>
    <cfRule type="expression" dxfId="2299" priority="15677">
      <formula>$B2265="Cargado"</formula>
    </cfRule>
    <cfRule type="expression" dxfId="2298" priority="15678">
      <formula>$B2265="Cancelado"</formula>
    </cfRule>
    <cfRule type="expression" dxfId="2" priority="15679">
      <formula>$B2265="Confirmado"</formula>
    </cfRule>
    <cfRule type="expression" dxfId="2296" priority="15680">
      <formula>$B2265="Solicitado"</formula>
    </cfRule>
    <cfRule type="expression" dxfId="2295" priority="15681">
      <formula>$B2265="Arribado"</formula>
    </cfRule>
    <cfRule type="expression" dxfId="2302" priority="15682">
      <formula>$B2265="Liberado"</formula>
    </cfRule>
    <cfRule type="expression" dxfId="2301" priority="15683">
      <formula>$B2265="Descargado"</formula>
    </cfRule>
    <cfRule type="expression" dxfId="2300" priority="15684">
      <formula>$B2265="Frontera"</formula>
    </cfRule>
    <cfRule type="expression" dxfId="2299" priority="15685">
      <formula>$B2265="Cargado"</formula>
    </cfRule>
    <cfRule type="expression" dxfId="2298" priority="15686">
      <formula>$B2265="Cancelado"</formula>
    </cfRule>
    <cfRule type="expression" dxfId="2" priority="15687">
      <formula>$B2265="Confirmado"</formula>
    </cfRule>
    <cfRule type="expression" dxfId="2296" priority="15688">
      <formula>$B2265="Solicitado"</formula>
    </cfRule>
    <cfRule type="expression" dxfId="2295" priority="15689">
      <formula>$B2265="Arribado"</formula>
    </cfRule>
    <cfRule type="expression" dxfId="2302" priority="15690">
      <formula>$B2265="Liberado"</formula>
    </cfRule>
    <cfRule type="expression" dxfId="2301" priority="15691">
      <formula>$B2265="Descargado"</formula>
    </cfRule>
    <cfRule type="expression" dxfId="2300" priority="15692">
      <formula>$B2265="Frontera"</formula>
    </cfRule>
    <cfRule type="expression" dxfId="2299" priority="15693">
      <formula>$B2265="Cargado"</formula>
    </cfRule>
    <cfRule type="expression" dxfId="2298" priority="15694">
      <formula>$B2265="Cancelado"</formula>
    </cfRule>
    <cfRule type="expression" dxfId="2" priority="15695">
      <formula>$B2265="Confirmado"</formula>
    </cfRule>
    <cfRule type="expression" dxfId="2296" priority="15696">
      <formula>$B2265="Solicitado"</formula>
    </cfRule>
    <cfRule type="expression" dxfId="2295" priority="15697">
      <formula>$B2265="Arribado"</formula>
    </cfRule>
    <cfRule type="expression" dxfId="2302" priority="15698">
      <formula>$B2265="Liberado"</formula>
    </cfRule>
    <cfRule type="expression" dxfId="2301" priority="15699">
      <formula>$B2265="Descargado"</formula>
    </cfRule>
    <cfRule type="expression" dxfId="2300" priority="15700">
      <formula>$B2265="Frontera"</formula>
    </cfRule>
    <cfRule type="expression" dxfId="2299" priority="15701">
      <formula>$B2265="Cargado"</formula>
    </cfRule>
    <cfRule type="expression" dxfId="2298" priority="15702">
      <formula>$B2265="Cancelado"</formula>
    </cfRule>
    <cfRule type="expression" dxfId="2" priority="15703">
      <formula>$B2265="Confirmado"</formula>
    </cfRule>
    <cfRule type="expression" dxfId="2295" priority="15705">
      <formula>$B2265="Arribado"</formula>
    </cfRule>
    <cfRule type="expression" dxfId="2296" priority="15704">
      <formula>$B2265="Solicitado"</formula>
    </cfRule>
    <cfRule type="expression" dxfId="2" priority="15671">
      <formula>$B2265="Confirmado"</formula>
    </cfRule>
  </conditionalFormatting>
  <conditionalFormatting sqref="B2266">
    <cfRule type="expression" dxfId="2295" priority="15049">
      <formula>$B2266="Arribado"</formula>
    </cfRule>
    <cfRule type="expression" dxfId="2302" priority="15050">
      <formula>$B2266="Liberado"</formula>
    </cfRule>
    <cfRule type="expression" dxfId="2301" priority="15051">
      <formula>$B2266="Descargado"</formula>
    </cfRule>
    <cfRule type="expression" dxfId="2300" priority="15052">
      <formula>$B2266="Frontera"</formula>
    </cfRule>
    <cfRule type="expression" dxfId="2299" priority="15053">
      <formula>$B2266="Cargado"</formula>
    </cfRule>
    <cfRule type="expression" dxfId="2298" priority="15054">
      <formula>$B2266="Cancelado"</formula>
    </cfRule>
    <cfRule type="expression" dxfId="2" priority="15055">
      <formula>$B2266="Confirmado"</formula>
    </cfRule>
    <cfRule type="expression" dxfId="2296" priority="15056">
      <formula>$B2266="Solicitado"</formula>
    </cfRule>
    <cfRule type="expression" dxfId="2295" priority="15057">
      <formula>$B2266="Arribado"</formula>
    </cfRule>
    <cfRule type="expression" dxfId="2302" priority="15058">
      <formula>$B2266="Liberado"</formula>
    </cfRule>
    <cfRule type="expression" dxfId="2301" priority="15059">
      <formula>$B2266="Descargado"</formula>
    </cfRule>
    <cfRule type="expression" dxfId="2300" priority="15060">
      <formula>$B2266="Frontera"</formula>
    </cfRule>
    <cfRule type="expression" dxfId="2299" priority="15045">
      <formula>$B2266="Cargado"</formula>
    </cfRule>
    <cfRule type="expression" dxfId="2298" priority="15046">
      <formula>$B2266="Cancelado"</formula>
    </cfRule>
    <cfRule type="expression" dxfId="2" priority="15047">
      <formula>$B2266="Confirmado"</formula>
    </cfRule>
    <cfRule type="expression" dxfId="2302" priority="15042">
      <formula>$B2266="Liberado"</formula>
    </cfRule>
    <cfRule type="expression" dxfId="2296" priority="15048">
      <formula>$B2266="Solicitado"</formula>
    </cfRule>
    <cfRule type="expression" dxfId="2299" priority="15061">
      <formula>$B2266="Cargado"</formula>
    </cfRule>
    <cfRule type="expression" dxfId="2298" priority="15062">
      <formula>$B2266="Cancelado"</formula>
    </cfRule>
    <cfRule type="expression" dxfId="2" priority="15063">
      <formula>$B2266="Confirmado"</formula>
    </cfRule>
    <cfRule type="expression" dxfId="2296" priority="15064">
      <formula>$B2266="Solicitado"</formula>
    </cfRule>
    <cfRule type="expression" dxfId="2295" priority="15065">
      <formula>$B2266="Arribado"</formula>
    </cfRule>
    <cfRule type="expression" dxfId="2302" priority="15098">
      <formula>$B2266="Liberado"</formula>
    </cfRule>
    <cfRule type="expression" dxfId="2301" priority="15099">
      <formula>$B2266="Descargado"</formula>
    </cfRule>
    <cfRule type="expression" dxfId="2300" priority="15100">
      <formula>$B2266="Frontera"</formula>
    </cfRule>
    <cfRule type="expression" dxfId="2299" priority="15101">
      <formula>$B2266="Cargado"</formula>
    </cfRule>
    <cfRule type="expression" dxfId="2298" priority="15102">
      <formula>$B2266="Cancelado"</formula>
    </cfRule>
    <cfRule type="expression" dxfId="2" priority="15103">
      <formula>$B2266="Confirmado"</formula>
    </cfRule>
    <cfRule type="expression" dxfId="2296" priority="15104">
      <formula>$B2266="Solicitado"</formula>
    </cfRule>
    <cfRule type="expression" dxfId="2295" priority="15105">
      <formula>$B2266="Arribado"</formula>
    </cfRule>
    <cfRule type="expression" dxfId="2302" priority="15106">
      <formula>$B2266="Liberado"</formula>
    </cfRule>
    <cfRule type="expression" dxfId="2301" priority="15107">
      <formula>$B2266="Descargado"</formula>
    </cfRule>
    <cfRule type="expression" dxfId="2300" priority="15108">
      <formula>$B2266="Frontera"</formula>
    </cfRule>
    <cfRule type="expression" dxfId="2299" priority="15109">
      <formula>$B2266="Cargado"</formula>
    </cfRule>
    <cfRule type="expression" dxfId="2298" priority="15110">
      <formula>$B2266="Cancelado"</formula>
    </cfRule>
    <cfRule type="expression" dxfId="2" priority="15111">
      <formula>$B2266="Confirmado"</formula>
    </cfRule>
    <cfRule type="expression" dxfId="2296" priority="15112">
      <formula>$B2266="Solicitado"</formula>
    </cfRule>
    <cfRule type="expression" dxfId="2295" priority="15113">
      <formula>$B2266="Arribado"</formula>
    </cfRule>
    <cfRule type="expression" dxfId="2302" priority="15114">
      <formula>$B2266="Liberado"</formula>
    </cfRule>
    <cfRule type="expression" dxfId="2300" priority="15044">
      <formula>$B2266="Frontera"</formula>
    </cfRule>
    <cfRule type="expression" dxfId="2300" priority="15116">
      <formula>$B2266="Frontera"</formula>
    </cfRule>
    <cfRule type="expression" dxfId="2299" priority="15117">
      <formula>$B2266="Cargado"</formula>
    </cfRule>
    <cfRule type="expression" dxfId="2298" priority="15118">
      <formula>$B2266="Cancelado"</formula>
    </cfRule>
    <cfRule type="expression" dxfId="2295" priority="15041">
      <formula>$B2266="Arribado"</formula>
    </cfRule>
    <cfRule type="expression" dxfId="2" priority="15119">
      <formula>$B2266="Confirmado"</formula>
    </cfRule>
    <cfRule type="expression" dxfId="2296" priority="15120">
      <formula>$B2266="Solicitado"</formula>
    </cfRule>
    <cfRule type="expression" dxfId="2296" priority="15040">
      <formula>$B2266="Solicitado"</formula>
    </cfRule>
    <cfRule type="expression" dxfId="2" priority="15039">
      <formula>$B2266="Confirmado"</formula>
    </cfRule>
    <cfRule type="expression" dxfId="2298" priority="15038">
      <formula>$B2266="Cancelado"</formula>
    </cfRule>
    <cfRule type="expression" dxfId="2299" priority="15037">
      <formula>$B2266="Cargado"</formula>
    </cfRule>
    <cfRule type="expression" dxfId="2300" priority="15036">
      <formula>$B2266="Frontera"</formula>
    </cfRule>
    <cfRule type="expression" dxfId="2301" priority="15035">
      <formula>$B2266="Descargado"</formula>
    </cfRule>
    <cfRule type="expression" dxfId="2302" priority="15034">
      <formula>$B2266="Liberado"</formula>
    </cfRule>
    <cfRule type="expression" dxfId="2295" priority="15129">
      <formula>$B2266="Arribado"</formula>
    </cfRule>
    <cfRule type="expression" dxfId="2296" priority="15128">
      <formula>$B2266="Solicitado"</formula>
    </cfRule>
    <cfRule type="expression" dxfId="2301" priority="15043">
      <formula>$B2266="Descargado"</formula>
    </cfRule>
    <cfRule type="expression" dxfId="2" priority="15127">
      <formula>$B2266="Confirmado"</formula>
    </cfRule>
    <cfRule type="expression" dxfId="2298" priority="15126">
      <formula>$B2266="Cancelado"</formula>
    </cfRule>
    <cfRule type="expression" dxfId="2299" priority="15125">
      <formula>$B2266="Cargado"</formula>
    </cfRule>
    <cfRule type="expression" dxfId="2300" priority="15124">
      <formula>$B2266="Frontera"</formula>
    </cfRule>
    <cfRule type="expression" dxfId="2301" priority="15123">
      <formula>$B2266="Descargado"</formula>
    </cfRule>
    <cfRule type="expression" dxfId="2302" priority="15122">
      <formula>$B2266="Liberado"</formula>
    </cfRule>
    <cfRule type="expression" dxfId="2295" priority="15121">
      <formula>$B2266="Arribado"</formula>
    </cfRule>
    <cfRule type="expression" dxfId="2301" priority="15115">
      <formula>$B2266="Descargado"</formula>
    </cfRule>
  </conditionalFormatting>
  <conditionalFormatting sqref="B2267:B2279">
    <cfRule type="expression" dxfId="2295" priority="14857">
      <formula>$B2267="Arribado"</formula>
    </cfRule>
    <cfRule type="expression" dxfId="2302" priority="14890">
      <formula>$B2267="Liberado"</formula>
    </cfRule>
    <cfRule type="expression" dxfId="2301" priority="14891">
      <formula>$B2267="Descargado"</formula>
    </cfRule>
    <cfRule type="expression" dxfId="2300" priority="14892">
      <formula>$B2267="Frontera"</formula>
    </cfRule>
    <cfRule type="expression" dxfId="2299" priority="14893">
      <formula>$B2267="Cargado"</formula>
    </cfRule>
    <cfRule type="expression" dxfId="2298" priority="14894">
      <formula>$B2267="Cancelado"</formula>
    </cfRule>
    <cfRule type="expression" dxfId="2" priority="14895">
      <formula>$B2267="Confirmado"</formula>
    </cfRule>
    <cfRule type="expression" dxfId="2296" priority="14896">
      <formula>$B2267="Solicitado"</formula>
    </cfRule>
    <cfRule type="expression" dxfId="2295" priority="14897">
      <formula>$B2267="Arribado"</formula>
    </cfRule>
    <cfRule type="expression" dxfId="2302" priority="14898">
      <formula>$B2267="Liberado"</formula>
    </cfRule>
    <cfRule type="expression" dxfId="2301" priority="14899">
      <formula>$B2267="Descargado"</formula>
    </cfRule>
    <cfRule type="expression" dxfId="2300" priority="14900">
      <formula>$B2267="Frontera"</formula>
    </cfRule>
    <cfRule type="expression" dxfId="2299" priority="14901">
      <formula>$B2267="Cargado"</formula>
    </cfRule>
    <cfRule type="expression" dxfId="2298" priority="14902">
      <formula>$B2267="Cancelado"</formula>
    </cfRule>
    <cfRule type="expression" dxfId="2" priority="14903">
      <formula>$B2267="Confirmado"</formula>
    </cfRule>
    <cfRule type="expression" dxfId="2296" priority="14904">
      <formula>$B2267="Solicitado"</formula>
    </cfRule>
    <cfRule type="expression" dxfId="2295" priority="14905">
      <formula>$B2267="Arribado"</formula>
    </cfRule>
    <cfRule type="expression" dxfId="2302" priority="14906">
      <formula>$B2267="Liberado"</formula>
    </cfRule>
    <cfRule type="expression" dxfId="2301" priority="14907">
      <formula>$B2267="Descargado"</formula>
    </cfRule>
    <cfRule type="expression" dxfId="2300" priority="14908">
      <formula>$B2267="Frontera"</formula>
    </cfRule>
    <cfRule type="expression" dxfId="2299" priority="14909">
      <formula>$B2267="Cargado"</formula>
    </cfRule>
    <cfRule type="expression" dxfId="2298" priority="14910">
      <formula>$B2267="Cancelado"</formula>
    </cfRule>
    <cfRule type="expression" dxfId="2" priority="14911">
      <formula>$B2267="Confirmado"</formula>
    </cfRule>
    <cfRule type="expression" dxfId="2296" priority="14912">
      <formula>$B2267="Solicitado"</formula>
    </cfRule>
    <cfRule type="expression" dxfId="2295" priority="14913">
      <formula>$B2267="Arribado"</formula>
    </cfRule>
    <cfRule type="expression" dxfId="2302" priority="14914">
      <formula>$B2267="Liberado"</formula>
    </cfRule>
    <cfRule type="expression" dxfId="2301" priority="14915">
      <formula>$B2267="Descargado"</formula>
    </cfRule>
    <cfRule type="expression" dxfId="2300" priority="14916">
      <formula>$B2267="Frontera"</formula>
    </cfRule>
    <cfRule type="expression" dxfId="2299" priority="14917">
      <formula>$B2267="Cargado"</formula>
    </cfRule>
    <cfRule type="expression" dxfId="2298" priority="14918">
      <formula>$B2267="Cancelado"</formula>
    </cfRule>
    <cfRule type="expression" dxfId="2" priority="14919">
      <formula>$B2267="Confirmado"</formula>
    </cfRule>
    <cfRule type="expression" dxfId="2296" priority="14920">
      <formula>$B2267="Solicitado"</formula>
    </cfRule>
    <cfRule type="expression" dxfId="2295" priority="14921">
      <formula>$B2267="Arribado"</formula>
    </cfRule>
    <cfRule type="expression" dxfId="2302" priority="14826">
      <formula>$B2267="Liberado"</formula>
    </cfRule>
    <cfRule type="expression" dxfId="2301" priority="14827">
      <formula>$B2267="Descargado"</formula>
    </cfRule>
    <cfRule type="expression" dxfId="2300" priority="14828">
      <formula>$B2267="Frontera"</formula>
    </cfRule>
    <cfRule type="expression" dxfId="2299" priority="14829">
      <formula>$B2267="Cargado"</formula>
    </cfRule>
    <cfRule type="expression" dxfId="2298" priority="14830">
      <formula>$B2267="Cancelado"</formula>
    </cfRule>
    <cfRule type="expression" dxfId="2" priority="14831">
      <formula>$B2267="Confirmado"</formula>
    </cfRule>
    <cfRule type="expression" dxfId="2296" priority="14832">
      <formula>$B2267="Solicitado"</formula>
    </cfRule>
    <cfRule type="expression" dxfId="2295" priority="14833">
      <formula>$B2267="Arribado"</formula>
    </cfRule>
    <cfRule type="expression" dxfId="2302" priority="14834">
      <formula>$B2267="Liberado"</formula>
    </cfRule>
    <cfRule type="expression" dxfId="2301" priority="14835">
      <formula>$B2267="Descargado"</formula>
    </cfRule>
    <cfRule type="expression" dxfId="2300" priority="14836">
      <formula>$B2267="Frontera"</formula>
    </cfRule>
    <cfRule type="expression" dxfId="2299" priority="14837">
      <formula>$B2267="Cargado"</formula>
    </cfRule>
    <cfRule type="expression" dxfId="2298" priority="14838">
      <formula>$B2267="Cancelado"</formula>
    </cfRule>
    <cfRule type="expression" dxfId="2" priority="14839">
      <formula>$B2267="Confirmado"</formula>
    </cfRule>
    <cfRule type="expression" dxfId="2296" priority="14840">
      <formula>$B2267="Solicitado"</formula>
    </cfRule>
    <cfRule type="expression" dxfId="2295" priority="14841">
      <formula>$B2267="Arribado"</formula>
    </cfRule>
    <cfRule type="expression" dxfId="2302" priority="14842">
      <formula>$B2267="Liberado"</formula>
    </cfRule>
    <cfRule type="expression" dxfId="2301" priority="14843">
      <formula>$B2267="Descargado"</formula>
    </cfRule>
    <cfRule type="expression" dxfId="2300" priority="14844">
      <formula>$B2267="Frontera"</formula>
    </cfRule>
    <cfRule type="expression" dxfId="2299" priority="14845">
      <formula>$B2267="Cargado"</formula>
    </cfRule>
    <cfRule type="expression" dxfId="2298" priority="14846">
      <formula>$B2267="Cancelado"</formula>
    </cfRule>
    <cfRule type="expression" dxfId="2" priority="14847">
      <formula>$B2267="Confirmado"</formula>
    </cfRule>
    <cfRule type="expression" dxfId="2296" priority="14848">
      <formula>$B2267="Solicitado"</formula>
    </cfRule>
    <cfRule type="expression" dxfId="2295" priority="14849">
      <formula>$B2267="Arribado"</formula>
    </cfRule>
    <cfRule type="expression" dxfId="2302" priority="14850">
      <formula>$B2267="Liberado"</formula>
    </cfRule>
    <cfRule type="expression" dxfId="2301" priority="14851">
      <formula>$B2267="Descargado"</formula>
    </cfRule>
    <cfRule type="expression" dxfId="2300" priority="14852">
      <formula>$B2267="Frontera"</formula>
    </cfRule>
    <cfRule type="expression" dxfId="2299" priority="14853">
      <formula>$B2267="Cargado"</formula>
    </cfRule>
    <cfRule type="expression" dxfId="2298" priority="14854">
      <formula>$B2267="Cancelado"</formula>
    </cfRule>
    <cfRule type="expression" dxfId="2" priority="14855">
      <formula>$B2267="Confirmado"</formula>
    </cfRule>
    <cfRule type="expression" dxfId="2296" priority="14856">
      <formula>$B2267="Solicitado"</formula>
    </cfRule>
  </conditionalFormatting>
  <conditionalFormatting sqref="B2280">
    <cfRule type="expression" dxfId="2299" priority="13405">
      <formula>$B2280="Cargado"</formula>
    </cfRule>
    <cfRule type="expression" dxfId="2296" priority="13368">
      <formula>$B2280="Solicitado"</formula>
    </cfRule>
    <cfRule type="expression" dxfId="2300" priority="13404">
      <formula>$B2280="Frontera"</formula>
    </cfRule>
    <cfRule type="expression" dxfId="2301" priority="13403">
      <formula>$B2280="Descargado"</formula>
    </cfRule>
    <cfRule type="expression" dxfId="2302" priority="13402">
      <formula>$B2280="Liberado"</formula>
    </cfRule>
    <cfRule type="expression" dxfId="2295" priority="13401">
      <formula>$B2280="Arribado"</formula>
    </cfRule>
    <cfRule type="expression" dxfId="2" priority="13367">
      <formula>$B2280="Confirmado"</formula>
    </cfRule>
    <cfRule type="expression" dxfId="2300" priority="13372">
      <formula>$B2280="Frontera"</formula>
    </cfRule>
    <cfRule type="expression" dxfId="2299" priority="13373">
      <formula>$B2280="Cargado"</formula>
    </cfRule>
    <cfRule type="expression" dxfId="2298" priority="13374">
      <formula>$B2280="Cancelado"</formula>
    </cfRule>
    <cfRule type="expression" dxfId="2" priority="13375">
      <formula>$B2280="Confirmado"</formula>
    </cfRule>
    <cfRule type="expression" dxfId="2296" priority="13376">
      <formula>$B2280="Solicitado"</formula>
    </cfRule>
    <cfRule type="expression" dxfId="2298" priority="13366">
      <formula>$B2280="Cancelado"</formula>
    </cfRule>
    <cfRule type="expression" dxfId="2299" priority="13365">
      <formula>$B2280="Cargado"</formula>
    </cfRule>
    <cfRule type="expression" dxfId="2300" priority="13364">
      <formula>$B2280="Frontera"</formula>
    </cfRule>
    <cfRule type="expression" dxfId="2301" priority="13363">
      <formula>$B2280="Descargado"</formula>
    </cfRule>
    <cfRule type="expression" dxfId="2302" priority="13362">
      <formula>$B2280="Liberado"</formula>
    </cfRule>
    <cfRule type="expression" dxfId="2295" priority="13425">
      <formula>$B2280="Arribado"</formula>
    </cfRule>
    <cfRule type="expression" dxfId="2296" priority="13424">
      <formula>$B2280="Solicitado"</formula>
    </cfRule>
    <cfRule type="expression" dxfId="2" priority="13415">
      <formula>$B2280="Confirmado"</formula>
    </cfRule>
    <cfRule type="expression" dxfId="2301" priority="13371">
      <formula>$B2280="Descargado"</formula>
    </cfRule>
    <cfRule type="expression" dxfId="2302" priority="13370">
      <formula>$B2280="Liberado"</formula>
    </cfRule>
    <cfRule type="expression" dxfId="2296" priority="13400">
      <formula>$B2280="Solicitado"</formula>
    </cfRule>
    <cfRule type="expression" dxfId="2295" priority="13377">
      <formula>$B2280="Arribado"</formula>
    </cfRule>
    <cfRule type="expression" dxfId="2302" priority="13378">
      <formula>$B2280="Liberado"</formula>
    </cfRule>
    <cfRule type="expression" dxfId="2301" priority="13379">
      <formula>$B2280="Descargado"</formula>
    </cfRule>
    <cfRule type="expression" dxfId="2300" priority="13380">
      <formula>$B2280="Frontera"</formula>
    </cfRule>
    <cfRule type="expression" dxfId="2299" priority="13381">
      <formula>$B2280="Cargado"</formula>
    </cfRule>
    <cfRule type="expression" dxfId="2298" priority="13382">
      <formula>$B2280="Cancelado"</formula>
    </cfRule>
    <cfRule type="expression" dxfId="2" priority="13383">
      <formula>$B2280="Confirmado"</formula>
    </cfRule>
    <cfRule type="expression" dxfId="2296" priority="13384">
      <formula>$B2280="Solicitado"</formula>
    </cfRule>
    <cfRule type="expression" dxfId="2295" priority="13385">
      <formula>$B2280="Arribado"</formula>
    </cfRule>
    <cfRule type="expression" dxfId="2302" priority="13386">
      <formula>$B2280="Liberado"</formula>
    </cfRule>
    <cfRule type="expression" dxfId="2301" priority="13387">
      <formula>$B2280="Descargado"</formula>
    </cfRule>
    <cfRule type="expression" dxfId="2300" priority="13388">
      <formula>$B2280="Frontera"</formula>
    </cfRule>
    <cfRule type="expression" dxfId="2299" priority="13389">
      <formula>$B2280="Cargado"</formula>
    </cfRule>
    <cfRule type="expression" dxfId="2298" priority="13390">
      <formula>$B2280="Cancelado"</formula>
    </cfRule>
    <cfRule type="expression" dxfId="2" priority="13391">
      <formula>$B2280="Confirmado"</formula>
    </cfRule>
    <cfRule type="expression" dxfId="2296" priority="13392">
      <formula>$B2280="Solicitado"</formula>
    </cfRule>
    <cfRule type="expression" dxfId="2295" priority="13393">
      <formula>$B2280="Arribado"</formula>
    </cfRule>
    <cfRule type="expression" dxfId="2302" priority="13394">
      <formula>$B2280="Liberado"</formula>
    </cfRule>
    <cfRule type="expression" dxfId="2301" priority="13395">
      <formula>$B2280="Descargado"</formula>
    </cfRule>
    <cfRule type="expression" dxfId="2300" priority="13396">
      <formula>$B2280="Frontera"</formula>
    </cfRule>
    <cfRule type="expression" dxfId="2299" priority="13397">
      <formula>$B2280="Cargado"</formula>
    </cfRule>
    <cfRule type="expression" dxfId="2298" priority="13398">
      <formula>$B2280="Cancelado"</formula>
    </cfRule>
    <cfRule type="expression" dxfId="2" priority="13399">
      <formula>$B2280="Confirmado"</formula>
    </cfRule>
    <cfRule type="expression" dxfId="2295" priority="13369">
      <formula>$B2280="Arribado"</formula>
    </cfRule>
    <cfRule type="expression" dxfId="2" priority="13423">
      <formula>$B2280="Confirmado"</formula>
    </cfRule>
    <cfRule type="expression" dxfId="2298" priority="13422">
      <formula>$B2280="Cancelado"</formula>
    </cfRule>
    <cfRule type="expression" dxfId="2299" priority="13421">
      <formula>$B2280="Cargado"</formula>
    </cfRule>
    <cfRule type="expression" dxfId="2300" priority="13420">
      <formula>$B2280="Frontera"</formula>
    </cfRule>
    <cfRule type="expression" dxfId="2301" priority="13419">
      <formula>$B2280="Descargado"</formula>
    </cfRule>
    <cfRule type="expression" dxfId="2302" priority="13418">
      <formula>$B2280="Liberado"</formula>
    </cfRule>
    <cfRule type="expression" dxfId="2295" priority="13417">
      <formula>$B2280="Arribado"</formula>
    </cfRule>
    <cfRule type="expression" dxfId="2296" priority="13416">
      <formula>$B2280="Solicitado"</formula>
    </cfRule>
    <cfRule type="expression" dxfId="2298" priority="13414">
      <formula>$B2280="Cancelado"</formula>
    </cfRule>
    <cfRule type="expression" dxfId="2299" priority="13413">
      <formula>$B2280="Cargado"</formula>
    </cfRule>
    <cfRule type="expression" dxfId="2300" priority="13412">
      <formula>$B2280="Frontera"</formula>
    </cfRule>
    <cfRule type="expression" dxfId="2301" priority="13411">
      <formula>$B2280="Descargado"</formula>
    </cfRule>
    <cfRule type="expression" dxfId="2302" priority="13410">
      <formula>$B2280="Liberado"</formula>
    </cfRule>
    <cfRule type="expression" dxfId="2295" priority="13409">
      <formula>$B2280="Arribado"</formula>
    </cfRule>
    <cfRule type="expression" dxfId="2296" priority="13408">
      <formula>$B2280="Solicitado"</formula>
    </cfRule>
    <cfRule type="expression" dxfId="2" priority="13407">
      <formula>$B2280="Confirmado"</formula>
    </cfRule>
    <cfRule type="expression" dxfId="2298" priority="13406">
      <formula>$B2280="Cancelado"</formula>
    </cfRule>
  </conditionalFormatting>
  <conditionalFormatting sqref="B2281:B2291">
    <cfRule type="expression" dxfId="2298" priority="13190">
      <formula>$B2281="Cancelado"</formula>
    </cfRule>
    <cfRule type="expression" dxfId="2299" priority="13189">
      <formula>$B2281="Cargado"</formula>
    </cfRule>
    <cfRule type="expression" dxfId="2300" priority="13188">
      <formula>$B2281="Frontera"</formula>
    </cfRule>
    <cfRule type="expression" dxfId="2301" priority="13187">
      <formula>$B2281="Descargado"</formula>
    </cfRule>
    <cfRule type="expression" dxfId="2302" priority="13186">
      <formula>$B2281="Liberado"</formula>
    </cfRule>
    <cfRule type="expression" dxfId="2296" priority="13160">
      <formula>$B2281="Solicitado"</formula>
    </cfRule>
    <cfRule type="expression" dxfId="2295" priority="13161">
      <formula>$B2281="Arribado"</formula>
    </cfRule>
    <cfRule type="expression" dxfId="2295" priority="13185">
      <formula>$B2281="Arribado"</formula>
    </cfRule>
    <cfRule type="expression" dxfId="2296" priority="13184">
      <formula>$B2281="Solicitado"</formula>
    </cfRule>
    <cfRule type="expression" dxfId="2" priority="13183">
      <formula>$B2281="Confirmado"</formula>
    </cfRule>
    <cfRule type="expression" dxfId="2" priority="13159">
      <formula>$B2281="Confirmado"</formula>
    </cfRule>
    <cfRule type="expression" dxfId="2298" priority="13158">
      <formula>$B2281="Cancelado"</formula>
    </cfRule>
    <cfRule type="expression" dxfId="2299" priority="13157">
      <formula>$B2281="Cargado"</formula>
    </cfRule>
    <cfRule type="expression" dxfId="2300" priority="13156">
      <formula>$B2281="Frontera"</formula>
    </cfRule>
    <cfRule type="expression" dxfId="2301" priority="13155">
      <formula>$B2281="Descargado"</formula>
    </cfRule>
    <cfRule type="expression" dxfId="2302" priority="13154">
      <formula>$B2281="Liberado"</formula>
    </cfRule>
    <cfRule type="expression" dxfId="2298" priority="13182">
      <formula>$B2281="Cancelado"</formula>
    </cfRule>
    <cfRule type="expression" dxfId="2299" priority="13181">
      <formula>$B2281="Cargado"</formula>
    </cfRule>
    <cfRule type="expression" dxfId="2300" priority="13180">
      <formula>$B2281="Frontera"</formula>
    </cfRule>
    <cfRule type="expression" dxfId="2301" priority="13179">
      <formula>$B2281="Descargado"</formula>
    </cfRule>
    <cfRule type="expression" dxfId="2302" priority="13178">
      <formula>$B2281="Liberado"</formula>
    </cfRule>
    <cfRule type="expression" dxfId="2295" priority="13177">
      <formula>$B2281="Arribado"</formula>
    </cfRule>
    <cfRule type="expression" dxfId="2296" priority="13176">
      <formula>$B2281="Solicitado"</formula>
    </cfRule>
    <cfRule type="expression" dxfId="2" priority="13175">
      <formula>$B2281="Confirmado"</formula>
    </cfRule>
    <cfRule type="expression" dxfId="2298" priority="13174">
      <formula>$B2281="Cancelado"</formula>
    </cfRule>
    <cfRule type="expression" dxfId="2299" priority="13173">
      <formula>$B2281="Cargado"</formula>
    </cfRule>
    <cfRule type="expression" dxfId="2300" priority="13172">
      <formula>$B2281="Frontera"</formula>
    </cfRule>
    <cfRule type="expression" dxfId="2301" priority="13171">
      <formula>$B2281="Descargado"</formula>
    </cfRule>
    <cfRule type="expression" dxfId="2302" priority="13170">
      <formula>$B2281="Liberado"</formula>
    </cfRule>
    <cfRule type="expression" dxfId="2" priority="13191">
      <formula>$B2281="Confirmado"</formula>
    </cfRule>
    <cfRule type="expression" dxfId="2296" priority="13168">
      <formula>$B2281="Solicitado"</formula>
    </cfRule>
    <cfRule type="expression" dxfId="2" priority="13167">
      <formula>$B2281="Confirmado"</formula>
    </cfRule>
    <cfRule type="expression" dxfId="2298" priority="13166">
      <formula>$B2281="Cancelado"</formula>
    </cfRule>
    <cfRule type="expression" dxfId="2299" priority="13165">
      <formula>$B2281="Cargado"</formula>
    </cfRule>
    <cfRule type="expression" dxfId="2295" priority="13217">
      <formula>$B2281="Arribado"</formula>
    </cfRule>
    <cfRule type="expression" dxfId="2296" priority="13216">
      <formula>$B2281="Solicitado"</formula>
    </cfRule>
    <cfRule type="expression" dxfId="2" priority="13215">
      <formula>$B2281="Confirmado"</formula>
    </cfRule>
    <cfRule type="expression" dxfId="2298" priority="13214">
      <formula>$B2281="Cancelado"</formula>
    </cfRule>
    <cfRule type="expression" dxfId="2299" priority="13213">
      <formula>$B2281="Cargado"</formula>
    </cfRule>
    <cfRule type="expression" dxfId="2300" priority="13212">
      <formula>$B2281="Frontera"</formula>
    </cfRule>
    <cfRule type="expression" dxfId="2301" priority="13211">
      <formula>$B2281="Descargado"</formula>
    </cfRule>
    <cfRule type="expression" dxfId="2300" priority="13164">
      <formula>$B2281="Frontera"</formula>
    </cfRule>
    <cfRule type="expression" dxfId="2301" priority="13163">
      <formula>$B2281="Descargado"</formula>
    </cfRule>
    <cfRule type="expression" dxfId="2302" priority="13162">
      <formula>$B2281="Liberado"</formula>
    </cfRule>
    <cfRule type="expression" dxfId="2295" priority="13169">
      <formula>$B2281="Arribado"</formula>
    </cfRule>
    <cfRule type="expression" dxfId="2302" priority="13210">
      <formula>$B2281="Liberado"</formula>
    </cfRule>
    <cfRule type="expression" dxfId="2295" priority="13209">
      <formula>$B2281="Arribado"</formula>
    </cfRule>
    <cfRule type="expression" dxfId="2296" priority="13208">
      <formula>$B2281="Solicitado"</formula>
    </cfRule>
    <cfRule type="expression" dxfId="2" priority="13207">
      <formula>$B2281="Confirmado"</formula>
    </cfRule>
    <cfRule type="expression" dxfId="2298" priority="13206">
      <formula>$B2281="Cancelado"</formula>
    </cfRule>
    <cfRule type="expression" dxfId="2299" priority="13205">
      <formula>$B2281="Cargado"</formula>
    </cfRule>
    <cfRule type="expression" dxfId="2300" priority="13204">
      <formula>$B2281="Frontera"</formula>
    </cfRule>
    <cfRule type="expression" dxfId="2301" priority="13203">
      <formula>$B2281="Descargado"</formula>
    </cfRule>
    <cfRule type="expression" dxfId="2302" priority="13202">
      <formula>$B2281="Liberado"</formula>
    </cfRule>
    <cfRule type="expression" dxfId="2295" priority="13201">
      <formula>$B2281="Arribado"</formula>
    </cfRule>
    <cfRule type="expression" dxfId="2296" priority="13200">
      <formula>$B2281="Solicitado"</formula>
    </cfRule>
    <cfRule type="expression" dxfId="2" priority="13199">
      <formula>$B2281="Confirmado"</formula>
    </cfRule>
    <cfRule type="expression" dxfId="2298" priority="13198">
      <formula>$B2281="Cancelado"</formula>
    </cfRule>
    <cfRule type="expression" dxfId="2299" priority="13197">
      <formula>$B2281="Cargado"</formula>
    </cfRule>
    <cfRule type="expression" dxfId="2300" priority="13196">
      <formula>$B2281="Frontera"</formula>
    </cfRule>
    <cfRule type="expression" dxfId="2301" priority="13195">
      <formula>$B2281="Descargado"</formula>
    </cfRule>
    <cfRule type="expression" dxfId="2302" priority="13194">
      <formula>$B2281="Liberado"</formula>
    </cfRule>
    <cfRule type="expression" dxfId="2295" priority="13193">
      <formula>$B2281="Arribado"</formula>
    </cfRule>
    <cfRule type="expression" dxfId="2296" priority="13192">
      <formula>$B2281="Solicitado"</formula>
    </cfRule>
  </conditionalFormatting>
  <conditionalFormatting sqref="B2292 B2294 B2297:B2309">
    <cfRule type="expression" dxfId="2299" priority="12989">
      <formula>$B2292="Cargado"</formula>
    </cfRule>
    <cfRule type="expression" dxfId="2300" priority="13004">
      <formula>$B2292="Frontera"</formula>
    </cfRule>
    <cfRule type="expression" dxfId="2301" priority="13003">
      <formula>$B2292="Descargado"</formula>
    </cfRule>
    <cfRule type="expression" dxfId="2302" priority="13002">
      <formula>$B2292="Liberado"</formula>
    </cfRule>
    <cfRule type="expression" dxfId="2295" priority="13001">
      <formula>$B2292="Arribado"</formula>
    </cfRule>
    <cfRule type="expression" dxfId="2296" priority="13000">
      <formula>$B2292="Solicitado"</formula>
    </cfRule>
    <cfRule type="expression" dxfId="2" priority="12999">
      <formula>$B2292="Confirmado"</formula>
    </cfRule>
    <cfRule type="expression" dxfId="2298" priority="12998">
      <formula>$B2292="Cancelado"</formula>
    </cfRule>
    <cfRule type="expression" dxfId="2302" priority="12970">
      <formula>$B2292="Liberado"</formula>
    </cfRule>
    <cfRule type="expression" dxfId="2295" priority="12969">
      <formula>$B2292="Arribado"</formula>
    </cfRule>
    <cfRule type="expression" dxfId="2296" priority="12968">
      <formula>$B2292="Solicitado"</formula>
    </cfRule>
    <cfRule type="expression" dxfId="2295" priority="13009">
      <formula>$B2292="Arribado"</formula>
    </cfRule>
    <cfRule type="expression" dxfId="2296" priority="13008">
      <formula>$B2292="Solicitado"</formula>
    </cfRule>
    <cfRule type="expression" dxfId="2" priority="13007">
      <formula>$B2292="Confirmado"</formula>
    </cfRule>
    <cfRule type="expression" dxfId="2298" priority="13006">
      <formula>$B2292="Cancelado"</formula>
    </cfRule>
    <cfRule type="expression" dxfId="2299" priority="12997">
      <formula>$B2292="Cargado"</formula>
    </cfRule>
    <cfRule type="expression" dxfId="2299" priority="13005">
      <formula>$B2292="Cargado"</formula>
    </cfRule>
    <cfRule type="expression" dxfId="2295" priority="12977">
      <formula>$B2292="Arribado"</formula>
    </cfRule>
    <cfRule type="expression" dxfId="2302" priority="12978">
      <formula>$B2292="Liberado"</formula>
    </cfRule>
    <cfRule type="expression" dxfId="2301" priority="12979">
      <formula>$B2292="Descargado"</formula>
    </cfRule>
    <cfRule type="expression" dxfId="2300" priority="12980">
      <formula>$B2292="Frontera"</formula>
    </cfRule>
    <cfRule type="expression" dxfId="2299" priority="12981">
      <formula>$B2292="Cargado"</formula>
    </cfRule>
    <cfRule type="expression" dxfId="2298" priority="12982">
      <formula>$B2292="Cancelado"</formula>
    </cfRule>
    <cfRule type="expression" dxfId="2" priority="12983">
      <formula>$B2292="Confirmado"</formula>
    </cfRule>
    <cfRule type="expression" dxfId="2296" priority="12984">
      <formula>$B2292="Solicitado"</formula>
    </cfRule>
    <cfRule type="expression" dxfId="2300" priority="12996">
      <formula>$B2292="Frontera"</formula>
    </cfRule>
    <cfRule type="expression" dxfId="2301" priority="12995">
      <formula>$B2292="Descargado"</formula>
    </cfRule>
    <cfRule type="expression" dxfId="2302" priority="12994">
      <formula>$B2292="Liberado"</formula>
    </cfRule>
    <cfRule type="expression" dxfId="2295" priority="12993">
      <formula>$B2292="Arribado"</formula>
    </cfRule>
    <cfRule type="expression" dxfId="2296" priority="12992">
      <formula>$B2292="Solicitado"</formula>
    </cfRule>
    <cfRule type="expression" dxfId="2" priority="12991">
      <formula>$B2292="Confirmado"</formula>
    </cfRule>
    <cfRule type="expression" dxfId="2298" priority="12990">
      <formula>$B2292="Cancelado"</formula>
    </cfRule>
    <cfRule type="expression" dxfId="2295" priority="12985">
      <formula>$B2292="Arribado"</formula>
    </cfRule>
    <cfRule type="expression" dxfId="2300" priority="12988">
      <formula>$B2292="Frontera"</formula>
    </cfRule>
    <cfRule type="expression" dxfId="2300" priority="12972">
      <formula>$B2292="Frontera"</formula>
    </cfRule>
    <cfRule type="expression" dxfId="2301" priority="12971">
      <formula>$B2292="Descargado"</formula>
    </cfRule>
    <cfRule type="expression" dxfId="2302" priority="12986">
      <formula>$B2292="Liberado"</formula>
    </cfRule>
    <cfRule type="expression" dxfId="2301" priority="12987">
      <formula>$B2292="Descargado"</formula>
    </cfRule>
    <cfRule type="expression" dxfId="2300" priority="12956">
      <formula>$B2292="Frontera"</formula>
    </cfRule>
    <cfRule type="expression" dxfId="2302" priority="12946">
      <formula>$B2292="Liberado"</formula>
    </cfRule>
    <cfRule type="expression" dxfId="2301" priority="12947">
      <formula>$B2292="Descargado"</formula>
    </cfRule>
    <cfRule type="expression" dxfId="2300" priority="12948">
      <formula>$B2292="Frontera"</formula>
    </cfRule>
    <cfRule type="expression" dxfId="2299" priority="12949">
      <formula>$B2292="Cargado"</formula>
    </cfRule>
    <cfRule type="expression" dxfId="2298" priority="12950">
      <formula>$B2292="Cancelado"</formula>
    </cfRule>
    <cfRule type="expression" dxfId="2" priority="12951">
      <formula>$B2292="Confirmado"</formula>
    </cfRule>
    <cfRule type="expression" dxfId="2296" priority="12952">
      <formula>$B2292="Solicitado"</formula>
    </cfRule>
    <cfRule type="expression" dxfId="2295" priority="12953">
      <formula>$B2292="Arribado"</formula>
    </cfRule>
    <cfRule type="expression" dxfId="2302" priority="12954">
      <formula>$B2292="Liberado"</formula>
    </cfRule>
    <cfRule type="expression" dxfId="2301" priority="12955">
      <formula>$B2292="Descargado"</formula>
    </cfRule>
    <cfRule type="expression" dxfId="2" priority="12967">
      <formula>$B2292="Confirmado"</formula>
    </cfRule>
    <cfRule type="expression" dxfId="2298" priority="12966">
      <formula>$B2292="Cancelado"</formula>
    </cfRule>
    <cfRule type="expression" dxfId="2299" priority="12965">
      <formula>$B2292="Cargado"</formula>
    </cfRule>
    <cfRule type="expression" dxfId="2300" priority="12964">
      <formula>$B2292="Frontera"</formula>
    </cfRule>
    <cfRule type="expression" dxfId="2296" priority="12976">
      <formula>$B2292="Solicitado"</formula>
    </cfRule>
    <cfRule type="expression" dxfId="2301" priority="12963">
      <formula>$B2292="Descargado"</formula>
    </cfRule>
    <cfRule type="expression" dxfId="2302" priority="12962">
      <formula>$B2292="Liberado"</formula>
    </cfRule>
    <cfRule type="expression" dxfId="2295" priority="12961">
      <formula>$B2292="Arribado"</formula>
    </cfRule>
    <cfRule type="expression" dxfId="2296" priority="12960">
      <formula>$B2292="Solicitado"</formula>
    </cfRule>
    <cfRule type="expression" dxfId="2" priority="12959">
      <formula>$B2292="Confirmado"</formula>
    </cfRule>
    <cfRule type="expression" dxfId="2298" priority="12958">
      <formula>$B2292="Cancelado"</formula>
    </cfRule>
    <cfRule type="expression" dxfId="2299" priority="12957">
      <formula>$B2292="Cargado"</formula>
    </cfRule>
    <cfRule type="expression" dxfId="2298" priority="12974">
      <formula>$B2292="Cancelado"</formula>
    </cfRule>
    <cfRule type="expression" dxfId="2" priority="12975">
      <formula>$B2292="Confirmado"</formula>
    </cfRule>
    <cfRule type="expression" dxfId="2299" priority="12973">
      <formula>$B2292="Cargado"</formula>
    </cfRule>
  </conditionalFormatting>
  <conditionalFormatting sqref="B2293">
    <cfRule type="expression" dxfId="2299" priority="12757">
      <formula>$B2293="Cargado"</formula>
    </cfRule>
    <cfRule type="expression" dxfId="2298" priority="12758">
      <formula>$B2293="Cancelado"</formula>
    </cfRule>
    <cfRule type="expression" dxfId="2" priority="12759">
      <formula>$B2293="Confirmado"</formula>
    </cfRule>
    <cfRule type="expression" dxfId="2296" priority="12760">
      <formula>$B2293="Solicitado"</formula>
    </cfRule>
    <cfRule type="expression" dxfId="2302" priority="12738">
      <formula>$B2293="Liberado"</formula>
    </cfRule>
    <cfRule type="expression" dxfId="2301" priority="12739">
      <formula>$B2293="Descargado"</formula>
    </cfRule>
    <cfRule type="expression" dxfId="2295" priority="12761">
      <formula>$B2293="Arribado"</formula>
    </cfRule>
    <cfRule type="expression" dxfId="2302" priority="12762">
      <formula>$B2293="Liberado"</formula>
    </cfRule>
    <cfRule type="expression" dxfId="2301" priority="12763">
      <formula>$B2293="Descargado"</formula>
    </cfRule>
    <cfRule type="expression" dxfId="2300" priority="12764">
      <formula>$B2293="Frontera"</formula>
    </cfRule>
    <cfRule type="expression" dxfId="2299" priority="12765">
      <formula>$B2293="Cargado"</formula>
    </cfRule>
    <cfRule type="expression" dxfId="2298" priority="12766">
      <formula>$B2293="Cancelado"</formula>
    </cfRule>
    <cfRule type="expression" dxfId="2" priority="12767">
      <formula>$B2293="Confirmado"</formula>
    </cfRule>
    <cfRule type="expression" dxfId="2296" priority="12768">
      <formula>$B2293="Solicitado"</formula>
    </cfRule>
    <cfRule type="expression" dxfId="2295" priority="12769">
      <formula>$B2293="Arribado"</formula>
    </cfRule>
    <cfRule type="expression" dxfId="2302" priority="12770">
      <formula>$B2293="Liberado"</formula>
    </cfRule>
    <cfRule type="expression" dxfId="2301" priority="12771">
      <formula>$B2293="Descargado"</formula>
    </cfRule>
    <cfRule type="expression" dxfId="2300" priority="12772">
      <formula>$B2293="Frontera"</formula>
    </cfRule>
    <cfRule type="expression" dxfId="2299" priority="12773">
      <formula>$B2293="Cargado"</formula>
    </cfRule>
    <cfRule type="expression" dxfId="2298" priority="12774">
      <formula>$B2293="Cancelado"</formula>
    </cfRule>
    <cfRule type="expression" dxfId="2" priority="12775">
      <formula>$B2293="Confirmado"</formula>
    </cfRule>
    <cfRule type="expression" dxfId="2296" priority="12776">
      <formula>$B2293="Solicitado"</formula>
    </cfRule>
    <cfRule type="expression" dxfId="2295" priority="12777">
      <formula>$B2293="Arribado"</formula>
    </cfRule>
    <cfRule type="expression" dxfId="2302" priority="12778">
      <formula>$B2293="Liberado"</formula>
    </cfRule>
    <cfRule type="expression" dxfId="2301" priority="12779">
      <formula>$B2293="Descargado"</formula>
    </cfRule>
    <cfRule type="expression" dxfId="2300" priority="12780">
      <formula>$B2293="Frontera"</formula>
    </cfRule>
    <cfRule type="expression" dxfId="2299" priority="12781">
      <formula>$B2293="Cargado"</formula>
    </cfRule>
    <cfRule type="expression" dxfId="2298" priority="12782">
      <formula>$B2293="Cancelado"</formula>
    </cfRule>
    <cfRule type="expression" dxfId="2" priority="12783">
      <formula>$B2293="Confirmado"</formula>
    </cfRule>
    <cfRule type="expression" dxfId="2296" priority="12784">
      <formula>$B2293="Solicitado"</formula>
    </cfRule>
    <cfRule type="expression" dxfId="2295" priority="12785">
      <formula>$B2293="Arribado"</formula>
    </cfRule>
    <cfRule type="expression" dxfId="2300" priority="12740">
      <formula>$B2293="Frontera"</formula>
    </cfRule>
    <cfRule type="expression" dxfId="2301" priority="12787">
      <formula>$B2293="Descargado"</formula>
    </cfRule>
    <cfRule type="expression" dxfId="2300" priority="12788">
      <formula>$B2293="Frontera"</formula>
    </cfRule>
    <cfRule type="expression" dxfId="2299" priority="12789">
      <formula>$B2293="Cargado"</formula>
    </cfRule>
    <cfRule type="expression" dxfId="2298" priority="12790">
      <formula>$B2293="Cancelado"</formula>
    </cfRule>
    <cfRule type="expression" dxfId="2" priority="12791">
      <formula>$B2293="Confirmado"</formula>
    </cfRule>
    <cfRule type="expression" dxfId="2299" priority="12741">
      <formula>$B2293="Cargado"</formula>
    </cfRule>
    <cfRule type="expression" dxfId="2298" priority="12742">
      <formula>$B2293="Cancelado"</formula>
    </cfRule>
    <cfRule type="expression" dxfId="2" priority="12743">
      <formula>$B2293="Confirmado"</formula>
    </cfRule>
    <cfRule type="expression" dxfId="2296" priority="12744">
      <formula>$B2293="Solicitado"</formula>
    </cfRule>
    <cfRule type="expression" dxfId="2296" priority="12792">
      <formula>$B2293="Solicitado"</formula>
    </cfRule>
    <cfRule type="expression" dxfId="2302" priority="12794">
      <formula>$B2293="Liberado"</formula>
    </cfRule>
    <cfRule type="expression" dxfId="2301" priority="12795">
      <formula>$B2293="Descargado"</formula>
    </cfRule>
    <cfRule type="expression" dxfId="2300" priority="12796">
      <formula>$B2293="Frontera"</formula>
    </cfRule>
    <cfRule type="expression" dxfId="2299" priority="12797">
      <formula>$B2293="Cargado"</formula>
    </cfRule>
    <cfRule type="expression" dxfId="2298" priority="12798">
      <formula>$B2293="Cancelado"</formula>
    </cfRule>
    <cfRule type="expression" dxfId="2300" priority="12756">
      <formula>$B2293="Frontera"</formula>
    </cfRule>
    <cfRule type="expression" dxfId="2" priority="12799">
      <formula>$B2293="Confirmado"</formula>
    </cfRule>
    <cfRule type="expression" dxfId="2296" priority="12800">
      <formula>$B2293="Solicitado"</formula>
    </cfRule>
    <cfRule type="expression" dxfId="2295" priority="12801">
      <formula>$B2293="Arribado"</formula>
    </cfRule>
    <cfRule type="expression" dxfId="2295" priority="12793">
      <formula>$B2293="Arribado"</formula>
    </cfRule>
    <cfRule type="expression" dxfId="2295" priority="12745">
      <formula>$B2293="Arribado"</formula>
    </cfRule>
    <cfRule type="expression" dxfId="2302" priority="12746">
      <formula>$B2293="Liberado"</formula>
    </cfRule>
    <cfRule type="expression" dxfId="2301" priority="12747">
      <formula>$B2293="Descargado"</formula>
    </cfRule>
    <cfRule type="expression" dxfId="2300" priority="12748">
      <formula>$B2293="Frontera"</formula>
    </cfRule>
    <cfRule type="expression" dxfId="2299" priority="12749">
      <formula>$B2293="Cargado"</formula>
    </cfRule>
    <cfRule type="expression" dxfId="2298" priority="12750">
      <formula>$B2293="Cancelado"</formula>
    </cfRule>
    <cfRule type="expression" dxfId="2" priority="12751">
      <formula>$B2293="Confirmado"</formula>
    </cfRule>
    <cfRule type="expression" dxfId="2296" priority="12752">
      <formula>$B2293="Solicitado"</formula>
    </cfRule>
    <cfRule type="expression" dxfId="2295" priority="12753">
      <formula>$B2293="Arribado"</formula>
    </cfRule>
    <cfRule type="expression" dxfId="2302" priority="12754">
      <formula>$B2293="Liberado"</formula>
    </cfRule>
    <cfRule type="expression" dxfId="2301" priority="12755">
      <formula>$B2293="Descargado"</formula>
    </cfRule>
    <cfRule type="expression" dxfId="2302" priority="12786">
      <formula>$B2293="Liberado"</formula>
    </cfRule>
  </conditionalFormatting>
  <conditionalFormatting sqref="B2295">
    <cfRule type="expression" dxfId="2296" priority="12592">
      <formula>$B2295="Solicitado"</formula>
    </cfRule>
    <cfRule type="expression" dxfId="2" priority="12591">
      <formula>$B2295="Confirmado"</formula>
    </cfRule>
    <cfRule type="expression" dxfId="2298" priority="12590">
      <formula>$B2295="Cancelado"</formula>
    </cfRule>
    <cfRule type="expression" dxfId="2299" priority="12589">
      <formula>$B2295="Cargado"</formula>
    </cfRule>
    <cfRule type="expression" dxfId="2300" priority="12588">
      <formula>$B2295="Frontera"</formula>
    </cfRule>
    <cfRule type="expression" dxfId="2301" priority="12587">
      <formula>$B2295="Descargado"</formula>
    </cfRule>
    <cfRule type="expression" dxfId="2302" priority="12586">
      <formula>$B2295="Liberado"</formula>
    </cfRule>
    <cfRule type="expression" dxfId="2295" priority="12585">
      <formula>$B2295="Arribado"</formula>
    </cfRule>
    <cfRule type="expression" dxfId="2296" priority="12584">
      <formula>$B2295="Solicitado"</formula>
    </cfRule>
    <cfRule type="expression" dxfId="2" priority="12583">
      <formula>$B2295="Confirmado"</formula>
    </cfRule>
    <cfRule type="expression" dxfId="2298" priority="12582">
      <formula>$B2295="Cancelado"</formula>
    </cfRule>
    <cfRule type="expression" dxfId="2299" priority="12581">
      <formula>$B2295="Cargado"</formula>
    </cfRule>
    <cfRule type="expression" dxfId="2300" priority="12580">
      <formula>$B2295="Frontera"</formula>
    </cfRule>
    <cfRule type="expression" dxfId="2301" priority="12579">
      <formula>$B2295="Descargado"</formula>
    </cfRule>
    <cfRule type="expression" dxfId="2302" priority="12578">
      <formula>$B2295="Liberado"</formula>
    </cfRule>
    <cfRule type="expression" dxfId="2295" priority="12577">
      <formula>$B2295="Arribado"</formula>
    </cfRule>
    <cfRule type="expression" dxfId="2296" priority="12576">
      <formula>$B2295="Solicitado"</formula>
    </cfRule>
    <cfRule type="expression" dxfId="2" priority="12575">
      <formula>$B2295="Confirmado"</formula>
    </cfRule>
    <cfRule type="expression" dxfId="2298" priority="12574">
      <formula>$B2295="Cancelado"</formula>
    </cfRule>
    <cfRule type="expression" dxfId="2299" priority="12573">
      <formula>$B2295="Cargado"</formula>
    </cfRule>
    <cfRule type="expression" dxfId="2300" priority="12572">
      <formula>$B2295="Frontera"</formula>
    </cfRule>
    <cfRule type="expression" dxfId="2301" priority="12571">
      <formula>$B2295="Descargado"</formula>
    </cfRule>
    <cfRule type="expression" dxfId="2302" priority="12570">
      <formula>$B2295="Liberado"</formula>
    </cfRule>
    <cfRule type="expression" dxfId="2295" priority="12569">
      <formula>$B2295="Arribado"</formula>
    </cfRule>
    <cfRule type="expression" dxfId="2296" priority="12568">
      <formula>$B2295="Solicitado"</formula>
    </cfRule>
    <cfRule type="expression" dxfId="2" priority="12567">
      <formula>$B2295="Confirmado"</formula>
    </cfRule>
    <cfRule type="expression" dxfId="2298" priority="12566">
      <formula>$B2295="Cancelado"</formula>
    </cfRule>
    <cfRule type="expression" dxfId="2299" priority="12565">
      <formula>$B2295="Cargado"</formula>
    </cfRule>
    <cfRule type="expression" dxfId="2300" priority="12564">
      <formula>$B2295="Frontera"</formula>
    </cfRule>
    <cfRule type="expression" dxfId="2301" priority="12563">
      <formula>$B2295="Descargado"</formula>
    </cfRule>
    <cfRule type="expression" dxfId="2302" priority="12562">
      <formula>$B2295="Liberado"</formula>
    </cfRule>
    <cfRule type="expression" dxfId="2295" priority="12561">
      <formula>$B2295="Arribado"</formula>
    </cfRule>
    <cfRule type="expression" dxfId="2296" priority="12560">
      <formula>$B2295="Solicitado"</formula>
    </cfRule>
    <cfRule type="expression" dxfId="2" priority="12559">
      <formula>$B2295="Confirmado"</formula>
    </cfRule>
    <cfRule type="expression" dxfId="2298" priority="12558">
      <formula>$B2295="Cancelado"</formula>
    </cfRule>
    <cfRule type="expression" dxfId="2299" priority="12557">
      <formula>$B2295="Cargado"</formula>
    </cfRule>
    <cfRule type="expression" dxfId="2300" priority="12556">
      <formula>$B2295="Frontera"</formula>
    </cfRule>
    <cfRule type="expression" dxfId="2301" priority="12555">
      <formula>$B2295="Descargado"</formula>
    </cfRule>
    <cfRule type="expression" dxfId="2302" priority="12554">
      <formula>$B2295="Liberado"</formula>
    </cfRule>
    <cfRule type="expression" dxfId="2295" priority="12553">
      <formula>$B2295="Arribado"</formula>
    </cfRule>
    <cfRule type="expression" dxfId="2296" priority="12552">
      <formula>$B2295="Solicitado"</formula>
    </cfRule>
    <cfRule type="expression" dxfId="2" priority="12551">
      <formula>$B2295="Confirmado"</formula>
    </cfRule>
    <cfRule type="expression" dxfId="2298" priority="12550">
      <formula>$B2295="Cancelado"</formula>
    </cfRule>
    <cfRule type="expression" dxfId="2299" priority="12549">
      <formula>$B2295="Cargado"</formula>
    </cfRule>
    <cfRule type="expression" dxfId="2300" priority="12548">
      <formula>$B2295="Frontera"</formula>
    </cfRule>
    <cfRule type="expression" dxfId="2301" priority="12547">
      <formula>$B2295="Descargado"</formula>
    </cfRule>
    <cfRule type="expression" dxfId="2302" priority="12546">
      <formula>$B2295="Liberado"</formula>
    </cfRule>
    <cfRule type="expression" dxfId="2295" priority="12545">
      <formula>$B2295="Arribado"</formula>
    </cfRule>
    <cfRule type="expression" dxfId="2296" priority="12544">
      <formula>$B2295="Solicitado"</formula>
    </cfRule>
    <cfRule type="expression" dxfId="2" priority="12543">
      <formula>$B2295="Confirmado"</formula>
    </cfRule>
    <cfRule type="expression" dxfId="2298" priority="12542">
      <formula>$B2295="Cancelado"</formula>
    </cfRule>
    <cfRule type="expression" dxfId="2299" priority="12541">
      <formula>$B2295="Cargado"</formula>
    </cfRule>
    <cfRule type="expression" dxfId="2300" priority="12540">
      <formula>$B2295="Frontera"</formula>
    </cfRule>
    <cfRule type="expression" dxfId="2301" priority="12539">
      <formula>$B2295="Descargado"</formula>
    </cfRule>
    <cfRule type="expression" dxfId="2302" priority="12538">
      <formula>$B2295="Liberado"</formula>
    </cfRule>
    <cfRule type="expression" dxfId="2295" priority="12537">
      <formula>$B2295="Arribado"</formula>
    </cfRule>
    <cfRule type="expression" dxfId="2296" priority="12536">
      <formula>$B2295="Solicitado"</formula>
    </cfRule>
    <cfRule type="expression" dxfId="2" priority="12535">
      <formula>$B2295="Confirmado"</formula>
    </cfRule>
    <cfRule type="expression" dxfId="2298" priority="12534">
      <formula>$B2295="Cancelado"</formula>
    </cfRule>
    <cfRule type="expression" dxfId="2299" priority="12533">
      <formula>$B2295="Cargado"</formula>
    </cfRule>
    <cfRule type="expression" dxfId="2300" priority="12532">
      <formula>$B2295="Frontera"</formula>
    </cfRule>
    <cfRule type="expression" dxfId="2301" priority="12531">
      <formula>$B2295="Descargado"</formula>
    </cfRule>
    <cfRule type="expression" dxfId="2302" priority="12530">
      <formula>$B2295="Liberado"</formula>
    </cfRule>
    <cfRule type="expression" dxfId="2295" priority="12593">
      <formula>$B2295="Arribado"</formula>
    </cfRule>
  </conditionalFormatting>
  <conditionalFormatting sqref="B2296">
    <cfRule type="expression" dxfId="2296" priority="11728">
      <formula>$B2296="Solicitado"</formula>
    </cfRule>
    <cfRule type="expression" dxfId="2296" priority="11720">
      <formula>$B2296="Solicitado"</formula>
    </cfRule>
    <cfRule type="expression" dxfId="2" priority="11719">
      <formula>$B2296="Confirmado"</formula>
    </cfRule>
    <cfRule type="expression" dxfId="2298" priority="11718">
      <formula>$B2296="Cancelado"</formula>
    </cfRule>
    <cfRule type="expression" dxfId="2299" priority="11717">
      <formula>$B2296="Cargado"</formula>
    </cfRule>
    <cfRule type="expression" dxfId="2298" priority="11742">
      <formula>$B2296="Cancelado"</formula>
    </cfRule>
    <cfRule type="expression" dxfId="2301" priority="11931">
      <formula>$B2296="Descargado"</formula>
    </cfRule>
    <cfRule type="expression" dxfId="2302" priority="11930">
      <formula>$B2296="Liberado"</formula>
    </cfRule>
    <cfRule type="expression" dxfId="2301" priority="11907">
      <formula>$B2296="Descargado"</formula>
    </cfRule>
    <cfRule type="expression" dxfId="2300" priority="11908">
      <formula>$B2296="Frontera"</formula>
    </cfRule>
    <cfRule type="expression" dxfId="2295" priority="11929">
      <formula>$B2296="Arribado"</formula>
    </cfRule>
    <cfRule type="expression" dxfId="2296" priority="11928">
      <formula>$B2296="Solicitado"</formula>
    </cfRule>
    <cfRule type="expression" dxfId="2" priority="11927">
      <formula>$B2296="Confirmado"</formula>
    </cfRule>
    <cfRule type="expression" dxfId="2298" priority="11926">
      <formula>$B2296="Cancelado"</formula>
    </cfRule>
    <cfRule type="expression" dxfId="2299" priority="11741">
      <formula>$B2296="Cargado"</formula>
    </cfRule>
    <cfRule type="expression" dxfId="2300" priority="11740">
      <formula>$B2296="Frontera"</formula>
    </cfRule>
    <cfRule type="expression" dxfId="2301" priority="11739">
      <formula>$B2296="Descargado"</formula>
    </cfRule>
    <cfRule type="expression" dxfId="2302" priority="11738">
      <formula>$B2296="Liberado"</formula>
    </cfRule>
    <cfRule type="expression" dxfId="2295" priority="11737">
      <formula>$B2296="Arribado"</formula>
    </cfRule>
    <cfRule type="expression" dxfId="2300" priority="11716">
      <formula>$B2296="Frontera"</formula>
    </cfRule>
    <cfRule type="expression" dxfId="2301" priority="11715">
      <formula>$B2296="Descargado"</formula>
    </cfRule>
    <cfRule type="expression" dxfId="2302" priority="11714">
      <formula>$B2296="Liberado"</formula>
    </cfRule>
    <cfRule type="expression" dxfId="2295" priority="11713">
      <formula>$B2296="Arribado"</formula>
    </cfRule>
    <cfRule type="expression" dxfId="2296" priority="11712">
      <formula>$B2296="Solicitado"</formula>
    </cfRule>
    <cfRule type="expression" dxfId="2" priority="11711">
      <formula>$B2296="Confirmado"</formula>
    </cfRule>
    <cfRule type="expression" dxfId="2298" priority="11710">
      <formula>$B2296="Cancelado"</formula>
    </cfRule>
    <cfRule type="expression" dxfId="2299" priority="11709">
      <formula>$B2296="Cargado"</formula>
    </cfRule>
    <cfRule type="expression" dxfId="2300" priority="11708">
      <formula>$B2296="Frontera"</formula>
    </cfRule>
    <cfRule type="expression" dxfId="2301" priority="11707">
      <formula>$B2296="Descargado"</formula>
    </cfRule>
    <cfRule type="expression" dxfId="2302" priority="11706">
      <formula>$B2296="Liberado"</formula>
    </cfRule>
    <cfRule type="expression" dxfId="2295" priority="11705">
      <formula>$B2296="Arribado"</formula>
    </cfRule>
    <cfRule type="expression" dxfId="2296" priority="11704">
      <formula>$B2296="Solicitado"</formula>
    </cfRule>
    <cfRule type="expression" dxfId="2" priority="11703">
      <formula>$B2296="Confirmado"</formula>
    </cfRule>
    <cfRule type="expression" dxfId="2298" priority="11702">
      <formula>$B2296="Cancelado"</formula>
    </cfRule>
    <cfRule type="expression" dxfId="2299" priority="11701">
      <formula>$B2296="Cargado"</formula>
    </cfRule>
    <cfRule type="expression" dxfId="2300" priority="11700">
      <formula>$B2296="Frontera"</formula>
    </cfRule>
    <cfRule type="expression" dxfId="2301" priority="11699">
      <formula>$B2296="Descargado"</formula>
    </cfRule>
    <cfRule type="expression" dxfId="2302" priority="11698">
      <formula>$B2296="Liberado"</formula>
    </cfRule>
    <cfRule type="expression" dxfId="2296" priority="11736">
      <formula>$B2296="Solicitado"</formula>
    </cfRule>
    <cfRule type="expression" dxfId="2" priority="11735">
      <formula>$B2296="Confirmado"</formula>
    </cfRule>
    <cfRule type="expression" dxfId="2298" priority="11734">
      <formula>$B2296="Cancelado"</formula>
    </cfRule>
    <cfRule type="expression" dxfId="2299" priority="11733">
      <formula>$B2296="Cargado"</formula>
    </cfRule>
    <cfRule type="expression" dxfId="2299" priority="11957">
      <formula>$B2296="Cargado"</formula>
    </cfRule>
    <cfRule type="expression" dxfId="2300" priority="11956">
      <formula>$B2296="Frontera"</formula>
    </cfRule>
    <cfRule type="expression" dxfId="2301" priority="11955">
      <formula>$B2296="Descargado"</formula>
    </cfRule>
    <cfRule type="expression" dxfId="2302" priority="11954">
      <formula>$B2296="Liberado"</formula>
    </cfRule>
    <cfRule type="expression" dxfId="2295" priority="11953">
      <formula>$B2296="Arribado"</formula>
    </cfRule>
    <cfRule type="expression" dxfId="2296" priority="11952">
      <formula>$B2296="Solicitado"</formula>
    </cfRule>
    <cfRule type="expression" dxfId="2" priority="11951">
      <formula>$B2296="Confirmado"</formula>
    </cfRule>
    <cfRule type="expression" dxfId="2298" priority="11950">
      <formula>$B2296="Cancelado"</formula>
    </cfRule>
    <cfRule type="expression" dxfId="2299" priority="11949">
      <formula>$B2296="Cargado"</formula>
    </cfRule>
    <cfRule type="expression" dxfId="2299" priority="11925">
      <formula>$B2296="Cargado"</formula>
    </cfRule>
    <cfRule type="expression" dxfId="2300" priority="11924">
      <formula>$B2296="Frontera"</formula>
    </cfRule>
    <cfRule type="expression" dxfId="2301" priority="11923">
      <formula>$B2296="Descargado"</formula>
    </cfRule>
    <cfRule type="expression" dxfId="2302" priority="11922">
      <formula>$B2296="Liberado"</formula>
    </cfRule>
    <cfRule type="expression" dxfId="2295" priority="11921">
      <formula>$B2296="Arribado"</formula>
    </cfRule>
    <cfRule type="expression" dxfId="2296" priority="11920">
      <formula>$B2296="Solicitado"</formula>
    </cfRule>
    <cfRule type="expression" dxfId="2" priority="11919">
      <formula>$B2296="Confirmado"</formula>
    </cfRule>
    <cfRule type="expression" dxfId="2298" priority="11918">
      <formula>$B2296="Cancelado"</formula>
    </cfRule>
    <cfRule type="expression" dxfId="2299" priority="11917">
      <formula>$B2296="Cargado"</formula>
    </cfRule>
    <cfRule type="expression" dxfId="2300" priority="11916">
      <formula>$B2296="Frontera"</formula>
    </cfRule>
    <cfRule type="expression" dxfId="2301" priority="11915">
      <formula>$B2296="Descargado"</formula>
    </cfRule>
    <cfRule type="expression" dxfId="2300" priority="11948">
      <formula>$B2296="Frontera"</formula>
    </cfRule>
    <cfRule type="expression" dxfId="2301" priority="11947">
      <formula>$B2296="Descargado"</formula>
    </cfRule>
    <cfRule type="expression" dxfId="2302" priority="11946">
      <formula>$B2296="Liberado"</formula>
    </cfRule>
    <cfRule type="expression" dxfId="2295" priority="11945">
      <formula>$B2296="Arribado"</formula>
    </cfRule>
    <cfRule type="expression" dxfId="2296" priority="11944">
      <formula>$B2296="Solicitado"</formula>
    </cfRule>
    <cfRule type="expression" dxfId="2" priority="11943">
      <formula>$B2296="Confirmado"</formula>
    </cfRule>
    <cfRule type="expression" dxfId="2298" priority="11942">
      <formula>$B2296="Cancelado"</formula>
    </cfRule>
    <cfRule type="expression" dxfId="2299" priority="11941">
      <formula>$B2296="Cargado"</formula>
    </cfRule>
    <cfRule type="expression" dxfId="2300" priority="11940">
      <formula>$B2296="Frontera"</formula>
    </cfRule>
    <cfRule type="expression" dxfId="2301" priority="11939">
      <formula>$B2296="Descargado"</formula>
    </cfRule>
    <cfRule type="expression" dxfId="2298" priority="11910">
      <formula>$B2296="Cancelado"</formula>
    </cfRule>
    <cfRule type="expression" dxfId="2302" priority="11938">
      <formula>$B2296="Liberado"</formula>
    </cfRule>
    <cfRule type="expression" dxfId="2300" priority="11732">
      <formula>$B2296="Frontera"</formula>
    </cfRule>
    <cfRule type="expression" dxfId="2301" priority="11731">
      <formula>$B2296="Descargado"</formula>
    </cfRule>
    <cfRule type="expression" dxfId="2302" priority="11914">
      <formula>$B2296="Liberado"</formula>
    </cfRule>
    <cfRule type="expression" dxfId="2295" priority="11913">
      <formula>$B2296="Arribado"</formula>
    </cfRule>
    <cfRule type="expression" dxfId="2302" priority="11730">
      <formula>$B2296="Liberado"</formula>
    </cfRule>
    <cfRule type="expression" dxfId="2295" priority="11729">
      <formula>$B2296="Arribado"</formula>
    </cfRule>
    <cfRule type="expression" dxfId="2" priority="11727">
      <formula>$B2296="Confirmado"</formula>
    </cfRule>
    <cfRule type="expression" dxfId="2298" priority="11726">
      <formula>$B2296="Cancelado"</formula>
    </cfRule>
    <cfRule type="expression" dxfId="2299" priority="11725">
      <formula>$B2296="Cargado"</formula>
    </cfRule>
    <cfRule type="expression" dxfId="2295" priority="11937">
      <formula>$B2296="Arribado"</formula>
    </cfRule>
    <cfRule type="expression" dxfId="2296" priority="11936">
      <formula>$B2296="Solicitado"</formula>
    </cfRule>
    <cfRule type="expression" dxfId="2" priority="11935">
      <formula>$B2296="Confirmado"</formula>
    </cfRule>
    <cfRule type="expression" dxfId="2298" priority="11934">
      <formula>$B2296="Cancelado"</formula>
    </cfRule>
    <cfRule type="expression" dxfId="2299" priority="11933">
      <formula>$B2296="Cargado"</formula>
    </cfRule>
    <cfRule type="expression" dxfId="2300" priority="11932">
      <formula>$B2296="Frontera"</formula>
    </cfRule>
    <cfRule type="expression" dxfId="2299" priority="11909">
      <formula>$B2296="Cargado"</formula>
    </cfRule>
    <cfRule type="expression" dxfId="2300" priority="11724">
      <formula>$B2296="Frontera"</formula>
    </cfRule>
    <cfRule type="expression" dxfId="2301" priority="11723">
      <formula>$B2296="Descargado"</formula>
    </cfRule>
    <cfRule type="expression" dxfId="2302" priority="11722">
      <formula>$B2296="Liberado"</formula>
    </cfRule>
    <cfRule type="expression" dxfId="2295" priority="11721">
      <formula>$B2296="Arribado"</formula>
    </cfRule>
    <cfRule type="expression" dxfId="2296" priority="11912">
      <formula>$B2296="Solicitado"</formula>
    </cfRule>
    <cfRule type="expression" dxfId="2" priority="11911">
      <formula>$B2296="Confirmado"</formula>
    </cfRule>
    <cfRule type="expression" dxfId="2296" priority="11752">
      <formula>$B2296="Solicitado"</formula>
    </cfRule>
    <cfRule type="expression" dxfId="2302" priority="11906">
      <formula>$B2296="Liberado"</formula>
    </cfRule>
    <cfRule type="expression" dxfId="2295" priority="11969">
      <formula>$B2296="Arribado"</formula>
    </cfRule>
    <cfRule type="expression" dxfId="2296" priority="11968">
      <formula>$B2296="Solicitado"</formula>
    </cfRule>
    <cfRule type="expression" dxfId="2" priority="11967">
      <formula>$B2296="Confirmado"</formula>
    </cfRule>
    <cfRule type="expression" dxfId="2298" priority="11966">
      <formula>$B2296="Cancelado"</formula>
    </cfRule>
    <cfRule type="expression" dxfId="2299" priority="11965">
      <formula>$B2296="Cargado"</formula>
    </cfRule>
    <cfRule type="expression" dxfId="2300" priority="11964">
      <formula>$B2296="Frontera"</formula>
    </cfRule>
    <cfRule type="expression" dxfId="2301" priority="11963">
      <formula>$B2296="Descargado"</formula>
    </cfRule>
    <cfRule type="expression" dxfId="2302" priority="11962">
      <formula>$B2296="Liberado"</formula>
    </cfRule>
    <cfRule type="expression" dxfId="2295" priority="11961">
      <formula>$B2296="Arribado"</formula>
    </cfRule>
    <cfRule type="expression" dxfId="2296" priority="11960">
      <formula>$B2296="Solicitado"</formula>
    </cfRule>
    <cfRule type="expression" dxfId="2" priority="11959">
      <formula>$B2296="Confirmado"</formula>
    </cfRule>
    <cfRule type="expression" dxfId="2298" priority="11958">
      <formula>$B2296="Cancelado"</formula>
    </cfRule>
    <cfRule type="expression" dxfId="2295" priority="11761">
      <formula>$B2296="Arribado"</formula>
    </cfRule>
    <cfRule type="expression" dxfId="2296" priority="11760">
      <formula>$B2296="Solicitado"</formula>
    </cfRule>
    <cfRule type="expression" dxfId="2" priority="11759">
      <formula>$B2296="Confirmado"</formula>
    </cfRule>
    <cfRule type="expression" dxfId="2298" priority="11758">
      <formula>$B2296="Cancelado"</formula>
    </cfRule>
    <cfRule type="expression" dxfId="2299" priority="11757">
      <formula>$B2296="Cargado"</formula>
    </cfRule>
    <cfRule type="expression" dxfId="2300" priority="11756">
      <formula>$B2296="Frontera"</formula>
    </cfRule>
    <cfRule type="expression" dxfId="2301" priority="11755">
      <formula>$B2296="Descargado"</formula>
    </cfRule>
    <cfRule type="expression" dxfId="2302" priority="11754">
      <formula>$B2296="Liberado"</formula>
    </cfRule>
    <cfRule type="expression" dxfId="2295" priority="11753">
      <formula>$B2296="Arribado"</formula>
    </cfRule>
    <cfRule type="expression" dxfId="2" priority="11751">
      <formula>$B2296="Confirmado"</formula>
    </cfRule>
    <cfRule type="expression" dxfId="2298" priority="11750">
      <formula>$B2296="Cancelado"</formula>
    </cfRule>
    <cfRule type="expression" dxfId="2299" priority="11749">
      <formula>$B2296="Cargado"</formula>
    </cfRule>
    <cfRule type="expression" dxfId="2300" priority="11748">
      <formula>$B2296="Frontera"</formula>
    </cfRule>
    <cfRule type="expression" dxfId="2301" priority="11747">
      <formula>$B2296="Descargado"</formula>
    </cfRule>
    <cfRule type="expression" dxfId="2302" priority="11746">
      <formula>$B2296="Liberado"</formula>
    </cfRule>
    <cfRule type="expression" dxfId="2295" priority="11745">
      <formula>$B2296="Arribado"</formula>
    </cfRule>
    <cfRule type="expression" dxfId="2296" priority="11744">
      <formula>$B2296="Solicitado"</formula>
    </cfRule>
    <cfRule type="expression" dxfId="2" priority="11743">
      <formula>$B2296="Confirmado"</formula>
    </cfRule>
  </conditionalFormatting>
  <conditionalFormatting sqref="B2297:B2309">
    <cfRule type="expression" dxfId="2295" priority="12337">
      <formula>$B2297="Arribado"</formula>
    </cfRule>
    <cfRule type="expression" dxfId="2302" priority="12338">
      <formula>$B2297="Liberado"</formula>
    </cfRule>
    <cfRule type="expression" dxfId="2301" priority="12339">
      <formula>$B2297="Descargado"</formula>
    </cfRule>
    <cfRule type="expression" dxfId="2300" priority="12340">
      <formula>$B2297="Frontera"</formula>
    </cfRule>
    <cfRule type="expression" dxfId="2299" priority="12341">
      <formula>$B2297="Cargado"</formula>
    </cfRule>
    <cfRule type="expression" dxfId="2298" priority="12342">
      <formula>$B2297="Cancelado"</formula>
    </cfRule>
    <cfRule type="expression" dxfId="2" priority="12343">
      <formula>$B2297="Confirmado"</formula>
    </cfRule>
    <cfRule type="expression" dxfId="2295" priority="12345">
      <formula>$B2297="Arribado"</formula>
    </cfRule>
    <cfRule type="expression" dxfId="2302" priority="12346">
      <formula>$B2297="Liberado"</formula>
    </cfRule>
    <cfRule type="expression" dxfId="2295" priority="12385">
      <formula>$B2297="Arribado"</formula>
    </cfRule>
    <cfRule type="expression" dxfId="2296" priority="12384">
      <formula>$B2297="Solicitado"</formula>
    </cfRule>
    <cfRule type="expression" dxfId="2" priority="12383">
      <formula>$B2297="Confirmado"</formula>
    </cfRule>
    <cfRule type="expression" dxfId="2298" priority="12382">
      <formula>$B2297="Cancelado"</formula>
    </cfRule>
    <cfRule type="expression" dxfId="2299" priority="12381">
      <formula>$B2297="Cargado"</formula>
    </cfRule>
    <cfRule type="expression" dxfId="2300" priority="12380">
      <formula>$B2297="Frontera"</formula>
    </cfRule>
    <cfRule type="expression" dxfId="2301" priority="12379">
      <formula>$B2297="Descargado"</formula>
    </cfRule>
    <cfRule type="expression" dxfId="2302" priority="12378">
      <formula>$B2297="Liberado"</formula>
    </cfRule>
    <cfRule type="expression" dxfId="2295" priority="12377">
      <formula>$B2297="Arribado"</formula>
    </cfRule>
    <cfRule type="expression" dxfId="2301" priority="12347">
      <formula>$B2297="Descargado"</formula>
    </cfRule>
    <cfRule type="expression" dxfId="2300" priority="12348">
      <formula>$B2297="Frontera"</formula>
    </cfRule>
    <cfRule type="expression" dxfId="2299" priority="12349">
      <formula>$B2297="Cargado"</formula>
    </cfRule>
    <cfRule type="expression" dxfId="2298" priority="12350">
      <formula>$B2297="Cancelado"</formula>
    </cfRule>
    <cfRule type="expression" dxfId="2" priority="12351">
      <formula>$B2297="Confirmado"</formula>
    </cfRule>
    <cfRule type="expression" dxfId="2296" priority="12352">
      <formula>$B2297="Solicitado"</formula>
    </cfRule>
    <cfRule type="expression" dxfId="2295" priority="12353">
      <formula>$B2297="Arribado"</formula>
    </cfRule>
    <cfRule type="expression" dxfId="2302" priority="12354">
      <formula>$B2297="Liberado"</formula>
    </cfRule>
    <cfRule type="expression" dxfId="2301" priority="12355">
      <formula>$B2297="Descargado"</formula>
    </cfRule>
    <cfRule type="expression" dxfId="2300" priority="12356">
      <formula>$B2297="Frontera"</formula>
    </cfRule>
    <cfRule type="expression" dxfId="2298" priority="12358">
      <formula>$B2297="Cancelado"</formula>
    </cfRule>
    <cfRule type="expression" dxfId="2" priority="12359">
      <formula>$B2297="Confirmado"</formula>
    </cfRule>
    <cfRule type="expression" dxfId="2296" priority="12360">
      <formula>$B2297="Solicitado"</formula>
    </cfRule>
    <cfRule type="expression" dxfId="2295" priority="12361">
      <formula>$B2297="Arribado"</formula>
    </cfRule>
    <cfRule type="expression" dxfId="2302" priority="12362">
      <formula>$B2297="Liberado"</formula>
    </cfRule>
    <cfRule type="expression" dxfId="2301" priority="12363">
      <formula>$B2297="Descargado"</formula>
    </cfRule>
    <cfRule type="expression" dxfId="2300" priority="12364">
      <formula>$B2297="Frontera"</formula>
    </cfRule>
    <cfRule type="expression" dxfId="2299" priority="12365">
      <formula>$B2297="Cargado"</formula>
    </cfRule>
    <cfRule type="expression" dxfId="2298" priority="12366">
      <formula>$B2297="Cancelado"</formula>
    </cfRule>
    <cfRule type="expression" dxfId="2" priority="12367">
      <formula>$B2297="Confirmado"</formula>
    </cfRule>
    <cfRule type="expression" dxfId="2296" priority="12368">
      <formula>$B2297="Solicitado"</formula>
    </cfRule>
    <cfRule type="expression" dxfId="2295" priority="12369">
      <formula>$B2297="Arribado"</formula>
    </cfRule>
    <cfRule type="expression" dxfId="2302" priority="12370">
      <formula>$B2297="Liberado"</formula>
    </cfRule>
    <cfRule type="expression" dxfId="2301" priority="12371">
      <formula>$B2297="Descargado"</formula>
    </cfRule>
    <cfRule type="expression" dxfId="2299" priority="12373">
      <formula>$B2297="Cargado"</formula>
    </cfRule>
    <cfRule type="expression" dxfId="2298" priority="12374">
      <formula>$B2297="Cancelado"</formula>
    </cfRule>
    <cfRule type="expression" dxfId="2" priority="12375">
      <formula>$B2297="Confirmado"</formula>
    </cfRule>
    <cfRule type="expression" dxfId="2296" priority="12376">
      <formula>$B2297="Solicitado"</formula>
    </cfRule>
    <cfRule type="expression" dxfId="2296" priority="12328">
      <formula>$B2297="Solicitado"</formula>
    </cfRule>
    <cfRule type="expression" dxfId="2299" priority="12357">
      <formula>$B2297="Cargado"</formula>
    </cfRule>
    <cfRule type="expression" dxfId="2302" priority="12322">
      <formula>$B2297="Liberado"</formula>
    </cfRule>
    <cfRule type="expression" dxfId="2301" priority="12323">
      <formula>$B2297="Descargado"</formula>
    </cfRule>
    <cfRule type="expression" dxfId="2300" priority="12372">
      <formula>$B2297="Frontera"</formula>
    </cfRule>
    <cfRule type="expression" dxfId="2300" priority="12324">
      <formula>$B2297="Frontera"</formula>
    </cfRule>
    <cfRule type="expression" dxfId="2295" priority="12329">
      <formula>$B2297="Arribado"</formula>
    </cfRule>
    <cfRule type="expression" dxfId="2302" priority="12330">
      <formula>$B2297="Liberado"</formula>
    </cfRule>
    <cfRule type="expression" dxfId="2301" priority="12331">
      <formula>$B2297="Descargado"</formula>
    </cfRule>
    <cfRule type="expression" dxfId="2300" priority="12332">
      <formula>$B2297="Frontera"</formula>
    </cfRule>
    <cfRule type="expression" dxfId="2299" priority="12333">
      <formula>$B2297="Cargado"</formula>
    </cfRule>
    <cfRule type="expression" dxfId="2298" priority="12334">
      <formula>$B2297="Cancelado"</formula>
    </cfRule>
    <cfRule type="expression" dxfId="2" priority="12335">
      <formula>$B2297="Confirmado"</formula>
    </cfRule>
    <cfRule type="expression" dxfId="2296" priority="12336">
      <formula>$B2297="Solicitado"</formula>
    </cfRule>
    <cfRule type="expression" dxfId="2299" priority="12325">
      <formula>$B2297="Cargado"</formula>
    </cfRule>
    <cfRule type="expression" dxfId="2298" priority="12326">
      <formula>$B2297="Cancelado"</formula>
    </cfRule>
    <cfRule type="expression" dxfId="2296" priority="12344">
      <formula>$B2297="Solicitado"</formula>
    </cfRule>
    <cfRule type="expression" dxfId="2" priority="12327">
      <formula>$B2297="Confirmado"</formula>
    </cfRule>
  </conditionalFormatting>
  <conditionalFormatting sqref="B2310">
    <cfRule type="expression" dxfId="2302" priority="11506">
      <formula>$B2310="Liberado"</formula>
    </cfRule>
    <cfRule type="expression" dxfId="2295" priority="11505">
      <formula>$B2310="Arribado"</formula>
    </cfRule>
    <cfRule type="expression" dxfId="2296" priority="11504">
      <formula>$B2310="Solicitado"</formula>
    </cfRule>
    <cfRule type="expression" dxfId="2" priority="11503">
      <formula>$B2310="Confirmado"</formula>
    </cfRule>
    <cfRule type="expression" dxfId="2298" priority="11502">
      <formula>$B2310="Cancelado"</formula>
    </cfRule>
    <cfRule type="expression" dxfId="2299" priority="11501">
      <formula>$B2310="Cargado"</formula>
    </cfRule>
    <cfRule type="expression" dxfId="2300" priority="11500">
      <formula>$B2310="Frontera"</formula>
    </cfRule>
    <cfRule type="expression" dxfId="2301" priority="11499">
      <formula>$B2310="Descargado"</formula>
    </cfRule>
    <cfRule type="expression" dxfId="2302" priority="11498">
      <formula>$B2310="Liberado"</formula>
    </cfRule>
    <cfRule type="expression" dxfId="2295" priority="11497">
      <formula>$B2310="Arribado"</formula>
    </cfRule>
    <cfRule type="expression" dxfId="2296" priority="11496">
      <formula>$B2310="Solicitado"</formula>
    </cfRule>
    <cfRule type="expression" dxfId="2" priority="11495">
      <formula>$B2310="Confirmado"</formula>
    </cfRule>
    <cfRule type="expression" dxfId="2298" priority="11494">
      <formula>$B2310="Cancelado"</formula>
    </cfRule>
    <cfRule type="expression" dxfId="2299" priority="11493">
      <formula>$B2310="Cargado"</formula>
    </cfRule>
    <cfRule type="expression" dxfId="2300" priority="11492">
      <formula>$B2310="Frontera"</formula>
    </cfRule>
    <cfRule type="expression" dxfId="2301" priority="11491">
      <formula>$B2310="Descargado"</formula>
    </cfRule>
    <cfRule type="expression" dxfId="2302" priority="11490">
      <formula>$B2310="Liberado"</formula>
    </cfRule>
    <cfRule type="expression" dxfId="2295" priority="11489">
      <formula>$B2310="Arribado"</formula>
    </cfRule>
    <cfRule type="expression" dxfId="2296" priority="11488">
      <formula>$B2310="Solicitado"</formula>
    </cfRule>
    <cfRule type="expression" dxfId="2" priority="11487">
      <formula>$B2310="Confirmado"</formula>
    </cfRule>
    <cfRule type="expression" dxfId="2298" priority="11486">
      <formula>$B2310="Cancelado"</formula>
    </cfRule>
    <cfRule type="expression" dxfId="2299" priority="11485">
      <formula>$B2310="Cargado"</formula>
    </cfRule>
    <cfRule type="expression" dxfId="2300" priority="11484">
      <formula>$B2310="Frontera"</formula>
    </cfRule>
    <cfRule type="expression" dxfId="2301" priority="11483">
      <formula>$B2310="Descargado"</formula>
    </cfRule>
    <cfRule type="expression" dxfId="2302" priority="11482">
      <formula>$B2310="Liberado"</formula>
    </cfRule>
    <cfRule type="expression" dxfId="2295" priority="11481">
      <formula>$B2310="Arribado"</formula>
    </cfRule>
    <cfRule type="expression" dxfId="2296" priority="11480">
      <formula>$B2310="Solicitado"</formula>
    </cfRule>
    <cfRule type="expression" dxfId="2" priority="11479">
      <formula>$B2310="Confirmado"</formula>
    </cfRule>
    <cfRule type="expression" dxfId="2298" priority="11478">
      <formula>$B2310="Cancelado"</formula>
    </cfRule>
    <cfRule type="expression" dxfId="2300" priority="11476">
      <formula>$B2310="Frontera"</formula>
    </cfRule>
    <cfRule type="expression" dxfId="2301" priority="11475">
      <formula>$B2310="Descargado"</formula>
    </cfRule>
    <cfRule type="expression" dxfId="2302" priority="11474">
      <formula>$B2310="Liberado"</formula>
    </cfRule>
    <cfRule type="expression" dxfId="2295" priority="11473">
      <formula>$B2310="Arribado"</formula>
    </cfRule>
    <cfRule type="expression" dxfId="2296" priority="11472">
      <formula>$B2310="Solicitado"</formula>
    </cfRule>
    <cfRule type="expression" dxfId="2" priority="11471">
      <formula>$B2310="Confirmado"</formula>
    </cfRule>
    <cfRule type="expression" dxfId="2298" priority="11470">
      <formula>$B2310="Cancelado"</formula>
    </cfRule>
    <cfRule type="expression" dxfId="2299" priority="11469">
      <formula>$B2310="Cargado"</formula>
    </cfRule>
    <cfRule type="expression" dxfId="2300" priority="11468">
      <formula>$B2310="Frontera"</formula>
    </cfRule>
    <cfRule type="expression" dxfId="2301" priority="11467">
      <formula>$B2310="Descargado"</formula>
    </cfRule>
    <cfRule type="expression" dxfId="2302" priority="11466">
      <formula>$B2310="Liberado"</formula>
    </cfRule>
    <cfRule type="expression" dxfId="2295" priority="11465">
      <formula>$B2310="Arribado"</formula>
    </cfRule>
    <cfRule type="expression" dxfId="2296" priority="11464">
      <formula>$B2310="Solicitado"</formula>
    </cfRule>
    <cfRule type="expression" dxfId="2" priority="11463">
      <formula>$B2310="Confirmado"</formula>
    </cfRule>
    <cfRule type="expression" dxfId="2298" priority="11462">
      <formula>$B2310="Cancelado"</formula>
    </cfRule>
    <cfRule type="expression" dxfId="2299" priority="11461">
      <formula>$B2310="Cargado"</formula>
    </cfRule>
    <cfRule type="expression" dxfId="2300" priority="11460">
      <formula>$B2310="Frontera"</formula>
    </cfRule>
    <cfRule type="expression" dxfId="2301" priority="11459">
      <formula>$B2310="Descargado"</formula>
    </cfRule>
    <cfRule type="expression" dxfId="2302" priority="11458">
      <formula>$B2310="Liberado"</formula>
    </cfRule>
    <cfRule type="expression" dxfId="2295" priority="11457">
      <formula>$B2310="Arribado"</formula>
    </cfRule>
    <cfRule type="expression" dxfId="2296" priority="11456">
      <formula>$B2310="Solicitado"</formula>
    </cfRule>
    <cfRule type="expression" dxfId="2" priority="11455">
      <formula>$B2310="Confirmado"</formula>
    </cfRule>
    <cfRule type="expression" dxfId="2298" priority="11454">
      <formula>$B2310="Cancelado"</formula>
    </cfRule>
    <cfRule type="expression" dxfId="2299" priority="11453">
      <formula>$B2310="Cargado"</formula>
    </cfRule>
    <cfRule type="expression" dxfId="2300" priority="11452">
      <formula>$B2310="Frontera"</formula>
    </cfRule>
    <cfRule type="expression" dxfId="2301" priority="11451">
      <formula>$B2310="Descargado"</formula>
    </cfRule>
    <cfRule type="expression" dxfId="2302" priority="11450">
      <formula>$B2310="Liberado"</formula>
    </cfRule>
    <cfRule type="expression" dxfId="2295" priority="11449">
      <formula>$B2310="Arribado"</formula>
    </cfRule>
    <cfRule type="expression" dxfId="2296" priority="11448">
      <formula>$B2310="Solicitado"</formula>
    </cfRule>
    <cfRule type="expression" dxfId="2" priority="11447">
      <formula>$B2310="Confirmado"</formula>
    </cfRule>
    <cfRule type="expression" dxfId="2298" priority="11446">
      <formula>$B2310="Cancelado"</formula>
    </cfRule>
    <cfRule type="expression" dxfId="2299" priority="11445">
      <formula>$B2310="Cargado"</formula>
    </cfRule>
    <cfRule type="expression" dxfId="2300" priority="11444">
      <formula>$B2310="Frontera"</formula>
    </cfRule>
    <cfRule type="expression" dxfId="2301" priority="11443">
      <formula>$B2310="Descargado"</formula>
    </cfRule>
    <cfRule type="expression" dxfId="2302" priority="11442">
      <formula>$B2310="Liberado"</formula>
    </cfRule>
    <cfRule type="expression" dxfId="2295" priority="11441">
      <formula>$B2310="Arribado"</formula>
    </cfRule>
    <cfRule type="expression" dxfId="2296" priority="11440">
      <formula>$B2310="Solicitado"</formula>
    </cfRule>
    <cfRule type="expression" dxfId="2" priority="11439">
      <formula>$B2310="Confirmado"</formula>
    </cfRule>
    <cfRule type="expression" dxfId="2298" priority="11438">
      <formula>$B2310="Cancelado"</formula>
    </cfRule>
    <cfRule type="expression" dxfId="2299" priority="11437">
      <formula>$B2310="Cargado"</formula>
    </cfRule>
    <cfRule type="expression" dxfId="2300" priority="11436">
      <formula>$B2310="Frontera"</formula>
    </cfRule>
    <cfRule type="expression" dxfId="2301" priority="11435">
      <formula>$B2310="Descargado"</formula>
    </cfRule>
    <cfRule type="expression" dxfId="2299" priority="11477">
      <formula>$B2310="Cargado"</formula>
    </cfRule>
    <cfRule type="expression" dxfId="2302" priority="11434">
      <formula>$B2310="Liberado"</formula>
    </cfRule>
    <cfRule type="expression" dxfId="2295" priority="11433">
      <formula>$B2310="Arribado"</formula>
    </cfRule>
    <cfRule type="expression" dxfId="2296" priority="11432">
      <formula>$B2310="Solicitado"</formula>
    </cfRule>
    <cfRule type="expression" dxfId="2" priority="11431">
      <formula>$B2310="Confirmado"</formula>
    </cfRule>
    <cfRule type="expression" dxfId="2299" priority="11429">
      <formula>$B2310="Cargado"</formula>
    </cfRule>
    <cfRule type="expression" dxfId="2300" priority="11428">
      <formula>$B2310="Frontera"</formula>
    </cfRule>
    <cfRule type="expression" dxfId="2301" priority="11427">
      <formula>$B2310="Descargado"</formula>
    </cfRule>
    <cfRule type="expression" dxfId="2302" priority="11426">
      <formula>$B2310="Liberado"</formula>
    </cfRule>
    <cfRule type="expression" dxfId="2295" priority="11425">
      <formula>$B2310="Arribado"</formula>
    </cfRule>
    <cfRule type="expression" dxfId="2296" priority="11424">
      <formula>$B2310="Solicitado"</formula>
    </cfRule>
    <cfRule type="expression" dxfId="2" priority="11423">
      <formula>$B2310="Confirmado"</formula>
    </cfRule>
    <cfRule type="expression" dxfId="2298" priority="11422">
      <formula>$B2310="Cancelado"</formula>
    </cfRule>
    <cfRule type="expression" dxfId="2299" priority="11421">
      <formula>$B2310="Cargado"</formula>
    </cfRule>
    <cfRule type="expression" dxfId="2300" priority="11420">
      <formula>$B2310="Frontera"</formula>
    </cfRule>
    <cfRule type="expression" dxfId="2301" priority="11419">
      <formula>$B2310="Descargado"</formula>
    </cfRule>
    <cfRule type="expression" dxfId="2302" priority="11418">
      <formula>$B2310="Liberado"</formula>
    </cfRule>
    <cfRule type="expression" dxfId="2295" priority="11417">
      <formula>$B2310="Arribado"</formula>
    </cfRule>
    <cfRule type="expression" dxfId="2296" priority="11416">
      <formula>$B2310="Solicitado"</formula>
    </cfRule>
    <cfRule type="expression" dxfId="2" priority="11415">
      <formula>$B2310="Confirmado"</formula>
    </cfRule>
    <cfRule type="expression" dxfId="2298" priority="11414">
      <formula>$B2310="Cancelado"</formula>
    </cfRule>
    <cfRule type="expression" dxfId="2299" priority="11413">
      <formula>$B2310="Cargado"</formula>
    </cfRule>
    <cfRule type="expression" dxfId="2300" priority="11412">
      <formula>$B2310="Frontera"</formula>
    </cfRule>
    <cfRule type="expression" dxfId="2301" priority="11411">
      <formula>$B2310="Descargado"</formula>
    </cfRule>
    <cfRule type="expression" dxfId="2302" priority="11410">
      <formula>$B2310="Liberado"</formula>
    </cfRule>
    <cfRule type="expression" dxfId="2298" priority="11430">
      <formula>$B2310="Cancelado"</formula>
    </cfRule>
    <cfRule type="expression" dxfId="2295" priority="11537">
      <formula>$B2310="Arribado"</formula>
    </cfRule>
    <cfRule type="expression" dxfId="2296" priority="11536">
      <formula>$B2310="Solicitado"</formula>
    </cfRule>
    <cfRule type="expression" dxfId="2" priority="11535">
      <formula>$B2310="Confirmado"</formula>
    </cfRule>
    <cfRule type="expression" dxfId="2298" priority="11534">
      <formula>$B2310="Cancelado"</formula>
    </cfRule>
    <cfRule type="expression" dxfId="2299" priority="11533">
      <formula>$B2310="Cargado"</formula>
    </cfRule>
    <cfRule type="expression" dxfId="2300" priority="11532">
      <formula>$B2310="Frontera"</formula>
    </cfRule>
    <cfRule type="expression" dxfId="2301" priority="11531">
      <formula>$B2310="Descargado"</formula>
    </cfRule>
    <cfRule type="expression" dxfId="2302" priority="11530">
      <formula>$B2310="Liberado"</formula>
    </cfRule>
    <cfRule type="expression" dxfId="2295" priority="11529">
      <formula>$B2310="Arribado"</formula>
    </cfRule>
    <cfRule type="expression" dxfId="2296" priority="11528">
      <formula>$B2310="Solicitado"</formula>
    </cfRule>
    <cfRule type="expression" dxfId="2" priority="11527">
      <formula>$B2310="Confirmado"</formula>
    </cfRule>
    <cfRule type="expression" dxfId="2298" priority="11526">
      <formula>$B2310="Cancelado"</formula>
    </cfRule>
    <cfRule type="expression" dxfId="2299" priority="11525">
      <formula>$B2310="Cargado"</formula>
    </cfRule>
    <cfRule type="expression" dxfId="2300" priority="11524">
      <formula>$B2310="Frontera"</formula>
    </cfRule>
    <cfRule type="expression" dxfId="2301" priority="11523">
      <formula>$B2310="Descargado"</formula>
    </cfRule>
    <cfRule type="expression" dxfId="2302" priority="11522">
      <formula>$B2310="Liberado"</formula>
    </cfRule>
    <cfRule type="expression" dxfId="2295" priority="11521">
      <formula>$B2310="Arribado"</formula>
    </cfRule>
    <cfRule type="expression" dxfId="2296" priority="11520">
      <formula>$B2310="Solicitado"</formula>
    </cfRule>
    <cfRule type="expression" dxfId="2" priority="11519">
      <formula>$B2310="Confirmado"</formula>
    </cfRule>
    <cfRule type="expression" dxfId="2298" priority="11518">
      <formula>$B2310="Cancelado"</formula>
    </cfRule>
    <cfRule type="expression" dxfId="2299" priority="11517">
      <formula>$B2310="Cargado"</formula>
    </cfRule>
    <cfRule type="expression" dxfId="2300" priority="11516">
      <formula>$B2310="Frontera"</formula>
    </cfRule>
    <cfRule type="expression" dxfId="2301" priority="11515">
      <formula>$B2310="Descargado"</formula>
    </cfRule>
    <cfRule type="expression" dxfId="2302" priority="11514">
      <formula>$B2310="Liberado"</formula>
    </cfRule>
    <cfRule type="expression" dxfId="2295" priority="11513">
      <formula>$B2310="Arribado"</formula>
    </cfRule>
    <cfRule type="expression" dxfId="2296" priority="11512">
      <formula>$B2310="Solicitado"</formula>
    </cfRule>
    <cfRule type="expression" dxfId="2" priority="11511">
      <formula>$B2310="Confirmado"</formula>
    </cfRule>
    <cfRule type="expression" dxfId="2298" priority="11510">
      <formula>$B2310="Cancelado"</formula>
    </cfRule>
    <cfRule type="expression" dxfId="2299" priority="11509">
      <formula>$B2310="Cargado"</formula>
    </cfRule>
    <cfRule type="expression" dxfId="2300" priority="11508">
      <formula>$B2310="Frontera"</formula>
    </cfRule>
    <cfRule type="expression" dxfId="2301" priority="11507">
      <formula>$B2310="Descargado"</formula>
    </cfRule>
  </conditionalFormatting>
  <conditionalFormatting sqref="B2311">
    <cfRule type="expression" dxfId="2301" priority="10595">
      <formula>$B2311="Descargado"</formula>
    </cfRule>
    <cfRule type="expression" dxfId="2301" priority="10667">
      <formula>$B2311="Descargado"</formula>
    </cfRule>
    <cfRule type="expression" dxfId="2300" priority="10684">
      <formula>$B2311="Frontera"</formula>
    </cfRule>
    <cfRule type="expression" dxfId="2301" priority="10683">
      <formula>$B2311="Descargado"</formula>
    </cfRule>
    <cfRule type="expression" dxfId="2302" priority="10682">
      <formula>$B2311="Liberado"</formula>
    </cfRule>
    <cfRule type="expression" dxfId="2" priority="10703">
      <formula>$B2311="Confirmado"</formula>
    </cfRule>
    <cfRule type="expression" dxfId="2296" priority="10704">
      <formula>$B2311="Solicitado"</formula>
    </cfRule>
    <cfRule type="expression" dxfId="2295" priority="10705">
      <formula>$B2311="Arribado"</formula>
    </cfRule>
    <cfRule type="expression" dxfId="2302" priority="10706">
      <formula>$B2311="Liberado"</formula>
    </cfRule>
    <cfRule type="expression" dxfId="2295" priority="10665">
      <formula>$B2311="Arribado"</formula>
    </cfRule>
    <cfRule type="expression" dxfId="2301" priority="10707">
      <formula>$B2311="Descargado"</formula>
    </cfRule>
    <cfRule type="expression" dxfId="2300" priority="10708">
      <formula>$B2311="Frontera"</formula>
    </cfRule>
    <cfRule type="expression" dxfId="2296" priority="10664">
      <formula>$B2311="Solicitado"</formula>
    </cfRule>
    <cfRule type="expression" dxfId="2" priority="10663">
      <formula>$B2311="Confirmado"</formula>
    </cfRule>
    <cfRule type="expression" dxfId="2298" priority="10662">
      <formula>$B2311="Cancelado"</formula>
    </cfRule>
    <cfRule type="expression" dxfId="2299" priority="10661">
      <formula>$B2311="Cargado"</formula>
    </cfRule>
    <cfRule type="expression" dxfId="2299" priority="10709">
      <formula>$B2311="Cargado"</formula>
    </cfRule>
    <cfRule type="expression" dxfId="2298" priority="10710">
      <formula>$B2311="Cancelado"</formula>
    </cfRule>
    <cfRule type="expression" dxfId="2" priority="10711">
      <formula>$B2311="Confirmado"</formula>
    </cfRule>
    <cfRule type="expression" dxfId="2296" priority="10712">
      <formula>$B2311="Solicitado"</formula>
    </cfRule>
    <cfRule type="expression" dxfId="2295" priority="10713">
      <formula>$B2311="Arribado"</formula>
    </cfRule>
    <cfRule type="expression" dxfId="2302" priority="10714">
      <formula>$B2311="Liberado"</formula>
    </cfRule>
    <cfRule type="expression" dxfId="2301" priority="10715">
      <formula>$B2311="Descargado"</formula>
    </cfRule>
    <cfRule type="expression" dxfId="2300" priority="10716">
      <formula>$B2311="Frontera"</formula>
    </cfRule>
    <cfRule type="expression" dxfId="2299" priority="10717">
      <formula>$B2311="Cargado"</formula>
    </cfRule>
    <cfRule type="expression" dxfId="2298" priority="10718">
      <formula>$B2311="Cancelado"</formula>
    </cfRule>
    <cfRule type="expression" dxfId="2" priority="10719">
      <formula>$B2311="Confirmado"</formula>
    </cfRule>
    <cfRule type="expression" dxfId="2296" priority="10720">
      <formula>$B2311="Solicitado"</formula>
    </cfRule>
    <cfRule type="expression" dxfId="2295" priority="10721">
      <formula>$B2311="Arribado"</formula>
    </cfRule>
    <cfRule type="expression" dxfId="2300" priority="10660">
      <formula>$B2311="Frontera"</formula>
    </cfRule>
    <cfRule type="expression" dxfId="2301" priority="10659">
      <formula>$B2311="Descargado"</formula>
    </cfRule>
    <cfRule type="expression" dxfId="2302" priority="10594">
      <formula>$B2311="Liberado"</formula>
    </cfRule>
    <cfRule type="expression" dxfId="2302" priority="10626">
      <formula>$B2311="Liberado"</formula>
    </cfRule>
    <cfRule type="expression" dxfId="2300" priority="10596">
      <formula>$B2311="Frontera"</formula>
    </cfRule>
    <cfRule type="expression" dxfId="2302" priority="10658">
      <formula>$B2311="Liberado"</formula>
    </cfRule>
    <cfRule type="expression" dxfId="2299" priority="10597">
      <formula>$B2311="Cargado"</formula>
    </cfRule>
    <cfRule type="expression" dxfId="2298" priority="10598">
      <formula>$B2311="Cancelado"</formula>
    </cfRule>
    <cfRule type="expression" dxfId="2" priority="10599">
      <formula>$B2311="Confirmado"</formula>
    </cfRule>
    <cfRule type="expression" dxfId="2296" priority="10600">
      <formula>$B2311="Solicitado"</formula>
    </cfRule>
    <cfRule type="expression" dxfId="2295" priority="10601">
      <formula>$B2311="Arribado"</formula>
    </cfRule>
    <cfRule type="expression" dxfId="2302" priority="10602">
      <formula>$B2311="Liberado"</formula>
    </cfRule>
    <cfRule type="expression" dxfId="2301" priority="10603">
      <formula>$B2311="Descargado"</formula>
    </cfRule>
    <cfRule type="expression" dxfId="2300" priority="10604">
      <formula>$B2311="Frontera"</formula>
    </cfRule>
    <cfRule type="expression" dxfId="2299" priority="10605">
      <formula>$B2311="Cargado"</formula>
    </cfRule>
    <cfRule type="expression" dxfId="2298" priority="10606">
      <formula>$B2311="Cancelado"</formula>
    </cfRule>
    <cfRule type="expression" dxfId="2" priority="10607">
      <formula>$B2311="Confirmado"</formula>
    </cfRule>
    <cfRule type="expression" dxfId="2296" priority="10608">
      <formula>$B2311="Solicitado"</formula>
    </cfRule>
    <cfRule type="expression" dxfId="2295" priority="10609">
      <formula>$B2311="Arribado"</formula>
    </cfRule>
    <cfRule type="expression" dxfId="2302" priority="10610">
      <formula>$B2311="Liberado"</formula>
    </cfRule>
    <cfRule type="expression" dxfId="2301" priority="10611">
      <formula>$B2311="Descargado"</formula>
    </cfRule>
    <cfRule type="expression" dxfId="2300" priority="10612">
      <formula>$B2311="Frontera"</formula>
    </cfRule>
    <cfRule type="expression" dxfId="2299" priority="10613">
      <formula>$B2311="Cargado"</formula>
    </cfRule>
    <cfRule type="expression" dxfId="2298" priority="10614">
      <formula>$B2311="Cancelado"</formula>
    </cfRule>
    <cfRule type="expression" dxfId="2" priority="10615">
      <formula>$B2311="Confirmado"</formula>
    </cfRule>
    <cfRule type="expression" dxfId="2296" priority="10616">
      <formula>$B2311="Solicitado"</formula>
    </cfRule>
    <cfRule type="expression" dxfId="2295" priority="10617">
      <formula>$B2311="Arribado"</formula>
    </cfRule>
    <cfRule type="expression" dxfId="2302" priority="10618">
      <formula>$B2311="Liberado"</formula>
    </cfRule>
    <cfRule type="expression" dxfId="2301" priority="10619">
      <formula>$B2311="Descargado"</formula>
    </cfRule>
    <cfRule type="expression" dxfId="2300" priority="10620">
      <formula>$B2311="Frontera"</formula>
    </cfRule>
    <cfRule type="expression" dxfId="2299" priority="10621">
      <formula>$B2311="Cargado"</formula>
    </cfRule>
    <cfRule type="expression" dxfId="2298" priority="10622">
      <formula>$B2311="Cancelado"</formula>
    </cfRule>
    <cfRule type="expression" dxfId="2" priority="10623">
      <formula>$B2311="Confirmado"</formula>
    </cfRule>
    <cfRule type="expression" dxfId="2296" priority="10624">
      <formula>$B2311="Solicitado"</formula>
    </cfRule>
    <cfRule type="expression" dxfId="2295" priority="10625">
      <formula>$B2311="Arribado"</formula>
    </cfRule>
    <cfRule type="expression" dxfId="2295" priority="10657">
      <formula>$B2311="Arribado"</formula>
    </cfRule>
    <cfRule type="expression" dxfId="2301" priority="10627">
      <formula>$B2311="Descargado"</formula>
    </cfRule>
    <cfRule type="expression" dxfId="2300" priority="10628">
      <formula>$B2311="Frontera"</formula>
    </cfRule>
    <cfRule type="expression" dxfId="2296" priority="10656">
      <formula>$B2311="Solicitado"</formula>
    </cfRule>
    <cfRule type="expression" dxfId="2" priority="10655">
      <formula>$B2311="Confirmado"</formula>
    </cfRule>
    <cfRule type="expression" dxfId="2298" priority="10654">
      <formula>$B2311="Cancelado"</formula>
    </cfRule>
    <cfRule type="expression" dxfId="2299" priority="10653">
      <formula>$B2311="Cargado"</formula>
    </cfRule>
    <cfRule type="expression" dxfId="2300" priority="10652">
      <formula>$B2311="Frontera"</formula>
    </cfRule>
    <cfRule type="expression" dxfId="2301" priority="10651">
      <formula>$B2311="Descargado"</formula>
    </cfRule>
    <cfRule type="expression" dxfId="2302" priority="10650">
      <formula>$B2311="Liberado"</formula>
    </cfRule>
    <cfRule type="expression" dxfId="2295" priority="10649">
      <formula>$B2311="Arribado"</formula>
    </cfRule>
    <cfRule type="expression" dxfId="2296" priority="10648">
      <formula>$B2311="Solicitado"</formula>
    </cfRule>
    <cfRule type="expression" dxfId="2" priority="10647">
      <formula>$B2311="Confirmado"</formula>
    </cfRule>
    <cfRule type="expression" dxfId="2298" priority="10646">
      <formula>$B2311="Cancelado"</formula>
    </cfRule>
    <cfRule type="expression" dxfId="2299" priority="10645">
      <formula>$B2311="Cargado"</formula>
    </cfRule>
    <cfRule type="expression" dxfId="2300" priority="10644">
      <formula>$B2311="Frontera"</formula>
    </cfRule>
    <cfRule type="expression" dxfId="2299" priority="10629">
      <formula>$B2311="Cargado"</formula>
    </cfRule>
    <cfRule type="expression" dxfId="2298" priority="10630">
      <formula>$B2311="Cancelado"</formula>
    </cfRule>
    <cfRule type="expression" dxfId="2" priority="10631">
      <formula>$B2311="Confirmado"</formula>
    </cfRule>
    <cfRule type="expression" dxfId="2296" priority="10632">
      <formula>$B2311="Solicitado"</formula>
    </cfRule>
    <cfRule type="expression" dxfId="2295" priority="10633">
      <formula>$B2311="Arribado"</formula>
    </cfRule>
    <cfRule type="expression" dxfId="2302" priority="10634">
      <formula>$B2311="Liberado"</formula>
    </cfRule>
    <cfRule type="expression" dxfId="2301" priority="10635">
      <formula>$B2311="Descargado"</formula>
    </cfRule>
    <cfRule type="expression" dxfId="2300" priority="10636">
      <formula>$B2311="Frontera"</formula>
    </cfRule>
    <cfRule type="expression" dxfId="2301" priority="10643">
      <formula>$B2311="Descargado"</formula>
    </cfRule>
    <cfRule type="expression" dxfId="2302" priority="10642">
      <formula>$B2311="Liberado"</formula>
    </cfRule>
    <cfRule type="expression" dxfId="2299" priority="10637">
      <formula>$B2311="Cargado"</formula>
    </cfRule>
    <cfRule type="expression" dxfId="2298" priority="10638">
      <formula>$B2311="Cancelado"</formula>
    </cfRule>
    <cfRule type="expression" dxfId="2" priority="10639">
      <formula>$B2311="Confirmado"</formula>
    </cfRule>
    <cfRule type="expression" dxfId="2296" priority="10640">
      <formula>$B2311="Solicitado"</formula>
    </cfRule>
    <cfRule type="expression" dxfId="2295" priority="10641">
      <formula>$B2311="Arribado"</formula>
    </cfRule>
    <cfRule type="expression" dxfId="2295" priority="10681">
      <formula>$B2311="Arribado"</formula>
    </cfRule>
    <cfRule type="expression" dxfId="2295" priority="10689">
      <formula>$B2311="Arribado"</formula>
    </cfRule>
    <cfRule type="expression" dxfId="2300" priority="10692">
      <formula>$B2311="Frontera"</formula>
    </cfRule>
    <cfRule type="expression" dxfId="2302" priority="10690">
      <formula>$B2311="Liberado"</formula>
    </cfRule>
    <cfRule type="expression" dxfId="2296" priority="10688">
      <formula>$B2311="Solicitado"</formula>
    </cfRule>
    <cfRule type="expression" dxfId="2301" priority="10691">
      <formula>$B2311="Descargado"</formula>
    </cfRule>
    <cfRule type="expression" dxfId="2" priority="10687">
      <formula>$B2311="Confirmado"</formula>
    </cfRule>
    <cfRule type="expression" dxfId="2298" priority="10686">
      <formula>$B2311="Cancelado"</formula>
    </cfRule>
    <cfRule type="expression" dxfId="2299" priority="10685">
      <formula>$B2311="Cargado"</formula>
    </cfRule>
    <cfRule type="expression" dxfId="2296" priority="10680">
      <formula>$B2311="Solicitado"</formula>
    </cfRule>
    <cfRule type="expression" dxfId="2299" priority="10693">
      <formula>$B2311="Cargado"</formula>
    </cfRule>
    <cfRule type="expression" dxfId="2298" priority="10694">
      <formula>$B2311="Cancelado"</formula>
    </cfRule>
    <cfRule type="expression" dxfId="2" priority="10695">
      <formula>$B2311="Confirmado"</formula>
    </cfRule>
    <cfRule type="expression" dxfId="2296" priority="10696">
      <formula>$B2311="Solicitado"</formula>
    </cfRule>
    <cfRule type="expression" dxfId="2295" priority="10697">
      <formula>$B2311="Arribado"</formula>
    </cfRule>
    <cfRule type="expression" dxfId="2302" priority="10698">
      <formula>$B2311="Liberado"</formula>
    </cfRule>
    <cfRule type="expression" dxfId="2302" priority="10666">
      <formula>$B2311="Liberado"</formula>
    </cfRule>
    <cfRule type="expression" dxfId="2301" priority="10699">
      <formula>$B2311="Descargado"</formula>
    </cfRule>
    <cfRule type="expression" dxfId="2300" priority="10700">
      <formula>$B2311="Frontera"</formula>
    </cfRule>
    <cfRule type="expression" dxfId="2" priority="10679">
      <formula>$B2311="Confirmado"</formula>
    </cfRule>
    <cfRule type="expression" dxfId="2298" priority="10678">
      <formula>$B2311="Cancelado"</formula>
    </cfRule>
    <cfRule type="expression" dxfId="2299" priority="10677">
      <formula>$B2311="Cargado"</formula>
    </cfRule>
    <cfRule type="expression" dxfId="2300" priority="10676">
      <formula>$B2311="Frontera"</formula>
    </cfRule>
    <cfRule type="expression" dxfId="2301" priority="10675">
      <formula>$B2311="Descargado"</formula>
    </cfRule>
    <cfRule type="expression" dxfId="2299" priority="10701">
      <formula>$B2311="Cargado"</formula>
    </cfRule>
    <cfRule type="expression" dxfId="2298" priority="10702">
      <formula>$B2311="Cancelado"</formula>
    </cfRule>
    <cfRule type="expression" dxfId="2302" priority="10674">
      <formula>$B2311="Liberado"</formula>
    </cfRule>
    <cfRule type="expression" dxfId="2295" priority="10673">
      <formula>$B2311="Arribado"</formula>
    </cfRule>
    <cfRule type="expression" dxfId="2296" priority="10672">
      <formula>$B2311="Solicitado"</formula>
    </cfRule>
    <cfRule type="expression" dxfId="2" priority="10671">
      <formula>$B2311="Confirmado"</formula>
    </cfRule>
    <cfRule type="expression" dxfId="2298" priority="10670">
      <formula>$B2311="Cancelado"</formula>
    </cfRule>
    <cfRule type="expression" dxfId="2299" priority="10669">
      <formula>$B2311="Cargado"</formula>
    </cfRule>
    <cfRule type="expression" dxfId="2300" priority="10668">
      <formula>$B2311="Frontera"</formula>
    </cfRule>
  </conditionalFormatting>
  <conditionalFormatting sqref="B2312 B2314:B2322 B2324:B2328">
    <cfRule type="expression" dxfId="2298" priority="11222">
      <formula>$B2312="Cancelado"</formula>
    </cfRule>
    <cfRule type="expression" dxfId="2" priority="11255">
      <formula>$B2312="Confirmado"</formula>
    </cfRule>
    <cfRule type="expression" dxfId="2298" priority="11254">
      <formula>$B2312="Cancelado"</formula>
    </cfRule>
    <cfRule type="expression" dxfId="2299" priority="11253">
      <formula>$B2312="Cargado"</formula>
    </cfRule>
    <cfRule type="expression" dxfId="2300" priority="11252">
      <formula>$B2312="Frontera"</formula>
    </cfRule>
    <cfRule type="expression" dxfId="2301" priority="11251">
      <formula>$B2312="Descargado"</formula>
    </cfRule>
    <cfRule type="expression" dxfId="2302" priority="11250">
      <formula>$B2312="Liberado"</formula>
    </cfRule>
    <cfRule type="expression" dxfId="2295" priority="11249">
      <formula>$B2312="Arribado"</formula>
    </cfRule>
    <cfRule type="expression" dxfId="2296" priority="11248">
      <formula>$B2312="Solicitado"</formula>
    </cfRule>
    <cfRule type="expression" dxfId="2" priority="11247">
      <formula>$B2312="Confirmado"</formula>
    </cfRule>
    <cfRule type="expression" dxfId="2298" priority="11246">
      <formula>$B2312="Cancelado"</formula>
    </cfRule>
    <cfRule type="expression" dxfId="2299" priority="11221">
      <formula>$B2312="Cargado"</formula>
    </cfRule>
    <cfRule type="expression" dxfId="2300" priority="11220">
      <formula>$B2312="Frontera"</formula>
    </cfRule>
    <cfRule type="expression" dxfId="2301" priority="11219">
      <formula>$B2312="Descargado"</formula>
    </cfRule>
    <cfRule type="expression" dxfId="2" priority="11167">
      <formula>$B2312="Confirmado"</formula>
    </cfRule>
    <cfRule type="expression" dxfId="2296" priority="11168">
      <formula>$B2312="Solicitado"</formula>
    </cfRule>
    <cfRule type="expression" dxfId="2295" priority="11169">
      <formula>$B2312="Arribado"</formula>
    </cfRule>
    <cfRule type="expression" dxfId="2302" priority="11170">
      <formula>$B2312="Liberado"</formula>
    </cfRule>
    <cfRule type="expression" dxfId="2301" priority="11171">
      <formula>$B2312="Descargado"</formula>
    </cfRule>
    <cfRule type="expression" dxfId="2300" priority="11172">
      <formula>$B2312="Frontera"</formula>
    </cfRule>
    <cfRule type="expression" dxfId="2299" priority="11173">
      <formula>$B2312="Cargado"</formula>
    </cfRule>
    <cfRule type="expression" dxfId="2298" priority="11174">
      <formula>$B2312="Cancelado"</formula>
    </cfRule>
    <cfRule type="expression" dxfId="2" priority="11175">
      <formula>$B2312="Confirmado"</formula>
    </cfRule>
    <cfRule type="expression" dxfId="2296" priority="11176">
      <formula>$B2312="Solicitado"</formula>
    </cfRule>
    <cfRule type="expression" dxfId="2295" priority="11177">
      <formula>$B2312="Arribado"</formula>
    </cfRule>
    <cfRule type="expression" dxfId="2302" priority="11178">
      <formula>$B2312="Liberado"</formula>
    </cfRule>
    <cfRule type="expression" dxfId="2301" priority="11179">
      <formula>$B2312="Descargado"</formula>
    </cfRule>
    <cfRule type="expression" dxfId="2300" priority="11180">
      <formula>$B2312="Frontera"</formula>
    </cfRule>
    <cfRule type="expression" dxfId="2299" priority="11181">
      <formula>$B2312="Cargado"</formula>
    </cfRule>
    <cfRule type="expression" dxfId="2298" priority="11182">
      <formula>$B2312="Cancelado"</formula>
    </cfRule>
    <cfRule type="expression" dxfId="2" priority="11183">
      <formula>$B2312="Confirmado"</formula>
    </cfRule>
    <cfRule type="expression" dxfId="2" priority="11223">
      <formula>$B2312="Confirmado"</formula>
    </cfRule>
    <cfRule type="expression" dxfId="2296" priority="11184">
      <formula>$B2312="Solicitado"</formula>
    </cfRule>
    <cfRule type="expression" dxfId="2295" priority="11185">
      <formula>$B2312="Arribado"</formula>
    </cfRule>
    <cfRule type="expression" dxfId="2302" priority="11186">
      <formula>$B2312="Liberado"</formula>
    </cfRule>
    <cfRule type="expression" dxfId="2301" priority="11187">
      <formula>$B2312="Descargado"</formula>
    </cfRule>
    <cfRule type="expression" dxfId="2300" priority="11244">
      <formula>$B2312="Frontera"</formula>
    </cfRule>
    <cfRule type="expression" dxfId="2301" priority="11243">
      <formula>$B2312="Descargado"</formula>
    </cfRule>
    <cfRule type="expression" dxfId="2302" priority="11242">
      <formula>$B2312="Liberado"</formula>
    </cfRule>
    <cfRule type="expression" dxfId="2295" priority="11241">
      <formula>$B2312="Arribado"</formula>
    </cfRule>
    <cfRule type="expression" dxfId="2296" priority="11240">
      <formula>$B2312="Solicitado"</formula>
    </cfRule>
    <cfRule type="expression" dxfId="2300" priority="11188">
      <formula>$B2312="Frontera"</formula>
    </cfRule>
    <cfRule type="expression" dxfId="2299" priority="11189">
      <formula>$B2312="Cargado"</formula>
    </cfRule>
    <cfRule type="expression" dxfId="2298" priority="11190">
      <formula>$B2312="Cancelado"</formula>
    </cfRule>
    <cfRule type="expression" dxfId="2" priority="11191">
      <formula>$B2312="Confirmado"</formula>
    </cfRule>
    <cfRule type="expression" dxfId="2296" priority="11192">
      <formula>$B2312="Solicitado"</formula>
    </cfRule>
    <cfRule type="expression" dxfId="2295" priority="11193">
      <formula>$B2312="Arribado"</formula>
    </cfRule>
    <cfRule type="expression" dxfId="2296" priority="11208">
      <formula>$B2312="Solicitado"</formula>
    </cfRule>
    <cfRule type="expression" dxfId="2" priority="11207">
      <formula>$B2312="Confirmado"</formula>
    </cfRule>
    <cfRule type="expression" dxfId="2300" priority="11212">
      <formula>$B2312="Frontera"</formula>
    </cfRule>
    <cfRule type="expression" dxfId="2299" priority="11245">
      <formula>$B2312="Cargado"</formula>
    </cfRule>
    <cfRule type="expression" dxfId="2298" priority="11206">
      <formula>$B2312="Cancelado"</formula>
    </cfRule>
    <cfRule type="expression" dxfId="2299" priority="11205">
      <formula>$B2312="Cargado"</formula>
    </cfRule>
    <cfRule type="expression" dxfId="2300" priority="11204">
      <formula>$B2312="Frontera"</formula>
    </cfRule>
    <cfRule type="expression" dxfId="2301" priority="11203">
      <formula>$B2312="Descargado"</formula>
    </cfRule>
    <cfRule type="expression" dxfId="2301" priority="11211">
      <formula>$B2312="Descargado"</formula>
    </cfRule>
    <cfRule type="expression" dxfId="2" priority="11215">
      <formula>$B2312="Confirmado"</formula>
    </cfRule>
    <cfRule type="expression" dxfId="2302" priority="11202">
      <formula>$B2312="Liberado"</formula>
    </cfRule>
    <cfRule type="expression" dxfId="2295" priority="11201">
      <formula>$B2312="Arribado"</formula>
    </cfRule>
    <cfRule type="expression" dxfId="2296" priority="11200">
      <formula>$B2312="Solicitado"</formula>
    </cfRule>
    <cfRule type="expression" dxfId="2" priority="11199">
      <formula>$B2312="Confirmado"</formula>
    </cfRule>
    <cfRule type="expression" dxfId="2298" priority="11198">
      <formula>$B2312="Cancelado"</formula>
    </cfRule>
    <cfRule type="expression" dxfId="2299" priority="11197">
      <formula>$B2312="Cargado"</formula>
    </cfRule>
    <cfRule type="expression" dxfId="2300" priority="11196">
      <formula>$B2312="Frontera"</formula>
    </cfRule>
    <cfRule type="expression" dxfId="2298" priority="11238">
      <formula>$B2312="Cancelado"</formula>
    </cfRule>
    <cfRule type="expression" dxfId="2" priority="11239">
      <formula>$B2312="Confirmado"</formula>
    </cfRule>
    <cfRule type="expression" dxfId="2301" priority="11195">
      <formula>$B2312="Descargado"</formula>
    </cfRule>
    <cfRule type="expression" dxfId="2302" priority="11194">
      <formula>$B2312="Liberado"</formula>
    </cfRule>
    <cfRule type="expression" dxfId="2299" priority="11213">
      <formula>$B2312="Cargado"</formula>
    </cfRule>
    <cfRule type="expression" dxfId="2302" priority="11210">
      <formula>$B2312="Liberado"</formula>
    </cfRule>
    <cfRule type="expression" dxfId="2295" priority="11209">
      <formula>$B2312="Arribado"</formula>
    </cfRule>
    <cfRule type="expression" dxfId="2302" priority="11138">
      <formula>$B2312="Liberado"</formula>
    </cfRule>
    <cfRule type="expression" dxfId="2301" priority="11139">
      <formula>$B2312="Descargado"</formula>
    </cfRule>
    <cfRule type="expression" dxfId="2300" priority="11140">
      <formula>$B2312="Frontera"</formula>
    </cfRule>
    <cfRule type="expression" dxfId="2299" priority="11141">
      <formula>$B2312="Cargado"</formula>
    </cfRule>
    <cfRule type="expression" dxfId="2298" priority="11142">
      <formula>$B2312="Cancelado"</formula>
    </cfRule>
    <cfRule type="expression" dxfId="2298" priority="11214">
      <formula>$B2312="Cancelado"</formula>
    </cfRule>
    <cfRule type="expression" dxfId="2302" priority="11218">
      <formula>$B2312="Liberado"</formula>
    </cfRule>
    <cfRule type="expression" dxfId="2" priority="11143">
      <formula>$B2312="Confirmado"</formula>
    </cfRule>
    <cfRule type="expression" dxfId="2296" priority="11144">
      <formula>$B2312="Solicitado"</formula>
    </cfRule>
    <cfRule type="expression" dxfId="2295" priority="11145">
      <formula>$B2312="Arribado"</formula>
    </cfRule>
    <cfRule type="expression" dxfId="2302" priority="11146">
      <formula>$B2312="Liberado"</formula>
    </cfRule>
    <cfRule type="expression" dxfId="2301" priority="11147">
      <formula>$B2312="Descargado"</formula>
    </cfRule>
    <cfRule type="expression" dxfId="2300" priority="11148">
      <formula>$B2312="Frontera"</formula>
    </cfRule>
    <cfRule type="expression" dxfId="2299" priority="11149">
      <formula>$B2312="Cargado"</formula>
    </cfRule>
    <cfRule type="expression" dxfId="2298" priority="11150">
      <formula>$B2312="Cancelado"</formula>
    </cfRule>
    <cfRule type="expression" dxfId="2295" priority="11217">
      <formula>$B2312="Arribado"</formula>
    </cfRule>
    <cfRule type="expression" dxfId="2296" priority="11216">
      <formula>$B2312="Solicitado"</formula>
    </cfRule>
    <cfRule type="expression" dxfId="2295" priority="11265">
      <formula>$B2312="Arribado"</formula>
    </cfRule>
    <cfRule type="expression" dxfId="2296" priority="11264">
      <formula>$B2312="Solicitado"</formula>
    </cfRule>
    <cfRule type="expression" dxfId="2" priority="11263">
      <formula>$B2312="Confirmado"</formula>
    </cfRule>
    <cfRule type="expression" dxfId="2298" priority="11262">
      <formula>$B2312="Cancelado"</formula>
    </cfRule>
    <cfRule type="expression" dxfId="2299" priority="11261">
      <formula>$B2312="Cargado"</formula>
    </cfRule>
    <cfRule type="expression" dxfId="2300" priority="11260">
      <formula>$B2312="Frontera"</formula>
    </cfRule>
    <cfRule type="expression" dxfId="2301" priority="11259">
      <formula>$B2312="Descargado"</formula>
    </cfRule>
    <cfRule type="expression" dxfId="2302" priority="11258">
      <formula>$B2312="Liberado"</formula>
    </cfRule>
    <cfRule type="expression" dxfId="2295" priority="11257">
      <formula>$B2312="Arribado"</formula>
    </cfRule>
    <cfRule type="expression" dxfId="2296" priority="11256">
      <formula>$B2312="Solicitado"</formula>
    </cfRule>
    <cfRule type="expression" dxfId="2299" priority="11237">
      <formula>$B2312="Cargado"</formula>
    </cfRule>
    <cfRule type="expression" dxfId="2300" priority="11236">
      <formula>$B2312="Frontera"</formula>
    </cfRule>
    <cfRule type="expression" dxfId="2301" priority="11235">
      <formula>$B2312="Descargado"</formula>
    </cfRule>
    <cfRule type="expression" dxfId="2" priority="11151">
      <formula>$B2312="Confirmado"</formula>
    </cfRule>
    <cfRule type="expression" dxfId="2296" priority="11152">
      <formula>$B2312="Solicitado"</formula>
    </cfRule>
    <cfRule type="expression" dxfId="2295" priority="11153">
      <formula>$B2312="Arribado"</formula>
    </cfRule>
    <cfRule type="expression" dxfId="2302" priority="11154">
      <formula>$B2312="Liberado"</formula>
    </cfRule>
    <cfRule type="expression" dxfId="2301" priority="11155">
      <formula>$B2312="Descargado"</formula>
    </cfRule>
    <cfRule type="expression" dxfId="2300" priority="11156">
      <formula>$B2312="Frontera"</formula>
    </cfRule>
    <cfRule type="expression" dxfId="2299" priority="11157">
      <formula>$B2312="Cargado"</formula>
    </cfRule>
    <cfRule type="expression" dxfId="2298" priority="11158">
      <formula>$B2312="Cancelado"</formula>
    </cfRule>
    <cfRule type="expression" dxfId="2" priority="11159">
      <formula>$B2312="Confirmado"</formula>
    </cfRule>
    <cfRule type="expression" dxfId="2296" priority="11160">
      <formula>$B2312="Solicitado"</formula>
    </cfRule>
    <cfRule type="expression" dxfId="2295" priority="11161">
      <formula>$B2312="Arribado"</formula>
    </cfRule>
    <cfRule type="expression" dxfId="2302" priority="11234">
      <formula>$B2312="Liberado"</formula>
    </cfRule>
    <cfRule type="expression" dxfId="2295" priority="11233">
      <formula>$B2312="Arribado"</formula>
    </cfRule>
    <cfRule type="expression" dxfId="2296" priority="11232">
      <formula>$B2312="Solicitado"</formula>
    </cfRule>
    <cfRule type="expression" dxfId="2" priority="11231">
      <formula>$B2312="Confirmado"</formula>
    </cfRule>
    <cfRule type="expression" dxfId="2298" priority="11230">
      <formula>$B2312="Cancelado"</formula>
    </cfRule>
    <cfRule type="expression" dxfId="2299" priority="11229">
      <formula>$B2312="Cargado"</formula>
    </cfRule>
    <cfRule type="expression" dxfId="2300" priority="11228">
      <formula>$B2312="Frontera"</formula>
    </cfRule>
    <cfRule type="expression" dxfId="2301" priority="11227">
      <formula>$B2312="Descargado"</formula>
    </cfRule>
    <cfRule type="expression" dxfId="2302" priority="11162">
      <formula>$B2312="Liberado"</formula>
    </cfRule>
    <cfRule type="expression" dxfId="2301" priority="11163">
      <formula>$B2312="Descargado"</formula>
    </cfRule>
    <cfRule type="expression" dxfId="2300" priority="11164">
      <formula>$B2312="Frontera"</formula>
    </cfRule>
    <cfRule type="expression" dxfId="2299" priority="11165">
      <formula>$B2312="Cargado"</formula>
    </cfRule>
    <cfRule type="expression" dxfId="2298" priority="11166">
      <formula>$B2312="Cancelado"</formula>
    </cfRule>
    <cfRule type="expression" dxfId="2302" priority="11226">
      <formula>$B2312="Liberado"</formula>
    </cfRule>
    <cfRule type="expression" dxfId="2295" priority="11225">
      <formula>$B2312="Arribado"</formula>
    </cfRule>
    <cfRule type="expression" dxfId="2296" priority="11224">
      <formula>$B2312="Solicitado"</formula>
    </cfRule>
  </conditionalFormatting>
  <conditionalFormatting sqref="B2313">
    <cfRule type="expression" dxfId="2296" priority="10992">
      <formula>$B2313="Solicitado"</formula>
    </cfRule>
    <cfRule type="expression" dxfId="2" priority="10991">
      <formula>$B2313="Confirmado"</formula>
    </cfRule>
    <cfRule type="expression" dxfId="2298" priority="10990">
      <formula>$B2313="Cancelado"</formula>
    </cfRule>
    <cfRule type="expression" dxfId="2299" priority="10989">
      <formula>$B2313="Cargado"</formula>
    </cfRule>
    <cfRule type="expression" dxfId="2300" priority="10988">
      <formula>$B2313="Frontera"</formula>
    </cfRule>
    <cfRule type="expression" dxfId="2301" priority="10987">
      <formula>$B2313="Descargado"</formula>
    </cfRule>
    <cfRule type="expression" dxfId="2302" priority="10986">
      <formula>$B2313="Liberado"</formula>
    </cfRule>
    <cfRule type="expression" dxfId="2295" priority="10985">
      <formula>$B2313="Arribado"</formula>
    </cfRule>
    <cfRule type="expression" dxfId="2296" priority="10984">
      <formula>$B2313="Solicitado"</formula>
    </cfRule>
    <cfRule type="expression" dxfId="2" priority="10983">
      <formula>$B2313="Confirmado"</formula>
    </cfRule>
    <cfRule type="expression" dxfId="2298" priority="10982">
      <formula>$B2313="Cancelado"</formula>
    </cfRule>
    <cfRule type="expression" dxfId="2299" priority="10981">
      <formula>$B2313="Cargado"</formula>
    </cfRule>
    <cfRule type="expression" dxfId="2300" priority="10980">
      <formula>$B2313="Frontera"</formula>
    </cfRule>
    <cfRule type="expression" dxfId="2301" priority="10979">
      <formula>$B2313="Descargado"</formula>
    </cfRule>
    <cfRule type="expression" dxfId="2302" priority="10978">
      <formula>$B2313="Liberado"</formula>
    </cfRule>
    <cfRule type="expression" dxfId="2295" priority="10977">
      <formula>$B2313="Arribado"</formula>
    </cfRule>
    <cfRule type="expression" dxfId="2296" priority="10976">
      <formula>$B2313="Solicitado"</formula>
    </cfRule>
    <cfRule type="expression" dxfId="2" priority="10975">
      <formula>$B2313="Confirmado"</formula>
    </cfRule>
    <cfRule type="expression" dxfId="2298" priority="10974">
      <formula>$B2313="Cancelado"</formula>
    </cfRule>
    <cfRule type="expression" dxfId="2299" priority="10973">
      <formula>$B2313="Cargado"</formula>
    </cfRule>
    <cfRule type="expression" dxfId="2300" priority="10972">
      <formula>$B2313="Frontera"</formula>
    </cfRule>
    <cfRule type="expression" dxfId="2301" priority="10971">
      <formula>$B2313="Descargado"</formula>
    </cfRule>
    <cfRule type="expression" dxfId="2302" priority="10970">
      <formula>$B2313="Liberado"</formula>
    </cfRule>
    <cfRule type="expression" dxfId="2295" priority="10969">
      <formula>$B2313="Arribado"</formula>
    </cfRule>
    <cfRule type="expression" dxfId="2296" priority="10968">
      <formula>$B2313="Solicitado"</formula>
    </cfRule>
    <cfRule type="expression" dxfId="2" priority="10967">
      <formula>$B2313="Confirmado"</formula>
    </cfRule>
    <cfRule type="expression" dxfId="2298" priority="10966">
      <formula>$B2313="Cancelado"</formula>
    </cfRule>
    <cfRule type="expression" dxfId="2299" priority="10965">
      <formula>$B2313="Cargado"</formula>
    </cfRule>
    <cfRule type="expression" dxfId="2300" priority="10964">
      <formula>$B2313="Frontera"</formula>
    </cfRule>
    <cfRule type="expression" dxfId="2301" priority="10963">
      <formula>$B2313="Descargado"</formula>
    </cfRule>
    <cfRule type="expression" dxfId="2302" priority="10962">
      <formula>$B2313="Liberado"</formula>
    </cfRule>
    <cfRule type="expression" dxfId="2295" priority="10961">
      <formula>$B2313="Arribado"</formula>
    </cfRule>
    <cfRule type="expression" dxfId="2296" priority="10960">
      <formula>$B2313="Solicitado"</formula>
    </cfRule>
    <cfRule type="expression" dxfId="2" priority="10959">
      <formula>$B2313="Confirmado"</formula>
    </cfRule>
    <cfRule type="expression" dxfId="2298" priority="10958">
      <formula>$B2313="Cancelado"</formula>
    </cfRule>
    <cfRule type="expression" dxfId="2299" priority="10957">
      <formula>$B2313="Cargado"</formula>
    </cfRule>
    <cfRule type="expression" dxfId="2300" priority="10956">
      <formula>$B2313="Frontera"</formula>
    </cfRule>
    <cfRule type="expression" dxfId="2301" priority="10955">
      <formula>$B2313="Descargado"</formula>
    </cfRule>
    <cfRule type="expression" dxfId="2302" priority="10954">
      <formula>$B2313="Liberado"</formula>
    </cfRule>
    <cfRule type="expression" dxfId="2295" priority="10921">
      <formula>$B2313="Arribado"</formula>
    </cfRule>
    <cfRule type="expression" dxfId="2302" priority="10922">
      <formula>$B2313="Liberado"</formula>
    </cfRule>
    <cfRule type="expression" dxfId="2301" priority="10923">
      <formula>$B2313="Descargado"</formula>
    </cfRule>
    <cfRule type="expression" dxfId="2300" priority="10924">
      <formula>$B2313="Frontera"</formula>
    </cfRule>
    <cfRule type="expression" dxfId="2299" priority="10925">
      <formula>$B2313="Cargado"</formula>
    </cfRule>
    <cfRule type="expression" dxfId="2298" priority="10926">
      <formula>$B2313="Cancelado"</formula>
    </cfRule>
    <cfRule type="expression" dxfId="2" priority="10927">
      <formula>$B2313="Confirmado"</formula>
    </cfRule>
    <cfRule type="expression" dxfId="2296" priority="10928">
      <formula>$B2313="Solicitado"</formula>
    </cfRule>
    <cfRule type="expression" dxfId="2295" priority="10929">
      <formula>$B2313="Arribado"</formula>
    </cfRule>
    <cfRule type="expression" dxfId="2302" priority="10930">
      <formula>$B2313="Liberado"</formula>
    </cfRule>
    <cfRule type="expression" dxfId="2301" priority="10931">
      <formula>$B2313="Descargado"</formula>
    </cfRule>
    <cfRule type="expression" dxfId="2295" priority="10953">
      <formula>$B2313="Arribado"</formula>
    </cfRule>
    <cfRule type="expression" dxfId="2296" priority="10952">
      <formula>$B2313="Solicitado"</formula>
    </cfRule>
    <cfRule type="expression" dxfId="2" priority="10951">
      <formula>$B2313="Confirmado"</formula>
    </cfRule>
    <cfRule type="expression" dxfId="2298" priority="10950">
      <formula>$B2313="Cancelado"</formula>
    </cfRule>
    <cfRule type="expression" dxfId="2299" priority="10949">
      <formula>$B2313="Cargado"</formula>
    </cfRule>
    <cfRule type="expression" dxfId="2300" priority="10948">
      <formula>$B2313="Frontera"</formula>
    </cfRule>
    <cfRule type="expression" dxfId="2301" priority="10947">
      <formula>$B2313="Descargado"</formula>
    </cfRule>
    <cfRule type="expression" dxfId="2302" priority="10946">
      <formula>$B2313="Liberado"</formula>
    </cfRule>
    <cfRule type="expression" dxfId="2295" priority="10945">
      <formula>$B2313="Arribado"</formula>
    </cfRule>
    <cfRule type="expression" dxfId="2296" priority="10944">
      <formula>$B2313="Solicitado"</formula>
    </cfRule>
    <cfRule type="expression" dxfId="2" priority="10943">
      <formula>$B2313="Confirmado"</formula>
    </cfRule>
    <cfRule type="expression" dxfId="2298" priority="10942">
      <formula>$B2313="Cancelado"</formula>
    </cfRule>
    <cfRule type="expression" dxfId="2299" priority="10941">
      <formula>$B2313="Cargado"</formula>
    </cfRule>
    <cfRule type="expression" dxfId="2300" priority="10940">
      <formula>$B2313="Frontera"</formula>
    </cfRule>
    <cfRule type="expression" dxfId="2301" priority="10939">
      <formula>$B2313="Descargado"</formula>
    </cfRule>
    <cfRule type="expression" dxfId="2302" priority="10938">
      <formula>$B2313="Liberado"</formula>
    </cfRule>
    <cfRule type="expression" dxfId="2295" priority="10937">
      <formula>$B2313="Arribado"</formula>
    </cfRule>
    <cfRule type="expression" dxfId="2300" priority="10932">
      <formula>$B2313="Frontera"</formula>
    </cfRule>
    <cfRule type="expression" dxfId="2296" priority="10936">
      <formula>$B2313="Solicitado"</formula>
    </cfRule>
    <cfRule type="expression" dxfId="2" priority="10935">
      <formula>$B2313="Confirmado"</formula>
    </cfRule>
    <cfRule type="expression" dxfId="2302" priority="10866">
      <formula>$B2313="Liberado"</formula>
    </cfRule>
    <cfRule type="expression" dxfId="2301" priority="10867">
      <formula>$B2313="Descargado"</formula>
    </cfRule>
    <cfRule type="expression" dxfId="2300" priority="10868">
      <formula>$B2313="Frontera"</formula>
    </cfRule>
    <cfRule type="expression" dxfId="2299" priority="10869">
      <formula>$B2313="Cargado"</formula>
    </cfRule>
    <cfRule type="expression" dxfId="2298" priority="10870">
      <formula>$B2313="Cancelado"</formula>
    </cfRule>
    <cfRule type="expression" dxfId="2" priority="10871">
      <formula>$B2313="Confirmado"</formula>
    </cfRule>
    <cfRule type="expression" dxfId="2296" priority="10872">
      <formula>$B2313="Solicitado"</formula>
    </cfRule>
    <cfRule type="expression" dxfId="2295" priority="10873">
      <formula>$B2313="Arribado"</formula>
    </cfRule>
    <cfRule type="expression" dxfId="2302" priority="10874">
      <formula>$B2313="Liberado"</formula>
    </cfRule>
    <cfRule type="expression" dxfId="2301" priority="10875">
      <formula>$B2313="Descargado"</formula>
    </cfRule>
    <cfRule type="expression" dxfId="2300" priority="10876">
      <formula>$B2313="Frontera"</formula>
    </cfRule>
    <cfRule type="expression" dxfId="2299" priority="10877">
      <formula>$B2313="Cargado"</formula>
    </cfRule>
    <cfRule type="expression" dxfId="2298" priority="10878">
      <formula>$B2313="Cancelado"</formula>
    </cfRule>
    <cfRule type="expression" dxfId="2" priority="10879">
      <formula>$B2313="Confirmado"</formula>
    </cfRule>
    <cfRule type="expression" dxfId="2296" priority="10880">
      <formula>$B2313="Solicitado"</formula>
    </cfRule>
    <cfRule type="expression" dxfId="2295" priority="10881">
      <formula>$B2313="Arribado"</formula>
    </cfRule>
    <cfRule type="expression" dxfId="2302" priority="10882">
      <formula>$B2313="Liberado"</formula>
    </cfRule>
    <cfRule type="expression" dxfId="2301" priority="10883">
      <formula>$B2313="Descargado"</formula>
    </cfRule>
    <cfRule type="expression" dxfId="2300" priority="10884">
      <formula>$B2313="Frontera"</formula>
    </cfRule>
    <cfRule type="expression" dxfId="2299" priority="10885">
      <formula>$B2313="Cargado"</formula>
    </cfRule>
    <cfRule type="expression" dxfId="2298" priority="10886">
      <formula>$B2313="Cancelado"</formula>
    </cfRule>
    <cfRule type="expression" dxfId="2" priority="10887">
      <formula>$B2313="Confirmado"</formula>
    </cfRule>
    <cfRule type="expression" dxfId="2296" priority="10888">
      <formula>$B2313="Solicitado"</formula>
    </cfRule>
    <cfRule type="expression" dxfId="2295" priority="10889">
      <formula>$B2313="Arribado"</formula>
    </cfRule>
    <cfRule type="expression" dxfId="2302" priority="10890">
      <formula>$B2313="Liberado"</formula>
    </cfRule>
    <cfRule type="expression" dxfId="2301" priority="10891">
      <formula>$B2313="Descargado"</formula>
    </cfRule>
    <cfRule type="expression" dxfId="2299" priority="10933">
      <formula>$B2313="Cargado"</formula>
    </cfRule>
    <cfRule type="expression" dxfId="2300" priority="10892">
      <formula>$B2313="Frontera"</formula>
    </cfRule>
    <cfRule type="expression" dxfId="2299" priority="10893">
      <formula>$B2313="Cargado"</formula>
    </cfRule>
    <cfRule type="expression" dxfId="2298" priority="10894">
      <formula>$B2313="Cancelado"</formula>
    </cfRule>
    <cfRule type="expression" dxfId="2" priority="10895">
      <formula>$B2313="Confirmado"</formula>
    </cfRule>
    <cfRule type="expression" dxfId="2296" priority="10896">
      <formula>$B2313="Solicitado"</formula>
    </cfRule>
    <cfRule type="expression" dxfId="2295" priority="10897">
      <formula>$B2313="Arribado"</formula>
    </cfRule>
    <cfRule type="expression" dxfId="2302" priority="10898">
      <formula>$B2313="Liberado"</formula>
    </cfRule>
    <cfRule type="expression" dxfId="2301" priority="10899">
      <formula>$B2313="Descargado"</formula>
    </cfRule>
    <cfRule type="expression" dxfId="2300" priority="10900">
      <formula>$B2313="Frontera"</formula>
    </cfRule>
    <cfRule type="expression" dxfId="2299" priority="10901">
      <formula>$B2313="Cargado"</formula>
    </cfRule>
    <cfRule type="expression" dxfId="2298" priority="10902">
      <formula>$B2313="Cancelado"</formula>
    </cfRule>
    <cfRule type="expression" dxfId="2" priority="10903">
      <formula>$B2313="Confirmado"</formula>
    </cfRule>
    <cfRule type="expression" dxfId="2296" priority="10904">
      <formula>$B2313="Solicitado"</formula>
    </cfRule>
    <cfRule type="expression" dxfId="2295" priority="10905">
      <formula>$B2313="Arribado"</formula>
    </cfRule>
    <cfRule type="expression" dxfId="2302" priority="10906">
      <formula>$B2313="Liberado"</formula>
    </cfRule>
    <cfRule type="expression" dxfId="2301" priority="10907">
      <formula>$B2313="Descargado"</formula>
    </cfRule>
    <cfRule type="expression" dxfId="2300" priority="10908">
      <formula>$B2313="Frontera"</formula>
    </cfRule>
    <cfRule type="expression" dxfId="2299" priority="10909">
      <formula>$B2313="Cargado"</formula>
    </cfRule>
    <cfRule type="expression" dxfId="2298" priority="10910">
      <formula>$B2313="Cancelado"</formula>
    </cfRule>
    <cfRule type="expression" dxfId="2" priority="10911">
      <formula>$B2313="Confirmado"</formula>
    </cfRule>
    <cfRule type="expression" dxfId="2296" priority="10912">
      <formula>$B2313="Solicitado"</formula>
    </cfRule>
    <cfRule type="expression" dxfId="2295" priority="10913">
      <formula>$B2313="Arribado"</formula>
    </cfRule>
    <cfRule type="expression" dxfId="2302" priority="10914">
      <formula>$B2313="Liberado"</formula>
    </cfRule>
    <cfRule type="expression" dxfId="2301" priority="10915">
      <formula>$B2313="Descargado"</formula>
    </cfRule>
    <cfRule type="expression" dxfId="2300" priority="10916">
      <formula>$B2313="Frontera"</formula>
    </cfRule>
    <cfRule type="expression" dxfId="2299" priority="10917">
      <formula>$B2313="Cargado"</formula>
    </cfRule>
    <cfRule type="expression" dxfId="2298" priority="10918">
      <formula>$B2313="Cancelado"</formula>
    </cfRule>
    <cfRule type="expression" dxfId="2" priority="10919">
      <formula>$B2313="Confirmado"</formula>
    </cfRule>
    <cfRule type="expression" dxfId="2296" priority="10920">
      <formula>$B2313="Solicitado"</formula>
    </cfRule>
    <cfRule type="expression" dxfId="2298" priority="10934">
      <formula>$B2313="Cancelado"</formula>
    </cfRule>
    <cfRule type="expression" dxfId="2295" priority="10993">
      <formula>$B2313="Arribado"</formula>
    </cfRule>
  </conditionalFormatting>
  <conditionalFormatting sqref="B2323">
    <cfRule type="expression" dxfId="2299" priority="9117">
      <formula>$B2323="Cargado"</formula>
    </cfRule>
    <cfRule type="expression" dxfId="2295" priority="9225">
      <formula>$B2323="Arribado"</formula>
    </cfRule>
    <cfRule type="expression" dxfId="2302" priority="9178">
      <formula>$B2323="Liberado"</formula>
    </cfRule>
    <cfRule type="expression" dxfId="2301" priority="9179">
      <formula>$B2323="Descargado"</formula>
    </cfRule>
    <cfRule type="expression" dxfId="2300" priority="9180">
      <formula>$B2323="Frontera"</formula>
    </cfRule>
    <cfRule type="expression" dxfId="2299" priority="9181">
      <formula>$B2323="Cargado"</formula>
    </cfRule>
    <cfRule type="expression" dxfId="2298" priority="9182">
      <formula>$B2323="Cancelado"</formula>
    </cfRule>
    <cfRule type="expression" dxfId="2" priority="9183">
      <formula>$B2323="Confirmado"</formula>
    </cfRule>
    <cfRule type="expression" dxfId="2296" priority="9184">
      <formula>$B2323="Solicitado"</formula>
    </cfRule>
    <cfRule type="expression" dxfId="2296" priority="9224">
      <formula>$B2323="Solicitado"</formula>
    </cfRule>
    <cfRule type="expression" dxfId="2" priority="9223">
      <formula>$B2323="Confirmado"</formula>
    </cfRule>
    <cfRule type="expression" dxfId="2298" priority="9222">
      <formula>$B2323="Cancelado"</formula>
    </cfRule>
    <cfRule type="expression" dxfId="2299" priority="9221">
      <formula>$B2323="Cargado"</formula>
    </cfRule>
    <cfRule type="expression" dxfId="2298" priority="9150">
      <formula>$B2323="Cancelado"</formula>
    </cfRule>
    <cfRule type="expression" dxfId="2299" priority="9149">
      <formula>$B2323="Cargado"</formula>
    </cfRule>
    <cfRule type="expression" dxfId="2300" priority="9148">
      <formula>$B2323="Frontera"</formula>
    </cfRule>
    <cfRule type="expression" dxfId="2" priority="9175">
      <formula>$B2323="Confirmado"</formula>
    </cfRule>
    <cfRule type="expression" dxfId="2300" priority="9172">
      <formula>$B2323="Frontera"</formula>
    </cfRule>
    <cfRule type="expression" dxfId="2301" priority="9171">
      <formula>$B2323="Descargado"</formula>
    </cfRule>
    <cfRule type="expression" dxfId="2299" priority="9189">
      <formula>$B2323="Cargado"</formula>
    </cfRule>
    <cfRule type="expression" dxfId="2299" priority="9205">
      <formula>$B2323="Cargado"</formula>
    </cfRule>
    <cfRule type="expression" dxfId="2298" priority="9206">
      <formula>$B2323="Cancelado"</formula>
    </cfRule>
    <cfRule type="expression" dxfId="2" priority="9207">
      <formula>$B2323="Confirmado"</formula>
    </cfRule>
    <cfRule type="expression" dxfId="2296" priority="9208">
      <formula>$B2323="Solicitado"</formula>
    </cfRule>
    <cfRule type="expression" dxfId="2295" priority="9209">
      <formula>$B2323="Arribado"</formula>
    </cfRule>
    <cfRule type="expression" dxfId="2300" priority="9220">
      <formula>$B2323="Frontera"</formula>
    </cfRule>
    <cfRule type="expression" dxfId="2302" priority="9154">
      <formula>$B2323="Liberado"</formula>
    </cfRule>
    <cfRule type="expression" dxfId="2302" priority="9162">
      <formula>$B2323="Liberado"</formula>
    </cfRule>
    <cfRule type="expression" dxfId="2302" priority="9210">
      <formula>$B2323="Liberado"</formula>
    </cfRule>
    <cfRule type="expression" dxfId="2302" priority="9138">
      <formula>$B2323="Liberado"</formula>
    </cfRule>
    <cfRule type="expression" dxfId="2295" priority="9137">
      <formula>$B2323="Arribado"</formula>
    </cfRule>
    <cfRule type="expression" dxfId="2295" priority="9185">
      <formula>$B2323="Arribado"</formula>
    </cfRule>
    <cfRule type="expression" dxfId="2302" priority="9170">
      <formula>$B2323="Liberado"</formula>
    </cfRule>
    <cfRule type="expression" dxfId="2295" priority="9169">
      <formula>$B2323="Arribado"</formula>
    </cfRule>
    <cfRule type="expression" dxfId="2301" priority="9155">
      <formula>$B2323="Descargado"</formula>
    </cfRule>
    <cfRule type="expression" dxfId="2300" priority="9156">
      <formula>$B2323="Frontera"</formula>
    </cfRule>
    <cfRule type="expression" dxfId="2301" priority="9147">
      <formula>$B2323="Descargado"</formula>
    </cfRule>
    <cfRule type="expression" dxfId="2301" priority="9163">
      <formula>$B2323="Descargado"</formula>
    </cfRule>
    <cfRule type="expression" dxfId="2302" priority="9146">
      <formula>$B2323="Liberado"</formula>
    </cfRule>
    <cfRule type="expression" dxfId="2295" priority="9145">
      <formula>$B2323="Arribado"</formula>
    </cfRule>
    <cfRule type="expression" dxfId="2296" priority="9168">
      <formula>$B2323="Solicitado"</formula>
    </cfRule>
    <cfRule type="expression" dxfId="2301" priority="9211">
      <formula>$B2323="Descargado"</formula>
    </cfRule>
    <cfRule type="expression" dxfId="2300" priority="9212">
      <formula>$B2323="Frontera"</formula>
    </cfRule>
    <cfRule type="expression" dxfId="2302" priority="9186">
      <formula>$B2323="Liberado"</formula>
    </cfRule>
    <cfRule type="expression" dxfId="2301" priority="9187">
      <formula>$B2323="Descargado"</formula>
    </cfRule>
    <cfRule type="expression" dxfId="2298" priority="9134">
      <formula>$B2323="Cancelado"</formula>
    </cfRule>
    <cfRule type="expression" dxfId="2298" priority="9190">
      <formula>$B2323="Cancelado"</formula>
    </cfRule>
    <cfRule type="expression" dxfId="2300" priority="9204">
      <formula>$B2323="Frontera"</formula>
    </cfRule>
    <cfRule type="expression" dxfId="2302" priority="9218">
      <formula>$B2323="Liberado"</formula>
    </cfRule>
    <cfRule type="expression" dxfId="2301" priority="9203">
      <formula>$B2323="Descargado"</formula>
    </cfRule>
    <cfRule type="expression" dxfId="2300" priority="9164">
      <formula>$B2323="Frontera"</formula>
    </cfRule>
    <cfRule type="expression" dxfId="2" priority="9191">
      <formula>$B2323="Confirmado"</formula>
    </cfRule>
    <cfRule type="expression" dxfId="2299" priority="9213">
      <formula>$B2323="Cargado"</formula>
    </cfRule>
    <cfRule type="expression" dxfId="2298" priority="9214">
      <formula>$B2323="Cancelado"</formula>
    </cfRule>
    <cfRule type="expression" dxfId="2" priority="9135">
      <formula>$B2323="Confirmado"</formula>
    </cfRule>
    <cfRule type="expression" dxfId="2296" priority="9136">
      <formula>$B2323="Solicitado"</formula>
    </cfRule>
    <cfRule type="expression" dxfId="2302" priority="9202">
      <formula>$B2323="Liberado"</formula>
    </cfRule>
    <cfRule type="expression" dxfId="2295" priority="9201">
      <formula>$B2323="Arribado"</formula>
    </cfRule>
    <cfRule type="expression" dxfId="2296" priority="9200">
      <formula>$B2323="Solicitado"</formula>
    </cfRule>
    <cfRule type="expression" dxfId="2" priority="9199">
      <formula>$B2323="Confirmado"</formula>
    </cfRule>
    <cfRule type="expression" dxfId="2296" priority="9144">
      <formula>$B2323="Solicitado"</formula>
    </cfRule>
    <cfRule type="expression" dxfId="2" priority="9143">
      <formula>$B2323="Confirmado"</formula>
    </cfRule>
    <cfRule type="expression" dxfId="2298" priority="9142">
      <formula>$B2323="Cancelado"</formula>
    </cfRule>
    <cfRule type="expression" dxfId="2299" priority="9141">
      <formula>$B2323="Cargado"</formula>
    </cfRule>
    <cfRule type="expression" dxfId="2" priority="9215">
      <formula>$B2323="Confirmado"</formula>
    </cfRule>
    <cfRule type="expression" dxfId="2" priority="9167">
      <formula>$B2323="Confirmado"</formula>
    </cfRule>
    <cfRule type="expression" dxfId="2298" priority="9166">
      <formula>$B2323="Cancelado"</formula>
    </cfRule>
    <cfRule type="expression" dxfId="2300" priority="9140">
      <formula>$B2323="Frontera"</formula>
    </cfRule>
    <cfRule type="expression" dxfId="2299" priority="9165">
      <formula>$B2323="Cargado"</formula>
    </cfRule>
    <cfRule type="expression" dxfId="2300" priority="9188">
      <formula>$B2323="Frontera"</formula>
    </cfRule>
    <cfRule type="expression" dxfId="2295" priority="9121">
      <formula>$B2323="Arribado"</formula>
    </cfRule>
    <cfRule type="expression" dxfId="2296" priority="9216">
      <formula>$B2323="Solicitado"</formula>
    </cfRule>
    <cfRule type="expression" dxfId="2301" priority="9139">
      <formula>$B2323="Descargado"</formula>
    </cfRule>
    <cfRule type="expression" dxfId="2298" priority="9198">
      <formula>$B2323="Cancelado"</formula>
    </cfRule>
    <cfRule type="expression" dxfId="2299" priority="9197">
      <formula>$B2323="Cargado"</formula>
    </cfRule>
    <cfRule type="expression" dxfId="2300" priority="9196">
      <formula>$B2323="Frontera"</formula>
    </cfRule>
    <cfRule type="expression" dxfId="2301" priority="9195">
      <formula>$B2323="Descargado"</formula>
    </cfRule>
    <cfRule type="expression" dxfId="2302" priority="9194">
      <formula>$B2323="Liberado"</formula>
    </cfRule>
    <cfRule type="expression" dxfId="2295" priority="9193">
      <formula>$B2323="Arribado"</formula>
    </cfRule>
    <cfRule type="expression" dxfId="2296" priority="9192">
      <formula>$B2323="Solicitado"</formula>
    </cfRule>
    <cfRule type="expression" dxfId="2295" priority="9217">
      <formula>$B2323="Arribado"</formula>
    </cfRule>
    <cfRule type="expression" dxfId="2299" priority="9157">
      <formula>$B2323="Cargado"</formula>
    </cfRule>
    <cfRule type="expression" dxfId="2302" priority="9122">
      <formula>$B2323="Liberado"</formula>
    </cfRule>
    <cfRule type="expression" dxfId="2301" priority="9123">
      <formula>$B2323="Descargado"</formula>
    </cfRule>
    <cfRule type="expression" dxfId="2300" priority="9124">
      <formula>$B2323="Frontera"</formula>
    </cfRule>
    <cfRule type="expression" dxfId="2299" priority="9125">
      <formula>$B2323="Cargado"</formula>
    </cfRule>
    <cfRule type="expression" dxfId="2298" priority="9126">
      <formula>$B2323="Cancelado"</formula>
    </cfRule>
    <cfRule type="expression" dxfId="2" priority="9127">
      <formula>$B2323="Confirmado"</formula>
    </cfRule>
    <cfRule type="expression" dxfId="2296" priority="9128">
      <formula>$B2323="Solicitado"</formula>
    </cfRule>
    <cfRule type="expression" dxfId="2295" priority="9129">
      <formula>$B2323="Arribado"</formula>
    </cfRule>
    <cfRule type="expression" dxfId="2302" priority="9130">
      <formula>$B2323="Liberado"</formula>
    </cfRule>
    <cfRule type="expression" dxfId="2301" priority="9131">
      <formula>$B2323="Descargado"</formula>
    </cfRule>
    <cfRule type="expression" dxfId="2300" priority="9132">
      <formula>$B2323="Frontera"</formula>
    </cfRule>
    <cfRule type="expression" dxfId="2296" priority="9120">
      <formula>$B2323="Solicitado"</formula>
    </cfRule>
    <cfRule type="expression" dxfId="2" priority="9119">
      <formula>$B2323="Confirmado"</formula>
    </cfRule>
    <cfRule type="expression" dxfId="2298" priority="9118">
      <formula>$B2323="Cancelado"</formula>
    </cfRule>
    <cfRule type="expression" dxfId="2301" priority="9219">
      <formula>$B2323="Descargado"</formula>
    </cfRule>
    <cfRule type="expression" dxfId="2300" priority="9116">
      <formula>$B2323="Frontera"</formula>
    </cfRule>
    <cfRule type="expression" dxfId="2301" priority="9115">
      <formula>$B2323="Descargado"</formula>
    </cfRule>
    <cfRule type="expression" dxfId="2302" priority="9114">
      <formula>$B2323="Liberado"</formula>
    </cfRule>
    <cfRule type="expression" dxfId="2295" priority="9113">
      <formula>$B2323="Arribado"</formula>
    </cfRule>
    <cfRule type="expression" dxfId="2296" priority="9112">
      <formula>$B2323="Solicitado"</formula>
    </cfRule>
    <cfRule type="expression" dxfId="2" priority="9111">
      <formula>$B2323="Confirmado"</formula>
    </cfRule>
    <cfRule type="expression" dxfId="2298" priority="9110">
      <formula>$B2323="Cancelado"</formula>
    </cfRule>
    <cfRule type="expression" dxfId="2299" priority="9109">
      <formula>$B2323="Cargado"</formula>
    </cfRule>
    <cfRule type="expression" dxfId="2300" priority="9108">
      <formula>$B2323="Frontera"</formula>
    </cfRule>
    <cfRule type="expression" dxfId="2301" priority="9107">
      <formula>$B2323="Descargado"</formula>
    </cfRule>
    <cfRule type="expression" dxfId="2302" priority="9106">
      <formula>$B2323="Liberado"</formula>
    </cfRule>
    <cfRule type="expression" dxfId="2299" priority="9133">
      <formula>$B2323="Cargado"</formula>
    </cfRule>
    <cfRule type="expression" dxfId="2295" priority="9177">
      <formula>$B2323="Arribado"</formula>
    </cfRule>
    <cfRule type="expression" dxfId="2298" priority="9158">
      <formula>$B2323="Cancelado"</formula>
    </cfRule>
    <cfRule type="expression" dxfId="2" priority="9159">
      <formula>$B2323="Confirmado"</formula>
    </cfRule>
    <cfRule type="expression" dxfId="2296" priority="9160">
      <formula>$B2323="Solicitado"</formula>
    </cfRule>
    <cfRule type="expression" dxfId="2295" priority="9161">
      <formula>$B2323="Arribado"</formula>
    </cfRule>
    <cfRule type="expression" dxfId="2296" priority="9176">
      <formula>$B2323="Solicitado"</formula>
    </cfRule>
    <cfRule type="expression" dxfId="2298" priority="9174">
      <formula>$B2323="Cancelado"</formula>
    </cfRule>
    <cfRule type="expression" dxfId="2295" priority="9153">
      <formula>$B2323="Arribado"</formula>
    </cfRule>
    <cfRule type="expression" dxfId="2296" priority="9152">
      <formula>$B2323="Solicitado"</formula>
    </cfRule>
    <cfRule type="expression" dxfId="2" priority="9151">
      <formula>$B2323="Confirmado"</formula>
    </cfRule>
    <cfRule type="expression" dxfId="2295" priority="9233">
      <formula>$B2323="Arribado"</formula>
    </cfRule>
    <cfRule type="expression" dxfId="2296" priority="9232">
      <formula>$B2323="Solicitado"</formula>
    </cfRule>
    <cfRule type="expression" dxfId="2" priority="9231">
      <formula>$B2323="Confirmado"</formula>
    </cfRule>
    <cfRule type="expression" dxfId="2298" priority="9230">
      <formula>$B2323="Cancelado"</formula>
    </cfRule>
    <cfRule type="expression" dxfId="2299" priority="9229">
      <formula>$B2323="Cargado"</formula>
    </cfRule>
    <cfRule type="expression" dxfId="2300" priority="9228">
      <formula>$B2323="Frontera"</formula>
    </cfRule>
    <cfRule type="expression" dxfId="2301" priority="9227">
      <formula>$B2323="Descargado"</formula>
    </cfRule>
    <cfRule type="expression" dxfId="2302" priority="9226">
      <formula>$B2323="Liberado"</formula>
    </cfRule>
    <cfRule type="expression" dxfId="2299" priority="9173">
      <formula>$B2323="Cargado"</formula>
    </cfRule>
  </conditionalFormatting>
  <conditionalFormatting sqref="B2329">
    <cfRule type="expression" dxfId="2295" priority="9993">
      <formula>$B2329="Arribado"</formula>
    </cfRule>
    <cfRule type="expression" dxfId="2296" priority="9992">
      <formula>$B2329="Solicitado"</formula>
    </cfRule>
    <cfRule type="expression" dxfId="2" priority="9991">
      <formula>$B2329="Confirmado"</formula>
    </cfRule>
    <cfRule type="expression" dxfId="2298" priority="9990">
      <formula>$B2329="Cancelado"</formula>
    </cfRule>
    <cfRule type="expression" dxfId="2299" priority="9989">
      <formula>$B2329="Cargado"</formula>
    </cfRule>
    <cfRule type="expression" dxfId="2300" priority="9988">
      <formula>$B2329="Frontera"</formula>
    </cfRule>
    <cfRule type="expression" dxfId="2301" priority="9987">
      <formula>$B2329="Descargado"</formula>
    </cfRule>
    <cfRule type="expression" dxfId="2302" priority="9986">
      <formula>$B2329="Liberado"</formula>
    </cfRule>
    <cfRule type="expression" dxfId="2295" priority="9985">
      <formula>$B2329="Arribado"</formula>
    </cfRule>
    <cfRule type="expression" dxfId="2296" priority="9984">
      <formula>$B2329="Solicitado"</formula>
    </cfRule>
    <cfRule type="expression" dxfId="2" priority="9983">
      <formula>$B2329="Confirmado"</formula>
    </cfRule>
    <cfRule type="expression" dxfId="2298" priority="9982">
      <formula>$B2329="Cancelado"</formula>
    </cfRule>
    <cfRule type="expression" dxfId="2299" priority="9981">
      <formula>$B2329="Cargado"</formula>
    </cfRule>
    <cfRule type="expression" dxfId="2300" priority="9980">
      <formula>$B2329="Frontera"</formula>
    </cfRule>
    <cfRule type="expression" dxfId="2301" priority="9979">
      <formula>$B2329="Descargado"</formula>
    </cfRule>
    <cfRule type="expression" dxfId="2302" priority="9978">
      <formula>$B2329="Liberado"</formula>
    </cfRule>
    <cfRule type="expression" dxfId="2295" priority="9977">
      <formula>$B2329="Arribado"</formula>
    </cfRule>
    <cfRule type="expression" dxfId="2296" priority="9976">
      <formula>$B2329="Solicitado"</formula>
    </cfRule>
    <cfRule type="expression" dxfId="2" priority="9975">
      <formula>$B2329="Confirmado"</formula>
    </cfRule>
    <cfRule type="expression" dxfId="2298" priority="9974">
      <formula>$B2329="Cancelado"</formula>
    </cfRule>
    <cfRule type="expression" dxfId="2299" priority="9973">
      <formula>$B2329="Cargado"</formula>
    </cfRule>
    <cfRule type="expression" dxfId="2300" priority="9972">
      <formula>$B2329="Frontera"</formula>
    </cfRule>
    <cfRule type="expression" dxfId="2301" priority="9971">
      <formula>$B2329="Descargado"</formula>
    </cfRule>
    <cfRule type="expression" dxfId="2302" priority="9970">
      <formula>$B2329="Liberado"</formula>
    </cfRule>
    <cfRule type="expression" dxfId="2295" priority="9969">
      <formula>$B2329="Arribado"</formula>
    </cfRule>
    <cfRule type="expression" dxfId="2296" priority="9968">
      <formula>$B2329="Solicitado"</formula>
    </cfRule>
    <cfRule type="expression" dxfId="2" priority="9967">
      <formula>$B2329="Confirmado"</formula>
    </cfRule>
    <cfRule type="expression" dxfId="2298" priority="9966">
      <formula>$B2329="Cancelado"</formula>
    </cfRule>
    <cfRule type="expression" dxfId="2299" priority="9965">
      <formula>$B2329="Cargado"</formula>
    </cfRule>
    <cfRule type="expression" dxfId="2300" priority="9964">
      <formula>$B2329="Frontera"</formula>
    </cfRule>
    <cfRule type="expression" dxfId="2301" priority="9963">
      <formula>$B2329="Descargado"</formula>
    </cfRule>
    <cfRule type="expression" dxfId="2302" priority="9962">
      <formula>$B2329="Liberado"</formula>
    </cfRule>
    <cfRule type="expression" dxfId="2295" priority="9961">
      <formula>$B2329="Arribado"</formula>
    </cfRule>
    <cfRule type="expression" dxfId="2296" priority="9960">
      <formula>$B2329="Solicitado"</formula>
    </cfRule>
    <cfRule type="expression" dxfId="2" priority="9959">
      <formula>$B2329="Confirmado"</formula>
    </cfRule>
    <cfRule type="expression" dxfId="2299" priority="9957">
      <formula>$B2329="Cargado"</formula>
    </cfRule>
    <cfRule type="expression" dxfId="2300" priority="9956">
      <formula>$B2329="Frontera"</formula>
    </cfRule>
    <cfRule type="expression" dxfId="2301" priority="9955">
      <formula>$B2329="Descargado"</formula>
    </cfRule>
    <cfRule type="expression" dxfId="2302" priority="9954">
      <formula>$B2329="Liberado"</formula>
    </cfRule>
    <cfRule type="expression" dxfId="2295" priority="9953">
      <formula>$B2329="Arribado"</formula>
    </cfRule>
    <cfRule type="expression" dxfId="2302" priority="9930">
      <formula>$B2329="Liberado"</formula>
    </cfRule>
    <cfRule type="expression" dxfId="2301" priority="9931">
      <formula>$B2329="Descargado"</formula>
    </cfRule>
    <cfRule type="expression" dxfId="2300" priority="9932">
      <formula>$B2329="Frontera"</formula>
    </cfRule>
    <cfRule type="expression" dxfId="2296" priority="9952">
      <formula>$B2329="Solicitado"</formula>
    </cfRule>
    <cfRule type="expression" dxfId="2" priority="9951">
      <formula>$B2329="Confirmado"</formula>
    </cfRule>
    <cfRule type="expression" dxfId="2298" priority="9950">
      <formula>$B2329="Cancelado"</formula>
    </cfRule>
    <cfRule type="expression" dxfId="2299" priority="9949">
      <formula>$B2329="Cargado"</formula>
    </cfRule>
    <cfRule type="expression" dxfId="2300" priority="9948">
      <formula>$B2329="Frontera"</formula>
    </cfRule>
    <cfRule type="expression" dxfId="2301" priority="9947">
      <formula>$B2329="Descargado"</formula>
    </cfRule>
    <cfRule type="expression" dxfId="2302" priority="9946">
      <formula>$B2329="Liberado"</formula>
    </cfRule>
    <cfRule type="expression" dxfId="2295" priority="9945">
      <formula>$B2329="Arribado"</formula>
    </cfRule>
    <cfRule type="expression" dxfId="2299" priority="9933">
      <formula>$B2329="Cargado"</formula>
    </cfRule>
    <cfRule type="expression" dxfId="2298" priority="9934">
      <formula>$B2329="Cancelado"</formula>
    </cfRule>
    <cfRule type="expression" dxfId="2" priority="9935">
      <formula>$B2329="Confirmado"</formula>
    </cfRule>
    <cfRule type="expression" dxfId="2296" priority="9936">
      <formula>$B2329="Solicitado"</formula>
    </cfRule>
    <cfRule type="expression" dxfId="2295" priority="9937">
      <formula>$B2329="Arribado"</formula>
    </cfRule>
    <cfRule type="expression" dxfId="2302" priority="9938">
      <formula>$B2329="Liberado"</formula>
    </cfRule>
    <cfRule type="expression" dxfId="2301" priority="9939">
      <formula>$B2329="Descargado"</formula>
    </cfRule>
    <cfRule type="expression" dxfId="2300" priority="9940">
      <formula>$B2329="Frontera"</formula>
    </cfRule>
    <cfRule type="expression" dxfId="2299" priority="9941">
      <formula>$B2329="Cargado"</formula>
    </cfRule>
    <cfRule type="expression" dxfId="2298" priority="9942">
      <formula>$B2329="Cancelado"</formula>
    </cfRule>
    <cfRule type="expression" dxfId="2" priority="9943">
      <formula>$B2329="Confirmado"</formula>
    </cfRule>
    <cfRule type="expression" dxfId="2296" priority="9944">
      <formula>$B2329="Solicitado"</formula>
    </cfRule>
    <cfRule type="expression" dxfId="2298" priority="9958">
      <formula>$B2329="Cancelado"</formula>
    </cfRule>
    <cfRule type="expression" dxfId="2302" priority="9994">
      <formula>$B2329="Liberado"</formula>
    </cfRule>
    <cfRule type="expression" dxfId="2301" priority="9995">
      <formula>$B2329="Descargado"</formula>
    </cfRule>
    <cfRule type="expression" dxfId="2300" priority="9996">
      <formula>$B2329="Frontera"</formula>
    </cfRule>
    <cfRule type="expression" dxfId="2299" priority="9997">
      <formula>$B2329="Cargado"</formula>
    </cfRule>
    <cfRule type="expression" dxfId="2298" priority="9998">
      <formula>$B2329="Cancelado"</formula>
    </cfRule>
    <cfRule type="expression" dxfId="2" priority="9999">
      <formula>$B2329="Confirmado"</formula>
    </cfRule>
    <cfRule type="expression" dxfId="2296" priority="10000">
      <formula>$B2329="Solicitado"</formula>
    </cfRule>
    <cfRule type="expression" dxfId="2295" priority="10001">
      <formula>$B2329="Arribado"</formula>
    </cfRule>
    <cfRule type="expression" dxfId="2302" priority="10002">
      <formula>$B2329="Liberado"</formula>
    </cfRule>
    <cfRule type="expression" dxfId="2301" priority="10003">
      <formula>$B2329="Descargado"</formula>
    </cfRule>
    <cfRule type="expression" dxfId="2300" priority="10004">
      <formula>$B2329="Frontera"</formula>
    </cfRule>
    <cfRule type="expression" dxfId="2299" priority="10005">
      <formula>$B2329="Cargado"</formula>
    </cfRule>
    <cfRule type="expression" dxfId="2298" priority="10006">
      <formula>$B2329="Cancelado"</formula>
    </cfRule>
    <cfRule type="expression" dxfId="2" priority="10007">
      <formula>$B2329="Confirmado"</formula>
    </cfRule>
    <cfRule type="expression" dxfId="2296" priority="10008">
      <formula>$B2329="Solicitado"</formula>
    </cfRule>
    <cfRule type="expression" dxfId="2295" priority="10025">
      <formula>$B2329="Arribado"</formula>
    </cfRule>
    <cfRule type="expression" dxfId="2302" priority="10026">
      <formula>$B2329="Liberado"</formula>
    </cfRule>
    <cfRule type="expression" dxfId="2301" priority="10027">
      <formula>$B2329="Descargado"</formula>
    </cfRule>
    <cfRule type="expression" dxfId="2300" priority="10028">
      <formula>$B2329="Frontera"</formula>
    </cfRule>
    <cfRule type="expression" dxfId="2299" priority="10029">
      <formula>$B2329="Cargado"</formula>
    </cfRule>
    <cfRule type="expression" dxfId="2298" priority="10030">
      <formula>$B2329="Cancelado"</formula>
    </cfRule>
    <cfRule type="expression" dxfId="2" priority="10031">
      <formula>$B2329="Confirmado"</formula>
    </cfRule>
    <cfRule type="expression" dxfId="2296" priority="10032">
      <formula>$B2329="Solicitado"</formula>
    </cfRule>
    <cfRule type="expression" dxfId="2295" priority="10033">
      <formula>$B2329="Arribado"</formula>
    </cfRule>
    <cfRule type="expression" dxfId="2302" priority="10034">
      <formula>$B2329="Liberado"</formula>
    </cfRule>
    <cfRule type="expression" dxfId="2301" priority="10035">
      <formula>$B2329="Descargado"</formula>
    </cfRule>
    <cfRule type="expression" dxfId="2295" priority="10009">
      <formula>$B2329="Arribado"</formula>
    </cfRule>
    <cfRule type="expression" dxfId="2302" priority="10010">
      <formula>$B2329="Liberado"</formula>
    </cfRule>
    <cfRule type="expression" dxfId="2301" priority="10011">
      <formula>$B2329="Descargado"</formula>
    </cfRule>
    <cfRule type="expression" dxfId="2300" priority="10012">
      <formula>$B2329="Frontera"</formula>
    </cfRule>
    <cfRule type="expression" dxfId="2299" priority="10013">
      <formula>$B2329="Cargado"</formula>
    </cfRule>
    <cfRule type="expression" dxfId="2298" priority="10014">
      <formula>$B2329="Cancelado"</formula>
    </cfRule>
    <cfRule type="expression" dxfId="2" priority="10015">
      <formula>$B2329="Confirmado"</formula>
    </cfRule>
    <cfRule type="expression" dxfId="2295" priority="10049">
      <formula>$B2329="Arribado"</formula>
    </cfRule>
    <cfRule type="expression" dxfId="2296" priority="10016">
      <formula>$B2329="Solicitado"</formula>
    </cfRule>
    <cfRule type="expression" dxfId="2295" priority="10017">
      <formula>$B2329="Arribado"</formula>
    </cfRule>
    <cfRule type="expression" dxfId="2302" priority="10018">
      <formula>$B2329="Liberado"</formula>
    </cfRule>
    <cfRule type="expression" dxfId="2301" priority="10019">
      <formula>$B2329="Descargado"</formula>
    </cfRule>
    <cfRule type="expression" dxfId="2300" priority="10020">
      <formula>$B2329="Frontera"</formula>
    </cfRule>
    <cfRule type="expression" dxfId="2299" priority="10021">
      <formula>$B2329="Cargado"</formula>
    </cfRule>
    <cfRule type="expression" dxfId="2298" priority="10022">
      <formula>$B2329="Cancelado"</formula>
    </cfRule>
    <cfRule type="expression" dxfId="2296" priority="10048">
      <formula>$B2329="Solicitado"</formula>
    </cfRule>
    <cfRule type="expression" dxfId="2" priority="10047">
      <formula>$B2329="Confirmado"</formula>
    </cfRule>
    <cfRule type="expression" dxfId="2298" priority="10046">
      <formula>$B2329="Cancelado"</formula>
    </cfRule>
    <cfRule type="expression" dxfId="2299" priority="10045">
      <formula>$B2329="Cargado"</formula>
    </cfRule>
    <cfRule type="expression" dxfId="2300" priority="10044">
      <formula>$B2329="Frontera"</formula>
    </cfRule>
    <cfRule type="expression" dxfId="2301" priority="10043">
      <formula>$B2329="Descargado"</formula>
    </cfRule>
    <cfRule type="expression" dxfId="2302" priority="10042">
      <formula>$B2329="Liberado"</formula>
    </cfRule>
    <cfRule type="expression" dxfId="2295" priority="10041">
      <formula>$B2329="Arribado"</formula>
    </cfRule>
    <cfRule type="expression" dxfId="2296" priority="10040">
      <formula>$B2329="Solicitado"</formula>
    </cfRule>
    <cfRule type="expression" dxfId="2" priority="10039">
      <formula>$B2329="Confirmado"</formula>
    </cfRule>
    <cfRule type="expression" dxfId="2298" priority="10038">
      <formula>$B2329="Cancelado"</formula>
    </cfRule>
    <cfRule type="expression" dxfId="2299" priority="10037">
      <formula>$B2329="Cargado"</formula>
    </cfRule>
    <cfRule type="expression" dxfId="2300" priority="10036">
      <formula>$B2329="Frontera"</formula>
    </cfRule>
    <cfRule type="expression" dxfId="2" priority="10023">
      <formula>$B2329="Confirmado"</formula>
    </cfRule>
    <cfRule type="expression" dxfId="2296" priority="10024">
      <formula>$B2329="Solicitado"</formula>
    </cfRule>
    <cfRule type="expression" dxfId="2302" priority="9922">
      <formula>$B2329="Liberado"</formula>
    </cfRule>
    <cfRule type="expression" dxfId="2301" priority="9923">
      <formula>$B2329="Descargado"</formula>
    </cfRule>
    <cfRule type="expression" dxfId="2300" priority="9924">
      <formula>$B2329="Frontera"</formula>
    </cfRule>
    <cfRule type="expression" dxfId="2299" priority="9925">
      <formula>$B2329="Cargado"</formula>
    </cfRule>
    <cfRule type="expression" dxfId="2298" priority="9926">
      <formula>$B2329="Cancelado"</formula>
    </cfRule>
    <cfRule type="expression" dxfId="2" priority="9927">
      <formula>$B2329="Confirmado"</formula>
    </cfRule>
    <cfRule type="expression" dxfId="2296" priority="9928">
      <formula>$B2329="Solicitado"</formula>
    </cfRule>
    <cfRule type="expression" dxfId="2295" priority="9929">
      <formula>$B2329="Arribado"</formula>
    </cfRule>
  </conditionalFormatting>
  <conditionalFormatting sqref="B2330">
    <cfRule type="expression" dxfId="2299" priority="9677">
      <formula>$B2330="Cargado"</formula>
    </cfRule>
    <cfRule type="expression" dxfId="2298" priority="9678">
      <formula>$B2330="Cancelado"</formula>
    </cfRule>
    <cfRule type="expression" dxfId="2" priority="9679">
      <formula>$B2330="Confirmado"</formula>
    </cfRule>
    <cfRule type="expression" dxfId="2296" priority="9680">
      <formula>$B2330="Solicitado"</formula>
    </cfRule>
    <cfRule type="expression" dxfId="2295" priority="9681">
      <formula>$B2330="Arribado"</formula>
    </cfRule>
    <cfRule type="expression" dxfId="2295" priority="9721">
      <formula>$B2330="Arribado"</formula>
    </cfRule>
    <cfRule type="expression" dxfId="2302" priority="9722">
      <formula>$B2330="Liberado"</formula>
    </cfRule>
    <cfRule type="expression" dxfId="2301" priority="9723">
      <formula>$B2330="Descargado"</formula>
    </cfRule>
    <cfRule type="expression" dxfId="2300" priority="9724">
      <formula>$B2330="Frontera"</formula>
    </cfRule>
    <cfRule type="expression" dxfId="2299" priority="9725">
      <formula>$B2330="Cargado"</formula>
    </cfRule>
    <cfRule type="expression" dxfId="2299" priority="9701">
      <formula>$B2330="Cargado"</formula>
    </cfRule>
    <cfRule type="expression" dxfId="2300" priority="9700">
      <formula>$B2330="Frontera"</formula>
    </cfRule>
    <cfRule type="expression" dxfId="2301" priority="9699">
      <formula>$B2330="Descargado"</formula>
    </cfRule>
    <cfRule type="expression" dxfId="2302" priority="9698">
      <formula>$B2330="Liberado"</formula>
    </cfRule>
    <cfRule type="expression" dxfId="2295" priority="9697">
      <formula>$B2330="Arribado"</formula>
    </cfRule>
    <cfRule type="expression" dxfId="2302" priority="9682">
      <formula>$B2330="Liberado"</formula>
    </cfRule>
    <cfRule type="expression" dxfId="2302" priority="9690">
      <formula>$B2330="Liberado"</formula>
    </cfRule>
    <cfRule type="expression" dxfId="2295" priority="9689">
      <formula>$B2330="Arribado"</formula>
    </cfRule>
    <cfRule type="expression" dxfId="2301" priority="9683">
      <formula>$B2330="Descargado"</formula>
    </cfRule>
    <cfRule type="expression" dxfId="2301" priority="9691">
      <formula>$B2330="Descargado"</formula>
    </cfRule>
    <cfRule type="expression" dxfId="2300" priority="9692">
      <formula>$B2330="Frontera"</formula>
    </cfRule>
    <cfRule type="expression" dxfId="2299" priority="9693">
      <formula>$B2330="Cargado"</formula>
    </cfRule>
    <cfRule type="expression" dxfId="2298" priority="9694">
      <formula>$B2330="Cancelado"</formula>
    </cfRule>
    <cfRule type="expression" dxfId="2" priority="9695">
      <formula>$B2330="Confirmado"</formula>
    </cfRule>
    <cfRule type="expression" dxfId="2296" priority="9696">
      <formula>$B2330="Solicitado"</formula>
    </cfRule>
    <cfRule type="expression" dxfId="2296" priority="9712">
      <formula>$B2330="Solicitado"</formula>
    </cfRule>
    <cfRule type="expression" dxfId="2298" priority="9702">
      <formula>$B2330="Cancelado"</formula>
    </cfRule>
    <cfRule type="expression" dxfId="2" priority="9703">
      <formula>$B2330="Confirmado"</formula>
    </cfRule>
    <cfRule type="expression" dxfId="2296" priority="9704">
      <formula>$B2330="Solicitado"</formula>
    </cfRule>
    <cfRule type="expression" dxfId="2" priority="9687">
      <formula>$B2330="Confirmado"</formula>
    </cfRule>
    <cfRule type="expression" dxfId="2300" priority="9740">
      <formula>$B2330="Frontera"</formula>
    </cfRule>
    <cfRule type="expression" dxfId="2300" priority="9684">
      <formula>$B2330="Frontera"</formula>
    </cfRule>
    <cfRule type="expression" dxfId="2302" priority="9666">
      <formula>$B2330="Liberado"</formula>
    </cfRule>
    <cfRule type="expression" dxfId="2295" priority="9705">
      <formula>$B2330="Arribado"</formula>
    </cfRule>
    <cfRule type="expression" dxfId="2302" priority="9706">
      <formula>$B2330="Liberado"</formula>
    </cfRule>
    <cfRule type="expression" dxfId="2301" priority="9707">
      <formula>$B2330="Descargado"</formula>
    </cfRule>
    <cfRule type="expression" dxfId="2300" priority="9708">
      <formula>$B2330="Frontera"</formula>
    </cfRule>
    <cfRule type="expression" dxfId="2299" priority="9709">
      <formula>$B2330="Cargado"</formula>
    </cfRule>
    <cfRule type="expression" dxfId="2" priority="9711">
      <formula>$B2330="Confirmado"</formula>
    </cfRule>
    <cfRule type="expression" dxfId="2299" priority="9685">
      <formula>$B2330="Cargado"</formula>
    </cfRule>
    <cfRule type="expression" dxfId="2298" priority="9710">
      <formula>$B2330="Cancelado"</formula>
    </cfRule>
    <cfRule type="expression" dxfId="2295" priority="9753">
      <formula>$B2330="Arribado"</formula>
    </cfRule>
    <cfRule type="expression" dxfId="2301" priority="9739">
      <formula>$B2330="Descargado"</formula>
    </cfRule>
    <cfRule type="expression" dxfId="2296" priority="9688">
      <formula>$B2330="Solicitado"</formula>
    </cfRule>
    <cfRule type="expression" dxfId="2302" priority="9738">
      <formula>$B2330="Liberado"</formula>
    </cfRule>
    <cfRule type="expression" dxfId="2295" priority="9737">
      <formula>$B2330="Arribado"</formula>
    </cfRule>
    <cfRule type="expression" dxfId="2296" priority="9736">
      <formula>$B2330="Solicitado"</formula>
    </cfRule>
    <cfRule type="expression" dxfId="2" priority="9735">
      <formula>$B2330="Confirmado"</formula>
    </cfRule>
    <cfRule type="expression" dxfId="2298" priority="9734">
      <formula>$B2330="Cancelado"</formula>
    </cfRule>
    <cfRule type="expression" dxfId="2299" priority="9733">
      <formula>$B2330="Cargado"</formula>
    </cfRule>
    <cfRule type="expression" dxfId="2300" priority="9732">
      <formula>$B2330="Frontera"</formula>
    </cfRule>
    <cfRule type="expression" dxfId="2301" priority="9731">
      <formula>$B2330="Descargado"</formula>
    </cfRule>
    <cfRule type="expression" dxfId="2302" priority="9730">
      <formula>$B2330="Liberado"</formula>
    </cfRule>
    <cfRule type="expression" dxfId="2302" priority="9650">
      <formula>$B2330="Liberado"</formula>
    </cfRule>
    <cfRule type="expression" dxfId="2301" priority="9651">
      <formula>$B2330="Descargado"</formula>
    </cfRule>
    <cfRule type="expression" dxfId="2300" priority="9652">
      <formula>$B2330="Frontera"</formula>
    </cfRule>
    <cfRule type="expression" dxfId="2299" priority="9653">
      <formula>$B2330="Cargado"</formula>
    </cfRule>
    <cfRule type="expression" dxfId="2295" priority="9729">
      <formula>$B2330="Arribado"</formula>
    </cfRule>
    <cfRule type="expression" dxfId="2296" priority="9728">
      <formula>$B2330="Solicitado"</formula>
    </cfRule>
    <cfRule type="expression" dxfId="2295" priority="9713">
      <formula>$B2330="Arribado"</formula>
    </cfRule>
    <cfRule type="expression" dxfId="2302" priority="9714">
      <formula>$B2330="Liberado"</formula>
    </cfRule>
    <cfRule type="expression" dxfId="2301" priority="9715">
      <formula>$B2330="Descargado"</formula>
    </cfRule>
    <cfRule type="expression" dxfId="2300" priority="9716">
      <formula>$B2330="Frontera"</formula>
    </cfRule>
    <cfRule type="expression" dxfId="2299" priority="9717">
      <formula>$B2330="Cargado"</formula>
    </cfRule>
    <cfRule type="expression" dxfId="2298" priority="9718">
      <formula>$B2330="Cancelado"</formula>
    </cfRule>
    <cfRule type="expression" dxfId="2298" priority="9654">
      <formula>$B2330="Cancelado"</formula>
    </cfRule>
    <cfRule type="expression" dxfId="2" priority="9655">
      <formula>$B2330="Confirmado"</formula>
    </cfRule>
    <cfRule type="expression" dxfId="2296" priority="9656">
      <formula>$B2330="Solicitado"</formula>
    </cfRule>
    <cfRule type="expression" dxfId="2295" priority="9657">
      <formula>$B2330="Arribado"</formula>
    </cfRule>
    <cfRule type="expression" dxfId="2299" priority="9741">
      <formula>$B2330="Cargado"</formula>
    </cfRule>
    <cfRule type="expression" dxfId="2298" priority="9742">
      <formula>$B2330="Cancelado"</formula>
    </cfRule>
    <cfRule type="expression" dxfId="2" priority="9743">
      <formula>$B2330="Confirmado"</formula>
    </cfRule>
    <cfRule type="expression" dxfId="2296" priority="9744">
      <formula>$B2330="Solicitado"</formula>
    </cfRule>
    <cfRule type="expression" dxfId="2295" priority="9745">
      <formula>$B2330="Arribado"</formula>
    </cfRule>
    <cfRule type="expression" dxfId="2302" priority="9746">
      <formula>$B2330="Liberado"</formula>
    </cfRule>
    <cfRule type="expression" dxfId="2301" priority="9747">
      <formula>$B2330="Descargado"</formula>
    </cfRule>
    <cfRule type="expression" dxfId="2300" priority="9748">
      <formula>$B2330="Frontera"</formula>
    </cfRule>
    <cfRule type="expression" dxfId="2299" priority="9749">
      <formula>$B2330="Cargado"</formula>
    </cfRule>
    <cfRule type="expression" dxfId="2298" priority="9750">
      <formula>$B2330="Cancelado"</formula>
    </cfRule>
    <cfRule type="expression" dxfId="2" priority="9751">
      <formula>$B2330="Confirmado"</formula>
    </cfRule>
    <cfRule type="expression" dxfId="2296" priority="9752">
      <formula>$B2330="Solicitado"</formula>
    </cfRule>
    <cfRule type="expression" dxfId="2302" priority="9754">
      <formula>$B2330="Liberado"</formula>
    </cfRule>
    <cfRule type="expression" dxfId="2301" priority="9755">
      <formula>$B2330="Descargado"</formula>
    </cfRule>
    <cfRule type="expression" dxfId="2300" priority="9756">
      <formula>$B2330="Frontera"</formula>
    </cfRule>
    <cfRule type="expression" dxfId="2299" priority="9757">
      <formula>$B2330="Cargado"</formula>
    </cfRule>
    <cfRule type="expression" dxfId="2298" priority="9758">
      <formula>$B2330="Cancelado"</formula>
    </cfRule>
    <cfRule type="expression" dxfId="2" priority="9759">
      <formula>$B2330="Confirmado"</formula>
    </cfRule>
    <cfRule type="expression" dxfId="2296" priority="9760">
      <formula>$B2330="Solicitado"</formula>
    </cfRule>
    <cfRule type="expression" dxfId="2295" priority="9761">
      <formula>$B2330="Arribado"</formula>
    </cfRule>
    <cfRule type="expression" dxfId="2302" priority="9762">
      <formula>$B2330="Liberado"</formula>
    </cfRule>
    <cfRule type="expression" dxfId="2301" priority="9763">
      <formula>$B2330="Descargado"</formula>
    </cfRule>
    <cfRule type="expression" dxfId="2300" priority="9764">
      <formula>$B2330="Frontera"</formula>
    </cfRule>
    <cfRule type="expression" dxfId="2299" priority="9765">
      <formula>$B2330="Cargado"</formula>
    </cfRule>
    <cfRule type="expression" dxfId="2298" priority="9766">
      <formula>$B2330="Cancelado"</formula>
    </cfRule>
    <cfRule type="expression" dxfId="2" priority="9767">
      <formula>$B2330="Confirmado"</formula>
    </cfRule>
    <cfRule type="expression" dxfId="2296" priority="9768">
      <formula>$B2330="Solicitado"</formula>
    </cfRule>
    <cfRule type="expression" dxfId="2295" priority="9769">
      <formula>$B2330="Arribado"</formula>
    </cfRule>
    <cfRule type="expression" dxfId="2302" priority="9770">
      <formula>$B2330="Liberado"</formula>
    </cfRule>
    <cfRule type="expression" dxfId="2301" priority="9771">
      <formula>$B2330="Descargado"</formula>
    </cfRule>
    <cfRule type="expression" dxfId="2300" priority="9772">
      <formula>$B2330="Frontera"</formula>
    </cfRule>
    <cfRule type="expression" dxfId="2299" priority="9773">
      <formula>$B2330="Cargado"</formula>
    </cfRule>
    <cfRule type="expression" dxfId="2298" priority="9774">
      <formula>$B2330="Cancelado"</formula>
    </cfRule>
    <cfRule type="expression" dxfId="2296" priority="9776">
      <formula>$B2330="Solicitado"</formula>
    </cfRule>
    <cfRule type="expression" dxfId="2295" priority="9777">
      <formula>$B2330="Arribado"</formula>
    </cfRule>
    <cfRule type="expression" dxfId="2302" priority="9658">
      <formula>$B2330="Liberado"</formula>
    </cfRule>
    <cfRule type="expression" dxfId="2301" priority="9659">
      <formula>$B2330="Descargado"</formula>
    </cfRule>
    <cfRule type="expression" dxfId="2300" priority="9660">
      <formula>$B2330="Frontera"</formula>
    </cfRule>
    <cfRule type="expression" dxfId="2299" priority="9661">
      <formula>$B2330="Cargado"</formula>
    </cfRule>
    <cfRule type="expression" dxfId="2298" priority="9662">
      <formula>$B2330="Cancelado"</formula>
    </cfRule>
    <cfRule type="expression" dxfId="2" priority="9663">
      <formula>$B2330="Confirmado"</formula>
    </cfRule>
    <cfRule type="expression" dxfId="2296" priority="9664">
      <formula>$B2330="Solicitado"</formula>
    </cfRule>
    <cfRule type="expression" dxfId="2295" priority="9665">
      <formula>$B2330="Arribado"</formula>
    </cfRule>
    <cfRule type="expression" dxfId="2301" priority="9667">
      <formula>$B2330="Descargado"</formula>
    </cfRule>
    <cfRule type="expression" dxfId="2300" priority="9668">
      <formula>$B2330="Frontera"</formula>
    </cfRule>
    <cfRule type="expression" dxfId="2299" priority="9669">
      <formula>$B2330="Cargado"</formula>
    </cfRule>
    <cfRule type="expression" dxfId="2" priority="9719">
      <formula>$B2330="Confirmado"</formula>
    </cfRule>
    <cfRule type="expression" dxfId="2298" priority="9670">
      <formula>$B2330="Cancelado"</formula>
    </cfRule>
    <cfRule type="expression" dxfId="2" priority="9671">
      <formula>$B2330="Confirmado"</formula>
    </cfRule>
    <cfRule type="expression" dxfId="2296" priority="9672">
      <formula>$B2330="Solicitado"</formula>
    </cfRule>
    <cfRule type="expression" dxfId="2295" priority="9673">
      <formula>$B2330="Arribado"</formula>
    </cfRule>
    <cfRule type="expression" dxfId="2296" priority="9720">
      <formula>$B2330="Solicitado"</formula>
    </cfRule>
    <cfRule type="expression" dxfId="2302" priority="9674">
      <formula>$B2330="Liberado"</formula>
    </cfRule>
    <cfRule type="expression" dxfId="2301" priority="9675">
      <formula>$B2330="Descargado"</formula>
    </cfRule>
    <cfRule type="expression" dxfId="2300" priority="9676">
      <formula>$B2330="Frontera"</formula>
    </cfRule>
    <cfRule type="expression" dxfId="2" priority="9727">
      <formula>$B2330="Confirmado"</formula>
    </cfRule>
    <cfRule type="expression" dxfId="2298" priority="9726">
      <formula>$B2330="Cancelado"</formula>
    </cfRule>
    <cfRule type="expression" dxfId="2298" priority="9686">
      <formula>$B2330="Cancelado"</formula>
    </cfRule>
    <cfRule type="expression" dxfId="2" priority="9775">
      <formula>$B2330="Confirmado"</formula>
    </cfRule>
  </conditionalFormatting>
  <conditionalFormatting sqref="B2331:B2336 B2338:B2347">
    <cfRule type="expression" dxfId="2" priority="9439">
      <formula>$B2331="Confirmado"</formula>
    </cfRule>
    <cfRule type="expression" dxfId="2296" priority="9440">
      <formula>$B2331="Solicitado"</formula>
    </cfRule>
    <cfRule type="expression" dxfId="2295" priority="9441">
      <formula>$B2331="Arribado"</formula>
    </cfRule>
    <cfRule type="expression" dxfId="2302" priority="9442">
      <formula>$B2331="Liberado"</formula>
    </cfRule>
    <cfRule type="expression" dxfId="2301" priority="9443">
      <formula>$B2331="Descargado"</formula>
    </cfRule>
    <cfRule type="expression" dxfId="2300" priority="9444">
      <formula>$B2331="Frontera"</formula>
    </cfRule>
    <cfRule type="expression" dxfId="2299" priority="9445">
      <formula>$B2331="Cargado"</formula>
    </cfRule>
    <cfRule type="expression" dxfId="2298" priority="9446">
      <formula>$B2331="Cancelado"</formula>
    </cfRule>
    <cfRule type="expression" dxfId="2" priority="9447">
      <formula>$B2331="Confirmado"</formula>
    </cfRule>
    <cfRule type="expression" dxfId="2296" priority="9448">
      <formula>$B2331="Solicitado"</formula>
    </cfRule>
    <cfRule type="expression" dxfId="2295" priority="9449">
      <formula>$B2331="Arribado"</formula>
    </cfRule>
    <cfRule type="expression" dxfId="2302" priority="9450">
      <formula>$B2331="Liberado"</formula>
    </cfRule>
    <cfRule type="expression" dxfId="2301" priority="9451">
      <formula>$B2331="Descargado"</formula>
    </cfRule>
    <cfRule type="expression" dxfId="2300" priority="9452">
      <formula>$B2331="Frontera"</formula>
    </cfRule>
    <cfRule type="expression" dxfId="2299" priority="9453">
      <formula>$B2331="Cargado"</formula>
    </cfRule>
    <cfRule type="expression" dxfId="2298" priority="9454">
      <formula>$B2331="Cancelado"</formula>
    </cfRule>
    <cfRule type="expression" dxfId="2" priority="9455">
      <formula>$B2331="Confirmado"</formula>
    </cfRule>
    <cfRule type="expression" dxfId="2296" priority="9456">
      <formula>$B2331="Solicitado"</formula>
    </cfRule>
    <cfRule type="expression" dxfId="2299" priority="9477">
      <formula>$B2331="Cargado"</formula>
    </cfRule>
    <cfRule type="expression" dxfId="2295" priority="9457">
      <formula>$B2331="Arribado"</formula>
    </cfRule>
    <cfRule type="expression" dxfId="2301" priority="9459">
      <formula>$B2331="Descargado"</formula>
    </cfRule>
    <cfRule type="expression" dxfId="2300" priority="9460">
      <formula>$B2331="Frontera"</formula>
    </cfRule>
    <cfRule type="expression" dxfId="2299" priority="9461">
      <formula>$B2331="Cargado"</formula>
    </cfRule>
    <cfRule type="expression" dxfId="2302" priority="9394">
      <formula>$B2331="Liberado"</formula>
    </cfRule>
    <cfRule type="expression" dxfId="2301" priority="9395">
      <formula>$B2331="Descargado"</formula>
    </cfRule>
    <cfRule type="expression" dxfId="2300" priority="9396">
      <formula>$B2331="Frontera"</formula>
    </cfRule>
    <cfRule type="expression" dxfId="2299" priority="9397">
      <formula>$B2331="Cargado"</formula>
    </cfRule>
    <cfRule type="expression" dxfId="2298" priority="9398">
      <formula>$B2331="Cancelado"</formula>
    </cfRule>
    <cfRule type="expression" dxfId="2" priority="9399">
      <formula>$B2331="Confirmado"</formula>
    </cfRule>
    <cfRule type="expression" dxfId="2298" priority="9462">
      <formula>$B2331="Cancelado"</formula>
    </cfRule>
    <cfRule type="expression" dxfId="2" priority="9463">
      <formula>$B2331="Confirmado"</formula>
    </cfRule>
    <cfRule type="expression" dxfId="2296" priority="9464">
      <formula>$B2331="Solicitado"</formula>
    </cfRule>
    <cfRule type="expression" dxfId="2296" priority="9400">
      <formula>$B2331="Solicitado"</formula>
    </cfRule>
    <cfRule type="expression" dxfId="2296" priority="9384">
      <formula>$B2331="Solicitado"</formula>
    </cfRule>
    <cfRule type="expression" dxfId="2" priority="9383">
      <formula>$B2331="Confirmado"</formula>
    </cfRule>
    <cfRule type="expression" dxfId="2295" priority="9465">
      <formula>$B2331="Arribado"</formula>
    </cfRule>
    <cfRule type="expression" dxfId="2302" priority="9466">
      <formula>$B2331="Liberado"</formula>
    </cfRule>
    <cfRule type="expression" dxfId="2301" priority="9467">
      <formula>$B2331="Descargado"</formula>
    </cfRule>
    <cfRule type="expression" dxfId="2300" priority="9468">
      <formula>$B2331="Frontera"</formula>
    </cfRule>
    <cfRule type="expression" dxfId="2299" priority="9469">
      <formula>$B2331="Cargado"</formula>
    </cfRule>
    <cfRule type="expression" dxfId="2298" priority="9382">
      <formula>$B2331="Cancelado"</formula>
    </cfRule>
    <cfRule type="expression" dxfId="2299" priority="9381">
      <formula>$B2331="Cargado"</formula>
    </cfRule>
    <cfRule type="expression" dxfId="2295" priority="9401">
      <formula>$B2331="Arribado"</formula>
    </cfRule>
    <cfRule type="expression" dxfId="2302" priority="9402">
      <formula>$B2331="Liberado"</formula>
    </cfRule>
    <cfRule type="expression" dxfId="2301" priority="9403">
      <formula>$B2331="Descargado"</formula>
    </cfRule>
    <cfRule type="expression" dxfId="2300" priority="9404">
      <formula>$B2331="Frontera"</formula>
    </cfRule>
    <cfRule type="expression" dxfId="2298" priority="9470">
      <formula>$B2331="Cancelado"</formula>
    </cfRule>
    <cfRule type="expression" dxfId="2" priority="9471">
      <formula>$B2331="Confirmado"</formula>
    </cfRule>
    <cfRule type="expression" dxfId="2296" priority="9472">
      <formula>$B2331="Solicitado"</formula>
    </cfRule>
    <cfRule type="expression" dxfId="2295" priority="9473">
      <formula>$B2331="Arribado"</formula>
    </cfRule>
    <cfRule type="expression" dxfId="2302" priority="9474">
      <formula>$B2331="Liberado"</formula>
    </cfRule>
    <cfRule type="expression" dxfId="2301" priority="9475">
      <formula>$B2331="Descargado"</formula>
    </cfRule>
    <cfRule type="expression" dxfId="2300" priority="9476">
      <formula>$B2331="Frontera"</formula>
    </cfRule>
    <cfRule type="expression" dxfId="2298" priority="9478">
      <formula>$B2331="Cancelado"</formula>
    </cfRule>
    <cfRule type="expression" dxfId="2" priority="9479">
      <formula>$B2331="Confirmado"</formula>
    </cfRule>
    <cfRule type="expression" dxfId="2296" priority="9480">
      <formula>$B2331="Solicitado"</formula>
    </cfRule>
    <cfRule type="expression" dxfId="2295" priority="9481">
      <formula>$B2331="Arribado"</formula>
    </cfRule>
    <cfRule type="expression" dxfId="2302" priority="9482">
      <formula>$B2331="Liberado"</formula>
    </cfRule>
    <cfRule type="expression" dxfId="2301" priority="9483">
      <formula>$B2331="Descargado"</formula>
    </cfRule>
    <cfRule type="expression" dxfId="2299" priority="9405">
      <formula>$B2331="Cargado"</formula>
    </cfRule>
    <cfRule type="expression" dxfId="2298" priority="9406">
      <formula>$B2331="Cancelado"</formula>
    </cfRule>
    <cfRule type="expression" dxfId="2300" priority="9484">
      <formula>$B2331="Frontera"</formula>
    </cfRule>
    <cfRule type="expression" dxfId="2299" priority="9485">
      <formula>$B2331="Cargado"</formula>
    </cfRule>
    <cfRule type="expression" dxfId="2295" priority="9393">
      <formula>$B2331="Arribado"</formula>
    </cfRule>
    <cfRule type="expression" dxfId="2" priority="9487">
      <formula>$B2331="Confirmado"</formula>
    </cfRule>
    <cfRule type="expression" dxfId="2296" priority="9488">
      <formula>$B2331="Solicitado"</formula>
    </cfRule>
    <cfRule type="expression" dxfId="2295" priority="9489">
      <formula>$B2331="Arribado"</formula>
    </cfRule>
    <cfRule type="expression" dxfId="2302" priority="9490">
      <formula>$B2331="Liberado"</formula>
    </cfRule>
    <cfRule type="expression" dxfId="2301" priority="9491">
      <formula>$B2331="Descargado"</formula>
    </cfRule>
    <cfRule type="expression" dxfId="2300" priority="9492">
      <formula>$B2331="Frontera"</formula>
    </cfRule>
    <cfRule type="expression" dxfId="2299" priority="9493">
      <formula>$B2331="Cargado"</formula>
    </cfRule>
    <cfRule type="expression" dxfId="2298" priority="9494">
      <formula>$B2331="Cancelado"</formula>
    </cfRule>
    <cfRule type="expression" dxfId="2" priority="9495">
      <formula>$B2331="Confirmado"</formula>
    </cfRule>
    <cfRule type="expression" dxfId="2296" priority="9496">
      <formula>$B2331="Solicitado"</formula>
    </cfRule>
    <cfRule type="expression" dxfId="2302" priority="9458">
      <formula>$B2331="Liberado"</formula>
    </cfRule>
    <cfRule type="expression" dxfId="2295" priority="9497">
      <formula>$B2331="Arribado"</formula>
    </cfRule>
    <cfRule type="expression" dxfId="2302" priority="9498">
      <formula>$B2331="Liberado"</formula>
    </cfRule>
    <cfRule type="expression" dxfId="2301" priority="9499">
      <formula>$B2331="Descargado"</formula>
    </cfRule>
    <cfRule type="expression" dxfId="2302" priority="9386">
      <formula>$B2331="Liberado"</formula>
    </cfRule>
    <cfRule type="expression" dxfId="2300" priority="9500">
      <formula>$B2331="Frontera"</formula>
    </cfRule>
    <cfRule type="expression" dxfId="2" priority="9407">
      <formula>$B2331="Confirmado"</formula>
    </cfRule>
    <cfRule type="expression" dxfId="2296" priority="9408">
      <formula>$B2331="Solicitado"</formula>
    </cfRule>
    <cfRule type="expression" dxfId="2300" priority="9380">
      <formula>$B2331="Frontera"</formula>
    </cfRule>
    <cfRule type="expression" dxfId="2301" priority="9379">
      <formula>$B2331="Descargado"</formula>
    </cfRule>
    <cfRule type="expression" dxfId="2302" priority="9378">
      <formula>$B2331="Liberado"</formula>
    </cfRule>
    <cfRule type="expression" dxfId="2295" priority="9409">
      <formula>$B2331="Arribado"</formula>
    </cfRule>
    <cfRule type="expression" dxfId="2302" priority="9410">
      <formula>$B2331="Liberado"</formula>
    </cfRule>
    <cfRule type="expression" dxfId="2301" priority="9411">
      <formula>$B2331="Descargado"</formula>
    </cfRule>
    <cfRule type="expression" dxfId="2299" priority="9501">
      <formula>$B2331="Cargado"</formula>
    </cfRule>
    <cfRule type="expression" dxfId="2298" priority="9502">
      <formula>$B2331="Cancelado"</formula>
    </cfRule>
    <cfRule type="expression" dxfId="2" priority="9503">
      <formula>$B2331="Confirmado"</formula>
    </cfRule>
    <cfRule type="expression" dxfId="2296" priority="9504">
      <formula>$B2331="Solicitado"</formula>
    </cfRule>
    <cfRule type="expression" dxfId="2295" priority="9505">
      <formula>$B2331="Arribado"</formula>
    </cfRule>
    <cfRule type="expression" dxfId="2299" priority="9413">
      <formula>$B2331="Cargado"</formula>
    </cfRule>
    <cfRule type="expression" dxfId="2298" priority="9414">
      <formula>$B2331="Cancelado"</formula>
    </cfRule>
    <cfRule type="expression" dxfId="2" priority="9415">
      <formula>$B2331="Confirmado"</formula>
    </cfRule>
    <cfRule type="expression" dxfId="2296" priority="9416">
      <formula>$B2331="Solicitado"</formula>
    </cfRule>
    <cfRule type="expression" dxfId="2295" priority="9385">
      <formula>$B2331="Arribado"</formula>
    </cfRule>
    <cfRule type="expression" dxfId="2296" priority="9392">
      <formula>$B2331="Solicitado"</formula>
    </cfRule>
    <cfRule type="expression" dxfId="2" priority="9391">
      <formula>$B2331="Confirmado"</formula>
    </cfRule>
    <cfRule type="expression" dxfId="2298" priority="9390">
      <formula>$B2331="Cancelado"</formula>
    </cfRule>
    <cfRule type="expression" dxfId="2300" priority="9412">
      <formula>$B2331="Frontera"</formula>
    </cfRule>
    <cfRule type="expression" dxfId="2299" priority="9389">
      <formula>$B2331="Cargado"</formula>
    </cfRule>
    <cfRule type="expression" dxfId="2300" priority="9388">
      <formula>$B2331="Frontera"</formula>
    </cfRule>
    <cfRule type="expression" dxfId="2301" priority="9387">
      <formula>$B2331="Descargado"</formula>
    </cfRule>
    <cfRule type="expression" dxfId="2295" priority="9417">
      <formula>$B2331="Arribado"</formula>
    </cfRule>
    <cfRule type="expression" dxfId="2302" priority="9418">
      <formula>$B2331="Liberado"</formula>
    </cfRule>
    <cfRule type="expression" dxfId="2301" priority="9419">
      <formula>$B2331="Descargado"</formula>
    </cfRule>
    <cfRule type="expression" dxfId="2300" priority="9420">
      <formula>$B2331="Frontera"</formula>
    </cfRule>
    <cfRule type="expression" dxfId="2299" priority="9421">
      <formula>$B2331="Cargado"</formula>
    </cfRule>
    <cfRule type="expression" dxfId="2298" priority="9422">
      <formula>$B2331="Cancelado"</formula>
    </cfRule>
    <cfRule type="expression" dxfId="2" priority="9423">
      <formula>$B2331="Confirmado"</formula>
    </cfRule>
    <cfRule type="expression" dxfId="2296" priority="9424">
      <formula>$B2331="Solicitado"</formula>
    </cfRule>
    <cfRule type="expression" dxfId="2295" priority="9425">
      <formula>$B2331="Arribado"</formula>
    </cfRule>
    <cfRule type="expression" dxfId="2302" priority="9426">
      <formula>$B2331="Liberado"</formula>
    </cfRule>
    <cfRule type="expression" dxfId="2301" priority="9427">
      <formula>$B2331="Descargado"</formula>
    </cfRule>
    <cfRule type="expression" dxfId="2300" priority="9428">
      <formula>$B2331="Frontera"</formula>
    </cfRule>
    <cfRule type="expression" dxfId="2299" priority="9429">
      <formula>$B2331="Cargado"</formula>
    </cfRule>
    <cfRule type="expression" dxfId="2298" priority="9430">
      <formula>$B2331="Cancelado"</formula>
    </cfRule>
    <cfRule type="expression" dxfId="2" priority="9431">
      <formula>$B2331="Confirmado"</formula>
    </cfRule>
    <cfRule type="expression" dxfId="2296" priority="9432">
      <formula>$B2331="Solicitado"</formula>
    </cfRule>
    <cfRule type="expression" dxfId="2295" priority="9433">
      <formula>$B2331="Arribado"</formula>
    </cfRule>
    <cfRule type="expression" dxfId="2302" priority="9434">
      <formula>$B2331="Liberado"</formula>
    </cfRule>
    <cfRule type="expression" dxfId="2301" priority="9435">
      <formula>$B2331="Descargado"</formula>
    </cfRule>
    <cfRule type="expression" dxfId="2300" priority="9436">
      <formula>$B2331="Frontera"</formula>
    </cfRule>
    <cfRule type="expression" dxfId="2298" priority="9486">
      <formula>$B2331="Cancelado"</formula>
    </cfRule>
    <cfRule type="expression" dxfId="2299" priority="9437">
      <formula>$B2331="Cargado"</formula>
    </cfRule>
    <cfRule type="expression" dxfId="2298" priority="9438">
      <formula>$B2331="Cancelado"</formula>
    </cfRule>
  </conditionalFormatting>
  <conditionalFormatting sqref="B2337">
    <cfRule type="expression" dxfId="2300" priority="8340">
      <formula>$B2337="Frontera"</formula>
    </cfRule>
    <cfRule type="expression" dxfId="2299" priority="8341">
      <formula>$B2337="Cargado"</formula>
    </cfRule>
    <cfRule type="expression" dxfId="2298" priority="8342">
      <formula>$B2337="Cancelado"</formula>
    </cfRule>
    <cfRule type="expression" dxfId="2298" priority="8374">
      <formula>$B2337="Cancelado"</formula>
    </cfRule>
    <cfRule type="expression" dxfId="2301" priority="8395">
      <formula>$B2337="Descargado"</formula>
    </cfRule>
    <cfRule type="expression" dxfId="2302" priority="8394">
      <formula>$B2337="Liberado"</formula>
    </cfRule>
    <cfRule type="expression" dxfId="2295" priority="8393">
      <formula>$B2337="Arribado"</formula>
    </cfRule>
    <cfRule type="expression" dxfId="2296" priority="8392">
      <formula>$B2337="Solicitado"</formula>
    </cfRule>
    <cfRule type="expression" dxfId="2" priority="8391">
      <formula>$B2337="Confirmado"</formula>
    </cfRule>
    <cfRule type="expression" dxfId="2302" priority="8290">
      <formula>$B2337="Liberado"</formula>
    </cfRule>
    <cfRule type="expression" dxfId="2" priority="8343">
      <formula>$B2337="Confirmado"</formula>
    </cfRule>
    <cfRule type="expression" dxfId="2296" priority="8344">
      <formula>$B2337="Solicitado"</formula>
    </cfRule>
    <cfRule type="expression" dxfId="2295" priority="8345">
      <formula>$B2337="Arribado"</formula>
    </cfRule>
    <cfRule type="expression" dxfId="2302" priority="8346">
      <formula>$B2337="Liberado"</formula>
    </cfRule>
    <cfRule type="expression" dxfId="2301" priority="8347">
      <formula>$B2337="Descargado"</formula>
    </cfRule>
    <cfRule type="expression" dxfId="2301" priority="8291">
      <formula>$B2337="Descargado"</formula>
    </cfRule>
    <cfRule type="expression" dxfId="2300" priority="8292">
      <formula>$B2337="Frontera"</formula>
    </cfRule>
    <cfRule type="expression" dxfId="2299" priority="8293">
      <formula>$B2337="Cargado"</formula>
    </cfRule>
    <cfRule type="expression" dxfId="2298" priority="8294">
      <formula>$B2337="Cancelado"</formula>
    </cfRule>
    <cfRule type="expression" dxfId="2" priority="8295">
      <formula>$B2337="Confirmado"</formula>
    </cfRule>
    <cfRule type="expression" dxfId="2296" priority="8296">
      <formula>$B2337="Solicitado"</formula>
    </cfRule>
    <cfRule type="expression" dxfId="2295" priority="8297">
      <formula>$B2337="Arribado"</formula>
    </cfRule>
    <cfRule type="expression" dxfId="2302" priority="8298">
      <formula>$B2337="Liberado"</formula>
    </cfRule>
    <cfRule type="expression" dxfId="2301" priority="8299">
      <formula>$B2337="Descargado"</formula>
    </cfRule>
    <cfRule type="expression" dxfId="2300" priority="8348">
      <formula>$B2337="Frontera"</formula>
    </cfRule>
    <cfRule type="expression" dxfId="2299" priority="8349">
      <formula>$B2337="Cargado"</formula>
    </cfRule>
    <cfRule type="expression" dxfId="2298" priority="8350">
      <formula>$B2337="Cancelado"</formula>
    </cfRule>
    <cfRule type="expression" dxfId="2" priority="8351">
      <formula>$B2337="Confirmado"</formula>
    </cfRule>
    <cfRule type="expression" dxfId="2296" priority="8352">
      <formula>$B2337="Solicitado"</formula>
    </cfRule>
    <cfRule type="expression" dxfId="2295" priority="8353">
      <formula>$B2337="Arribado"</formula>
    </cfRule>
    <cfRule type="expression" dxfId="2302" priority="8354">
      <formula>$B2337="Liberado"</formula>
    </cfRule>
    <cfRule type="expression" dxfId="2301" priority="8355">
      <formula>$B2337="Descargado"</formula>
    </cfRule>
    <cfRule type="expression" dxfId="2300" priority="8356">
      <formula>$B2337="Frontera"</formula>
    </cfRule>
    <cfRule type="expression" dxfId="2299" priority="8357">
      <formula>$B2337="Cargado"</formula>
    </cfRule>
    <cfRule type="expression" dxfId="2298" priority="8358">
      <formula>$B2337="Cancelado"</formula>
    </cfRule>
    <cfRule type="expression" dxfId="2" priority="8359">
      <formula>$B2337="Confirmado"</formula>
    </cfRule>
    <cfRule type="expression" dxfId="2296" priority="8360">
      <formula>$B2337="Solicitado"</formula>
    </cfRule>
    <cfRule type="expression" dxfId="2295" priority="8361">
      <formula>$B2337="Arribado"</formula>
    </cfRule>
    <cfRule type="expression" dxfId="2302" priority="8362">
      <formula>$B2337="Liberado"</formula>
    </cfRule>
    <cfRule type="expression" dxfId="2301" priority="8363">
      <formula>$B2337="Descargado"</formula>
    </cfRule>
    <cfRule type="expression" dxfId="2300" priority="8364">
      <formula>$B2337="Frontera"</formula>
    </cfRule>
    <cfRule type="expression" dxfId="2300" priority="8300">
      <formula>$B2337="Frontera"</formula>
    </cfRule>
    <cfRule type="expression" dxfId="2299" priority="8301">
      <formula>$B2337="Cargado"</formula>
    </cfRule>
    <cfRule type="expression" dxfId="2298" priority="8302">
      <formula>$B2337="Cancelado"</formula>
    </cfRule>
    <cfRule type="expression" dxfId="2" priority="8303">
      <formula>$B2337="Confirmado"</formula>
    </cfRule>
    <cfRule type="expression" dxfId="2296" priority="8304">
      <formula>$B2337="Solicitado"</formula>
    </cfRule>
    <cfRule type="expression" dxfId="2299" priority="8365">
      <formula>$B2337="Cargado"</formula>
    </cfRule>
    <cfRule type="expression" dxfId="2298" priority="8366">
      <formula>$B2337="Cancelado"</formula>
    </cfRule>
    <cfRule type="expression" dxfId="2" priority="8367">
      <formula>$B2337="Confirmado"</formula>
    </cfRule>
    <cfRule type="expression" dxfId="2296" priority="8368">
      <formula>$B2337="Solicitado"</formula>
    </cfRule>
    <cfRule type="expression" dxfId="2295" priority="8369">
      <formula>$B2337="Arribado"</formula>
    </cfRule>
    <cfRule type="expression" dxfId="2302" priority="8370">
      <formula>$B2337="Liberado"</formula>
    </cfRule>
    <cfRule type="expression" dxfId="2301" priority="8371">
      <formula>$B2337="Descargado"</formula>
    </cfRule>
    <cfRule type="expression" dxfId="2300" priority="8372">
      <formula>$B2337="Frontera"</formula>
    </cfRule>
    <cfRule type="expression" dxfId="2295" priority="8305">
      <formula>$B2337="Arribado"</formula>
    </cfRule>
    <cfRule type="expression" dxfId="2302" priority="8306">
      <formula>$B2337="Liberado"</formula>
    </cfRule>
    <cfRule type="expression" dxfId="2301" priority="8307">
      <formula>$B2337="Descargado"</formula>
    </cfRule>
    <cfRule type="expression" dxfId="2300" priority="8308">
      <formula>$B2337="Frontera"</formula>
    </cfRule>
    <cfRule type="expression" dxfId="2299" priority="8309">
      <formula>$B2337="Cargado"</formula>
    </cfRule>
    <cfRule type="expression" dxfId="2298" priority="8310">
      <formula>$B2337="Cancelado"</formula>
    </cfRule>
    <cfRule type="expression" dxfId="2" priority="8311">
      <formula>$B2337="Confirmado"</formula>
    </cfRule>
    <cfRule type="expression" dxfId="2296" priority="8312">
      <formula>$B2337="Solicitado"</formula>
    </cfRule>
    <cfRule type="expression" dxfId="2295" priority="8313">
      <formula>$B2337="Arribado"</formula>
    </cfRule>
    <cfRule type="expression" dxfId="2302" priority="8314">
      <formula>$B2337="Liberado"</formula>
    </cfRule>
    <cfRule type="expression" dxfId="2301" priority="8315">
      <formula>$B2337="Descargado"</formula>
    </cfRule>
    <cfRule type="expression" dxfId="2300" priority="8316">
      <formula>$B2337="Frontera"</formula>
    </cfRule>
    <cfRule type="expression" dxfId="2299" priority="8317">
      <formula>$B2337="Cargado"</formula>
    </cfRule>
    <cfRule type="expression" dxfId="2298" priority="8318">
      <formula>$B2337="Cancelado"</formula>
    </cfRule>
    <cfRule type="expression" dxfId="2" priority="8319">
      <formula>$B2337="Confirmado"</formula>
    </cfRule>
    <cfRule type="expression" dxfId="2296" priority="8320">
      <formula>$B2337="Solicitado"</formula>
    </cfRule>
    <cfRule type="expression" dxfId="2295" priority="8321">
      <formula>$B2337="Arribado"</formula>
    </cfRule>
    <cfRule type="expression" dxfId="2302" priority="8322">
      <formula>$B2337="Liberado"</formula>
    </cfRule>
    <cfRule type="expression" dxfId="2301" priority="8323">
      <formula>$B2337="Descargado"</formula>
    </cfRule>
    <cfRule type="expression" dxfId="2300" priority="8324">
      <formula>$B2337="Frontera"</formula>
    </cfRule>
    <cfRule type="expression" dxfId="2299" priority="8325">
      <formula>$B2337="Cargado"</formula>
    </cfRule>
    <cfRule type="expression" dxfId="2298" priority="8326">
      <formula>$B2337="Cancelado"</formula>
    </cfRule>
    <cfRule type="expression" dxfId="2" priority="8327">
      <formula>$B2337="Confirmado"</formula>
    </cfRule>
    <cfRule type="expression" dxfId="2296" priority="8328">
      <formula>$B2337="Solicitado"</formula>
    </cfRule>
    <cfRule type="expression" dxfId="2295" priority="8329">
      <formula>$B2337="Arribado"</formula>
    </cfRule>
    <cfRule type="expression" dxfId="2302" priority="8330">
      <formula>$B2337="Liberado"</formula>
    </cfRule>
    <cfRule type="expression" dxfId="2301" priority="8331">
      <formula>$B2337="Descargado"</formula>
    </cfRule>
    <cfRule type="expression" dxfId="2300" priority="8332">
      <formula>$B2337="Frontera"</formula>
    </cfRule>
    <cfRule type="expression" dxfId="2299" priority="8333">
      <formula>$B2337="Cargado"</formula>
    </cfRule>
    <cfRule type="expression" dxfId="2295" priority="8401">
      <formula>$B2337="Arribado"</formula>
    </cfRule>
    <cfRule type="expression" dxfId="2" priority="8335">
      <formula>$B2337="Confirmado"</formula>
    </cfRule>
    <cfRule type="expression" dxfId="2296" priority="8336">
      <formula>$B2337="Solicitado"</formula>
    </cfRule>
    <cfRule type="expression" dxfId="2295" priority="8337">
      <formula>$B2337="Arribado"</formula>
    </cfRule>
    <cfRule type="expression" dxfId="2302" priority="8338">
      <formula>$B2337="Liberado"</formula>
    </cfRule>
    <cfRule type="expression" dxfId="2301" priority="8339">
      <formula>$B2337="Descargado"</formula>
    </cfRule>
    <cfRule type="expression" dxfId="2298" priority="8390">
      <formula>$B2337="Cancelado"</formula>
    </cfRule>
    <cfRule type="expression" dxfId="2299" priority="8389">
      <formula>$B2337="Cargado"</formula>
    </cfRule>
    <cfRule type="expression" dxfId="2296" priority="8400">
      <formula>$B2337="Solicitado"</formula>
    </cfRule>
    <cfRule type="expression" dxfId="2" priority="8399">
      <formula>$B2337="Confirmado"</formula>
    </cfRule>
    <cfRule type="expression" dxfId="2298" priority="8398">
      <formula>$B2337="Cancelado"</formula>
    </cfRule>
    <cfRule type="expression" dxfId="2299" priority="8397">
      <formula>$B2337="Cargado"</formula>
    </cfRule>
    <cfRule type="expression" dxfId="2298" priority="8414">
      <formula>$B2337="Cancelado"</formula>
    </cfRule>
    <cfRule type="expression" dxfId="2299" priority="8413">
      <formula>$B2337="Cargado"</formula>
    </cfRule>
    <cfRule type="expression" dxfId="2300" priority="8412">
      <formula>$B2337="Frontera"</formula>
    </cfRule>
    <cfRule type="expression" dxfId="2301" priority="8411">
      <formula>$B2337="Descargado"</formula>
    </cfRule>
    <cfRule type="expression" dxfId="2300" priority="8388">
      <formula>$B2337="Frontera"</formula>
    </cfRule>
    <cfRule type="expression" dxfId="2301" priority="8387">
      <formula>$B2337="Descargado"</formula>
    </cfRule>
    <cfRule type="expression" dxfId="2302" priority="8386">
      <formula>$B2337="Liberado"</formula>
    </cfRule>
    <cfRule type="expression" dxfId="2295" priority="8385">
      <formula>$B2337="Arribado"</formula>
    </cfRule>
    <cfRule type="expression" dxfId="2296" priority="8384">
      <formula>$B2337="Solicitado"</formula>
    </cfRule>
    <cfRule type="expression" dxfId="2302" priority="8410">
      <formula>$B2337="Liberado"</formula>
    </cfRule>
    <cfRule type="expression" dxfId="2295" priority="8409">
      <formula>$B2337="Arribado"</formula>
    </cfRule>
    <cfRule type="expression" dxfId="2296" priority="8408">
      <formula>$B2337="Solicitado"</formula>
    </cfRule>
    <cfRule type="expression" dxfId="2" priority="8407">
      <formula>$B2337="Confirmado"</formula>
    </cfRule>
    <cfRule type="expression" dxfId="2" priority="8383">
      <formula>$B2337="Confirmado"</formula>
    </cfRule>
    <cfRule type="expression" dxfId="2298" priority="8382">
      <formula>$B2337="Cancelado"</formula>
    </cfRule>
    <cfRule type="expression" dxfId="2299" priority="8381">
      <formula>$B2337="Cargado"</formula>
    </cfRule>
    <cfRule type="expression" dxfId="2300" priority="8380">
      <formula>$B2337="Frontera"</formula>
    </cfRule>
    <cfRule type="expression" dxfId="2301" priority="8379">
      <formula>$B2337="Descargado"</formula>
    </cfRule>
    <cfRule type="expression" dxfId="2302" priority="8378">
      <formula>$B2337="Liberado"</formula>
    </cfRule>
    <cfRule type="expression" dxfId="2295" priority="8377">
      <formula>$B2337="Arribado"</formula>
    </cfRule>
    <cfRule type="expression" dxfId="2298" priority="8406">
      <formula>$B2337="Cancelado"</formula>
    </cfRule>
    <cfRule type="expression" dxfId="2299" priority="8405">
      <formula>$B2337="Cargado"</formula>
    </cfRule>
    <cfRule type="expression" dxfId="2300" priority="8404">
      <formula>$B2337="Frontera"</formula>
    </cfRule>
    <cfRule type="expression" dxfId="2299" priority="8373">
      <formula>$B2337="Cargado"</formula>
    </cfRule>
    <cfRule type="expression" dxfId="2301" priority="8403">
      <formula>$B2337="Descargado"</formula>
    </cfRule>
    <cfRule type="expression" dxfId="2302" priority="8402">
      <formula>$B2337="Liberado"</formula>
    </cfRule>
    <cfRule type="expression" dxfId="2300" priority="8396">
      <formula>$B2337="Frontera"</formula>
    </cfRule>
    <cfRule type="expression" dxfId="2296" priority="8376">
      <formula>$B2337="Solicitado"</formula>
    </cfRule>
    <cfRule type="expression" dxfId="2295" priority="8417">
      <formula>$B2337="Arribado"</formula>
    </cfRule>
    <cfRule type="expression" dxfId="2" priority="8375">
      <formula>$B2337="Confirmado"</formula>
    </cfRule>
    <cfRule type="expression" dxfId="2296" priority="8416">
      <formula>$B2337="Solicitado"</formula>
    </cfRule>
    <cfRule type="expression" dxfId="2" priority="8415">
      <formula>$B2337="Confirmado"</formula>
    </cfRule>
    <cfRule type="expression" dxfId="2298" priority="8334">
      <formula>$B2337="Cancelado"</formula>
    </cfRule>
  </conditionalFormatting>
  <conditionalFormatting sqref="B2348">
    <cfRule type="expression" dxfId="2301" priority="7971">
      <formula>$B2348="Descargado"</formula>
    </cfRule>
    <cfRule type="expression" dxfId="2300" priority="7972">
      <formula>$B2348="Frontera"</formula>
    </cfRule>
    <cfRule type="expression" dxfId="2299" priority="7973">
      <formula>$B2348="Cargado"</formula>
    </cfRule>
    <cfRule type="expression" dxfId="2298" priority="7974">
      <formula>$B2348="Cancelado"</formula>
    </cfRule>
    <cfRule type="expression" dxfId="2" priority="7975">
      <formula>$B2348="Confirmado"</formula>
    </cfRule>
    <cfRule type="expression" dxfId="2296" priority="7976">
      <formula>$B2348="Solicitado"</formula>
    </cfRule>
    <cfRule type="expression" dxfId="2295" priority="7977">
      <formula>$B2348="Arribado"</formula>
    </cfRule>
    <cfRule type="expression" dxfId="2302" priority="7978">
      <formula>$B2348="Liberado"</formula>
    </cfRule>
    <cfRule type="expression" dxfId="2301" priority="7979">
      <formula>$B2348="Descargado"</formula>
    </cfRule>
    <cfRule type="expression" dxfId="2300" priority="7980">
      <formula>$B2348="Frontera"</formula>
    </cfRule>
    <cfRule type="expression" dxfId="2299" priority="7981">
      <formula>$B2348="Cargado"</formula>
    </cfRule>
    <cfRule type="expression" dxfId="2298" priority="7982">
      <formula>$B2348="Cancelado"</formula>
    </cfRule>
    <cfRule type="expression" dxfId="2" priority="7983">
      <formula>$B2348="Confirmado"</formula>
    </cfRule>
    <cfRule type="expression" dxfId="2296" priority="7984">
      <formula>$B2348="Solicitado"</formula>
    </cfRule>
    <cfRule type="expression" dxfId="2295" priority="7985">
      <formula>$B2348="Arribado"</formula>
    </cfRule>
    <cfRule type="expression" dxfId="2302" priority="7986">
      <formula>$B2348="Liberado"</formula>
    </cfRule>
    <cfRule type="expression" dxfId="2301" priority="7987">
      <formula>$B2348="Descargado"</formula>
    </cfRule>
    <cfRule type="expression" dxfId="2300" priority="7988">
      <formula>$B2348="Frontera"</formula>
    </cfRule>
    <cfRule type="expression" dxfId="2299" priority="7989">
      <formula>$B2348="Cargado"</formula>
    </cfRule>
    <cfRule type="expression" dxfId="2298" priority="7990">
      <formula>$B2348="Cancelado"</formula>
    </cfRule>
    <cfRule type="expression" dxfId="2" priority="7991">
      <formula>$B2348="Confirmado"</formula>
    </cfRule>
    <cfRule type="expression" dxfId="2296" priority="7992">
      <formula>$B2348="Solicitado"</formula>
    </cfRule>
    <cfRule type="expression" dxfId="2295" priority="7993">
      <formula>$B2348="Arribado"</formula>
    </cfRule>
    <cfRule type="expression" dxfId="2302" priority="7994">
      <formula>$B2348="Liberado"</formula>
    </cfRule>
    <cfRule type="expression" dxfId="2302" priority="7970">
      <formula>$B2348="Liberado"</formula>
    </cfRule>
    <cfRule type="expression" dxfId="2301" priority="7955">
      <formula>$B2348="Descargado"</formula>
    </cfRule>
    <cfRule type="expression" dxfId="2302" priority="7874">
      <formula>$B2348="Liberado"</formula>
    </cfRule>
    <cfRule type="expression" dxfId="2301" priority="7875">
      <formula>$B2348="Descargado"</formula>
    </cfRule>
    <cfRule type="expression" dxfId="2300" priority="7876">
      <formula>$B2348="Frontera"</formula>
    </cfRule>
    <cfRule type="expression" dxfId="2299" priority="7877">
      <formula>$B2348="Cargado"</formula>
    </cfRule>
    <cfRule type="expression" dxfId="2298" priority="7878">
      <formula>$B2348="Cancelado"</formula>
    </cfRule>
    <cfRule type="expression" dxfId="2" priority="7879">
      <formula>$B2348="Confirmado"</formula>
    </cfRule>
    <cfRule type="expression" dxfId="2296" priority="7880">
      <formula>$B2348="Solicitado"</formula>
    </cfRule>
    <cfRule type="expression" dxfId="2295" priority="7881">
      <formula>$B2348="Arribado"</formula>
    </cfRule>
    <cfRule type="expression" dxfId="2302" priority="7882">
      <formula>$B2348="Liberado"</formula>
    </cfRule>
    <cfRule type="expression" dxfId="2301" priority="7883">
      <formula>$B2348="Descargado"</formula>
    </cfRule>
    <cfRule type="expression" dxfId="2301" priority="7995">
      <formula>$B2348="Descargado"</formula>
    </cfRule>
    <cfRule type="expression" dxfId="2300" priority="7996">
      <formula>$B2348="Frontera"</formula>
    </cfRule>
    <cfRule type="expression" dxfId="2299" priority="7997">
      <formula>$B2348="Cargado"</formula>
    </cfRule>
    <cfRule type="expression" dxfId="2298" priority="7998">
      <formula>$B2348="Cancelado"</formula>
    </cfRule>
    <cfRule type="expression" dxfId="2" priority="7999">
      <formula>$B2348="Confirmado"</formula>
    </cfRule>
    <cfRule type="expression" dxfId="2296" priority="8000">
      <formula>$B2348="Solicitado"</formula>
    </cfRule>
    <cfRule type="expression" dxfId="2295" priority="8001">
      <formula>$B2348="Arribado"</formula>
    </cfRule>
    <cfRule type="expression" dxfId="2300" priority="7884">
      <formula>$B2348="Frontera"</formula>
    </cfRule>
    <cfRule type="expression" dxfId="2299" priority="7885">
      <formula>$B2348="Cargado"</formula>
    </cfRule>
    <cfRule type="expression" dxfId="2298" priority="7886">
      <formula>$B2348="Cancelado"</formula>
    </cfRule>
    <cfRule type="expression" dxfId="2" priority="7887">
      <formula>$B2348="Confirmado"</formula>
    </cfRule>
    <cfRule type="expression" dxfId="2296" priority="7888">
      <formula>$B2348="Solicitado"</formula>
    </cfRule>
    <cfRule type="expression" dxfId="2295" priority="7889">
      <formula>$B2348="Arribado"</formula>
    </cfRule>
    <cfRule type="expression" dxfId="2302" priority="7890">
      <formula>$B2348="Liberado"</formula>
    </cfRule>
    <cfRule type="expression" dxfId="2301" priority="7891">
      <formula>$B2348="Descargado"</formula>
    </cfRule>
    <cfRule type="expression" dxfId="2300" priority="7892">
      <formula>$B2348="Frontera"</formula>
    </cfRule>
    <cfRule type="expression" dxfId="2299" priority="7893">
      <formula>$B2348="Cargado"</formula>
    </cfRule>
    <cfRule type="expression" dxfId="2298" priority="7894">
      <formula>$B2348="Cancelado"</formula>
    </cfRule>
    <cfRule type="expression" dxfId="2" priority="7895">
      <formula>$B2348="Confirmado"</formula>
    </cfRule>
    <cfRule type="expression" dxfId="2296" priority="7896">
      <formula>$B2348="Solicitado"</formula>
    </cfRule>
    <cfRule type="expression" dxfId="2295" priority="7897">
      <formula>$B2348="Arribado"</formula>
    </cfRule>
    <cfRule type="expression" dxfId="2302" priority="7898">
      <formula>$B2348="Liberado"</formula>
    </cfRule>
    <cfRule type="expression" dxfId="2301" priority="7899">
      <formula>$B2348="Descargado"</formula>
    </cfRule>
    <cfRule type="expression" dxfId="2300" priority="7900">
      <formula>$B2348="Frontera"</formula>
    </cfRule>
    <cfRule type="expression" dxfId="2299" priority="7901">
      <formula>$B2348="Cargado"</formula>
    </cfRule>
    <cfRule type="expression" dxfId="2298" priority="7902">
      <formula>$B2348="Cancelado"</formula>
    </cfRule>
    <cfRule type="expression" dxfId="2" priority="7903">
      <formula>$B2348="Confirmado"</formula>
    </cfRule>
    <cfRule type="expression" dxfId="2296" priority="7904">
      <formula>$B2348="Solicitado"</formula>
    </cfRule>
    <cfRule type="expression" dxfId="2295" priority="7905">
      <formula>$B2348="Arribado"</formula>
    </cfRule>
    <cfRule type="expression" dxfId="2302" priority="7906">
      <formula>$B2348="Liberado"</formula>
    </cfRule>
    <cfRule type="expression" dxfId="2301" priority="7907">
      <formula>$B2348="Descargado"</formula>
    </cfRule>
    <cfRule type="expression" dxfId="2300" priority="7908">
      <formula>$B2348="Frontera"</formula>
    </cfRule>
    <cfRule type="expression" dxfId="2299" priority="7909">
      <formula>$B2348="Cargado"</formula>
    </cfRule>
    <cfRule type="expression" dxfId="2298" priority="7910">
      <formula>$B2348="Cancelado"</formula>
    </cfRule>
    <cfRule type="expression" dxfId="2" priority="7911">
      <formula>$B2348="Confirmado"</formula>
    </cfRule>
    <cfRule type="expression" dxfId="2296" priority="7912">
      <formula>$B2348="Solicitado"</formula>
    </cfRule>
    <cfRule type="expression" dxfId="2295" priority="7913">
      <formula>$B2348="Arribado"</formula>
    </cfRule>
    <cfRule type="expression" dxfId="2302" priority="7914">
      <formula>$B2348="Liberado"</formula>
    </cfRule>
    <cfRule type="expression" dxfId="2301" priority="7915">
      <formula>$B2348="Descargado"</formula>
    </cfRule>
    <cfRule type="expression" dxfId="2300" priority="7916">
      <formula>$B2348="Frontera"</formula>
    </cfRule>
    <cfRule type="expression" dxfId="2299" priority="7917">
      <formula>$B2348="Cargado"</formula>
    </cfRule>
    <cfRule type="expression" dxfId="2298" priority="7918">
      <formula>$B2348="Cancelado"</formula>
    </cfRule>
    <cfRule type="expression" dxfId="2" priority="7919">
      <formula>$B2348="Confirmado"</formula>
    </cfRule>
    <cfRule type="expression" dxfId="2296" priority="7920">
      <formula>$B2348="Solicitado"</formula>
    </cfRule>
    <cfRule type="expression" dxfId="2295" priority="7921">
      <formula>$B2348="Arribado"</formula>
    </cfRule>
    <cfRule type="expression" dxfId="2302" priority="7922">
      <formula>$B2348="Liberado"</formula>
    </cfRule>
    <cfRule type="expression" dxfId="2301" priority="7923">
      <formula>$B2348="Descargado"</formula>
    </cfRule>
    <cfRule type="expression" dxfId="2300" priority="7924">
      <formula>$B2348="Frontera"</formula>
    </cfRule>
    <cfRule type="expression" dxfId="2299" priority="7925">
      <formula>$B2348="Cargado"</formula>
    </cfRule>
    <cfRule type="expression" dxfId="2298" priority="7926">
      <formula>$B2348="Cancelado"</formula>
    </cfRule>
    <cfRule type="expression" dxfId="2" priority="7927">
      <formula>$B2348="Confirmado"</formula>
    </cfRule>
    <cfRule type="expression" dxfId="2296" priority="7928">
      <formula>$B2348="Solicitado"</formula>
    </cfRule>
    <cfRule type="expression" dxfId="2295" priority="7929">
      <formula>$B2348="Arribado"</formula>
    </cfRule>
    <cfRule type="expression" dxfId="2302" priority="7930">
      <formula>$B2348="Liberado"</formula>
    </cfRule>
    <cfRule type="expression" dxfId="2301" priority="7931">
      <formula>$B2348="Descargado"</formula>
    </cfRule>
    <cfRule type="expression" dxfId="2300" priority="7932">
      <formula>$B2348="Frontera"</formula>
    </cfRule>
    <cfRule type="expression" dxfId="2299" priority="7933">
      <formula>$B2348="Cargado"</formula>
    </cfRule>
    <cfRule type="expression" dxfId="2298" priority="7934">
      <formula>$B2348="Cancelado"</formula>
    </cfRule>
    <cfRule type="expression" dxfId="2" priority="7935">
      <formula>$B2348="Confirmado"</formula>
    </cfRule>
    <cfRule type="expression" dxfId="2296" priority="7936">
      <formula>$B2348="Solicitado"</formula>
    </cfRule>
    <cfRule type="expression" dxfId="2295" priority="7937">
      <formula>$B2348="Arribado"</formula>
    </cfRule>
    <cfRule type="expression" dxfId="2302" priority="7938">
      <formula>$B2348="Liberado"</formula>
    </cfRule>
    <cfRule type="expression" dxfId="2301" priority="7939">
      <formula>$B2348="Descargado"</formula>
    </cfRule>
    <cfRule type="expression" dxfId="2300" priority="7940">
      <formula>$B2348="Frontera"</formula>
    </cfRule>
    <cfRule type="expression" dxfId="2299" priority="7941">
      <formula>$B2348="Cargado"</formula>
    </cfRule>
    <cfRule type="expression" dxfId="2298" priority="7942">
      <formula>$B2348="Cancelado"</formula>
    </cfRule>
    <cfRule type="expression" dxfId="2" priority="7943">
      <formula>$B2348="Confirmado"</formula>
    </cfRule>
    <cfRule type="expression" dxfId="2296" priority="7944">
      <formula>$B2348="Solicitado"</formula>
    </cfRule>
    <cfRule type="expression" dxfId="2295" priority="7945">
      <formula>$B2348="Arribado"</formula>
    </cfRule>
    <cfRule type="expression" dxfId="2302" priority="7946">
      <formula>$B2348="Liberado"</formula>
    </cfRule>
    <cfRule type="expression" dxfId="2301" priority="7947">
      <formula>$B2348="Descargado"</formula>
    </cfRule>
    <cfRule type="expression" dxfId="2300" priority="7948">
      <formula>$B2348="Frontera"</formula>
    </cfRule>
    <cfRule type="expression" dxfId="2299" priority="7949">
      <formula>$B2348="Cargado"</formula>
    </cfRule>
    <cfRule type="expression" dxfId="2298" priority="7950">
      <formula>$B2348="Cancelado"</formula>
    </cfRule>
    <cfRule type="expression" dxfId="2" priority="7951">
      <formula>$B2348="Confirmado"</formula>
    </cfRule>
    <cfRule type="expression" dxfId="2296" priority="7952">
      <formula>$B2348="Solicitado"</formula>
    </cfRule>
    <cfRule type="expression" dxfId="2295" priority="7953">
      <formula>$B2348="Arribado"</formula>
    </cfRule>
    <cfRule type="expression" dxfId="2302" priority="7954">
      <formula>$B2348="Liberado"</formula>
    </cfRule>
    <cfRule type="expression" dxfId="2300" priority="7956">
      <formula>$B2348="Frontera"</formula>
    </cfRule>
    <cfRule type="expression" dxfId="2299" priority="7957">
      <formula>$B2348="Cargado"</formula>
    </cfRule>
    <cfRule type="expression" dxfId="2298" priority="7958">
      <formula>$B2348="Cancelado"</formula>
    </cfRule>
    <cfRule type="expression" dxfId="2" priority="7959">
      <formula>$B2348="Confirmado"</formula>
    </cfRule>
    <cfRule type="expression" dxfId="2296" priority="7960">
      <formula>$B2348="Solicitado"</formula>
    </cfRule>
    <cfRule type="expression" dxfId="2295" priority="7961">
      <formula>$B2348="Arribado"</formula>
    </cfRule>
    <cfRule type="expression" dxfId="2302" priority="7962">
      <formula>$B2348="Liberado"</formula>
    </cfRule>
    <cfRule type="expression" dxfId="2301" priority="7963">
      <formula>$B2348="Descargado"</formula>
    </cfRule>
    <cfRule type="expression" dxfId="2300" priority="7964">
      <formula>$B2348="Frontera"</formula>
    </cfRule>
    <cfRule type="expression" dxfId="2299" priority="7965">
      <formula>$B2348="Cargado"</formula>
    </cfRule>
    <cfRule type="expression" dxfId="2298" priority="7966">
      <formula>$B2348="Cancelado"</formula>
    </cfRule>
    <cfRule type="expression" dxfId="2" priority="7967">
      <formula>$B2348="Confirmado"</formula>
    </cfRule>
    <cfRule type="expression" dxfId="2296" priority="7968">
      <formula>$B2348="Solicitado"</formula>
    </cfRule>
    <cfRule type="expression" dxfId="2295" priority="7969">
      <formula>$B2348="Arribado"</formula>
    </cfRule>
  </conditionalFormatting>
  <conditionalFormatting sqref="B2349">
    <cfRule type="expression" dxfId="2" priority="7687">
      <formula>$B2349="Confirmado"</formula>
    </cfRule>
    <cfRule type="expression" dxfId="2298" priority="7710">
      <formula>$B2349="Cancelado"</formula>
    </cfRule>
    <cfRule type="expression" dxfId="2296" priority="7632">
      <formula>$B2349="Solicitado"</formula>
    </cfRule>
    <cfRule type="expression" dxfId="2295" priority="7633">
      <formula>$B2349="Arribado"</formula>
    </cfRule>
    <cfRule type="expression" dxfId="2302" priority="7634">
      <formula>$B2349="Liberado"</formula>
    </cfRule>
    <cfRule type="expression" dxfId="2301" priority="7635">
      <formula>$B2349="Descargado"</formula>
    </cfRule>
    <cfRule type="expression" dxfId="2300" priority="7636">
      <formula>$B2349="Frontera"</formula>
    </cfRule>
    <cfRule type="expression" dxfId="2300" priority="7628">
      <formula>$B2349="Frontera"</formula>
    </cfRule>
    <cfRule type="expression" dxfId="2299" priority="7653">
      <formula>$B2349="Cargado"</formula>
    </cfRule>
    <cfRule type="expression" dxfId="2" priority="7711">
      <formula>$B2349="Confirmado"</formula>
    </cfRule>
    <cfRule type="expression" dxfId="2296" priority="7712">
      <formula>$B2349="Solicitado"</formula>
    </cfRule>
    <cfRule type="expression" dxfId="2299" priority="7637">
      <formula>$B2349="Cargado"</formula>
    </cfRule>
    <cfRule type="expression" dxfId="2298" priority="7654">
      <formula>$B2349="Cancelado"</formula>
    </cfRule>
    <cfRule type="expression" dxfId="2" priority="7655">
      <formula>$B2349="Confirmado"</formula>
    </cfRule>
    <cfRule type="expression" dxfId="2296" priority="7656">
      <formula>$B2349="Solicitado"</formula>
    </cfRule>
    <cfRule type="expression" dxfId="2302" priority="7722">
      <formula>$B2349="Liberado"</formula>
    </cfRule>
    <cfRule type="expression" dxfId="2" priority="7671">
      <formula>$B2349="Confirmado"</formula>
    </cfRule>
    <cfRule type="expression" dxfId="2298" priority="7670">
      <formula>$B2349="Cancelado"</formula>
    </cfRule>
    <cfRule type="expression" dxfId="2299" priority="7669">
      <formula>$B2349="Cargado"</formula>
    </cfRule>
    <cfRule type="expression" dxfId="2295" priority="7681">
      <formula>$B2349="Arribado"</formula>
    </cfRule>
    <cfRule type="expression" dxfId="2302" priority="7682">
      <formula>$B2349="Liberado"</formula>
    </cfRule>
    <cfRule type="expression" dxfId="2301" priority="7683">
      <formula>$B2349="Descargado"</formula>
    </cfRule>
    <cfRule type="expression" dxfId="2300" priority="7668">
      <formula>$B2349="Frontera"</formula>
    </cfRule>
    <cfRule type="expression" dxfId="2301" priority="7667">
      <formula>$B2349="Descargado"</formula>
    </cfRule>
    <cfRule type="expression" dxfId="2301" priority="7723">
      <formula>$B2349="Descargado"</formula>
    </cfRule>
    <cfRule type="expression" dxfId="2296" priority="7664">
      <formula>$B2349="Solicitado"</formula>
    </cfRule>
    <cfRule type="expression" dxfId="2295" priority="7665">
      <formula>$B2349="Arribado"</formula>
    </cfRule>
    <cfRule type="expression" dxfId="2300" priority="7724">
      <formula>$B2349="Frontera"</formula>
    </cfRule>
    <cfRule type="expression" dxfId="2299" priority="7677">
      <formula>$B2349="Cargado"</formula>
    </cfRule>
    <cfRule type="expression" dxfId="2301" priority="7675">
      <formula>$B2349="Descargado"</formula>
    </cfRule>
    <cfRule type="expression" dxfId="2302" priority="7666">
      <formula>$B2349="Liberado"</formula>
    </cfRule>
    <cfRule type="expression" dxfId="2300" priority="7676">
      <formula>$B2349="Frontera"</formula>
    </cfRule>
    <cfRule type="expression" dxfId="2299" priority="7725">
      <formula>$B2349="Cargado"</formula>
    </cfRule>
    <cfRule type="expression" dxfId="2298" priority="7726">
      <formula>$B2349="Cancelado"</formula>
    </cfRule>
    <cfRule type="expression" dxfId="2298" priority="7638">
      <formula>$B2349="Cancelado"</formula>
    </cfRule>
    <cfRule type="expression" dxfId="2" priority="7639">
      <formula>$B2349="Confirmado"</formula>
    </cfRule>
    <cfRule type="expression" dxfId="2295" priority="7721">
      <formula>$B2349="Arribado"</formula>
    </cfRule>
    <cfRule type="expression" dxfId="2296" priority="7640">
      <formula>$B2349="Solicitado"</formula>
    </cfRule>
    <cfRule type="expression" dxfId="2295" priority="7697">
      <formula>$B2349="Arribado"</formula>
    </cfRule>
    <cfRule type="expression" dxfId="2296" priority="7696">
      <formula>$B2349="Solicitado"</formula>
    </cfRule>
    <cfRule type="expression" dxfId="2" priority="7695">
      <formula>$B2349="Confirmado"</formula>
    </cfRule>
    <cfRule type="expression" dxfId="2302" priority="7698">
      <formula>$B2349="Liberado"</formula>
    </cfRule>
    <cfRule type="expression" dxfId="2301" priority="7699">
      <formula>$B2349="Descargado"</formula>
    </cfRule>
    <cfRule type="expression" dxfId="2300" priority="7700">
      <formula>$B2349="Frontera"</formula>
    </cfRule>
    <cfRule type="expression" dxfId="2299" priority="7701">
      <formula>$B2349="Cargado"</formula>
    </cfRule>
    <cfRule type="expression" dxfId="2298" priority="7702">
      <formula>$B2349="Cancelado"</formula>
    </cfRule>
    <cfRule type="expression" dxfId="2302" priority="7602">
      <formula>$B2349="Liberado"</formula>
    </cfRule>
    <cfRule type="expression" dxfId="2301" priority="7603">
      <formula>$B2349="Descargado"</formula>
    </cfRule>
    <cfRule type="expression" dxfId="2300" priority="7604">
      <formula>$B2349="Frontera"</formula>
    </cfRule>
    <cfRule type="expression" dxfId="2298" priority="7694">
      <formula>$B2349="Cancelado"</formula>
    </cfRule>
    <cfRule type="expression" dxfId="2299" priority="7693">
      <formula>$B2349="Cargado"</formula>
    </cfRule>
    <cfRule type="expression" dxfId="2300" priority="7692">
      <formula>$B2349="Frontera"</formula>
    </cfRule>
    <cfRule type="expression" dxfId="2301" priority="7691">
      <formula>$B2349="Descargado"</formula>
    </cfRule>
    <cfRule type="expression" dxfId="2299" priority="7605">
      <formula>$B2349="Cargado"</formula>
    </cfRule>
    <cfRule type="expression" dxfId="2298" priority="7606">
      <formula>$B2349="Cancelado"</formula>
    </cfRule>
    <cfRule type="expression" dxfId="2" priority="7607">
      <formula>$B2349="Confirmado"</formula>
    </cfRule>
    <cfRule type="expression" dxfId="2296" priority="7608">
      <formula>$B2349="Solicitado"</formula>
    </cfRule>
    <cfRule type="expression" dxfId="2295" priority="7609">
      <formula>$B2349="Arribado"</formula>
    </cfRule>
    <cfRule type="expression" dxfId="2" priority="7703">
      <formula>$B2349="Confirmado"</formula>
    </cfRule>
    <cfRule type="expression" dxfId="2295" priority="7641">
      <formula>$B2349="Arribado"</formula>
    </cfRule>
    <cfRule type="expression" dxfId="2302" priority="7658">
      <formula>$B2349="Liberado"</formula>
    </cfRule>
    <cfRule type="expression" dxfId="2302" priority="7690">
      <formula>$B2349="Liberado"</formula>
    </cfRule>
    <cfRule type="expression" dxfId="2295" priority="7689">
      <formula>$B2349="Arribado"</formula>
    </cfRule>
    <cfRule type="expression" dxfId="2296" priority="7688">
      <formula>$B2349="Solicitado"</formula>
    </cfRule>
    <cfRule type="expression" dxfId="2" priority="7631">
      <formula>$B2349="Confirmado"</formula>
    </cfRule>
    <cfRule type="expression" dxfId="2298" priority="7686">
      <formula>$B2349="Cancelado"</formula>
    </cfRule>
    <cfRule type="expression" dxfId="2299" priority="7685">
      <formula>$B2349="Cargado"</formula>
    </cfRule>
    <cfRule type="expression" dxfId="2300" priority="7684">
      <formula>$B2349="Frontera"</formula>
    </cfRule>
    <cfRule type="expression" dxfId="2301" priority="7659">
      <formula>$B2349="Descargado"</formula>
    </cfRule>
    <cfRule type="expression" dxfId="2296" priority="7704">
      <formula>$B2349="Solicitado"</formula>
    </cfRule>
    <cfRule type="expression" dxfId="2295" priority="7705">
      <formula>$B2349="Arribado"</formula>
    </cfRule>
    <cfRule type="expression" dxfId="2302" priority="7610">
      <formula>$B2349="Liberado"</formula>
    </cfRule>
    <cfRule type="expression" dxfId="2301" priority="7611">
      <formula>$B2349="Descargado"</formula>
    </cfRule>
    <cfRule type="expression" dxfId="2299" priority="7613">
      <formula>$B2349="Cargado"</formula>
    </cfRule>
    <cfRule type="expression" dxfId="2300" priority="7660">
      <formula>$B2349="Frontera"</formula>
    </cfRule>
    <cfRule type="expression" dxfId="2299" priority="7661">
      <formula>$B2349="Cargado"</formula>
    </cfRule>
    <cfRule type="expression" dxfId="2298" priority="7662">
      <formula>$B2349="Cancelado"</formula>
    </cfRule>
    <cfRule type="expression" dxfId="2302" priority="7642">
      <formula>$B2349="Liberado"</formula>
    </cfRule>
    <cfRule type="expression" dxfId="2295" priority="7713">
      <formula>$B2349="Arribado"</formula>
    </cfRule>
    <cfRule type="expression" dxfId="2" priority="7727">
      <formula>$B2349="Confirmado"</formula>
    </cfRule>
    <cfRule type="expression" dxfId="2298" priority="7678">
      <formula>$B2349="Cancelado"</formula>
    </cfRule>
    <cfRule type="expression" dxfId="2296" priority="7680">
      <formula>$B2349="Solicitado"</formula>
    </cfRule>
    <cfRule type="expression" dxfId="2" priority="7679">
      <formula>$B2349="Confirmado"</formula>
    </cfRule>
    <cfRule type="expression" dxfId="2295" priority="7729">
      <formula>$B2349="Arribado"</formula>
    </cfRule>
    <cfRule type="expression" dxfId="2302" priority="7714">
      <formula>$B2349="Liberado"</formula>
    </cfRule>
    <cfRule type="expression" dxfId="2300" priority="7612">
      <formula>$B2349="Frontera"</formula>
    </cfRule>
    <cfRule type="expression" dxfId="2295" priority="7657">
      <formula>$B2349="Arribado"</formula>
    </cfRule>
    <cfRule type="expression" dxfId="2296" priority="7728">
      <formula>$B2349="Solicitado"</formula>
    </cfRule>
    <cfRule type="expression" dxfId="2302" priority="7674">
      <formula>$B2349="Liberado"</formula>
    </cfRule>
    <cfRule type="expression" dxfId="2295" priority="7673">
      <formula>$B2349="Arribado"</formula>
    </cfRule>
    <cfRule type="expression" dxfId="2296" priority="7672">
      <formula>$B2349="Solicitado"</formula>
    </cfRule>
    <cfRule type="expression" dxfId="2301" priority="7643">
      <formula>$B2349="Descargado"</formula>
    </cfRule>
    <cfRule type="expression" dxfId="2300" priority="7644">
      <formula>$B2349="Frontera"</formula>
    </cfRule>
    <cfRule type="expression" dxfId="2" priority="7663">
      <formula>$B2349="Confirmado"</formula>
    </cfRule>
    <cfRule type="expression" dxfId="2299" priority="7645">
      <formula>$B2349="Cargado"</formula>
    </cfRule>
    <cfRule type="expression" dxfId="2298" priority="7646">
      <formula>$B2349="Cancelado"</formula>
    </cfRule>
    <cfRule type="expression" dxfId="2298" priority="7614">
      <formula>$B2349="Cancelado"</formula>
    </cfRule>
    <cfRule type="expression" dxfId="2" priority="7615">
      <formula>$B2349="Confirmado"</formula>
    </cfRule>
    <cfRule type="expression" dxfId="2296" priority="7616">
      <formula>$B2349="Solicitado"</formula>
    </cfRule>
    <cfRule type="expression" dxfId="2302" priority="7706">
      <formula>$B2349="Liberado"</formula>
    </cfRule>
    <cfRule type="expression" dxfId="2301" priority="7707">
      <formula>$B2349="Descargado"</formula>
    </cfRule>
    <cfRule type="expression" dxfId="2300" priority="7708">
      <formula>$B2349="Frontera"</formula>
    </cfRule>
    <cfRule type="expression" dxfId="2301" priority="7715">
      <formula>$B2349="Descargado"</formula>
    </cfRule>
    <cfRule type="expression" dxfId="2300" priority="7716">
      <formula>$B2349="Frontera"</formula>
    </cfRule>
    <cfRule type="expression" dxfId="2299" priority="7717">
      <formula>$B2349="Cargado"</formula>
    </cfRule>
    <cfRule type="expression" dxfId="2298" priority="7718">
      <formula>$B2349="Cancelado"</formula>
    </cfRule>
    <cfRule type="expression" dxfId="2" priority="7719">
      <formula>$B2349="Confirmado"</formula>
    </cfRule>
    <cfRule type="expression" dxfId="2296" priority="7720">
      <formula>$B2349="Solicitado"</formula>
    </cfRule>
    <cfRule type="expression" dxfId="2295" priority="7617">
      <formula>$B2349="Arribado"</formula>
    </cfRule>
    <cfRule type="expression" dxfId="2302" priority="7618">
      <formula>$B2349="Liberado"</formula>
    </cfRule>
    <cfRule type="expression" dxfId="2" priority="7647">
      <formula>$B2349="Confirmado"</formula>
    </cfRule>
    <cfRule type="expression" dxfId="2301" priority="7619">
      <formula>$B2349="Descargado"</formula>
    </cfRule>
    <cfRule type="expression" dxfId="2300" priority="7620">
      <formula>$B2349="Frontera"</formula>
    </cfRule>
    <cfRule type="expression" dxfId="2299" priority="7621">
      <formula>$B2349="Cargado"</formula>
    </cfRule>
    <cfRule type="expression" dxfId="2298" priority="7622">
      <formula>$B2349="Cancelado"</formula>
    </cfRule>
    <cfRule type="expression" dxfId="2296" priority="7648">
      <formula>$B2349="Solicitado"</formula>
    </cfRule>
    <cfRule type="expression" dxfId="2295" priority="7649">
      <formula>$B2349="Arribado"</formula>
    </cfRule>
    <cfRule type="expression" dxfId="2" priority="7623">
      <formula>$B2349="Confirmado"</formula>
    </cfRule>
    <cfRule type="expression" dxfId="2296" priority="7624">
      <formula>$B2349="Solicitado"</formula>
    </cfRule>
    <cfRule type="expression" dxfId="2295" priority="7625">
      <formula>$B2349="Arribado"</formula>
    </cfRule>
    <cfRule type="expression" dxfId="2302" priority="7626">
      <formula>$B2349="Liberado"</formula>
    </cfRule>
    <cfRule type="expression" dxfId="2301" priority="7627">
      <formula>$B2349="Descargado"</formula>
    </cfRule>
    <cfRule type="expression" dxfId="2299" priority="7709">
      <formula>$B2349="Cargado"</formula>
    </cfRule>
    <cfRule type="expression" dxfId="2299" priority="7629">
      <formula>$B2349="Cargado"</formula>
    </cfRule>
    <cfRule type="expression" dxfId="2298" priority="7630">
      <formula>$B2349="Cancelado"</formula>
    </cfRule>
    <cfRule type="expression" dxfId="2302" priority="7650">
      <formula>$B2349="Liberado"</formula>
    </cfRule>
    <cfRule type="expression" dxfId="2301" priority="7651">
      <formula>$B2349="Descargado"</formula>
    </cfRule>
    <cfRule type="expression" dxfId="2300" priority="7652">
      <formula>$B2349="Frontera"</formula>
    </cfRule>
  </conditionalFormatting>
  <conditionalFormatting sqref="B2350">
    <cfRule type="expression" dxfId="2299" priority="6245">
      <formula>$B2350="Cargado"</formula>
    </cfRule>
    <cfRule type="expression" dxfId="2298" priority="6246">
      <formula>$B2350="Cancelado"</formula>
    </cfRule>
    <cfRule type="expression" dxfId="2" priority="6247">
      <formula>$B2350="Confirmado"</formula>
    </cfRule>
    <cfRule type="expression" dxfId="2296" priority="6248">
      <formula>$B2350="Solicitado"</formula>
    </cfRule>
    <cfRule type="expression" dxfId="2298" priority="6310">
      <formula>$B2350="Cancelado"</formula>
    </cfRule>
    <cfRule type="expression" dxfId="2299" priority="6309">
      <formula>$B2350="Cargado"</formula>
    </cfRule>
    <cfRule type="expression" dxfId="2300" priority="6308">
      <formula>$B2350="Frontera"</formula>
    </cfRule>
    <cfRule type="expression" dxfId="2301" priority="6307">
      <formula>$B2350="Descargado"</formula>
    </cfRule>
    <cfRule type="expression" dxfId="2302" priority="6306">
      <formula>$B2350="Liberado"</formula>
    </cfRule>
    <cfRule type="expression" dxfId="2295" priority="6305">
      <formula>$B2350="Arribado"</formula>
    </cfRule>
    <cfRule type="expression" dxfId="2296" priority="6304">
      <formula>$B2350="Solicitado"</formula>
    </cfRule>
    <cfRule type="expression" dxfId="2" priority="6303">
      <formula>$B2350="Confirmado"</formula>
    </cfRule>
    <cfRule type="expression" dxfId="2298" priority="6302">
      <formula>$B2350="Cancelado"</formula>
    </cfRule>
    <cfRule type="expression" dxfId="2299" priority="6301">
      <formula>$B2350="Cargado"</formula>
    </cfRule>
    <cfRule type="expression" dxfId="2300" priority="6300">
      <formula>$B2350="Frontera"</formula>
    </cfRule>
    <cfRule type="expression" dxfId="2301" priority="6299">
      <formula>$B2350="Descargado"</formula>
    </cfRule>
    <cfRule type="expression" dxfId="2300" priority="6260">
      <formula>$B2350="Frontera"</formula>
    </cfRule>
    <cfRule type="expression" dxfId="2295" priority="6249">
      <formula>$B2350="Arribado"</formula>
    </cfRule>
    <cfRule type="expression" dxfId="2301" priority="6259">
      <formula>$B2350="Descargado"</formula>
    </cfRule>
    <cfRule type="expression" dxfId="2302" priority="6298">
      <formula>$B2350="Liberado"</formula>
    </cfRule>
    <cfRule type="expression" dxfId="2295" priority="6297">
      <formula>$B2350="Arribado"</formula>
    </cfRule>
    <cfRule type="expression" dxfId="2296" priority="6296">
      <formula>$B2350="Solicitado"</formula>
    </cfRule>
    <cfRule type="expression" dxfId="2" priority="6295">
      <formula>$B2350="Confirmado"</formula>
    </cfRule>
    <cfRule type="expression" dxfId="2298" priority="6294">
      <formula>$B2350="Cancelado"</formula>
    </cfRule>
    <cfRule type="expression" dxfId="2299" priority="6293">
      <formula>$B2350="Cargado"</formula>
    </cfRule>
    <cfRule type="expression" dxfId="2300" priority="6292">
      <formula>$B2350="Frontera"</formula>
    </cfRule>
    <cfRule type="expression" dxfId="2301" priority="6291">
      <formula>$B2350="Descargado"</formula>
    </cfRule>
    <cfRule type="expression" dxfId="2302" priority="6258">
      <formula>$B2350="Liberado"</formula>
    </cfRule>
    <cfRule type="expression" dxfId="2295" priority="6257">
      <formula>$B2350="Arribado"</formula>
    </cfRule>
    <cfRule type="expression" dxfId="2296" priority="6256">
      <formula>$B2350="Solicitado"</formula>
    </cfRule>
    <cfRule type="expression" dxfId="2" priority="6255">
      <formula>$B2350="Confirmado"</formula>
    </cfRule>
    <cfRule type="expression" dxfId="2302" priority="6250">
      <formula>$B2350="Liberado"</formula>
    </cfRule>
    <cfRule type="expression" dxfId="2301" priority="6251">
      <formula>$B2350="Descargado"</formula>
    </cfRule>
    <cfRule type="expression" dxfId="2300" priority="6252">
      <formula>$B2350="Frontera"</formula>
    </cfRule>
    <cfRule type="expression" dxfId="2299" priority="6253">
      <formula>$B2350="Cargado"</formula>
    </cfRule>
    <cfRule type="expression" dxfId="2302" priority="6290">
      <formula>$B2350="Liberado"</formula>
    </cfRule>
    <cfRule type="expression" dxfId="2298" priority="6254">
      <formula>$B2350="Cancelado"</formula>
    </cfRule>
    <cfRule type="expression" dxfId="2295" priority="6289">
      <formula>$B2350="Arribado"</formula>
    </cfRule>
    <cfRule type="expression" dxfId="2296" priority="6288">
      <formula>$B2350="Solicitado"</formula>
    </cfRule>
    <cfRule type="expression" dxfId="2" priority="6287">
      <formula>$B2350="Confirmado"</formula>
    </cfRule>
    <cfRule type="expression" dxfId="2298" priority="6286">
      <formula>$B2350="Cancelado"</formula>
    </cfRule>
    <cfRule type="expression" dxfId="2299" priority="6285">
      <formula>$B2350="Cargado"</formula>
    </cfRule>
    <cfRule type="expression" dxfId="2300" priority="6284">
      <formula>$B2350="Frontera"</formula>
    </cfRule>
    <cfRule type="expression" dxfId="2301" priority="6283">
      <formula>$B2350="Descargado"</formula>
    </cfRule>
    <cfRule type="expression" dxfId="2302" priority="6282">
      <formula>$B2350="Liberado"</formula>
    </cfRule>
    <cfRule type="expression" dxfId="2295" priority="6281">
      <formula>$B2350="Arribado"</formula>
    </cfRule>
    <cfRule type="expression" dxfId="2296" priority="6280">
      <formula>$B2350="Solicitado"</formula>
    </cfRule>
    <cfRule type="expression" dxfId="2" priority="6279">
      <formula>$B2350="Confirmado"</formula>
    </cfRule>
    <cfRule type="expression" dxfId="2298" priority="6278">
      <formula>$B2350="Cancelado"</formula>
    </cfRule>
    <cfRule type="expression" dxfId="2299" priority="6277">
      <formula>$B2350="Cargado"</formula>
    </cfRule>
    <cfRule type="expression" dxfId="2300" priority="6276">
      <formula>$B2350="Frontera"</formula>
    </cfRule>
    <cfRule type="expression" dxfId="2301" priority="6275">
      <formula>$B2350="Descargado"</formula>
    </cfRule>
    <cfRule type="expression" dxfId="2302" priority="6274">
      <formula>$B2350="Liberado"</formula>
    </cfRule>
    <cfRule type="expression" dxfId="2295" priority="6273">
      <formula>$B2350="Arribado"</formula>
    </cfRule>
    <cfRule type="expression" dxfId="2296" priority="6272">
      <formula>$B2350="Solicitado"</formula>
    </cfRule>
    <cfRule type="expression" dxfId="2" priority="6271">
      <formula>$B2350="Confirmado"</formula>
    </cfRule>
    <cfRule type="expression" dxfId="2298" priority="6270">
      <formula>$B2350="Cancelado"</formula>
    </cfRule>
    <cfRule type="expression" dxfId="2295" priority="6369">
      <formula>$B2350="Arribado"</formula>
    </cfRule>
    <cfRule type="expression" dxfId="2296" priority="6368">
      <formula>$B2350="Solicitado"</formula>
    </cfRule>
    <cfRule type="expression" dxfId="2" priority="6367">
      <formula>$B2350="Confirmado"</formula>
    </cfRule>
    <cfRule type="expression" dxfId="2298" priority="6366">
      <formula>$B2350="Cancelado"</formula>
    </cfRule>
    <cfRule type="expression" dxfId="2299" priority="6365">
      <formula>$B2350="Cargado"</formula>
    </cfRule>
    <cfRule type="expression" dxfId="2299" priority="6269">
      <formula>$B2350="Cargado"</formula>
    </cfRule>
    <cfRule type="expression" dxfId="2300" priority="6268">
      <formula>$B2350="Frontera"</formula>
    </cfRule>
    <cfRule type="expression" dxfId="2300" priority="6364">
      <formula>$B2350="Frontera"</formula>
    </cfRule>
    <cfRule type="expression" dxfId="2301" priority="6363">
      <formula>$B2350="Descargado"</formula>
    </cfRule>
    <cfRule type="expression" dxfId="2302" priority="6362">
      <formula>$B2350="Liberado"</formula>
    </cfRule>
    <cfRule type="expression" dxfId="2295" priority="6361">
      <formula>$B2350="Arribado"</formula>
    </cfRule>
    <cfRule type="expression" dxfId="2296" priority="6360">
      <formula>$B2350="Solicitado"</formula>
    </cfRule>
    <cfRule type="expression" dxfId="2" priority="6359">
      <formula>$B2350="Confirmado"</formula>
    </cfRule>
    <cfRule type="expression" dxfId="2298" priority="6358">
      <formula>$B2350="Cancelado"</formula>
    </cfRule>
    <cfRule type="expression" dxfId="2299" priority="6357">
      <formula>$B2350="Cargado"</formula>
    </cfRule>
    <cfRule type="expression" dxfId="2300" priority="6356">
      <formula>$B2350="Frontera"</formula>
    </cfRule>
    <cfRule type="expression" dxfId="2301" priority="6355">
      <formula>$B2350="Descargado"</formula>
    </cfRule>
    <cfRule type="expression" dxfId="2302" priority="6354">
      <formula>$B2350="Liberado"</formula>
    </cfRule>
    <cfRule type="expression" dxfId="2295" priority="6353">
      <formula>$B2350="Arribado"</formula>
    </cfRule>
    <cfRule type="expression" dxfId="2296" priority="6352">
      <formula>$B2350="Solicitado"</formula>
    </cfRule>
    <cfRule type="expression" dxfId="2" priority="6351">
      <formula>$B2350="Confirmado"</formula>
    </cfRule>
    <cfRule type="expression" dxfId="2298" priority="6350">
      <formula>$B2350="Cancelado"</formula>
    </cfRule>
    <cfRule type="expression" dxfId="2299" priority="6349">
      <formula>$B2350="Cargado"</formula>
    </cfRule>
    <cfRule type="expression" dxfId="2300" priority="6348">
      <formula>$B2350="Frontera"</formula>
    </cfRule>
    <cfRule type="expression" dxfId="2301" priority="6347">
      <formula>$B2350="Descargado"</formula>
    </cfRule>
    <cfRule type="expression" dxfId="2302" priority="6346">
      <formula>$B2350="Liberado"</formula>
    </cfRule>
    <cfRule type="expression" dxfId="2295" priority="6345">
      <formula>$B2350="Arribado"</formula>
    </cfRule>
    <cfRule type="expression" dxfId="2296" priority="6344">
      <formula>$B2350="Solicitado"</formula>
    </cfRule>
    <cfRule type="expression" dxfId="2" priority="6343">
      <formula>$B2350="Confirmado"</formula>
    </cfRule>
    <cfRule type="expression" dxfId="2298" priority="6342">
      <formula>$B2350="Cancelado"</formula>
    </cfRule>
    <cfRule type="expression" dxfId="2299" priority="6341">
      <formula>$B2350="Cargado"</formula>
    </cfRule>
    <cfRule type="expression" dxfId="2301" priority="6267">
      <formula>$B2350="Descargado"</formula>
    </cfRule>
    <cfRule type="expression" dxfId="2302" priority="6266">
      <formula>$B2350="Liberado"</formula>
    </cfRule>
    <cfRule type="expression" dxfId="2295" priority="6265">
      <formula>$B2350="Arribado"</formula>
    </cfRule>
    <cfRule type="expression" dxfId="2296" priority="6264">
      <formula>$B2350="Solicitado"</formula>
    </cfRule>
    <cfRule type="expression" dxfId="2" priority="6263">
      <formula>$B2350="Confirmado"</formula>
    </cfRule>
    <cfRule type="expression" dxfId="2298" priority="6262">
      <formula>$B2350="Cancelado"</formula>
    </cfRule>
    <cfRule type="expression" dxfId="2300" priority="6340">
      <formula>$B2350="Frontera"</formula>
    </cfRule>
    <cfRule type="expression" dxfId="2301" priority="6339">
      <formula>$B2350="Descargado"</formula>
    </cfRule>
    <cfRule type="expression" dxfId="2302" priority="6338">
      <formula>$B2350="Liberado"</formula>
    </cfRule>
    <cfRule type="expression" dxfId="2295" priority="6337">
      <formula>$B2350="Arribado"</formula>
    </cfRule>
    <cfRule type="expression" dxfId="2296" priority="6336">
      <formula>$B2350="Solicitado"</formula>
    </cfRule>
    <cfRule type="expression" dxfId="2" priority="6335">
      <formula>$B2350="Confirmado"</formula>
    </cfRule>
    <cfRule type="expression" dxfId="2298" priority="6334">
      <formula>$B2350="Cancelado"</formula>
    </cfRule>
    <cfRule type="expression" dxfId="2299" priority="6333">
      <formula>$B2350="Cargado"</formula>
    </cfRule>
    <cfRule type="expression" dxfId="2299" priority="6261">
      <formula>$B2350="Cargado"</formula>
    </cfRule>
    <cfRule type="expression" dxfId="2300" priority="6332">
      <formula>$B2350="Frontera"</formula>
    </cfRule>
    <cfRule type="expression" dxfId="2301" priority="6331">
      <formula>$B2350="Descargado"</formula>
    </cfRule>
    <cfRule type="expression" dxfId="2302" priority="6330">
      <formula>$B2350="Liberado"</formula>
    </cfRule>
    <cfRule type="expression" dxfId="2295" priority="6329">
      <formula>$B2350="Arribado"</formula>
    </cfRule>
    <cfRule type="expression" dxfId="2296" priority="6328">
      <formula>$B2350="Solicitado"</formula>
    </cfRule>
    <cfRule type="expression" dxfId="2" priority="6327">
      <formula>$B2350="Confirmado"</formula>
    </cfRule>
    <cfRule type="expression" dxfId="2298" priority="6326">
      <formula>$B2350="Cancelado"</formula>
    </cfRule>
    <cfRule type="expression" dxfId="2299" priority="6325">
      <formula>$B2350="Cargado"</formula>
    </cfRule>
    <cfRule type="expression" dxfId="2302" priority="6242">
      <formula>$B2350="Liberado"</formula>
    </cfRule>
    <cfRule type="expression" dxfId="2301" priority="6243">
      <formula>$B2350="Descargado"</formula>
    </cfRule>
    <cfRule type="expression" dxfId="2300" priority="6324">
      <formula>$B2350="Frontera"</formula>
    </cfRule>
    <cfRule type="expression" dxfId="2301" priority="6323">
      <formula>$B2350="Descargado"</formula>
    </cfRule>
    <cfRule type="expression" dxfId="2302" priority="6322">
      <formula>$B2350="Liberado"</formula>
    </cfRule>
    <cfRule type="expression" dxfId="2295" priority="6321">
      <formula>$B2350="Arribado"</formula>
    </cfRule>
    <cfRule type="expression" dxfId="2296" priority="6320">
      <formula>$B2350="Solicitado"</formula>
    </cfRule>
    <cfRule type="expression" dxfId="2" priority="6319">
      <formula>$B2350="Confirmado"</formula>
    </cfRule>
    <cfRule type="expression" dxfId="2298" priority="6318">
      <formula>$B2350="Cancelado"</formula>
    </cfRule>
    <cfRule type="expression" dxfId="2299" priority="6317">
      <formula>$B2350="Cargado"</formula>
    </cfRule>
    <cfRule type="expression" dxfId="2300" priority="6316">
      <formula>$B2350="Frontera"</formula>
    </cfRule>
    <cfRule type="expression" dxfId="2301" priority="6315">
      <formula>$B2350="Descargado"</formula>
    </cfRule>
    <cfRule type="expression" dxfId="2302" priority="6314">
      <formula>$B2350="Liberado"</formula>
    </cfRule>
    <cfRule type="expression" dxfId="2295" priority="6313">
      <formula>$B2350="Arribado"</formula>
    </cfRule>
    <cfRule type="expression" dxfId="2296" priority="6312">
      <formula>$B2350="Solicitado"</formula>
    </cfRule>
    <cfRule type="expression" dxfId="2" priority="6311">
      <formula>$B2350="Confirmado"</formula>
    </cfRule>
    <cfRule type="expression" dxfId="2300" priority="6244">
      <formula>$B2350="Frontera"</formula>
    </cfRule>
  </conditionalFormatting>
  <conditionalFormatting sqref="B2351">
    <cfRule type="expression" dxfId="2301" priority="7051">
      <formula>$B2351="Descargado"</formula>
    </cfRule>
    <cfRule type="expression" dxfId="2300" priority="6932">
      <formula>$B2351="Frontera"</formula>
    </cfRule>
    <cfRule type="expression" dxfId="2299" priority="6933">
      <formula>$B2351="Cargado"</formula>
    </cfRule>
    <cfRule type="expression" dxfId="2298" priority="6934">
      <formula>$B2351="Cancelado"</formula>
    </cfRule>
    <cfRule type="expression" dxfId="2" priority="6935">
      <formula>$B2351="Confirmado"</formula>
    </cfRule>
    <cfRule type="expression" dxfId="2298" priority="7038">
      <formula>$B2351="Cancelado"</formula>
    </cfRule>
    <cfRule type="expression" dxfId="2299" priority="7037">
      <formula>$B2351="Cargado"</formula>
    </cfRule>
    <cfRule type="expression" dxfId="2300" priority="7036">
      <formula>$B2351="Frontera"</formula>
    </cfRule>
    <cfRule type="expression" dxfId="2301" priority="7035">
      <formula>$B2351="Descargado"</formula>
    </cfRule>
    <cfRule type="expression" dxfId="2295" priority="7057">
      <formula>$B2351="Arribado"</formula>
    </cfRule>
    <cfRule type="expression" dxfId="2302" priority="7034">
      <formula>$B2351="Liberado"</formula>
    </cfRule>
    <cfRule type="expression" dxfId="2295" priority="7033">
      <formula>$B2351="Arribado"</formula>
    </cfRule>
    <cfRule type="expression" dxfId="2296" priority="7032">
      <formula>$B2351="Solicitado"</formula>
    </cfRule>
    <cfRule type="expression" dxfId="2298" priority="7022">
      <formula>$B2351="Cancelado"</formula>
    </cfRule>
    <cfRule type="expression" dxfId="2300" priority="6996">
      <formula>$B2351="Frontera"</formula>
    </cfRule>
    <cfRule type="expression" dxfId="2299" priority="7021">
      <formula>$B2351="Cargado"</formula>
    </cfRule>
    <cfRule type="expression" dxfId="2300" priority="7020">
      <formula>$B2351="Frontera"</formula>
    </cfRule>
    <cfRule type="expression" dxfId="2301" priority="7019">
      <formula>$B2351="Descargado"</formula>
    </cfRule>
    <cfRule type="expression" dxfId="2302" priority="7018">
      <formula>$B2351="Liberado"</formula>
    </cfRule>
    <cfRule type="expression" dxfId="2295" priority="7017">
      <formula>$B2351="Arribado"</formula>
    </cfRule>
    <cfRule type="expression" dxfId="2302" priority="7050">
      <formula>$B2351="Liberado"</formula>
    </cfRule>
    <cfRule type="expression" dxfId="2295" priority="7049">
      <formula>$B2351="Arribado"</formula>
    </cfRule>
    <cfRule type="expression" dxfId="2296" priority="7048">
      <formula>$B2351="Solicitado"</formula>
    </cfRule>
    <cfRule type="expression" dxfId="2296" priority="7016">
      <formula>$B2351="Solicitado"</formula>
    </cfRule>
    <cfRule type="expression" dxfId="2" priority="7031">
      <formula>$B2351="Confirmado"</formula>
    </cfRule>
    <cfRule type="expression" dxfId="2298" priority="7030">
      <formula>$B2351="Cancelado"</formula>
    </cfRule>
    <cfRule type="expression" dxfId="2" priority="7047">
      <formula>$B2351="Confirmado"</formula>
    </cfRule>
    <cfRule type="expression" dxfId="2298" priority="7046">
      <formula>$B2351="Cancelado"</formula>
    </cfRule>
    <cfRule type="expression" dxfId="2299" priority="7045">
      <formula>$B2351="Cargado"</formula>
    </cfRule>
    <cfRule type="expression" dxfId="2300" priority="7044">
      <formula>$B2351="Frontera"</formula>
    </cfRule>
    <cfRule type="expression" dxfId="2301" priority="7043">
      <formula>$B2351="Descargado"</formula>
    </cfRule>
    <cfRule type="expression" dxfId="2302" priority="7042">
      <formula>$B2351="Liberado"</formula>
    </cfRule>
    <cfRule type="expression" dxfId="2299" priority="6949">
      <formula>$B2351="Cargado"</formula>
    </cfRule>
    <cfRule type="expression" dxfId="2295" priority="7041">
      <formula>$B2351="Arribado"</formula>
    </cfRule>
    <cfRule type="expression" dxfId="2296" priority="7040">
      <formula>$B2351="Solicitado"</formula>
    </cfRule>
    <cfRule type="expression" dxfId="2299" priority="7029">
      <formula>$B2351="Cargado"</formula>
    </cfRule>
    <cfRule type="expression" dxfId="2300" priority="7028">
      <formula>$B2351="Frontera"</formula>
    </cfRule>
    <cfRule type="expression" dxfId="2301" priority="7027">
      <formula>$B2351="Descargado"</formula>
    </cfRule>
    <cfRule type="expression" dxfId="2302" priority="7026">
      <formula>$B2351="Liberado"</formula>
    </cfRule>
    <cfRule type="expression" dxfId="2295" priority="7025">
      <formula>$B2351="Arribado"</formula>
    </cfRule>
    <cfRule type="expression" dxfId="2296" priority="7024">
      <formula>$B2351="Solicitado"</formula>
    </cfRule>
    <cfRule type="expression" dxfId="2" priority="7023">
      <formula>$B2351="Confirmado"</formula>
    </cfRule>
    <cfRule type="expression" dxfId="2302" priority="6930">
      <formula>$B2351="Liberado"</formula>
    </cfRule>
    <cfRule type="expression" dxfId="2299" priority="6941">
      <formula>$B2351="Cargado"</formula>
    </cfRule>
    <cfRule type="expression" dxfId="2" priority="7039">
      <formula>$B2351="Confirmado"</formula>
    </cfRule>
    <cfRule type="expression" dxfId="2301" priority="6931">
      <formula>$B2351="Descargado"</formula>
    </cfRule>
    <cfRule type="expression" dxfId="2" priority="7015">
      <formula>$B2351="Confirmado"</formula>
    </cfRule>
    <cfRule type="expression" dxfId="2298" priority="7014">
      <formula>$B2351="Cancelado"</formula>
    </cfRule>
    <cfRule type="expression" dxfId="2299" priority="7013">
      <formula>$B2351="Cargado"</formula>
    </cfRule>
    <cfRule type="expression" dxfId="2300" priority="7012">
      <formula>$B2351="Frontera"</formula>
    </cfRule>
    <cfRule type="expression" dxfId="2301" priority="7011">
      <formula>$B2351="Descargado"</formula>
    </cfRule>
    <cfRule type="expression" dxfId="2302" priority="7010">
      <formula>$B2351="Liberado"</formula>
    </cfRule>
    <cfRule type="expression" dxfId="2295" priority="7009">
      <formula>$B2351="Arribado"</formula>
    </cfRule>
    <cfRule type="expression" dxfId="2296" priority="7008">
      <formula>$B2351="Solicitado"</formula>
    </cfRule>
    <cfRule type="expression" dxfId="2" priority="7007">
      <formula>$B2351="Confirmado"</formula>
    </cfRule>
    <cfRule type="expression" dxfId="2298" priority="7006">
      <formula>$B2351="Cancelado"</formula>
    </cfRule>
    <cfRule type="expression" dxfId="2299" priority="7005">
      <formula>$B2351="Cargado"</formula>
    </cfRule>
    <cfRule type="expression" dxfId="2300" priority="7004">
      <formula>$B2351="Frontera"</formula>
    </cfRule>
    <cfRule type="expression" dxfId="2301" priority="7003">
      <formula>$B2351="Descargado"</formula>
    </cfRule>
    <cfRule type="expression" dxfId="2302" priority="7002">
      <formula>$B2351="Liberado"</formula>
    </cfRule>
    <cfRule type="expression" dxfId="2301" priority="6939">
      <formula>$B2351="Descargado"</formula>
    </cfRule>
    <cfRule type="expression" dxfId="2302" priority="6938">
      <formula>$B2351="Liberado"</formula>
    </cfRule>
    <cfRule type="expression" dxfId="2300" priority="6940">
      <formula>$B2351="Frontera"</formula>
    </cfRule>
    <cfRule type="expression" dxfId="2296" priority="7056">
      <formula>$B2351="Solicitado"</formula>
    </cfRule>
    <cfRule type="expression" dxfId="2" priority="7055">
      <formula>$B2351="Confirmado"</formula>
    </cfRule>
    <cfRule type="expression" dxfId="2298" priority="7054">
      <formula>$B2351="Cancelado"</formula>
    </cfRule>
    <cfRule type="expression" dxfId="2295" priority="7001">
      <formula>$B2351="Arribado"</formula>
    </cfRule>
    <cfRule type="expression" dxfId="2296" priority="7000">
      <formula>$B2351="Solicitado"</formula>
    </cfRule>
    <cfRule type="expression" dxfId="2" priority="6999">
      <formula>$B2351="Confirmado"</formula>
    </cfRule>
    <cfRule type="expression" dxfId="2298" priority="6998">
      <formula>$B2351="Cancelado"</formula>
    </cfRule>
    <cfRule type="expression" dxfId="2299" priority="6997">
      <formula>$B2351="Cargado"</formula>
    </cfRule>
    <cfRule type="expression" dxfId="2301" priority="6995">
      <formula>$B2351="Descargado"</formula>
    </cfRule>
    <cfRule type="expression" dxfId="2302" priority="6994">
      <formula>$B2351="Liberado"</formula>
    </cfRule>
    <cfRule type="expression" dxfId="2299" priority="7053">
      <formula>$B2351="Cargado"</formula>
    </cfRule>
    <cfRule type="expression" dxfId="2300" priority="7052">
      <formula>$B2351="Frontera"</formula>
    </cfRule>
    <cfRule type="expression" dxfId="2295" priority="6993">
      <formula>$B2351="Arribado"</formula>
    </cfRule>
    <cfRule type="expression" dxfId="2296" priority="6992">
      <formula>$B2351="Solicitado"</formula>
    </cfRule>
    <cfRule type="expression" dxfId="2" priority="6991">
      <formula>$B2351="Confirmado"</formula>
    </cfRule>
    <cfRule type="expression" dxfId="2298" priority="6990">
      <formula>$B2351="Cancelado"</formula>
    </cfRule>
    <cfRule type="expression" dxfId="2299" priority="6989">
      <formula>$B2351="Cargado"</formula>
    </cfRule>
    <cfRule type="expression" dxfId="2300" priority="6988">
      <formula>$B2351="Frontera"</formula>
    </cfRule>
    <cfRule type="expression" dxfId="2301" priority="6987">
      <formula>$B2351="Descargado"</formula>
    </cfRule>
    <cfRule type="expression" dxfId="2302" priority="6986">
      <formula>$B2351="Liberado"</formula>
    </cfRule>
    <cfRule type="expression" dxfId="2295" priority="6985">
      <formula>$B2351="Arribado"</formula>
    </cfRule>
    <cfRule type="expression" dxfId="2296" priority="6984">
      <formula>$B2351="Solicitado"</formula>
    </cfRule>
    <cfRule type="expression" dxfId="2" priority="6983">
      <formula>$B2351="Confirmado"</formula>
    </cfRule>
    <cfRule type="expression" dxfId="2298" priority="6982">
      <formula>$B2351="Cancelado"</formula>
    </cfRule>
    <cfRule type="expression" dxfId="2299" priority="6981">
      <formula>$B2351="Cargado"</formula>
    </cfRule>
    <cfRule type="expression" dxfId="2300" priority="6980">
      <formula>$B2351="Frontera"</formula>
    </cfRule>
    <cfRule type="expression" dxfId="2301" priority="6979">
      <formula>$B2351="Descargado"</formula>
    </cfRule>
    <cfRule type="expression" dxfId="2302" priority="6978">
      <formula>$B2351="Liberado"</formula>
    </cfRule>
    <cfRule type="expression" dxfId="2298" priority="6942">
      <formula>$B2351="Cancelado"</formula>
    </cfRule>
    <cfRule type="expression" dxfId="2295" priority="6977">
      <formula>$B2351="Arribado"</formula>
    </cfRule>
    <cfRule type="expression" dxfId="2296" priority="6976">
      <formula>$B2351="Solicitado"</formula>
    </cfRule>
    <cfRule type="expression" dxfId="2" priority="6975">
      <formula>$B2351="Confirmado"</formula>
    </cfRule>
    <cfRule type="expression" dxfId="2298" priority="6974">
      <formula>$B2351="Cancelado"</formula>
    </cfRule>
    <cfRule type="expression" dxfId="2299" priority="6973">
      <formula>$B2351="Cargado"</formula>
    </cfRule>
    <cfRule type="expression" dxfId="2300" priority="6972">
      <formula>$B2351="Frontera"</formula>
    </cfRule>
    <cfRule type="expression" dxfId="2301" priority="6971">
      <formula>$B2351="Descargado"</formula>
    </cfRule>
    <cfRule type="expression" dxfId="2302" priority="6970">
      <formula>$B2351="Liberado"</formula>
    </cfRule>
    <cfRule type="expression" dxfId="2295" priority="6969">
      <formula>$B2351="Arribado"</formula>
    </cfRule>
    <cfRule type="expression" dxfId="2296" priority="6968">
      <formula>$B2351="Solicitado"</formula>
    </cfRule>
    <cfRule type="expression" dxfId="2" priority="6967">
      <formula>$B2351="Confirmado"</formula>
    </cfRule>
    <cfRule type="expression" dxfId="2298" priority="6966">
      <formula>$B2351="Cancelado"</formula>
    </cfRule>
    <cfRule type="expression" dxfId="2299" priority="6965">
      <formula>$B2351="Cargado"</formula>
    </cfRule>
    <cfRule type="expression" dxfId="2300" priority="6964">
      <formula>$B2351="Frontera"</formula>
    </cfRule>
    <cfRule type="expression" dxfId="2301" priority="6963">
      <formula>$B2351="Descargado"</formula>
    </cfRule>
    <cfRule type="expression" dxfId="2302" priority="6962">
      <formula>$B2351="Liberado"</formula>
    </cfRule>
    <cfRule type="expression" dxfId="2295" priority="6961">
      <formula>$B2351="Arribado"</formula>
    </cfRule>
    <cfRule type="expression" dxfId="2296" priority="6960">
      <formula>$B2351="Solicitado"</formula>
    </cfRule>
    <cfRule type="expression" dxfId="2" priority="6959">
      <formula>$B2351="Confirmado"</formula>
    </cfRule>
    <cfRule type="expression" dxfId="2298" priority="6958">
      <formula>$B2351="Cancelado"</formula>
    </cfRule>
    <cfRule type="expression" dxfId="2299" priority="6957">
      <formula>$B2351="Cargado"</formula>
    </cfRule>
    <cfRule type="expression" dxfId="2300" priority="6956">
      <formula>$B2351="Frontera"</formula>
    </cfRule>
    <cfRule type="expression" dxfId="2301" priority="6955">
      <formula>$B2351="Descargado"</formula>
    </cfRule>
    <cfRule type="expression" dxfId="2302" priority="6954">
      <formula>$B2351="Liberado"</formula>
    </cfRule>
    <cfRule type="expression" dxfId="2295" priority="6953">
      <formula>$B2351="Arribado"</formula>
    </cfRule>
    <cfRule type="expression" dxfId="2296" priority="6952">
      <formula>$B2351="Solicitado"</formula>
    </cfRule>
    <cfRule type="expression" dxfId="2" priority="6951">
      <formula>$B2351="Confirmado"</formula>
    </cfRule>
    <cfRule type="expression" dxfId="2298" priority="6950">
      <formula>$B2351="Cancelado"</formula>
    </cfRule>
    <cfRule type="expression" dxfId="2300" priority="6948">
      <formula>$B2351="Frontera"</formula>
    </cfRule>
    <cfRule type="expression" dxfId="2301" priority="6947">
      <formula>$B2351="Descargado"</formula>
    </cfRule>
    <cfRule type="expression" dxfId="2302" priority="6946">
      <formula>$B2351="Liberado"</formula>
    </cfRule>
    <cfRule type="expression" dxfId="2295" priority="6937">
      <formula>$B2351="Arribado"</formula>
    </cfRule>
    <cfRule type="expression" dxfId="2296" priority="6936">
      <formula>$B2351="Solicitado"</formula>
    </cfRule>
    <cfRule type="expression" dxfId="2295" priority="6945">
      <formula>$B2351="Arribado"</formula>
    </cfRule>
    <cfRule type="expression" dxfId="2296" priority="6944">
      <formula>$B2351="Solicitado"</formula>
    </cfRule>
    <cfRule type="expression" dxfId="2" priority="6943">
      <formula>$B2351="Confirmado"</formula>
    </cfRule>
  </conditionalFormatting>
  <conditionalFormatting sqref="B2352:B2356 B2375">
    <cfRule type="expression" dxfId="2298" priority="7446">
      <formula>$B2352="Cancelado"</formula>
    </cfRule>
    <cfRule type="expression" dxfId="2301" priority="7371">
      <formula>$B2352="Descargado"</formula>
    </cfRule>
    <cfRule type="expression" dxfId="2300" priority="7372">
      <formula>$B2352="Frontera"</formula>
    </cfRule>
    <cfRule type="expression" dxfId="2299" priority="7373">
      <formula>$B2352="Cargado"</formula>
    </cfRule>
    <cfRule type="expression" dxfId="2299" priority="7445">
      <formula>$B2352="Cargado"</formula>
    </cfRule>
    <cfRule type="expression" dxfId="2300" priority="7444">
      <formula>$B2352="Frontera"</formula>
    </cfRule>
    <cfRule type="expression" dxfId="2301" priority="7443">
      <formula>$B2352="Descargado"</formula>
    </cfRule>
    <cfRule type="expression" dxfId="2302" priority="7442">
      <formula>$B2352="Liberado"</formula>
    </cfRule>
    <cfRule type="expression" dxfId="2295" priority="7441">
      <formula>$B2352="Arribado"</formula>
    </cfRule>
    <cfRule type="expression" dxfId="2296" priority="7440">
      <formula>$B2352="Solicitado"</formula>
    </cfRule>
    <cfRule type="expression" dxfId="2" priority="7439">
      <formula>$B2352="Confirmado"</formula>
    </cfRule>
    <cfRule type="expression" dxfId="2298" priority="7438">
      <formula>$B2352="Cancelado"</formula>
    </cfRule>
    <cfRule type="expression" dxfId="2302" priority="7330">
      <formula>$B2352="Liberado"</formula>
    </cfRule>
    <cfRule type="expression" dxfId="2301" priority="7331">
      <formula>$B2352="Descargado"</formula>
    </cfRule>
    <cfRule type="expression" dxfId="2299" priority="7437">
      <formula>$B2352="Cargado"</formula>
    </cfRule>
    <cfRule type="expression" dxfId="2300" priority="7436">
      <formula>$B2352="Frontera"</formula>
    </cfRule>
    <cfRule type="expression" dxfId="2301" priority="7435">
      <formula>$B2352="Descargado"</formula>
    </cfRule>
    <cfRule type="expression" dxfId="2302" priority="7434">
      <formula>$B2352="Liberado"</formula>
    </cfRule>
    <cfRule type="expression" dxfId="2300" priority="7404">
      <formula>$B2352="Frontera"</formula>
    </cfRule>
    <cfRule type="expression" dxfId="2299" priority="7405">
      <formula>$B2352="Cargado"</formula>
    </cfRule>
    <cfRule type="expression" dxfId="2295" priority="7433">
      <formula>$B2352="Arribado"</formula>
    </cfRule>
    <cfRule type="expression" dxfId="2296" priority="7432">
      <formula>$B2352="Solicitado"</formula>
    </cfRule>
    <cfRule type="expression" dxfId="2" priority="7447">
      <formula>$B2352="Confirmado"</formula>
    </cfRule>
    <cfRule type="expression" dxfId="2" priority="7431">
      <formula>$B2352="Confirmado"</formula>
    </cfRule>
    <cfRule type="expression" dxfId="2298" priority="7430">
      <formula>$B2352="Cancelado"</formula>
    </cfRule>
    <cfRule type="expression" dxfId="2299" priority="7429">
      <formula>$B2352="Cargado"</formula>
    </cfRule>
    <cfRule type="expression" dxfId="2300" priority="7428">
      <formula>$B2352="Frontera"</formula>
    </cfRule>
    <cfRule type="expression" dxfId="2301" priority="7427">
      <formula>$B2352="Descargado"</formula>
    </cfRule>
    <cfRule type="expression" dxfId="2302" priority="7426">
      <formula>$B2352="Liberado"</formula>
    </cfRule>
    <cfRule type="expression" dxfId="2295" priority="7425">
      <formula>$B2352="Arribado"</formula>
    </cfRule>
    <cfRule type="expression" dxfId="2296" priority="7424">
      <formula>$B2352="Solicitado"</formula>
    </cfRule>
    <cfRule type="expression" dxfId="2" priority="7423">
      <formula>$B2352="Confirmado"</formula>
    </cfRule>
    <cfRule type="expression" dxfId="2302" priority="7370">
      <formula>$B2352="Liberado"</formula>
    </cfRule>
    <cfRule type="expression" dxfId="2298" priority="7422">
      <formula>$B2352="Cancelado"</formula>
    </cfRule>
    <cfRule type="expression" dxfId="2299" priority="7421">
      <formula>$B2352="Cargado"</formula>
    </cfRule>
    <cfRule type="expression" dxfId="2300" priority="7420">
      <formula>$B2352="Frontera"</formula>
    </cfRule>
    <cfRule type="expression" dxfId="2301" priority="7419">
      <formula>$B2352="Descargado"</formula>
    </cfRule>
    <cfRule type="expression" dxfId="2302" priority="7418">
      <formula>$B2352="Liberado"</formula>
    </cfRule>
    <cfRule type="expression" dxfId="2295" priority="7417">
      <formula>$B2352="Arribado"</formula>
    </cfRule>
    <cfRule type="expression" dxfId="2" priority="7415">
      <formula>$B2352="Confirmado"</formula>
    </cfRule>
    <cfRule type="expression" dxfId="2298" priority="7414">
      <formula>$B2352="Cancelado"</formula>
    </cfRule>
    <cfRule type="expression" dxfId="2299" priority="7413">
      <formula>$B2352="Cargado"</formula>
    </cfRule>
    <cfRule type="expression" dxfId="2300" priority="7412">
      <formula>$B2352="Frontera"</formula>
    </cfRule>
    <cfRule type="expression" dxfId="2298" priority="7390">
      <formula>$B2352="Cancelado"</formula>
    </cfRule>
    <cfRule type="expression" dxfId="2" priority="7391">
      <formula>$B2352="Confirmado"</formula>
    </cfRule>
    <cfRule type="expression" dxfId="2296" priority="7392">
      <formula>$B2352="Solicitado"</formula>
    </cfRule>
    <cfRule type="expression" dxfId="2295" priority="7393">
      <formula>$B2352="Arribado"</formula>
    </cfRule>
    <cfRule type="expression" dxfId="2298" priority="7374">
      <formula>$B2352="Cancelado"</formula>
    </cfRule>
    <cfRule type="expression" dxfId="2" priority="7375">
      <formula>$B2352="Confirmado"</formula>
    </cfRule>
    <cfRule type="expression" dxfId="2296" priority="7376">
      <formula>$B2352="Solicitado"</formula>
    </cfRule>
    <cfRule type="expression" dxfId="2295" priority="7377">
      <formula>$B2352="Arribado"</formula>
    </cfRule>
    <cfRule type="expression" dxfId="2302" priority="7378">
      <formula>$B2352="Liberado"</formula>
    </cfRule>
    <cfRule type="expression" dxfId="2301" priority="7379">
      <formula>$B2352="Descargado"</formula>
    </cfRule>
    <cfRule type="expression" dxfId="2300" priority="7380">
      <formula>$B2352="Frontera"</formula>
    </cfRule>
    <cfRule type="expression" dxfId="2299" priority="7381">
      <formula>$B2352="Cargado"</formula>
    </cfRule>
    <cfRule type="expression" dxfId="2302" priority="7394">
      <formula>$B2352="Liberado"</formula>
    </cfRule>
    <cfRule type="expression" dxfId="2301" priority="7395">
      <formula>$B2352="Descargado"</formula>
    </cfRule>
    <cfRule type="expression" dxfId="2300" priority="7396">
      <formula>$B2352="Frontera"</formula>
    </cfRule>
    <cfRule type="expression" dxfId="2299" priority="7397">
      <formula>$B2352="Cargado"</formula>
    </cfRule>
    <cfRule type="expression" dxfId="2298" priority="7398">
      <formula>$B2352="Cancelado"</formula>
    </cfRule>
    <cfRule type="expression" dxfId="2" priority="7399">
      <formula>$B2352="Confirmado"</formula>
    </cfRule>
    <cfRule type="expression" dxfId="2296" priority="7352">
      <formula>$B2352="Solicitado"</formula>
    </cfRule>
    <cfRule type="expression" dxfId="2299" priority="7341">
      <formula>$B2352="Cargado"</formula>
    </cfRule>
    <cfRule type="expression" dxfId="2296" priority="7400">
      <formula>$B2352="Solicitado"</formula>
    </cfRule>
    <cfRule type="expression" dxfId="2300" priority="7340">
      <formula>$B2352="Frontera"</formula>
    </cfRule>
    <cfRule type="expression" dxfId="2301" priority="7339">
      <formula>$B2352="Descargado"</formula>
    </cfRule>
    <cfRule type="expression" dxfId="2302" priority="7338">
      <formula>$B2352="Liberado"</formula>
    </cfRule>
    <cfRule type="expression" dxfId="2300" priority="7388">
      <formula>$B2352="Frontera"</formula>
    </cfRule>
    <cfRule type="expression" dxfId="2301" priority="7387">
      <formula>$B2352="Descargado"</formula>
    </cfRule>
    <cfRule type="expression" dxfId="2299" priority="7389">
      <formula>$B2352="Cargado"</formula>
    </cfRule>
    <cfRule type="expression" dxfId="2295" priority="7401">
      <formula>$B2352="Arribado"</formula>
    </cfRule>
    <cfRule type="expression" dxfId="2302" priority="7402">
      <formula>$B2352="Liberado"</formula>
    </cfRule>
    <cfRule type="expression" dxfId="2302" priority="7386">
      <formula>$B2352="Liberado"</formula>
    </cfRule>
    <cfRule type="expression" dxfId="2295" priority="7385">
      <formula>$B2352="Arribado"</formula>
    </cfRule>
    <cfRule type="expression" dxfId="2296" priority="7384">
      <formula>$B2352="Solicitado"</formula>
    </cfRule>
    <cfRule type="expression" dxfId="2" priority="7383">
      <formula>$B2352="Confirmado"</formula>
    </cfRule>
    <cfRule type="expression" dxfId="2296" priority="7416">
      <formula>$B2352="Solicitado"</formula>
    </cfRule>
    <cfRule type="expression" dxfId="2298" priority="7342">
      <formula>$B2352="Cancelado"</formula>
    </cfRule>
    <cfRule type="expression" dxfId="2" priority="7343">
      <formula>$B2352="Confirmado"</formula>
    </cfRule>
    <cfRule type="expression" dxfId="2296" priority="7344">
      <formula>$B2352="Solicitado"</formula>
    </cfRule>
    <cfRule type="expression" dxfId="2295" priority="7345">
      <formula>$B2352="Arribado"</formula>
    </cfRule>
    <cfRule type="expression" dxfId="2302" priority="7346">
      <formula>$B2352="Liberado"</formula>
    </cfRule>
    <cfRule type="expression" dxfId="2301" priority="7347">
      <formula>$B2352="Descargado"</formula>
    </cfRule>
    <cfRule type="expression" dxfId="2300" priority="7348">
      <formula>$B2352="Frontera"</formula>
    </cfRule>
    <cfRule type="expression" dxfId="2299" priority="7349">
      <formula>$B2352="Cargado"</formula>
    </cfRule>
    <cfRule type="expression" dxfId="2298" priority="7350">
      <formula>$B2352="Cancelado"</formula>
    </cfRule>
    <cfRule type="expression" dxfId="2" priority="7351">
      <formula>$B2352="Confirmado"</formula>
    </cfRule>
    <cfRule type="expression" dxfId="2295" priority="7353">
      <formula>$B2352="Arribado"</formula>
    </cfRule>
    <cfRule type="expression" dxfId="2301" priority="7355">
      <formula>$B2352="Descargado"</formula>
    </cfRule>
    <cfRule type="expression" dxfId="2300" priority="7356">
      <formula>$B2352="Frontera"</formula>
    </cfRule>
    <cfRule type="expression" dxfId="2299" priority="7357">
      <formula>$B2352="Cargado"</formula>
    </cfRule>
    <cfRule type="expression" dxfId="2298" priority="7358">
      <formula>$B2352="Cancelado"</formula>
    </cfRule>
    <cfRule type="expression" dxfId="2" priority="7359">
      <formula>$B2352="Confirmado"</formula>
    </cfRule>
    <cfRule type="expression" dxfId="2296" priority="7360">
      <formula>$B2352="Solicitado"</formula>
    </cfRule>
    <cfRule type="expression" dxfId="2295" priority="7361">
      <formula>$B2352="Arribado"</formula>
    </cfRule>
    <cfRule type="expression" dxfId="2302" priority="7354">
      <formula>$B2352="Liberado"</formula>
    </cfRule>
    <cfRule type="expression" dxfId="2302" priority="7362">
      <formula>$B2352="Liberado"</formula>
    </cfRule>
    <cfRule type="expression" dxfId="2301" priority="7363">
      <formula>$B2352="Descargado"</formula>
    </cfRule>
    <cfRule type="expression" dxfId="2300" priority="7364">
      <formula>$B2352="Frontera"</formula>
    </cfRule>
    <cfRule type="expression" dxfId="2295" priority="7337">
      <formula>$B2352="Arribado"</formula>
    </cfRule>
    <cfRule type="expression" dxfId="2298" priority="7406">
      <formula>$B2352="Cancelado"</formula>
    </cfRule>
    <cfRule type="expression" dxfId="2" priority="7407">
      <formula>$B2352="Confirmado"</formula>
    </cfRule>
    <cfRule type="expression" dxfId="2299" priority="7365">
      <formula>$B2352="Cargado"</formula>
    </cfRule>
    <cfRule type="expression" dxfId="2298" priority="7366">
      <formula>$B2352="Cancelado"</formula>
    </cfRule>
    <cfRule type="expression" dxfId="2298" priority="7382">
      <formula>$B2352="Cancelado"</formula>
    </cfRule>
    <cfRule type="expression" dxfId="2296" priority="7408">
      <formula>$B2352="Solicitado"</formula>
    </cfRule>
    <cfRule type="expression" dxfId="2296" priority="7336">
      <formula>$B2352="Solicitado"</formula>
    </cfRule>
    <cfRule type="expression" dxfId="2" priority="7335">
      <formula>$B2352="Confirmado"</formula>
    </cfRule>
    <cfRule type="expression" dxfId="2298" priority="7334">
      <formula>$B2352="Cancelado"</formula>
    </cfRule>
    <cfRule type="expression" dxfId="2295" priority="7457">
      <formula>$B2352="Arribado"</formula>
    </cfRule>
    <cfRule type="expression" dxfId="2296" priority="7456">
      <formula>$B2352="Solicitado"</formula>
    </cfRule>
    <cfRule type="expression" dxfId="2" priority="7455">
      <formula>$B2352="Confirmado"</formula>
    </cfRule>
    <cfRule type="expression" dxfId="2298" priority="7454">
      <formula>$B2352="Cancelado"</formula>
    </cfRule>
    <cfRule type="expression" dxfId="2299" priority="7453">
      <formula>$B2352="Cargado"</formula>
    </cfRule>
    <cfRule type="expression" dxfId="2300" priority="7452">
      <formula>$B2352="Frontera"</formula>
    </cfRule>
    <cfRule type="expression" dxfId="2301" priority="7451">
      <formula>$B2352="Descargado"</formula>
    </cfRule>
    <cfRule type="expression" dxfId="2302" priority="7450">
      <formula>$B2352="Liberado"</formula>
    </cfRule>
    <cfRule type="expression" dxfId="2299" priority="7333">
      <formula>$B2352="Cargado"</formula>
    </cfRule>
    <cfRule type="expression" dxfId="2300" priority="7332">
      <formula>$B2352="Frontera"</formula>
    </cfRule>
    <cfRule type="expression" dxfId="2295" priority="7409">
      <formula>$B2352="Arribado"</formula>
    </cfRule>
    <cfRule type="expression" dxfId="2302" priority="7410">
      <formula>$B2352="Liberado"</formula>
    </cfRule>
    <cfRule type="expression" dxfId="2301" priority="7411">
      <formula>$B2352="Descargado"</formula>
    </cfRule>
    <cfRule type="expression" dxfId="2295" priority="7449">
      <formula>$B2352="Arribado"</formula>
    </cfRule>
    <cfRule type="expression" dxfId="2296" priority="7448">
      <formula>$B2352="Solicitado"</formula>
    </cfRule>
    <cfRule type="expression" dxfId="2" priority="7367">
      <formula>$B2352="Confirmado"</formula>
    </cfRule>
    <cfRule type="expression" dxfId="2296" priority="7368">
      <formula>$B2352="Solicitado"</formula>
    </cfRule>
    <cfRule type="expression" dxfId="2301" priority="7403">
      <formula>$B2352="Descargado"</formula>
    </cfRule>
    <cfRule type="expression" dxfId="2295" priority="7369">
      <formula>$B2352="Arribado"</formula>
    </cfRule>
  </conditionalFormatting>
  <conditionalFormatting sqref="B2357:B2358">
    <cfRule type="expression" dxfId="2298" priority="7102">
      <formula>$B2357="Cancelado"</formula>
    </cfRule>
    <cfRule type="expression" dxfId="2299" priority="7101">
      <formula>$B2357="Cargado"</formula>
    </cfRule>
    <cfRule type="expression" dxfId="2300" priority="7100">
      <formula>$B2357="Frontera"</formula>
    </cfRule>
    <cfRule type="expression" dxfId="2301" priority="7099">
      <formula>$B2357="Descargado"</formula>
    </cfRule>
    <cfRule type="expression" dxfId="2302" priority="7098">
      <formula>$B2357="Liberado"</formula>
    </cfRule>
    <cfRule type="expression" dxfId="2295" priority="7097">
      <formula>$B2357="Arribado"</formula>
    </cfRule>
    <cfRule type="expression" dxfId="2296" priority="7096">
      <formula>$B2357="Solicitado"</formula>
    </cfRule>
    <cfRule type="expression" dxfId="2" priority="7095">
      <formula>$B2357="Confirmado"</formula>
    </cfRule>
    <cfRule type="expression" dxfId="2298" priority="7094">
      <formula>$B2357="Cancelado"</formula>
    </cfRule>
    <cfRule type="expression" dxfId="2302" priority="7130">
      <formula>$B2357="Liberado"</formula>
    </cfRule>
    <cfRule type="expression" dxfId="2295" priority="7129">
      <formula>$B2357="Arribado"</formula>
    </cfRule>
    <cfRule type="expression" dxfId="2296" priority="7128">
      <formula>$B2357="Solicitado"</formula>
    </cfRule>
    <cfRule type="expression" dxfId="2" priority="7127">
      <formula>$B2357="Confirmado"</formula>
    </cfRule>
    <cfRule type="expression" dxfId="2298" priority="7126">
      <formula>$B2357="Cancelado"</formula>
    </cfRule>
    <cfRule type="expression" dxfId="2299" priority="7125">
      <formula>$B2357="Cargado"</formula>
    </cfRule>
    <cfRule type="expression" dxfId="2300" priority="7124">
      <formula>$B2357="Frontera"</formula>
    </cfRule>
    <cfRule type="expression" dxfId="2301" priority="7123">
      <formula>$B2357="Descargado"</formula>
    </cfRule>
    <cfRule type="expression" dxfId="2302" priority="7122">
      <formula>$B2357="Liberado"</formula>
    </cfRule>
    <cfRule type="expression" dxfId="2299" priority="7093">
      <formula>$B2357="Cargado"</formula>
    </cfRule>
    <cfRule type="expression" dxfId="2300" priority="7092">
      <formula>$B2357="Frontera"</formula>
    </cfRule>
    <cfRule type="expression" dxfId="2301" priority="7091">
      <formula>$B2357="Descargado"</formula>
    </cfRule>
    <cfRule type="expression" dxfId="2295" priority="7121">
      <formula>$B2357="Arribado"</formula>
    </cfRule>
    <cfRule type="expression" dxfId="2296" priority="7120">
      <formula>$B2357="Solicitado"</formula>
    </cfRule>
    <cfRule type="expression" dxfId="2" priority="7119">
      <formula>$B2357="Confirmado"</formula>
    </cfRule>
    <cfRule type="expression" dxfId="2298" priority="7118">
      <formula>$B2357="Cancelado"</formula>
    </cfRule>
    <cfRule type="expression" dxfId="2299" priority="7117">
      <formula>$B2357="Cargado"</formula>
    </cfRule>
    <cfRule type="expression" dxfId="2300" priority="7116">
      <formula>$B2357="Frontera"</formula>
    </cfRule>
    <cfRule type="expression" dxfId="2301" priority="7115">
      <formula>$B2357="Descargado"</formula>
    </cfRule>
    <cfRule type="expression" dxfId="2302" priority="7114">
      <formula>$B2357="Liberado"</formula>
    </cfRule>
    <cfRule type="expression" dxfId="2302" priority="7090">
      <formula>$B2357="Liberado"</formula>
    </cfRule>
    <cfRule type="expression" dxfId="2295" priority="7089">
      <formula>$B2357="Arribado"</formula>
    </cfRule>
    <cfRule type="expression" dxfId="2296" priority="7088">
      <formula>$B2357="Solicitado"</formula>
    </cfRule>
    <cfRule type="expression" dxfId="2298" priority="7086">
      <formula>$B2357="Cancelado"</formula>
    </cfRule>
    <cfRule type="expression" dxfId="2299" priority="7085">
      <formula>$B2357="Cargado"</formula>
    </cfRule>
    <cfRule type="expression" dxfId="2295" priority="7113">
      <formula>$B2357="Arribado"</formula>
    </cfRule>
    <cfRule type="expression" dxfId="2296" priority="7112">
      <formula>$B2357="Solicitado"</formula>
    </cfRule>
    <cfRule type="expression" dxfId="2" priority="7111">
      <formula>$B2357="Confirmado"</formula>
    </cfRule>
    <cfRule type="expression" dxfId="2298" priority="7110">
      <formula>$B2357="Cancelado"</formula>
    </cfRule>
    <cfRule type="expression" dxfId="2299" priority="7109">
      <formula>$B2357="Cargado"</formula>
    </cfRule>
    <cfRule type="expression" dxfId="2300" priority="7108">
      <formula>$B2357="Frontera"</formula>
    </cfRule>
    <cfRule type="expression" dxfId="2301" priority="7107">
      <formula>$B2357="Descargado"</formula>
    </cfRule>
    <cfRule type="expression" dxfId="2300" priority="7084">
      <formula>$B2357="Frontera"</formula>
    </cfRule>
    <cfRule type="expression" dxfId="2301" priority="7083">
      <formula>$B2357="Descargado"</formula>
    </cfRule>
    <cfRule type="expression" dxfId="2302" priority="7082">
      <formula>$B2357="Liberado"</formula>
    </cfRule>
    <cfRule type="expression" dxfId="2295" priority="7081">
      <formula>$B2357="Arribado"</formula>
    </cfRule>
    <cfRule type="expression" dxfId="2296" priority="7080">
      <formula>$B2357="Solicitado"</formula>
    </cfRule>
    <cfRule type="expression" dxfId="2301" priority="7171">
      <formula>$B2357="Descargado"</formula>
    </cfRule>
    <cfRule type="expression" dxfId="2" priority="7079">
      <formula>$B2357="Confirmado"</formula>
    </cfRule>
    <cfRule type="expression" dxfId="2298" priority="7078">
      <formula>$B2357="Cancelado"</formula>
    </cfRule>
    <cfRule type="expression" dxfId="2299" priority="7077">
      <formula>$B2357="Cargado"</formula>
    </cfRule>
    <cfRule type="expression" dxfId="2302" priority="7170">
      <formula>$B2357="Liberado"</formula>
    </cfRule>
    <cfRule type="expression" dxfId="2295" priority="7169">
      <formula>$B2357="Arribado"</formula>
    </cfRule>
    <cfRule type="expression" dxfId="2296" priority="7168">
      <formula>$B2357="Solicitado"</formula>
    </cfRule>
    <cfRule type="expression" dxfId="2" priority="7167">
      <formula>$B2357="Confirmado"</formula>
    </cfRule>
    <cfRule type="expression" dxfId="2300" priority="7076">
      <formula>$B2357="Frontera"</formula>
    </cfRule>
    <cfRule type="expression" dxfId="2301" priority="7075">
      <formula>$B2357="Descargado"</formula>
    </cfRule>
    <cfRule type="expression" dxfId="2302" priority="7074">
      <formula>$B2357="Liberado"</formula>
    </cfRule>
    <cfRule type="expression" dxfId="2295" priority="7073">
      <formula>$B2357="Arribado"</formula>
    </cfRule>
    <cfRule type="expression" dxfId="2296" priority="7072">
      <formula>$B2357="Solicitado"</formula>
    </cfRule>
    <cfRule type="expression" dxfId="2" priority="7071">
      <formula>$B2357="Confirmado"</formula>
    </cfRule>
    <cfRule type="expression" dxfId="2298" priority="7070">
      <formula>$B2357="Cancelado"</formula>
    </cfRule>
    <cfRule type="expression" dxfId="2299" priority="7069">
      <formula>$B2357="Cargado"</formula>
    </cfRule>
    <cfRule type="expression" dxfId="2298" priority="7166">
      <formula>$B2357="Cancelado"</formula>
    </cfRule>
    <cfRule type="expression" dxfId="2299" priority="7165">
      <formula>$B2357="Cargado"</formula>
    </cfRule>
    <cfRule type="expression" dxfId="2300" priority="7164">
      <formula>$B2357="Frontera"</formula>
    </cfRule>
    <cfRule type="expression" dxfId="2301" priority="7163">
      <formula>$B2357="Descargado"</formula>
    </cfRule>
    <cfRule type="expression" dxfId="2302" priority="7162">
      <formula>$B2357="Liberado"</formula>
    </cfRule>
    <cfRule type="expression" dxfId="2300" priority="7068">
      <formula>$B2357="Frontera"</formula>
    </cfRule>
    <cfRule type="expression" dxfId="2301" priority="7067">
      <formula>$B2357="Descargado"</formula>
    </cfRule>
    <cfRule type="expression" dxfId="2295" priority="7065">
      <formula>$B2357="Arribado"</formula>
    </cfRule>
    <cfRule type="expression" dxfId="2295" priority="7161">
      <formula>$B2357="Arribado"</formula>
    </cfRule>
    <cfRule type="expression" dxfId="2296" priority="7160">
      <formula>$B2357="Solicitado"</formula>
    </cfRule>
    <cfRule type="expression" dxfId="2" priority="7159">
      <formula>$B2357="Confirmado"</formula>
    </cfRule>
    <cfRule type="expression" dxfId="2298" priority="7158">
      <formula>$B2357="Cancelado"</formula>
    </cfRule>
    <cfRule type="expression" dxfId="2299" priority="7157">
      <formula>$B2357="Cargado"</formula>
    </cfRule>
    <cfRule type="expression" dxfId="2300" priority="7156">
      <formula>$B2357="Frontera"</formula>
    </cfRule>
    <cfRule type="expression" dxfId="2301" priority="7155">
      <formula>$B2357="Descargado"</formula>
    </cfRule>
    <cfRule type="expression" dxfId="2302" priority="7154">
      <formula>$B2357="Liberado"</formula>
    </cfRule>
    <cfRule type="expression" dxfId="2295" priority="7153">
      <formula>$B2357="Arribado"</formula>
    </cfRule>
    <cfRule type="expression" dxfId="2296" priority="7176">
      <formula>$B2357="Solicitado"</formula>
    </cfRule>
    <cfRule type="expression" dxfId="2" priority="7175">
      <formula>$B2357="Confirmado"</formula>
    </cfRule>
    <cfRule type="expression" dxfId="2298" priority="7174">
      <formula>$B2357="Cancelado"</formula>
    </cfRule>
    <cfRule type="expression" dxfId="2299" priority="7173">
      <formula>$B2357="Cargado"</formula>
    </cfRule>
    <cfRule type="expression" dxfId="2300" priority="7172">
      <formula>$B2357="Frontera"</formula>
    </cfRule>
    <cfRule type="expression" dxfId="2296" priority="7152">
      <formula>$B2357="Solicitado"</formula>
    </cfRule>
    <cfRule type="expression" dxfId="2295" priority="7177">
      <formula>$B2357="Arribado"</formula>
    </cfRule>
    <cfRule type="expression" dxfId="2302" priority="7178">
      <formula>$B2357="Liberado"</formula>
    </cfRule>
    <cfRule type="expression" dxfId="2301" priority="7179">
      <formula>$B2357="Descargado"</formula>
    </cfRule>
    <cfRule type="expression" dxfId="2300" priority="7180">
      <formula>$B2357="Frontera"</formula>
    </cfRule>
    <cfRule type="expression" dxfId="2299" priority="7181">
      <formula>$B2357="Cargado"</formula>
    </cfRule>
    <cfRule type="expression" dxfId="2298" priority="7182">
      <formula>$B2357="Cancelado"</formula>
    </cfRule>
    <cfRule type="expression" dxfId="2296" priority="7064">
      <formula>$B2357="Solicitado"</formula>
    </cfRule>
    <cfRule type="expression" dxfId="2" priority="7063">
      <formula>$B2357="Confirmado"</formula>
    </cfRule>
    <cfRule type="expression" dxfId="2298" priority="7062">
      <formula>$B2357="Cancelado"</formula>
    </cfRule>
    <cfRule type="expression" dxfId="2" priority="7183">
      <formula>$B2357="Confirmado"</formula>
    </cfRule>
    <cfRule type="expression" dxfId="2296" priority="7184">
      <formula>$B2357="Solicitado"</formula>
    </cfRule>
    <cfRule type="expression" dxfId="2" priority="7151">
      <formula>$B2357="Confirmado"</formula>
    </cfRule>
    <cfRule type="expression" dxfId="2298" priority="7150">
      <formula>$B2357="Cancelado"</formula>
    </cfRule>
    <cfRule type="expression" dxfId="2299" priority="7149">
      <formula>$B2357="Cargado"</formula>
    </cfRule>
    <cfRule type="expression" dxfId="2300" priority="7148">
      <formula>$B2357="Frontera"</formula>
    </cfRule>
    <cfRule type="expression" dxfId="2301" priority="7147">
      <formula>$B2357="Descargado"</formula>
    </cfRule>
    <cfRule type="expression" dxfId="2299" priority="7061">
      <formula>$B2357="Cargado"</formula>
    </cfRule>
    <cfRule type="expression" dxfId="2300" priority="7060">
      <formula>$B2357="Frontera"</formula>
    </cfRule>
    <cfRule type="expression" dxfId="2301" priority="7059">
      <formula>$B2357="Descargado"</formula>
    </cfRule>
    <cfRule type="expression" dxfId="2302" priority="7058">
      <formula>$B2357="Liberado"</formula>
    </cfRule>
    <cfRule type="expression" dxfId="2302" priority="7066">
      <formula>$B2357="Liberado"</formula>
    </cfRule>
    <cfRule type="expression" dxfId="2302" priority="7146">
      <formula>$B2357="Liberado"</formula>
    </cfRule>
    <cfRule type="expression" dxfId="2295" priority="7145">
      <formula>$B2357="Arribado"</formula>
    </cfRule>
    <cfRule type="expression" dxfId="2296" priority="7144">
      <formula>$B2357="Solicitado"</formula>
    </cfRule>
    <cfRule type="expression" dxfId="2" priority="7143">
      <formula>$B2357="Confirmado"</formula>
    </cfRule>
    <cfRule type="expression" dxfId="2298" priority="7142">
      <formula>$B2357="Cancelado"</formula>
    </cfRule>
    <cfRule type="expression" dxfId="2299" priority="7141">
      <formula>$B2357="Cargado"</formula>
    </cfRule>
    <cfRule type="expression" dxfId="2300" priority="7140">
      <formula>$B2357="Frontera"</formula>
    </cfRule>
    <cfRule type="expression" dxfId="2301" priority="7139">
      <formula>$B2357="Descargado"</formula>
    </cfRule>
    <cfRule type="expression" dxfId="2302" priority="7138">
      <formula>$B2357="Liberado"</formula>
    </cfRule>
    <cfRule type="expression" dxfId="2295" priority="7137">
      <formula>$B2357="Arribado"</formula>
    </cfRule>
    <cfRule type="expression" dxfId="2296" priority="7136">
      <formula>$B2357="Solicitado"</formula>
    </cfRule>
    <cfRule type="expression" dxfId="2295" priority="7185">
      <formula>$B2357="Arribado"</formula>
    </cfRule>
    <cfRule type="expression" dxfId="2" priority="7135">
      <formula>$B2357="Confirmado"</formula>
    </cfRule>
    <cfRule type="expression" dxfId="2298" priority="7134">
      <formula>$B2357="Cancelado"</formula>
    </cfRule>
    <cfRule type="expression" dxfId="2299" priority="7133">
      <formula>$B2357="Cargado"</formula>
    </cfRule>
    <cfRule type="expression" dxfId="2300" priority="7132">
      <formula>$B2357="Frontera"</formula>
    </cfRule>
    <cfRule type="expression" dxfId="2301" priority="7131">
      <formula>$B2357="Descargado"</formula>
    </cfRule>
    <cfRule type="expression" dxfId="2302" priority="7106">
      <formula>$B2357="Liberado"</formula>
    </cfRule>
    <cfRule type="expression" dxfId="2295" priority="7105">
      <formula>$B2357="Arribado"</formula>
    </cfRule>
    <cfRule type="expression" dxfId="2296" priority="7104">
      <formula>$B2357="Solicitado"</formula>
    </cfRule>
    <cfRule type="expression" dxfId="2" priority="7103">
      <formula>$B2357="Confirmado"</formula>
    </cfRule>
    <cfRule type="expression" dxfId="2" priority="7087">
      <formula>$B2357="Confirmado"</formula>
    </cfRule>
  </conditionalFormatting>
  <conditionalFormatting sqref="B2359:B2360">
    <cfRule type="expression" dxfId="2296" priority="6744">
      <formula>$B2359="Solicitado"</formula>
    </cfRule>
    <cfRule type="expression" dxfId="2" priority="6743">
      <formula>$B2359="Confirmado"</formula>
    </cfRule>
    <cfRule type="expression" dxfId="2298" priority="6742">
      <formula>$B2359="Cancelado"</formula>
    </cfRule>
    <cfRule type="expression" dxfId="2299" priority="6741">
      <formula>$B2359="Cargado"</formula>
    </cfRule>
    <cfRule type="expression" dxfId="2300" priority="6740">
      <formula>$B2359="Frontera"</formula>
    </cfRule>
    <cfRule type="expression" dxfId="2301" priority="6739">
      <formula>$B2359="Descargado"</formula>
    </cfRule>
    <cfRule type="expression" dxfId="2302" priority="6658">
      <formula>$B2359="Liberado"</formula>
    </cfRule>
    <cfRule type="expression" dxfId="2301" priority="6659">
      <formula>$B2359="Descargado"</formula>
    </cfRule>
    <cfRule type="expression" dxfId="2300" priority="6660">
      <formula>$B2359="Frontera"</formula>
    </cfRule>
    <cfRule type="expression" dxfId="2299" priority="6661">
      <formula>$B2359="Cargado"</formula>
    </cfRule>
    <cfRule type="expression" dxfId="2302" priority="6738">
      <formula>$B2359="Liberado"</formula>
    </cfRule>
    <cfRule type="expression" dxfId="2295" priority="6737">
      <formula>$B2359="Arribado"</formula>
    </cfRule>
    <cfRule type="expression" dxfId="2302" priority="6674">
      <formula>$B2359="Liberado"</formula>
    </cfRule>
    <cfRule type="expression" dxfId="2301" priority="6675">
      <formula>$B2359="Descargado"</formula>
    </cfRule>
    <cfRule type="expression" dxfId="2300" priority="6676">
      <formula>$B2359="Frontera"</formula>
    </cfRule>
    <cfRule type="expression" dxfId="2299" priority="6677">
      <formula>$B2359="Cargado"</formula>
    </cfRule>
    <cfRule type="expression" dxfId="2" priority="6679">
      <formula>$B2359="Confirmado"</formula>
    </cfRule>
    <cfRule type="expression" dxfId="2298" priority="6678">
      <formula>$B2359="Cancelado"</formula>
    </cfRule>
    <cfRule type="expression" dxfId="2299" priority="6709">
      <formula>$B2359="Cargado"</formula>
    </cfRule>
    <cfRule type="expression" dxfId="2300" priority="6708">
      <formula>$B2359="Frontera"</formula>
    </cfRule>
    <cfRule type="expression" dxfId="2301" priority="6707">
      <formula>$B2359="Descargado"</formula>
    </cfRule>
    <cfRule type="expression" dxfId="2296" priority="6736">
      <formula>$B2359="Solicitado"</formula>
    </cfRule>
    <cfRule type="expression" dxfId="2" priority="6735">
      <formula>$B2359="Confirmado"</formula>
    </cfRule>
    <cfRule type="expression" dxfId="2302" priority="6706">
      <formula>$B2359="Liberado"</formula>
    </cfRule>
    <cfRule type="expression" dxfId="2295" priority="6705">
      <formula>$B2359="Arribado"</formula>
    </cfRule>
    <cfRule type="expression" dxfId="2296" priority="6704">
      <formula>$B2359="Solicitado"</formula>
    </cfRule>
    <cfRule type="expression" dxfId="2" priority="6703">
      <formula>$B2359="Confirmado"</formula>
    </cfRule>
    <cfRule type="expression" dxfId="2300" priority="6684">
      <formula>$B2359="Frontera"</formula>
    </cfRule>
    <cfRule type="expression" dxfId="2301" priority="6683">
      <formula>$B2359="Descargado"</formula>
    </cfRule>
    <cfRule type="expression" dxfId="2296" priority="6672">
      <formula>$B2359="Solicitado"</formula>
    </cfRule>
    <cfRule type="expression" dxfId="2" priority="6671">
      <formula>$B2359="Confirmado"</formula>
    </cfRule>
    <cfRule type="expression" dxfId="2295" priority="6673">
      <formula>$B2359="Arribado"</formula>
    </cfRule>
    <cfRule type="expression" dxfId="2298" priority="6734">
      <formula>$B2359="Cancelado"</formula>
    </cfRule>
    <cfRule type="expression" dxfId="2299" priority="6733">
      <formula>$B2359="Cargado"</formula>
    </cfRule>
    <cfRule type="expression" dxfId="2300" priority="6732">
      <formula>$B2359="Frontera"</formula>
    </cfRule>
    <cfRule type="expression" dxfId="2301" priority="6731">
      <formula>$B2359="Descargado"</formula>
    </cfRule>
    <cfRule type="expression" dxfId="2302" priority="6730">
      <formula>$B2359="Liberado"</formula>
    </cfRule>
    <cfRule type="expression" dxfId="2295" priority="6729">
      <formula>$B2359="Arribado"</formula>
    </cfRule>
    <cfRule type="expression" dxfId="2296" priority="6728">
      <formula>$B2359="Solicitado"</formula>
    </cfRule>
    <cfRule type="expression" dxfId="2" priority="6727">
      <formula>$B2359="Confirmado"</formula>
    </cfRule>
    <cfRule type="expression" dxfId="2298" priority="6726">
      <formula>$B2359="Cancelado"</formula>
    </cfRule>
    <cfRule type="expression" dxfId="2298" priority="6670">
      <formula>$B2359="Cancelado"</formula>
    </cfRule>
    <cfRule type="expression" dxfId="2299" priority="6669">
      <formula>$B2359="Cargado"</formula>
    </cfRule>
    <cfRule type="expression" dxfId="2300" priority="6668">
      <formula>$B2359="Frontera"</formula>
    </cfRule>
    <cfRule type="expression" dxfId="2298" priority="6710">
      <formula>$B2359="Cancelado"</formula>
    </cfRule>
    <cfRule type="expression" dxfId="2" priority="6711">
      <formula>$B2359="Confirmado"</formula>
    </cfRule>
    <cfRule type="expression" dxfId="2296" priority="6712">
      <formula>$B2359="Solicitado"</formula>
    </cfRule>
    <cfRule type="expression" dxfId="2299" priority="6685">
      <formula>$B2359="Cargado"</formula>
    </cfRule>
    <cfRule type="expression" dxfId="2298" priority="6686">
      <formula>$B2359="Cancelado"</formula>
    </cfRule>
    <cfRule type="expression" dxfId="2" priority="6687">
      <formula>$B2359="Confirmado"</formula>
    </cfRule>
    <cfRule type="expression" dxfId="2295" priority="6713">
      <formula>$B2359="Arribado"</formula>
    </cfRule>
    <cfRule type="expression" dxfId="2302" priority="6714">
      <formula>$B2359="Liberado"</formula>
    </cfRule>
    <cfRule type="expression" dxfId="2301" priority="6715">
      <formula>$B2359="Descargado"</formula>
    </cfRule>
    <cfRule type="expression" dxfId="2300" priority="6716">
      <formula>$B2359="Frontera"</formula>
    </cfRule>
    <cfRule type="expression" dxfId="2299" priority="6717">
      <formula>$B2359="Cargado"</formula>
    </cfRule>
    <cfRule type="expression" dxfId="2296" priority="6664">
      <formula>$B2359="Solicitado"</formula>
    </cfRule>
    <cfRule type="expression" dxfId="2" priority="6663">
      <formula>$B2359="Confirmado"</formula>
    </cfRule>
    <cfRule type="expression" dxfId="2298" priority="6662">
      <formula>$B2359="Cancelado"</formula>
    </cfRule>
    <cfRule type="expression" dxfId="2296" priority="6688">
      <formula>$B2359="Solicitado"</formula>
    </cfRule>
    <cfRule type="expression" dxfId="2295" priority="6689">
      <formula>$B2359="Arribado"</formula>
    </cfRule>
    <cfRule type="expression" dxfId="2302" priority="6690">
      <formula>$B2359="Liberado"</formula>
    </cfRule>
    <cfRule type="expression" dxfId="2301" priority="6691">
      <formula>$B2359="Descargado"</formula>
    </cfRule>
    <cfRule type="expression" dxfId="2300" priority="6692">
      <formula>$B2359="Frontera"</formula>
    </cfRule>
    <cfRule type="expression" dxfId="2299" priority="6693">
      <formula>$B2359="Cargado"</formula>
    </cfRule>
    <cfRule type="expression" dxfId="2298" priority="6702">
      <formula>$B2359="Cancelado"</formula>
    </cfRule>
    <cfRule type="expression" dxfId="2299" priority="6701">
      <formula>$B2359="Cargado"</formula>
    </cfRule>
    <cfRule type="expression" dxfId="2300" priority="6700">
      <formula>$B2359="Frontera"</formula>
    </cfRule>
    <cfRule type="expression" dxfId="2301" priority="6699">
      <formula>$B2359="Descargado"</formula>
    </cfRule>
    <cfRule type="expression" dxfId="2302" priority="6698">
      <formula>$B2359="Liberado"</formula>
    </cfRule>
    <cfRule type="expression" dxfId="2295" priority="6697">
      <formula>$B2359="Arribado"</formula>
    </cfRule>
    <cfRule type="expression" dxfId="2296" priority="6696">
      <formula>$B2359="Solicitado"</formula>
    </cfRule>
    <cfRule type="expression" dxfId="2295" priority="6785">
      <formula>$B2359="Arribado"</formula>
    </cfRule>
    <cfRule type="expression" dxfId="2296" priority="6784">
      <formula>$B2359="Solicitado"</formula>
    </cfRule>
    <cfRule type="expression" dxfId="2" priority="6783">
      <formula>$B2359="Confirmado"</formula>
    </cfRule>
    <cfRule type="expression" dxfId="2298" priority="6782">
      <formula>$B2359="Cancelado"</formula>
    </cfRule>
    <cfRule type="expression" dxfId="2299" priority="6781">
      <formula>$B2359="Cargado"</formula>
    </cfRule>
    <cfRule type="expression" dxfId="2" priority="6695">
      <formula>$B2359="Confirmado"</formula>
    </cfRule>
    <cfRule type="expression" dxfId="2298" priority="6694">
      <formula>$B2359="Cancelado"</formula>
    </cfRule>
    <cfRule type="expression" dxfId="2300" priority="6780">
      <formula>$B2359="Frontera"</formula>
    </cfRule>
    <cfRule type="expression" dxfId="2301" priority="6779">
      <formula>$B2359="Descargado"</formula>
    </cfRule>
    <cfRule type="expression" dxfId="2302" priority="6778">
      <formula>$B2359="Liberado"</formula>
    </cfRule>
    <cfRule type="expression" dxfId="2295" priority="6777">
      <formula>$B2359="Arribado"</formula>
    </cfRule>
    <cfRule type="expression" dxfId="2296" priority="6776">
      <formula>$B2359="Solicitado"</formula>
    </cfRule>
    <cfRule type="expression" dxfId="2" priority="6775">
      <formula>$B2359="Confirmado"</formula>
    </cfRule>
    <cfRule type="expression" dxfId="2301" priority="6667">
      <formula>$B2359="Descargado"</formula>
    </cfRule>
    <cfRule type="expression" dxfId="2302" priority="6666">
      <formula>$B2359="Liberado"</formula>
    </cfRule>
    <cfRule type="expression" dxfId="2295" priority="6665">
      <formula>$B2359="Arribado"</formula>
    </cfRule>
    <cfRule type="expression" dxfId="2302" priority="6682">
      <formula>$B2359="Liberado"</formula>
    </cfRule>
    <cfRule type="expression" dxfId="2298" priority="6718">
      <formula>$B2359="Cancelado"</formula>
    </cfRule>
    <cfRule type="expression" dxfId="2" priority="6719">
      <formula>$B2359="Confirmado"</formula>
    </cfRule>
    <cfRule type="expression" dxfId="2296" priority="6720">
      <formula>$B2359="Solicitado"</formula>
    </cfRule>
    <cfRule type="expression" dxfId="2295" priority="6721">
      <formula>$B2359="Arribado"</formula>
    </cfRule>
    <cfRule type="expression" dxfId="2302" priority="6722">
      <formula>$B2359="Liberado"</formula>
    </cfRule>
    <cfRule type="expression" dxfId="2301" priority="6723">
      <formula>$B2359="Descargado"</formula>
    </cfRule>
    <cfRule type="expression" dxfId="2300" priority="6724">
      <formula>$B2359="Frontera"</formula>
    </cfRule>
    <cfRule type="expression" dxfId="2299" priority="6725">
      <formula>$B2359="Cargado"</formula>
    </cfRule>
    <cfRule type="expression" dxfId="2295" priority="6681">
      <formula>$B2359="Arribado"</formula>
    </cfRule>
    <cfRule type="expression" dxfId="2296" priority="6680">
      <formula>$B2359="Solicitado"</formula>
    </cfRule>
    <cfRule type="expression" dxfId="2298" priority="6774">
      <formula>$B2359="Cancelado"</formula>
    </cfRule>
    <cfRule type="expression" dxfId="2299" priority="6773">
      <formula>$B2359="Cargado"</formula>
    </cfRule>
    <cfRule type="expression" dxfId="2300" priority="6772">
      <formula>$B2359="Frontera"</formula>
    </cfRule>
    <cfRule type="expression" dxfId="2301" priority="6771">
      <formula>$B2359="Descargado"</formula>
    </cfRule>
    <cfRule type="expression" dxfId="2302" priority="6770">
      <formula>$B2359="Liberado"</formula>
    </cfRule>
    <cfRule type="expression" dxfId="2295" priority="6769">
      <formula>$B2359="Arribado"</formula>
    </cfRule>
    <cfRule type="expression" dxfId="2296" priority="6768">
      <formula>$B2359="Solicitado"</formula>
    </cfRule>
    <cfRule type="expression" dxfId="2" priority="6767">
      <formula>$B2359="Confirmado"</formula>
    </cfRule>
    <cfRule type="expression" dxfId="2298" priority="6766">
      <formula>$B2359="Cancelado"</formula>
    </cfRule>
    <cfRule type="expression" dxfId="2299" priority="6765">
      <formula>$B2359="Cargado"</formula>
    </cfRule>
    <cfRule type="expression" dxfId="2300" priority="6764">
      <formula>$B2359="Frontera"</formula>
    </cfRule>
    <cfRule type="expression" dxfId="2301" priority="6763">
      <formula>$B2359="Descargado"</formula>
    </cfRule>
    <cfRule type="expression" dxfId="2302" priority="6762">
      <formula>$B2359="Liberado"</formula>
    </cfRule>
    <cfRule type="expression" dxfId="2295" priority="6761">
      <formula>$B2359="Arribado"</formula>
    </cfRule>
    <cfRule type="expression" dxfId="2296" priority="6760">
      <formula>$B2359="Solicitado"</formula>
    </cfRule>
    <cfRule type="expression" dxfId="2" priority="6759">
      <formula>$B2359="Confirmado"</formula>
    </cfRule>
    <cfRule type="expression" dxfId="2298" priority="6758">
      <formula>$B2359="Cancelado"</formula>
    </cfRule>
    <cfRule type="expression" dxfId="2299" priority="6757">
      <formula>$B2359="Cargado"</formula>
    </cfRule>
    <cfRule type="expression" dxfId="2300" priority="6756">
      <formula>$B2359="Frontera"</formula>
    </cfRule>
    <cfRule type="expression" dxfId="2301" priority="6755">
      <formula>$B2359="Descargado"</formula>
    </cfRule>
    <cfRule type="expression" dxfId="2302" priority="6754">
      <formula>$B2359="Liberado"</formula>
    </cfRule>
    <cfRule type="expression" dxfId="2295" priority="6753">
      <formula>$B2359="Arribado"</formula>
    </cfRule>
    <cfRule type="expression" dxfId="2296" priority="6752">
      <formula>$B2359="Solicitado"</formula>
    </cfRule>
    <cfRule type="expression" dxfId="2" priority="6751">
      <formula>$B2359="Confirmado"</formula>
    </cfRule>
    <cfRule type="expression" dxfId="2298" priority="6750">
      <formula>$B2359="Cancelado"</formula>
    </cfRule>
    <cfRule type="expression" dxfId="2299" priority="6749">
      <formula>$B2359="Cargado"</formula>
    </cfRule>
    <cfRule type="expression" dxfId="2300" priority="6748">
      <formula>$B2359="Frontera"</formula>
    </cfRule>
    <cfRule type="expression" dxfId="2301" priority="6747">
      <formula>$B2359="Descargado"</formula>
    </cfRule>
    <cfRule type="expression" dxfId="2302" priority="6746">
      <formula>$B2359="Liberado"</formula>
    </cfRule>
    <cfRule type="expression" dxfId="2295" priority="6745">
      <formula>$B2359="Arribado"</formula>
    </cfRule>
  </conditionalFormatting>
  <conditionalFormatting sqref="B2361:B2369">
    <cfRule type="expression" dxfId="2299" priority="6149">
      <formula>$B2361="Cargado"</formula>
    </cfRule>
    <cfRule type="expression" dxfId="2300" priority="6148">
      <formula>$B2361="Frontera"</formula>
    </cfRule>
    <cfRule type="expression" dxfId="2301" priority="6147">
      <formula>$B2361="Descargado"</formula>
    </cfRule>
    <cfRule type="expression" dxfId="2302" priority="6146">
      <formula>$B2361="Liberado"</formula>
    </cfRule>
    <cfRule type="expression" dxfId="2295" priority="6145">
      <formula>$B2361="Arribado"</formula>
    </cfRule>
    <cfRule type="expression" dxfId="2296" priority="6144">
      <formula>$B2361="Solicitado"</formula>
    </cfRule>
    <cfRule type="expression" dxfId="2" priority="6143">
      <formula>$B2361="Confirmado"</formula>
    </cfRule>
    <cfRule type="expression" dxfId="2298" priority="6142">
      <formula>$B2361="Cancelado"</formula>
    </cfRule>
    <cfRule type="expression" dxfId="2299" priority="6141">
      <formula>$B2361="Cargado"</formula>
    </cfRule>
    <cfRule type="expression" dxfId="2300" priority="6140">
      <formula>$B2361="Frontera"</formula>
    </cfRule>
    <cfRule type="expression" dxfId="2301" priority="6139">
      <formula>$B2361="Descargado"</formula>
    </cfRule>
    <cfRule type="expression" dxfId="2302" priority="6138">
      <formula>$B2361="Liberado"</formula>
    </cfRule>
    <cfRule type="expression" dxfId="2295" priority="6137">
      <formula>$B2361="Arribado"</formula>
    </cfRule>
    <cfRule type="expression" dxfId="2296" priority="6136">
      <formula>$B2361="Solicitado"</formula>
    </cfRule>
    <cfRule type="expression" dxfId="2" priority="6135">
      <formula>$B2361="Confirmado"</formula>
    </cfRule>
    <cfRule type="expression" dxfId="2298" priority="6134">
      <formula>$B2361="Cancelado"</formula>
    </cfRule>
    <cfRule type="expression" dxfId="2299" priority="6133">
      <formula>$B2361="Cargado"</formula>
    </cfRule>
    <cfRule type="expression" dxfId="2300" priority="6132">
      <formula>$B2361="Frontera"</formula>
    </cfRule>
    <cfRule type="expression" dxfId="2301" priority="6131">
      <formula>$B2361="Descargado"</formula>
    </cfRule>
    <cfRule type="expression" dxfId="2302" priority="6130">
      <formula>$B2361="Liberado"</formula>
    </cfRule>
    <cfRule type="expression" dxfId="2295" priority="6129">
      <formula>$B2361="Arribado"</formula>
    </cfRule>
    <cfRule type="expression" dxfId="2296" priority="6128">
      <formula>$B2361="Solicitado"</formula>
    </cfRule>
    <cfRule type="expression" dxfId="2" priority="6127">
      <formula>$B2361="Confirmado"</formula>
    </cfRule>
    <cfRule type="expression" dxfId="2298" priority="6126">
      <formula>$B2361="Cancelado"</formula>
    </cfRule>
    <cfRule type="expression" dxfId="2299" priority="6125">
      <formula>$B2361="Cargado"</formula>
    </cfRule>
    <cfRule type="expression" dxfId="2300" priority="6124">
      <formula>$B2361="Frontera"</formula>
    </cfRule>
    <cfRule type="expression" dxfId="2301" priority="6123">
      <formula>$B2361="Descargado"</formula>
    </cfRule>
    <cfRule type="expression" dxfId="2302" priority="6122">
      <formula>$B2361="Liberado"</formula>
    </cfRule>
    <cfRule type="expression" dxfId="2295" priority="6121">
      <formula>$B2361="Arribado"</formula>
    </cfRule>
    <cfRule type="expression" dxfId="2296" priority="6120">
      <formula>$B2361="Solicitado"</formula>
    </cfRule>
    <cfRule type="expression" dxfId="2" priority="6119">
      <formula>$B2361="Confirmado"</formula>
    </cfRule>
    <cfRule type="expression" dxfId="2298" priority="6118">
      <formula>$B2361="Cancelado"</formula>
    </cfRule>
    <cfRule type="expression" dxfId="2299" priority="6117">
      <formula>$B2361="Cargado"</formula>
    </cfRule>
    <cfRule type="expression" dxfId="2300" priority="6116">
      <formula>$B2361="Frontera"</formula>
    </cfRule>
    <cfRule type="expression" dxfId="2301" priority="6115">
      <formula>$B2361="Descargado"</formula>
    </cfRule>
    <cfRule type="expression" dxfId="2302" priority="6114">
      <formula>$B2361="Liberado"</formula>
    </cfRule>
    <cfRule type="expression" dxfId="2295" priority="6241">
      <formula>$B2361="Arribado"</formula>
    </cfRule>
    <cfRule type="expression" dxfId="2296" priority="6240">
      <formula>$B2361="Solicitado"</formula>
    </cfRule>
    <cfRule type="expression" dxfId="2" priority="6239">
      <formula>$B2361="Confirmado"</formula>
    </cfRule>
    <cfRule type="expression" dxfId="2298" priority="6238">
      <formula>$B2361="Cancelado"</formula>
    </cfRule>
    <cfRule type="expression" dxfId="2299" priority="6237">
      <formula>$B2361="Cargado"</formula>
    </cfRule>
    <cfRule type="expression" dxfId="2300" priority="6236">
      <formula>$B2361="Frontera"</formula>
    </cfRule>
    <cfRule type="expression" dxfId="2301" priority="6235">
      <formula>$B2361="Descargado"</formula>
    </cfRule>
    <cfRule type="expression" dxfId="2302" priority="6234">
      <formula>$B2361="Liberado"</formula>
    </cfRule>
    <cfRule type="expression" dxfId="2295" priority="6233">
      <formula>$B2361="Arribado"</formula>
    </cfRule>
    <cfRule type="expression" dxfId="2296" priority="6232">
      <formula>$B2361="Solicitado"</formula>
    </cfRule>
    <cfRule type="expression" dxfId="2" priority="6231">
      <formula>$B2361="Confirmado"</formula>
    </cfRule>
    <cfRule type="expression" dxfId="2298" priority="6230">
      <formula>$B2361="Cancelado"</formula>
    </cfRule>
    <cfRule type="expression" dxfId="2299" priority="6229">
      <formula>$B2361="Cargado"</formula>
    </cfRule>
    <cfRule type="expression" dxfId="2300" priority="6228">
      <formula>$B2361="Frontera"</formula>
    </cfRule>
    <cfRule type="expression" dxfId="2301" priority="6227">
      <formula>$B2361="Descargado"</formula>
    </cfRule>
    <cfRule type="expression" dxfId="2302" priority="6226">
      <formula>$B2361="Liberado"</formula>
    </cfRule>
    <cfRule type="expression" dxfId="2295" priority="6225">
      <formula>$B2361="Arribado"</formula>
    </cfRule>
    <cfRule type="expression" dxfId="2296" priority="6224">
      <formula>$B2361="Solicitado"</formula>
    </cfRule>
    <cfRule type="expression" dxfId="2" priority="6223">
      <formula>$B2361="Confirmado"</formula>
    </cfRule>
    <cfRule type="expression" dxfId="2298" priority="6222">
      <formula>$B2361="Cancelado"</formula>
    </cfRule>
    <cfRule type="expression" dxfId="2299" priority="6221">
      <formula>$B2361="Cargado"</formula>
    </cfRule>
    <cfRule type="expression" dxfId="2300" priority="6220">
      <formula>$B2361="Frontera"</formula>
    </cfRule>
    <cfRule type="expression" dxfId="2301" priority="6219">
      <formula>$B2361="Descargado"</formula>
    </cfRule>
    <cfRule type="expression" dxfId="2302" priority="6218">
      <formula>$B2361="Liberado"</formula>
    </cfRule>
    <cfRule type="expression" dxfId="2295" priority="6217">
      <formula>$B2361="Arribado"</formula>
    </cfRule>
    <cfRule type="expression" dxfId="2296" priority="6216">
      <formula>$B2361="Solicitado"</formula>
    </cfRule>
    <cfRule type="expression" dxfId="2" priority="6215">
      <formula>$B2361="Confirmado"</formula>
    </cfRule>
    <cfRule type="expression" dxfId="2298" priority="6214">
      <formula>$B2361="Cancelado"</formula>
    </cfRule>
    <cfRule type="expression" dxfId="2299" priority="6213">
      <formula>$B2361="Cargado"</formula>
    </cfRule>
    <cfRule type="expression" dxfId="2300" priority="6212">
      <formula>$B2361="Frontera"</formula>
    </cfRule>
    <cfRule type="expression" dxfId="2301" priority="6211">
      <formula>$B2361="Descargado"</formula>
    </cfRule>
    <cfRule type="expression" dxfId="2302" priority="6210">
      <formula>$B2361="Liberado"</formula>
    </cfRule>
    <cfRule type="expression" dxfId="2295" priority="6209">
      <formula>$B2361="Arribado"</formula>
    </cfRule>
    <cfRule type="expression" dxfId="2296" priority="6208">
      <formula>$B2361="Solicitado"</formula>
    </cfRule>
    <cfRule type="expression" dxfId="2" priority="6207">
      <formula>$B2361="Confirmado"</formula>
    </cfRule>
    <cfRule type="expression" dxfId="2298" priority="6206">
      <formula>$B2361="Cancelado"</formula>
    </cfRule>
    <cfRule type="expression" dxfId="2299" priority="6205">
      <formula>$B2361="Cargado"</formula>
    </cfRule>
    <cfRule type="expression" dxfId="2300" priority="6204">
      <formula>$B2361="Frontera"</formula>
    </cfRule>
    <cfRule type="expression" dxfId="2301" priority="6203">
      <formula>$B2361="Descargado"</formula>
    </cfRule>
    <cfRule type="expression" dxfId="2302" priority="6202">
      <formula>$B2361="Liberado"</formula>
    </cfRule>
    <cfRule type="expression" dxfId="2295" priority="6201">
      <formula>$B2361="Arribado"</formula>
    </cfRule>
    <cfRule type="expression" dxfId="2296" priority="6200">
      <formula>$B2361="Solicitado"</formula>
    </cfRule>
    <cfRule type="expression" dxfId="2" priority="6199">
      <formula>$B2361="Confirmado"</formula>
    </cfRule>
    <cfRule type="expression" dxfId="2298" priority="6198">
      <formula>$B2361="Cancelado"</formula>
    </cfRule>
    <cfRule type="expression" dxfId="2299" priority="6197">
      <formula>$B2361="Cargado"</formula>
    </cfRule>
    <cfRule type="expression" dxfId="2300" priority="6196">
      <formula>$B2361="Frontera"</formula>
    </cfRule>
    <cfRule type="expression" dxfId="2301" priority="6195">
      <formula>$B2361="Descargado"</formula>
    </cfRule>
    <cfRule type="expression" dxfId="2302" priority="6194">
      <formula>$B2361="Liberado"</formula>
    </cfRule>
    <cfRule type="expression" dxfId="2295" priority="6193">
      <formula>$B2361="Arribado"</formula>
    </cfRule>
    <cfRule type="expression" dxfId="2296" priority="6192">
      <formula>$B2361="Solicitado"</formula>
    </cfRule>
    <cfRule type="expression" dxfId="2" priority="6191">
      <formula>$B2361="Confirmado"</formula>
    </cfRule>
    <cfRule type="expression" dxfId="2298" priority="6190">
      <formula>$B2361="Cancelado"</formula>
    </cfRule>
    <cfRule type="expression" dxfId="2299" priority="6189">
      <formula>$B2361="Cargado"</formula>
    </cfRule>
    <cfRule type="expression" dxfId="2300" priority="6188">
      <formula>$B2361="Frontera"</formula>
    </cfRule>
    <cfRule type="expression" dxfId="2301" priority="6187">
      <formula>$B2361="Descargado"</formula>
    </cfRule>
    <cfRule type="expression" dxfId="2302" priority="6186">
      <formula>$B2361="Liberado"</formula>
    </cfRule>
    <cfRule type="expression" dxfId="2295" priority="6185">
      <formula>$B2361="Arribado"</formula>
    </cfRule>
    <cfRule type="expression" dxfId="2296" priority="6184">
      <formula>$B2361="Solicitado"</formula>
    </cfRule>
    <cfRule type="expression" dxfId="2" priority="6183">
      <formula>$B2361="Confirmado"</formula>
    </cfRule>
    <cfRule type="expression" dxfId="2298" priority="6182">
      <formula>$B2361="Cancelado"</formula>
    </cfRule>
    <cfRule type="expression" dxfId="2299" priority="6181">
      <formula>$B2361="Cargado"</formula>
    </cfRule>
    <cfRule type="expression" dxfId="2300" priority="6180">
      <formula>$B2361="Frontera"</formula>
    </cfRule>
    <cfRule type="expression" dxfId="2301" priority="6179">
      <formula>$B2361="Descargado"</formula>
    </cfRule>
    <cfRule type="expression" dxfId="2302" priority="6178">
      <formula>$B2361="Liberado"</formula>
    </cfRule>
    <cfRule type="expression" dxfId="2295" priority="6177">
      <formula>$B2361="Arribado"</formula>
    </cfRule>
    <cfRule type="expression" dxfId="2296" priority="6176">
      <formula>$B2361="Solicitado"</formula>
    </cfRule>
    <cfRule type="expression" dxfId="2" priority="6175">
      <formula>$B2361="Confirmado"</formula>
    </cfRule>
    <cfRule type="expression" dxfId="2298" priority="6174">
      <formula>$B2361="Cancelado"</formula>
    </cfRule>
    <cfRule type="expression" dxfId="2299" priority="6173">
      <formula>$B2361="Cargado"</formula>
    </cfRule>
    <cfRule type="expression" dxfId="2300" priority="6172">
      <formula>$B2361="Frontera"</formula>
    </cfRule>
    <cfRule type="expression" dxfId="2301" priority="6171">
      <formula>$B2361="Descargado"</formula>
    </cfRule>
    <cfRule type="expression" dxfId="2302" priority="6170">
      <formula>$B2361="Liberado"</formula>
    </cfRule>
    <cfRule type="expression" dxfId="2295" priority="6169">
      <formula>$B2361="Arribado"</formula>
    </cfRule>
    <cfRule type="expression" dxfId="2296" priority="6168">
      <formula>$B2361="Solicitado"</formula>
    </cfRule>
    <cfRule type="expression" dxfId="2" priority="6167">
      <formula>$B2361="Confirmado"</formula>
    </cfRule>
    <cfRule type="expression" dxfId="2298" priority="6166">
      <formula>$B2361="Cancelado"</formula>
    </cfRule>
    <cfRule type="expression" dxfId="2299" priority="6165">
      <formula>$B2361="Cargado"</formula>
    </cfRule>
    <cfRule type="expression" dxfId="2300" priority="6164">
      <formula>$B2361="Frontera"</formula>
    </cfRule>
    <cfRule type="expression" dxfId="2301" priority="6163">
      <formula>$B2361="Descargado"</formula>
    </cfRule>
    <cfRule type="expression" dxfId="2302" priority="6162">
      <formula>$B2361="Liberado"</formula>
    </cfRule>
    <cfRule type="expression" dxfId="2295" priority="6161">
      <formula>$B2361="Arribado"</formula>
    </cfRule>
    <cfRule type="expression" dxfId="2296" priority="6160">
      <formula>$B2361="Solicitado"</formula>
    </cfRule>
    <cfRule type="expression" dxfId="2" priority="6159">
      <formula>$B2361="Confirmado"</formula>
    </cfRule>
    <cfRule type="expression" dxfId="2298" priority="6158">
      <formula>$B2361="Cancelado"</formula>
    </cfRule>
    <cfRule type="expression" dxfId="2299" priority="6157">
      <formula>$B2361="Cargado"</formula>
    </cfRule>
    <cfRule type="expression" dxfId="2300" priority="6156">
      <formula>$B2361="Frontera"</formula>
    </cfRule>
    <cfRule type="expression" dxfId="2301" priority="6155">
      <formula>$B2361="Descargado"</formula>
    </cfRule>
    <cfRule type="expression" dxfId="2302" priority="6154">
      <formula>$B2361="Liberado"</formula>
    </cfRule>
    <cfRule type="expression" dxfId="2295" priority="6153">
      <formula>$B2361="Arribado"</formula>
    </cfRule>
    <cfRule type="expression" dxfId="2296" priority="6152">
      <formula>$B2361="Solicitado"</formula>
    </cfRule>
    <cfRule type="expression" dxfId="2" priority="6151">
      <formula>$B2361="Confirmado"</formula>
    </cfRule>
    <cfRule type="expression" dxfId="2298" priority="6150">
      <formula>$B2361="Cancelado"</formula>
    </cfRule>
  </conditionalFormatting>
  <conditionalFormatting sqref="B2370">
    <cfRule type="expression" dxfId="2298" priority="5902">
      <formula>$B2370="Cancelado"</formula>
    </cfRule>
    <cfRule type="expression" dxfId="2298" priority="5886">
      <formula>$B2370="Cancelado"</formula>
    </cfRule>
    <cfRule type="expression" dxfId="2299" priority="5885">
      <formula>$B2370="Cargado"</formula>
    </cfRule>
    <cfRule type="expression" dxfId="2301" priority="5915">
      <formula>$B2370="Descargado"</formula>
    </cfRule>
    <cfRule type="expression" dxfId="2302" priority="5914">
      <formula>$B2370="Liberado"</formula>
    </cfRule>
    <cfRule type="expression" dxfId="2295" priority="5969">
      <formula>$B2370="Arribado"</formula>
    </cfRule>
    <cfRule type="expression" dxfId="2296" priority="5968">
      <formula>$B2370="Solicitado"</formula>
    </cfRule>
    <cfRule type="expression" dxfId="2301" priority="5923">
      <formula>$B2370="Descargado"</formula>
    </cfRule>
    <cfRule type="expression" dxfId="2302" priority="5922">
      <formula>$B2370="Liberado"</formula>
    </cfRule>
    <cfRule type="expression" dxfId="2295" priority="5921">
      <formula>$B2370="Arribado"</formula>
    </cfRule>
    <cfRule type="expression" dxfId="2296" priority="5920">
      <formula>$B2370="Solicitado"</formula>
    </cfRule>
    <cfRule type="expression" dxfId="2296" priority="5872">
      <formula>$B2370="Solicitado"</formula>
    </cfRule>
    <cfRule type="expression" dxfId="2" priority="5871">
      <formula>$B2370="Confirmado"</formula>
    </cfRule>
    <cfRule type="expression" dxfId="2295" priority="5913">
      <formula>$B2370="Arribado"</formula>
    </cfRule>
    <cfRule type="expression" dxfId="2296" priority="5912">
      <formula>$B2370="Solicitado"</formula>
    </cfRule>
    <cfRule type="expression" dxfId="2" priority="5911">
      <formula>$B2370="Confirmado"</formula>
    </cfRule>
    <cfRule type="expression" dxfId="2298" priority="5910">
      <formula>$B2370="Cancelado"</formula>
    </cfRule>
    <cfRule type="expression" dxfId="2299" priority="5909">
      <formula>$B2370="Cargado"</formula>
    </cfRule>
    <cfRule type="expression" dxfId="2300" priority="5908">
      <formula>$B2370="Frontera"</formula>
    </cfRule>
    <cfRule type="expression" dxfId="2299" priority="5853">
      <formula>$B2370="Cargado"</formula>
    </cfRule>
    <cfRule type="expression" dxfId="2298" priority="5854">
      <formula>$B2370="Cancelado"</formula>
    </cfRule>
    <cfRule type="expression" dxfId="2298" priority="5870">
      <formula>$B2370="Cancelado"</formula>
    </cfRule>
    <cfRule type="expression" dxfId="2299" priority="5869">
      <formula>$B2370="Cargado"</formula>
    </cfRule>
    <cfRule type="expression" dxfId="2300" priority="5868">
      <formula>$B2370="Frontera"</formula>
    </cfRule>
    <cfRule type="expression" dxfId="2" priority="5919">
      <formula>$B2370="Confirmado"</formula>
    </cfRule>
    <cfRule type="expression" dxfId="2301" priority="5867">
      <formula>$B2370="Descargado"</formula>
    </cfRule>
    <cfRule type="expression" dxfId="2302" priority="5866">
      <formula>$B2370="Liberado"</formula>
    </cfRule>
    <cfRule type="expression" dxfId="2299" priority="5941">
      <formula>$B2370="Cargado"</formula>
    </cfRule>
    <cfRule type="expression" dxfId="2298" priority="5942">
      <formula>$B2370="Cancelado"</formula>
    </cfRule>
    <cfRule type="expression" dxfId="2" priority="5943">
      <formula>$B2370="Confirmado"</formula>
    </cfRule>
    <cfRule type="expression" dxfId="2300" priority="5940">
      <formula>$B2370="Frontera"</formula>
    </cfRule>
    <cfRule type="expression" dxfId="2300" priority="5892">
      <formula>$B2370="Frontera"</formula>
    </cfRule>
    <cfRule type="expression" dxfId="2301" priority="5939">
      <formula>$B2370="Descargado"</formula>
    </cfRule>
    <cfRule type="expression" dxfId="2302" priority="5938">
      <formula>$B2370="Liberado"</formula>
    </cfRule>
    <cfRule type="expression" dxfId="2295" priority="5937">
      <formula>$B2370="Arribado"</formula>
    </cfRule>
    <cfRule type="expression" dxfId="2296" priority="5936">
      <formula>$B2370="Solicitado"</formula>
    </cfRule>
    <cfRule type="expression" dxfId="2" priority="5935">
      <formula>$B2370="Confirmado"</formula>
    </cfRule>
    <cfRule type="expression" dxfId="2296" priority="5944">
      <formula>$B2370="Solicitado"</formula>
    </cfRule>
    <cfRule type="expression" dxfId="2295" priority="5945">
      <formula>$B2370="Arribado"</formula>
    </cfRule>
    <cfRule type="expression" dxfId="2" priority="5967">
      <formula>$B2370="Confirmado"</formula>
    </cfRule>
    <cfRule type="expression" dxfId="2298" priority="5966">
      <formula>$B2370="Cancelado"</formula>
    </cfRule>
    <cfRule type="expression" dxfId="2299" priority="5965">
      <formula>$B2370="Cargado"</formula>
    </cfRule>
    <cfRule type="expression" dxfId="2302" priority="5946">
      <formula>$B2370="Liberado"</formula>
    </cfRule>
    <cfRule type="expression" dxfId="2301" priority="5947">
      <formula>$B2370="Descargado"</formula>
    </cfRule>
    <cfRule type="expression" dxfId="2300" priority="5948">
      <formula>$B2370="Frontera"</formula>
    </cfRule>
    <cfRule type="expression" dxfId="2299" priority="5949">
      <formula>$B2370="Cargado"</formula>
    </cfRule>
    <cfRule type="expression" dxfId="2298" priority="5950">
      <formula>$B2370="Cancelado"</formula>
    </cfRule>
    <cfRule type="expression" dxfId="2" priority="5951">
      <formula>$B2370="Confirmado"</formula>
    </cfRule>
    <cfRule type="expression" dxfId="2" priority="5879">
      <formula>$B2370="Confirmado"</formula>
    </cfRule>
    <cfRule type="expression" dxfId="2298" priority="5934">
      <formula>$B2370="Cancelado"</formula>
    </cfRule>
    <cfRule type="expression" dxfId="2299" priority="5933">
      <formula>$B2370="Cargado"</formula>
    </cfRule>
    <cfRule type="expression" dxfId="2300" priority="5932">
      <formula>$B2370="Frontera"</formula>
    </cfRule>
    <cfRule type="expression" dxfId="2298" priority="5918">
      <formula>$B2370="Cancelado"</formula>
    </cfRule>
    <cfRule type="expression" dxfId="2300" priority="5964">
      <formula>$B2370="Frontera"</formula>
    </cfRule>
    <cfRule type="expression" dxfId="2301" priority="5963">
      <formula>$B2370="Descargado"</formula>
    </cfRule>
    <cfRule type="expression" dxfId="2302" priority="5962">
      <formula>$B2370="Liberado"</formula>
    </cfRule>
    <cfRule type="expression" dxfId="2295" priority="5961">
      <formula>$B2370="Arribado"</formula>
    </cfRule>
    <cfRule type="expression" dxfId="2296" priority="5960">
      <formula>$B2370="Solicitado"</formula>
    </cfRule>
    <cfRule type="expression" dxfId="2299" priority="5917">
      <formula>$B2370="Cargado"</formula>
    </cfRule>
    <cfRule type="expression" dxfId="2300" priority="5900">
      <formula>$B2370="Frontera"</formula>
    </cfRule>
    <cfRule type="expression" dxfId="2301" priority="5899">
      <formula>$B2370="Descargado"</formula>
    </cfRule>
    <cfRule type="expression" dxfId="2302" priority="5898">
      <formula>$B2370="Liberado"</formula>
    </cfRule>
    <cfRule type="expression" dxfId="2302" priority="5842">
      <formula>$B2370="Liberado"</formula>
    </cfRule>
    <cfRule type="expression" dxfId="2301" priority="5843">
      <formula>$B2370="Descargado"</formula>
    </cfRule>
    <cfRule type="expression" dxfId="2300" priority="5844">
      <formula>$B2370="Frontera"</formula>
    </cfRule>
    <cfRule type="expression" dxfId="2299" priority="5845">
      <formula>$B2370="Cargado"</formula>
    </cfRule>
    <cfRule type="expression" dxfId="2298" priority="5846">
      <formula>$B2370="Cancelado"</formula>
    </cfRule>
    <cfRule type="expression" dxfId="2300" priority="5916">
      <formula>$B2370="Frontera"</formula>
    </cfRule>
    <cfRule type="expression" dxfId="2295" priority="5897">
      <formula>$B2370="Arribado"</formula>
    </cfRule>
    <cfRule type="expression" dxfId="2296" priority="5896">
      <formula>$B2370="Solicitado"</formula>
    </cfRule>
    <cfRule type="expression" dxfId="2" priority="5895">
      <formula>$B2370="Confirmado"</formula>
    </cfRule>
    <cfRule type="expression" dxfId="2298" priority="5894">
      <formula>$B2370="Cancelado"</formula>
    </cfRule>
    <cfRule type="expression" dxfId="2" priority="5863">
      <formula>$B2370="Confirmado"</formula>
    </cfRule>
    <cfRule type="expression" dxfId="2296" priority="5864">
      <formula>$B2370="Solicitado"</formula>
    </cfRule>
    <cfRule type="expression" dxfId="2295" priority="5865">
      <formula>$B2370="Arribado"</formula>
    </cfRule>
    <cfRule type="expression" dxfId="2" priority="5887">
      <formula>$B2370="Confirmado"</formula>
    </cfRule>
    <cfRule type="expression" dxfId="2296" priority="5888">
      <formula>$B2370="Solicitado"</formula>
    </cfRule>
    <cfRule type="expression" dxfId="2" priority="5855">
      <formula>$B2370="Confirmado"</formula>
    </cfRule>
    <cfRule type="expression" dxfId="2296" priority="5856">
      <formula>$B2370="Solicitado"</formula>
    </cfRule>
    <cfRule type="expression" dxfId="2295" priority="5857">
      <formula>$B2370="Arribado"</formula>
    </cfRule>
    <cfRule type="expression" dxfId="2302" priority="5858">
      <formula>$B2370="Liberado"</formula>
    </cfRule>
    <cfRule type="expression" dxfId="2301" priority="5859">
      <formula>$B2370="Descargado"</formula>
    </cfRule>
    <cfRule type="expression" dxfId="2300" priority="5860">
      <formula>$B2370="Frontera"</formula>
    </cfRule>
    <cfRule type="expression" dxfId="2300" priority="5884">
      <formula>$B2370="Frontera"</formula>
    </cfRule>
    <cfRule type="expression" dxfId="2301" priority="5883">
      <formula>$B2370="Descargado"</formula>
    </cfRule>
    <cfRule type="expression" dxfId="2295" priority="5889">
      <formula>$B2370="Arribado"</formula>
    </cfRule>
    <cfRule type="expression" dxfId="2300" priority="5852">
      <formula>$B2370="Frontera"</formula>
    </cfRule>
    <cfRule type="expression" dxfId="2" priority="5959">
      <formula>$B2370="Confirmado"</formula>
    </cfRule>
    <cfRule type="expression" dxfId="2298" priority="5958">
      <formula>$B2370="Cancelado"</formula>
    </cfRule>
    <cfRule type="expression" dxfId="2299" priority="5957">
      <formula>$B2370="Cargado"</formula>
    </cfRule>
    <cfRule type="expression" dxfId="2300" priority="5956">
      <formula>$B2370="Frontera"</formula>
    </cfRule>
    <cfRule type="expression" dxfId="2301" priority="5955">
      <formula>$B2370="Descargado"</formula>
    </cfRule>
    <cfRule type="expression" dxfId="2302" priority="5954">
      <formula>$B2370="Liberado"</formula>
    </cfRule>
    <cfRule type="expression" dxfId="2302" priority="5882">
      <formula>$B2370="Liberado"</formula>
    </cfRule>
    <cfRule type="expression" dxfId="2295" priority="5881">
      <formula>$B2370="Arribado"</formula>
    </cfRule>
    <cfRule type="expression" dxfId="2296" priority="5880">
      <formula>$B2370="Solicitado"</formula>
    </cfRule>
    <cfRule type="expression" dxfId="2301" priority="5851">
      <formula>$B2370="Descargado"</formula>
    </cfRule>
    <cfRule type="expression" dxfId="2298" priority="5878">
      <formula>$B2370="Cancelado"</formula>
    </cfRule>
    <cfRule type="expression" dxfId="2299" priority="5877">
      <formula>$B2370="Cargado"</formula>
    </cfRule>
    <cfRule type="expression" dxfId="2300" priority="5876">
      <formula>$B2370="Frontera"</formula>
    </cfRule>
    <cfRule type="expression" dxfId="2301" priority="5875">
      <formula>$B2370="Descargado"</formula>
    </cfRule>
    <cfRule type="expression" dxfId="2295" priority="5953">
      <formula>$B2370="Arribado"</formula>
    </cfRule>
    <cfRule type="expression" dxfId="2296" priority="5952">
      <formula>$B2370="Solicitado"</formula>
    </cfRule>
    <cfRule type="expression" dxfId="2302" priority="5850">
      <formula>$B2370="Liberado"</formula>
    </cfRule>
    <cfRule type="expression" dxfId="2295" priority="5849">
      <formula>$B2370="Arribado"</formula>
    </cfRule>
    <cfRule type="expression" dxfId="2296" priority="5848">
      <formula>$B2370="Solicitado"</formula>
    </cfRule>
    <cfRule type="expression" dxfId="2302" priority="5874">
      <formula>$B2370="Liberado"</formula>
    </cfRule>
    <cfRule type="expression" dxfId="2301" priority="5907">
      <formula>$B2370="Descargado"</formula>
    </cfRule>
    <cfRule type="expression" dxfId="2302" priority="5906">
      <formula>$B2370="Liberado"</formula>
    </cfRule>
    <cfRule type="expression" dxfId="2295" priority="5905">
      <formula>$B2370="Arribado"</formula>
    </cfRule>
    <cfRule type="expression" dxfId="2296" priority="5904">
      <formula>$B2370="Solicitado"</formula>
    </cfRule>
    <cfRule type="expression" dxfId="2" priority="5903">
      <formula>$B2370="Confirmado"</formula>
    </cfRule>
    <cfRule type="expression" dxfId="2" priority="5847">
      <formula>$B2370="Confirmado"</formula>
    </cfRule>
    <cfRule type="expression" dxfId="2302" priority="5890">
      <formula>$B2370="Liberado"</formula>
    </cfRule>
    <cfRule type="expression" dxfId="2301" priority="5891">
      <formula>$B2370="Descargado"</formula>
    </cfRule>
    <cfRule type="expression" dxfId="2299" priority="5893">
      <formula>$B2370="Cargado"</formula>
    </cfRule>
    <cfRule type="expression" dxfId="2301" priority="5931">
      <formula>$B2370="Descargado"</formula>
    </cfRule>
    <cfRule type="expression" dxfId="2302" priority="5930">
      <formula>$B2370="Liberado"</formula>
    </cfRule>
    <cfRule type="expression" dxfId="2295" priority="5929">
      <formula>$B2370="Arribado"</formula>
    </cfRule>
    <cfRule type="expression" dxfId="2298" priority="5862">
      <formula>$B2370="Cancelado"</formula>
    </cfRule>
    <cfRule type="expression" dxfId="2296" priority="5928">
      <formula>$B2370="Solicitado"</formula>
    </cfRule>
    <cfRule type="expression" dxfId="2299" priority="5901">
      <formula>$B2370="Cargado"</formula>
    </cfRule>
    <cfRule type="expression" dxfId="2299" priority="5861">
      <formula>$B2370="Cargado"</formula>
    </cfRule>
    <cfRule type="expression" dxfId="2295" priority="5873">
      <formula>$B2370="Arribado"</formula>
    </cfRule>
    <cfRule type="expression" dxfId="2" priority="5927">
      <formula>$B2370="Confirmado"</formula>
    </cfRule>
    <cfRule type="expression" dxfId="2298" priority="5926">
      <formula>$B2370="Cancelado"</formula>
    </cfRule>
    <cfRule type="expression" dxfId="2299" priority="5925">
      <formula>$B2370="Cargado"</formula>
    </cfRule>
    <cfRule type="expression" dxfId="2300" priority="5924">
      <formula>$B2370="Frontera"</formula>
    </cfRule>
  </conditionalFormatting>
  <conditionalFormatting sqref="B2371">
    <cfRule type="expression" dxfId="2300" priority="5644">
      <formula>$B2371="Frontera"</formula>
    </cfRule>
    <cfRule type="expression" dxfId="2301" priority="5643">
      <formula>$B2371="Descargado"</formula>
    </cfRule>
    <cfRule type="expression" dxfId="2302" priority="5642">
      <formula>$B2371="Liberado"</formula>
    </cfRule>
    <cfRule type="expression" dxfId="2295" priority="5641">
      <formula>$B2371="Arribado"</formula>
    </cfRule>
    <cfRule type="expression" dxfId="2296" priority="5640">
      <formula>$B2371="Solicitado"</formula>
    </cfRule>
    <cfRule type="expression" dxfId="2" priority="5639">
      <formula>$B2371="Confirmado"</formula>
    </cfRule>
    <cfRule type="expression" dxfId="2298" priority="5638">
      <formula>$B2371="Cancelado"</formula>
    </cfRule>
    <cfRule type="expression" dxfId="2299" priority="5637">
      <formula>$B2371="Cargado"</formula>
    </cfRule>
    <cfRule type="expression" dxfId="2302" priority="5602">
      <formula>$B2371="Liberado"</formula>
    </cfRule>
    <cfRule type="expression" dxfId="2295" priority="5601">
      <formula>$B2371="Arribado"</formula>
    </cfRule>
    <cfRule type="expression" dxfId="2296" priority="5600">
      <formula>$B2371="Solicitado"</formula>
    </cfRule>
    <cfRule type="expression" dxfId="2300" priority="5636">
      <formula>$B2371="Frontera"</formula>
    </cfRule>
    <cfRule type="expression" dxfId="2298" priority="5582">
      <formula>$B2371="Cancelado"</formula>
    </cfRule>
    <cfRule type="expression" dxfId="2302" priority="5634">
      <formula>$B2371="Liberado"</formula>
    </cfRule>
    <cfRule type="expression" dxfId="2296" priority="5632">
      <formula>$B2371="Solicitado"</formula>
    </cfRule>
    <cfRule type="expression" dxfId="2" priority="5631">
      <formula>$B2371="Confirmado"</formula>
    </cfRule>
    <cfRule type="expression" dxfId="2298" priority="5630">
      <formula>$B2371="Cancelado"</formula>
    </cfRule>
    <cfRule type="expression" dxfId="2299" priority="5629">
      <formula>$B2371="Cargado"</formula>
    </cfRule>
    <cfRule type="expression" dxfId="2300" priority="5628">
      <formula>$B2371="Frontera"</formula>
    </cfRule>
    <cfRule type="expression" dxfId="2301" priority="5627">
      <formula>$B2371="Descargado"</formula>
    </cfRule>
    <cfRule type="expression" dxfId="2302" priority="5626">
      <formula>$B2371="Liberado"</formula>
    </cfRule>
    <cfRule type="expression" dxfId="2295" priority="5625">
      <formula>$B2371="Arribado"</formula>
    </cfRule>
    <cfRule type="expression" dxfId="2296" priority="5624">
      <formula>$B2371="Solicitado"</formula>
    </cfRule>
    <cfRule type="expression" dxfId="2" priority="5623">
      <formula>$B2371="Confirmado"</formula>
    </cfRule>
    <cfRule type="expression" dxfId="2298" priority="5622">
      <formula>$B2371="Cancelado"</formula>
    </cfRule>
    <cfRule type="expression" dxfId="2299" priority="5621">
      <formula>$B2371="Cargado"</formula>
    </cfRule>
    <cfRule type="expression" dxfId="2300" priority="5620">
      <formula>$B2371="Frontera"</formula>
    </cfRule>
    <cfRule type="expression" dxfId="2301" priority="5619">
      <formula>$B2371="Descargado"</formula>
    </cfRule>
    <cfRule type="expression" dxfId="2302" priority="5618">
      <formula>$B2371="Liberado"</formula>
    </cfRule>
    <cfRule type="expression" dxfId="2295" priority="5617">
      <formula>$B2371="Arribado"</formula>
    </cfRule>
    <cfRule type="expression" dxfId="2296" priority="5592">
      <formula>$B2371="Solicitado"</formula>
    </cfRule>
    <cfRule type="expression" dxfId="2" priority="5591">
      <formula>$B2371="Confirmado"</formula>
    </cfRule>
    <cfRule type="expression" dxfId="2298" priority="5574">
      <formula>$B2371="Cancelado"</formula>
    </cfRule>
    <cfRule type="expression" dxfId="2" priority="5575">
      <formula>$B2371="Confirmado"</formula>
    </cfRule>
    <cfRule type="expression" dxfId="2296" priority="5576">
      <formula>$B2371="Solicitado"</formula>
    </cfRule>
    <cfRule type="expression" dxfId="2295" priority="5577">
      <formula>$B2371="Arribado"</formula>
    </cfRule>
    <cfRule type="expression" dxfId="2302" priority="5578">
      <formula>$B2371="Liberado"</formula>
    </cfRule>
    <cfRule type="expression" dxfId="2298" priority="5590">
      <formula>$B2371="Cancelado"</formula>
    </cfRule>
    <cfRule type="expression" dxfId="2299" priority="5589">
      <formula>$B2371="Cargado"</formula>
    </cfRule>
    <cfRule type="expression" dxfId="2300" priority="5588">
      <formula>$B2371="Frontera"</formula>
    </cfRule>
    <cfRule type="expression" dxfId="2301" priority="5587">
      <formula>$B2371="Descargado"</formula>
    </cfRule>
    <cfRule type="expression" dxfId="2301" priority="5579">
      <formula>$B2371="Descargado"</formula>
    </cfRule>
    <cfRule type="expression" dxfId="2300" priority="5580">
      <formula>$B2371="Frontera"</formula>
    </cfRule>
    <cfRule type="expression" dxfId="2299" priority="5581">
      <formula>$B2371="Cargado"</formula>
    </cfRule>
    <cfRule type="expression" dxfId="2296" priority="5616">
      <formula>$B2371="Solicitado"</formula>
    </cfRule>
    <cfRule type="expression" dxfId="2" priority="5615">
      <formula>$B2371="Confirmado"</formula>
    </cfRule>
    <cfRule type="expression" dxfId="2298" priority="5614">
      <formula>$B2371="Cancelado"</formula>
    </cfRule>
    <cfRule type="expression" dxfId="2299" priority="5613">
      <formula>$B2371="Cargado"</formula>
    </cfRule>
    <cfRule type="expression" dxfId="2300" priority="5612">
      <formula>$B2371="Frontera"</formula>
    </cfRule>
    <cfRule type="expression" dxfId="2301" priority="5611">
      <formula>$B2371="Descargado"</formula>
    </cfRule>
    <cfRule type="expression" dxfId="2302" priority="5610">
      <formula>$B2371="Liberado"</formula>
    </cfRule>
    <cfRule type="expression" dxfId="2295" priority="5609">
      <formula>$B2371="Arribado"</formula>
    </cfRule>
    <cfRule type="expression" dxfId="2296" priority="5608">
      <formula>$B2371="Solicitado"</formula>
    </cfRule>
    <cfRule type="expression" dxfId="2" priority="5607">
      <formula>$B2371="Confirmado"</formula>
    </cfRule>
    <cfRule type="expression" dxfId="2298" priority="5606">
      <formula>$B2371="Cancelado"</formula>
    </cfRule>
    <cfRule type="expression" dxfId="2299" priority="5605">
      <formula>$B2371="Cargado"</formula>
    </cfRule>
    <cfRule type="expression" dxfId="2" priority="5599">
      <formula>$B2371="Confirmado"</formula>
    </cfRule>
    <cfRule type="expression" dxfId="2298" priority="5598">
      <formula>$B2371="Cancelado"</formula>
    </cfRule>
    <cfRule type="expression" dxfId="2300" priority="5604">
      <formula>$B2371="Frontera"</formula>
    </cfRule>
    <cfRule type="expression" dxfId="2299" priority="5597">
      <formula>$B2371="Cargado"</formula>
    </cfRule>
    <cfRule type="expression" dxfId="2301" priority="5603">
      <formula>$B2371="Descargado"</formula>
    </cfRule>
    <cfRule type="expression" dxfId="2302" priority="5586">
      <formula>$B2371="Liberado"</formula>
    </cfRule>
    <cfRule type="expression" dxfId="2295" priority="5585">
      <formula>$B2371="Arribado"</formula>
    </cfRule>
    <cfRule type="expression" dxfId="2298" priority="5686">
      <formula>$B2371="Cancelado"</formula>
    </cfRule>
    <cfRule type="expression" dxfId="2301" priority="5635">
      <formula>$B2371="Descargado"</formula>
    </cfRule>
    <cfRule type="expression" dxfId="2295" priority="5633">
      <formula>$B2371="Arribado"</formula>
    </cfRule>
    <cfRule type="expression" dxfId="2295" priority="5697">
      <formula>$B2371="Arribado"</formula>
    </cfRule>
    <cfRule type="expression" dxfId="2296" priority="5696">
      <formula>$B2371="Solicitado"</formula>
    </cfRule>
    <cfRule type="expression" dxfId="2" priority="5695">
      <formula>$B2371="Confirmado"</formula>
    </cfRule>
    <cfRule type="expression" dxfId="2298" priority="5694">
      <formula>$B2371="Cancelado"</formula>
    </cfRule>
    <cfRule type="expression" dxfId="2299" priority="5693">
      <formula>$B2371="Cargado"</formula>
    </cfRule>
    <cfRule type="expression" dxfId="2300" priority="5692">
      <formula>$B2371="Frontera"</formula>
    </cfRule>
    <cfRule type="expression" dxfId="2301" priority="5691">
      <formula>$B2371="Descargado"</formula>
    </cfRule>
    <cfRule type="expression" dxfId="2302" priority="5690">
      <formula>$B2371="Liberado"</formula>
    </cfRule>
    <cfRule type="expression" dxfId="2295" priority="5689">
      <formula>$B2371="Arribado"</formula>
    </cfRule>
    <cfRule type="expression" dxfId="2296" priority="5688">
      <formula>$B2371="Solicitado"</formula>
    </cfRule>
    <cfRule type="expression" dxfId="2" priority="5687">
      <formula>$B2371="Confirmado"</formula>
    </cfRule>
    <cfRule type="expression" dxfId="2299" priority="5685">
      <formula>$B2371="Cargado"</formula>
    </cfRule>
    <cfRule type="expression" dxfId="2300" priority="5684">
      <formula>$B2371="Frontera"</formula>
    </cfRule>
    <cfRule type="expression" dxfId="2301" priority="5683">
      <formula>$B2371="Descargado"</formula>
    </cfRule>
    <cfRule type="expression" dxfId="2302" priority="5682">
      <formula>$B2371="Liberado"</formula>
    </cfRule>
    <cfRule type="expression" dxfId="2295" priority="5681">
      <formula>$B2371="Arribado"</formula>
    </cfRule>
    <cfRule type="expression" dxfId="2296" priority="5680">
      <formula>$B2371="Solicitado"</formula>
    </cfRule>
    <cfRule type="expression" dxfId="2" priority="5679">
      <formula>$B2371="Confirmado"</formula>
    </cfRule>
    <cfRule type="expression" dxfId="2298" priority="5678">
      <formula>$B2371="Cancelado"</formula>
    </cfRule>
    <cfRule type="expression" dxfId="2299" priority="5677">
      <formula>$B2371="Cargado"</formula>
    </cfRule>
    <cfRule type="expression" dxfId="2300" priority="5676">
      <formula>$B2371="Frontera"</formula>
    </cfRule>
    <cfRule type="expression" dxfId="2301" priority="5675">
      <formula>$B2371="Descargado"</formula>
    </cfRule>
    <cfRule type="expression" dxfId="2302" priority="5674">
      <formula>$B2371="Liberado"</formula>
    </cfRule>
    <cfRule type="expression" dxfId="2295" priority="5673">
      <formula>$B2371="Arribado"</formula>
    </cfRule>
    <cfRule type="expression" dxfId="2296" priority="5672">
      <formula>$B2371="Solicitado"</formula>
    </cfRule>
    <cfRule type="expression" dxfId="2" priority="5671">
      <formula>$B2371="Confirmado"</formula>
    </cfRule>
    <cfRule type="expression" dxfId="2300" priority="5596">
      <formula>$B2371="Frontera"</formula>
    </cfRule>
    <cfRule type="expression" dxfId="2301" priority="5595">
      <formula>$B2371="Descargado"</formula>
    </cfRule>
    <cfRule type="expression" dxfId="2296" priority="5584">
      <formula>$B2371="Solicitado"</formula>
    </cfRule>
    <cfRule type="expression" dxfId="2302" priority="5594">
      <formula>$B2371="Liberado"</formula>
    </cfRule>
    <cfRule type="expression" dxfId="2302" priority="5570">
      <formula>$B2371="Liberado"</formula>
    </cfRule>
    <cfRule type="expression" dxfId="2301" priority="5571">
      <formula>$B2371="Descargado"</formula>
    </cfRule>
    <cfRule type="expression" dxfId="2298" priority="5670">
      <formula>$B2371="Cancelado"</formula>
    </cfRule>
    <cfRule type="expression" dxfId="2299" priority="5669">
      <formula>$B2371="Cargado"</formula>
    </cfRule>
    <cfRule type="expression" dxfId="2300" priority="5668">
      <formula>$B2371="Frontera"</formula>
    </cfRule>
    <cfRule type="expression" dxfId="2301" priority="5667">
      <formula>$B2371="Descargado"</formula>
    </cfRule>
    <cfRule type="expression" dxfId="2302" priority="5666">
      <formula>$B2371="Liberado"</formula>
    </cfRule>
    <cfRule type="expression" dxfId="2295" priority="5665">
      <formula>$B2371="Arribado"</formula>
    </cfRule>
    <cfRule type="expression" dxfId="2296" priority="5664">
      <formula>$B2371="Solicitado"</formula>
    </cfRule>
    <cfRule type="expression" dxfId="2" priority="5663">
      <formula>$B2371="Confirmado"</formula>
    </cfRule>
    <cfRule type="expression" dxfId="2298" priority="5662">
      <formula>$B2371="Cancelado"</formula>
    </cfRule>
    <cfRule type="expression" dxfId="2299" priority="5661">
      <formula>$B2371="Cargado"</formula>
    </cfRule>
    <cfRule type="expression" dxfId="2300" priority="5660">
      <formula>$B2371="Frontera"</formula>
    </cfRule>
    <cfRule type="expression" dxfId="2301" priority="5659">
      <formula>$B2371="Descargado"</formula>
    </cfRule>
    <cfRule type="expression" dxfId="2302" priority="5658">
      <formula>$B2371="Liberado"</formula>
    </cfRule>
    <cfRule type="expression" dxfId="2295" priority="5657">
      <formula>$B2371="Arribado"</formula>
    </cfRule>
    <cfRule type="expression" dxfId="2296" priority="5656">
      <formula>$B2371="Solicitado"</formula>
    </cfRule>
    <cfRule type="expression" dxfId="2" priority="5655">
      <formula>$B2371="Confirmado"</formula>
    </cfRule>
    <cfRule type="expression" dxfId="2298" priority="5654">
      <formula>$B2371="Cancelado"</formula>
    </cfRule>
    <cfRule type="expression" dxfId="2299" priority="5653">
      <formula>$B2371="Cargado"</formula>
    </cfRule>
    <cfRule type="expression" dxfId="2300" priority="5652">
      <formula>$B2371="Frontera"</formula>
    </cfRule>
    <cfRule type="expression" dxfId="2301" priority="5651">
      <formula>$B2371="Descargado"</formula>
    </cfRule>
    <cfRule type="expression" dxfId="2302" priority="5650">
      <formula>$B2371="Liberado"</formula>
    </cfRule>
    <cfRule type="expression" dxfId="2295" priority="5649">
      <formula>$B2371="Arribado"</formula>
    </cfRule>
    <cfRule type="expression" dxfId="2296" priority="5648">
      <formula>$B2371="Solicitado"</formula>
    </cfRule>
    <cfRule type="expression" dxfId="2" priority="5647">
      <formula>$B2371="Confirmado"</formula>
    </cfRule>
    <cfRule type="expression" dxfId="2298" priority="5646">
      <formula>$B2371="Cancelado"</formula>
    </cfRule>
    <cfRule type="expression" dxfId="2299" priority="5645">
      <formula>$B2371="Cargado"</formula>
    </cfRule>
    <cfRule type="expression" dxfId="2300" priority="5572">
      <formula>$B2371="Frontera"</formula>
    </cfRule>
    <cfRule type="expression" dxfId="2299" priority="5573">
      <formula>$B2371="Cargado"</formula>
    </cfRule>
    <cfRule type="expression" dxfId="2" priority="5583">
      <formula>$B2371="Confirmado"</formula>
    </cfRule>
    <cfRule type="expression" dxfId="2295" priority="5593">
      <formula>$B2371="Arribado"</formula>
    </cfRule>
  </conditionalFormatting>
  <conditionalFormatting sqref="B2372">
    <cfRule type="expression" dxfId="2296" priority="5328">
      <formula>$B2372="Solicitado"</formula>
    </cfRule>
    <cfRule type="expression" dxfId="2295" priority="5329">
      <formula>$B2372="Arribado"</formula>
    </cfRule>
    <cfRule type="expression" dxfId="2302" priority="5330">
      <formula>$B2372="Liberado"</formula>
    </cfRule>
    <cfRule type="expression" dxfId="2301" priority="5331">
      <formula>$B2372="Descargado"</formula>
    </cfRule>
    <cfRule type="expression" dxfId="2300" priority="5332">
      <formula>$B2372="Frontera"</formula>
    </cfRule>
    <cfRule type="expression" dxfId="2299" priority="5333">
      <formula>$B2372="Cargado"</formula>
    </cfRule>
    <cfRule type="expression" dxfId="2298" priority="5334">
      <formula>$B2372="Cancelado"</formula>
    </cfRule>
    <cfRule type="expression" dxfId="2" priority="5335">
      <formula>$B2372="Confirmado"</formula>
    </cfRule>
    <cfRule type="expression" dxfId="2296" priority="5336">
      <formula>$B2372="Solicitado"</formula>
    </cfRule>
    <cfRule type="expression" dxfId="2295" priority="5337">
      <formula>$B2372="Arribado"</formula>
    </cfRule>
    <cfRule type="expression" dxfId="2302" priority="5338">
      <formula>$B2372="Liberado"</formula>
    </cfRule>
    <cfRule type="expression" dxfId="2301" priority="5339">
      <formula>$B2372="Descargado"</formula>
    </cfRule>
    <cfRule type="expression" dxfId="2300" priority="5340">
      <formula>$B2372="Frontera"</formula>
    </cfRule>
    <cfRule type="expression" dxfId="2299" priority="5341">
      <formula>$B2372="Cargado"</formula>
    </cfRule>
    <cfRule type="expression" dxfId="2298" priority="5342">
      <formula>$B2372="Cancelado"</formula>
    </cfRule>
    <cfRule type="expression" dxfId="2" priority="5343">
      <formula>$B2372="Confirmado"</formula>
    </cfRule>
    <cfRule type="expression" dxfId="2296" priority="5344">
      <formula>$B2372="Solicitado"</formula>
    </cfRule>
    <cfRule type="expression" dxfId="2295" priority="5345">
      <formula>$B2372="Arribado"</formula>
    </cfRule>
    <cfRule type="expression" dxfId="2302" priority="5346">
      <formula>$B2372="Liberado"</formula>
    </cfRule>
    <cfRule type="expression" dxfId="2301" priority="5347">
      <formula>$B2372="Descargado"</formula>
    </cfRule>
    <cfRule type="expression" dxfId="2300" priority="5348">
      <formula>$B2372="Frontera"</formula>
    </cfRule>
    <cfRule type="expression" dxfId="2299" priority="5349">
      <formula>$B2372="Cargado"</formula>
    </cfRule>
    <cfRule type="expression" dxfId="2298" priority="5350">
      <formula>$B2372="Cancelado"</formula>
    </cfRule>
    <cfRule type="expression" dxfId="2" priority="5351">
      <formula>$B2372="Confirmado"</formula>
    </cfRule>
    <cfRule type="expression" dxfId="2296" priority="5352">
      <formula>$B2372="Solicitado"</formula>
    </cfRule>
    <cfRule type="expression" dxfId="2295" priority="5353">
      <formula>$B2372="Arribado"</formula>
    </cfRule>
    <cfRule type="expression" dxfId="2302" priority="5354">
      <formula>$B2372="Liberado"</formula>
    </cfRule>
    <cfRule type="expression" dxfId="2300" priority="5356">
      <formula>$B2372="Frontera"</formula>
    </cfRule>
    <cfRule type="expression" dxfId="2299" priority="5357">
      <formula>$B2372="Cargado"</formula>
    </cfRule>
    <cfRule type="expression" dxfId="2298" priority="5358">
      <formula>$B2372="Cancelado"</formula>
    </cfRule>
    <cfRule type="expression" dxfId="2" priority="5359">
      <formula>$B2372="Confirmado"</formula>
    </cfRule>
    <cfRule type="expression" dxfId="2296" priority="5360">
      <formula>$B2372="Solicitado"</formula>
    </cfRule>
    <cfRule type="expression" dxfId="2295" priority="5361">
      <formula>$B2372="Arribado"</formula>
    </cfRule>
    <cfRule type="expression" dxfId="2302" priority="5362">
      <formula>$B2372="Liberado"</formula>
    </cfRule>
    <cfRule type="expression" dxfId="2301" priority="5363">
      <formula>$B2372="Descargado"</formula>
    </cfRule>
    <cfRule type="expression" dxfId="2300" priority="5364">
      <formula>$B2372="Frontera"</formula>
    </cfRule>
    <cfRule type="expression" dxfId="2299" priority="5365">
      <formula>$B2372="Cargado"</formula>
    </cfRule>
    <cfRule type="expression" dxfId="2298" priority="5366">
      <formula>$B2372="Cancelado"</formula>
    </cfRule>
    <cfRule type="expression" dxfId="2" priority="5367">
      <formula>$B2372="Confirmado"</formula>
    </cfRule>
    <cfRule type="expression" dxfId="2296" priority="5368">
      <formula>$B2372="Solicitado"</formula>
    </cfRule>
    <cfRule type="expression" dxfId="2295" priority="5369">
      <formula>$B2372="Arribado"</formula>
    </cfRule>
    <cfRule type="expression" dxfId="2302" priority="5370">
      <formula>$B2372="Liberado"</formula>
    </cfRule>
    <cfRule type="expression" dxfId="2301" priority="5371">
      <formula>$B2372="Descargado"</formula>
    </cfRule>
    <cfRule type="expression" dxfId="2300" priority="5372">
      <formula>$B2372="Frontera"</formula>
    </cfRule>
    <cfRule type="expression" dxfId="2299" priority="5373">
      <formula>$B2372="Cargado"</formula>
    </cfRule>
    <cfRule type="expression" dxfId="2298" priority="5374">
      <formula>$B2372="Cancelado"</formula>
    </cfRule>
    <cfRule type="expression" dxfId="2" priority="5375">
      <formula>$B2372="Confirmado"</formula>
    </cfRule>
    <cfRule type="expression" dxfId="2296" priority="5376">
      <formula>$B2372="Solicitado"</formula>
    </cfRule>
    <cfRule type="expression" dxfId="2295" priority="5377">
      <formula>$B2372="Arribado"</formula>
    </cfRule>
    <cfRule type="expression" dxfId="2302" priority="5378">
      <formula>$B2372="Liberado"</formula>
    </cfRule>
    <cfRule type="expression" dxfId="2301" priority="5379">
      <formula>$B2372="Descargado"</formula>
    </cfRule>
    <cfRule type="expression" dxfId="2300" priority="5380">
      <formula>$B2372="Frontera"</formula>
    </cfRule>
    <cfRule type="expression" dxfId="2301" priority="5355">
      <formula>$B2372="Descargado"</formula>
    </cfRule>
    <cfRule type="expression" dxfId="2302" priority="5298">
      <formula>$B2372="Liberado"</formula>
    </cfRule>
    <cfRule type="expression" dxfId="2301" priority="5299">
      <formula>$B2372="Descargado"</formula>
    </cfRule>
    <cfRule type="expression" dxfId="2300" priority="5300">
      <formula>$B2372="Frontera"</formula>
    </cfRule>
    <cfRule type="expression" dxfId="2299" priority="5301">
      <formula>$B2372="Cargado"</formula>
    </cfRule>
    <cfRule type="expression" dxfId="2300" priority="5420">
      <formula>$B2372="Frontera"</formula>
    </cfRule>
    <cfRule type="expression" dxfId="2295" priority="5409">
      <formula>$B2372="Arribado"</formula>
    </cfRule>
    <cfRule type="expression" dxfId="2299" priority="5421">
      <formula>$B2372="Cargado"</formula>
    </cfRule>
    <cfRule type="expression" dxfId="2298" priority="5422">
      <formula>$B2372="Cancelado"</formula>
    </cfRule>
    <cfRule type="expression" dxfId="2" priority="5423">
      <formula>$B2372="Confirmado"</formula>
    </cfRule>
    <cfRule type="expression" dxfId="2296" priority="5424">
      <formula>$B2372="Solicitado"</formula>
    </cfRule>
    <cfRule type="expression" dxfId="2299" priority="5381">
      <formula>$B2372="Cargado"</formula>
    </cfRule>
    <cfRule type="expression" dxfId="2" priority="5303">
      <formula>$B2372="Confirmado"</formula>
    </cfRule>
    <cfRule type="expression" dxfId="2295" priority="5425">
      <formula>$B2372="Arribado"</formula>
    </cfRule>
    <cfRule type="expression" dxfId="2301" priority="5403">
      <formula>$B2372="Descargado"</formula>
    </cfRule>
    <cfRule type="expression" dxfId="2302" priority="5402">
      <formula>$B2372="Liberado"</formula>
    </cfRule>
    <cfRule type="expression" dxfId="2295" priority="5401">
      <formula>$B2372="Arribado"</formula>
    </cfRule>
    <cfRule type="expression" dxfId="2298" priority="5302">
      <formula>$B2372="Cancelado"</formula>
    </cfRule>
    <cfRule type="expression" dxfId="2296" priority="5400">
      <formula>$B2372="Solicitado"</formula>
    </cfRule>
    <cfRule type="expression" dxfId="2299" priority="5325">
      <formula>$B2372="Cargado"</formula>
    </cfRule>
    <cfRule type="expression" dxfId="2" priority="5399">
      <formula>$B2372="Confirmado"</formula>
    </cfRule>
    <cfRule type="expression" dxfId="2298" priority="5398">
      <formula>$B2372="Cancelado"</formula>
    </cfRule>
    <cfRule type="expression" dxfId="2299" priority="5397">
      <formula>$B2372="Cargado"</formula>
    </cfRule>
    <cfRule type="expression" dxfId="2300" priority="5396">
      <formula>$B2372="Frontera"</formula>
    </cfRule>
    <cfRule type="expression" dxfId="2301" priority="5395">
      <formula>$B2372="Descargado"</formula>
    </cfRule>
    <cfRule type="expression" dxfId="2302" priority="5394">
      <formula>$B2372="Liberado"</formula>
    </cfRule>
    <cfRule type="expression" dxfId="2295" priority="5393">
      <formula>$B2372="Arribado"</formula>
    </cfRule>
    <cfRule type="expression" dxfId="2300" priority="5316">
      <formula>$B2372="Frontera"</formula>
    </cfRule>
    <cfRule type="expression" dxfId="2296" priority="5392">
      <formula>$B2372="Solicitado"</formula>
    </cfRule>
    <cfRule type="expression" dxfId="2" priority="5391">
      <formula>$B2372="Confirmado"</formula>
    </cfRule>
    <cfRule type="expression" dxfId="2298" priority="5390">
      <formula>$B2372="Cancelado"</formula>
    </cfRule>
    <cfRule type="expression" dxfId="2299" priority="5389">
      <formula>$B2372="Cargado"</formula>
    </cfRule>
    <cfRule type="expression" dxfId="2300" priority="5388">
      <formula>$B2372="Frontera"</formula>
    </cfRule>
    <cfRule type="expression" dxfId="2300" priority="5324">
      <formula>$B2372="Frontera"</formula>
    </cfRule>
    <cfRule type="expression" dxfId="2301" priority="5387">
      <formula>$B2372="Descargado"</formula>
    </cfRule>
    <cfRule type="expression" dxfId="2302" priority="5386">
      <formula>$B2372="Liberado"</formula>
    </cfRule>
    <cfRule type="expression" dxfId="2295" priority="5385">
      <formula>$B2372="Arribado"</formula>
    </cfRule>
    <cfRule type="expression" dxfId="2299" priority="5317">
      <formula>$B2372="Cargado"</formula>
    </cfRule>
    <cfRule type="expression" dxfId="2301" priority="5315">
      <formula>$B2372="Descargado"</formula>
    </cfRule>
    <cfRule type="expression" dxfId="2301" priority="5323">
      <formula>$B2372="Descargado"</formula>
    </cfRule>
    <cfRule type="expression" dxfId="2302" priority="5314">
      <formula>$B2372="Liberado"</formula>
    </cfRule>
    <cfRule type="expression" dxfId="2295" priority="5313">
      <formula>$B2372="Arribado"</formula>
    </cfRule>
    <cfRule type="expression" dxfId="2296" priority="5312">
      <formula>$B2372="Solicitado"</formula>
    </cfRule>
    <cfRule type="expression" dxfId="2302" priority="5322">
      <formula>$B2372="Liberado"</formula>
    </cfRule>
    <cfRule type="expression" dxfId="2295" priority="5321">
      <formula>$B2372="Arribado"</formula>
    </cfRule>
    <cfRule type="expression" dxfId="2296" priority="5320">
      <formula>$B2372="Solicitado"</formula>
    </cfRule>
    <cfRule type="expression" dxfId="2" priority="5319">
      <formula>$B2372="Confirmado"</formula>
    </cfRule>
    <cfRule type="expression" dxfId="2298" priority="5318">
      <formula>$B2372="Cancelado"</formula>
    </cfRule>
    <cfRule type="expression" dxfId="2296" priority="5408">
      <formula>$B2372="Solicitado"</formula>
    </cfRule>
    <cfRule type="expression" dxfId="2" priority="5327">
      <formula>$B2372="Confirmado"</formula>
    </cfRule>
    <cfRule type="expression" dxfId="2301" priority="5411">
      <formula>$B2372="Descargado"</formula>
    </cfRule>
    <cfRule type="expression" dxfId="2298" priority="5326">
      <formula>$B2372="Cancelado"</formula>
    </cfRule>
    <cfRule type="expression" dxfId="2" priority="5407">
      <formula>$B2372="Confirmado"</formula>
    </cfRule>
    <cfRule type="expression" dxfId="2300" priority="5412">
      <formula>$B2372="Frontera"</formula>
    </cfRule>
    <cfRule type="expression" dxfId="2298" priority="5406">
      <formula>$B2372="Cancelado"</formula>
    </cfRule>
    <cfRule type="expression" dxfId="2296" priority="5384">
      <formula>$B2372="Solicitado"</formula>
    </cfRule>
    <cfRule type="expression" dxfId="2" priority="5311">
      <formula>$B2372="Confirmado"</formula>
    </cfRule>
    <cfRule type="expression" dxfId="2298" priority="5310">
      <formula>$B2372="Cancelado"</formula>
    </cfRule>
    <cfRule type="expression" dxfId="2299" priority="5309">
      <formula>$B2372="Cargado"</formula>
    </cfRule>
    <cfRule type="expression" dxfId="2300" priority="5308">
      <formula>$B2372="Frontera"</formula>
    </cfRule>
    <cfRule type="expression" dxfId="2299" priority="5405">
      <formula>$B2372="Cargado"</formula>
    </cfRule>
    <cfRule type="expression" dxfId="2300" priority="5404">
      <formula>$B2372="Frontera"</formula>
    </cfRule>
    <cfRule type="expression" dxfId="2301" priority="5307">
      <formula>$B2372="Descargado"</formula>
    </cfRule>
    <cfRule type="expression" dxfId="2302" priority="5306">
      <formula>$B2372="Liberado"</formula>
    </cfRule>
    <cfRule type="expression" dxfId="2295" priority="5305">
      <formula>$B2372="Arribado"</formula>
    </cfRule>
    <cfRule type="expression" dxfId="2296" priority="5304">
      <formula>$B2372="Solicitado"</formula>
    </cfRule>
    <cfRule type="expression" dxfId="2" priority="5383">
      <formula>$B2372="Confirmado"</formula>
    </cfRule>
    <cfRule type="expression" dxfId="2299" priority="5413">
      <formula>$B2372="Cargado"</formula>
    </cfRule>
    <cfRule type="expression" dxfId="2298" priority="5382">
      <formula>$B2372="Cancelado"</formula>
    </cfRule>
    <cfRule type="expression" dxfId="2298" priority="5414">
      <formula>$B2372="Cancelado"</formula>
    </cfRule>
    <cfRule type="expression" dxfId="2302" priority="5410">
      <formula>$B2372="Liberado"</formula>
    </cfRule>
    <cfRule type="expression" dxfId="2" priority="5415">
      <formula>$B2372="Confirmado"</formula>
    </cfRule>
    <cfRule type="expression" dxfId="2296" priority="5416">
      <formula>$B2372="Solicitado"</formula>
    </cfRule>
    <cfRule type="expression" dxfId="2295" priority="5417">
      <formula>$B2372="Arribado"</formula>
    </cfRule>
    <cfRule type="expression" dxfId="2302" priority="5418">
      <formula>$B2372="Liberado"</formula>
    </cfRule>
    <cfRule type="expression" dxfId="2301" priority="5419">
      <formula>$B2372="Descargado"</formula>
    </cfRule>
  </conditionalFormatting>
  <conditionalFormatting sqref="B2373">
    <cfRule type="expression" dxfId="2302" priority="5146">
      <formula>$B2373="Liberado"</formula>
    </cfRule>
    <cfRule type="expression" dxfId="2295" priority="5145">
      <formula>$B2373="Arribado"</formula>
    </cfRule>
    <cfRule type="expression" dxfId="2296" priority="5144">
      <formula>$B2373="Solicitado"</formula>
    </cfRule>
    <cfRule type="expression" dxfId="2" priority="5143">
      <formula>$B2373="Confirmado"</formula>
    </cfRule>
    <cfRule type="expression" dxfId="2298" priority="5142">
      <formula>$B2373="Cancelado"</formula>
    </cfRule>
    <cfRule type="expression" dxfId="2299" priority="5141">
      <formula>$B2373="Cargado"</formula>
    </cfRule>
    <cfRule type="expression" dxfId="2300" priority="5140">
      <formula>$B2373="Frontera"</formula>
    </cfRule>
    <cfRule type="expression" dxfId="2301" priority="5139">
      <formula>$B2373="Descargado"</formula>
    </cfRule>
    <cfRule type="expression" dxfId="2302" priority="5138">
      <formula>$B2373="Liberado"</formula>
    </cfRule>
    <cfRule type="expression" dxfId="2295" priority="5137">
      <formula>$B2373="Arribado"</formula>
    </cfRule>
    <cfRule type="expression" dxfId="2296" priority="5136">
      <formula>$B2373="Solicitado"</formula>
    </cfRule>
    <cfRule type="expression" dxfId="2" priority="5135">
      <formula>$B2373="Confirmado"</formula>
    </cfRule>
    <cfRule type="expression" dxfId="2298" priority="5134">
      <formula>$B2373="Cancelado"</formula>
    </cfRule>
    <cfRule type="expression" dxfId="2299" priority="5133">
      <formula>$B2373="Cargado"</formula>
    </cfRule>
    <cfRule type="expression" dxfId="2300" priority="5132">
      <formula>$B2373="Frontera"</formula>
    </cfRule>
    <cfRule type="expression" dxfId="2301" priority="5131">
      <formula>$B2373="Descargado"</formula>
    </cfRule>
    <cfRule type="expression" dxfId="2302" priority="5130">
      <formula>$B2373="Liberado"</formula>
    </cfRule>
    <cfRule type="expression" dxfId="2295" priority="5129">
      <formula>$B2373="Arribado"</formula>
    </cfRule>
    <cfRule type="expression" dxfId="2296" priority="5128">
      <formula>$B2373="Solicitado"</formula>
    </cfRule>
    <cfRule type="expression" dxfId="2" priority="5127">
      <formula>$B2373="Confirmado"</formula>
    </cfRule>
    <cfRule type="expression" dxfId="2298" priority="5126">
      <formula>$B2373="Cancelado"</formula>
    </cfRule>
    <cfRule type="expression" dxfId="2299" priority="5125">
      <formula>$B2373="Cargado"</formula>
    </cfRule>
    <cfRule type="expression" dxfId="2300" priority="5124">
      <formula>$B2373="Frontera"</formula>
    </cfRule>
    <cfRule type="expression" dxfId="2296" priority="5056">
      <formula>$B2373="Solicitado"</formula>
    </cfRule>
    <cfRule type="expression" dxfId="2295" priority="5121">
      <formula>$B2373="Arribado"</formula>
    </cfRule>
    <cfRule type="expression" dxfId="2296" priority="5120">
      <formula>$B2373="Solicitado"</formula>
    </cfRule>
    <cfRule type="expression" dxfId="2" priority="5119">
      <formula>$B2373="Confirmado"</formula>
    </cfRule>
    <cfRule type="expression" dxfId="2298" priority="5118">
      <formula>$B2373="Cancelado"</formula>
    </cfRule>
    <cfRule type="expression" dxfId="2299" priority="5117">
      <formula>$B2373="Cargado"</formula>
    </cfRule>
    <cfRule type="expression" dxfId="2300" priority="5116">
      <formula>$B2373="Frontera"</formula>
    </cfRule>
    <cfRule type="expression" dxfId="2301" priority="5115">
      <formula>$B2373="Descargado"</formula>
    </cfRule>
    <cfRule type="expression" dxfId="2302" priority="5114">
      <formula>$B2373="Liberado"</formula>
    </cfRule>
    <cfRule type="expression" dxfId="2295" priority="5113">
      <formula>$B2373="Arribado"</formula>
    </cfRule>
    <cfRule type="expression" dxfId="2296" priority="5112">
      <formula>$B2373="Solicitado"</formula>
    </cfRule>
    <cfRule type="expression" dxfId="2" priority="5111">
      <formula>$B2373="Confirmado"</formula>
    </cfRule>
    <cfRule type="expression" dxfId="2298" priority="5110">
      <formula>$B2373="Cancelado"</formula>
    </cfRule>
    <cfRule type="expression" dxfId="2299" priority="5109">
      <formula>$B2373="Cargado"</formula>
    </cfRule>
    <cfRule type="expression" dxfId="2300" priority="5108">
      <formula>$B2373="Frontera"</formula>
    </cfRule>
    <cfRule type="expression" dxfId="2301" priority="5107">
      <formula>$B2373="Descargado"</formula>
    </cfRule>
    <cfRule type="expression" dxfId="2302" priority="5106">
      <formula>$B2373="Liberado"</formula>
    </cfRule>
    <cfRule type="expression" dxfId="2295" priority="5105">
      <formula>$B2373="Arribado"</formula>
    </cfRule>
    <cfRule type="expression" dxfId="2296" priority="5104">
      <formula>$B2373="Solicitado"</formula>
    </cfRule>
    <cfRule type="expression" dxfId="2" priority="5103">
      <formula>$B2373="Confirmado"</formula>
    </cfRule>
    <cfRule type="expression" dxfId="2298" priority="5102">
      <formula>$B2373="Cancelado"</formula>
    </cfRule>
    <cfRule type="expression" dxfId="2299" priority="5101">
      <formula>$B2373="Cargado"</formula>
    </cfRule>
    <cfRule type="expression" dxfId="2300" priority="5100">
      <formula>$B2373="Frontera"</formula>
    </cfRule>
    <cfRule type="expression" dxfId="2301" priority="5099">
      <formula>$B2373="Descargado"</formula>
    </cfRule>
    <cfRule type="expression" dxfId="2302" priority="5098">
      <formula>$B2373="Liberado"</formula>
    </cfRule>
    <cfRule type="expression" dxfId="2295" priority="5097">
      <formula>$B2373="Arribado"</formula>
    </cfRule>
    <cfRule type="expression" dxfId="2296" priority="5096">
      <formula>$B2373="Solicitado"</formula>
    </cfRule>
    <cfRule type="expression" dxfId="2" priority="5095">
      <formula>$B2373="Confirmado"</formula>
    </cfRule>
    <cfRule type="expression" dxfId="2298" priority="5094">
      <formula>$B2373="Cancelado"</formula>
    </cfRule>
    <cfRule type="expression" dxfId="2299" priority="5093">
      <formula>$B2373="Cargado"</formula>
    </cfRule>
    <cfRule type="expression" dxfId="2300" priority="5092">
      <formula>$B2373="Frontera"</formula>
    </cfRule>
    <cfRule type="expression" dxfId="2301" priority="5091">
      <formula>$B2373="Descargado"</formula>
    </cfRule>
    <cfRule type="expression" dxfId="2302" priority="5090">
      <formula>$B2373="Liberado"</formula>
    </cfRule>
    <cfRule type="expression" dxfId="2295" priority="5089">
      <formula>$B2373="Arribado"</formula>
    </cfRule>
    <cfRule type="expression" dxfId="2296" priority="5088">
      <formula>$B2373="Solicitado"</formula>
    </cfRule>
    <cfRule type="expression" dxfId="2" priority="5087">
      <formula>$B2373="Confirmado"</formula>
    </cfRule>
    <cfRule type="expression" dxfId="2302" priority="5122">
      <formula>$B2373="Liberado"</formula>
    </cfRule>
    <cfRule type="expression" dxfId="2298" priority="5086">
      <formula>$B2373="Cancelado"</formula>
    </cfRule>
    <cfRule type="expression" dxfId="2299" priority="5085">
      <formula>$B2373="Cargado"</formula>
    </cfRule>
    <cfRule type="expression" dxfId="2300" priority="5084">
      <formula>$B2373="Frontera"</formula>
    </cfRule>
    <cfRule type="expression" dxfId="2301" priority="5083">
      <formula>$B2373="Descargado"</formula>
    </cfRule>
    <cfRule type="expression" dxfId="2301" priority="5123">
      <formula>$B2373="Descargado"</formula>
    </cfRule>
    <cfRule type="expression" dxfId="2302" priority="5082">
      <formula>$B2373="Liberado"</formula>
    </cfRule>
    <cfRule type="expression" dxfId="2295" priority="5081">
      <formula>$B2373="Arribado"</formula>
    </cfRule>
    <cfRule type="expression" dxfId="2296" priority="5080">
      <formula>$B2373="Solicitado"</formula>
    </cfRule>
    <cfRule type="expression" dxfId="2" priority="5079">
      <formula>$B2373="Confirmado"</formula>
    </cfRule>
    <cfRule type="expression" dxfId="2298" priority="5078">
      <formula>$B2373="Cancelado"</formula>
    </cfRule>
    <cfRule type="expression" dxfId="2299" priority="5077">
      <formula>$B2373="Cargado"</formula>
    </cfRule>
    <cfRule type="expression" dxfId="2300" priority="5076">
      <formula>$B2373="Frontera"</formula>
    </cfRule>
    <cfRule type="expression" dxfId="2301" priority="5075">
      <formula>$B2373="Descargado"</formula>
    </cfRule>
    <cfRule type="expression" dxfId="2302" priority="5074">
      <formula>$B2373="Liberado"</formula>
    </cfRule>
    <cfRule type="expression" dxfId="2295" priority="5073">
      <formula>$B2373="Arribado"</formula>
    </cfRule>
    <cfRule type="expression" dxfId="2296" priority="5072">
      <formula>$B2373="Solicitado"</formula>
    </cfRule>
    <cfRule type="expression" dxfId="2" priority="5071">
      <formula>$B2373="Confirmado"</formula>
    </cfRule>
    <cfRule type="expression" dxfId="2298" priority="5070">
      <formula>$B2373="Cancelado"</formula>
    </cfRule>
    <cfRule type="expression" dxfId="2299" priority="5069">
      <formula>$B2373="Cargado"</formula>
    </cfRule>
    <cfRule type="expression" dxfId="2300" priority="5068">
      <formula>$B2373="Frontera"</formula>
    </cfRule>
    <cfRule type="expression" dxfId="2301" priority="5067">
      <formula>$B2373="Descargado"</formula>
    </cfRule>
    <cfRule type="expression" dxfId="2302" priority="5066">
      <formula>$B2373="Liberado"</formula>
    </cfRule>
    <cfRule type="expression" dxfId="2295" priority="5065">
      <formula>$B2373="Arribado"</formula>
    </cfRule>
    <cfRule type="expression" dxfId="2296" priority="5064">
      <formula>$B2373="Solicitado"</formula>
    </cfRule>
    <cfRule type="expression" dxfId="2" priority="5063">
      <formula>$B2373="Confirmado"</formula>
    </cfRule>
    <cfRule type="expression" dxfId="2298" priority="5062">
      <formula>$B2373="Cancelado"</formula>
    </cfRule>
    <cfRule type="expression" dxfId="2299" priority="5061">
      <formula>$B2373="Cargado"</formula>
    </cfRule>
    <cfRule type="expression" dxfId="2300" priority="5060">
      <formula>$B2373="Frontera"</formula>
    </cfRule>
    <cfRule type="expression" dxfId="2301" priority="5059">
      <formula>$B2373="Descargado"</formula>
    </cfRule>
    <cfRule type="expression" dxfId="2302" priority="5058">
      <formula>$B2373="Liberado"</formula>
    </cfRule>
    <cfRule type="expression" dxfId="2295" priority="5057">
      <formula>$B2373="Arribado"</formula>
    </cfRule>
    <cfRule type="expression" dxfId="2" priority="5055">
      <formula>$B2373="Confirmado"</formula>
    </cfRule>
    <cfRule type="expression" dxfId="2298" priority="5054">
      <formula>$B2373="Cancelado"</formula>
    </cfRule>
    <cfRule type="expression" dxfId="2299" priority="5053">
      <formula>$B2373="Cargado"</formula>
    </cfRule>
    <cfRule type="expression" dxfId="2300" priority="5052">
      <formula>$B2373="Frontera"</formula>
    </cfRule>
    <cfRule type="expression" dxfId="2301" priority="5051">
      <formula>$B2373="Descargado"</formula>
    </cfRule>
    <cfRule type="expression" dxfId="2302" priority="5050">
      <formula>$B2373="Liberado"</formula>
    </cfRule>
    <cfRule type="expression" dxfId="2295" priority="5049">
      <formula>$B2373="Arribado"</formula>
    </cfRule>
    <cfRule type="expression" dxfId="2296" priority="5048">
      <formula>$B2373="Solicitado"</formula>
    </cfRule>
    <cfRule type="expression" dxfId="2" priority="5047">
      <formula>$B2373="Confirmado"</formula>
    </cfRule>
    <cfRule type="expression" dxfId="2298" priority="5046">
      <formula>$B2373="Cancelado"</formula>
    </cfRule>
    <cfRule type="expression" dxfId="2299" priority="5045">
      <formula>$B2373="Cargado"</formula>
    </cfRule>
    <cfRule type="expression" dxfId="2300" priority="5044">
      <formula>$B2373="Frontera"</formula>
    </cfRule>
    <cfRule type="expression" dxfId="2301" priority="5043">
      <formula>$B2373="Descargado"</formula>
    </cfRule>
    <cfRule type="expression" dxfId="2302" priority="5042">
      <formula>$B2373="Liberado"</formula>
    </cfRule>
    <cfRule type="expression" dxfId="2295" priority="5041">
      <formula>$B2373="Arribado"</formula>
    </cfRule>
    <cfRule type="expression" dxfId="2296" priority="5040">
      <formula>$B2373="Solicitado"</formula>
    </cfRule>
    <cfRule type="expression" dxfId="2" priority="5039">
      <formula>$B2373="Confirmado"</formula>
    </cfRule>
    <cfRule type="expression" dxfId="2298" priority="5038">
      <formula>$B2373="Cancelado"</formula>
    </cfRule>
    <cfRule type="expression" dxfId="2299" priority="5037">
      <formula>$B2373="Cargado"</formula>
    </cfRule>
    <cfRule type="expression" dxfId="2300" priority="5036">
      <formula>$B2373="Frontera"</formula>
    </cfRule>
    <cfRule type="expression" dxfId="2301" priority="5035">
      <formula>$B2373="Descargado"</formula>
    </cfRule>
    <cfRule type="expression" dxfId="2302" priority="5034">
      <formula>$B2373="Liberado"</formula>
    </cfRule>
    <cfRule type="expression" dxfId="2295" priority="5033">
      <formula>$B2373="Arribado"</formula>
    </cfRule>
    <cfRule type="expression" dxfId="2296" priority="5032">
      <formula>$B2373="Solicitado"</formula>
    </cfRule>
    <cfRule type="expression" dxfId="2" priority="5031">
      <formula>$B2373="Confirmado"</formula>
    </cfRule>
    <cfRule type="expression" dxfId="2298" priority="5030">
      <formula>$B2373="Cancelado"</formula>
    </cfRule>
    <cfRule type="expression" dxfId="2299" priority="5029">
      <formula>$B2373="Cargado"</formula>
    </cfRule>
    <cfRule type="expression" dxfId="2300" priority="5028">
      <formula>$B2373="Frontera"</formula>
    </cfRule>
    <cfRule type="expression" dxfId="2301" priority="5027">
      <formula>$B2373="Descargado"</formula>
    </cfRule>
    <cfRule type="expression" dxfId="2302" priority="5026">
      <formula>$B2373="Liberado"</formula>
    </cfRule>
    <cfRule type="expression" dxfId="2295" priority="5153">
      <formula>$B2373="Arribado"</formula>
    </cfRule>
    <cfRule type="expression" dxfId="2296" priority="5152">
      <formula>$B2373="Solicitado"</formula>
    </cfRule>
    <cfRule type="expression" dxfId="2" priority="5151">
      <formula>$B2373="Confirmado"</formula>
    </cfRule>
    <cfRule type="expression" dxfId="2298" priority="5150">
      <formula>$B2373="Cancelado"</formula>
    </cfRule>
    <cfRule type="expression" dxfId="2299" priority="5149">
      <formula>$B2373="Cargado"</formula>
    </cfRule>
    <cfRule type="expression" dxfId="2300" priority="5148">
      <formula>$B2373="Frontera"</formula>
    </cfRule>
    <cfRule type="expression" dxfId="2301" priority="5147">
      <formula>$B2373="Descargado"</formula>
    </cfRule>
  </conditionalFormatting>
  <conditionalFormatting sqref="B2374">
    <cfRule type="expression" dxfId="2298" priority="2965">
      <formula>$B2374="Cancelado"</formula>
    </cfRule>
    <cfRule type="expression" dxfId="2" priority="2966">
      <formula>$B2374="Confirmado"</formula>
    </cfRule>
    <cfRule type="expression" dxfId="2296" priority="2967">
      <formula>$B2374="Solicitado"</formula>
    </cfRule>
    <cfRule type="expression" dxfId="2295" priority="2968">
      <formula>$B2374="Arribado"</formula>
    </cfRule>
    <cfRule type="expression" dxfId="2302" priority="2969">
      <formula>$B2374="Liberado"</formula>
    </cfRule>
    <cfRule type="expression" dxfId="2301" priority="2970">
      <formula>$B2374="Descargado"</formula>
    </cfRule>
    <cfRule type="expression" dxfId="2300" priority="2971">
      <formula>$B2374="Frontera"</formula>
    </cfRule>
    <cfRule type="expression" dxfId="2299" priority="2972">
      <formula>$B2374="Cargado"</formula>
    </cfRule>
    <cfRule type="expression" dxfId="2298" priority="2973">
      <formula>$B2374="Cancelado"</formula>
    </cfRule>
    <cfRule type="expression" dxfId="2" priority="2974">
      <formula>$B2374="Confirmado"</formula>
    </cfRule>
    <cfRule type="expression" dxfId="2296" priority="2975">
      <formula>$B2374="Solicitado"</formula>
    </cfRule>
    <cfRule type="expression" dxfId="2295" priority="2976">
      <formula>$B2374="Arribado"</formula>
    </cfRule>
    <cfRule type="expression" dxfId="2302" priority="2977">
      <formula>$B2374="Liberado"</formula>
    </cfRule>
    <cfRule type="expression" dxfId="2301" priority="2978">
      <formula>$B2374="Descargado"</formula>
    </cfRule>
    <cfRule type="expression" dxfId="2300" priority="2979">
      <formula>$B2374="Frontera"</formula>
    </cfRule>
    <cfRule type="expression" dxfId="2299" priority="2980">
      <formula>$B2374="Cargado"</formula>
    </cfRule>
    <cfRule type="expression" dxfId="2298" priority="2981">
      <formula>$B2374="Cancelado"</formula>
    </cfRule>
    <cfRule type="expression" dxfId="2" priority="2982">
      <formula>$B2374="Confirmado"</formula>
    </cfRule>
    <cfRule type="expression" dxfId="2296" priority="2983">
      <formula>$B2374="Solicitado"</formula>
    </cfRule>
    <cfRule type="expression" dxfId="2295" priority="2984">
      <formula>$B2374="Arribado"</formula>
    </cfRule>
    <cfRule type="expression" dxfId="2302" priority="2985">
      <formula>$B2374="Liberado"</formula>
    </cfRule>
    <cfRule type="expression" dxfId="2301" priority="2986">
      <formula>$B2374="Descargado"</formula>
    </cfRule>
    <cfRule type="expression" dxfId="2300" priority="2987">
      <formula>$B2374="Frontera"</formula>
    </cfRule>
    <cfRule type="expression" dxfId="2295" priority="2960">
      <formula>$B2374="Arribado"</formula>
    </cfRule>
    <cfRule type="expression" dxfId="2302" priority="3009">
      <formula>$B2374="Liberado"</formula>
    </cfRule>
    <cfRule type="expression" dxfId="2301" priority="3026">
      <formula>$B2374="Descargado"</formula>
    </cfRule>
    <cfRule type="expression" dxfId="2301" priority="3010">
      <formula>$B2374="Descargado"</formula>
    </cfRule>
    <cfRule type="expression" dxfId="2302" priority="2961">
      <formula>$B2374="Liberado"</formula>
    </cfRule>
    <cfRule type="expression" dxfId="2300" priority="3011">
      <formula>$B2374="Frontera"</formula>
    </cfRule>
    <cfRule type="expression" dxfId="2300" priority="2963">
      <formula>$B2374="Frontera"</formula>
    </cfRule>
    <cfRule type="expression" dxfId="2299" priority="3012">
      <formula>$B2374="Cargado"</formula>
    </cfRule>
    <cfRule type="expression" dxfId="2298" priority="3013">
      <formula>$B2374="Cancelado"</formula>
    </cfRule>
    <cfRule type="expression" dxfId="2" priority="3014">
      <formula>$B2374="Confirmado"</formula>
    </cfRule>
    <cfRule type="expression" dxfId="2301" priority="2962">
      <formula>$B2374="Descargado"</formula>
    </cfRule>
    <cfRule type="expression" dxfId="2296" priority="3015">
      <formula>$B2374="Solicitado"</formula>
    </cfRule>
    <cfRule type="expression" dxfId="2299" priority="3004">
      <formula>$B2374="Cargado"</formula>
    </cfRule>
    <cfRule type="expression" dxfId="2296" priority="3031">
      <formula>$B2374="Solicitado"</formula>
    </cfRule>
    <cfRule type="expression" dxfId="2295" priority="3032">
      <formula>$B2374="Arribado"</formula>
    </cfRule>
    <cfRule type="expression" dxfId="2302" priority="3033">
      <formula>$B2374="Liberado"</formula>
    </cfRule>
    <cfRule type="expression" dxfId="2301" priority="3034">
      <formula>$B2374="Descargado"</formula>
    </cfRule>
    <cfRule type="expression" dxfId="2300" priority="3035">
      <formula>$B2374="Frontera"</formula>
    </cfRule>
    <cfRule type="expression" dxfId="2299" priority="3036">
      <formula>$B2374="Cargado"</formula>
    </cfRule>
    <cfRule type="expression" dxfId="2298" priority="3005">
      <formula>$B2374="Cancelado"</formula>
    </cfRule>
    <cfRule type="expression" dxfId="2" priority="3006">
      <formula>$B2374="Confirmado"</formula>
    </cfRule>
    <cfRule type="expression" dxfId="2296" priority="3007">
      <formula>$B2374="Solicitado"</formula>
    </cfRule>
    <cfRule type="expression" dxfId="2298" priority="3037">
      <formula>$B2374="Cancelado"</formula>
    </cfRule>
    <cfRule type="expression" dxfId="2295" priority="2920">
      <formula>$B2374="Arribado"</formula>
    </cfRule>
    <cfRule type="expression" dxfId="2302" priority="2921">
      <formula>$B2374="Liberado"</formula>
    </cfRule>
    <cfRule type="expression" dxfId="2299" priority="2964">
      <formula>$B2374="Cargado"</formula>
    </cfRule>
    <cfRule type="expression" dxfId="2301" priority="2922">
      <formula>$B2374="Descargado"</formula>
    </cfRule>
    <cfRule type="expression" dxfId="2300" priority="2923">
      <formula>$B2374="Frontera"</formula>
    </cfRule>
    <cfRule type="expression" dxfId="2299" priority="2924">
      <formula>$B2374="Cargado"</formula>
    </cfRule>
    <cfRule type="expression" dxfId="2" priority="3038">
      <formula>$B2374="Confirmado"</formula>
    </cfRule>
    <cfRule type="expression" dxfId="2296" priority="3039">
      <formula>$B2374="Solicitado"</formula>
    </cfRule>
    <cfRule type="expression" dxfId="2295" priority="3040">
      <formula>$B2374="Arribado"</formula>
    </cfRule>
    <cfRule type="expression" dxfId="2298" priority="3029">
      <formula>$B2374="Cancelado"</formula>
    </cfRule>
    <cfRule type="expression" dxfId="2299" priority="3028">
      <formula>$B2374="Cargado"</formula>
    </cfRule>
    <cfRule type="expression" dxfId="2300" priority="3027">
      <formula>$B2374="Frontera"</formula>
    </cfRule>
    <cfRule type="expression" dxfId="2298" priority="2925">
      <formula>$B2374="Cancelado"</formula>
    </cfRule>
    <cfRule type="expression" dxfId="2" priority="2926">
      <formula>$B2374="Confirmado"</formula>
    </cfRule>
    <cfRule type="expression" dxfId="2296" priority="2927">
      <formula>$B2374="Solicitado"</formula>
    </cfRule>
    <cfRule type="expression" dxfId="2295" priority="2928">
      <formula>$B2374="Arribado"</formula>
    </cfRule>
    <cfRule type="expression" dxfId="2302" priority="2929">
      <formula>$B2374="Liberado"</formula>
    </cfRule>
    <cfRule type="expression" dxfId="2300" priority="2931">
      <formula>$B2374="Frontera"</formula>
    </cfRule>
    <cfRule type="expression" dxfId="2299" priority="2932">
      <formula>$B2374="Cargado"</formula>
    </cfRule>
    <cfRule type="expression" dxfId="2298" priority="2933">
      <formula>$B2374="Cancelado"</formula>
    </cfRule>
    <cfRule type="expression" dxfId="2" priority="2934">
      <formula>$B2374="Confirmado"</formula>
    </cfRule>
    <cfRule type="expression" dxfId="2296" priority="2935">
      <formula>$B2374="Solicitado"</formula>
    </cfRule>
    <cfRule type="expression" dxfId="2295" priority="2936">
      <formula>$B2374="Arribado"</formula>
    </cfRule>
    <cfRule type="expression" dxfId="2302" priority="2937">
      <formula>$B2374="Liberado"</formula>
    </cfRule>
    <cfRule type="expression" dxfId="2301" priority="2938">
      <formula>$B2374="Descargado"</formula>
    </cfRule>
    <cfRule type="expression" dxfId="2300" priority="2939">
      <formula>$B2374="Frontera"</formula>
    </cfRule>
    <cfRule type="expression" dxfId="2299" priority="2940">
      <formula>$B2374="Cargado"</formula>
    </cfRule>
    <cfRule type="expression" dxfId="2298" priority="2941">
      <formula>$B2374="Cancelado"</formula>
    </cfRule>
    <cfRule type="expression" dxfId="2" priority="2942">
      <formula>$B2374="Confirmado"</formula>
    </cfRule>
    <cfRule type="expression" dxfId="2296" priority="2943">
      <formula>$B2374="Solicitado"</formula>
    </cfRule>
    <cfRule type="expression" dxfId="2295" priority="3008">
      <formula>$B2374="Arribado"</formula>
    </cfRule>
    <cfRule type="expression" dxfId="2295" priority="2944">
      <formula>$B2374="Arribado"</formula>
    </cfRule>
    <cfRule type="expression" dxfId="2302" priority="2945">
      <formula>$B2374="Liberado"</formula>
    </cfRule>
    <cfRule type="expression" dxfId="2301" priority="2946">
      <formula>$B2374="Descargado"</formula>
    </cfRule>
    <cfRule type="expression" dxfId="2300" priority="2947">
      <formula>$B2374="Frontera"</formula>
    </cfRule>
    <cfRule type="expression" dxfId="2299" priority="2948">
      <formula>$B2374="Cargado"</formula>
    </cfRule>
    <cfRule type="expression" dxfId="2298" priority="2949">
      <formula>$B2374="Cancelado"</formula>
    </cfRule>
    <cfRule type="expression" dxfId="2" priority="2950">
      <formula>$B2374="Confirmado"</formula>
    </cfRule>
    <cfRule type="expression" dxfId="2296" priority="2951">
      <formula>$B2374="Solicitado"</formula>
    </cfRule>
    <cfRule type="expression" dxfId="2295" priority="2952">
      <formula>$B2374="Arribado"</formula>
    </cfRule>
    <cfRule type="expression" dxfId="2302" priority="2953">
      <formula>$B2374="Liberado"</formula>
    </cfRule>
    <cfRule type="expression" dxfId="2301" priority="2954">
      <formula>$B2374="Descargado"</formula>
    </cfRule>
    <cfRule type="expression" dxfId="2295" priority="3016">
      <formula>$B2374="Arribado"</formula>
    </cfRule>
    <cfRule type="expression" dxfId="2302" priority="3017">
      <formula>$B2374="Liberado"</formula>
    </cfRule>
    <cfRule type="expression" dxfId="2301" priority="3018">
      <formula>$B2374="Descargado"</formula>
    </cfRule>
    <cfRule type="expression" dxfId="2300" priority="3019">
      <formula>$B2374="Frontera"</formula>
    </cfRule>
    <cfRule type="expression" dxfId="2299" priority="3020">
      <formula>$B2374="Cargado"</formula>
    </cfRule>
    <cfRule type="expression" dxfId="2300" priority="2955">
      <formula>$B2374="Frontera"</formula>
    </cfRule>
    <cfRule type="expression" dxfId="2299" priority="2956">
      <formula>$B2374="Cargado"</formula>
    </cfRule>
    <cfRule type="expression" dxfId="2298" priority="2957">
      <formula>$B2374="Cancelado"</formula>
    </cfRule>
    <cfRule type="expression" dxfId="2" priority="2958">
      <formula>$B2374="Confirmado"</formula>
    </cfRule>
    <cfRule type="expression" dxfId="2296" priority="2959">
      <formula>$B2374="Solicitado"</formula>
    </cfRule>
    <cfRule type="expression" dxfId="2299" priority="2988">
      <formula>$B2374="Cargado"</formula>
    </cfRule>
    <cfRule type="expression" dxfId="2298" priority="2989">
      <formula>$B2374="Cancelado"</formula>
    </cfRule>
    <cfRule type="expression" dxfId="2" priority="2990">
      <formula>$B2374="Confirmado"</formula>
    </cfRule>
    <cfRule type="expression" dxfId="2296" priority="2991">
      <formula>$B2374="Solicitado"</formula>
    </cfRule>
    <cfRule type="expression" dxfId="2295" priority="2992">
      <formula>$B2374="Arribado"</formula>
    </cfRule>
    <cfRule type="expression" dxfId="2302" priority="2993">
      <formula>$B2374="Liberado"</formula>
    </cfRule>
    <cfRule type="expression" dxfId="2301" priority="2994">
      <formula>$B2374="Descargado"</formula>
    </cfRule>
    <cfRule type="expression" dxfId="2300" priority="2995">
      <formula>$B2374="Frontera"</formula>
    </cfRule>
    <cfRule type="expression" dxfId="2299" priority="2996">
      <formula>$B2374="Cargado"</formula>
    </cfRule>
    <cfRule type="expression" dxfId="2298" priority="2997">
      <formula>$B2374="Cancelado"</formula>
    </cfRule>
    <cfRule type="expression" dxfId="2" priority="2998">
      <formula>$B2374="Confirmado"</formula>
    </cfRule>
    <cfRule type="expression" dxfId="2298" priority="3021">
      <formula>$B2374="Cancelado"</formula>
    </cfRule>
    <cfRule type="expression" dxfId="2" priority="3022">
      <formula>$B2374="Confirmado"</formula>
    </cfRule>
    <cfRule type="expression" dxfId="2296" priority="3023">
      <formula>$B2374="Solicitado"</formula>
    </cfRule>
    <cfRule type="expression" dxfId="2295" priority="3024">
      <formula>$B2374="Arribado"</formula>
    </cfRule>
    <cfRule type="expression" dxfId="2296" priority="2999">
      <formula>$B2374="Solicitado"</formula>
    </cfRule>
    <cfRule type="expression" dxfId="2295" priority="3000">
      <formula>$B2374="Arribado"</formula>
    </cfRule>
    <cfRule type="expression" dxfId="2302" priority="3001">
      <formula>$B2374="Liberado"</formula>
    </cfRule>
    <cfRule type="expression" dxfId="2302" priority="3025">
      <formula>$B2374="Liberado"</formula>
    </cfRule>
    <cfRule type="expression" dxfId="2301" priority="2930">
      <formula>$B2374="Descargado"</formula>
    </cfRule>
    <cfRule type="expression" dxfId="2301" priority="3002">
      <formula>$B2374="Descargado"</formula>
    </cfRule>
    <cfRule type="expression" dxfId="2300" priority="3003">
      <formula>$B2374="Frontera"</formula>
    </cfRule>
    <cfRule type="expression" dxfId="2296" priority="2919">
      <formula>$B2374="Solicitado"</formula>
    </cfRule>
    <cfRule type="expression" dxfId="2" priority="2918">
      <formula>$B2374="Confirmado"</formula>
    </cfRule>
    <cfRule type="expression" dxfId="2298" priority="2917">
      <formula>$B2374="Cancelado"</formula>
    </cfRule>
    <cfRule type="expression" dxfId="2" priority="3030">
      <formula>$B2374="Confirmado"</formula>
    </cfRule>
    <cfRule type="expression" dxfId="2299" priority="2916">
      <formula>$B2374="Cargado"</formula>
    </cfRule>
    <cfRule type="expression" dxfId="2300" priority="2915">
      <formula>$B2374="Frontera"</formula>
    </cfRule>
    <cfRule type="expression" dxfId="2301" priority="2914">
      <formula>$B2374="Descargado"</formula>
    </cfRule>
    <cfRule type="expression" dxfId="2302" priority="2913">
      <formula>$B2374="Liberado"</formula>
    </cfRule>
  </conditionalFormatting>
  <conditionalFormatting sqref="B2376">
    <cfRule type="expression" dxfId="2" priority="4647">
      <formula>$B2376="Confirmado"</formula>
    </cfRule>
    <cfRule type="expression" dxfId="2296" priority="4648">
      <formula>$B2376="Solicitado"</formula>
    </cfRule>
    <cfRule type="expression" dxfId="2295" priority="4649">
      <formula>$B2376="Arribado"</formula>
    </cfRule>
    <cfRule type="expression" dxfId="2302" priority="4650">
      <formula>$B2376="Liberado"</formula>
    </cfRule>
    <cfRule type="expression" dxfId="2301" priority="4651">
      <formula>$B2376="Descargado"</formula>
    </cfRule>
    <cfRule type="expression" dxfId="2300" priority="4652">
      <formula>$B2376="Frontera"</formula>
    </cfRule>
    <cfRule type="expression" dxfId="2299" priority="4653">
      <formula>$B2376="Cargado"</formula>
    </cfRule>
    <cfRule type="expression" dxfId="2298" priority="4654">
      <formula>$B2376="Cancelado"</formula>
    </cfRule>
    <cfRule type="expression" dxfId="2301" priority="4667">
      <formula>$B2376="Descargado"</formula>
    </cfRule>
    <cfRule type="expression" dxfId="2" priority="4655">
      <formula>$B2376="Confirmado"</formula>
    </cfRule>
    <cfRule type="expression" dxfId="2296" priority="4656">
      <formula>$B2376="Solicitado"</formula>
    </cfRule>
    <cfRule type="expression" dxfId="2295" priority="4657">
      <formula>$B2376="Arribado"</formula>
    </cfRule>
    <cfRule type="expression" dxfId="2302" priority="4658">
      <formula>$B2376="Liberado"</formula>
    </cfRule>
    <cfRule type="expression" dxfId="2301" priority="4659">
      <formula>$B2376="Descargado"</formula>
    </cfRule>
    <cfRule type="expression" dxfId="2300" priority="4660">
      <formula>$B2376="Frontera"</formula>
    </cfRule>
    <cfRule type="expression" dxfId="2299" priority="4661">
      <formula>$B2376="Cargado"</formula>
    </cfRule>
    <cfRule type="expression" dxfId="2298" priority="4662">
      <formula>$B2376="Cancelado"</formula>
    </cfRule>
    <cfRule type="expression" dxfId="2" priority="4663">
      <formula>$B2376="Confirmado"</formula>
    </cfRule>
    <cfRule type="expression" dxfId="2302" priority="4610">
      <formula>$B2376="Liberado"</formula>
    </cfRule>
    <cfRule type="expression" dxfId="2296" priority="4664">
      <formula>$B2376="Solicitado"</formula>
    </cfRule>
    <cfRule type="expression" dxfId="2295" priority="4665">
      <formula>$B2376="Arribado"</formula>
    </cfRule>
    <cfRule type="expression" dxfId="2302" priority="4666">
      <formula>$B2376="Liberado"</formula>
    </cfRule>
    <cfRule type="expression" dxfId="2300" priority="4668">
      <formula>$B2376="Frontera"</formula>
    </cfRule>
    <cfRule type="expression" dxfId="2299" priority="4669">
      <formula>$B2376="Cargado"</formula>
    </cfRule>
    <cfRule type="expression" dxfId="2298" priority="4670">
      <formula>$B2376="Cancelado"</formula>
    </cfRule>
    <cfRule type="expression" dxfId="2" priority="4671">
      <formula>$B2376="Confirmado"</formula>
    </cfRule>
    <cfRule type="expression" dxfId="2296" priority="4672">
      <formula>$B2376="Solicitado"</formula>
    </cfRule>
    <cfRule type="expression" dxfId="2301" priority="4611">
      <formula>$B2376="Descargado"</formula>
    </cfRule>
    <cfRule type="expression" dxfId="2295" priority="4673">
      <formula>$B2376="Arribado"</formula>
    </cfRule>
    <cfRule type="expression" dxfId="2302" priority="4674">
      <formula>$B2376="Liberado"</formula>
    </cfRule>
    <cfRule type="expression" dxfId="2301" priority="4675">
      <formula>$B2376="Descargado"</formula>
    </cfRule>
    <cfRule type="expression" dxfId="2300" priority="4676">
      <formula>$B2376="Frontera"</formula>
    </cfRule>
    <cfRule type="expression" dxfId="2299" priority="4677">
      <formula>$B2376="Cargado"</formula>
    </cfRule>
    <cfRule type="expression" dxfId="2298" priority="4678">
      <formula>$B2376="Cancelado"</formula>
    </cfRule>
    <cfRule type="expression" dxfId="2" priority="4679">
      <formula>$B2376="Confirmado"</formula>
    </cfRule>
    <cfRule type="expression" dxfId="2296" priority="4680">
      <formula>$B2376="Solicitado"</formula>
    </cfRule>
    <cfRule type="expression" dxfId="2295" priority="4681">
      <formula>$B2376="Arribado"</formula>
    </cfRule>
    <cfRule type="expression" dxfId="2302" priority="4682">
      <formula>$B2376="Liberado"</formula>
    </cfRule>
    <cfRule type="expression" dxfId="2301" priority="4683">
      <formula>$B2376="Descargado"</formula>
    </cfRule>
    <cfRule type="expression" dxfId="2300" priority="4684">
      <formula>$B2376="Frontera"</formula>
    </cfRule>
    <cfRule type="expression" dxfId="2299" priority="4685">
      <formula>$B2376="Cargado"</formula>
    </cfRule>
    <cfRule type="expression" dxfId="2298" priority="4686">
      <formula>$B2376="Cancelado"</formula>
    </cfRule>
    <cfRule type="expression" dxfId="2" priority="4687">
      <formula>$B2376="Confirmado"</formula>
    </cfRule>
    <cfRule type="expression" dxfId="2296" priority="4688">
      <formula>$B2376="Solicitado"</formula>
    </cfRule>
    <cfRule type="expression" dxfId="2295" priority="4689">
      <formula>$B2376="Arribado"</formula>
    </cfRule>
    <cfRule type="expression" dxfId="2300" priority="4612">
      <formula>$B2376="Frontera"</formula>
    </cfRule>
    <cfRule type="expression" dxfId="2299" priority="4613">
      <formula>$B2376="Cargado"</formula>
    </cfRule>
    <cfRule type="expression" dxfId="2298" priority="4614">
      <formula>$B2376="Cancelado"</formula>
    </cfRule>
    <cfRule type="expression" dxfId="2" priority="4615">
      <formula>$B2376="Confirmado"</formula>
    </cfRule>
    <cfRule type="expression" dxfId="2296" priority="4616">
      <formula>$B2376="Solicitado"</formula>
    </cfRule>
    <cfRule type="expression" dxfId="2295" priority="4617">
      <formula>$B2376="Arribado"</formula>
    </cfRule>
    <cfRule type="expression" dxfId="2302" priority="4618">
      <formula>$B2376="Liberado"</formula>
    </cfRule>
    <cfRule type="expression" dxfId="2301" priority="4619">
      <formula>$B2376="Descargado"</formula>
    </cfRule>
    <cfRule type="expression" dxfId="2300" priority="4620">
      <formula>$B2376="Frontera"</formula>
    </cfRule>
    <cfRule type="expression" dxfId="2299" priority="4621">
      <formula>$B2376="Cargado"</formula>
    </cfRule>
    <cfRule type="expression" dxfId="2298" priority="4622">
      <formula>$B2376="Cancelado"</formula>
    </cfRule>
    <cfRule type="expression" dxfId="2" priority="4623">
      <formula>$B2376="Confirmado"</formula>
    </cfRule>
    <cfRule type="expression" dxfId="2302" priority="4690">
      <formula>$B2376="Liberado"</formula>
    </cfRule>
    <cfRule type="expression" dxfId="2301" priority="4691">
      <formula>$B2376="Descargado"</formula>
    </cfRule>
    <cfRule type="expression" dxfId="2300" priority="4692">
      <formula>$B2376="Frontera"</formula>
    </cfRule>
    <cfRule type="expression" dxfId="2299" priority="4693">
      <formula>$B2376="Cargado"</formula>
    </cfRule>
    <cfRule type="expression" dxfId="2298" priority="4694">
      <formula>$B2376="Cancelado"</formula>
    </cfRule>
    <cfRule type="expression" dxfId="2" priority="4695">
      <formula>$B2376="Confirmado"</formula>
    </cfRule>
    <cfRule type="expression" dxfId="2296" priority="4696">
      <formula>$B2376="Solicitado"</formula>
    </cfRule>
    <cfRule type="expression" dxfId="2295" priority="4697">
      <formula>$B2376="Arribado"</formula>
    </cfRule>
    <cfRule type="expression" dxfId="2302" priority="4698">
      <formula>$B2376="Liberado"</formula>
    </cfRule>
    <cfRule type="expression" dxfId="2301" priority="4699">
      <formula>$B2376="Descargado"</formula>
    </cfRule>
    <cfRule type="expression" dxfId="2300" priority="4700">
      <formula>$B2376="Frontera"</formula>
    </cfRule>
    <cfRule type="expression" dxfId="2299" priority="4701">
      <formula>$B2376="Cargado"</formula>
    </cfRule>
    <cfRule type="expression" dxfId="2298" priority="4702">
      <formula>$B2376="Cancelado"</formula>
    </cfRule>
    <cfRule type="expression" dxfId="2" priority="4703">
      <formula>$B2376="Confirmado"</formula>
    </cfRule>
    <cfRule type="expression" dxfId="2296" priority="4704">
      <formula>$B2376="Solicitado"</formula>
    </cfRule>
    <cfRule type="expression" dxfId="2295" priority="4705">
      <formula>$B2376="Arribado"</formula>
    </cfRule>
    <cfRule type="expression" dxfId="2302" priority="4706">
      <formula>$B2376="Liberado"</formula>
    </cfRule>
    <cfRule type="expression" dxfId="2301" priority="4707">
      <formula>$B2376="Descargado"</formula>
    </cfRule>
    <cfRule type="expression" dxfId="2300" priority="4708">
      <formula>$B2376="Frontera"</formula>
    </cfRule>
    <cfRule type="expression" dxfId="2299" priority="4709">
      <formula>$B2376="Cargado"</formula>
    </cfRule>
    <cfRule type="expression" dxfId="2298" priority="4710">
      <formula>$B2376="Cancelado"</formula>
    </cfRule>
    <cfRule type="expression" dxfId="2" priority="4711">
      <formula>$B2376="Confirmado"</formula>
    </cfRule>
    <cfRule type="expression" dxfId="2296" priority="4712">
      <formula>$B2376="Solicitado"</formula>
    </cfRule>
    <cfRule type="expression" dxfId="2295" priority="4713">
      <formula>$B2376="Arribado"</formula>
    </cfRule>
    <cfRule type="expression" dxfId="2302" priority="4714">
      <formula>$B2376="Liberado"</formula>
    </cfRule>
    <cfRule type="expression" dxfId="2295" priority="4737">
      <formula>$B2376="Arribado"</formula>
    </cfRule>
    <cfRule type="expression" dxfId="2296" priority="4736">
      <formula>$B2376="Solicitado"</formula>
    </cfRule>
    <cfRule type="expression" dxfId="2" priority="4735">
      <formula>$B2376="Confirmado"</formula>
    </cfRule>
    <cfRule type="expression" dxfId="2298" priority="4734">
      <formula>$B2376="Cancelado"</formula>
    </cfRule>
    <cfRule type="expression" dxfId="2299" priority="4733">
      <formula>$B2376="Cargado"</formula>
    </cfRule>
    <cfRule type="expression" dxfId="2302" priority="4730">
      <formula>$B2376="Liberado"</formula>
    </cfRule>
    <cfRule type="expression" dxfId="2295" priority="4729">
      <formula>$B2376="Arribado"</formula>
    </cfRule>
    <cfRule type="expression" dxfId="2296" priority="4728">
      <formula>$B2376="Solicitado"</formula>
    </cfRule>
    <cfRule type="expression" dxfId="2" priority="4727">
      <formula>$B2376="Confirmado"</formula>
    </cfRule>
    <cfRule type="expression" dxfId="2298" priority="4726">
      <formula>$B2376="Cancelado"</formula>
    </cfRule>
    <cfRule type="expression" dxfId="2299" priority="4725">
      <formula>$B2376="Cargado"</formula>
    </cfRule>
    <cfRule type="expression" dxfId="2300" priority="4724">
      <formula>$B2376="Frontera"</formula>
    </cfRule>
    <cfRule type="expression" dxfId="2301" priority="4723">
      <formula>$B2376="Descargado"</formula>
    </cfRule>
    <cfRule type="expression" dxfId="2302" priority="4722">
      <formula>$B2376="Liberado"</formula>
    </cfRule>
    <cfRule type="expression" dxfId="2300" priority="4732">
      <formula>$B2376="Frontera"</formula>
    </cfRule>
    <cfRule type="expression" dxfId="2301" priority="4731">
      <formula>$B2376="Descargado"</formula>
    </cfRule>
    <cfRule type="expression" dxfId="2295" priority="4721">
      <formula>$B2376="Arribado"</formula>
    </cfRule>
    <cfRule type="expression" dxfId="2296" priority="4720">
      <formula>$B2376="Solicitado"</formula>
    </cfRule>
    <cfRule type="expression" dxfId="2298" priority="4718">
      <formula>$B2376="Cancelado"</formula>
    </cfRule>
    <cfRule type="expression" dxfId="2299" priority="4717">
      <formula>$B2376="Cargado"</formula>
    </cfRule>
    <cfRule type="expression" dxfId="2300" priority="4716">
      <formula>$B2376="Frontera"</formula>
    </cfRule>
    <cfRule type="expression" dxfId="2301" priority="4715">
      <formula>$B2376="Descargado"</formula>
    </cfRule>
    <cfRule type="expression" dxfId="2296" priority="4624">
      <formula>$B2376="Solicitado"</formula>
    </cfRule>
    <cfRule type="expression" dxfId="2295" priority="4625">
      <formula>$B2376="Arribado"</formula>
    </cfRule>
    <cfRule type="expression" dxfId="2302" priority="4626">
      <formula>$B2376="Liberado"</formula>
    </cfRule>
    <cfRule type="expression" dxfId="2301" priority="4627">
      <formula>$B2376="Descargado"</formula>
    </cfRule>
    <cfRule type="expression" dxfId="2300" priority="4628">
      <formula>$B2376="Frontera"</formula>
    </cfRule>
    <cfRule type="expression" dxfId="2299" priority="4629">
      <formula>$B2376="Cargado"</formula>
    </cfRule>
    <cfRule type="expression" dxfId="2298" priority="4630">
      <formula>$B2376="Cancelado"</formula>
    </cfRule>
    <cfRule type="expression" dxfId="2" priority="4639">
      <formula>$B2376="Confirmado"</formula>
    </cfRule>
    <cfRule type="expression" dxfId="2296" priority="4640">
      <formula>$B2376="Solicitado"</formula>
    </cfRule>
    <cfRule type="expression" dxfId="2295" priority="4641">
      <formula>$B2376="Arribado"</formula>
    </cfRule>
    <cfRule type="expression" dxfId="2302" priority="4642">
      <formula>$B2376="Liberado"</formula>
    </cfRule>
    <cfRule type="expression" dxfId="2" priority="4631">
      <formula>$B2376="Confirmado"</formula>
    </cfRule>
    <cfRule type="expression" dxfId="2296" priority="4632">
      <formula>$B2376="Solicitado"</formula>
    </cfRule>
    <cfRule type="expression" dxfId="2301" priority="4643">
      <formula>$B2376="Descargado"</formula>
    </cfRule>
    <cfRule type="expression" dxfId="2300" priority="4644">
      <formula>$B2376="Frontera"</formula>
    </cfRule>
    <cfRule type="expression" dxfId="2299" priority="4645">
      <formula>$B2376="Cargado"</formula>
    </cfRule>
    <cfRule type="expression" dxfId="2298" priority="4646">
      <formula>$B2376="Cancelado"</formula>
    </cfRule>
    <cfRule type="expression" dxfId="2295" priority="4633">
      <formula>$B2376="Arribado"</formula>
    </cfRule>
    <cfRule type="expression" dxfId="2302" priority="4634">
      <formula>$B2376="Liberado"</formula>
    </cfRule>
    <cfRule type="expression" dxfId="2301" priority="4635">
      <formula>$B2376="Descargado"</formula>
    </cfRule>
    <cfRule type="expression" dxfId="2300" priority="4636">
      <formula>$B2376="Frontera"</formula>
    </cfRule>
    <cfRule type="expression" dxfId="2299" priority="4637">
      <formula>$B2376="Cargado"</formula>
    </cfRule>
    <cfRule type="expression" dxfId="2298" priority="4638">
      <formula>$B2376="Cancelado"</formula>
    </cfRule>
    <cfRule type="expression" dxfId="2" priority="4719">
      <formula>$B2376="Confirmado"</formula>
    </cfRule>
  </conditionalFormatting>
  <conditionalFormatting sqref="B2377:B2390">
    <cfRule type="expression" dxfId="2" priority="4367">
      <formula>$B2377="Confirmado"</formula>
    </cfRule>
    <cfRule type="expression" dxfId="2298" priority="4366">
      <formula>$B2377="Cancelado"</formula>
    </cfRule>
    <cfRule type="expression" dxfId="2301" priority="4379">
      <formula>$B2377="Descargado"</formula>
    </cfRule>
    <cfRule type="expression" dxfId="2299" priority="4365">
      <formula>$B2377="Cargado"</formula>
    </cfRule>
    <cfRule type="expression" dxfId="2300" priority="4364">
      <formula>$B2377="Frontera"</formula>
    </cfRule>
    <cfRule type="expression" dxfId="2301" priority="4363">
      <formula>$B2377="Descargado"</formula>
    </cfRule>
    <cfRule type="expression" dxfId="2302" priority="4362">
      <formula>$B2377="Liberado"</formula>
    </cfRule>
    <cfRule type="expression" dxfId="2295" priority="4361">
      <formula>$B2377="Arribado"</formula>
    </cfRule>
    <cfRule type="expression" dxfId="2296" priority="4360">
      <formula>$B2377="Solicitado"</formula>
    </cfRule>
    <cfRule type="expression" dxfId="2" priority="4359">
      <formula>$B2377="Confirmado"</formula>
    </cfRule>
    <cfRule type="expression" dxfId="2298" priority="4358">
      <formula>$B2377="Cancelado"</formula>
    </cfRule>
    <cfRule type="expression" dxfId="2299" priority="4357">
      <formula>$B2377="Cargado"</formula>
    </cfRule>
    <cfRule type="expression" dxfId="2300" priority="4356">
      <formula>$B2377="Frontera"</formula>
    </cfRule>
    <cfRule type="expression" dxfId="2300" priority="4380">
      <formula>$B2377="Frontera"</formula>
    </cfRule>
    <cfRule type="expression" dxfId="2299" priority="4381">
      <formula>$B2377="Cargado"</formula>
    </cfRule>
    <cfRule type="expression" dxfId="2296" priority="4448">
      <formula>$B2377="Solicitado"</formula>
    </cfRule>
    <cfRule type="expression" dxfId="2298" priority="4382">
      <formula>$B2377="Cancelado"</formula>
    </cfRule>
    <cfRule type="expression" dxfId="2" priority="4383">
      <formula>$B2377="Confirmado"</formula>
    </cfRule>
    <cfRule type="expression" dxfId="2296" priority="4384">
      <formula>$B2377="Solicitado"</formula>
    </cfRule>
    <cfRule type="expression" dxfId="2" priority="4439">
      <formula>$B2377="Confirmado"</formula>
    </cfRule>
    <cfRule type="expression" dxfId="2295" priority="4385">
      <formula>$B2377="Arribado"</formula>
    </cfRule>
    <cfRule type="expression" dxfId="2302" priority="4386">
      <formula>$B2377="Liberado"</formula>
    </cfRule>
    <cfRule type="expression" dxfId="2301" priority="4387">
      <formula>$B2377="Descargado"</formula>
    </cfRule>
    <cfRule type="expression" dxfId="2300" priority="4388">
      <formula>$B2377="Frontera"</formula>
    </cfRule>
    <cfRule type="expression" dxfId="2299" priority="4389">
      <formula>$B2377="Cargado"</formula>
    </cfRule>
    <cfRule type="expression" dxfId="2298" priority="4390">
      <formula>$B2377="Cancelado"</formula>
    </cfRule>
    <cfRule type="expression" dxfId="2" priority="4391">
      <formula>$B2377="Confirmado"</formula>
    </cfRule>
    <cfRule type="expression" dxfId="2296" priority="4392">
      <formula>$B2377="Solicitado"</formula>
    </cfRule>
    <cfRule type="expression" dxfId="2295" priority="4393">
      <formula>$B2377="Arribado"</formula>
    </cfRule>
    <cfRule type="expression" dxfId="2302" priority="4394">
      <formula>$B2377="Liberado"</formula>
    </cfRule>
    <cfRule type="expression" dxfId="2301" priority="4355">
      <formula>$B2377="Descargado"</formula>
    </cfRule>
    <cfRule type="expression" dxfId="2301" priority="4395">
      <formula>$B2377="Descargado"</formula>
    </cfRule>
    <cfRule type="expression" dxfId="2302" priority="4354">
      <formula>$B2377="Liberado"</formula>
    </cfRule>
    <cfRule type="expression" dxfId="2295" priority="4353">
      <formula>$B2377="Arribado"</formula>
    </cfRule>
    <cfRule type="expression" dxfId="2296" priority="4352">
      <formula>$B2377="Solicitado"</formula>
    </cfRule>
    <cfRule type="expression" dxfId="2" priority="4351">
      <formula>$B2377="Confirmado"</formula>
    </cfRule>
    <cfRule type="expression" dxfId="2300" priority="4396">
      <formula>$B2377="Frontera"</formula>
    </cfRule>
    <cfRule type="expression" dxfId="2299" priority="4397">
      <formula>$B2377="Cargado"</formula>
    </cfRule>
    <cfRule type="expression" dxfId="2298" priority="4398">
      <formula>$B2377="Cancelado"</formula>
    </cfRule>
    <cfRule type="expression" dxfId="2" priority="4399">
      <formula>$B2377="Confirmado"</formula>
    </cfRule>
    <cfRule type="expression" dxfId="2296" priority="4400">
      <formula>$B2377="Solicitado"</formula>
    </cfRule>
    <cfRule type="expression" dxfId="2295" priority="4401">
      <formula>$B2377="Arribado"</formula>
    </cfRule>
    <cfRule type="expression" dxfId="2302" priority="4402">
      <formula>$B2377="Liberado"</formula>
    </cfRule>
    <cfRule type="expression" dxfId="2301" priority="4403">
      <formula>$B2377="Descargado"</formula>
    </cfRule>
    <cfRule type="expression" dxfId="2300" priority="4404">
      <formula>$B2377="Frontera"</formula>
    </cfRule>
    <cfRule type="expression" dxfId="2299" priority="4405">
      <formula>$B2377="Cargado"</formula>
    </cfRule>
    <cfRule type="expression" dxfId="2298" priority="4406">
      <formula>$B2377="Cancelado"</formula>
    </cfRule>
    <cfRule type="expression" dxfId="2" priority="4407">
      <formula>$B2377="Confirmado"</formula>
    </cfRule>
    <cfRule type="expression" dxfId="2296" priority="4408">
      <formula>$B2377="Solicitado"</formula>
    </cfRule>
    <cfRule type="expression" dxfId="2295" priority="4409">
      <formula>$B2377="Arribado"</formula>
    </cfRule>
    <cfRule type="expression" dxfId="2302" priority="4410">
      <formula>$B2377="Liberado"</formula>
    </cfRule>
    <cfRule type="expression" dxfId="2301" priority="4411">
      <formula>$B2377="Descargado"</formula>
    </cfRule>
    <cfRule type="expression" dxfId="2300" priority="4412">
      <formula>$B2377="Frontera"</formula>
    </cfRule>
    <cfRule type="expression" dxfId="2299" priority="4413">
      <formula>$B2377="Cargado"</formula>
    </cfRule>
    <cfRule type="expression" dxfId="2298" priority="4414">
      <formula>$B2377="Cancelado"</formula>
    </cfRule>
    <cfRule type="expression" dxfId="2296" priority="4440">
      <formula>$B2377="Solicitado"</formula>
    </cfRule>
    <cfRule type="expression" dxfId="2295" priority="4441">
      <formula>$B2377="Arribado"</formula>
    </cfRule>
    <cfRule type="expression" dxfId="2302" priority="4442">
      <formula>$B2377="Liberado"</formula>
    </cfRule>
    <cfRule type="expression" dxfId="2301" priority="4443">
      <formula>$B2377="Descargado"</formula>
    </cfRule>
    <cfRule type="expression" dxfId="2298" priority="4462">
      <formula>$B2377="Cancelado"</formula>
    </cfRule>
    <cfRule type="expression" dxfId="2" priority="4463">
      <formula>$B2377="Confirmado"</formula>
    </cfRule>
    <cfRule type="expression" dxfId="2296" priority="4464">
      <formula>$B2377="Solicitado"</formula>
    </cfRule>
    <cfRule type="expression" dxfId="2" priority="4415">
      <formula>$B2377="Confirmado"</formula>
    </cfRule>
    <cfRule type="expression" dxfId="2296" priority="4416">
      <formula>$B2377="Solicitado"</formula>
    </cfRule>
    <cfRule type="expression" dxfId="2295" priority="4417">
      <formula>$B2377="Arribado"</formula>
    </cfRule>
    <cfRule type="expression" dxfId="2301" priority="4419">
      <formula>$B2377="Descargado"</formula>
    </cfRule>
    <cfRule type="expression" dxfId="2300" priority="4420">
      <formula>$B2377="Frontera"</formula>
    </cfRule>
    <cfRule type="expression" dxfId="2299" priority="4421">
      <formula>$B2377="Cargado"</formula>
    </cfRule>
    <cfRule type="expression" dxfId="2298" priority="4422">
      <formula>$B2377="Cancelado"</formula>
    </cfRule>
    <cfRule type="expression" dxfId="2" priority="4423">
      <formula>$B2377="Confirmado"</formula>
    </cfRule>
    <cfRule type="expression" dxfId="2296" priority="4424">
      <formula>$B2377="Solicitado"</formula>
    </cfRule>
    <cfRule type="expression" dxfId="2295" priority="4425">
      <formula>$B2377="Arribado"</formula>
    </cfRule>
    <cfRule type="expression" dxfId="2295" priority="4465">
      <formula>$B2377="Arribado"</formula>
    </cfRule>
    <cfRule type="expression" dxfId="2300" priority="4444">
      <formula>$B2377="Frontera"</formula>
    </cfRule>
    <cfRule type="expression" dxfId="2299" priority="4445">
      <formula>$B2377="Cargado"</formula>
    </cfRule>
    <cfRule type="expression" dxfId="2298" priority="4446">
      <formula>$B2377="Cancelado"</formula>
    </cfRule>
    <cfRule type="expression" dxfId="2" priority="4447">
      <formula>$B2377="Confirmado"</formula>
    </cfRule>
    <cfRule type="expression" dxfId="2302" priority="4426">
      <formula>$B2377="Liberado"</formula>
    </cfRule>
    <cfRule type="expression" dxfId="2301" priority="4427">
      <formula>$B2377="Descargado"</formula>
    </cfRule>
    <cfRule type="expression" dxfId="2302" priority="4418">
      <formula>$B2377="Liberado"</formula>
    </cfRule>
    <cfRule type="expression" dxfId="2298" priority="4438">
      <formula>$B2377="Cancelado"</formula>
    </cfRule>
    <cfRule type="expression" dxfId="2299" priority="4437">
      <formula>$B2377="Cargado"</formula>
    </cfRule>
    <cfRule type="expression" dxfId="2300" priority="4436">
      <formula>$B2377="Frontera"</formula>
    </cfRule>
    <cfRule type="expression" dxfId="2300" priority="4428">
      <formula>$B2377="Frontera"</formula>
    </cfRule>
    <cfRule type="expression" dxfId="2299" priority="4429">
      <formula>$B2377="Cargado"</formula>
    </cfRule>
    <cfRule type="expression" dxfId="2298" priority="4430">
      <formula>$B2377="Cancelado"</formula>
    </cfRule>
    <cfRule type="expression" dxfId="2" priority="4431">
      <formula>$B2377="Confirmado"</formula>
    </cfRule>
    <cfRule type="expression" dxfId="2296" priority="4432">
      <formula>$B2377="Solicitado"</formula>
    </cfRule>
    <cfRule type="expression" dxfId="2295" priority="4433">
      <formula>$B2377="Arribado"</formula>
    </cfRule>
    <cfRule type="expression" dxfId="2302" priority="4434">
      <formula>$B2377="Liberado"</formula>
    </cfRule>
    <cfRule type="expression" dxfId="2301" priority="4435">
      <formula>$B2377="Descargado"</formula>
    </cfRule>
    <cfRule type="expression" dxfId="2299" priority="4453">
      <formula>$B2377="Cargado"</formula>
    </cfRule>
    <cfRule type="expression" dxfId="2298" priority="4350">
      <formula>$B2377="Cancelado"</formula>
    </cfRule>
    <cfRule type="expression" dxfId="2299" priority="4349">
      <formula>$B2377="Cargado"</formula>
    </cfRule>
    <cfRule type="expression" dxfId="2300" priority="4348">
      <formula>$B2377="Frontera"</formula>
    </cfRule>
    <cfRule type="expression" dxfId="2301" priority="4347">
      <formula>$B2377="Descargado"</formula>
    </cfRule>
    <cfRule type="expression" dxfId="2295" priority="4369">
      <formula>$B2377="Arribado"</formula>
    </cfRule>
    <cfRule type="expression" dxfId="2302" priority="4370">
      <formula>$B2377="Liberado"</formula>
    </cfRule>
    <cfRule type="expression" dxfId="2302" priority="4346">
      <formula>$B2377="Liberado"</formula>
    </cfRule>
    <cfRule type="expression" dxfId="2299" priority="4461">
      <formula>$B2377="Cargado"</formula>
    </cfRule>
    <cfRule type="expression" dxfId="2300" priority="4460">
      <formula>$B2377="Frontera"</formula>
    </cfRule>
    <cfRule type="expression" dxfId="2295" priority="4449">
      <formula>$B2377="Arribado"</formula>
    </cfRule>
    <cfRule type="expression" dxfId="2302" priority="4450">
      <formula>$B2377="Liberado"</formula>
    </cfRule>
    <cfRule type="expression" dxfId="2301" priority="4451">
      <formula>$B2377="Descargado"</formula>
    </cfRule>
    <cfRule type="expression" dxfId="2300" priority="4452">
      <formula>$B2377="Frontera"</formula>
    </cfRule>
    <cfRule type="expression" dxfId="2298" priority="4454">
      <formula>$B2377="Cancelado"</formula>
    </cfRule>
    <cfRule type="expression" dxfId="2295" priority="4345">
      <formula>$B2377="Arribado"</formula>
    </cfRule>
    <cfRule type="expression" dxfId="2301" priority="4371">
      <formula>$B2377="Descargado"</formula>
    </cfRule>
    <cfRule type="expression" dxfId="2296" priority="4344">
      <formula>$B2377="Solicitado"</formula>
    </cfRule>
    <cfRule type="expression" dxfId="2301" priority="4459">
      <formula>$B2377="Descargado"</formula>
    </cfRule>
    <cfRule type="expression" dxfId="2302" priority="4458">
      <formula>$B2377="Liberado"</formula>
    </cfRule>
    <cfRule type="expression" dxfId="2295" priority="4457">
      <formula>$B2377="Arribado"</formula>
    </cfRule>
    <cfRule type="expression" dxfId="2296" priority="4456">
      <formula>$B2377="Solicitado"</formula>
    </cfRule>
    <cfRule type="expression" dxfId="2" priority="4455">
      <formula>$B2377="Confirmado"</formula>
    </cfRule>
    <cfRule type="expression" dxfId="2" priority="4343">
      <formula>$B2377="Confirmado"</formula>
    </cfRule>
    <cfRule type="expression" dxfId="2298" priority="4342">
      <formula>$B2377="Cancelado"</formula>
    </cfRule>
    <cfRule type="expression" dxfId="2296" priority="4368">
      <formula>$B2377="Solicitado"</formula>
    </cfRule>
    <cfRule type="expression" dxfId="2300" priority="4372">
      <formula>$B2377="Frontera"</formula>
    </cfRule>
    <cfRule type="expression" dxfId="2299" priority="4341">
      <formula>$B2377="Cargado"</formula>
    </cfRule>
    <cfRule type="expression" dxfId="2300" priority="4340">
      <formula>$B2377="Frontera"</formula>
    </cfRule>
    <cfRule type="expression" dxfId="2301" priority="4339">
      <formula>$B2377="Descargado"</formula>
    </cfRule>
    <cfRule type="expression" dxfId="2302" priority="4338">
      <formula>$B2377="Liberado"</formula>
    </cfRule>
    <cfRule type="expression" dxfId="2299" priority="4373">
      <formula>$B2377="Cargado"</formula>
    </cfRule>
    <cfRule type="expression" dxfId="2298" priority="4374">
      <formula>$B2377="Cancelado"</formula>
    </cfRule>
    <cfRule type="expression" dxfId="2" priority="4375">
      <formula>$B2377="Confirmado"</formula>
    </cfRule>
    <cfRule type="expression" dxfId="2296" priority="4376">
      <formula>$B2377="Solicitado"</formula>
    </cfRule>
    <cfRule type="expression" dxfId="2295" priority="4377">
      <formula>$B2377="Arribado"</formula>
    </cfRule>
    <cfRule type="expression" dxfId="2302" priority="4378">
      <formula>$B2377="Liberado"</formula>
    </cfRule>
  </conditionalFormatting>
  <conditionalFormatting sqref="B2391">
    <cfRule type="expression" dxfId="2302" priority="4146">
      <formula>$B2391="Liberado"</formula>
    </cfRule>
    <cfRule type="expression" dxfId="2301" priority="4147">
      <formula>$B2391="Descargado"</formula>
    </cfRule>
    <cfRule type="expression" dxfId="2300" priority="4148">
      <formula>$B2391="Frontera"</formula>
    </cfRule>
    <cfRule type="expression" dxfId="2299" priority="4149">
      <formula>$B2391="Cargado"</formula>
    </cfRule>
    <cfRule type="expression" dxfId="2298" priority="4150">
      <formula>$B2391="Cancelado"</formula>
    </cfRule>
    <cfRule type="expression" dxfId="2" priority="4151">
      <formula>$B2391="Confirmado"</formula>
    </cfRule>
    <cfRule type="expression" dxfId="2296" priority="4152">
      <formula>$B2391="Solicitado"</formula>
    </cfRule>
    <cfRule type="expression" dxfId="2296" priority="4096">
      <formula>$B2391="Solicitado"</formula>
    </cfRule>
    <cfRule type="expression" dxfId="2295" priority="4097">
      <formula>$B2391="Arribado"</formula>
    </cfRule>
    <cfRule type="expression" dxfId="2302" priority="4098">
      <formula>$B2391="Liberado"</formula>
    </cfRule>
    <cfRule type="expression" dxfId="2301" priority="4099">
      <formula>$B2391="Descargado"</formula>
    </cfRule>
    <cfRule type="expression" dxfId="2300" priority="4100">
      <formula>$B2391="Frontera"</formula>
    </cfRule>
    <cfRule type="expression" dxfId="2299" priority="4101">
      <formula>$B2391="Cargado"</formula>
    </cfRule>
    <cfRule type="expression" dxfId="2298" priority="4102">
      <formula>$B2391="Cancelado"</formula>
    </cfRule>
    <cfRule type="expression" dxfId="2" priority="4103">
      <formula>$B2391="Confirmado"</formula>
    </cfRule>
    <cfRule type="expression" dxfId="2295" priority="4153">
      <formula>$B2391="Arribado"</formula>
    </cfRule>
    <cfRule type="expression" dxfId="2302" priority="4154">
      <formula>$B2391="Liberado"</formula>
    </cfRule>
    <cfRule type="expression" dxfId="2301" priority="4155">
      <formula>$B2391="Descargado"</formula>
    </cfRule>
    <cfRule type="expression" dxfId="2300" priority="4156">
      <formula>$B2391="Frontera"</formula>
    </cfRule>
    <cfRule type="expression" dxfId="2299" priority="4157">
      <formula>$B2391="Cargado"</formula>
    </cfRule>
    <cfRule type="expression" dxfId="2298" priority="4158">
      <formula>$B2391="Cancelado"</formula>
    </cfRule>
    <cfRule type="expression" dxfId="2" priority="4159">
      <formula>$B2391="Confirmado"</formula>
    </cfRule>
    <cfRule type="expression" dxfId="2296" priority="4160">
      <formula>$B2391="Solicitado"</formula>
    </cfRule>
    <cfRule type="expression" dxfId="2295" priority="4161">
      <formula>$B2391="Arribado"</formula>
    </cfRule>
    <cfRule type="expression" dxfId="2302" priority="4162">
      <formula>$B2391="Liberado"</formula>
    </cfRule>
    <cfRule type="expression" dxfId="2301" priority="4163">
      <formula>$B2391="Descargado"</formula>
    </cfRule>
    <cfRule type="expression" dxfId="2296" priority="4104">
      <formula>$B2391="Solicitado"</formula>
    </cfRule>
    <cfRule type="expression" dxfId="2295" priority="4105">
      <formula>$B2391="Arribado"</formula>
    </cfRule>
    <cfRule type="expression" dxfId="2302" priority="4106">
      <formula>$B2391="Liberado"</formula>
    </cfRule>
    <cfRule type="expression" dxfId="2301" priority="4107">
      <formula>$B2391="Descargado"</formula>
    </cfRule>
    <cfRule type="expression" dxfId="2300" priority="4108">
      <formula>$B2391="Frontera"</formula>
    </cfRule>
    <cfRule type="expression" dxfId="2299" priority="4109">
      <formula>$B2391="Cargado"</formula>
    </cfRule>
    <cfRule type="expression" dxfId="2298" priority="4110">
      <formula>$B2391="Cancelado"</formula>
    </cfRule>
    <cfRule type="expression" dxfId="2" priority="4111">
      <formula>$B2391="Confirmado"</formula>
    </cfRule>
    <cfRule type="expression" dxfId="2296" priority="4112">
      <formula>$B2391="Solicitado"</formula>
    </cfRule>
    <cfRule type="expression" dxfId="2295" priority="4113">
      <formula>$B2391="Arribado"</formula>
    </cfRule>
    <cfRule type="expression" dxfId="2302" priority="4114">
      <formula>$B2391="Liberado"</formula>
    </cfRule>
    <cfRule type="expression" dxfId="2301" priority="4115">
      <formula>$B2391="Descargado"</formula>
    </cfRule>
    <cfRule type="expression" dxfId="2300" priority="4116">
      <formula>$B2391="Frontera"</formula>
    </cfRule>
    <cfRule type="expression" dxfId="2299" priority="4117">
      <formula>$B2391="Cargado"</formula>
    </cfRule>
    <cfRule type="expression" dxfId="2298" priority="4118">
      <formula>$B2391="Cancelado"</formula>
    </cfRule>
    <cfRule type="expression" dxfId="2" priority="4119">
      <formula>$B2391="Confirmado"</formula>
    </cfRule>
    <cfRule type="expression" dxfId="2296" priority="4120">
      <formula>$B2391="Solicitado"</formula>
    </cfRule>
    <cfRule type="expression" dxfId="2295" priority="4121">
      <formula>$B2391="Arribado"</formula>
    </cfRule>
    <cfRule type="expression" dxfId="2300" priority="4164">
      <formula>$B2391="Frontera"</formula>
    </cfRule>
    <cfRule type="expression" dxfId="2299" priority="4165">
      <formula>$B2391="Cargado"</formula>
    </cfRule>
    <cfRule type="expression" dxfId="2298" priority="4166">
      <formula>$B2391="Cancelado"</formula>
    </cfRule>
    <cfRule type="expression" dxfId="2" priority="4167">
      <formula>$B2391="Confirmado"</formula>
    </cfRule>
    <cfRule type="expression" dxfId="2296" priority="4168">
      <formula>$B2391="Solicitado"</formula>
    </cfRule>
    <cfRule type="expression" dxfId="2295" priority="4169">
      <formula>$B2391="Arribado"</formula>
    </cfRule>
    <cfRule type="expression" dxfId="2302" priority="4170">
      <formula>$B2391="Liberado"</formula>
    </cfRule>
    <cfRule type="expression" dxfId="2301" priority="4171">
      <formula>$B2391="Descargado"</formula>
    </cfRule>
    <cfRule type="expression" dxfId="2300" priority="4172">
      <formula>$B2391="Frontera"</formula>
    </cfRule>
    <cfRule type="expression" dxfId="2299" priority="4173">
      <formula>$B2391="Cargado"</formula>
    </cfRule>
    <cfRule type="expression" dxfId="2298" priority="4174">
      <formula>$B2391="Cancelado"</formula>
    </cfRule>
    <cfRule type="expression" dxfId="2" priority="4175">
      <formula>$B2391="Confirmado"</formula>
    </cfRule>
    <cfRule type="expression" dxfId="2296" priority="4176">
      <formula>$B2391="Solicitado"</formula>
    </cfRule>
    <cfRule type="expression" dxfId="2295" priority="4177">
      <formula>$B2391="Arribado"</formula>
    </cfRule>
    <cfRule type="expression" dxfId="2302" priority="4178">
      <formula>$B2391="Liberado"</formula>
    </cfRule>
    <cfRule type="expression" dxfId="2301" priority="4179">
      <formula>$B2391="Descargado"</formula>
    </cfRule>
    <cfRule type="expression" dxfId="2300" priority="4180">
      <formula>$B2391="Frontera"</formula>
    </cfRule>
    <cfRule type="expression" dxfId="2299" priority="4181">
      <formula>$B2391="Cargado"</formula>
    </cfRule>
    <cfRule type="expression" dxfId="2298" priority="4182">
      <formula>$B2391="Cancelado"</formula>
    </cfRule>
    <cfRule type="expression" dxfId="2" priority="4183">
      <formula>$B2391="Confirmado"</formula>
    </cfRule>
    <cfRule type="expression" dxfId="2296" priority="4184">
      <formula>$B2391="Solicitado"</formula>
    </cfRule>
    <cfRule type="expression" dxfId="2295" priority="4185">
      <formula>$B2391="Arribado"</formula>
    </cfRule>
    <cfRule type="expression" dxfId="2301" priority="4187">
      <formula>$B2391="Descargado"</formula>
    </cfRule>
    <cfRule type="expression" dxfId="2300" priority="4188">
      <formula>$B2391="Frontera"</formula>
    </cfRule>
    <cfRule type="expression" dxfId="2299" priority="4189">
      <formula>$B2391="Cargado"</formula>
    </cfRule>
    <cfRule type="expression" dxfId="2298" priority="4190">
      <formula>$B2391="Cancelado"</formula>
    </cfRule>
    <cfRule type="expression" dxfId="2" priority="4191">
      <formula>$B2391="Confirmado"</formula>
    </cfRule>
    <cfRule type="expression" dxfId="2296" priority="4192">
      <formula>$B2391="Solicitado"</formula>
    </cfRule>
    <cfRule type="expression" dxfId="2295" priority="4193">
      <formula>$B2391="Arribado"</formula>
    </cfRule>
    <cfRule type="expression" dxfId="2296" priority="4128">
      <formula>$B2391="Solicitado"</formula>
    </cfRule>
    <cfRule type="expression" dxfId="2302" priority="4186">
      <formula>$B2391="Liberado"</formula>
    </cfRule>
    <cfRule type="expression" dxfId="2302" priority="4066">
      <formula>$B2391="Liberado"</formula>
    </cfRule>
    <cfRule type="expression" dxfId="2301" priority="4067">
      <formula>$B2391="Descargado"</formula>
    </cfRule>
    <cfRule type="expression" dxfId="2300" priority="4068">
      <formula>$B2391="Frontera"</formula>
    </cfRule>
    <cfRule type="expression" dxfId="2299" priority="4069">
      <formula>$B2391="Cargado"</formula>
    </cfRule>
    <cfRule type="expression" dxfId="2302" priority="4122">
      <formula>$B2391="Liberado"</formula>
    </cfRule>
    <cfRule type="expression" dxfId="2301" priority="4123">
      <formula>$B2391="Descargado"</formula>
    </cfRule>
    <cfRule type="expression" dxfId="2300" priority="4124">
      <formula>$B2391="Frontera"</formula>
    </cfRule>
    <cfRule type="expression" dxfId="2298" priority="4070">
      <formula>$B2391="Cancelado"</formula>
    </cfRule>
    <cfRule type="expression" dxfId="2" priority="4071">
      <formula>$B2391="Confirmado"</formula>
    </cfRule>
    <cfRule type="expression" dxfId="2296" priority="4072">
      <formula>$B2391="Solicitado"</formula>
    </cfRule>
    <cfRule type="expression" dxfId="2295" priority="4073">
      <formula>$B2391="Arribado"</formula>
    </cfRule>
    <cfRule type="expression" dxfId="2302" priority="4074">
      <formula>$B2391="Liberado"</formula>
    </cfRule>
    <cfRule type="expression" dxfId="2301" priority="4075">
      <formula>$B2391="Descargado"</formula>
    </cfRule>
    <cfRule type="expression" dxfId="2300" priority="4076">
      <formula>$B2391="Frontera"</formula>
    </cfRule>
    <cfRule type="expression" dxfId="2299" priority="4077">
      <formula>$B2391="Cargado"</formula>
    </cfRule>
    <cfRule type="expression" dxfId="2298" priority="4078">
      <formula>$B2391="Cancelado"</formula>
    </cfRule>
    <cfRule type="expression" dxfId="2" priority="4079">
      <formula>$B2391="Confirmado"</formula>
    </cfRule>
    <cfRule type="expression" dxfId="2296" priority="4080">
      <formula>$B2391="Solicitado"</formula>
    </cfRule>
    <cfRule type="expression" dxfId="2295" priority="4081">
      <formula>$B2391="Arribado"</formula>
    </cfRule>
    <cfRule type="expression" dxfId="2302" priority="4082">
      <formula>$B2391="Liberado"</formula>
    </cfRule>
    <cfRule type="expression" dxfId="2301" priority="4083">
      <formula>$B2391="Descargado"</formula>
    </cfRule>
    <cfRule type="expression" dxfId="2300" priority="4084">
      <formula>$B2391="Frontera"</formula>
    </cfRule>
    <cfRule type="expression" dxfId="2299" priority="4085">
      <formula>$B2391="Cargado"</formula>
    </cfRule>
    <cfRule type="expression" dxfId="2298" priority="4086">
      <formula>$B2391="Cancelado"</formula>
    </cfRule>
    <cfRule type="expression" dxfId="2295" priority="4129">
      <formula>$B2391="Arribado"</formula>
    </cfRule>
    <cfRule type="expression" dxfId="2302" priority="4130">
      <formula>$B2391="Liberado"</formula>
    </cfRule>
    <cfRule type="expression" dxfId="2" priority="4087">
      <formula>$B2391="Confirmado"</formula>
    </cfRule>
    <cfRule type="expression" dxfId="2296" priority="4088">
      <formula>$B2391="Solicitado"</formula>
    </cfRule>
    <cfRule type="expression" dxfId="2295" priority="4089">
      <formula>$B2391="Arribado"</formula>
    </cfRule>
    <cfRule type="expression" dxfId="2302" priority="4090">
      <formula>$B2391="Liberado"</formula>
    </cfRule>
    <cfRule type="expression" dxfId="2301" priority="4131">
      <formula>$B2391="Descargado"</formula>
    </cfRule>
    <cfRule type="expression" dxfId="2300" priority="4132">
      <formula>$B2391="Frontera"</formula>
    </cfRule>
    <cfRule type="expression" dxfId="2299" priority="4133">
      <formula>$B2391="Cargado"</formula>
    </cfRule>
    <cfRule type="expression" dxfId="2298" priority="4134">
      <formula>$B2391="Cancelado"</formula>
    </cfRule>
    <cfRule type="expression" dxfId="2" priority="4135">
      <formula>$B2391="Confirmado"</formula>
    </cfRule>
    <cfRule type="expression" dxfId="2296" priority="4136">
      <formula>$B2391="Solicitado"</formula>
    </cfRule>
    <cfRule type="expression" dxfId="2295" priority="4137">
      <formula>$B2391="Arribado"</formula>
    </cfRule>
    <cfRule type="expression" dxfId="2302" priority="4138">
      <formula>$B2391="Liberado"</formula>
    </cfRule>
    <cfRule type="expression" dxfId="2301" priority="4091">
      <formula>$B2391="Descargado"</formula>
    </cfRule>
    <cfRule type="expression" dxfId="2300" priority="4092">
      <formula>$B2391="Frontera"</formula>
    </cfRule>
    <cfRule type="expression" dxfId="2301" priority="4139">
      <formula>$B2391="Descargado"</formula>
    </cfRule>
    <cfRule type="expression" dxfId="2300" priority="4140">
      <formula>$B2391="Frontera"</formula>
    </cfRule>
    <cfRule type="expression" dxfId="2299" priority="4141">
      <formula>$B2391="Cargado"</formula>
    </cfRule>
    <cfRule type="expression" dxfId="2299" priority="4125">
      <formula>$B2391="Cargado"</formula>
    </cfRule>
    <cfRule type="expression" dxfId="2298" priority="4126">
      <formula>$B2391="Cancelado"</formula>
    </cfRule>
    <cfRule type="expression" dxfId="2" priority="4127">
      <formula>$B2391="Confirmado"</formula>
    </cfRule>
    <cfRule type="expression" dxfId="2299" priority="4093">
      <formula>$B2391="Cargado"</formula>
    </cfRule>
    <cfRule type="expression" dxfId="2298" priority="4094">
      <formula>$B2391="Cancelado"</formula>
    </cfRule>
    <cfRule type="expression" dxfId="2" priority="4095">
      <formula>$B2391="Confirmado"</formula>
    </cfRule>
    <cfRule type="expression" dxfId="2298" priority="4142">
      <formula>$B2391="Cancelado"</formula>
    </cfRule>
    <cfRule type="expression" dxfId="2" priority="4143">
      <formula>$B2391="Confirmado"</formula>
    </cfRule>
    <cfRule type="expression" dxfId="2296" priority="4144">
      <formula>$B2391="Solicitado"</formula>
    </cfRule>
    <cfRule type="expression" dxfId="2295" priority="4145">
      <formula>$B2391="Arribado"</formula>
    </cfRule>
  </conditionalFormatting>
  <conditionalFormatting sqref="B2392">
    <cfRule type="expression" dxfId="2301" priority="1746">
      <formula>$B2392="Descargado"</formula>
    </cfRule>
    <cfRule type="expression" dxfId="2" priority="1798">
      <formula>$B2392="Confirmado"</formula>
    </cfRule>
    <cfRule type="expression" dxfId="2296" priority="1799">
      <formula>$B2392="Solicitado"</formula>
    </cfRule>
    <cfRule type="expression" dxfId="2295" priority="1800">
      <formula>$B2392="Arribado"</formula>
    </cfRule>
    <cfRule type="expression" dxfId="2302" priority="1801">
      <formula>$B2392="Liberado"</formula>
    </cfRule>
    <cfRule type="expression" dxfId="2300" priority="1763">
      <formula>$B2392="Frontera"</formula>
    </cfRule>
    <cfRule type="expression" dxfId="2301" priority="1762">
      <formula>$B2392="Descargado"</formula>
    </cfRule>
    <cfRule type="expression" dxfId="2302" priority="1761">
      <formula>$B2392="Liberado"</formula>
    </cfRule>
    <cfRule type="expression" dxfId="2295" priority="1792">
      <formula>$B2392="Arribado"</formula>
    </cfRule>
    <cfRule type="expression" dxfId="2302" priority="1793">
      <formula>$B2392="Liberado"</formula>
    </cfRule>
    <cfRule type="expression" dxfId="2301" priority="1794">
      <formula>$B2392="Descargado"</formula>
    </cfRule>
    <cfRule type="expression" dxfId="2300" priority="1795">
      <formula>$B2392="Frontera"</formula>
    </cfRule>
    <cfRule type="expression" dxfId="2298" priority="1797">
      <formula>$B2392="Cancelado"</formula>
    </cfRule>
    <cfRule type="expression" dxfId="2295" priority="1728">
      <formula>$B2392="Arribado"</formula>
    </cfRule>
    <cfRule type="expression" dxfId="2296" priority="1727">
      <formula>$B2392="Solicitado"</formula>
    </cfRule>
    <cfRule type="expression" dxfId="2" priority="1726">
      <formula>$B2392="Confirmado"</formula>
    </cfRule>
    <cfRule type="expression" dxfId="2298" priority="1725">
      <formula>$B2392="Cancelado"</formula>
    </cfRule>
    <cfRule type="expression" dxfId="2299" priority="1724">
      <formula>$B2392="Cargado"</formula>
    </cfRule>
    <cfRule type="expression" dxfId="2300" priority="1723">
      <formula>$B2392="Frontera"</formula>
    </cfRule>
    <cfRule type="expression" dxfId="2301" priority="1722">
      <formula>$B2392="Descargado"</formula>
    </cfRule>
    <cfRule type="expression" dxfId="2298" priority="1829">
      <formula>$B2392="Cancelado"</formula>
    </cfRule>
    <cfRule type="expression" dxfId="2" priority="1830">
      <formula>$B2392="Confirmado"</formula>
    </cfRule>
    <cfRule type="expression" dxfId="2296" priority="1831">
      <formula>$B2392="Solicitado"</formula>
    </cfRule>
    <cfRule type="expression" dxfId="2295" priority="1832">
      <formula>$B2392="Arribado"</formula>
    </cfRule>
    <cfRule type="expression" dxfId="2302" priority="1729">
      <formula>$B2392="Liberado"</formula>
    </cfRule>
    <cfRule type="expression" dxfId="2301" priority="1730">
      <formula>$B2392="Descargado"</formula>
    </cfRule>
    <cfRule type="expression" dxfId="2302" priority="1721">
      <formula>$B2392="Liberado"</formula>
    </cfRule>
    <cfRule type="expression" dxfId="2295" priority="1720">
      <formula>$B2392="Arribado"</formula>
    </cfRule>
    <cfRule type="expression" dxfId="2296" priority="1719">
      <formula>$B2392="Solicitado"</formula>
    </cfRule>
    <cfRule type="expression" dxfId="2" priority="1718">
      <formula>$B2392="Confirmado"</formula>
    </cfRule>
    <cfRule type="expression" dxfId="2298" priority="1717">
      <formula>$B2392="Cancelado"</formula>
    </cfRule>
    <cfRule type="expression" dxfId="2302" priority="1833">
      <formula>$B2392="Liberado"</formula>
    </cfRule>
    <cfRule type="expression" dxfId="2302" priority="1777">
      <formula>$B2392="Liberado"</formula>
    </cfRule>
    <cfRule type="expression" dxfId="2300" priority="1835">
      <formula>$B2392="Frontera"</formula>
    </cfRule>
    <cfRule type="expression" dxfId="2299" priority="1836">
      <formula>$B2392="Cargado"</formula>
    </cfRule>
    <cfRule type="expression" dxfId="2295" priority="1776">
      <formula>$B2392="Arribado"</formula>
    </cfRule>
    <cfRule type="expression" dxfId="2296" priority="1775">
      <formula>$B2392="Solicitado"</formula>
    </cfRule>
    <cfRule type="expression" dxfId="2296" priority="1767">
      <formula>$B2392="Solicitado"</formula>
    </cfRule>
    <cfRule type="expression" dxfId="2299" priority="1828">
      <formula>$B2392="Cargado"</formula>
    </cfRule>
    <cfRule type="expression" dxfId="2300" priority="1827">
      <formula>$B2392="Frontera"</formula>
    </cfRule>
    <cfRule type="expression" dxfId="2301" priority="1826">
      <formula>$B2392="Descargado"</formula>
    </cfRule>
    <cfRule type="expression" dxfId="2300" priority="1731">
      <formula>$B2392="Frontera"</formula>
    </cfRule>
    <cfRule type="expression" dxfId="2299" priority="1732">
      <formula>$B2392="Cargado"</formula>
    </cfRule>
    <cfRule type="expression" dxfId="2302" priority="1825">
      <formula>$B2392="Liberado"</formula>
    </cfRule>
    <cfRule type="expression" dxfId="2295" priority="1824">
      <formula>$B2392="Arribado"</formula>
    </cfRule>
    <cfRule type="expression" dxfId="2296" priority="1823">
      <formula>$B2392="Solicitado"</formula>
    </cfRule>
    <cfRule type="expression" dxfId="2295" priority="1768">
      <formula>$B2392="Arribado"</formula>
    </cfRule>
    <cfRule type="expression" dxfId="2302" priority="1769">
      <formula>$B2392="Liberado"</formula>
    </cfRule>
    <cfRule type="expression" dxfId="2301" priority="1770">
      <formula>$B2392="Descargado"</formula>
    </cfRule>
    <cfRule type="expression" dxfId="2300" priority="1771">
      <formula>$B2392="Frontera"</formula>
    </cfRule>
    <cfRule type="expression" dxfId="2" priority="1822">
      <formula>$B2392="Confirmado"</formula>
    </cfRule>
    <cfRule type="expression" dxfId="2301" priority="1802">
      <formula>$B2392="Descargado"</formula>
    </cfRule>
    <cfRule type="expression" dxfId="2299" priority="1716">
      <formula>$B2392="Cargado"</formula>
    </cfRule>
    <cfRule type="expression" dxfId="2298" priority="1821">
      <formula>$B2392="Cancelado"</formula>
    </cfRule>
    <cfRule type="expression" dxfId="2299" priority="1820">
      <formula>$B2392="Cargado"</formula>
    </cfRule>
    <cfRule type="expression" dxfId="2299" priority="1796">
      <formula>$B2392="Cargado"</formula>
    </cfRule>
    <cfRule type="expression" dxfId="2300" priority="1819">
      <formula>$B2392="Frontera"</formula>
    </cfRule>
    <cfRule type="expression" dxfId="2301" priority="1818">
      <formula>$B2392="Descargado"</formula>
    </cfRule>
    <cfRule type="expression" dxfId="2298" priority="1733">
      <formula>$B2392="Cancelado"</formula>
    </cfRule>
    <cfRule type="expression" dxfId="2" priority="1734">
      <formula>$B2392="Confirmado"</formula>
    </cfRule>
    <cfRule type="expression" dxfId="2300" priority="1715">
      <formula>$B2392="Frontera"</formula>
    </cfRule>
    <cfRule type="expression" dxfId="2301" priority="1714">
      <formula>$B2392="Descargado"</formula>
    </cfRule>
    <cfRule type="expression" dxfId="2302" priority="1713">
      <formula>$B2392="Liberado"</formula>
    </cfRule>
    <cfRule type="expression" dxfId="2300" priority="1739">
      <formula>$B2392="Frontera"</formula>
    </cfRule>
    <cfRule type="expression" dxfId="2300" priority="1747">
      <formula>$B2392="Frontera"</formula>
    </cfRule>
    <cfRule type="expression" dxfId="2299" priority="1740">
      <formula>$B2392="Cargado"</formula>
    </cfRule>
    <cfRule type="expression" dxfId="2299" priority="1772">
      <formula>$B2392="Cargado"</formula>
    </cfRule>
    <cfRule type="expression" dxfId="2298" priority="1837">
      <formula>$B2392="Cancelado"</formula>
    </cfRule>
    <cfRule type="expression" dxfId="2299" priority="1748">
      <formula>$B2392="Cargado"</formula>
    </cfRule>
    <cfRule type="expression" dxfId="2" priority="1774">
      <formula>$B2392="Confirmado"</formula>
    </cfRule>
    <cfRule type="expression" dxfId="2295" priority="1760">
      <formula>$B2392="Arribado"</formula>
    </cfRule>
    <cfRule type="expression" dxfId="2302" priority="1745">
      <formula>$B2392="Liberado"</formula>
    </cfRule>
    <cfRule type="expression" dxfId="2298" priority="1773">
      <formula>$B2392="Cancelado"</formula>
    </cfRule>
    <cfRule type="expression" dxfId="2298" priority="1749">
      <formula>$B2392="Cancelado"</formula>
    </cfRule>
    <cfRule type="expression" dxfId="2" priority="1750">
      <formula>$B2392="Confirmado"</formula>
    </cfRule>
    <cfRule type="expression" dxfId="2296" priority="1751">
      <formula>$B2392="Solicitado"</formula>
    </cfRule>
    <cfRule type="expression" dxfId="2295" priority="1752">
      <formula>$B2392="Arribado"</formula>
    </cfRule>
    <cfRule type="expression" dxfId="2302" priority="1753">
      <formula>$B2392="Liberado"</formula>
    </cfRule>
    <cfRule type="expression" dxfId="2295" priority="1744">
      <formula>$B2392="Arribado"</formula>
    </cfRule>
    <cfRule type="expression" dxfId="2296" priority="1743">
      <formula>$B2392="Solicitado"</formula>
    </cfRule>
    <cfRule type="expression" dxfId="2" priority="1742">
      <formula>$B2392="Confirmado"</formula>
    </cfRule>
    <cfRule type="expression" dxfId="2302" priority="1817">
      <formula>$B2392="Liberado"</formula>
    </cfRule>
    <cfRule type="expression" dxfId="2295" priority="1816">
      <formula>$B2392="Arribado"</formula>
    </cfRule>
    <cfRule type="expression" dxfId="2298" priority="1741">
      <formula>$B2392="Cancelado"</formula>
    </cfRule>
    <cfRule type="expression" dxfId="2296" priority="1815">
      <formula>$B2392="Solicitado"</formula>
    </cfRule>
    <cfRule type="expression" dxfId="2" priority="1814">
      <formula>$B2392="Confirmado"</formula>
    </cfRule>
    <cfRule type="expression" dxfId="2296" priority="1735">
      <formula>$B2392="Solicitado"</formula>
    </cfRule>
    <cfRule type="expression" dxfId="2295" priority="1736">
      <formula>$B2392="Arribado"</formula>
    </cfRule>
    <cfRule type="expression" dxfId="2298" priority="1813">
      <formula>$B2392="Cancelado"</formula>
    </cfRule>
    <cfRule type="expression" dxfId="2299" priority="1812">
      <formula>$B2392="Cargado"</formula>
    </cfRule>
    <cfRule type="expression" dxfId="2300" priority="1811">
      <formula>$B2392="Frontera"</formula>
    </cfRule>
    <cfRule type="expression" dxfId="2296" priority="1759">
      <formula>$B2392="Solicitado"</formula>
    </cfRule>
    <cfRule type="expression" dxfId="2" priority="1758">
      <formula>$B2392="Confirmado"</formula>
    </cfRule>
    <cfRule type="expression" dxfId="2301" priority="1834">
      <formula>$B2392="Descargado"</formula>
    </cfRule>
    <cfRule type="expression" dxfId="2298" priority="1757">
      <formula>$B2392="Cancelado"</formula>
    </cfRule>
    <cfRule type="expression" dxfId="2299" priority="1756">
      <formula>$B2392="Cargado"</formula>
    </cfRule>
    <cfRule type="expression" dxfId="2300" priority="1755">
      <formula>$B2392="Frontera"</formula>
    </cfRule>
    <cfRule type="expression" dxfId="2301" priority="1754">
      <formula>$B2392="Descargado"</formula>
    </cfRule>
    <cfRule type="expression" dxfId="2300" priority="1803">
      <formula>$B2392="Frontera"</formula>
    </cfRule>
    <cfRule type="expression" dxfId="2299" priority="1804">
      <formula>$B2392="Cargado"</formula>
    </cfRule>
    <cfRule type="expression" dxfId="2298" priority="1805">
      <formula>$B2392="Cancelado"</formula>
    </cfRule>
    <cfRule type="expression" dxfId="2" priority="1806">
      <formula>$B2392="Confirmado"</formula>
    </cfRule>
    <cfRule type="expression" dxfId="2296" priority="1807">
      <formula>$B2392="Solicitado"</formula>
    </cfRule>
    <cfRule type="expression" dxfId="2295" priority="1808">
      <formula>$B2392="Arribado"</formula>
    </cfRule>
    <cfRule type="expression" dxfId="2301" priority="1810">
      <formula>$B2392="Descargado"</formula>
    </cfRule>
    <cfRule type="expression" dxfId="2302" priority="1737">
      <formula>$B2392="Liberado"</formula>
    </cfRule>
    <cfRule type="expression" dxfId="2301" priority="1738">
      <formula>$B2392="Descargado"</formula>
    </cfRule>
    <cfRule type="expression" dxfId="2295" priority="1840">
      <formula>$B2392="Arribado"</formula>
    </cfRule>
    <cfRule type="expression" dxfId="2296" priority="1839">
      <formula>$B2392="Solicitado"</formula>
    </cfRule>
    <cfRule type="expression" dxfId="2" priority="1838">
      <formula>$B2392="Confirmado"</formula>
    </cfRule>
    <cfRule type="expression" dxfId="2302" priority="1809">
      <formula>$B2392="Liberado"</formula>
    </cfRule>
    <cfRule type="expression" dxfId="2299" priority="1764">
      <formula>$B2392="Cargado"</formula>
    </cfRule>
    <cfRule type="expression" dxfId="2298" priority="1765">
      <formula>$B2392="Cancelado"</formula>
    </cfRule>
    <cfRule type="expression" dxfId="2" priority="1766">
      <formula>$B2392="Confirmado"</formula>
    </cfRule>
    <cfRule type="expression" dxfId="2296" priority="1791">
      <formula>$B2392="Solicitado"</formula>
    </cfRule>
    <cfRule type="expression" dxfId="2" priority="1790">
      <formula>$B2392="Confirmado"</formula>
    </cfRule>
    <cfRule type="expression" dxfId="2298" priority="1789">
      <formula>$B2392="Cancelado"</formula>
    </cfRule>
    <cfRule type="expression" dxfId="2299" priority="1788">
      <formula>$B2392="Cargado"</formula>
    </cfRule>
    <cfRule type="expression" dxfId="2300" priority="1787">
      <formula>$B2392="Frontera"</formula>
    </cfRule>
    <cfRule type="expression" dxfId="2301" priority="1786">
      <formula>$B2392="Descargado"</formula>
    </cfRule>
    <cfRule type="expression" dxfId="2302" priority="1785">
      <formula>$B2392="Liberado"</formula>
    </cfRule>
    <cfRule type="expression" dxfId="2295" priority="1784">
      <formula>$B2392="Arribado"</formula>
    </cfRule>
    <cfRule type="expression" dxfId="2296" priority="1783">
      <formula>$B2392="Solicitado"</formula>
    </cfRule>
    <cfRule type="expression" dxfId="2" priority="1782">
      <formula>$B2392="Confirmado"</formula>
    </cfRule>
    <cfRule type="expression" dxfId="2298" priority="1781">
      <formula>$B2392="Cancelado"</formula>
    </cfRule>
    <cfRule type="expression" dxfId="2299" priority="1780">
      <formula>$B2392="Cargado"</formula>
    </cfRule>
    <cfRule type="expression" dxfId="2300" priority="1779">
      <formula>$B2392="Frontera"</formula>
    </cfRule>
    <cfRule type="expression" dxfId="2301" priority="1778">
      <formula>$B2392="Descargado"</formula>
    </cfRule>
  </conditionalFormatting>
  <conditionalFormatting sqref="B2456">
    <cfRule type="expression" dxfId="2295" priority="776">
      <formula>$B2456="Arribado"</formula>
    </cfRule>
    <cfRule type="expression" dxfId="2296" priority="775">
      <formula>$B2456="Solicitado"</formula>
    </cfRule>
    <cfRule type="expression" dxfId="2" priority="774">
      <formula>$B2456="Confirmado"</formula>
    </cfRule>
    <cfRule type="expression" dxfId="2298" priority="773">
      <formula>$B2456="Cancelado"</formula>
    </cfRule>
    <cfRule type="expression" dxfId="2299" priority="772">
      <formula>$B2456="Cargado"</formula>
    </cfRule>
    <cfRule type="expression" dxfId="2300" priority="771">
      <formula>$B2456="Frontera"</formula>
    </cfRule>
    <cfRule type="expression" dxfId="2301" priority="770">
      <formula>$B2456="Descargado"</formula>
    </cfRule>
    <cfRule type="expression" dxfId="2302" priority="769">
      <formula>$B2456="Liberado"</formula>
    </cfRule>
  </conditionalFormatting>
  <conditionalFormatting sqref="B2462">
    <cfRule type="expression" dxfId="2295" priority="752">
      <formula>$B2462="Arribado"</formula>
    </cfRule>
    <cfRule type="expression" dxfId="2302" priority="745">
      <formula>$B2462="Liberado"</formula>
    </cfRule>
    <cfRule type="expression" dxfId="2301" priority="746">
      <formula>$B2462="Descargado"</formula>
    </cfRule>
    <cfRule type="expression" dxfId="2300" priority="747">
      <formula>$B2462="Frontera"</formula>
    </cfRule>
    <cfRule type="expression" dxfId="2299" priority="748">
      <formula>$B2462="Cargado"</formula>
    </cfRule>
    <cfRule type="expression" dxfId="2298" priority="749">
      <formula>$B2462="Cancelado"</formula>
    </cfRule>
    <cfRule type="expression" dxfId="2" priority="750">
      <formula>$B2462="Confirmado"</formula>
    </cfRule>
    <cfRule type="expression" dxfId="2296" priority="751">
      <formula>$B2462="Solicitado"</formula>
    </cfRule>
  </conditionalFormatting>
  <conditionalFormatting sqref="B2463:B2470">
    <cfRule type="expression" dxfId="2298" priority="709">
      <formula>$B2463="Cancelado"</formula>
    </cfRule>
    <cfRule type="expression" dxfId="2300" priority="707">
      <formula>$B2463="Frontera"</formula>
    </cfRule>
    <cfRule type="expression" dxfId="2299" priority="708">
      <formula>$B2463="Cargado"</formula>
    </cfRule>
    <cfRule type="expression" dxfId="2" priority="710">
      <formula>$B2463="Confirmado"</formula>
    </cfRule>
    <cfRule type="expression" dxfId="2296" priority="711">
      <formula>$B2463="Solicitado"</formula>
    </cfRule>
    <cfRule type="expression" dxfId="2295" priority="712">
      <formula>$B2463="Arribado"</formula>
    </cfRule>
    <cfRule type="expression" dxfId="2302" priority="705">
      <formula>$B2463="Liberado"</formula>
    </cfRule>
    <cfRule type="expression" dxfId="2301" priority="706">
      <formula>$B2463="Descargado"</formula>
    </cfRule>
  </conditionalFormatting>
  <conditionalFormatting sqref="B2471">
    <cfRule type="expression" dxfId="2" priority="670">
      <formula>$B2471="Confirmado"</formula>
    </cfRule>
    <cfRule type="expression" dxfId="2296" priority="671">
      <formula>$B2471="Solicitado"</formula>
    </cfRule>
    <cfRule type="expression" dxfId="2295" priority="672">
      <formula>$B2471="Arribado"</formula>
    </cfRule>
    <cfRule type="expression" dxfId="2302" priority="665">
      <formula>$B2471="Liberado"</formula>
    </cfRule>
    <cfRule type="expression" dxfId="2301" priority="666">
      <formula>$B2471="Descargado"</formula>
    </cfRule>
    <cfRule type="expression" dxfId="2300" priority="667">
      <formula>$B2471="Frontera"</formula>
    </cfRule>
    <cfRule type="expression" dxfId="2299" priority="668">
      <formula>$B2471="Cargado"</formula>
    </cfRule>
    <cfRule type="expression" dxfId="2298" priority="669">
      <formula>$B2471="Cancelado"</formula>
    </cfRule>
  </conditionalFormatting>
  <conditionalFormatting sqref="B2472">
    <cfRule type="expression" dxfId="2298" priority="613">
      <formula>$B2472="Cancelado"</formula>
    </cfRule>
    <cfRule type="expression" dxfId="2" priority="614">
      <formula>$B2472="Confirmado"</formula>
    </cfRule>
    <cfRule type="expression" dxfId="2296" priority="615">
      <formula>$B2472="Solicitado"</formula>
    </cfRule>
    <cfRule type="expression" dxfId="2295" priority="616">
      <formula>$B2472="Arribado"</formula>
    </cfRule>
    <cfRule type="expression" dxfId="2302" priority="609">
      <formula>$B2472="Liberado"</formula>
    </cfRule>
    <cfRule type="expression" dxfId="2301" priority="610">
      <formula>$B2472="Descargado"</formula>
    </cfRule>
    <cfRule type="expression" dxfId="2300" priority="611">
      <formula>$B2472="Frontera"</formula>
    </cfRule>
    <cfRule type="expression" dxfId="2299" priority="612">
      <formula>$B2472="Cargado"</formula>
    </cfRule>
  </conditionalFormatting>
  <conditionalFormatting sqref="B2473:B2474">
    <cfRule type="expression" dxfId="2301" priority="586">
      <formula>$B2473="Descargado"</formula>
    </cfRule>
    <cfRule type="expression" dxfId="2295" priority="592">
      <formula>$B2473="Arribado"</formula>
    </cfRule>
    <cfRule type="expression" dxfId="2296" priority="591">
      <formula>$B2473="Solicitado"</formula>
    </cfRule>
    <cfRule type="expression" dxfId="2" priority="590">
      <formula>$B2473="Confirmado"</formula>
    </cfRule>
    <cfRule type="expression" dxfId="2298" priority="589">
      <formula>$B2473="Cancelado"</formula>
    </cfRule>
    <cfRule type="expression" dxfId="2299" priority="588">
      <formula>$B2473="Cargado"</formula>
    </cfRule>
    <cfRule type="expression" dxfId="2300" priority="587">
      <formula>$B2473="Frontera"</formula>
    </cfRule>
    <cfRule type="expression" dxfId="2302" priority="585">
      <formula>$B2473="Liberado"</formula>
    </cfRule>
  </conditionalFormatting>
  <conditionalFormatting sqref="B2475">
    <cfRule type="expression" dxfId="2296" priority="567">
      <formula>$B2475="Solicitado"</formula>
    </cfRule>
    <cfRule type="expression" dxfId="2" priority="566">
      <formula>$B2475="Confirmado"</formula>
    </cfRule>
    <cfRule type="expression" dxfId="2298" priority="565">
      <formula>$B2475="Cancelado"</formula>
    </cfRule>
    <cfRule type="expression" dxfId="2299" priority="564">
      <formula>$B2475="Cargado"</formula>
    </cfRule>
    <cfRule type="expression" dxfId="2302" priority="561">
      <formula>$B2475="Liberado"</formula>
    </cfRule>
    <cfRule type="expression" dxfId="2295" priority="568">
      <formula>$B2475="Arribado"</formula>
    </cfRule>
    <cfRule type="expression" dxfId="2300" priority="563">
      <formula>$B2475="Frontera"</formula>
    </cfRule>
    <cfRule type="expression" dxfId="2301" priority="562">
      <formula>$B2475="Descargado"</formula>
    </cfRule>
  </conditionalFormatting>
  <conditionalFormatting sqref="B2476 B2478">
    <cfRule type="expression" dxfId="2301" priority="538">
      <formula>$B2476="Descargado"</formula>
    </cfRule>
    <cfRule type="expression" dxfId="2296" priority="543">
      <formula>$B2476="Solicitado"</formula>
    </cfRule>
    <cfRule type="expression" dxfId="2" priority="542">
      <formula>$B2476="Confirmado"</formula>
    </cfRule>
    <cfRule type="expression" dxfId="2298" priority="541">
      <formula>$B2476="Cancelado"</formula>
    </cfRule>
    <cfRule type="expression" dxfId="2299" priority="540">
      <formula>$B2476="Cargado"</formula>
    </cfRule>
    <cfRule type="expression" dxfId="2302" priority="537">
      <formula>$B2476="Liberado"</formula>
    </cfRule>
    <cfRule type="expression" dxfId="2300" priority="539">
      <formula>$B2476="Frontera"</formula>
    </cfRule>
    <cfRule type="expression" dxfId="2295" priority="544">
      <formula>$B2476="Arribado"</formula>
    </cfRule>
  </conditionalFormatting>
  <conditionalFormatting sqref="B2477">
    <cfRule type="expression" dxfId="2299" priority="508">
      <formula>$B2477="Cargado"</formula>
    </cfRule>
    <cfRule type="expression" dxfId="2300" priority="507">
      <formula>$B2477="Frontera"</formula>
    </cfRule>
    <cfRule type="expression" dxfId="2301" priority="506">
      <formula>$B2477="Descargado"</formula>
    </cfRule>
    <cfRule type="expression" dxfId="2302" priority="505">
      <formula>$B2477="Liberado"</formula>
    </cfRule>
    <cfRule type="expression" dxfId="2295" priority="512">
      <formula>$B2477="Arribado"</formula>
    </cfRule>
    <cfRule type="expression" dxfId="2298" priority="509">
      <formula>$B2477="Cancelado"</formula>
    </cfRule>
    <cfRule type="expression" dxfId="2" priority="510">
      <formula>$B2477="Confirmado"</formula>
    </cfRule>
    <cfRule type="expression" dxfId="2296" priority="511">
      <formula>$B2477="Solicitado"</formula>
    </cfRule>
  </conditionalFormatting>
  <conditionalFormatting sqref="B2479">
    <cfRule type="expression" dxfId="2295" priority="480">
      <formula>$B2479="Arribado"</formula>
    </cfRule>
    <cfRule type="expression" dxfId="2296" priority="479">
      <formula>$B2479="Solicitado"</formula>
    </cfRule>
    <cfRule type="expression" dxfId="2298" priority="477">
      <formula>$B2479="Cancelado"</formula>
    </cfRule>
    <cfRule type="expression" dxfId="2299" priority="476">
      <formula>$B2479="Cargado"</formula>
    </cfRule>
    <cfRule type="expression" dxfId="2" priority="478">
      <formula>$B2479="Confirmado"</formula>
    </cfRule>
    <cfRule type="expression" dxfId="2301" priority="474">
      <formula>$B2479="Descargado"</formula>
    </cfRule>
    <cfRule type="expression" dxfId="2302" priority="473">
      <formula>$B2479="Liberado"</formula>
    </cfRule>
    <cfRule type="expression" dxfId="2300" priority="475">
      <formula>$B2479="Frontera"</formula>
    </cfRule>
  </conditionalFormatting>
  <conditionalFormatting sqref="B2480:B2486">
    <cfRule type="expression" dxfId="2300" priority="635">
      <formula>$B2480="Frontera"</formula>
    </cfRule>
    <cfRule type="expression" dxfId="2302" priority="633">
      <formula>$B2480="Liberado"</formula>
    </cfRule>
    <cfRule type="expression" dxfId="2301" priority="634">
      <formula>$B2480="Descargado"</formula>
    </cfRule>
    <cfRule type="expression" dxfId="2" priority="638">
      <formula>$B2480="Confirmado"</formula>
    </cfRule>
    <cfRule type="expression" dxfId="2299" priority="636">
      <formula>$B2480="Cargado"</formula>
    </cfRule>
    <cfRule type="expression" dxfId="2298" priority="637">
      <formula>$B2480="Cancelado"</formula>
    </cfRule>
    <cfRule type="expression" dxfId="2296" priority="639">
      <formula>$B2480="Solicitado"</formula>
    </cfRule>
    <cfRule type="expression" dxfId="2295" priority="640">
      <formula>$B2480="Arribado"</formula>
    </cfRule>
  </conditionalFormatting>
  <conditionalFormatting sqref="B2487">
    <cfRule type="expression" dxfId="2298" priority="453">
      <formula>$B2487="Cancelado"</formula>
    </cfRule>
    <cfRule type="expression" dxfId="2" priority="454">
      <formula>$B2487="Confirmado"</formula>
    </cfRule>
    <cfRule type="expression" dxfId="2296" priority="455">
      <formula>$B2487="Solicitado"</formula>
    </cfRule>
    <cfRule type="expression" dxfId="2295" priority="456">
      <formula>$B2487="Arribado"</formula>
    </cfRule>
    <cfRule type="expression" dxfId="2302" priority="449">
      <formula>$B2487="Liberado"</formula>
    </cfRule>
    <cfRule type="expression" dxfId="2301" priority="450">
      <formula>$B2487="Descargado"</formula>
    </cfRule>
    <cfRule type="expression" dxfId="2300" priority="451">
      <formula>$B2487="Frontera"</formula>
    </cfRule>
    <cfRule type="expression" dxfId="2299" priority="452">
      <formula>$B2487="Cargado"</formula>
    </cfRule>
  </conditionalFormatting>
  <conditionalFormatting sqref="B2488:B2496">
    <cfRule type="expression" dxfId="2302" priority="433">
      <formula>$B2488="Liberado"</formula>
    </cfRule>
    <cfRule type="expression" dxfId="2301" priority="434">
      <formula>$B2488="Descargado"</formula>
    </cfRule>
    <cfRule type="expression" dxfId="2300" priority="435">
      <formula>$B2488="Frontera"</formula>
    </cfRule>
    <cfRule type="expression" dxfId="2298" priority="437">
      <formula>$B2488="Cancelado"</formula>
    </cfRule>
    <cfRule type="expression" dxfId="2" priority="438">
      <formula>$B2488="Confirmado"</formula>
    </cfRule>
    <cfRule type="expression" dxfId="2296" priority="439">
      <formula>$B2488="Solicitado"</formula>
    </cfRule>
    <cfRule type="expression" dxfId="2295" priority="440">
      <formula>$B2488="Arribado"</formula>
    </cfRule>
    <cfRule type="expression" dxfId="2299" priority="436">
      <formula>$B2488="Cargado"</formula>
    </cfRule>
  </conditionalFormatting>
  <conditionalFormatting sqref="B2497">
    <cfRule type="expression" dxfId="2295" priority="424">
      <formula>$B2497="Arribado"</formula>
    </cfRule>
    <cfRule type="expression" dxfId="2300" priority="419">
      <formula>$B2497="Frontera"</formula>
    </cfRule>
    <cfRule type="expression" dxfId="2302" priority="417">
      <formula>$B2497="Liberado"</formula>
    </cfRule>
    <cfRule type="expression" dxfId="2301" priority="418">
      <formula>$B2497="Descargado"</formula>
    </cfRule>
    <cfRule type="expression" dxfId="2296" priority="423">
      <formula>$B2497="Solicitado"</formula>
    </cfRule>
    <cfRule type="expression" dxfId="2299" priority="420">
      <formula>$B2497="Cargado"</formula>
    </cfRule>
    <cfRule type="expression" dxfId="2" priority="422">
      <formula>$B2497="Confirmado"</formula>
    </cfRule>
    <cfRule type="expression" dxfId="2298" priority="421">
      <formula>$B2497="Cancelado"</formula>
    </cfRule>
  </conditionalFormatting>
  <conditionalFormatting sqref="B2498">
    <cfRule type="expression" dxfId="2298" priority="405">
      <formula>$B2498="Cancelado"</formula>
    </cfRule>
    <cfRule type="expression" dxfId="2" priority="406">
      <formula>$B2498="Confirmado"</formula>
    </cfRule>
    <cfRule type="expression" dxfId="2302" priority="401">
      <formula>$B2498="Liberado"</formula>
    </cfRule>
    <cfRule type="expression" dxfId="2296" priority="407">
      <formula>$B2498="Solicitado"</formula>
    </cfRule>
    <cfRule type="expression" dxfId="2301" priority="402">
      <formula>$B2498="Descargado"</formula>
    </cfRule>
    <cfRule type="expression" dxfId="2300" priority="403">
      <formula>$B2498="Frontera"</formula>
    </cfRule>
    <cfRule type="expression" dxfId="2295" priority="408">
      <formula>$B2498="Arribado"</formula>
    </cfRule>
    <cfRule type="expression" dxfId="2299" priority="404">
      <formula>$B2498="Cargado"</formula>
    </cfRule>
  </conditionalFormatting>
  <conditionalFormatting sqref="B2499:B2513">
    <cfRule type="expression" dxfId="2296" priority="383">
      <formula>$B2499="Solicitado"</formula>
    </cfRule>
    <cfRule type="expression" dxfId="2" priority="382">
      <formula>$B2499="Confirmado"</formula>
    </cfRule>
    <cfRule type="expression" dxfId="2298" priority="381">
      <formula>$B2499="Cancelado"</formula>
    </cfRule>
    <cfRule type="expression" dxfId="2299" priority="380">
      <formula>$B2499="Cargado"</formula>
    </cfRule>
    <cfRule type="expression" dxfId="2300" priority="379">
      <formula>$B2499="Frontera"</formula>
    </cfRule>
    <cfRule type="expression" dxfId="2301" priority="378">
      <formula>$B2499="Descargado"</formula>
    </cfRule>
    <cfRule type="expression" dxfId="2302" priority="377">
      <formula>$B2499="Liberado"</formula>
    </cfRule>
    <cfRule type="expression" dxfId="2295" priority="384">
      <formula>$B2499="Arribado"</formula>
    </cfRule>
  </conditionalFormatting>
  <conditionalFormatting sqref="B2514">
    <cfRule type="expression" dxfId="2298" priority="301">
      <formula>$B2514="Cancelado"</formula>
    </cfRule>
    <cfRule type="expression" dxfId="2302" priority="297">
      <formula>$B2514="Liberado"</formula>
    </cfRule>
    <cfRule type="expression" dxfId="2" priority="302">
      <formula>$B2514="Confirmado"</formula>
    </cfRule>
    <cfRule type="expression" dxfId="2296" priority="303">
      <formula>$B2514="Solicitado"</formula>
    </cfRule>
    <cfRule type="expression" dxfId="2295" priority="304">
      <formula>$B2514="Arribado"</formula>
    </cfRule>
    <cfRule type="expression" dxfId="2300" priority="299">
      <formula>$B2514="Frontera"</formula>
    </cfRule>
    <cfRule type="expression" dxfId="2301" priority="298">
      <formula>$B2514="Descargado"</formula>
    </cfRule>
    <cfRule type="expression" dxfId="2299" priority="300">
      <formula>$B2514="Cargado"</formula>
    </cfRule>
  </conditionalFormatting>
  <conditionalFormatting sqref="B2515">
    <cfRule type="expression" dxfId="2301" priority="202">
      <formula>$B2515="Descargado"</formula>
    </cfRule>
    <cfRule type="expression" dxfId="2302" priority="201">
      <formula>$B2515="Liberado"</formula>
    </cfRule>
    <cfRule type="expression" dxfId="2296" priority="207">
      <formula>$B2515="Solicitado"</formula>
    </cfRule>
    <cfRule type="expression" dxfId="2295" priority="208">
      <formula>$B2515="Arribado"</formula>
    </cfRule>
    <cfRule type="expression" dxfId="2" priority="206">
      <formula>$B2515="Confirmado"</formula>
    </cfRule>
    <cfRule type="expression" dxfId="2298" priority="205">
      <formula>$B2515="Cancelado"</formula>
    </cfRule>
    <cfRule type="expression" dxfId="2299" priority="204">
      <formula>$B2515="Cargado"</formula>
    </cfRule>
    <cfRule type="expression" dxfId="2300" priority="203">
      <formula>$B2515="Frontera"</formula>
    </cfRule>
  </conditionalFormatting>
  <conditionalFormatting sqref="B3319">
    <cfRule type="expression" dxfId="2302" priority="721">
      <formula>$B3319="Liberado"</formula>
    </cfRule>
    <cfRule type="expression" dxfId="2301" priority="722">
      <formula>$B3319="Descargado"</formula>
    </cfRule>
    <cfRule type="expression" dxfId="2300" priority="723">
      <formula>$B3319="Frontera"</formula>
    </cfRule>
    <cfRule type="expression" dxfId="2299" priority="724">
      <formula>$B3319="Cargado"</formula>
    </cfRule>
    <cfRule type="expression" dxfId="2298" priority="725">
      <formula>$B3319="Cancelado"</formula>
    </cfRule>
    <cfRule type="expression" dxfId="2" priority="726">
      <formula>$B3319="Confirmado"</formula>
    </cfRule>
    <cfRule type="expression" dxfId="2296" priority="727">
      <formula>$B3319="Solicitado"</formula>
    </cfRule>
    <cfRule type="expression" dxfId="2295" priority="728">
      <formula>$B3319="Arribado"</formula>
    </cfRule>
  </conditionalFormatting>
  <conditionalFormatting sqref="B3321">
    <cfRule type="expression" dxfId="2295" priority="27025">
      <formula>$B3321="Arribado"</formula>
    </cfRule>
    <cfRule type="expression" dxfId="2302" priority="26970">
      <formula>$B3321="Liberado"</formula>
    </cfRule>
    <cfRule type="expression" dxfId="2301" priority="26971">
      <formula>$B3321="Descargado"</formula>
    </cfRule>
    <cfRule type="expression" dxfId="2300" priority="26972">
      <formula>$B3321="Frontera"</formula>
    </cfRule>
    <cfRule type="expression" dxfId="2299" priority="27005">
      <formula>$B3321="Cargado"</formula>
    </cfRule>
    <cfRule type="expression" dxfId="2296" priority="26976">
      <formula>$B3321="Solicitado"</formula>
    </cfRule>
    <cfRule type="expression" dxfId="2299" priority="26973">
      <formula>$B3321="Cargado"</formula>
    </cfRule>
    <cfRule type="expression" dxfId="2295" priority="26977">
      <formula>$B3321="Arribado"</formula>
    </cfRule>
    <cfRule type="expression" dxfId="2302" priority="26986">
      <formula>$B3321="Liberado"</formula>
    </cfRule>
    <cfRule type="expression" dxfId="2301" priority="26987">
      <formula>$B3321="Descargado"</formula>
    </cfRule>
    <cfRule type="expression" dxfId="2300" priority="26988">
      <formula>$B3321="Frontera"</formula>
    </cfRule>
    <cfRule type="expression" dxfId="2299" priority="26989">
      <formula>$B3321="Cargado"</formula>
    </cfRule>
    <cfRule type="expression" dxfId="2298" priority="26990">
      <formula>$B3321="Cancelado"</formula>
    </cfRule>
    <cfRule type="expression" dxfId="2" priority="26991">
      <formula>$B3321="Confirmado"</formula>
    </cfRule>
    <cfRule type="expression" dxfId="2296" priority="26992">
      <formula>$B3321="Solicitado"</formula>
    </cfRule>
    <cfRule type="expression" dxfId="2295" priority="26993">
      <formula>$B3321="Arribado"</formula>
    </cfRule>
    <cfRule type="expression" dxfId="2302" priority="27002">
      <formula>$B3321="Liberado"</formula>
    </cfRule>
    <cfRule type="expression" dxfId="2301" priority="27003">
      <formula>$B3321="Descargado"</formula>
    </cfRule>
    <cfRule type="expression" dxfId="2300" priority="27004">
      <formula>$B3321="Frontera"</formula>
    </cfRule>
    <cfRule type="expression" dxfId="2298" priority="27006">
      <formula>$B3321="Cancelado"</formula>
    </cfRule>
    <cfRule type="expression" dxfId="2" priority="27007">
      <formula>$B3321="Confirmado"</formula>
    </cfRule>
    <cfRule type="expression" dxfId="2296" priority="27008">
      <formula>$B3321="Solicitado"</formula>
    </cfRule>
    <cfRule type="expression" dxfId="2295" priority="27009">
      <formula>$B3321="Arribado"</formula>
    </cfRule>
    <cfRule type="expression" dxfId="2302" priority="27018">
      <formula>$B3321="Liberado"</formula>
    </cfRule>
    <cfRule type="expression" dxfId="2301" priority="27019">
      <formula>$B3321="Descargado"</formula>
    </cfRule>
    <cfRule type="expression" dxfId="2300" priority="27020">
      <formula>$B3321="Frontera"</formula>
    </cfRule>
    <cfRule type="expression" dxfId="2299" priority="27021">
      <formula>$B3321="Cargado"</formula>
    </cfRule>
    <cfRule type="expression" dxfId="2298" priority="27022">
      <formula>$B3321="Cancelado"</formula>
    </cfRule>
    <cfRule type="expression" dxfId="2" priority="26975">
      <formula>$B3321="Confirmado"</formula>
    </cfRule>
    <cfRule type="expression" dxfId="2" priority="27023">
      <formula>$B3321="Confirmado"</formula>
    </cfRule>
    <cfRule type="expression" dxfId="2298" priority="26974">
      <formula>$B3321="Cancelado"</formula>
    </cfRule>
    <cfRule type="expression" dxfId="2296" priority="27024">
      <formula>$B3321="Solicitado"</formula>
    </cfRule>
  </conditionalFormatting>
  <conditionalFormatting sqref="B61:C61">
    <cfRule type="expression" dxfId="2" priority="70873">
      <formula>$B61="Confirmado"</formula>
    </cfRule>
    <cfRule type="expression" dxfId="2298" priority="70872">
      <formula>$B61="Cancelado"</formula>
    </cfRule>
    <cfRule type="expression" dxfId="2299" priority="70871">
      <formula>$B61="Cargado"</formula>
    </cfRule>
    <cfRule type="expression" dxfId="2300" priority="70870">
      <formula>$B61="Frontera"</formula>
    </cfRule>
    <cfRule type="expression" dxfId="2301" priority="70869">
      <formula>$B61="Descargado"</formula>
    </cfRule>
    <cfRule type="expression" dxfId="2296" priority="70874">
      <formula>$B61="Solicitado"</formula>
    </cfRule>
    <cfRule type="expression" dxfId="2295" priority="70875">
      <formula>$B61="Arribado"</formula>
    </cfRule>
  </conditionalFormatting>
  <conditionalFormatting sqref="B62:C67">
    <cfRule type="expression" dxfId="2301" priority="70813">
      <formula>$B62="Descargado"</formula>
    </cfRule>
    <cfRule type="expression" dxfId="2295" priority="70819">
      <formula>$B62="Arribado"</formula>
    </cfRule>
    <cfRule type="expression" dxfId="2296" priority="70818">
      <formula>$B62="Solicitado"</formula>
    </cfRule>
    <cfRule type="expression" dxfId="2" priority="70817">
      <formula>$B62="Confirmado"</formula>
    </cfRule>
    <cfRule type="expression" dxfId="2298" priority="70816">
      <formula>$B62="Cancelado"</formula>
    </cfRule>
    <cfRule type="expression" dxfId="2300" priority="70814">
      <formula>$B62="Frontera"</formula>
    </cfRule>
    <cfRule type="expression" dxfId="2299" priority="70815">
      <formula>$B62="Cargado"</formula>
    </cfRule>
  </conditionalFormatting>
  <conditionalFormatting sqref="B68:C70">
    <cfRule type="expression" dxfId="2298" priority="70728">
      <formula>$B68="Cancelado"</formula>
    </cfRule>
    <cfRule type="expression" dxfId="2" priority="70729">
      <formula>$B68="Confirmado"</formula>
    </cfRule>
    <cfRule type="expression" dxfId="2296" priority="70730">
      <formula>$B68="Solicitado"</formula>
    </cfRule>
    <cfRule type="expression" dxfId="2295" priority="70731">
      <formula>$B68="Arribado"</formula>
    </cfRule>
    <cfRule type="expression" dxfId="2301" priority="70725">
      <formula>$B68="Descargado"</formula>
    </cfRule>
    <cfRule type="expression" dxfId="2300" priority="70726">
      <formula>$B68="Frontera"</formula>
    </cfRule>
    <cfRule type="expression" dxfId="2299" priority="70727">
      <formula>$B68="Cargado"</formula>
    </cfRule>
  </conditionalFormatting>
  <conditionalFormatting sqref="B71:C71">
    <cfRule type="expression" dxfId="2300" priority="70662">
      <formula>$B71="Frontera"</formula>
    </cfRule>
    <cfRule type="expression" dxfId="2301" priority="70661">
      <formula>$B71="Descargado"</formula>
    </cfRule>
    <cfRule type="expression" dxfId="2295" priority="70667">
      <formula>$B71="Arribado"</formula>
    </cfRule>
    <cfRule type="expression" dxfId="2" priority="70665">
      <formula>$B71="Confirmado"</formula>
    </cfRule>
    <cfRule type="expression" dxfId="2298" priority="70664">
      <formula>$B71="Cancelado"</formula>
    </cfRule>
    <cfRule type="expression" dxfId="2296" priority="70666">
      <formula>$B71="Solicitado"</formula>
    </cfRule>
    <cfRule type="expression" dxfId="2299" priority="70663">
      <formula>$B71="Cargado"</formula>
    </cfRule>
  </conditionalFormatting>
  <conditionalFormatting sqref="B72:C76">
    <cfRule type="expression" dxfId="2295" priority="70595">
      <formula>$B72="Arribado"</formula>
    </cfRule>
    <cfRule type="expression" dxfId="2300" priority="70590">
      <formula>$B72="Frontera"</formula>
    </cfRule>
    <cfRule type="expression" dxfId="2299" priority="70591">
      <formula>$B72="Cargado"</formula>
    </cfRule>
    <cfRule type="expression" dxfId="2" priority="70593">
      <formula>$B72="Confirmado"</formula>
    </cfRule>
    <cfRule type="expression" dxfId="2296" priority="70594">
      <formula>$B72="Solicitado"</formula>
    </cfRule>
    <cfRule type="expression" dxfId="2301" priority="70589">
      <formula>$B72="Descargado"</formula>
    </cfRule>
    <cfRule type="expression" dxfId="2298" priority="70592">
      <formula>$B72="Cancelado"</formula>
    </cfRule>
  </conditionalFormatting>
  <conditionalFormatting sqref="B77:C77">
    <cfRule type="expression" dxfId="2299" priority="70519">
      <formula>$B77="Cargado"</formula>
    </cfRule>
    <cfRule type="expression" dxfId="2300" priority="70518">
      <formula>$B77="Frontera"</formula>
    </cfRule>
    <cfRule type="expression" dxfId="2298" priority="70520">
      <formula>$B77="Cancelado"</formula>
    </cfRule>
    <cfRule type="expression" dxfId="2" priority="70521">
      <formula>$B77="Confirmado"</formula>
    </cfRule>
    <cfRule type="expression" dxfId="2296" priority="70522">
      <formula>$B77="Solicitado"</formula>
    </cfRule>
    <cfRule type="expression" dxfId="2301" priority="70517">
      <formula>$B77="Descargado"</formula>
    </cfRule>
    <cfRule type="expression" dxfId="2295" priority="70523">
      <formula>$B77="Arribado"</formula>
    </cfRule>
  </conditionalFormatting>
  <conditionalFormatting sqref="B78:C79">
    <cfRule type="expression" dxfId="2295" priority="70379">
      <formula>$B78="Arribado"</formula>
    </cfRule>
    <cfRule type="expression" dxfId="2296" priority="70378">
      <formula>$B78="Solicitado"</formula>
    </cfRule>
    <cfRule type="expression" dxfId="2" priority="70377">
      <formula>$B78="Confirmado"</formula>
    </cfRule>
    <cfRule type="expression" dxfId="2298" priority="70376">
      <formula>$B78="Cancelado"</formula>
    </cfRule>
    <cfRule type="expression" dxfId="2299" priority="70375">
      <formula>$B78="Cargado"</formula>
    </cfRule>
    <cfRule type="expression" dxfId="2300" priority="70374">
      <formula>$B78="Frontera"</formula>
    </cfRule>
    <cfRule type="expression" dxfId="2301" priority="70373">
      <formula>$B78="Descargado"</formula>
    </cfRule>
  </conditionalFormatting>
  <conditionalFormatting sqref="B80:C81">
    <cfRule type="expression" dxfId="2298" priority="70304">
      <formula>$B80="Cancelado"</formula>
    </cfRule>
    <cfRule type="expression" dxfId="2300" priority="70302">
      <formula>$B80="Frontera"</formula>
    </cfRule>
    <cfRule type="expression" dxfId="2" priority="70305">
      <formula>$B80="Confirmado"</formula>
    </cfRule>
    <cfRule type="expression" dxfId="2296" priority="70306">
      <formula>$B80="Solicitado"</formula>
    </cfRule>
    <cfRule type="expression" dxfId="2295" priority="70307">
      <formula>$B80="Arribado"</formula>
    </cfRule>
    <cfRule type="expression" dxfId="2301" priority="70301">
      <formula>$B80="Descargado"</formula>
    </cfRule>
    <cfRule type="expression" dxfId="2299" priority="70303">
      <formula>$B80="Cargado"</formula>
    </cfRule>
  </conditionalFormatting>
  <conditionalFormatting sqref="B82:C82">
    <cfRule type="expression" dxfId="2" priority="70449">
      <formula>$B82="Confirmado"</formula>
    </cfRule>
    <cfRule type="expression" dxfId="2301" priority="70445">
      <formula>$B82="Descargado"</formula>
    </cfRule>
    <cfRule type="expression" dxfId="2299" priority="70447">
      <formula>$B82="Cargado"</formula>
    </cfRule>
    <cfRule type="expression" dxfId="2298" priority="70448">
      <formula>$B82="Cancelado"</formula>
    </cfRule>
    <cfRule type="expression" dxfId="2295" priority="70451">
      <formula>$B82="Arribado"</formula>
    </cfRule>
    <cfRule type="expression" dxfId="2300" priority="70446">
      <formula>$B82="Frontera"</formula>
    </cfRule>
    <cfRule type="expression" dxfId="2296" priority="70450">
      <formula>$B82="Solicitado"</formula>
    </cfRule>
  </conditionalFormatting>
  <conditionalFormatting sqref="B83:C83">
    <cfRule type="expression" dxfId="2296" priority="70234">
      <formula>$B83="Solicitado"</formula>
    </cfRule>
    <cfRule type="expression" dxfId="2295" priority="70235">
      <formula>$B83="Arribado"</formula>
    </cfRule>
    <cfRule type="expression" dxfId="2" priority="70233">
      <formula>$B83="Confirmado"</formula>
    </cfRule>
    <cfRule type="expression" dxfId="2298" priority="70232">
      <formula>$B83="Cancelado"</formula>
    </cfRule>
    <cfRule type="expression" dxfId="2299" priority="70231">
      <formula>$B83="Cargado"</formula>
    </cfRule>
    <cfRule type="expression" dxfId="2300" priority="70230">
      <formula>$B83="Frontera"</formula>
    </cfRule>
    <cfRule type="expression" dxfId="2301" priority="70229">
      <formula>$B83="Descargado"</formula>
    </cfRule>
  </conditionalFormatting>
  <conditionalFormatting sqref="B84:C93">
    <cfRule type="expression" dxfId="2298" priority="70160">
      <formula>$B84="Cancelado"</formula>
    </cfRule>
    <cfRule type="expression" dxfId="2299" priority="70159">
      <formula>$B84="Cargado"</formula>
    </cfRule>
    <cfRule type="expression" dxfId="2300" priority="70158">
      <formula>$B84="Frontera"</formula>
    </cfRule>
    <cfRule type="expression" dxfId="2301" priority="70157">
      <formula>$B84="Descargado"</formula>
    </cfRule>
    <cfRule type="expression" dxfId="2295" priority="70163">
      <formula>$B84="Arribado"</formula>
    </cfRule>
    <cfRule type="expression" dxfId="2296" priority="70162">
      <formula>$B84="Solicitado"</formula>
    </cfRule>
    <cfRule type="expression" dxfId="2" priority="70161">
      <formula>$B84="Confirmado"</formula>
    </cfRule>
  </conditionalFormatting>
  <conditionalFormatting sqref="B94:C94">
    <cfRule type="expression" dxfId="2296" priority="70090">
      <formula>$B94="Solicitado"</formula>
    </cfRule>
    <cfRule type="expression" dxfId="2295" priority="70091">
      <formula>$B94="Arribado"</formula>
    </cfRule>
    <cfRule type="expression" dxfId="2301" priority="70085">
      <formula>$B94="Descargado"</formula>
    </cfRule>
    <cfRule type="expression" dxfId="2" priority="70089">
      <formula>$B94="Confirmado"</formula>
    </cfRule>
    <cfRule type="expression" dxfId="2299" priority="70087">
      <formula>$B94="Cargado"</formula>
    </cfRule>
    <cfRule type="expression" dxfId="2300" priority="70086">
      <formula>$B94="Frontera"</formula>
    </cfRule>
    <cfRule type="expression" dxfId="2298" priority="70088">
      <formula>$B94="Cancelado"</formula>
    </cfRule>
  </conditionalFormatting>
  <conditionalFormatting sqref="B104:C107">
    <cfRule type="expression" dxfId="2300" priority="70014">
      <formula>$B104="Frontera"</formula>
    </cfRule>
    <cfRule type="expression" dxfId="2295" priority="70019">
      <formula>$B104="Arribado"</formula>
    </cfRule>
    <cfRule type="expression" dxfId="2296" priority="70018">
      <formula>$B104="Solicitado"</formula>
    </cfRule>
    <cfRule type="expression" dxfId="2" priority="70017">
      <formula>$B104="Confirmado"</formula>
    </cfRule>
    <cfRule type="expression" dxfId="2298" priority="70016">
      <formula>$B104="Cancelado"</formula>
    </cfRule>
    <cfRule type="expression" dxfId="2299" priority="70015">
      <formula>$B104="Cargado"</formula>
    </cfRule>
    <cfRule type="expression" dxfId="2301" priority="70013">
      <formula>$B104="Descargado"</formula>
    </cfRule>
  </conditionalFormatting>
  <conditionalFormatting sqref="B108:C108">
    <cfRule type="expression" dxfId="2295" priority="69795">
      <formula>$B108="Arribado"</formula>
    </cfRule>
    <cfRule type="expression" dxfId="2299" priority="69791">
      <formula>$B108="Cargado"</formula>
    </cfRule>
    <cfRule type="expression" dxfId="2298" priority="69792">
      <formula>$B108="Cancelado"</formula>
    </cfRule>
    <cfRule type="expression" dxfId="2301" priority="69789">
      <formula>$B108="Descargado"</formula>
    </cfRule>
    <cfRule type="expression" dxfId="2" priority="69793">
      <formula>$B108="Confirmado"</formula>
    </cfRule>
    <cfRule type="expression" dxfId="2296" priority="69794">
      <formula>$B108="Solicitado"</formula>
    </cfRule>
    <cfRule type="expression" dxfId="2300" priority="69790">
      <formula>$B108="Frontera"</formula>
    </cfRule>
  </conditionalFormatting>
  <conditionalFormatting sqref="B109:C121">
    <cfRule type="expression" dxfId="2299" priority="69719">
      <formula>$B109="Cargado"</formula>
    </cfRule>
    <cfRule type="expression" dxfId="2300" priority="69718">
      <formula>$B109="Frontera"</formula>
    </cfRule>
    <cfRule type="expression" dxfId="2296" priority="69722">
      <formula>$B109="Solicitado"</formula>
    </cfRule>
    <cfRule type="expression" dxfId="2295" priority="69723">
      <formula>$B109="Arribado"</formula>
    </cfRule>
    <cfRule type="expression" dxfId="2" priority="69721">
      <formula>$B109="Confirmado"</formula>
    </cfRule>
    <cfRule type="expression" dxfId="2298" priority="69720">
      <formula>$B109="Cancelado"</formula>
    </cfRule>
    <cfRule type="expression" dxfId="2301" priority="69717">
      <formula>$B109="Descargado"</formula>
    </cfRule>
  </conditionalFormatting>
  <conditionalFormatting sqref="B122:C122">
    <cfRule type="expression" dxfId="2298" priority="69624">
      <formula>$B122="Cancelado"</formula>
    </cfRule>
    <cfRule type="expression" dxfId="2301" priority="69621">
      <formula>$B122="Descargado"</formula>
    </cfRule>
    <cfRule type="expression" dxfId="2300" priority="69622">
      <formula>$B122="Frontera"</formula>
    </cfRule>
    <cfRule type="expression" dxfId="2299" priority="69623">
      <formula>$B122="Cargado"</formula>
    </cfRule>
    <cfRule type="expression" dxfId="2" priority="69625">
      <formula>$B122="Confirmado"</formula>
    </cfRule>
    <cfRule type="expression" dxfId="2296" priority="69626">
      <formula>$B122="Solicitado"</formula>
    </cfRule>
    <cfRule type="expression" dxfId="2295" priority="69627">
      <formula>$B122="Arribado"</formula>
    </cfRule>
  </conditionalFormatting>
  <conditionalFormatting sqref="B123:C134">
    <cfRule type="expression" dxfId="2300" priority="69550">
      <formula>$B123="Frontera"</formula>
    </cfRule>
    <cfRule type="expression" dxfId="2298" priority="69552">
      <formula>$B123="Cancelado"</formula>
    </cfRule>
    <cfRule type="expression" dxfId="2301" priority="69549">
      <formula>$B123="Descargado"</formula>
    </cfRule>
    <cfRule type="expression" dxfId="2299" priority="69551">
      <formula>$B123="Cargado"</formula>
    </cfRule>
    <cfRule type="expression" dxfId="2295" priority="69555">
      <formula>$B123="Arribado"</formula>
    </cfRule>
    <cfRule type="expression" dxfId="2" priority="69553">
      <formula>$B123="Confirmado"</formula>
    </cfRule>
    <cfRule type="expression" dxfId="2296" priority="69554">
      <formula>$B123="Solicitado"</formula>
    </cfRule>
  </conditionalFormatting>
  <conditionalFormatting sqref="B235:C238">
    <cfRule type="expression" dxfId="2301" priority="72717">
      <formula>$B235="Descargado"</formula>
    </cfRule>
    <cfRule type="expression" dxfId="2295" priority="72723">
      <formula>$B235="Arribado"</formula>
    </cfRule>
    <cfRule type="expression" dxfId="2300" priority="72718">
      <formula>$B235="Frontera"</formula>
    </cfRule>
    <cfRule type="expression" dxfId="2299" priority="72719">
      <formula>$B235="Cargado"</formula>
    </cfRule>
    <cfRule type="expression" dxfId="2298" priority="72720">
      <formula>$B235="Cancelado"</formula>
    </cfRule>
    <cfRule type="expression" dxfId="2" priority="72721">
      <formula>$B235="Confirmado"</formula>
    </cfRule>
    <cfRule type="expression" dxfId="2296" priority="72722">
      <formula>$B235="Solicitado"</formula>
    </cfRule>
  </conditionalFormatting>
  <conditionalFormatting sqref="B36:D36">
    <cfRule type="expression" dxfId="2301" priority="72997">
      <formula>$B36="Descargado"</formula>
    </cfRule>
    <cfRule type="expression" dxfId="2296" priority="73002">
      <formula>$B36="Solicitado"</formula>
    </cfRule>
    <cfRule type="expression" dxfId="2298" priority="73000">
      <formula>$B36="Cancelado"</formula>
    </cfRule>
    <cfRule type="expression" dxfId="2299" priority="72999">
      <formula>$B36="Cargado"</formula>
    </cfRule>
    <cfRule type="expression" dxfId="2300" priority="72998">
      <formula>$B36="Frontera"</formula>
    </cfRule>
    <cfRule type="expression" dxfId="2295" priority="73003">
      <formula>$B36="Arribado"</formula>
    </cfRule>
    <cfRule type="expression" dxfId="2" priority="73001">
      <formula>$B36="Confirmado"</formula>
    </cfRule>
  </conditionalFormatting>
  <conditionalFormatting sqref="B51:D51">
    <cfRule type="expression" dxfId="2300" priority="71142">
      <formula>$B51="Frontera"</formula>
    </cfRule>
    <cfRule type="expression" dxfId="2299" priority="71143">
      <formula>$B51="Cargado"</formula>
    </cfRule>
    <cfRule type="expression" dxfId="2298" priority="71144">
      <formula>$B51="Cancelado"</formula>
    </cfRule>
    <cfRule type="expression" dxfId="2" priority="71145">
      <formula>$B51="Confirmado"</formula>
    </cfRule>
    <cfRule type="expression" dxfId="2296" priority="71146">
      <formula>$B51="Solicitado"</formula>
    </cfRule>
    <cfRule type="expression" dxfId="2295" priority="71147">
      <formula>$B51="Arribado"</formula>
    </cfRule>
    <cfRule type="expression" dxfId="2301" priority="71181">
      <formula>$B51="Descargado"</formula>
    </cfRule>
    <cfRule type="expression" dxfId="2300" priority="71182">
      <formula>$B51="Frontera"</formula>
    </cfRule>
    <cfRule type="expression" dxfId="2299" priority="71183">
      <formula>$B51="Cargado"</formula>
    </cfRule>
    <cfRule type="expression" dxfId="2298" priority="71184">
      <formula>$B51="Cancelado"</formula>
    </cfRule>
    <cfRule type="expression" dxfId="2" priority="71185">
      <formula>$B51="Confirmado"</formula>
    </cfRule>
    <cfRule type="expression" dxfId="2296" priority="71186">
      <formula>$B51="Solicitado"</formula>
    </cfRule>
    <cfRule type="expression" dxfId="2295" priority="71187">
      <formula>$B51="Arribado"</formula>
    </cfRule>
    <cfRule type="expression" dxfId="2301" priority="71141">
      <formula>$B51="Descargado"</formula>
    </cfRule>
  </conditionalFormatting>
  <conditionalFormatting sqref="B52:D58">
    <cfRule type="expression" dxfId="2300" priority="71046">
      <formula>$B52="Frontera"</formula>
    </cfRule>
    <cfRule type="expression" dxfId="2301" priority="71085">
      <formula>$B52="Descargado"</formula>
    </cfRule>
    <cfRule type="expression" dxfId="2298" priority="71088">
      <formula>$B52="Cancelado"</formula>
    </cfRule>
    <cfRule type="expression" dxfId="2299" priority="71087">
      <formula>$B52="Cargado"</formula>
    </cfRule>
    <cfRule type="expression" dxfId="2301" priority="71045">
      <formula>$B52="Descargado"</formula>
    </cfRule>
    <cfRule type="expression" dxfId="2295" priority="71091">
      <formula>$B52="Arribado"</formula>
    </cfRule>
    <cfRule type="expression" dxfId="2296" priority="71090">
      <formula>$B52="Solicitado"</formula>
    </cfRule>
    <cfRule type="expression" dxfId="2" priority="71089">
      <formula>$B52="Confirmado"</formula>
    </cfRule>
    <cfRule type="expression" dxfId="2300" priority="71086">
      <formula>$B52="Frontera"</formula>
    </cfRule>
    <cfRule type="expression" dxfId="2296" priority="71050">
      <formula>$B52="Solicitado"</formula>
    </cfRule>
    <cfRule type="expression" dxfId="2295" priority="71051">
      <formula>$B52="Arribado"</formula>
    </cfRule>
    <cfRule type="expression" dxfId="2" priority="71049">
      <formula>$B52="Confirmado"</formula>
    </cfRule>
    <cfRule type="expression" dxfId="2298" priority="71048">
      <formula>$B52="Cancelado"</formula>
    </cfRule>
    <cfRule type="expression" dxfId="2299" priority="71047">
      <formula>$B52="Cargado"</formula>
    </cfRule>
  </conditionalFormatting>
  <conditionalFormatting sqref="B59:D59">
    <cfRule type="expression" dxfId="2301" priority="70981">
      <formula>$B59="Descargado"</formula>
    </cfRule>
    <cfRule type="expression" dxfId="2295" priority="70987">
      <formula>$B59="Arribado"</formula>
    </cfRule>
    <cfRule type="expression" dxfId="2296" priority="70986">
      <formula>$B59="Solicitado"</formula>
    </cfRule>
    <cfRule type="expression" dxfId="2" priority="70985">
      <formula>$B59="Confirmado"</formula>
    </cfRule>
    <cfRule type="expression" dxfId="2298" priority="70984">
      <formula>$B59="Cancelado"</formula>
    </cfRule>
    <cfRule type="expression" dxfId="2298" priority="70952">
      <formula>$B59="Cancelado"</formula>
    </cfRule>
    <cfRule type="expression" dxfId="2" priority="70953">
      <formula>$B59="Confirmado"</formula>
    </cfRule>
    <cfRule type="expression" dxfId="2299" priority="70983">
      <formula>$B59="Cargado"</formula>
    </cfRule>
    <cfRule type="expression" dxfId="2300" priority="70950">
      <formula>$B59="Frontera"</formula>
    </cfRule>
    <cfRule type="expression" dxfId="2301" priority="70949">
      <formula>$B59="Descargado"</formula>
    </cfRule>
    <cfRule type="expression" dxfId="2299" priority="70951">
      <formula>$B59="Cargado"</formula>
    </cfRule>
    <cfRule type="expression" dxfId="2300" priority="70982">
      <formula>$B59="Frontera"</formula>
    </cfRule>
    <cfRule type="expression" dxfId="2296" priority="70954">
      <formula>$B59="Solicitado"</formula>
    </cfRule>
    <cfRule type="expression" dxfId="2295" priority="70955">
      <formula>$B59="Arribado"</formula>
    </cfRule>
  </conditionalFormatting>
  <conditionalFormatting sqref="B60:D60">
    <cfRule type="expression" dxfId="2295" priority="72515">
      <formula>$B60="Arribado"</formula>
    </cfRule>
    <cfRule type="expression" dxfId="2296" priority="72514">
      <formula>$B60="Solicitado"</formula>
    </cfRule>
    <cfRule type="expression" dxfId="2" priority="72513">
      <formula>$B60="Confirmado"</formula>
    </cfRule>
    <cfRule type="expression" dxfId="2299" priority="72511">
      <formula>$B60="Cargado"</formula>
    </cfRule>
    <cfRule type="expression" dxfId="2300" priority="72510">
      <formula>$B60="Frontera"</formula>
    </cfRule>
    <cfRule type="expression" dxfId="2301" priority="72509">
      <formula>$B60="Descargado"</formula>
    </cfRule>
    <cfRule type="expression" dxfId="2298" priority="72512">
      <formula>$B60="Cancelado"</formula>
    </cfRule>
  </conditionalFormatting>
  <conditionalFormatting sqref="B1031:D1031">
    <cfRule type="expression" dxfId="2295" priority="57123">
      <formula>$B1031="Arribado"</formula>
    </cfRule>
    <cfRule type="expression" dxfId="2300" priority="57078">
      <formula>$B1031="Frontera"</formula>
    </cfRule>
    <cfRule type="expression" dxfId="2301" priority="57077">
      <formula>$B1031="Descargado"</formula>
    </cfRule>
    <cfRule type="expression" dxfId="2302" priority="57076">
      <formula>$B1031="Liberado"</formula>
    </cfRule>
    <cfRule type="expression" dxfId="2299" priority="57079">
      <formula>$B1031="Cargado"</formula>
    </cfRule>
    <cfRule type="expression" dxfId="2298" priority="57080">
      <formula>$B1031="Cancelado"</formula>
    </cfRule>
    <cfRule type="expression" dxfId="2" priority="57081">
      <formula>$B1031="Confirmado"</formula>
    </cfRule>
    <cfRule type="expression" dxfId="2296" priority="57082">
      <formula>$B1031="Solicitado"</formula>
    </cfRule>
    <cfRule type="expression" dxfId="2295" priority="57083">
      <formula>$B1031="Arribado"</formula>
    </cfRule>
    <cfRule type="expression" dxfId="2302" priority="57116">
      <formula>$B1031="Liberado"</formula>
    </cfRule>
    <cfRule type="expression" dxfId="2301" priority="57117">
      <formula>$B1031="Descargado"</formula>
    </cfRule>
    <cfRule type="expression" dxfId="2300" priority="57118">
      <formula>$B1031="Frontera"</formula>
    </cfRule>
    <cfRule type="expression" dxfId="2299" priority="57119">
      <formula>$B1031="Cargado"</formula>
    </cfRule>
    <cfRule type="expression" dxfId="2298" priority="57120">
      <formula>$B1031="Cancelado"</formula>
    </cfRule>
    <cfRule type="expression" dxfId="2296" priority="57122">
      <formula>$B1031="Solicitado"</formula>
    </cfRule>
    <cfRule type="expression" dxfId="2" priority="57121">
      <formula>$B1031="Confirmado"</formula>
    </cfRule>
  </conditionalFormatting>
  <conditionalFormatting sqref="B1032:D1032">
    <cfRule type="expression" dxfId="2" priority="56985">
      <formula>$B1032="Confirmado"</formula>
    </cfRule>
    <cfRule type="expression" dxfId="2301" priority="56981">
      <formula>$B1032="Descargado"</formula>
    </cfRule>
    <cfRule type="expression" dxfId="2300" priority="56982">
      <formula>$B1032="Frontera"</formula>
    </cfRule>
    <cfRule type="expression" dxfId="2301" priority="57021">
      <formula>$B1032="Descargado"</formula>
    </cfRule>
    <cfRule type="expression" dxfId="2300" priority="57022">
      <formula>$B1032="Frontera"</formula>
    </cfRule>
    <cfRule type="expression" dxfId="2299" priority="57023">
      <formula>$B1032="Cargado"</formula>
    </cfRule>
    <cfRule type="expression" dxfId="2302" priority="56980">
      <formula>$B1032="Liberado"</formula>
    </cfRule>
    <cfRule type="expression" dxfId="2" priority="57025">
      <formula>$B1032="Confirmado"</formula>
    </cfRule>
    <cfRule type="expression" dxfId="2296" priority="57026">
      <formula>$B1032="Solicitado"</formula>
    </cfRule>
    <cfRule type="expression" dxfId="2295" priority="57027">
      <formula>$B1032="Arribado"</formula>
    </cfRule>
    <cfRule type="expression" dxfId="2299" priority="56983">
      <formula>$B1032="Cargado"</formula>
    </cfRule>
    <cfRule type="expression" dxfId="2298" priority="56984">
      <formula>$B1032="Cancelado"</formula>
    </cfRule>
    <cfRule type="expression" dxfId="2298" priority="57024">
      <formula>$B1032="Cancelado"</formula>
    </cfRule>
    <cfRule type="expression" dxfId="2296" priority="56986">
      <formula>$B1032="Solicitado"</formula>
    </cfRule>
    <cfRule type="expression" dxfId="2295" priority="56987">
      <formula>$B1032="Arribado"</formula>
    </cfRule>
    <cfRule type="expression" dxfId="2302" priority="57020">
      <formula>$B1032="Liberado"</formula>
    </cfRule>
  </conditionalFormatting>
  <conditionalFormatting sqref="B1035:D1035 B1037:D1037">
    <cfRule type="expression" dxfId="2301" priority="56613">
      <formula>$B1035="Descargado"</formula>
    </cfRule>
    <cfRule type="expression" dxfId="2300" priority="56614">
      <formula>$B1035="Frontera"</formula>
    </cfRule>
    <cfRule type="expression" dxfId="2299" priority="56615">
      <formula>$B1035="Cargado"</formula>
    </cfRule>
    <cfRule type="expression" dxfId="2298" priority="56616">
      <formula>$B1035="Cancelado"</formula>
    </cfRule>
    <cfRule type="expression" dxfId="2" priority="56617">
      <formula>$B1035="Confirmado"</formula>
    </cfRule>
    <cfRule type="expression" dxfId="2296" priority="56618">
      <formula>$B1035="Solicitado"</formula>
    </cfRule>
    <cfRule type="expression" dxfId="2295" priority="56619">
      <formula>$B1035="Arribado"</formula>
    </cfRule>
    <cfRule type="expression" dxfId="2302" priority="56612">
      <formula>$B1035="Liberado"</formula>
    </cfRule>
    <cfRule type="expression" dxfId="2302" priority="56652">
      <formula>$B1035="Liberado"</formula>
    </cfRule>
    <cfRule type="expression" dxfId="2301" priority="56653">
      <formula>$B1035="Descargado"</formula>
    </cfRule>
    <cfRule type="expression" dxfId="2300" priority="56654">
      <formula>$B1035="Frontera"</formula>
    </cfRule>
    <cfRule type="expression" dxfId="2299" priority="56655">
      <formula>$B1035="Cargado"</formula>
    </cfRule>
    <cfRule type="expression" dxfId="2298" priority="56656">
      <formula>$B1035="Cancelado"</formula>
    </cfRule>
    <cfRule type="expression" dxfId="2296" priority="56658">
      <formula>$B1035="Solicitado"</formula>
    </cfRule>
    <cfRule type="expression" dxfId="2295" priority="56659">
      <formula>$B1035="Arribado"</formula>
    </cfRule>
    <cfRule type="expression" dxfId="2" priority="56657">
      <formula>$B1035="Confirmado"</formula>
    </cfRule>
  </conditionalFormatting>
  <conditionalFormatting sqref="B1036:D1036">
    <cfRule type="expression" dxfId="2295" priority="55867">
      <formula>$B1036="Arribado"</formula>
    </cfRule>
    <cfRule type="expression" dxfId="2296" priority="55866">
      <formula>$B1036="Solicitado"</formula>
    </cfRule>
    <cfRule type="expression" dxfId="2" priority="55865">
      <formula>$B1036="Confirmado"</formula>
    </cfRule>
    <cfRule type="expression" dxfId="2301" priority="55901">
      <formula>$B1036="Descargado"</formula>
    </cfRule>
    <cfRule type="expression" dxfId="2298" priority="55864">
      <formula>$B1036="Cancelado"</formula>
    </cfRule>
    <cfRule type="expression" dxfId="2300" priority="55902">
      <formula>$B1036="Frontera"</formula>
    </cfRule>
    <cfRule type="expression" dxfId="2295" priority="55907">
      <formula>$B1036="Arribado"</formula>
    </cfRule>
    <cfRule type="expression" dxfId="2296" priority="55906">
      <formula>$B1036="Solicitado"</formula>
    </cfRule>
    <cfRule type="expression" dxfId="2" priority="55905">
      <formula>$B1036="Confirmado"</formula>
    </cfRule>
    <cfRule type="expression" dxfId="2299" priority="55903">
      <formula>$B1036="Cargado"</formula>
    </cfRule>
    <cfRule type="expression" dxfId="2299" priority="55863">
      <formula>$B1036="Cargado"</formula>
    </cfRule>
    <cfRule type="expression" dxfId="2300" priority="55862">
      <formula>$B1036="Frontera"</formula>
    </cfRule>
    <cfRule type="expression" dxfId="2301" priority="55861">
      <formula>$B1036="Descargado"</formula>
    </cfRule>
    <cfRule type="expression" dxfId="2302" priority="55860">
      <formula>$B1036="Liberado"</formula>
    </cfRule>
    <cfRule type="expression" dxfId="2302" priority="55900">
      <formula>$B1036="Liberado"</formula>
    </cfRule>
    <cfRule type="expression" dxfId="2298" priority="55904">
      <formula>$B1036="Cancelado"</formula>
    </cfRule>
  </conditionalFormatting>
  <conditionalFormatting sqref="B1038:D1038">
    <cfRule type="expression" dxfId="2299" priority="56463">
      <formula>$B1038="Cargado"</formula>
    </cfRule>
    <cfRule type="expression" dxfId="2298" priority="56464">
      <formula>$B1038="Cancelado"</formula>
    </cfRule>
    <cfRule type="expression" dxfId="2" priority="56465">
      <formula>$B1038="Confirmado"</formula>
    </cfRule>
    <cfRule type="expression" dxfId="2296" priority="56466">
      <formula>$B1038="Solicitado"</formula>
    </cfRule>
    <cfRule type="expression" dxfId="2295" priority="56467">
      <formula>$B1038="Arribado"</formula>
    </cfRule>
    <cfRule type="expression" dxfId="2295" priority="56427">
      <formula>$B1038="Arribado"</formula>
    </cfRule>
    <cfRule type="expression" dxfId="2296" priority="56426">
      <formula>$B1038="Solicitado"</formula>
    </cfRule>
    <cfRule type="expression" dxfId="2" priority="56425">
      <formula>$B1038="Confirmado"</formula>
    </cfRule>
    <cfRule type="expression" dxfId="2298" priority="56424">
      <formula>$B1038="Cancelado"</formula>
    </cfRule>
    <cfRule type="expression" dxfId="2299" priority="56423">
      <formula>$B1038="Cargado"</formula>
    </cfRule>
    <cfRule type="expression" dxfId="2300" priority="56422">
      <formula>$B1038="Frontera"</formula>
    </cfRule>
    <cfRule type="expression" dxfId="2301" priority="56421">
      <formula>$B1038="Descargado"</formula>
    </cfRule>
    <cfRule type="expression" dxfId="2302" priority="56420">
      <formula>$B1038="Liberado"</formula>
    </cfRule>
    <cfRule type="expression" dxfId="2302" priority="56460">
      <formula>$B1038="Liberado"</formula>
    </cfRule>
    <cfRule type="expression" dxfId="2301" priority="56461">
      <formula>$B1038="Descargado"</formula>
    </cfRule>
    <cfRule type="expression" dxfId="2300" priority="56462">
      <formula>$B1038="Frontera"</formula>
    </cfRule>
  </conditionalFormatting>
  <conditionalFormatting sqref="B1039:D1039">
    <cfRule type="expression" dxfId="2298" priority="55968">
      <formula>$B1039="Cancelado"</formula>
    </cfRule>
    <cfRule type="expression" dxfId="2300" priority="56006">
      <formula>$B1039="Frontera"</formula>
    </cfRule>
    <cfRule type="expression" dxfId="2301" priority="56005">
      <formula>$B1039="Descargado"</formula>
    </cfRule>
    <cfRule type="expression" dxfId="2" priority="55969">
      <formula>$B1039="Confirmado"</formula>
    </cfRule>
    <cfRule type="expression" dxfId="2295" priority="55971">
      <formula>$B1039="Arribado"</formula>
    </cfRule>
    <cfRule type="expression" dxfId="2299" priority="55967">
      <formula>$B1039="Cargado"</formula>
    </cfRule>
    <cfRule type="expression" dxfId="2300" priority="55966">
      <formula>$B1039="Frontera"</formula>
    </cfRule>
    <cfRule type="expression" dxfId="2301" priority="55965">
      <formula>$B1039="Descargado"</formula>
    </cfRule>
    <cfRule type="expression" dxfId="2302" priority="56004">
      <formula>$B1039="Liberado"</formula>
    </cfRule>
    <cfRule type="expression" dxfId="2302" priority="55964">
      <formula>$B1039="Liberado"</formula>
    </cfRule>
    <cfRule type="expression" dxfId="2295" priority="56011">
      <formula>$B1039="Arribado"</formula>
    </cfRule>
    <cfRule type="expression" dxfId="2296" priority="56010">
      <formula>$B1039="Solicitado"</formula>
    </cfRule>
    <cfRule type="expression" dxfId="2296" priority="55970">
      <formula>$B1039="Solicitado"</formula>
    </cfRule>
    <cfRule type="expression" dxfId="2" priority="56009">
      <formula>$B1039="Confirmado"</formula>
    </cfRule>
    <cfRule type="expression" dxfId="2298" priority="56008">
      <formula>$B1039="Cancelado"</formula>
    </cfRule>
    <cfRule type="expression" dxfId="2299" priority="56007">
      <formula>$B1039="Cargado"</formula>
    </cfRule>
  </conditionalFormatting>
  <conditionalFormatting sqref="B1042:D1043">
    <cfRule type="expression" dxfId="2301" priority="54957">
      <formula>$B1042="Descargado"</formula>
    </cfRule>
    <cfRule type="expression" dxfId="2300" priority="54918">
      <formula>$B1042="Frontera"</formula>
    </cfRule>
    <cfRule type="expression" dxfId="2299" priority="54919">
      <formula>$B1042="Cargado"</formula>
    </cfRule>
    <cfRule type="expression" dxfId="2298" priority="54920">
      <formula>$B1042="Cancelado"</formula>
    </cfRule>
    <cfRule type="expression" dxfId="2302" priority="54956">
      <formula>$B1042="Liberado"</formula>
    </cfRule>
    <cfRule type="expression" dxfId="2295" priority="54923">
      <formula>$B1042="Arribado"</formula>
    </cfRule>
    <cfRule type="expression" dxfId="2" priority="54921">
      <formula>$B1042="Confirmado"</formula>
    </cfRule>
    <cfRule type="expression" dxfId="2296" priority="54922">
      <formula>$B1042="Solicitado"</formula>
    </cfRule>
    <cfRule type="expression" dxfId="2295" priority="54963">
      <formula>$B1042="Arribado"</formula>
    </cfRule>
    <cfRule type="expression" dxfId="2296" priority="54962">
      <formula>$B1042="Solicitado"</formula>
    </cfRule>
    <cfRule type="expression" dxfId="2" priority="54961">
      <formula>$B1042="Confirmado"</formula>
    </cfRule>
    <cfRule type="expression" dxfId="2298" priority="54960">
      <formula>$B1042="Cancelado"</formula>
    </cfRule>
    <cfRule type="expression" dxfId="2299" priority="54959">
      <formula>$B1042="Cargado"</formula>
    </cfRule>
    <cfRule type="expression" dxfId="2300" priority="54958">
      <formula>$B1042="Frontera"</formula>
    </cfRule>
    <cfRule type="expression" dxfId="2302" priority="54916">
      <formula>$B1042="Liberado"</formula>
    </cfRule>
    <cfRule type="expression" dxfId="2301" priority="54917">
      <formula>$B1042="Descargado"</formula>
    </cfRule>
  </conditionalFormatting>
  <conditionalFormatting sqref="B1044:D1049 B1054:D1054">
    <cfRule type="expression" dxfId="2298" priority="55672">
      <formula>$B1044="Cancelado"</formula>
    </cfRule>
    <cfRule type="expression" dxfId="2296" priority="55674">
      <formula>$B1044="Solicitado"</formula>
    </cfRule>
    <cfRule type="expression" dxfId="2" priority="55673">
      <formula>$B1044="Confirmado"</formula>
    </cfRule>
    <cfRule type="expression" dxfId="2" priority="55713">
      <formula>$B1044="Confirmado"</formula>
    </cfRule>
    <cfRule type="expression" dxfId="2298" priority="55712">
      <formula>$B1044="Cancelado"</formula>
    </cfRule>
    <cfRule type="expression" dxfId="2299" priority="55711">
      <formula>$B1044="Cargado"</formula>
    </cfRule>
    <cfRule type="expression" dxfId="2300" priority="55710">
      <formula>$B1044="Frontera"</formula>
    </cfRule>
    <cfRule type="expression" dxfId="2299" priority="55671">
      <formula>$B1044="Cargado"</formula>
    </cfRule>
    <cfRule type="expression" dxfId="2300" priority="55670">
      <formula>$B1044="Frontera"</formula>
    </cfRule>
    <cfRule type="expression" dxfId="2301" priority="55669">
      <formula>$B1044="Descargado"</formula>
    </cfRule>
    <cfRule type="expression" dxfId="2302" priority="55668">
      <formula>$B1044="Liberado"</formula>
    </cfRule>
    <cfRule type="expression" dxfId="2301" priority="55709">
      <formula>$B1044="Descargado"</formula>
    </cfRule>
    <cfRule type="expression" dxfId="2302" priority="55708">
      <formula>$B1044="Liberado"</formula>
    </cfRule>
    <cfRule type="expression" dxfId="2296" priority="55714">
      <formula>$B1044="Solicitado"</formula>
    </cfRule>
    <cfRule type="expression" dxfId="2295" priority="55715">
      <formula>$B1044="Arribado"</formula>
    </cfRule>
    <cfRule type="expression" dxfId="2295" priority="55675">
      <formula>$B1044="Arribado"</formula>
    </cfRule>
  </conditionalFormatting>
  <conditionalFormatting sqref="B1052:D1052">
    <cfRule type="expression" dxfId="2" priority="55305">
      <formula>$B1052="Confirmado"</formula>
    </cfRule>
    <cfRule type="expression" dxfId="2296" priority="55306">
      <formula>$B1052="Solicitado"</formula>
    </cfRule>
    <cfRule type="expression" dxfId="2" priority="55345">
      <formula>$B1052="Confirmado"</formula>
    </cfRule>
    <cfRule type="expression" dxfId="2295" priority="55347">
      <formula>$B1052="Arribado"</formula>
    </cfRule>
    <cfRule type="expression" dxfId="2296" priority="55346">
      <formula>$B1052="Solicitado"</formula>
    </cfRule>
    <cfRule type="expression" dxfId="2295" priority="55307">
      <formula>$B1052="Arribado"</formula>
    </cfRule>
    <cfRule type="expression" dxfId="2301" priority="55301">
      <formula>$B1052="Descargado"</formula>
    </cfRule>
    <cfRule type="expression" dxfId="2302" priority="55300">
      <formula>$B1052="Liberado"</formula>
    </cfRule>
    <cfRule type="expression" dxfId="2301" priority="55341">
      <formula>$B1052="Descargado"</formula>
    </cfRule>
    <cfRule type="expression" dxfId="2300" priority="55342">
      <formula>$B1052="Frontera"</formula>
    </cfRule>
    <cfRule type="expression" dxfId="2299" priority="55343">
      <formula>$B1052="Cargado"</formula>
    </cfRule>
    <cfRule type="expression" dxfId="2298" priority="55344">
      <formula>$B1052="Cancelado"</formula>
    </cfRule>
    <cfRule type="expression" dxfId="2300" priority="55302">
      <formula>$B1052="Frontera"</formula>
    </cfRule>
    <cfRule type="expression" dxfId="2302" priority="55340">
      <formula>$B1052="Liberado"</formula>
    </cfRule>
    <cfRule type="expression" dxfId="2299" priority="55303">
      <formula>$B1052="Cargado"</formula>
    </cfRule>
    <cfRule type="expression" dxfId="2298" priority="55304">
      <formula>$B1052="Cancelado"</formula>
    </cfRule>
  </conditionalFormatting>
  <conditionalFormatting sqref="B1053:D1053">
    <cfRule type="expression" dxfId="2300" priority="55110">
      <formula>$B1053="Frontera"</formula>
    </cfRule>
    <cfRule type="expression" dxfId="2300" priority="55150">
      <formula>$B1053="Frontera"</formula>
    </cfRule>
    <cfRule type="expression" dxfId="2298" priority="55152">
      <formula>$B1053="Cancelado"</formula>
    </cfRule>
    <cfRule type="expression" dxfId="2302" priority="55148">
      <formula>$B1053="Liberado"</formula>
    </cfRule>
    <cfRule type="expression" dxfId="2301" priority="55149">
      <formula>$B1053="Descargado"</formula>
    </cfRule>
    <cfRule type="expression" dxfId="2296" priority="55114">
      <formula>$B1053="Solicitado"</formula>
    </cfRule>
    <cfRule type="expression" dxfId="2" priority="55113">
      <formula>$B1053="Confirmado"</formula>
    </cfRule>
    <cfRule type="expression" dxfId="2295" priority="55115">
      <formula>$B1053="Arribado"</formula>
    </cfRule>
    <cfRule type="expression" dxfId="2298" priority="55112">
      <formula>$B1053="Cancelado"</formula>
    </cfRule>
    <cfRule type="expression" dxfId="2299" priority="55111">
      <formula>$B1053="Cargado"</formula>
    </cfRule>
    <cfRule type="expression" dxfId="2301" priority="55109">
      <formula>$B1053="Descargado"</formula>
    </cfRule>
    <cfRule type="expression" dxfId="2295" priority="55155">
      <formula>$B1053="Arribado"</formula>
    </cfRule>
    <cfRule type="expression" dxfId="2296" priority="55154">
      <formula>$B1053="Solicitado"</formula>
    </cfRule>
    <cfRule type="expression" dxfId="2" priority="55153">
      <formula>$B1053="Confirmado"</formula>
    </cfRule>
    <cfRule type="expression" dxfId="2299" priority="55151">
      <formula>$B1053="Cargado"</formula>
    </cfRule>
    <cfRule type="expression" dxfId="2302" priority="55108">
      <formula>$B1053="Liberado"</formula>
    </cfRule>
  </conditionalFormatting>
  <conditionalFormatting sqref="B1055:D1055">
    <cfRule type="expression" dxfId="2295" priority="54859">
      <formula>$B1055="Arribado"</formula>
    </cfRule>
    <cfRule type="expression" dxfId="2296" priority="54818">
      <formula>$B1055="Solicitado"</formula>
    </cfRule>
    <cfRule type="expression" dxfId="2296" priority="54858">
      <formula>$B1055="Solicitado"</formula>
    </cfRule>
    <cfRule type="expression" dxfId="2299" priority="54815">
      <formula>$B1055="Cargado"</formula>
    </cfRule>
    <cfRule type="expression" dxfId="2300" priority="54854">
      <formula>$B1055="Frontera"</formula>
    </cfRule>
    <cfRule type="expression" dxfId="2301" priority="54853">
      <formula>$B1055="Descargado"</formula>
    </cfRule>
    <cfRule type="expression" dxfId="2302" priority="54852">
      <formula>$B1055="Liberado"</formula>
    </cfRule>
    <cfRule type="expression" dxfId="2295" priority="54819">
      <formula>$B1055="Arribado"</formula>
    </cfRule>
    <cfRule type="expression" dxfId="2300" priority="54814">
      <formula>$B1055="Frontera"</formula>
    </cfRule>
    <cfRule type="expression" dxfId="2299" priority="54855">
      <formula>$B1055="Cargado"</formula>
    </cfRule>
    <cfRule type="expression" dxfId="2301" priority="54813">
      <formula>$B1055="Descargado"</formula>
    </cfRule>
    <cfRule type="expression" dxfId="2302" priority="54812">
      <formula>$B1055="Liberado"</formula>
    </cfRule>
    <cfRule type="expression" dxfId="2" priority="54817">
      <formula>$B1055="Confirmado"</formula>
    </cfRule>
    <cfRule type="expression" dxfId="2298" priority="54816">
      <formula>$B1055="Cancelado"</formula>
    </cfRule>
    <cfRule type="expression" dxfId="2298" priority="54856">
      <formula>$B1055="Cancelado"</formula>
    </cfRule>
    <cfRule type="expression" dxfId="2" priority="54857">
      <formula>$B1055="Confirmado"</formula>
    </cfRule>
  </conditionalFormatting>
  <conditionalFormatting sqref="B1056:D1062">
    <cfRule type="expression" dxfId="2301" priority="54709">
      <formula>$B1056="Descargado"</formula>
    </cfRule>
    <cfRule type="expression" dxfId="2302" priority="54708">
      <formula>$B1056="Liberado"</formula>
    </cfRule>
    <cfRule type="expression" dxfId="2301" priority="54749">
      <formula>$B1056="Descargado"</formula>
    </cfRule>
    <cfRule type="expression" dxfId="2295" priority="54755">
      <formula>$B1056="Arribado"</formula>
    </cfRule>
    <cfRule type="expression" dxfId="2296" priority="54754">
      <formula>$B1056="Solicitado"</formula>
    </cfRule>
    <cfRule type="expression" dxfId="2" priority="54753">
      <formula>$B1056="Confirmado"</formula>
    </cfRule>
    <cfRule type="expression" dxfId="2298" priority="54752">
      <formula>$B1056="Cancelado"</formula>
    </cfRule>
    <cfRule type="expression" dxfId="2299" priority="54751">
      <formula>$B1056="Cargado"</formula>
    </cfRule>
    <cfRule type="expression" dxfId="2300" priority="54750">
      <formula>$B1056="Frontera"</formula>
    </cfRule>
    <cfRule type="expression" dxfId="2302" priority="54748">
      <formula>$B1056="Liberado"</formula>
    </cfRule>
    <cfRule type="expression" dxfId="2295" priority="54715">
      <formula>$B1056="Arribado"</formula>
    </cfRule>
    <cfRule type="expression" dxfId="2296" priority="54714">
      <formula>$B1056="Solicitado"</formula>
    </cfRule>
    <cfRule type="expression" dxfId="2" priority="54713">
      <formula>$B1056="Confirmado"</formula>
    </cfRule>
    <cfRule type="expression" dxfId="2298" priority="54712">
      <formula>$B1056="Cancelado"</formula>
    </cfRule>
    <cfRule type="expression" dxfId="2299" priority="54711">
      <formula>$B1056="Cargado"</formula>
    </cfRule>
    <cfRule type="expression" dxfId="2300" priority="54710">
      <formula>$B1056="Frontera"</formula>
    </cfRule>
  </conditionalFormatting>
  <conditionalFormatting sqref="B1063:D1063">
    <cfRule type="expression" dxfId="2302" priority="54644">
      <formula>$B1063="Liberado"</formula>
    </cfRule>
    <cfRule type="expression" dxfId="2295" priority="54611">
      <formula>$B1063="Arribado"</formula>
    </cfRule>
    <cfRule type="expression" dxfId="2300" priority="54646">
      <formula>$B1063="Frontera"</formula>
    </cfRule>
    <cfRule type="expression" dxfId="2296" priority="54610">
      <formula>$B1063="Solicitado"</formula>
    </cfRule>
    <cfRule type="expression" dxfId="2298" priority="54608">
      <formula>$B1063="Cancelado"</formula>
    </cfRule>
    <cfRule type="expression" dxfId="2" priority="54609">
      <formula>$B1063="Confirmado"</formula>
    </cfRule>
    <cfRule type="expression" dxfId="2299" priority="54607">
      <formula>$B1063="Cargado"</formula>
    </cfRule>
    <cfRule type="expression" dxfId="2300" priority="54606">
      <formula>$B1063="Frontera"</formula>
    </cfRule>
    <cfRule type="expression" dxfId="2301" priority="54605">
      <formula>$B1063="Descargado"</formula>
    </cfRule>
    <cfRule type="expression" dxfId="2295" priority="54651">
      <formula>$B1063="Arribado"</formula>
    </cfRule>
    <cfRule type="expression" dxfId="2302" priority="54604">
      <formula>$B1063="Liberado"</formula>
    </cfRule>
    <cfRule type="expression" dxfId="2301" priority="54645">
      <formula>$B1063="Descargado"</formula>
    </cfRule>
    <cfRule type="expression" dxfId="2296" priority="54650">
      <formula>$B1063="Solicitado"</formula>
    </cfRule>
    <cfRule type="expression" dxfId="2" priority="54649">
      <formula>$B1063="Confirmado"</formula>
    </cfRule>
    <cfRule type="expression" dxfId="2298" priority="54648">
      <formula>$B1063="Cancelado"</formula>
    </cfRule>
    <cfRule type="expression" dxfId="2299" priority="54647">
      <formula>$B1063="Cargado"</formula>
    </cfRule>
  </conditionalFormatting>
  <conditionalFormatting sqref="B1064:D1064">
    <cfRule type="expression" dxfId="2296" priority="54226">
      <formula>$B1064="Solicitado"</formula>
    </cfRule>
    <cfRule type="expression" dxfId="2296" priority="54266">
      <formula>$B1064="Solicitado"</formula>
    </cfRule>
    <cfRule type="expression" dxfId="2299" priority="54263">
      <formula>$B1064="Cargado"</formula>
    </cfRule>
    <cfRule type="expression" dxfId="2295" priority="54227">
      <formula>$B1064="Arribado"</formula>
    </cfRule>
    <cfRule type="expression" dxfId="2295" priority="54267">
      <formula>$B1064="Arribado"</formula>
    </cfRule>
    <cfRule type="expression" dxfId="2302" priority="54260">
      <formula>$B1064="Liberado"</formula>
    </cfRule>
    <cfRule type="expression" dxfId="2298" priority="54264">
      <formula>$B1064="Cancelado"</formula>
    </cfRule>
    <cfRule type="expression" dxfId="2300" priority="54262">
      <formula>$B1064="Frontera"</formula>
    </cfRule>
    <cfRule type="expression" dxfId="2" priority="54225">
      <formula>$B1064="Confirmado"</formula>
    </cfRule>
    <cfRule type="expression" dxfId="2298" priority="54224">
      <formula>$B1064="Cancelado"</formula>
    </cfRule>
    <cfRule type="expression" dxfId="2301" priority="54261">
      <formula>$B1064="Descargado"</formula>
    </cfRule>
    <cfRule type="expression" dxfId="2299" priority="54223">
      <formula>$B1064="Cargado"</formula>
    </cfRule>
    <cfRule type="expression" dxfId="2300" priority="54222">
      <formula>$B1064="Frontera"</formula>
    </cfRule>
    <cfRule type="expression" dxfId="2301" priority="54221">
      <formula>$B1064="Descargado"</formula>
    </cfRule>
    <cfRule type="expression" dxfId="2302" priority="54220">
      <formula>$B1064="Liberado"</formula>
    </cfRule>
    <cfRule type="expression" dxfId="2" priority="54265">
      <formula>$B1064="Confirmado"</formula>
    </cfRule>
  </conditionalFormatting>
  <conditionalFormatting sqref="B1065:D1065">
    <cfRule type="expression" dxfId="2299" priority="54415">
      <formula>$B1065="Cargado"</formula>
    </cfRule>
    <cfRule type="expression" dxfId="2302" priority="54412">
      <formula>$B1065="Liberado"</formula>
    </cfRule>
    <cfRule type="expression" dxfId="2301" priority="54413">
      <formula>$B1065="Descargado"</formula>
    </cfRule>
    <cfRule type="expression" dxfId="2300" priority="54414">
      <formula>$B1065="Frontera"</formula>
    </cfRule>
    <cfRule type="expression" dxfId="2298" priority="54456">
      <formula>$B1065="Cancelado"</formula>
    </cfRule>
    <cfRule type="expression" dxfId="2299" priority="54455">
      <formula>$B1065="Cargado"</formula>
    </cfRule>
    <cfRule type="expression" dxfId="2298" priority="54416">
      <formula>$B1065="Cancelado"</formula>
    </cfRule>
    <cfRule type="expression" dxfId="2" priority="54417">
      <formula>$B1065="Confirmado"</formula>
    </cfRule>
    <cfRule type="expression" dxfId="2296" priority="54418">
      <formula>$B1065="Solicitado"</formula>
    </cfRule>
    <cfRule type="expression" dxfId="2295" priority="54419">
      <formula>$B1065="Arribado"</formula>
    </cfRule>
    <cfRule type="expression" dxfId="2302" priority="54452">
      <formula>$B1065="Liberado"</formula>
    </cfRule>
    <cfRule type="expression" dxfId="2301" priority="54453">
      <formula>$B1065="Descargado"</formula>
    </cfRule>
    <cfRule type="expression" dxfId="2300" priority="54454">
      <formula>$B1065="Frontera"</formula>
    </cfRule>
    <cfRule type="expression" dxfId="2" priority="54457">
      <formula>$B1065="Confirmado"</formula>
    </cfRule>
    <cfRule type="expression" dxfId="2296" priority="54458">
      <formula>$B1065="Solicitado"</formula>
    </cfRule>
    <cfRule type="expression" dxfId="2295" priority="54459">
      <formula>$B1065="Arribado"</formula>
    </cfRule>
  </conditionalFormatting>
  <conditionalFormatting sqref="B1066:D1067">
    <cfRule type="expression" dxfId="2302" priority="54068">
      <formula>$B1066="Liberado"</formula>
    </cfRule>
    <cfRule type="expression" dxfId="2295" priority="54035">
      <formula>$B1066="Arribado"</formula>
    </cfRule>
    <cfRule type="expression" dxfId="2296" priority="54034">
      <formula>$B1066="Solicitado"</formula>
    </cfRule>
    <cfRule type="expression" dxfId="2301" priority="54029">
      <formula>$B1066="Descargado"</formula>
    </cfRule>
    <cfRule type="expression" dxfId="2300" priority="54030">
      <formula>$B1066="Frontera"</formula>
    </cfRule>
    <cfRule type="expression" dxfId="2301" priority="54069">
      <formula>$B1066="Descargado"</formula>
    </cfRule>
    <cfRule type="expression" dxfId="2298" priority="54072">
      <formula>$B1066="Cancelado"</formula>
    </cfRule>
    <cfRule type="expression" dxfId="2" priority="54073">
      <formula>$B1066="Confirmado"</formula>
    </cfRule>
    <cfRule type="expression" dxfId="2295" priority="54075">
      <formula>$B1066="Arribado"</formula>
    </cfRule>
    <cfRule type="expression" dxfId="2" priority="54033">
      <formula>$B1066="Confirmado"</formula>
    </cfRule>
    <cfRule type="expression" dxfId="2299" priority="54031">
      <formula>$B1066="Cargado"</formula>
    </cfRule>
    <cfRule type="expression" dxfId="2296" priority="54074">
      <formula>$B1066="Solicitado"</formula>
    </cfRule>
    <cfRule type="expression" dxfId="2302" priority="54028">
      <formula>$B1066="Liberado"</formula>
    </cfRule>
    <cfRule type="expression" dxfId="2300" priority="54070">
      <formula>$B1066="Frontera"</formula>
    </cfRule>
    <cfRule type="expression" dxfId="2298" priority="54032">
      <formula>$B1066="Cancelado"</formula>
    </cfRule>
    <cfRule type="expression" dxfId="2299" priority="54071">
      <formula>$B1066="Cargado"</formula>
    </cfRule>
  </conditionalFormatting>
  <conditionalFormatting sqref="B1068:D1069">
    <cfRule type="expression" dxfId="2" priority="52889">
      <formula>$B1068="Confirmado"</formula>
    </cfRule>
    <cfRule type="expression" dxfId="2296" priority="52890">
      <formula>$B1068="Solicitado"</formula>
    </cfRule>
    <cfRule type="expression" dxfId="2295" priority="52891">
      <formula>$B1068="Arribado"</formula>
    </cfRule>
    <cfRule type="expression" dxfId="2299" priority="52847">
      <formula>$B1068="Cargado"</formula>
    </cfRule>
    <cfRule type="expression" dxfId="2298" priority="52888">
      <formula>$B1068="Cancelado"</formula>
    </cfRule>
    <cfRule type="expression" dxfId="2299" priority="52887">
      <formula>$B1068="Cargado"</formula>
    </cfRule>
    <cfRule type="expression" dxfId="2302" priority="52844">
      <formula>$B1068="Liberado"</formula>
    </cfRule>
    <cfRule type="expression" dxfId="2300" priority="52846">
      <formula>$B1068="Frontera"</formula>
    </cfRule>
    <cfRule type="expression" dxfId="2301" priority="52845">
      <formula>$B1068="Descargado"</formula>
    </cfRule>
    <cfRule type="expression" dxfId="2298" priority="52848">
      <formula>$B1068="Cancelado"</formula>
    </cfRule>
    <cfRule type="expression" dxfId="2300" priority="52886">
      <formula>$B1068="Frontera"</formula>
    </cfRule>
    <cfRule type="expression" dxfId="2301" priority="52885">
      <formula>$B1068="Descargado"</formula>
    </cfRule>
    <cfRule type="expression" dxfId="2302" priority="52884">
      <formula>$B1068="Liberado"</formula>
    </cfRule>
    <cfRule type="expression" dxfId="2295" priority="52851">
      <formula>$B1068="Arribado"</formula>
    </cfRule>
    <cfRule type="expression" dxfId="2296" priority="52850">
      <formula>$B1068="Solicitado"</formula>
    </cfRule>
    <cfRule type="expression" dxfId="2" priority="52849">
      <formula>$B1068="Confirmado"</formula>
    </cfRule>
  </conditionalFormatting>
  <conditionalFormatting sqref="B1070:D1070">
    <cfRule type="expression" dxfId="2300" priority="53654">
      <formula>$B1070="Frontera"</formula>
    </cfRule>
    <cfRule type="expression" dxfId="2301" priority="53653">
      <formula>$B1070="Descargado"</formula>
    </cfRule>
    <cfRule type="expression" dxfId="2302" priority="53652">
      <formula>$B1070="Liberado"</formula>
    </cfRule>
    <cfRule type="expression" dxfId="2" priority="53617">
      <formula>$B1070="Confirmado"</formula>
    </cfRule>
    <cfRule type="expression" dxfId="2298" priority="53616">
      <formula>$B1070="Cancelado"</formula>
    </cfRule>
    <cfRule type="expression" dxfId="2302" priority="53612">
      <formula>$B1070="Liberado"</formula>
    </cfRule>
    <cfRule type="expression" dxfId="2301" priority="53613">
      <formula>$B1070="Descargado"</formula>
    </cfRule>
    <cfRule type="expression" dxfId="2300" priority="53614">
      <formula>$B1070="Frontera"</formula>
    </cfRule>
    <cfRule type="expression" dxfId="2296" priority="53618">
      <formula>$B1070="Solicitado"</formula>
    </cfRule>
    <cfRule type="expression" dxfId="2299" priority="53615">
      <formula>$B1070="Cargado"</formula>
    </cfRule>
    <cfRule type="expression" dxfId="2295" priority="53659">
      <formula>$B1070="Arribado"</formula>
    </cfRule>
    <cfRule type="expression" dxfId="2" priority="53657">
      <formula>$B1070="Confirmado"</formula>
    </cfRule>
    <cfRule type="expression" dxfId="2298" priority="53656">
      <formula>$B1070="Cancelado"</formula>
    </cfRule>
    <cfRule type="expression" dxfId="2299" priority="53655">
      <formula>$B1070="Cargado"</formula>
    </cfRule>
    <cfRule type="expression" dxfId="2296" priority="53658">
      <formula>$B1070="Solicitado"</formula>
    </cfRule>
    <cfRule type="expression" dxfId="2295" priority="53619">
      <formula>$B1070="Arribado"</formula>
    </cfRule>
  </conditionalFormatting>
  <conditionalFormatting sqref="B1071:D1071">
    <cfRule type="expression" dxfId="2" priority="53233">
      <formula>$B1071="Confirmado"</formula>
    </cfRule>
    <cfRule type="expression" dxfId="2302" priority="53228">
      <formula>$B1071="Liberado"</formula>
    </cfRule>
    <cfRule type="expression" dxfId="2301" priority="53229">
      <formula>$B1071="Descargado"</formula>
    </cfRule>
    <cfRule type="expression" dxfId="2302" priority="53268">
      <formula>$B1071="Liberado"</formula>
    </cfRule>
    <cfRule type="expression" dxfId="2300" priority="53230">
      <formula>$B1071="Frontera"</formula>
    </cfRule>
    <cfRule type="expression" dxfId="2299" priority="53231">
      <formula>$B1071="Cargado"</formula>
    </cfRule>
    <cfRule type="expression" dxfId="2298" priority="53232">
      <formula>$B1071="Cancelado"</formula>
    </cfRule>
    <cfRule type="expression" dxfId="2296" priority="53234">
      <formula>$B1071="Solicitado"</formula>
    </cfRule>
    <cfRule type="expression" dxfId="2295" priority="53235">
      <formula>$B1071="Arribado"</formula>
    </cfRule>
    <cfRule type="expression" dxfId="2301" priority="53269">
      <formula>$B1071="Descargado"</formula>
    </cfRule>
    <cfRule type="expression" dxfId="2300" priority="53270">
      <formula>$B1071="Frontera"</formula>
    </cfRule>
    <cfRule type="expression" dxfId="2299" priority="53271">
      <formula>$B1071="Cargado"</formula>
    </cfRule>
    <cfRule type="expression" dxfId="2298" priority="53272">
      <formula>$B1071="Cancelado"</formula>
    </cfRule>
    <cfRule type="expression" dxfId="2" priority="53273">
      <formula>$B1071="Confirmado"</formula>
    </cfRule>
    <cfRule type="expression" dxfId="2296" priority="53274">
      <formula>$B1071="Solicitado"</formula>
    </cfRule>
    <cfRule type="expression" dxfId="2295" priority="53275">
      <formula>$B1071="Arribado"</formula>
    </cfRule>
  </conditionalFormatting>
  <conditionalFormatting sqref="B1072:D1072">
    <cfRule type="expression" dxfId="2298" priority="53040">
      <formula>$B1072="Cancelado"</formula>
    </cfRule>
    <cfRule type="expression" dxfId="2" priority="53041">
      <formula>$B1072="Confirmado"</formula>
    </cfRule>
    <cfRule type="expression" dxfId="2296" priority="53042">
      <formula>$B1072="Solicitado"</formula>
    </cfRule>
    <cfRule type="expression" dxfId="2295" priority="53043">
      <formula>$B1072="Arribado"</formula>
    </cfRule>
    <cfRule type="expression" dxfId="2302" priority="53076">
      <formula>$B1072="Liberado"</formula>
    </cfRule>
    <cfRule type="expression" dxfId="2301" priority="53077">
      <formula>$B1072="Descargado"</formula>
    </cfRule>
    <cfRule type="expression" dxfId="2300" priority="53078">
      <formula>$B1072="Frontera"</formula>
    </cfRule>
    <cfRule type="expression" dxfId="2302" priority="53036">
      <formula>$B1072="Liberado"</formula>
    </cfRule>
    <cfRule type="expression" dxfId="2301" priority="53037">
      <formula>$B1072="Descargado"</formula>
    </cfRule>
    <cfRule type="expression" dxfId="2300" priority="53038">
      <formula>$B1072="Frontera"</formula>
    </cfRule>
    <cfRule type="expression" dxfId="2295" priority="53083">
      <formula>$B1072="Arribado"</formula>
    </cfRule>
    <cfRule type="expression" dxfId="2296" priority="53082">
      <formula>$B1072="Solicitado"</formula>
    </cfRule>
    <cfRule type="expression" dxfId="2" priority="53081">
      <formula>$B1072="Confirmado"</formula>
    </cfRule>
    <cfRule type="expression" dxfId="2298" priority="53080">
      <formula>$B1072="Cancelado"</formula>
    </cfRule>
    <cfRule type="expression" dxfId="2299" priority="53079">
      <formula>$B1072="Cargado"</formula>
    </cfRule>
    <cfRule type="expression" dxfId="2299" priority="53039">
      <formula>$B1072="Cargado"</formula>
    </cfRule>
  </conditionalFormatting>
  <conditionalFormatting sqref="B1073:D1073">
    <cfRule type="expression" dxfId="2301" priority="53421">
      <formula>$B1073="Descargado"</formula>
    </cfRule>
    <cfRule type="expression" dxfId="2300" priority="53422">
      <formula>$B1073="Frontera"</formula>
    </cfRule>
    <cfRule type="expression" dxfId="2295" priority="53427">
      <formula>$B1073="Arribado"</formula>
    </cfRule>
    <cfRule type="expression" dxfId="2295" priority="53467">
      <formula>$B1073="Arribado"</formula>
    </cfRule>
    <cfRule type="expression" dxfId="2296" priority="53466">
      <formula>$B1073="Solicitado"</formula>
    </cfRule>
    <cfRule type="expression" dxfId="2298" priority="53464">
      <formula>$B1073="Cancelado"</formula>
    </cfRule>
    <cfRule type="expression" dxfId="2299" priority="53463">
      <formula>$B1073="Cargado"</formula>
    </cfRule>
    <cfRule type="expression" dxfId="2300" priority="53462">
      <formula>$B1073="Frontera"</formula>
    </cfRule>
    <cfRule type="expression" dxfId="2301" priority="53461">
      <formula>$B1073="Descargado"</formula>
    </cfRule>
    <cfRule type="expression" dxfId="2302" priority="53460">
      <formula>$B1073="Liberado"</formula>
    </cfRule>
    <cfRule type="expression" dxfId="2299" priority="53423">
      <formula>$B1073="Cargado"</formula>
    </cfRule>
    <cfRule type="expression" dxfId="2298" priority="53424">
      <formula>$B1073="Cancelado"</formula>
    </cfRule>
    <cfRule type="expression" dxfId="2" priority="53425">
      <formula>$B1073="Confirmado"</formula>
    </cfRule>
    <cfRule type="expression" dxfId="2296" priority="53426">
      <formula>$B1073="Solicitado"</formula>
    </cfRule>
    <cfRule type="expression" dxfId="2302" priority="53420">
      <formula>$B1073="Liberado"</formula>
    </cfRule>
    <cfRule type="expression" dxfId="2" priority="53465">
      <formula>$B1073="Confirmado"</formula>
    </cfRule>
  </conditionalFormatting>
  <conditionalFormatting sqref="B1074:D1074">
    <cfRule type="expression" dxfId="2300" priority="52782">
      <formula>$B1074="Frontera"</formula>
    </cfRule>
    <cfRule type="expression" dxfId="2299" priority="52783">
      <formula>$B1074="Cargado"</formula>
    </cfRule>
    <cfRule type="expression" dxfId="2302" priority="52748">
      <formula>$B1074="Liberado"</formula>
    </cfRule>
    <cfRule type="expression" dxfId="2301" priority="52749">
      <formula>$B1074="Descargado"</formula>
    </cfRule>
    <cfRule type="expression" dxfId="2300" priority="52750">
      <formula>$B1074="Frontera"</formula>
    </cfRule>
    <cfRule type="expression" dxfId="2299" priority="52751">
      <formula>$B1074="Cargado"</formula>
    </cfRule>
    <cfRule type="expression" dxfId="2298" priority="52784">
      <formula>$B1074="Cancelado"</formula>
    </cfRule>
    <cfRule type="expression" dxfId="2" priority="52785">
      <formula>$B1074="Confirmado"</formula>
    </cfRule>
    <cfRule type="expression" dxfId="2296" priority="52786">
      <formula>$B1074="Solicitado"</formula>
    </cfRule>
    <cfRule type="expression" dxfId="2295" priority="52787">
      <formula>$B1074="Arribado"</formula>
    </cfRule>
    <cfRule type="expression" dxfId="2298" priority="52752">
      <formula>$B1074="Cancelado"</formula>
    </cfRule>
    <cfRule type="expression" dxfId="2" priority="52753">
      <formula>$B1074="Confirmado"</formula>
    </cfRule>
    <cfRule type="expression" dxfId="2296" priority="52754">
      <formula>$B1074="Solicitado"</formula>
    </cfRule>
    <cfRule type="expression" dxfId="2295" priority="52755">
      <formula>$B1074="Arribado"</formula>
    </cfRule>
    <cfRule type="expression" dxfId="2302" priority="52780">
      <formula>$B1074="Liberado"</formula>
    </cfRule>
    <cfRule type="expression" dxfId="2301" priority="52781">
      <formula>$B1074="Descargado"</formula>
    </cfRule>
  </conditionalFormatting>
  <conditionalFormatting sqref="B1075:D1075">
    <cfRule type="expression" dxfId="2" priority="52489">
      <formula>$B1075="Confirmado"</formula>
    </cfRule>
    <cfRule type="expression" dxfId="2302" priority="52444">
      <formula>$B1075="Liberado"</formula>
    </cfRule>
    <cfRule type="expression" dxfId="2296" priority="52490">
      <formula>$B1075="Solicitado"</formula>
    </cfRule>
    <cfRule type="expression" dxfId="2296" priority="52450">
      <formula>$B1075="Solicitado"</formula>
    </cfRule>
    <cfRule type="expression" dxfId="2302" priority="52484">
      <formula>$B1075="Liberado"</formula>
    </cfRule>
    <cfRule type="expression" dxfId="2" priority="52449">
      <formula>$B1075="Confirmado"</formula>
    </cfRule>
    <cfRule type="expression" dxfId="2299" priority="52447">
      <formula>$B1075="Cargado"</formula>
    </cfRule>
    <cfRule type="expression" dxfId="2298" priority="52448">
      <formula>$B1075="Cancelado"</formula>
    </cfRule>
    <cfRule type="expression" dxfId="2295" priority="52451">
      <formula>$B1075="Arribado"</formula>
    </cfRule>
    <cfRule type="expression" dxfId="2295" priority="52491">
      <formula>$B1075="Arribado"</formula>
    </cfRule>
    <cfRule type="expression" dxfId="2299" priority="52487">
      <formula>$B1075="Cargado"</formula>
    </cfRule>
    <cfRule type="expression" dxfId="2300" priority="52486">
      <formula>$B1075="Frontera"</formula>
    </cfRule>
    <cfRule type="expression" dxfId="2301" priority="52485">
      <formula>$B1075="Descargado"</formula>
    </cfRule>
    <cfRule type="expression" dxfId="2301" priority="52445">
      <formula>$B1075="Descargado"</formula>
    </cfRule>
    <cfRule type="expression" dxfId="2300" priority="52446">
      <formula>$B1075="Frontera"</formula>
    </cfRule>
    <cfRule type="expression" dxfId="2298" priority="52488">
      <formula>$B1075="Cancelado"</formula>
    </cfRule>
  </conditionalFormatting>
  <conditionalFormatting sqref="B1076:D1076">
    <cfRule type="expression" dxfId="2301" priority="52253">
      <formula>$B1076="Descargado"</formula>
    </cfRule>
    <cfRule type="expression" dxfId="2302" priority="52252">
      <formula>$B1076="Liberado"</formula>
    </cfRule>
    <cfRule type="expression" dxfId="2300" priority="52294">
      <formula>$B1076="Frontera"</formula>
    </cfRule>
    <cfRule type="expression" dxfId="2299" priority="52295">
      <formula>$B1076="Cargado"</formula>
    </cfRule>
    <cfRule type="expression" dxfId="2298" priority="52296">
      <formula>$B1076="Cancelado"</formula>
    </cfRule>
    <cfRule type="expression" dxfId="2" priority="52297">
      <formula>$B1076="Confirmado"</formula>
    </cfRule>
    <cfRule type="expression" dxfId="2296" priority="52298">
      <formula>$B1076="Solicitado"</formula>
    </cfRule>
    <cfRule type="expression" dxfId="2295" priority="52299">
      <formula>$B1076="Arribado"</formula>
    </cfRule>
    <cfRule type="expression" dxfId="2302" priority="52292">
      <formula>$B1076="Liberado"</formula>
    </cfRule>
    <cfRule type="expression" dxfId="2301" priority="52293">
      <formula>$B1076="Descargado"</formula>
    </cfRule>
    <cfRule type="expression" dxfId="2296" priority="52258">
      <formula>$B1076="Solicitado"</formula>
    </cfRule>
    <cfRule type="expression" dxfId="2" priority="52257">
      <formula>$B1076="Confirmado"</formula>
    </cfRule>
    <cfRule type="expression" dxfId="2298" priority="52256">
      <formula>$B1076="Cancelado"</formula>
    </cfRule>
    <cfRule type="expression" dxfId="2295" priority="52259">
      <formula>$B1076="Arribado"</formula>
    </cfRule>
    <cfRule type="expression" dxfId="2299" priority="52255">
      <formula>$B1076="Cargado"</formula>
    </cfRule>
    <cfRule type="expression" dxfId="2300" priority="52254">
      <formula>$B1076="Frontera"</formula>
    </cfRule>
  </conditionalFormatting>
  <conditionalFormatting sqref="B1077:D1080">
    <cfRule type="expression" dxfId="2298" priority="52640">
      <formula>$B1077="Cancelado"</formula>
    </cfRule>
    <cfRule type="expression" dxfId="2301" priority="52605">
      <formula>$B1077="Descargado"</formula>
    </cfRule>
    <cfRule type="expression" dxfId="2300" priority="52606">
      <formula>$B1077="Frontera"</formula>
    </cfRule>
    <cfRule type="expression" dxfId="2298" priority="52608">
      <formula>$B1077="Cancelado"</formula>
    </cfRule>
    <cfRule type="expression" dxfId="2" priority="52609">
      <formula>$B1077="Confirmado"</formula>
    </cfRule>
    <cfRule type="expression" dxfId="2302" priority="52636">
      <formula>$B1077="Liberado"</formula>
    </cfRule>
    <cfRule type="expression" dxfId="2296" priority="52610">
      <formula>$B1077="Solicitado"</formula>
    </cfRule>
    <cfRule type="expression" dxfId="2295" priority="52611">
      <formula>$B1077="Arribado"</formula>
    </cfRule>
    <cfRule type="expression" dxfId="2301" priority="52637">
      <formula>$B1077="Descargado"</formula>
    </cfRule>
    <cfRule type="expression" dxfId="2300" priority="52638">
      <formula>$B1077="Frontera"</formula>
    </cfRule>
    <cfRule type="expression" dxfId="2299" priority="52607">
      <formula>$B1077="Cargado"</formula>
    </cfRule>
    <cfRule type="expression" dxfId="2295" priority="52643">
      <formula>$B1077="Arribado"</formula>
    </cfRule>
    <cfRule type="expression" dxfId="2296" priority="52642">
      <formula>$B1077="Solicitado"</formula>
    </cfRule>
    <cfRule type="expression" dxfId="2" priority="52641">
      <formula>$B1077="Confirmado"</formula>
    </cfRule>
    <cfRule type="expression" dxfId="2299" priority="52639">
      <formula>$B1077="Cargado"</formula>
    </cfRule>
    <cfRule type="expression" dxfId="2302" priority="52604">
      <formula>$B1077="Liberado"</formula>
    </cfRule>
  </conditionalFormatting>
  <conditionalFormatting sqref="B1081:D1081">
    <cfRule type="expression" dxfId="2295" priority="52067">
      <formula>$B1081="Arribado"</formula>
    </cfRule>
    <cfRule type="expression" dxfId="2298" priority="52064">
      <formula>$B1081="Cancelado"</formula>
    </cfRule>
    <cfRule type="expression" dxfId="2296" priority="52106">
      <formula>$B1081="Solicitado"</formula>
    </cfRule>
    <cfRule type="expression" dxfId="2302" priority="52060">
      <formula>$B1081="Liberado"</formula>
    </cfRule>
    <cfRule type="expression" dxfId="2296" priority="52066">
      <formula>$B1081="Solicitado"</formula>
    </cfRule>
    <cfRule type="expression" dxfId="2301" priority="52061">
      <formula>$B1081="Descargado"</formula>
    </cfRule>
    <cfRule type="expression" dxfId="2300" priority="52062">
      <formula>$B1081="Frontera"</formula>
    </cfRule>
    <cfRule type="expression" dxfId="2299" priority="52063">
      <formula>$B1081="Cargado"</formula>
    </cfRule>
    <cfRule type="expression" dxfId="2295" priority="52107">
      <formula>$B1081="Arribado"</formula>
    </cfRule>
    <cfRule type="expression" dxfId="2298" priority="52104">
      <formula>$B1081="Cancelado"</formula>
    </cfRule>
    <cfRule type="expression" dxfId="2299" priority="52103">
      <formula>$B1081="Cargado"</formula>
    </cfRule>
    <cfRule type="expression" dxfId="2301" priority="52101">
      <formula>$B1081="Descargado"</formula>
    </cfRule>
    <cfRule type="expression" dxfId="2300" priority="52102">
      <formula>$B1081="Frontera"</formula>
    </cfRule>
    <cfRule type="expression" dxfId="2302" priority="52100">
      <formula>$B1081="Liberado"</formula>
    </cfRule>
    <cfRule type="expression" dxfId="2" priority="52105">
      <formula>$B1081="Confirmado"</formula>
    </cfRule>
    <cfRule type="expression" dxfId="2" priority="52065">
      <formula>$B1081="Confirmado"</formula>
    </cfRule>
  </conditionalFormatting>
  <conditionalFormatting sqref="B1082:D1083">
    <cfRule type="expression" dxfId="2299" priority="51871">
      <formula>$B1082="Cargado"</formula>
    </cfRule>
    <cfRule type="expression" dxfId="2300" priority="51870">
      <formula>$B1082="Frontera"</formula>
    </cfRule>
    <cfRule type="expression" dxfId="2301" priority="51869">
      <formula>$B1082="Descargado"</formula>
    </cfRule>
    <cfRule type="expression" dxfId="2302" priority="51868">
      <formula>$B1082="Liberado"</formula>
    </cfRule>
    <cfRule type="expression" dxfId="2296" priority="51834">
      <formula>$B1082="Solicitado"</formula>
    </cfRule>
    <cfRule type="expression" dxfId="2298" priority="51832">
      <formula>$B1082="Cancelado"</formula>
    </cfRule>
    <cfRule type="expression" dxfId="2296" priority="51874">
      <formula>$B1082="Solicitado"</formula>
    </cfRule>
    <cfRule type="expression" dxfId="2295" priority="51835">
      <formula>$B1082="Arribado"</formula>
    </cfRule>
    <cfRule type="expression" dxfId="2" priority="51833">
      <formula>$B1082="Confirmado"</formula>
    </cfRule>
    <cfRule type="expression" dxfId="2300" priority="51830">
      <formula>$B1082="Frontera"</formula>
    </cfRule>
    <cfRule type="expression" dxfId="2298" priority="51872">
      <formula>$B1082="Cancelado"</formula>
    </cfRule>
    <cfRule type="expression" dxfId="2302" priority="51828">
      <formula>$B1082="Liberado"</formula>
    </cfRule>
    <cfRule type="expression" dxfId="2301" priority="51829">
      <formula>$B1082="Descargado"</formula>
    </cfRule>
    <cfRule type="expression" dxfId="2299" priority="51831">
      <formula>$B1082="Cargado"</formula>
    </cfRule>
    <cfRule type="expression" dxfId="2" priority="51873">
      <formula>$B1082="Confirmado"</formula>
    </cfRule>
    <cfRule type="expression" dxfId="2295" priority="51875">
      <formula>$B1082="Arribado"</formula>
    </cfRule>
  </conditionalFormatting>
  <conditionalFormatting sqref="B1084:D1084 B1085:B1088">
    <cfRule type="expression" dxfId="2298" priority="51744">
      <formula>$B1084="Cancelado"</formula>
    </cfRule>
    <cfRule type="expression" dxfId="2299" priority="51743">
      <formula>$B1084="Cargado"</formula>
    </cfRule>
    <cfRule type="expression" dxfId="2" priority="51777">
      <formula>$B1084="Confirmado"</formula>
    </cfRule>
    <cfRule type="expression" dxfId="2296" priority="51778">
      <formula>$B1084="Solicitado"</formula>
    </cfRule>
    <cfRule type="expression" dxfId="2300" priority="51742">
      <formula>$B1084="Frontera"</formula>
    </cfRule>
    <cfRule type="expression" dxfId="2298" priority="51776">
      <formula>$B1084="Cancelado"</formula>
    </cfRule>
    <cfRule type="expression" dxfId="2301" priority="51741">
      <formula>$B1084="Descargado"</formula>
    </cfRule>
    <cfRule type="expression" dxfId="2296" priority="51746">
      <formula>$B1084="Solicitado"</formula>
    </cfRule>
    <cfRule type="expression" dxfId="2302" priority="51772">
      <formula>$B1084="Liberado"</formula>
    </cfRule>
    <cfRule type="expression" dxfId="2295" priority="51779">
      <formula>$B1084="Arribado"</formula>
    </cfRule>
    <cfRule type="expression" dxfId="2295" priority="51747">
      <formula>$B1084="Arribado"</formula>
    </cfRule>
    <cfRule type="expression" dxfId="2" priority="51745">
      <formula>$B1084="Confirmado"</formula>
    </cfRule>
    <cfRule type="expression" dxfId="2302" priority="51740">
      <formula>$B1084="Liberado"</formula>
    </cfRule>
    <cfRule type="expression" dxfId="2299" priority="51775">
      <formula>$B1084="Cargado"</formula>
    </cfRule>
    <cfRule type="expression" dxfId="2300" priority="51774">
      <formula>$B1084="Frontera"</formula>
    </cfRule>
    <cfRule type="expression" dxfId="2301" priority="51773">
      <formula>$B1084="Descargado"</formula>
    </cfRule>
  </conditionalFormatting>
  <conditionalFormatting sqref="B1089:D1091 C1085:D1088">
    <cfRule type="expression" dxfId="2" priority="51633">
      <formula>$B1085="Confirmado"</formula>
    </cfRule>
    <cfRule type="expression" dxfId="2299" priority="51631">
      <formula>$B1085="Cargado"</formula>
    </cfRule>
    <cfRule type="expression" dxfId="2300" priority="51630">
      <formula>$B1085="Frontera"</formula>
    </cfRule>
    <cfRule type="expression" dxfId="2301" priority="51629">
      <formula>$B1085="Descargado"</formula>
    </cfRule>
    <cfRule type="expression" dxfId="2295" priority="51635">
      <formula>$B1085="Arribado"</formula>
    </cfRule>
    <cfRule type="expression" dxfId="2302" priority="51596">
      <formula>$B1085="Liberado"</formula>
    </cfRule>
    <cfRule type="expression" dxfId="2301" priority="51597">
      <formula>$B1085="Descargado"</formula>
    </cfRule>
    <cfRule type="expression" dxfId="2300" priority="51598">
      <formula>$B1085="Frontera"</formula>
    </cfRule>
    <cfRule type="expression" dxfId="2299" priority="51599">
      <formula>$B1085="Cargado"</formula>
    </cfRule>
    <cfRule type="expression" dxfId="2302" priority="51628">
      <formula>$B1085="Liberado"</formula>
    </cfRule>
    <cfRule type="expression" dxfId="2296" priority="51634">
      <formula>$B1085="Solicitado"</formula>
    </cfRule>
    <cfRule type="expression" dxfId="2295" priority="51603">
      <formula>$B1085="Arribado"</formula>
    </cfRule>
    <cfRule type="expression" dxfId="2" priority="51601">
      <formula>$B1085="Confirmado"</formula>
    </cfRule>
    <cfRule type="expression" dxfId="2298" priority="51600">
      <formula>$B1085="Cancelado"</formula>
    </cfRule>
    <cfRule type="expression" dxfId="2296" priority="51602">
      <formula>$B1085="Solicitado"</formula>
    </cfRule>
    <cfRule type="expression" dxfId="2298" priority="51632">
      <formula>$B1085="Cancelado"</formula>
    </cfRule>
  </conditionalFormatting>
  <conditionalFormatting sqref="B1092:D1092">
    <cfRule type="expression" dxfId="2295" priority="51347">
      <formula>$B1092="Arribado"</formula>
    </cfRule>
    <cfRule type="expression" dxfId="2301" priority="51381">
      <formula>$B1092="Descargado"</formula>
    </cfRule>
    <cfRule type="expression" dxfId="2302" priority="51340">
      <formula>$B1092="Liberado"</formula>
    </cfRule>
    <cfRule type="expression" dxfId="2300" priority="51342">
      <formula>$B1092="Frontera"</formula>
    </cfRule>
    <cfRule type="expression" dxfId="2299" priority="51343">
      <formula>$B1092="Cargado"</formula>
    </cfRule>
    <cfRule type="expression" dxfId="2301" priority="51341">
      <formula>$B1092="Descargado"</formula>
    </cfRule>
    <cfRule type="expression" dxfId="2295" priority="51387">
      <formula>$B1092="Arribado"</formula>
    </cfRule>
    <cfRule type="expression" dxfId="2298" priority="51344">
      <formula>$B1092="Cancelado"</formula>
    </cfRule>
    <cfRule type="expression" dxfId="2" priority="51345">
      <formula>$B1092="Confirmado"</formula>
    </cfRule>
    <cfRule type="expression" dxfId="2296" priority="51346">
      <formula>$B1092="Solicitado"</formula>
    </cfRule>
    <cfRule type="expression" dxfId="2296" priority="51386">
      <formula>$B1092="Solicitado"</formula>
    </cfRule>
    <cfRule type="expression" dxfId="2" priority="51385">
      <formula>$B1092="Confirmado"</formula>
    </cfRule>
    <cfRule type="expression" dxfId="2300" priority="51382">
      <formula>$B1092="Frontera"</formula>
    </cfRule>
    <cfRule type="expression" dxfId="2298" priority="51384">
      <formula>$B1092="Cancelado"</formula>
    </cfRule>
    <cfRule type="expression" dxfId="2299" priority="51383">
      <formula>$B1092="Cargado"</formula>
    </cfRule>
    <cfRule type="expression" dxfId="2302" priority="51380">
      <formula>$B1092="Liberado"</formula>
    </cfRule>
  </conditionalFormatting>
  <conditionalFormatting sqref="B1093:D1094">
    <cfRule type="expression" dxfId="2300" priority="51190">
      <formula>$B1093="Frontera"</formula>
    </cfRule>
    <cfRule type="expression" dxfId="2" priority="51153">
      <formula>$B1093="Confirmado"</formula>
    </cfRule>
    <cfRule type="expression" dxfId="2295" priority="51155">
      <formula>$B1093="Arribado"</formula>
    </cfRule>
    <cfRule type="expression" dxfId="2296" priority="51194">
      <formula>$B1093="Solicitado"</formula>
    </cfRule>
    <cfRule type="expression" dxfId="2300" priority="51150">
      <formula>$B1093="Frontera"</formula>
    </cfRule>
    <cfRule type="expression" dxfId="2301" priority="51189">
      <formula>$B1093="Descargado"</formula>
    </cfRule>
    <cfRule type="expression" dxfId="2302" priority="51188">
      <formula>$B1093="Liberado"</formula>
    </cfRule>
    <cfRule type="expression" dxfId="2295" priority="51195">
      <formula>$B1093="Arribado"</formula>
    </cfRule>
    <cfRule type="expression" dxfId="2301" priority="51149">
      <formula>$B1093="Descargado"</formula>
    </cfRule>
    <cfRule type="expression" dxfId="2302" priority="51148">
      <formula>$B1093="Liberado"</formula>
    </cfRule>
    <cfRule type="expression" dxfId="2" priority="51193">
      <formula>$B1093="Confirmado"</formula>
    </cfRule>
    <cfRule type="expression" dxfId="2298" priority="51192">
      <formula>$B1093="Cancelado"</formula>
    </cfRule>
    <cfRule type="expression" dxfId="2298" priority="51152">
      <formula>$B1093="Cancelado"</formula>
    </cfRule>
    <cfRule type="expression" dxfId="2299" priority="51151">
      <formula>$B1093="Cargado"</formula>
    </cfRule>
    <cfRule type="expression" dxfId="2299" priority="51191">
      <formula>$B1093="Cargado"</formula>
    </cfRule>
    <cfRule type="expression" dxfId="2296" priority="51154">
      <formula>$B1093="Solicitado"</formula>
    </cfRule>
  </conditionalFormatting>
  <conditionalFormatting sqref="B1095:D1095">
    <cfRule type="expression" dxfId="2300" priority="50974">
      <formula>$B1095="Frontera"</formula>
    </cfRule>
    <cfRule type="expression" dxfId="2302" priority="50972">
      <formula>$B1095="Liberado"</formula>
    </cfRule>
    <cfRule type="expression" dxfId="2298" priority="50936">
      <formula>$B1095="Cancelado"</formula>
    </cfRule>
    <cfRule type="expression" dxfId="2295" priority="50939">
      <formula>$B1095="Arribado"</formula>
    </cfRule>
    <cfRule type="expression" dxfId="2301" priority="50933">
      <formula>$B1095="Descargado"</formula>
    </cfRule>
    <cfRule type="expression" dxfId="2296" priority="50938">
      <formula>$B1095="Solicitado"</formula>
    </cfRule>
    <cfRule type="expression" dxfId="2301" priority="50973">
      <formula>$B1095="Descargado"</formula>
    </cfRule>
    <cfRule type="expression" dxfId="2295" priority="50979">
      <formula>$B1095="Arribado"</formula>
    </cfRule>
    <cfRule type="expression" dxfId="2302" priority="50932">
      <formula>$B1095="Liberado"</formula>
    </cfRule>
    <cfRule type="expression" dxfId="2300" priority="50934">
      <formula>$B1095="Frontera"</formula>
    </cfRule>
    <cfRule type="expression" dxfId="2299" priority="50935">
      <formula>$B1095="Cargado"</formula>
    </cfRule>
    <cfRule type="expression" dxfId="2296" priority="50978">
      <formula>$B1095="Solicitado"</formula>
    </cfRule>
    <cfRule type="expression" dxfId="2" priority="50977">
      <formula>$B1095="Confirmado"</formula>
    </cfRule>
    <cfRule type="expression" dxfId="2298" priority="50976">
      <formula>$B1095="Cancelado"</formula>
    </cfRule>
    <cfRule type="expression" dxfId="2299" priority="50975">
      <formula>$B1095="Cargado"</formula>
    </cfRule>
    <cfRule type="expression" dxfId="2" priority="50937">
      <formula>$B1095="Confirmado"</formula>
    </cfRule>
  </conditionalFormatting>
  <conditionalFormatting sqref="B1096:D1096">
    <cfRule type="expression" dxfId="2" priority="50881">
      <formula>$B1096="Confirmado"</formula>
    </cfRule>
    <cfRule type="expression" dxfId="2296" priority="50882">
      <formula>$B1096="Solicitado"</formula>
    </cfRule>
    <cfRule type="expression" dxfId="2300" priority="50878">
      <formula>$B1096="Frontera"</formula>
    </cfRule>
    <cfRule type="expression" dxfId="2301" priority="50877">
      <formula>$B1096="Descargado"</formula>
    </cfRule>
    <cfRule type="expression" dxfId="2302" priority="50876">
      <formula>$B1096="Liberado"</formula>
    </cfRule>
    <cfRule type="expression" dxfId="2295" priority="50883">
      <formula>$B1096="Arribado"</formula>
    </cfRule>
    <cfRule type="expression" dxfId="2299" priority="50879">
      <formula>$B1096="Cargado"</formula>
    </cfRule>
    <cfRule type="expression" dxfId="2299" priority="50847">
      <formula>$B1096="Cargado"</formula>
    </cfRule>
    <cfRule type="expression" dxfId="2301" priority="50845">
      <formula>$B1096="Descargado"</formula>
    </cfRule>
    <cfRule type="expression" dxfId="2302" priority="50844">
      <formula>$B1096="Liberado"</formula>
    </cfRule>
    <cfRule type="expression" dxfId="2298" priority="50880">
      <formula>$B1096="Cancelado"</formula>
    </cfRule>
    <cfRule type="expression" dxfId="2300" priority="50846">
      <formula>$B1096="Frontera"</formula>
    </cfRule>
    <cfRule type="expression" dxfId="2295" priority="50851">
      <formula>$B1096="Arribado"</formula>
    </cfRule>
    <cfRule type="expression" dxfId="2296" priority="50850">
      <formula>$B1096="Solicitado"</formula>
    </cfRule>
    <cfRule type="expression" dxfId="2" priority="50849">
      <formula>$B1096="Confirmado"</formula>
    </cfRule>
    <cfRule type="expression" dxfId="2298" priority="50848">
      <formula>$B1096="Cancelado"</formula>
    </cfRule>
  </conditionalFormatting>
  <conditionalFormatting sqref="B1097:D1097">
    <cfRule type="expression" dxfId="2298" priority="50352">
      <formula>$B1097="Cancelado"</formula>
    </cfRule>
    <cfRule type="expression" dxfId="2299" priority="50351">
      <formula>$B1097="Cargado"</formula>
    </cfRule>
    <cfRule type="expression" dxfId="2301" priority="50309">
      <formula>$B1097="Descargado"</formula>
    </cfRule>
    <cfRule type="expression" dxfId="2300" priority="50310">
      <formula>$B1097="Frontera"</formula>
    </cfRule>
    <cfRule type="expression" dxfId="2299" priority="50311">
      <formula>$B1097="Cargado"</formula>
    </cfRule>
    <cfRule type="expression" dxfId="2298" priority="50312">
      <formula>$B1097="Cancelado"</formula>
    </cfRule>
    <cfRule type="expression" dxfId="2" priority="50313">
      <formula>$B1097="Confirmado"</formula>
    </cfRule>
    <cfRule type="expression" dxfId="2300" priority="50350">
      <formula>$B1097="Frontera"</formula>
    </cfRule>
    <cfRule type="expression" dxfId="2301" priority="50349">
      <formula>$B1097="Descargado"</formula>
    </cfRule>
    <cfRule type="expression" dxfId="2302" priority="50348">
      <formula>$B1097="Liberado"</formula>
    </cfRule>
    <cfRule type="expression" dxfId="2296" priority="50314">
      <formula>$B1097="Solicitado"</formula>
    </cfRule>
    <cfRule type="expression" dxfId="2302" priority="50308">
      <formula>$B1097="Liberado"</formula>
    </cfRule>
    <cfRule type="expression" dxfId="2295" priority="50315">
      <formula>$B1097="Arribado"</formula>
    </cfRule>
    <cfRule type="expression" dxfId="2" priority="50353">
      <formula>$B1097="Confirmado"</formula>
    </cfRule>
    <cfRule type="expression" dxfId="2296" priority="50354">
      <formula>$B1097="Solicitado"</formula>
    </cfRule>
    <cfRule type="expression" dxfId="2295" priority="50355">
      <formula>$B1097="Arribado"</formula>
    </cfRule>
  </conditionalFormatting>
  <conditionalFormatting sqref="B1098:D1099 C1100:D1103 B1100:B1104">
    <cfRule type="expression" dxfId="2" priority="50121">
      <formula>$B1098="Confirmado"</formula>
    </cfRule>
    <cfRule type="expression" dxfId="2298" priority="50120">
      <formula>$B1098="Cancelado"</formula>
    </cfRule>
    <cfRule type="expression" dxfId="2299" priority="50119">
      <formula>$B1098="Cargado"</formula>
    </cfRule>
    <cfRule type="expression" dxfId="2300" priority="50118">
      <formula>$B1098="Frontera"</formula>
    </cfRule>
    <cfRule type="expression" dxfId="2301" priority="50117">
      <formula>$B1098="Descargado"</formula>
    </cfRule>
    <cfRule type="expression" dxfId="2302" priority="50116">
      <formula>$B1098="Liberado"</formula>
    </cfRule>
    <cfRule type="expression" dxfId="2296" priority="50162">
      <formula>$B1098="Solicitado"</formula>
    </cfRule>
    <cfRule type="expression" dxfId="2295" priority="50163">
      <formula>$B1098="Arribado"</formula>
    </cfRule>
    <cfRule type="expression" dxfId="2295" priority="50123">
      <formula>$B1098="Arribado"</formula>
    </cfRule>
    <cfRule type="expression" dxfId="2" priority="50161">
      <formula>$B1098="Confirmado"</formula>
    </cfRule>
    <cfRule type="expression" dxfId="2298" priority="50160">
      <formula>$B1098="Cancelado"</formula>
    </cfRule>
    <cfRule type="expression" dxfId="2299" priority="50159">
      <formula>$B1098="Cargado"</formula>
    </cfRule>
    <cfRule type="expression" dxfId="2300" priority="50158">
      <formula>$B1098="Frontera"</formula>
    </cfRule>
    <cfRule type="expression" dxfId="2301" priority="50157">
      <formula>$B1098="Descargado"</formula>
    </cfRule>
    <cfRule type="expression" dxfId="2302" priority="50156">
      <formula>$B1098="Liberado"</formula>
    </cfRule>
    <cfRule type="expression" dxfId="2296" priority="50122">
      <formula>$B1098="Solicitado"</formula>
    </cfRule>
  </conditionalFormatting>
  <conditionalFormatting sqref="B1106:D1106">
    <cfRule type="expression" dxfId="2299" priority="50735">
      <formula>$B1106="Cargado"</formula>
    </cfRule>
    <cfRule type="expression" dxfId="2295" priority="50707">
      <formula>$B1106="Arribado"</formula>
    </cfRule>
    <cfRule type="expression" dxfId="2" priority="50705">
      <formula>$B1106="Confirmado"</formula>
    </cfRule>
    <cfRule type="expression" dxfId="2300" priority="50734">
      <formula>$B1106="Frontera"</formula>
    </cfRule>
    <cfRule type="expression" dxfId="2302" priority="50700">
      <formula>$B1106="Liberado"</formula>
    </cfRule>
    <cfRule type="expression" dxfId="2301" priority="50701">
      <formula>$B1106="Descargado"</formula>
    </cfRule>
    <cfRule type="expression" dxfId="2300" priority="50702">
      <formula>$B1106="Frontera"</formula>
    </cfRule>
    <cfRule type="expression" dxfId="2296" priority="50706">
      <formula>$B1106="Solicitado"</formula>
    </cfRule>
    <cfRule type="expression" dxfId="2298" priority="50704">
      <formula>$B1106="Cancelado"</formula>
    </cfRule>
    <cfRule type="expression" dxfId="2299" priority="50703">
      <formula>$B1106="Cargado"</formula>
    </cfRule>
    <cfRule type="expression" dxfId="2301" priority="50733">
      <formula>$B1106="Descargado"</formula>
    </cfRule>
    <cfRule type="expression" dxfId="2298" priority="50736">
      <formula>$B1106="Cancelado"</formula>
    </cfRule>
    <cfRule type="expression" dxfId="2" priority="50737">
      <formula>$B1106="Confirmado"</formula>
    </cfRule>
    <cfRule type="expression" dxfId="2296" priority="50738">
      <formula>$B1106="Solicitado"</formula>
    </cfRule>
    <cfRule type="expression" dxfId="2295" priority="50739">
      <formula>$B1106="Arribado"</formula>
    </cfRule>
    <cfRule type="expression" dxfId="2302" priority="50732">
      <formula>$B1106="Liberado"</formula>
    </cfRule>
  </conditionalFormatting>
  <conditionalFormatting sqref="B1107:D1107">
    <cfRule type="expression" dxfId="2299" priority="50031">
      <formula>$B1107="Cargado"</formula>
    </cfRule>
    <cfRule type="expression" dxfId="2302" priority="50028">
      <formula>$B1107="Liberado"</formula>
    </cfRule>
    <cfRule type="expression" dxfId="2301" priority="50029">
      <formula>$B1107="Descargado"</formula>
    </cfRule>
    <cfRule type="expression" dxfId="2300" priority="50030">
      <formula>$B1107="Frontera"</formula>
    </cfRule>
    <cfRule type="expression" dxfId="2298" priority="50032">
      <formula>$B1107="Cancelado"</formula>
    </cfRule>
    <cfRule type="expression" dxfId="2" priority="50033">
      <formula>$B1107="Confirmado"</formula>
    </cfRule>
    <cfRule type="expression" dxfId="2296" priority="50034">
      <formula>$B1107="Solicitado"</formula>
    </cfRule>
    <cfRule type="expression" dxfId="2295" priority="50035">
      <formula>$B1107="Arribado"</formula>
    </cfRule>
    <cfRule type="expression" dxfId="2302" priority="50060">
      <formula>$B1107="Liberado"</formula>
    </cfRule>
    <cfRule type="expression" dxfId="2301" priority="50061">
      <formula>$B1107="Descargado"</formula>
    </cfRule>
    <cfRule type="expression" dxfId="2300" priority="50062">
      <formula>$B1107="Frontera"</formula>
    </cfRule>
    <cfRule type="expression" dxfId="2296" priority="50066">
      <formula>$B1107="Solicitado"</formula>
    </cfRule>
    <cfRule type="expression" dxfId="2295" priority="50067">
      <formula>$B1107="Arribado"</formula>
    </cfRule>
    <cfRule type="expression" dxfId="2" priority="50065">
      <formula>$B1107="Confirmado"</formula>
    </cfRule>
    <cfRule type="expression" dxfId="2298" priority="50064">
      <formula>$B1107="Cancelado"</formula>
    </cfRule>
    <cfRule type="expression" dxfId="2299" priority="50063">
      <formula>$B1107="Cargado"</formula>
    </cfRule>
  </conditionalFormatting>
  <conditionalFormatting sqref="B1108:D1108">
    <cfRule type="expression" dxfId="2" priority="49689">
      <formula>$B1108="Confirmado"</formula>
    </cfRule>
    <cfRule type="expression" dxfId="2300" priority="49686">
      <formula>$B1108="Frontera"</formula>
    </cfRule>
    <cfRule type="expression" dxfId="2299" priority="49687">
      <formula>$B1108="Cargado"</formula>
    </cfRule>
    <cfRule type="expression" dxfId="2298" priority="49688">
      <formula>$B1108="Cancelado"</formula>
    </cfRule>
    <cfRule type="expression" dxfId="2302" priority="49716">
      <formula>$B1108="Liberado"</formula>
    </cfRule>
    <cfRule type="expression" dxfId="2301" priority="49717">
      <formula>$B1108="Descargado"</formula>
    </cfRule>
    <cfRule type="expression" dxfId="2295" priority="49723">
      <formula>$B1108="Arribado"</formula>
    </cfRule>
    <cfRule type="expression" dxfId="2300" priority="49718">
      <formula>$B1108="Frontera"</formula>
    </cfRule>
    <cfRule type="expression" dxfId="2299" priority="49719">
      <formula>$B1108="Cargado"</formula>
    </cfRule>
    <cfRule type="expression" dxfId="2296" priority="49690">
      <formula>$B1108="Solicitado"</formula>
    </cfRule>
    <cfRule type="expression" dxfId="2295" priority="49691">
      <formula>$B1108="Arribado"</formula>
    </cfRule>
    <cfRule type="expression" dxfId="2298" priority="49720">
      <formula>$B1108="Cancelado"</formula>
    </cfRule>
    <cfRule type="expression" dxfId="2302" priority="49684">
      <formula>$B1108="Liberado"</formula>
    </cfRule>
    <cfRule type="expression" dxfId="2" priority="49721">
      <formula>$B1108="Confirmado"</formula>
    </cfRule>
    <cfRule type="expression" dxfId="2296" priority="49722">
      <formula>$B1108="Solicitado"</formula>
    </cfRule>
    <cfRule type="expression" dxfId="2301" priority="49685">
      <formula>$B1108="Descargado"</formula>
    </cfRule>
  </conditionalFormatting>
  <conditionalFormatting sqref="B1109:D1113">
    <cfRule type="expression" dxfId="2301" priority="49541">
      <formula>$B1109="Descargado"</formula>
    </cfRule>
    <cfRule type="expression" dxfId="2299" priority="49543">
      <formula>$B1109="Cargado"</formula>
    </cfRule>
    <cfRule type="expression" dxfId="2295" priority="49547">
      <formula>$B1109="Arribado"</formula>
    </cfRule>
    <cfRule type="expression" dxfId="2296" priority="49546">
      <formula>$B1109="Solicitado"</formula>
    </cfRule>
    <cfRule type="expression" dxfId="2300" priority="49574">
      <formula>$B1109="Frontera"</formula>
    </cfRule>
    <cfRule type="expression" dxfId="2301" priority="49573">
      <formula>$B1109="Descargado"</formula>
    </cfRule>
    <cfRule type="expression" dxfId="2298" priority="49576">
      <formula>$B1109="Cancelado"</formula>
    </cfRule>
    <cfRule type="expression" dxfId="2" priority="49545">
      <formula>$B1109="Confirmado"</formula>
    </cfRule>
    <cfRule type="expression" dxfId="2295" priority="49579">
      <formula>$B1109="Arribado"</formula>
    </cfRule>
    <cfRule type="expression" dxfId="2302" priority="49572">
      <formula>$B1109="Liberado"</formula>
    </cfRule>
    <cfRule type="expression" dxfId="2299" priority="49575">
      <formula>$B1109="Cargado"</formula>
    </cfRule>
    <cfRule type="expression" dxfId="2296" priority="49578">
      <formula>$B1109="Solicitado"</formula>
    </cfRule>
    <cfRule type="expression" dxfId="2" priority="49577">
      <formula>$B1109="Confirmado"</formula>
    </cfRule>
    <cfRule type="expression" dxfId="2298" priority="49544">
      <formula>$B1109="Cancelado"</formula>
    </cfRule>
    <cfRule type="expression" dxfId="2300" priority="49542">
      <formula>$B1109="Frontera"</formula>
    </cfRule>
    <cfRule type="expression" dxfId="2302" priority="49540">
      <formula>$B1109="Liberado"</formula>
    </cfRule>
  </conditionalFormatting>
  <conditionalFormatting sqref="B1114:D1114">
    <cfRule type="expression" dxfId="2" priority="49433">
      <formula>$B1114="Confirmado"</formula>
    </cfRule>
    <cfRule type="expression" dxfId="2298" priority="49432">
      <formula>$B1114="Cancelado"</formula>
    </cfRule>
    <cfRule type="expression" dxfId="2299" priority="49431">
      <formula>$B1114="Cargado"</formula>
    </cfRule>
    <cfRule type="expression" dxfId="2300" priority="49430">
      <formula>$B1114="Frontera"</formula>
    </cfRule>
    <cfRule type="expression" dxfId="2301" priority="49429">
      <formula>$B1114="Descargado"</formula>
    </cfRule>
    <cfRule type="expression" dxfId="2295" priority="49403">
      <formula>$B1114="Arribado"</formula>
    </cfRule>
    <cfRule type="expression" dxfId="2296" priority="49402">
      <formula>$B1114="Solicitado"</formula>
    </cfRule>
    <cfRule type="expression" dxfId="2" priority="49401">
      <formula>$B1114="Confirmado"</formula>
    </cfRule>
    <cfRule type="expression" dxfId="2298" priority="49400">
      <formula>$B1114="Cancelado"</formula>
    </cfRule>
    <cfRule type="expression" dxfId="2299" priority="49399">
      <formula>$B1114="Cargado"</formula>
    </cfRule>
    <cfRule type="expression" dxfId="2300" priority="49398">
      <formula>$B1114="Frontera"</formula>
    </cfRule>
    <cfRule type="expression" dxfId="2301" priority="49397">
      <formula>$B1114="Descargado"</formula>
    </cfRule>
    <cfRule type="expression" dxfId="2302" priority="49396">
      <formula>$B1114="Liberado"</formula>
    </cfRule>
    <cfRule type="expression" dxfId="2302" priority="49428">
      <formula>$B1114="Liberado"</formula>
    </cfRule>
    <cfRule type="expression" dxfId="2295" priority="49435">
      <formula>$B1114="Arribado"</formula>
    </cfRule>
    <cfRule type="expression" dxfId="2296" priority="49434">
      <formula>$B1114="Solicitado"</formula>
    </cfRule>
  </conditionalFormatting>
  <conditionalFormatting sqref="B1115:D1115">
    <cfRule type="expression" dxfId="2295" priority="49291">
      <formula>$B1115="Arribado"</formula>
    </cfRule>
    <cfRule type="expression" dxfId="2295" priority="49259">
      <formula>$B1115="Arribado"</formula>
    </cfRule>
    <cfRule type="expression" dxfId="2" priority="49257">
      <formula>$B1115="Confirmado"</formula>
    </cfRule>
    <cfRule type="expression" dxfId="2296" priority="49258">
      <formula>$B1115="Solicitado"</formula>
    </cfRule>
    <cfRule type="expression" dxfId="2299" priority="49255">
      <formula>$B1115="Cargado"</formula>
    </cfRule>
    <cfRule type="expression" dxfId="2301" priority="49253">
      <formula>$B1115="Descargado"</formula>
    </cfRule>
    <cfRule type="expression" dxfId="2302" priority="49252">
      <formula>$B1115="Liberado"</formula>
    </cfRule>
    <cfRule type="expression" dxfId="2299" priority="49287">
      <formula>$B1115="Cargado"</formula>
    </cfRule>
    <cfRule type="expression" dxfId="2298" priority="49256">
      <formula>$B1115="Cancelado"</formula>
    </cfRule>
    <cfRule type="expression" dxfId="2300" priority="49254">
      <formula>$B1115="Frontera"</formula>
    </cfRule>
    <cfRule type="expression" dxfId="2300" priority="49286">
      <formula>$B1115="Frontera"</formula>
    </cfRule>
    <cfRule type="expression" dxfId="2301" priority="49285">
      <formula>$B1115="Descargado"</formula>
    </cfRule>
    <cfRule type="expression" dxfId="2298" priority="49288">
      <formula>$B1115="Cancelado"</formula>
    </cfRule>
    <cfRule type="expression" dxfId="2302" priority="49284">
      <formula>$B1115="Liberado"</formula>
    </cfRule>
    <cfRule type="expression" dxfId="2" priority="49289">
      <formula>$B1115="Confirmado"</formula>
    </cfRule>
    <cfRule type="expression" dxfId="2296" priority="49290">
      <formula>$B1115="Solicitado"</formula>
    </cfRule>
  </conditionalFormatting>
  <conditionalFormatting sqref="B1116:D1116">
    <cfRule type="expression" dxfId="2295" priority="49115">
      <formula>$B1116="Arribado"</formula>
    </cfRule>
    <cfRule type="expression" dxfId="2302" priority="49140">
      <formula>$B1116="Liberado"</formula>
    </cfRule>
    <cfRule type="expression" dxfId="2300" priority="49142">
      <formula>$B1116="Frontera"</formula>
    </cfRule>
    <cfRule type="expression" dxfId="2299" priority="49143">
      <formula>$B1116="Cargado"</formula>
    </cfRule>
    <cfRule type="expression" dxfId="2298" priority="49144">
      <formula>$B1116="Cancelado"</formula>
    </cfRule>
    <cfRule type="expression" dxfId="2295" priority="49147">
      <formula>$B1116="Arribado"</formula>
    </cfRule>
    <cfRule type="expression" dxfId="2" priority="49145">
      <formula>$B1116="Confirmado"</formula>
    </cfRule>
    <cfRule type="expression" dxfId="2296" priority="49146">
      <formula>$B1116="Solicitado"</formula>
    </cfRule>
    <cfRule type="expression" dxfId="2302" priority="49108">
      <formula>$B1116="Liberado"</formula>
    </cfRule>
    <cfRule type="expression" dxfId="2301" priority="49141">
      <formula>$B1116="Descargado"</formula>
    </cfRule>
    <cfRule type="expression" dxfId="2301" priority="49109">
      <formula>$B1116="Descargado"</formula>
    </cfRule>
    <cfRule type="expression" dxfId="2300" priority="49110">
      <formula>$B1116="Frontera"</formula>
    </cfRule>
    <cfRule type="expression" dxfId="2299" priority="49111">
      <formula>$B1116="Cargado"</formula>
    </cfRule>
    <cfRule type="expression" dxfId="2298" priority="49112">
      <formula>$B1116="Cancelado"</formula>
    </cfRule>
    <cfRule type="expression" dxfId="2" priority="49113">
      <formula>$B1116="Confirmado"</formula>
    </cfRule>
    <cfRule type="expression" dxfId="2296" priority="49114">
      <formula>$B1116="Solicitado"</formula>
    </cfRule>
  </conditionalFormatting>
  <conditionalFormatting sqref="B1117:D1117">
    <cfRule type="expression" dxfId="2295" priority="49003">
      <formula>$B1117="Arribado"</formula>
    </cfRule>
    <cfRule type="expression" dxfId="2296" priority="48970">
      <formula>$B1117="Solicitado"</formula>
    </cfRule>
    <cfRule type="expression" dxfId="2" priority="48969">
      <formula>$B1117="Confirmado"</formula>
    </cfRule>
    <cfRule type="expression" dxfId="2299" priority="48967">
      <formula>$B1117="Cargado"</formula>
    </cfRule>
    <cfRule type="expression" dxfId="2302" priority="48964">
      <formula>$B1117="Liberado"</formula>
    </cfRule>
    <cfRule type="expression" dxfId="2301" priority="48965">
      <formula>$B1117="Descargado"</formula>
    </cfRule>
    <cfRule type="expression" dxfId="2298" priority="48968">
      <formula>$B1117="Cancelado"</formula>
    </cfRule>
    <cfRule type="expression" dxfId="2300" priority="48966">
      <formula>$B1117="Frontera"</formula>
    </cfRule>
    <cfRule type="expression" dxfId="2295" priority="48971">
      <formula>$B1117="Arribado"</formula>
    </cfRule>
    <cfRule type="expression" dxfId="2296" priority="49002">
      <formula>$B1117="Solicitado"</formula>
    </cfRule>
    <cfRule type="expression" dxfId="2" priority="49001">
      <formula>$B1117="Confirmado"</formula>
    </cfRule>
    <cfRule type="expression" dxfId="2298" priority="49000">
      <formula>$B1117="Cancelado"</formula>
    </cfRule>
    <cfRule type="expression" dxfId="2299" priority="48999">
      <formula>$B1117="Cargado"</formula>
    </cfRule>
    <cfRule type="expression" dxfId="2302" priority="48996">
      <formula>$B1117="Liberado"</formula>
    </cfRule>
    <cfRule type="expression" dxfId="2301" priority="48997">
      <formula>$B1117="Descargado"</formula>
    </cfRule>
    <cfRule type="expression" dxfId="2300" priority="48998">
      <formula>$B1117="Frontera"</formula>
    </cfRule>
  </conditionalFormatting>
  <conditionalFormatting sqref="B1118:D1118">
    <cfRule type="expression" dxfId="2299" priority="48391">
      <formula>$B1118="Cargado"</formula>
    </cfRule>
    <cfRule type="expression" dxfId="2295" priority="48427">
      <formula>$B1118="Arribado"</formula>
    </cfRule>
    <cfRule type="expression" dxfId="2296" priority="48426">
      <formula>$B1118="Solicitado"</formula>
    </cfRule>
    <cfRule type="expression" dxfId="2298" priority="48424">
      <formula>$B1118="Cancelado"</formula>
    </cfRule>
    <cfRule type="expression" dxfId="2299" priority="48423">
      <formula>$B1118="Cargado"</formula>
    </cfRule>
    <cfRule type="expression" dxfId="2300" priority="48390">
      <formula>$B1118="Frontera"</formula>
    </cfRule>
    <cfRule type="expression" dxfId="2301" priority="48389">
      <formula>$B1118="Descargado"</formula>
    </cfRule>
    <cfRule type="expression" dxfId="2302" priority="48388">
      <formula>$B1118="Liberado"</formula>
    </cfRule>
    <cfRule type="expression" dxfId="2" priority="48425">
      <formula>$B1118="Confirmado"</formula>
    </cfRule>
    <cfRule type="expression" dxfId="2301" priority="48421">
      <formula>$B1118="Descargado"</formula>
    </cfRule>
    <cfRule type="expression" dxfId="2300" priority="48422">
      <formula>$B1118="Frontera"</formula>
    </cfRule>
    <cfRule type="expression" dxfId="2302" priority="48420">
      <formula>$B1118="Liberado"</formula>
    </cfRule>
    <cfRule type="expression" dxfId="2295" priority="48395">
      <formula>$B1118="Arribado"</formula>
    </cfRule>
    <cfRule type="expression" dxfId="2296" priority="48394">
      <formula>$B1118="Solicitado"</formula>
    </cfRule>
    <cfRule type="expression" dxfId="2" priority="48393">
      <formula>$B1118="Confirmado"</formula>
    </cfRule>
    <cfRule type="expression" dxfId="2298" priority="48392">
      <formula>$B1118="Cancelado"</formula>
    </cfRule>
  </conditionalFormatting>
  <conditionalFormatting sqref="B1119:D1119">
    <cfRule type="expression" dxfId="2" priority="48857">
      <formula>$B1119="Confirmado"</formula>
    </cfRule>
    <cfRule type="expression" dxfId="2301" priority="48853">
      <formula>$B1119="Descargado"</formula>
    </cfRule>
    <cfRule type="expression" dxfId="2302" priority="48820">
      <formula>$B1119="Liberado"</formula>
    </cfRule>
    <cfRule type="expression" dxfId="2301" priority="48821">
      <formula>$B1119="Descargado"</formula>
    </cfRule>
    <cfRule type="expression" dxfId="2302" priority="48852">
      <formula>$B1119="Liberado"</formula>
    </cfRule>
    <cfRule type="expression" dxfId="2" priority="48825">
      <formula>$B1119="Confirmado"</formula>
    </cfRule>
    <cfRule type="expression" dxfId="2299" priority="48823">
      <formula>$B1119="Cargado"</formula>
    </cfRule>
    <cfRule type="expression" dxfId="2295" priority="48827">
      <formula>$B1119="Arribado"</formula>
    </cfRule>
    <cfRule type="expression" dxfId="2298" priority="48824">
      <formula>$B1119="Cancelado"</formula>
    </cfRule>
    <cfRule type="expression" dxfId="2296" priority="48826">
      <formula>$B1119="Solicitado"</formula>
    </cfRule>
    <cfRule type="expression" dxfId="2295" priority="48859">
      <formula>$B1119="Arribado"</formula>
    </cfRule>
    <cfRule type="expression" dxfId="2296" priority="48858">
      <formula>$B1119="Solicitado"</formula>
    </cfRule>
    <cfRule type="expression" dxfId="2300" priority="48822">
      <formula>$B1119="Frontera"</formula>
    </cfRule>
    <cfRule type="expression" dxfId="2298" priority="48856">
      <formula>$B1119="Cancelado"</formula>
    </cfRule>
    <cfRule type="expression" dxfId="2299" priority="48855">
      <formula>$B1119="Cargado"</formula>
    </cfRule>
    <cfRule type="expression" dxfId="2300" priority="48854">
      <formula>$B1119="Frontera"</formula>
    </cfRule>
  </conditionalFormatting>
  <conditionalFormatting sqref="B1120:D1120 B1122:D1124">
    <cfRule type="expression" dxfId="2302" priority="48676">
      <formula>$B1120="Liberado"</formula>
    </cfRule>
    <cfRule type="expression" dxfId="2302" priority="48708">
      <formula>$B1120="Liberado"</formula>
    </cfRule>
    <cfRule type="expression" dxfId="2301" priority="48709">
      <formula>$B1120="Descargado"</formula>
    </cfRule>
    <cfRule type="expression" dxfId="2298" priority="48712">
      <formula>$B1120="Cancelado"</formula>
    </cfRule>
    <cfRule type="expression" dxfId="2" priority="48713">
      <formula>$B1120="Confirmado"</formula>
    </cfRule>
    <cfRule type="expression" dxfId="2296" priority="48714">
      <formula>$B1120="Solicitado"</formula>
    </cfRule>
    <cfRule type="expression" dxfId="2295" priority="48715">
      <formula>$B1120="Arribado"</formula>
    </cfRule>
    <cfRule type="expression" dxfId="2300" priority="48710">
      <formula>$B1120="Frontera"</formula>
    </cfRule>
    <cfRule type="expression" dxfId="2299" priority="48711">
      <formula>$B1120="Cargado"</formula>
    </cfRule>
    <cfRule type="expression" dxfId="2295" priority="48683">
      <formula>$B1120="Arribado"</formula>
    </cfRule>
    <cfRule type="expression" dxfId="2296" priority="48682">
      <formula>$B1120="Solicitado"</formula>
    </cfRule>
    <cfRule type="expression" dxfId="2" priority="48681">
      <formula>$B1120="Confirmado"</formula>
    </cfRule>
    <cfRule type="expression" dxfId="2298" priority="48680">
      <formula>$B1120="Cancelado"</formula>
    </cfRule>
    <cfRule type="expression" dxfId="2299" priority="48679">
      <formula>$B1120="Cargado"</formula>
    </cfRule>
    <cfRule type="expression" dxfId="2300" priority="48678">
      <formula>$B1120="Frontera"</formula>
    </cfRule>
    <cfRule type="expression" dxfId="2301" priority="48677">
      <formula>$B1120="Descargado"</formula>
    </cfRule>
  </conditionalFormatting>
  <conditionalFormatting sqref="B1121:D1121">
    <cfRule type="expression" dxfId="2299" priority="48567">
      <formula>$B1121="Cargado"</formula>
    </cfRule>
    <cfRule type="expression" dxfId="2302" priority="48532">
      <formula>$B1121="Liberado"</formula>
    </cfRule>
    <cfRule type="expression" dxfId="2298" priority="48536">
      <formula>$B1121="Cancelado"</formula>
    </cfRule>
    <cfRule type="expression" dxfId="2295" priority="48539">
      <formula>$B1121="Arribado"</formula>
    </cfRule>
    <cfRule type="expression" dxfId="2296" priority="48538">
      <formula>$B1121="Solicitado"</formula>
    </cfRule>
    <cfRule type="expression" dxfId="2295" priority="48571">
      <formula>$B1121="Arribado"</formula>
    </cfRule>
    <cfRule type="expression" dxfId="2" priority="48569">
      <formula>$B1121="Confirmado"</formula>
    </cfRule>
    <cfRule type="expression" dxfId="2296" priority="48570">
      <formula>$B1121="Solicitado"</formula>
    </cfRule>
    <cfRule type="expression" dxfId="2" priority="48537">
      <formula>$B1121="Confirmado"</formula>
    </cfRule>
    <cfRule type="expression" dxfId="2302" priority="48564">
      <formula>$B1121="Liberado"</formula>
    </cfRule>
    <cfRule type="expression" dxfId="2301" priority="48565">
      <formula>$B1121="Descargado"</formula>
    </cfRule>
    <cfRule type="expression" dxfId="2298" priority="48568">
      <formula>$B1121="Cancelado"</formula>
    </cfRule>
    <cfRule type="expression" dxfId="2300" priority="48566">
      <formula>$B1121="Frontera"</formula>
    </cfRule>
    <cfRule type="expression" dxfId="2299" priority="48535">
      <formula>$B1121="Cargado"</formula>
    </cfRule>
    <cfRule type="expression" dxfId="2300" priority="48534">
      <formula>$B1121="Frontera"</formula>
    </cfRule>
    <cfRule type="expression" dxfId="2301" priority="48533">
      <formula>$B1121="Descargado"</formula>
    </cfRule>
  </conditionalFormatting>
  <conditionalFormatting sqref="B1125:D1126">
    <cfRule type="expression" dxfId="2295" priority="48251">
      <formula>$B1125="Arribado"</formula>
    </cfRule>
    <cfRule type="expression" dxfId="2302" priority="48276">
      <formula>$B1125="Liberado"</formula>
    </cfRule>
    <cfRule type="expression" dxfId="2302" priority="48244">
      <formula>$B1125="Liberado"</formula>
    </cfRule>
    <cfRule type="expression" dxfId="2300" priority="48278">
      <formula>$B1125="Frontera"</formula>
    </cfRule>
    <cfRule type="expression" dxfId="2300" priority="48246">
      <formula>$B1125="Frontera"</formula>
    </cfRule>
    <cfRule type="expression" dxfId="2301" priority="48245">
      <formula>$B1125="Descargado"</formula>
    </cfRule>
    <cfRule type="expression" dxfId="2296" priority="48282">
      <formula>$B1125="Solicitado"</formula>
    </cfRule>
    <cfRule type="expression" dxfId="2295" priority="48283">
      <formula>$B1125="Arribado"</formula>
    </cfRule>
    <cfRule type="expression" dxfId="2301" priority="48277">
      <formula>$B1125="Descargado"</formula>
    </cfRule>
    <cfRule type="expression" dxfId="2298" priority="48248">
      <formula>$B1125="Cancelado"</formula>
    </cfRule>
    <cfRule type="expression" dxfId="2299" priority="48247">
      <formula>$B1125="Cargado"</formula>
    </cfRule>
    <cfRule type="expression" dxfId="2" priority="48249">
      <formula>$B1125="Confirmado"</formula>
    </cfRule>
    <cfRule type="expression" dxfId="2296" priority="48250">
      <formula>$B1125="Solicitado"</formula>
    </cfRule>
    <cfRule type="expression" dxfId="2299" priority="48279">
      <formula>$B1125="Cargado"</formula>
    </cfRule>
    <cfRule type="expression" dxfId="2298" priority="48280">
      <formula>$B1125="Cancelado"</formula>
    </cfRule>
    <cfRule type="expression" dxfId="2" priority="48281">
      <formula>$B1125="Confirmado"</formula>
    </cfRule>
  </conditionalFormatting>
  <conditionalFormatting sqref="B1127:D1128">
    <cfRule type="expression" dxfId="2295" priority="46843">
      <formula>$B1127="Arribado"</formula>
    </cfRule>
    <cfRule type="expression" dxfId="2300" priority="46838">
      <formula>$B1127="Frontera"</formula>
    </cfRule>
    <cfRule type="expression" dxfId="2301" priority="46837">
      <formula>$B1127="Descargado"</formula>
    </cfRule>
    <cfRule type="expression" dxfId="2302" priority="46836">
      <formula>$B1127="Liberado"</formula>
    </cfRule>
    <cfRule type="expression" dxfId="2298" priority="46840">
      <formula>$B1127="Cancelado"</formula>
    </cfRule>
    <cfRule type="expression" dxfId="2298" priority="46808">
      <formula>$B1127="Cancelado"</formula>
    </cfRule>
    <cfRule type="expression" dxfId="2299" priority="46839">
      <formula>$B1127="Cargado"</formula>
    </cfRule>
    <cfRule type="expression" dxfId="2296" priority="46810">
      <formula>$B1127="Solicitado"</formula>
    </cfRule>
    <cfRule type="expression" dxfId="2" priority="46809">
      <formula>$B1127="Confirmado"</formula>
    </cfRule>
    <cfRule type="expression" dxfId="2" priority="46841">
      <formula>$B1127="Confirmado"</formula>
    </cfRule>
    <cfRule type="expression" dxfId="2296" priority="46842">
      <formula>$B1127="Solicitado"</formula>
    </cfRule>
    <cfRule type="expression" dxfId="2299" priority="46807">
      <formula>$B1127="Cargado"</formula>
    </cfRule>
    <cfRule type="expression" dxfId="2295" priority="46811">
      <formula>$B1127="Arribado"</formula>
    </cfRule>
    <cfRule type="expression" dxfId="2301" priority="46805">
      <formula>$B1127="Descargado"</formula>
    </cfRule>
    <cfRule type="expression" dxfId="2302" priority="46804">
      <formula>$B1127="Liberado"</formula>
    </cfRule>
    <cfRule type="expression" dxfId="2300" priority="46806">
      <formula>$B1127="Frontera"</formula>
    </cfRule>
  </conditionalFormatting>
  <conditionalFormatting sqref="B1130:D1130">
    <cfRule type="expression" dxfId="2298" priority="46656">
      <formula>$B1130="Cancelado"</formula>
    </cfRule>
    <cfRule type="expression" dxfId="2" priority="46657">
      <formula>$B1130="Confirmado"</formula>
    </cfRule>
    <cfRule type="expression" dxfId="2296" priority="46658">
      <formula>$B1130="Solicitado"</formula>
    </cfRule>
    <cfRule type="expression" dxfId="2295" priority="46659">
      <formula>$B1130="Arribado"</formula>
    </cfRule>
    <cfRule type="expression" dxfId="2302" priority="46684">
      <formula>$B1130="Liberado"</formula>
    </cfRule>
    <cfRule type="expression" dxfId="2301" priority="46685">
      <formula>$B1130="Descargado"</formula>
    </cfRule>
    <cfRule type="expression" dxfId="2300" priority="46686">
      <formula>$B1130="Frontera"</formula>
    </cfRule>
    <cfRule type="expression" dxfId="2299" priority="46687">
      <formula>$B1130="Cargado"</formula>
    </cfRule>
    <cfRule type="expression" dxfId="2298" priority="46688">
      <formula>$B1130="Cancelado"</formula>
    </cfRule>
    <cfRule type="expression" dxfId="2" priority="46689">
      <formula>$B1130="Confirmado"</formula>
    </cfRule>
    <cfRule type="expression" dxfId="2296" priority="46690">
      <formula>$B1130="Solicitado"</formula>
    </cfRule>
    <cfRule type="expression" dxfId="2295" priority="46691">
      <formula>$B1130="Arribado"</formula>
    </cfRule>
    <cfRule type="expression" dxfId="2302" priority="46652">
      <formula>$B1130="Liberado"</formula>
    </cfRule>
    <cfRule type="expression" dxfId="2301" priority="46653">
      <formula>$B1130="Descargado"</formula>
    </cfRule>
    <cfRule type="expression" dxfId="2300" priority="46654">
      <formula>$B1130="Frontera"</formula>
    </cfRule>
    <cfRule type="expression" dxfId="2299" priority="46655">
      <formula>$B1130="Cargado"</formula>
    </cfRule>
  </conditionalFormatting>
  <conditionalFormatting sqref="B1134:D1134">
    <cfRule type="expression" dxfId="2298" priority="47816">
      <formula>$B1134="Cancelado"</formula>
    </cfRule>
    <cfRule type="expression" dxfId="2" priority="47817">
      <formula>$B1134="Confirmado"</formula>
    </cfRule>
    <cfRule type="expression" dxfId="2296" priority="47818">
      <formula>$B1134="Solicitado"</formula>
    </cfRule>
    <cfRule type="expression" dxfId="2295" priority="47851">
      <formula>$B1134="Arribado"</formula>
    </cfRule>
    <cfRule type="expression" dxfId="2296" priority="47850">
      <formula>$B1134="Solicitado"</formula>
    </cfRule>
    <cfRule type="expression" dxfId="2" priority="47849">
      <formula>$B1134="Confirmado"</formula>
    </cfRule>
    <cfRule type="expression" dxfId="2298" priority="47848">
      <formula>$B1134="Cancelado"</formula>
    </cfRule>
    <cfRule type="expression" dxfId="2299" priority="47847">
      <formula>$B1134="Cargado"</formula>
    </cfRule>
    <cfRule type="expression" dxfId="2295" priority="47819">
      <formula>$B1134="Arribado"</formula>
    </cfRule>
    <cfRule type="expression" dxfId="2302" priority="47844">
      <formula>$B1134="Liberado"</formula>
    </cfRule>
    <cfRule type="expression" dxfId="2300" priority="47846">
      <formula>$B1134="Frontera"</formula>
    </cfRule>
    <cfRule type="expression" dxfId="2301" priority="47845">
      <formula>$B1134="Descargado"</formula>
    </cfRule>
    <cfRule type="expression" dxfId="2301" priority="47813">
      <formula>$B1134="Descargado"</formula>
    </cfRule>
    <cfRule type="expression" dxfId="2300" priority="47814">
      <formula>$B1134="Frontera"</formula>
    </cfRule>
    <cfRule type="expression" dxfId="2302" priority="47812">
      <formula>$B1134="Liberado"</formula>
    </cfRule>
    <cfRule type="expression" dxfId="2299" priority="47815">
      <formula>$B1134="Cargado"</formula>
    </cfRule>
  </conditionalFormatting>
  <conditionalFormatting sqref="B1135:D1135">
    <cfRule type="expression" dxfId="2298" priority="47704">
      <formula>$B1135="Cancelado"</formula>
    </cfRule>
    <cfRule type="expression" dxfId="2299" priority="47703">
      <formula>$B1135="Cargado"</formula>
    </cfRule>
    <cfRule type="expression" dxfId="2301" priority="47701">
      <formula>$B1135="Descargado"</formula>
    </cfRule>
    <cfRule type="expression" dxfId="2301" priority="47669">
      <formula>$B1135="Descargado"</formula>
    </cfRule>
    <cfRule type="expression" dxfId="2302" priority="47700">
      <formula>$B1135="Liberado"</formula>
    </cfRule>
    <cfRule type="expression" dxfId="2295" priority="47675">
      <formula>$B1135="Arribado"</formula>
    </cfRule>
    <cfRule type="expression" dxfId="2296" priority="47674">
      <formula>$B1135="Solicitado"</formula>
    </cfRule>
    <cfRule type="expression" dxfId="2300" priority="47702">
      <formula>$B1135="Frontera"</formula>
    </cfRule>
    <cfRule type="expression" dxfId="2296" priority="47706">
      <formula>$B1135="Solicitado"</formula>
    </cfRule>
    <cfRule type="expression" dxfId="2299" priority="47671">
      <formula>$B1135="Cargado"</formula>
    </cfRule>
    <cfRule type="expression" dxfId="2298" priority="47672">
      <formula>$B1135="Cancelado"</formula>
    </cfRule>
    <cfRule type="expression" dxfId="2300" priority="47670">
      <formula>$B1135="Frontera"</formula>
    </cfRule>
    <cfRule type="expression" dxfId="2302" priority="47668">
      <formula>$B1135="Liberado"</formula>
    </cfRule>
    <cfRule type="expression" dxfId="2295" priority="47707">
      <formula>$B1135="Arribado"</formula>
    </cfRule>
    <cfRule type="expression" dxfId="2" priority="47673">
      <formula>$B1135="Confirmado"</formula>
    </cfRule>
    <cfRule type="expression" dxfId="2" priority="47705">
      <formula>$B1135="Confirmado"</formula>
    </cfRule>
  </conditionalFormatting>
  <conditionalFormatting sqref="B1136:D1139 C1151:D1151">
    <cfRule type="expression" dxfId="2296" priority="47530">
      <formula>$B1136="Solicitado"</formula>
    </cfRule>
    <cfRule type="expression" dxfId="2301" priority="47557">
      <formula>$B1136="Descargado"</formula>
    </cfRule>
    <cfRule type="expression" dxfId="2302" priority="47556">
      <formula>$B1136="Liberado"</formula>
    </cfRule>
    <cfRule type="expression" dxfId="2295" priority="47531">
      <formula>$B1136="Arribado"</formula>
    </cfRule>
    <cfRule type="expression" dxfId="2" priority="47529">
      <formula>$B1136="Confirmado"</formula>
    </cfRule>
    <cfRule type="expression" dxfId="2298" priority="47528">
      <formula>$B1136="Cancelado"</formula>
    </cfRule>
    <cfRule type="expression" dxfId="2300" priority="47526">
      <formula>$B1136="Frontera"</formula>
    </cfRule>
    <cfRule type="expression" dxfId="2301" priority="47525">
      <formula>$B1136="Descargado"</formula>
    </cfRule>
    <cfRule type="expression" dxfId="2299" priority="47527">
      <formula>$B1136="Cargado"</formula>
    </cfRule>
    <cfRule type="expression" dxfId="2302" priority="47524">
      <formula>$B1136="Liberado"</formula>
    </cfRule>
    <cfRule type="expression" dxfId="2295" priority="47563">
      <formula>$B1136="Arribado"</formula>
    </cfRule>
    <cfRule type="expression" dxfId="2296" priority="47562">
      <formula>$B1136="Solicitado"</formula>
    </cfRule>
    <cfRule type="expression" dxfId="2" priority="47561">
      <formula>$B1136="Confirmado"</formula>
    </cfRule>
    <cfRule type="expression" dxfId="2298" priority="47560">
      <formula>$B1136="Cancelado"</formula>
    </cfRule>
    <cfRule type="expression" dxfId="2299" priority="47559">
      <formula>$B1136="Cargado"</formula>
    </cfRule>
    <cfRule type="expression" dxfId="2300" priority="47558">
      <formula>$B1136="Frontera"</formula>
    </cfRule>
  </conditionalFormatting>
  <conditionalFormatting sqref="B1140:D1141 B1142:B1153">
    <cfRule type="expression" dxfId="2299" priority="47375">
      <formula>$B1140="Cargado"</formula>
    </cfRule>
    <cfRule type="expression" dxfId="2" priority="47401">
      <formula>$B1140="Confirmado"</formula>
    </cfRule>
    <cfRule type="expression" dxfId="2296" priority="47402">
      <formula>$B1140="Solicitado"</formula>
    </cfRule>
    <cfRule type="expression" dxfId="2295" priority="47403">
      <formula>$B1140="Arribado"</formula>
    </cfRule>
    <cfRule type="expression" dxfId="2298" priority="47400">
      <formula>$B1140="Cancelado"</formula>
    </cfRule>
    <cfRule type="expression" dxfId="2302" priority="47372">
      <formula>$B1140="Liberado"</formula>
    </cfRule>
    <cfRule type="expression" dxfId="2301" priority="47373">
      <formula>$B1140="Descargado"</formula>
    </cfRule>
    <cfRule type="expression" dxfId="2300" priority="47374">
      <formula>$B1140="Frontera"</formula>
    </cfRule>
    <cfRule type="expression" dxfId="2298" priority="47376">
      <formula>$B1140="Cancelado"</formula>
    </cfRule>
    <cfRule type="expression" dxfId="2" priority="47377">
      <formula>$B1140="Confirmado"</formula>
    </cfRule>
    <cfRule type="expression" dxfId="2296" priority="47378">
      <formula>$B1140="Solicitado"</formula>
    </cfRule>
    <cfRule type="expression" dxfId="2295" priority="47379">
      <formula>$B1140="Arribado"</formula>
    </cfRule>
    <cfRule type="expression" dxfId="2302" priority="47396">
      <formula>$B1140="Liberado"</formula>
    </cfRule>
    <cfRule type="expression" dxfId="2301" priority="47397">
      <formula>$B1140="Descargado"</formula>
    </cfRule>
    <cfRule type="expression" dxfId="2300" priority="47398">
      <formula>$B1140="Frontera"</formula>
    </cfRule>
    <cfRule type="expression" dxfId="2299" priority="47399">
      <formula>$B1140="Cargado"</formula>
    </cfRule>
  </conditionalFormatting>
  <conditionalFormatting sqref="B1158:D1158">
    <cfRule type="expression" dxfId="2296" priority="45914">
      <formula>$B1158="Solicitado"</formula>
    </cfRule>
    <cfRule type="expression" dxfId="2295" priority="45947">
      <formula>$B1158="Arribado"</formula>
    </cfRule>
    <cfRule type="expression" dxfId="2296" priority="45946">
      <formula>$B1158="Solicitado"</formula>
    </cfRule>
    <cfRule type="expression" dxfId="2302" priority="45908">
      <formula>$B1158="Liberado"</formula>
    </cfRule>
    <cfRule type="expression" dxfId="2295" priority="45915">
      <formula>$B1158="Arribado"</formula>
    </cfRule>
    <cfRule type="expression" dxfId="2299" priority="45911">
      <formula>$B1158="Cargado"</formula>
    </cfRule>
    <cfRule type="expression" dxfId="2" priority="45945">
      <formula>$B1158="Confirmado"</formula>
    </cfRule>
    <cfRule type="expression" dxfId="2298" priority="45944">
      <formula>$B1158="Cancelado"</formula>
    </cfRule>
    <cfRule type="expression" dxfId="2300" priority="45942">
      <formula>$B1158="Frontera"</formula>
    </cfRule>
    <cfRule type="expression" dxfId="2299" priority="45943">
      <formula>$B1158="Cargado"</formula>
    </cfRule>
    <cfRule type="expression" dxfId="2301" priority="45909">
      <formula>$B1158="Descargado"</formula>
    </cfRule>
    <cfRule type="expression" dxfId="2300" priority="45910">
      <formula>$B1158="Frontera"</formula>
    </cfRule>
    <cfRule type="expression" dxfId="2298" priority="45912">
      <formula>$B1158="Cancelado"</formula>
    </cfRule>
    <cfRule type="expression" dxfId="2" priority="45913">
      <formula>$B1158="Confirmado"</formula>
    </cfRule>
    <cfRule type="expression" dxfId="2302" priority="45940">
      <formula>$B1158="Liberado"</formula>
    </cfRule>
    <cfRule type="expression" dxfId="2301" priority="45941">
      <formula>$B1158="Descargado"</formula>
    </cfRule>
  </conditionalFormatting>
  <conditionalFormatting sqref="B1159:D1159">
    <cfRule type="expression" dxfId="2295" priority="45643">
      <formula>$B1159="Arribado"</formula>
    </cfRule>
    <cfRule type="expression" dxfId="2" priority="45641">
      <formula>$B1159="Confirmado"</formula>
    </cfRule>
    <cfRule type="expression" dxfId="2295" priority="45619">
      <formula>$B1159="Arribado"</formula>
    </cfRule>
    <cfRule type="expression" dxfId="2300" priority="45614">
      <formula>$B1159="Frontera"</formula>
    </cfRule>
    <cfRule type="expression" dxfId="2299" priority="45615">
      <formula>$B1159="Cargado"</formula>
    </cfRule>
    <cfRule type="expression" dxfId="2298" priority="45616">
      <formula>$B1159="Cancelado"</formula>
    </cfRule>
    <cfRule type="expression" dxfId="2301" priority="45613">
      <formula>$B1159="Descargado"</formula>
    </cfRule>
    <cfRule type="expression" dxfId="2302" priority="45612">
      <formula>$B1159="Liberado"</formula>
    </cfRule>
    <cfRule type="expression" dxfId="2" priority="45617">
      <formula>$B1159="Confirmado"</formula>
    </cfRule>
    <cfRule type="expression" dxfId="2296" priority="45618">
      <formula>$B1159="Solicitado"</formula>
    </cfRule>
    <cfRule type="expression" dxfId="2302" priority="45636">
      <formula>$B1159="Liberado"</formula>
    </cfRule>
    <cfRule type="expression" dxfId="2301" priority="45637">
      <formula>$B1159="Descargado"</formula>
    </cfRule>
    <cfRule type="expression" dxfId="2300" priority="45638">
      <formula>$B1159="Frontera"</formula>
    </cfRule>
    <cfRule type="expression" dxfId="2299" priority="45639">
      <formula>$B1159="Cargado"</formula>
    </cfRule>
    <cfRule type="expression" dxfId="2298" priority="45640">
      <formula>$B1159="Cancelado"</formula>
    </cfRule>
    <cfRule type="expression" dxfId="2296" priority="45642">
      <formula>$B1159="Solicitado"</formula>
    </cfRule>
  </conditionalFormatting>
  <conditionalFormatting sqref="B1160:D1160">
    <cfRule type="expression" dxfId="2302" priority="45484">
      <formula>$B1160="Liberado"</formula>
    </cfRule>
    <cfRule type="expression" dxfId="2299" priority="45487">
      <formula>$B1160="Cargado"</formula>
    </cfRule>
    <cfRule type="expression" dxfId="2300" priority="45486">
      <formula>$B1160="Frontera"</formula>
    </cfRule>
    <cfRule type="expression" dxfId="2298" priority="45488">
      <formula>$B1160="Cancelado"</formula>
    </cfRule>
    <cfRule type="expression" dxfId="2" priority="45489">
      <formula>$B1160="Confirmado"</formula>
    </cfRule>
    <cfRule type="expression" dxfId="2296" priority="45490">
      <formula>$B1160="Solicitado"</formula>
    </cfRule>
    <cfRule type="expression" dxfId="2295" priority="45491">
      <formula>$B1160="Arribado"</formula>
    </cfRule>
    <cfRule type="expression" dxfId="2302" priority="45508">
      <formula>$B1160="Liberado"</formula>
    </cfRule>
    <cfRule type="expression" dxfId="2301" priority="45509">
      <formula>$B1160="Descargado"</formula>
    </cfRule>
    <cfRule type="expression" dxfId="2300" priority="45510">
      <formula>$B1160="Frontera"</formula>
    </cfRule>
    <cfRule type="expression" dxfId="2299" priority="45511">
      <formula>$B1160="Cargado"</formula>
    </cfRule>
    <cfRule type="expression" dxfId="2298" priority="45512">
      <formula>$B1160="Cancelado"</formula>
    </cfRule>
    <cfRule type="expression" dxfId="2296" priority="45514">
      <formula>$B1160="Solicitado"</formula>
    </cfRule>
    <cfRule type="expression" dxfId="2" priority="45513">
      <formula>$B1160="Confirmado"</formula>
    </cfRule>
    <cfRule type="expression" dxfId="2295" priority="45515">
      <formula>$B1160="Arribado"</formula>
    </cfRule>
    <cfRule type="expression" dxfId="2301" priority="45485">
      <formula>$B1160="Descargado"</formula>
    </cfRule>
  </conditionalFormatting>
  <conditionalFormatting sqref="B1161:D1161">
    <cfRule type="expression" dxfId="2300" priority="45326">
      <formula>$B1161="Frontera"</formula>
    </cfRule>
    <cfRule type="expression" dxfId="2299" priority="45327">
      <formula>$B1161="Cargado"</formula>
    </cfRule>
    <cfRule type="expression" dxfId="2295" priority="45355">
      <formula>$B1161="Arribado"</formula>
    </cfRule>
    <cfRule type="expression" dxfId="2296" priority="45354">
      <formula>$B1161="Solicitado"</formula>
    </cfRule>
    <cfRule type="expression" dxfId="2" priority="45353">
      <formula>$B1161="Confirmado"</formula>
    </cfRule>
    <cfRule type="expression" dxfId="2298" priority="45352">
      <formula>$B1161="Cancelado"</formula>
    </cfRule>
    <cfRule type="expression" dxfId="2299" priority="45351">
      <formula>$B1161="Cargado"</formula>
    </cfRule>
    <cfRule type="expression" dxfId="2300" priority="45350">
      <formula>$B1161="Frontera"</formula>
    </cfRule>
    <cfRule type="expression" dxfId="2301" priority="45349">
      <formula>$B1161="Descargado"</formula>
    </cfRule>
    <cfRule type="expression" dxfId="2302" priority="45348">
      <formula>$B1161="Liberado"</formula>
    </cfRule>
    <cfRule type="expression" dxfId="2301" priority="45325">
      <formula>$B1161="Descargado"</formula>
    </cfRule>
    <cfRule type="expression" dxfId="2298" priority="45328">
      <formula>$B1161="Cancelado"</formula>
    </cfRule>
    <cfRule type="expression" dxfId="2295" priority="45331">
      <formula>$B1161="Arribado"</formula>
    </cfRule>
    <cfRule type="expression" dxfId="2296" priority="45330">
      <formula>$B1161="Solicitado"</formula>
    </cfRule>
    <cfRule type="expression" dxfId="2302" priority="45324">
      <formula>$B1161="Liberado"</formula>
    </cfRule>
    <cfRule type="expression" dxfId="2" priority="45329">
      <formula>$B1161="Confirmado"</formula>
    </cfRule>
  </conditionalFormatting>
  <conditionalFormatting sqref="B1162:D1162">
    <cfRule type="expression" dxfId="2300" priority="45198">
      <formula>$B1162="Frontera"</formula>
    </cfRule>
    <cfRule type="expression" dxfId="2299" priority="45199">
      <formula>$B1162="Cargado"</formula>
    </cfRule>
    <cfRule type="expression" dxfId="2298" priority="45200">
      <formula>$B1162="Cancelado"</formula>
    </cfRule>
    <cfRule type="expression" dxfId="2" priority="45201">
      <formula>$B1162="Confirmado"</formula>
    </cfRule>
    <cfRule type="expression" dxfId="2296" priority="45202">
      <formula>$B1162="Solicitado"</formula>
    </cfRule>
    <cfRule type="expression" dxfId="2295" priority="45203">
      <formula>$B1162="Arribado"</formula>
    </cfRule>
    <cfRule type="expression" dxfId="2302" priority="45220">
      <formula>$B1162="Liberado"</formula>
    </cfRule>
    <cfRule type="expression" dxfId="2301" priority="45221">
      <formula>$B1162="Descargado"</formula>
    </cfRule>
    <cfRule type="expression" dxfId="2300" priority="45222">
      <formula>$B1162="Frontera"</formula>
    </cfRule>
    <cfRule type="expression" dxfId="2299" priority="45223">
      <formula>$B1162="Cargado"</formula>
    </cfRule>
    <cfRule type="expression" dxfId="2298" priority="45224">
      <formula>$B1162="Cancelado"</formula>
    </cfRule>
    <cfRule type="expression" dxfId="2" priority="45225">
      <formula>$B1162="Confirmado"</formula>
    </cfRule>
    <cfRule type="expression" dxfId="2295" priority="45227">
      <formula>$B1162="Arribado"</formula>
    </cfRule>
    <cfRule type="expression" dxfId="2296" priority="45226">
      <formula>$B1162="Solicitado"</formula>
    </cfRule>
    <cfRule type="expression" dxfId="2302" priority="45196">
      <formula>$B1162="Liberado"</formula>
    </cfRule>
    <cfRule type="expression" dxfId="2301" priority="45197">
      <formula>$B1162="Descargado"</formula>
    </cfRule>
  </conditionalFormatting>
  <conditionalFormatting sqref="B1163:D1163">
    <cfRule type="expression" dxfId="2296" priority="45042">
      <formula>$B1163="Solicitado"</formula>
    </cfRule>
    <cfRule type="expression" dxfId="2295" priority="45043">
      <formula>$B1163="Arribado"</formula>
    </cfRule>
    <cfRule type="expression" dxfId="2302" priority="45060">
      <formula>$B1163="Liberado"</formula>
    </cfRule>
    <cfRule type="expression" dxfId="2301" priority="45061">
      <formula>$B1163="Descargado"</formula>
    </cfRule>
    <cfRule type="expression" dxfId="2299" priority="45039">
      <formula>$B1163="Cargado"</formula>
    </cfRule>
    <cfRule type="expression" dxfId="2301" priority="45037">
      <formula>$B1163="Descargado"</formula>
    </cfRule>
    <cfRule type="expression" dxfId="2302" priority="45036">
      <formula>$B1163="Liberado"</formula>
    </cfRule>
    <cfRule type="expression" dxfId="2300" priority="45062">
      <formula>$B1163="Frontera"</formula>
    </cfRule>
    <cfRule type="expression" dxfId="2299" priority="45063">
      <formula>$B1163="Cargado"</formula>
    </cfRule>
    <cfRule type="expression" dxfId="2295" priority="45067">
      <formula>$B1163="Arribado"</formula>
    </cfRule>
    <cfRule type="expression" dxfId="2298" priority="45064">
      <formula>$B1163="Cancelado"</formula>
    </cfRule>
    <cfRule type="expression" dxfId="2300" priority="45038">
      <formula>$B1163="Frontera"</formula>
    </cfRule>
    <cfRule type="expression" dxfId="2" priority="45065">
      <formula>$B1163="Confirmado"</formula>
    </cfRule>
    <cfRule type="expression" dxfId="2296" priority="45066">
      <formula>$B1163="Solicitado"</formula>
    </cfRule>
    <cfRule type="expression" dxfId="2298" priority="45040">
      <formula>$B1163="Cancelado"</formula>
    </cfRule>
    <cfRule type="expression" dxfId="2" priority="45041">
      <formula>$B1163="Confirmado"</formula>
    </cfRule>
  </conditionalFormatting>
  <conditionalFormatting sqref="B1164:D1164">
    <cfRule type="expression" dxfId="2296" priority="44938">
      <formula>$B1164="Solicitado"</formula>
    </cfRule>
    <cfRule type="expression" dxfId="2299" priority="44935">
      <formula>$B1164="Cargado"</formula>
    </cfRule>
    <cfRule type="expression" dxfId="2300" priority="44910">
      <formula>$B1164="Frontera"</formula>
    </cfRule>
    <cfRule type="expression" dxfId="2299" priority="44911">
      <formula>$B1164="Cargado"</formula>
    </cfRule>
    <cfRule type="expression" dxfId="2295" priority="44939">
      <formula>$B1164="Arribado"</formula>
    </cfRule>
    <cfRule type="expression" dxfId="2301" priority="44909">
      <formula>$B1164="Descargado"</formula>
    </cfRule>
    <cfRule type="expression" dxfId="2298" priority="44912">
      <formula>$B1164="Cancelado"</formula>
    </cfRule>
    <cfRule type="expression" dxfId="2302" priority="44932">
      <formula>$B1164="Liberado"</formula>
    </cfRule>
    <cfRule type="expression" dxfId="2" priority="44913">
      <formula>$B1164="Confirmado"</formula>
    </cfRule>
    <cfRule type="expression" dxfId="2296" priority="44914">
      <formula>$B1164="Solicitado"</formula>
    </cfRule>
    <cfRule type="expression" dxfId="2295" priority="44915">
      <formula>$B1164="Arribado"</formula>
    </cfRule>
    <cfRule type="expression" dxfId="2" priority="44937">
      <formula>$B1164="Confirmado"</formula>
    </cfRule>
    <cfRule type="expression" dxfId="2301" priority="44933">
      <formula>$B1164="Descargado"</formula>
    </cfRule>
    <cfRule type="expression" dxfId="2300" priority="44934">
      <formula>$B1164="Frontera"</formula>
    </cfRule>
    <cfRule type="expression" dxfId="2298" priority="44936">
      <formula>$B1164="Cancelado"</formula>
    </cfRule>
    <cfRule type="expression" dxfId="2302" priority="44908">
      <formula>$B1164="Liberado"</formula>
    </cfRule>
  </conditionalFormatting>
  <conditionalFormatting sqref="B1165:D1165">
    <cfRule type="expression" dxfId="2302" priority="44748">
      <formula>$B1165="Liberado"</formula>
    </cfRule>
    <cfRule type="expression" dxfId="2301" priority="44749">
      <formula>$B1165="Descargado"</formula>
    </cfRule>
    <cfRule type="expression" dxfId="2300" priority="44750">
      <formula>$B1165="Frontera"</formula>
    </cfRule>
    <cfRule type="expression" dxfId="2298" priority="44776">
      <formula>$B1165="Cancelado"</formula>
    </cfRule>
    <cfRule type="expression" dxfId="2295" priority="44779">
      <formula>$B1165="Arribado"</formula>
    </cfRule>
    <cfRule type="expression" dxfId="2296" priority="44778">
      <formula>$B1165="Solicitado"</formula>
    </cfRule>
    <cfRule type="expression" dxfId="2" priority="44777">
      <formula>$B1165="Confirmado"</formula>
    </cfRule>
    <cfRule type="expression" dxfId="2299" priority="44775">
      <formula>$B1165="Cargado"</formula>
    </cfRule>
    <cfRule type="expression" dxfId="2300" priority="44774">
      <formula>$B1165="Frontera"</formula>
    </cfRule>
    <cfRule type="expression" dxfId="2301" priority="44773">
      <formula>$B1165="Descargado"</formula>
    </cfRule>
    <cfRule type="expression" dxfId="2302" priority="44772">
      <formula>$B1165="Liberado"</formula>
    </cfRule>
    <cfRule type="expression" dxfId="2295" priority="44755">
      <formula>$B1165="Arribado"</formula>
    </cfRule>
    <cfRule type="expression" dxfId="2296" priority="44754">
      <formula>$B1165="Solicitado"</formula>
    </cfRule>
    <cfRule type="expression" dxfId="2298" priority="44752">
      <formula>$B1165="Cancelado"</formula>
    </cfRule>
    <cfRule type="expression" dxfId="2299" priority="44751">
      <formula>$B1165="Cargado"</formula>
    </cfRule>
    <cfRule type="expression" dxfId="2" priority="44753">
      <formula>$B1165="Confirmado"</formula>
    </cfRule>
  </conditionalFormatting>
  <conditionalFormatting sqref="B1166:D1166">
    <cfRule type="expression" dxfId="2302" priority="44620">
      <formula>$B1166="Liberado"</formula>
    </cfRule>
    <cfRule type="expression" dxfId="2" priority="44649">
      <formula>$B1166="Confirmado"</formula>
    </cfRule>
    <cfRule type="expression" dxfId="2296" priority="44650">
      <formula>$B1166="Solicitado"</formula>
    </cfRule>
    <cfRule type="expression" dxfId="2295" priority="44651">
      <formula>$B1166="Arribado"</formula>
    </cfRule>
    <cfRule type="expression" dxfId="2300" priority="44622">
      <formula>$B1166="Frontera"</formula>
    </cfRule>
    <cfRule type="expression" dxfId="2298" priority="44648">
      <formula>$B1166="Cancelado"</formula>
    </cfRule>
    <cfRule type="expression" dxfId="2301" priority="44621">
      <formula>$B1166="Descargado"</formula>
    </cfRule>
    <cfRule type="expression" dxfId="2299" priority="44623">
      <formula>$B1166="Cargado"</formula>
    </cfRule>
    <cfRule type="expression" dxfId="2" priority="44625">
      <formula>$B1166="Confirmado"</formula>
    </cfRule>
    <cfRule type="expression" dxfId="2296" priority="44626">
      <formula>$B1166="Solicitado"</formula>
    </cfRule>
    <cfRule type="expression" dxfId="2295" priority="44627">
      <formula>$B1166="Arribado"</formula>
    </cfRule>
    <cfRule type="expression" dxfId="2302" priority="44644">
      <formula>$B1166="Liberado"</formula>
    </cfRule>
    <cfRule type="expression" dxfId="2301" priority="44645">
      <formula>$B1166="Descargado"</formula>
    </cfRule>
    <cfRule type="expression" dxfId="2300" priority="44646">
      <formula>$B1166="Frontera"</formula>
    </cfRule>
    <cfRule type="expression" dxfId="2299" priority="44647">
      <formula>$B1166="Cargado"</formula>
    </cfRule>
    <cfRule type="expression" dxfId="2298" priority="44624">
      <formula>$B1166="Cancelado"</formula>
    </cfRule>
  </conditionalFormatting>
  <conditionalFormatting sqref="B1167:D1167">
    <cfRule type="expression" dxfId="2296" priority="44490">
      <formula>$B1167="Solicitado"</formula>
    </cfRule>
    <cfRule type="expression" dxfId="2" priority="44489">
      <formula>$B1167="Confirmado"</formula>
    </cfRule>
    <cfRule type="expression" dxfId="2298" priority="44488">
      <formula>$B1167="Cancelado"</formula>
    </cfRule>
    <cfRule type="expression" dxfId="2300" priority="44462">
      <formula>$B1167="Frontera"</formula>
    </cfRule>
    <cfRule type="expression" dxfId="2301" priority="44461">
      <formula>$B1167="Descargado"</formula>
    </cfRule>
    <cfRule type="expression" dxfId="2301" priority="44485">
      <formula>$B1167="Descargado"</formula>
    </cfRule>
    <cfRule type="expression" dxfId="2302" priority="44460">
      <formula>$B1167="Liberado"</formula>
    </cfRule>
    <cfRule type="expression" dxfId="2295" priority="44467">
      <formula>$B1167="Arribado"</formula>
    </cfRule>
    <cfRule type="expression" dxfId="2296" priority="44466">
      <formula>$B1167="Solicitado"</formula>
    </cfRule>
    <cfRule type="expression" dxfId="2" priority="44465">
      <formula>$B1167="Confirmado"</formula>
    </cfRule>
    <cfRule type="expression" dxfId="2298" priority="44464">
      <formula>$B1167="Cancelado"</formula>
    </cfRule>
    <cfRule type="expression" dxfId="2299" priority="44463">
      <formula>$B1167="Cargado"</formula>
    </cfRule>
    <cfRule type="expression" dxfId="2299" priority="44487">
      <formula>$B1167="Cargado"</formula>
    </cfRule>
    <cfRule type="expression" dxfId="2300" priority="44486">
      <formula>$B1167="Frontera"</formula>
    </cfRule>
    <cfRule type="expression" dxfId="2302" priority="44484">
      <formula>$B1167="Liberado"</formula>
    </cfRule>
    <cfRule type="expression" dxfId="2295" priority="44491">
      <formula>$B1167="Arribado"</formula>
    </cfRule>
  </conditionalFormatting>
  <conditionalFormatting sqref="B1168:D1168 B1169:B1171">
    <cfRule type="expression" dxfId="2300" priority="44358">
      <formula>$B1168="Frontera"</formula>
    </cfRule>
    <cfRule type="expression" dxfId="2302" priority="44356">
      <formula>$B1168="Liberado"</formula>
    </cfRule>
    <cfRule type="expression" dxfId="2300" priority="44334">
      <formula>$B1168="Frontera"</formula>
    </cfRule>
    <cfRule type="expression" dxfId="2295" priority="44339">
      <formula>$B1168="Arribado"</formula>
    </cfRule>
    <cfRule type="expression" dxfId="2296" priority="44338">
      <formula>$B1168="Solicitado"</formula>
    </cfRule>
    <cfRule type="expression" dxfId="2301" priority="44357">
      <formula>$B1168="Descargado"</formula>
    </cfRule>
    <cfRule type="expression" dxfId="2299" priority="44335">
      <formula>$B1168="Cargado"</formula>
    </cfRule>
    <cfRule type="expression" dxfId="2298" priority="44336">
      <formula>$B1168="Cancelado"</formula>
    </cfRule>
    <cfRule type="expression" dxfId="2" priority="44361">
      <formula>$B1168="Confirmado"</formula>
    </cfRule>
    <cfRule type="expression" dxfId="2298" priority="44360">
      <formula>$B1168="Cancelado"</formula>
    </cfRule>
    <cfRule type="expression" dxfId="2299" priority="44359">
      <formula>$B1168="Cargado"</formula>
    </cfRule>
    <cfRule type="expression" dxfId="2296" priority="44362">
      <formula>$B1168="Solicitado"</formula>
    </cfRule>
    <cfRule type="expression" dxfId="2295" priority="44363">
      <formula>$B1168="Arribado"</formula>
    </cfRule>
    <cfRule type="expression" dxfId="2302" priority="44332">
      <formula>$B1168="Liberado"</formula>
    </cfRule>
    <cfRule type="expression" dxfId="2" priority="44337">
      <formula>$B1168="Confirmado"</formula>
    </cfRule>
    <cfRule type="expression" dxfId="2301" priority="44333">
      <formula>$B1168="Descargado"</formula>
    </cfRule>
  </conditionalFormatting>
  <conditionalFormatting sqref="B1172:D1172">
    <cfRule type="expression" dxfId="2" priority="43737">
      <formula>$B1172="Confirmado"</formula>
    </cfRule>
    <cfRule type="expression" dxfId="2301" priority="43757">
      <formula>$B1172="Descargado"</formula>
    </cfRule>
    <cfRule type="expression" dxfId="2300" priority="43758">
      <formula>$B1172="Frontera"</formula>
    </cfRule>
    <cfRule type="expression" dxfId="2299" priority="43759">
      <formula>$B1172="Cargado"</formula>
    </cfRule>
    <cfRule type="expression" dxfId="2295" priority="43763">
      <formula>$B1172="Arribado"</formula>
    </cfRule>
    <cfRule type="expression" dxfId="2298" priority="43760">
      <formula>$B1172="Cancelado"</formula>
    </cfRule>
    <cfRule type="expression" dxfId="2301" priority="43733">
      <formula>$B1172="Descargado"</formula>
    </cfRule>
    <cfRule type="expression" dxfId="2296" priority="43738">
      <formula>$B1172="Solicitado"</formula>
    </cfRule>
    <cfRule type="expression" dxfId="2298" priority="43736">
      <formula>$B1172="Cancelado"</formula>
    </cfRule>
    <cfRule type="expression" dxfId="2296" priority="43762">
      <formula>$B1172="Solicitado"</formula>
    </cfRule>
    <cfRule type="expression" dxfId="2302" priority="43732">
      <formula>$B1172="Liberado"</formula>
    </cfRule>
    <cfRule type="expression" dxfId="2295" priority="43739">
      <formula>$B1172="Arribado"</formula>
    </cfRule>
    <cfRule type="expression" dxfId="2299" priority="43735">
      <formula>$B1172="Cargado"</formula>
    </cfRule>
    <cfRule type="expression" dxfId="2" priority="43761">
      <formula>$B1172="Confirmado"</formula>
    </cfRule>
    <cfRule type="expression" dxfId="2300" priority="43734">
      <formula>$B1172="Frontera"</formula>
    </cfRule>
    <cfRule type="expression" dxfId="2302" priority="43756">
      <formula>$B1172="Liberado"</formula>
    </cfRule>
  </conditionalFormatting>
  <conditionalFormatting sqref="B1173:D1176">
    <cfRule type="expression" dxfId="2" priority="43465">
      <formula>$B1173="Confirmado"</formula>
    </cfRule>
    <cfRule type="expression" dxfId="2296" priority="43466">
      <formula>$B1173="Solicitado"</formula>
    </cfRule>
    <cfRule type="expression" dxfId="2299" priority="43487">
      <formula>$B1173="Cargado"</formula>
    </cfRule>
    <cfRule type="expression" dxfId="2" priority="43489">
      <formula>$B1173="Confirmado"</formula>
    </cfRule>
    <cfRule type="expression" dxfId="2296" priority="43490">
      <formula>$B1173="Solicitado"</formula>
    </cfRule>
    <cfRule type="expression" dxfId="2301" priority="43461">
      <formula>$B1173="Descargado"</formula>
    </cfRule>
    <cfRule type="expression" dxfId="2300" priority="43462">
      <formula>$B1173="Frontera"</formula>
    </cfRule>
    <cfRule type="expression" dxfId="2300" priority="43486">
      <formula>$B1173="Frontera"</formula>
    </cfRule>
    <cfRule type="expression" dxfId="2301" priority="43485">
      <formula>$B1173="Descargado"</formula>
    </cfRule>
    <cfRule type="expression" dxfId="2298" priority="43488">
      <formula>$B1173="Cancelado"</formula>
    </cfRule>
    <cfRule type="expression" dxfId="2302" priority="43484">
      <formula>$B1173="Liberado"</formula>
    </cfRule>
    <cfRule type="expression" dxfId="2302" priority="43460">
      <formula>$B1173="Liberado"</formula>
    </cfRule>
    <cfRule type="expression" dxfId="2295" priority="43491">
      <formula>$B1173="Arribado"</formula>
    </cfRule>
    <cfRule type="expression" dxfId="2295" priority="43467">
      <formula>$B1173="Arribado"</formula>
    </cfRule>
    <cfRule type="expression" dxfId="2299" priority="43463">
      <formula>$B1173="Cargado"</formula>
    </cfRule>
    <cfRule type="expression" dxfId="2298" priority="43464">
      <formula>$B1173="Cancelado"</formula>
    </cfRule>
  </conditionalFormatting>
  <conditionalFormatting sqref="B1177:D1177">
    <cfRule type="expression" dxfId="2302" priority="43316">
      <formula>$B1177="Liberado"</formula>
    </cfRule>
    <cfRule type="expression" dxfId="2299" priority="43319">
      <formula>$B1177="Cargado"</formula>
    </cfRule>
    <cfRule type="expression" dxfId="2301" priority="43317">
      <formula>$B1177="Descargado"</formula>
    </cfRule>
    <cfRule type="expression" dxfId="2300" priority="43318">
      <formula>$B1177="Frontera"</formula>
    </cfRule>
    <cfRule type="expression" dxfId="2298" priority="43320">
      <formula>$B1177="Cancelado"</formula>
    </cfRule>
    <cfRule type="expression" dxfId="2300" priority="43342">
      <formula>$B1177="Frontera"</formula>
    </cfRule>
    <cfRule type="expression" dxfId="2" priority="43345">
      <formula>$B1177="Confirmado"</formula>
    </cfRule>
    <cfRule type="expression" dxfId="2299" priority="43343">
      <formula>$B1177="Cargado"</formula>
    </cfRule>
    <cfRule type="expression" dxfId="2298" priority="43344">
      <formula>$B1177="Cancelado"</formula>
    </cfRule>
    <cfRule type="expression" dxfId="2296" priority="43346">
      <formula>$B1177="Solicitado"</formula>
    </cfRule>
    <cfRule type="expression" dxfId="2302" priority="43340">
      <formula>$B1177="Liberado"</formula>
    </cfRule>
    <cfRule type="expression" dxfId="2" priority="43321">
      <formula>$B1177="Confirmado"</formula>
    </cfRule>
    <cfRule type="expression" dxfId="2296" priority="43322">
      <formula>$B1177="Solicitado"</formula>
    </cfRule>
    <cfRule type="expression" dxfId="2295" priority="43323">
      <formula>$B1177="Arribado"</formula>
    </cfRule>
    <cfRule type="expression" dxfId="2301" priority="43341">
      <formula>$B1177="Descargado"</formula>
    </cfRule>
    <cfRule type="expression" dxfId="2295" priority="43347">
      <formula>$B1177="Arribado"</formula>
    </cfRule>
  </conditionalFormatting>
  <conditionalFormatting sqref="B1181:D1181">
    <cfRule type="expression" dxfId="2300" priority="42750">
      <formula>$B1181="Frontera"</formula>
    </cfRule>
    <cfRule type="expression" dxfId="2301" priority="42749">
      <formula>$B1181="Descargado"</formula>
    </cfRule>
    <cfRule type="expression" dxfId="2299" priority="42751">
      <formula>$B1181="Cargado"</formula>
    </cfRule>
    <cfRule type="expression" dxfId="2" priority="42777">
      <formula>$B1181="Confirmado"</formula>
    </cfRule>
    <cfRule type="expression" dxfId="2296" priority="42778">
      <formula>$B1181="Solicitado"</formula>
    </cfRule>
    <cfRule type="expression" dxfId="2302" priority="42772">
      <formula>$B1181="Liberado"</formula>
    </cfRule>
    <cfRule type="expression" dxfId="2301" priority="42773">
      <formula>$B1181="Descargado"</formula>
    </cfRule>
    <cfRule type="expression" dxfId="2295" priority="42779">
      <formula>$B1181="Arribado"</formula>
    </cfRule>
    <cfRule type="expression" dxfId="2296" priority="42754">
      <formula>$B1181="Solicitado"</formula>
    </cfRule>
    <cfRule type="expression" dxfId="2300" priority="42774">
      <formula>$B1181="Frontera"</formula>
    </cfRule>
    <cfRule type="expression" dxfId="2298" priority="42776">
      <formula>$B1181="Cancelado"</formula>
    </cfRule>
    <cfRule type="expression" dxfId="2302" priority="42748">
      <formula>$B1181="Liberado"</formula>
    </cfRule>
    <cfRule type="expression" dxfId="2295" priority="42755">
      <formula>$B1181="Arribado"</formula>
    </cfRule>
    <cfRule type="expression" dxfId="2" priority="42753">
      <formula>$B1181="Confirmado"</formula>
    </cfRule>
    <cfRule type="expression" dxfId="2299" priority="42775">
      <formula>$B1181="Cargado"</formula>
    </cfRule>
    <cfRule type="expression" dxfId="2298" priority="42752">
      <formula>$B1181="Cancelado"</formula>
    </cfRule>
  </conditionalFormatting>
  <conditionalFormatting sqref="B1226:D1226">
    <cfRule type="expression" dxfId="2" priority="53865">
      <formula>$B1226="Confirmado"</formula>
    </cfRule>
    <cfRule type="expression" dxfId="2295" priority="53835">
      <formula>$B1226="Arribado"</formula>
    </cfRule>
    <cfRule type="expression" dxfId="2296" priority="53834">
      <formula>$B1226="Solicitado"</formula>
    </cfRule>
    <cfRule type="expression" dxfId="2" priority="53833">
      <formula>$B1226="Confirmado"</formula>
    </cfRule>
    <cfRule type="expression" dxfId="2298" priority="53832">
      <formula>$B1226="Cancelado"</formula>
    </cfRule>
    <cfRule type="expression" dxfId="2299" priority="53831">
      <formula>$B1226="Cargado"</formula>
    </cfRule>
    <cfRule type="expression" dxfId="2302" priority="53860">
      <formula>$B1226="Liberado"</formula>
    </cfRule>
    <cfRule type="expression" dxfId="2301" priority="53829">
      <formula>$B1226="Descargado"</formula>
    </cfRule>
    <cfRule type="expression" dxfId="2302" priority="53828">
      <formula>$B1226="Liberado"</formula>
    </cfRule>
    <cfRule type="expression" dxfId="2300" priority="53862">
      <formula>$B1226="Frontera"</formula>
    </cfRule>
    <cfRule type="expression" dxfId="2295" priority="53867">
      <formula>$B1226="Arribado"</formula>
    </cfRule>
    <cfRule type="expression" dxfId="2296" priority="53866">
      <formula>$B1226="Solicitado"</formula>
    </cfRule>
    <cfRule type="expression" dxfId="2300" priority="53830">
      <formula>$B1226="Frontera"</formula>
    </cfRule>
    <cfRule type="expression" dxfId="2301" priority="53861">
      <formula>$B1226="Descargado"</formula>
    </cfRule>
    <cfRule type="expression" dxfId="2299" priority="53863">
      <formula>$B1226="Cargado"</formula>
    </cfRule>
    <cfRule type="expression" dxfId="2298" priority="53864">
      <formula>$B1226="Cancelado"</formula>
    </cfRule>
  </conditionalFormatting>
  <conditionalFormatting sqref="B59:E59">
    <cfRule type="expression" dxfId="2302" priority="70948">
      <formula>$B59="Liberado"</formula>
    </cfRule>
    <cfRule type="expression" dxfId="2302" priority="70980">
      <formula>$B59="Liberado"</formula>
    </cfRule>
  </conditionalFormatting>
  <conditionalFormatting sqref="B60:E60">
    <cfRule type="expression" dxfId="2302" priority="72508">
      <formula>$B60="Liberado"</formula>
    </cfRule>
  </conditionalFormatting>
  <conditionalFormatting sqref="B531:G534">
    <cfRule type="expression" dxfId="2299" priority="65935">
      <formula>$B531="Cargado"</formula>
    </cfRule>
    <cfRule type="expression" dxfId="2298" priority="65936">
      <formula>$B531="Cancelado"</formula>
    </cfRule>
    <cfRule type="expression" dxfId="2301" priority="65933">
      <formula>$B531="Descargado"</formula>
    </cfRule>
    <cfRule type="expression" dxfId="2300" priority="65934">
      <formula>$B531="Frontera"</formula>
    </cfRule>
    <cfRule type="expression" dxfId="2" priority="65937">
      <formula>$B531="Confirmado"</formula>
    </cfRule>
    <cfRule type="expression" dxfId="2302" priority="65932">
      <formula>$B531="Liberado"</formula>
    </cfRule>
    <cfRule type="expression" dxfId="2295" priority="65939">
      <formula>$B531="Arribado"</formula>
    </cfRule>
    <cfRule type="expression" dxfId="2296" priority="65938">
      <formula>$B531="Solicitado"</formula>
    </cfRule>
  </conditionalFormatting>
  <conditionalFormatting sqref="B536:G536">
    <cfRule type="expression" dxfId="2295" priority="65891">
      <formula>$B536="Arribado"</formula>
    </cfRule>
    <cfRule type="expression" dxfId="2296" priority="65890">
      <formula>$B536="Solicitado"</formula>
    </cfRule>
    <cfRule type="expression" dxfId="2" priority="65889">
      <formula>$B536="Confirmado"</formula>
    </cfRule>
    <cfRule type="expression" dxfId="2298" priority="65888">
      <formula>$B536="Cancelado"</formula>
    </cfRule>
    <cfRule type="expression" dxfId="2299" priority="65887">
      <formula>$B536="Cargado"</formula>
    </cfRule>
    <cfRule type="expression" dxfId="2300" priority="65886">
      <formula>$B536="Frontera"</formula>
    </cfRule>
    <cfRule type="expression" dxfId="2301" priority="65885">
      <formula>$B536="Descargado"</formula>
    </cfRule>
    <cfRule type="expression" dxfId="2302" priority="65884">
      <formula>$B536="Liberado"</formula>
    </cfRule>
  </conditionalFormatting>
  <conditionalFormatting sqref="B548:G548">
    <cfRule type="expression" dxfId="2300" priority="65662">
      <formula>$B548="Frontera"</formula>
    </cfRule>
    <cfRule type="expression" dxfId="2298" priority="65664">
      <formula>$B548="Cancelado"</formula>
    </cfRule>
    <cfRule type="expression" dxfId="2" priority="65665">
      <formula>$B548="Confirmado"</formula>
    </cfRule>
    <cfRule type="expression" dxfId="2301" priority="65661">
      <formula>$B548="Descargado"</formula>
    </cfRule>
    <cfRule type="expression" dxfId="2295" priority="65667">
      <formula>$B548="Arribado"</formula>
    </cfRule>
    <cfRule type="expression" dxfId="2302" priority="65660">
      <formula>$B548="Liberado"</formula>
    </cfRule>
    <cfRule type="expression" dxfId="2296" priority="65666">
      <formula>$B548="Solicitado"</formula>
    </cfRule>
    <cfRule type="expression" dxfId="2299" priority="65663">
      <formula>$B548="Cargado"</formula>
    </cfRule>
  </conditionalFormatting>
  <conditionalFormatting sqref="B558:G558">
    <cfRule type="expression" dxfId="2296" priority="65522">
      <formula>$B558="Solicitado"</formula>
    </cfRule>
    <cfRule type="expression" dxfId="2" priority="65521">
      <formula>$B558="Confirmado"</formula>
    </cfRule>
    <cfRule type="expression" dxfId="2298" priority="65520">
      <formula>$B558="Cancelado"</formula>
    </cfRule>
    <cfRule type="expression" dxfId="2299" priority="65519">
      <formula>$B558="Cargado"</formula>
    </cfRule>
    <cfRule type="expression" dxfId="2295" priority="65523">
      <formula>$B558="Arribado"</formula>
    </cfRule>
    <cfRule type="expression" dxfId="2302" priority="65516">
      <formula>$B558="Liberado"</formula>
    </cfRule>
    <cfRule type="expression" dxfId="2300" priority="65518">
      <formula>$B558="Frontera"</formula>
    </cfRule>
    <cfRule type="expression" dxfId="2301" priority="65517">
      <formula>$B558="Descargado"</formula>
    </cfRule>
  </conditionalFormatting>
  <conditionalFormatting sqref="B531:K534">
    <cfRule type="expression" dxfId="2301" priority="65941">
      <formula>$B531="Descargado"</formula>
    </cfRule>
    <cfRule type="expression" dxfId="2300" priority="65942">
      <formula>$B531="Frontera"</formula>
    </cfRule>
    <cfRule type="expression" dxfId="2299" priority="65943">
      <formula>$B531="Cargado"</formula>
    </cfRule>
    <cfRule type="expression" dxfId="2298" priority="65944">
      <formula>$B531="Cancelado"</formula>
    </cfRule>
    <cfRule type="expression" dxfId="2" priority="65945">
      <formula>$B531="Confirmado"</formula>
    </cfRule>
    <cfRule type="expression" dxfId="2296" priority="65946">
      <formula>$B531="Solicitado"</formula>
    </cfRule>
    <cfRule type="expression" dxfId="2295" priority="65947">
      <formula>$B531="Arribado"</formula>
    </cfRule>
    <cfRule type="expression" dxfId="2302" priority="65940">
      <formula>$B531="Liberado"</formula>
    </cfRule>
  </conditionalFormatting>
  <conditionalFormatting sqref="B548:K548">
    <cfRule type="expression" dxfId="2295" priority="65675">
      <formula>$B548="Arribado"</formula>
    </cfRule>
    <cfRule type="expression" dxfId="2" priority="65673">
      <formula>$B548="Confirmado"</formula>
    </cfRule>
    <cfRule type="expression" dxfId="2296" priority="65674">
      <formula>$B548="Solicitado"</formula>
    </cfRule>
    <cfRule type="expression" dxfId="2298" priority="65672">
      <formula>$B548="Cancelado"</formula>
    </cfRule>
    <cfRule type="expression" dxfId="2299" priority="65671">
      <formula>$B548="Cargado"</formula>
    </cfRule>
    <cfRule type="expression" dxfId="2300" priority="65670">
      <formula>$B548="Frontera"</formula>
    </cfRule>
    <cfRule type="expression" dxfId="2301" priority="65669">
      <formula>$B548="Descargado"</formula>
    </cfRule>
    <cfRule type="expression" dxfId="2302" priority="65668">
      <formula>$B548="Liberado"</formula>
    </cfRule>
  </conditionalFormatting>
  <conditionalFormatting sqref="B536:U536">
    <cfRule type="expression" dxfId="2295" priority="65899">
      <formula>$B536="Arribado"</formula>
    </cfRule>
    <cfRule type="expression" dxfId="2296" priority="65898">
      <formula>$B536="Solicitado"</formula>
    </cfRule>
    <cfRule type="expression" dxfId="2" priority="65897">
      <formula>$B536="Confirmado"</formula>
    </cfRule>
    <cfRule type="expression" dxfId="2298" priority="65896">
      <formula>$B536="Cancelado"</formula>
    </cfRule>
    <cfRule type="expression" dxfId="2299" priority="65895">
      <formula>$B536="Cargado"</formula>
    </cfRule>
    <cfRule type="expression" dxfId="2300" priority="65894">
      <formula>$B536="Frontera"</formula>
    </cfRule>
    <cfRule type="expression" dxfId="2301" priority="65893">
      <formula>$B536="Descargado"</formula>
    </cfRule>
    <cfRule type="expression" dxfId="2302" priority="65892">
      <formula>$B536="Liberado"</formula>
    </cfRule>
  </conditionalFormatting>
  <conditionalFormatting sqref="B538:U538">
    <cfRule type="expression" dxfId="2295" priority="65771">
      <formula>$B538="Arribado"</formula>
    </cfRule>
    <cfRule type="expression" dxfId="2296" priority="65770">
      <formula>$B538="Solicitado"</formula>
    </cfRule>
    <cfRule type="expression" dxfId="2" priority="65769">
      <formula>$B538="Confirmado"</formula>
    </cfRule>
    <cfRule type="expression" dxfId="2298" priority="65768">
      <formula>$B538="Cancelado"</formula>
    </cfRule>
    <cfRule type="expression" dxfId="2299" priority="65767">
      <formula>$B538="Cargado"</formula>
    </cfRule>
    <cfRule type="expression" dxfId="2300" priority="65766">
      <formula>$B538="Frontera"</formula>
    </cfRule>
    <cfRule type="expression" dxfId="2301" priority="65765">
      <formula>$B538="Descargado"</formula>
    </cfRule>
    <cfRule type="expression" dxfId="2302" priority="65764">
      <formula>$B538="Liberado"</formula>
    </cfRule>
  </conditionalFormatting>
  <conditionalFormatting sqref="B548:U548">
    <cfRule type="expression" dxfId="2299" priority="65719">
      <formula>$B548="Cargado"</formula>
    </cfRule>
    <cfRule type="expression" dxfId="2298" priority="65720">
      <formula>$B548="Cancelado"</formula>
    </cfRule>
    <cfRule type="expression" dxfId="2302" priority="65716">
      <formula>$B548="Liberado"</formula>
    </cfRule>
    <cfRule type="expression" dxfId="2296" priority="65722">
      <formula>$B548="Solicitado"</formula>
    </cfRule>
    <cfRule type="expression" dxfId="2" priority="65721">
      <formula>$B548="Confirmado"</formula>
    </cfRule>
    <cfRule type="expression" dxfId="2295" priority="65723">
      <formula>$B548="Arribado"</formula>
    </cfRule>
    <cfRule type="expression" dxfId="2301" priority="65717">
      <formula>$B548="Descargado"</formula>
    </cfRule>
    <cfRule type="expression" dxfId="2300" priority="65718">
      <formula>$B548="Frontera"</formula>
    </cfRule>
  </conditionalFormatting>
  <conditionalFormatting sqref="B551:U551">
    <cfRule type="expression" dxfId="2300" priority="65622">
      <formula>$B551="Frontera"</formula>
    </cfRule>
    <cfRule type="expression" dxfId="2" priority="65625">
      <formula>$B551="Confirmado"</formula>
    </cfRule>
    <cfRule type="expression" dxfId="2301" priority="65621">
      <formula>$B551="Descargado"</formula>
    </cfRule>
    <cfRule type="expression" dxfId="2302" priority="65620">
      <formula>$B551="Liberado"</formula>
    </cfRule>
    <cfRule type="expression" dxfId="2299" priority="65623">
      <formula>$B551="Cargado"</formula>
    </cfRule>
    <cfRule type="expression" dxfId="2298" priority="65624">
      <formula>$B551="Cancelado"</formula>
    </cfRule>
    <cfRule type="expression" dxfId="2295" priority="65627">
      <formula>$B551="Arribado"</formula>
    </cfRule>
    <cfRule type="expression" dxfId="2296" priority="65626">
      <formula>$B551="Solicitado"</formula>
    </cfRule>
  </conditionalFormatting>
  <conditionalFormatting sqref="B552:U557">
    <cfRule type="expression" dxfId="2295" priority="65579">
      <formula>$B552="Arribado"</formula>
    </cfRule>
    <cfRule type="expression" dxfId="2296" priority="65578">
      <formula>$B552="Solicitado"</formula>
    </cfRule>
    <cfRule type="expression" dxfId="2" priority="65577">
      <formula>$B552="Confirmado"</formula>
    </cfRule>
    <cfRule type="expression" dxfId="2298" priority="65576">
      <formula>$B552="Cancelado"</formula>
    </cfRule>
    <cfRule type="expression" dxfId="2299" priority="65575">
      <formula>$B552="Cargado"</formula>
    </cfRule>
    <cfRule type="expression" dxfId="2300" priority="65574">
      <formula>$B552="Frontera"</formula>
    </cfRule>
    <cfRule type="expression" dxfId="2301" priority="65573">
      <formula>$B552="Descargado"</formula>
    </cfRule>
    <cfRule type="expression" dxfId="2302" priority="65572">
      <formula>$B552="Liberado"</formula>
    </cfRule>
  </conditionalFormatting>
  <conditionalFormatting sqref="B558:U558">
    <cfRule type="expression" dxfId="2302" priority="65524">
      <formula>$B558="Liberado"</formula>
    </cfRule>
    <cfRule type="expression" dxfId="2" priority="65529">
      <formula>$B558="Confirmado"</formula>
    </cfRule>
    <cfRule type="expression" dxfId="2299" priority="65527">
      <formula>$B558="Cargado"</formula>
    </cfRule>
    <cfRule type="expression" dxfId="2300" priority="65526">
      <formula>$B558="Frontera"</formula>
    </cfRule>
    <cfRule type="expression" dxfId="2301" priority="65525">
      <formula>$B558="Descargado"</formula>
    </cfRule>
    <cfRule type="expression" dxfId="2295" priority="65531">
      <formula>$B558="Arribado"</formula>
    </cfRule>
    <cfRule type="expression" dxfId="2296" priority="65530">
      <formula>$B558="Solicitado"</formula>
    </cfRule>
    <cfRule type="expression" dxfId="2298" priority="65528">
      <formula>$B558="Cancelado"</formula>
    </cfRule>
  </conditionalFormatting>
  <conditionalFormatting sqref="B561:U561">
    <cfRule type="expression" dxfId="2296" priority="65482">
      <formula>$B561="Solicitado"</formula>
    </cfRule>
    <cfRule type="expression" dxfId="2302" priority="65476">
      <formula>$B561="Liberado"</formula>
    </cfRule>
    <cfRule type="expression" dxfId="2301" priority="65477">
      <formula>$B561="Descargado"</formula>
    </cfRule>
    <cfRule type="expression" dxfId="2300" priority="65478">
      <formula>$B561="Frontera"</formula>
    </cfRule>
    <cfRule type="expression" dxfId="2299" priority="65479">
      <formula>$B561="Cargado"</formula>
    </cfRule>
    <cfRule type="expression" dxfId="2298" priority="65480">
      <formula>$B561="Cancelado"</formula>
    </cfRule>
    <cfRule type="expression" dxfId="2" priority="65481">
      <formula>$B561="Confirmado"</formula>
    </cfRule>
    <cfRule type="expression" dxfId="2295" priority="65483">
      <formula>$B561="Arribado"</formula>
    </cfRule>
  </conditionalFormatting>
  <conditionalFormatting sqref="B1258:U1258">
    <cfRule type="expression" dxfId="2298" priority="37184">
      <formula>$B1258="Cancelado"</formula>
    </cfRule>
    <cfRule type="expression" dxfId="2" priority="37185">
      <formula>$B1258="Confirmado"</formula>
    </cfRule>
    <cfRule type="expression" dxfId="2296" priority="37186">
      <formula>$B1258="Solicitado"</formula>
    </cfRule>
    <cfRule type="expression" dxfId="2295" priority="37187">
      <formula>$B1258="Arribado"</formula>
    </cfRule>
    <cfRule type="expression" dxfId="2299" priority="37183">
      <formula>$B1258="Cargado"</formula>
    </cfRule>
    <cfRule type="expression" dxfId="2300" priority="37182">
      <formula>$B1258="Frontera"</formula>
    </cfRule>
    <cfRule type="expression" dxfId="2301" priority="37181">
      <formula>$B1258="Descargado"</formula>
    </cfRule>
    <cfRule type="expression" dxfId="2302" priority="37180">
      <formula>$B1258="Liberado"</formula>
    </cfRule>
  </conditionalFormatting>
  <conditionalFormatting sqref="B1259:U1271">
    <cfRule type="expression" dxfId="2302" priority="37172">
      <formula>$B1259="Liberado"</formula>
    </cfRule>
    <cfRule type="expression" dxfId="2301" priority="37173">
      <formula>$B1259="Descargado"</formula>
    </cfRule>
    <cfRule type="expression" dxfId="2295" priority="37179">
      <formula>$B1259="Arribado"</formula>
    </cfRule>
    <cfRule type="expression" dxfId="2296" priority="37178">
      <formula>$B1259="Solicitado"</formula>
    </cfRule>
    <cfRule type="expression" dxfId="2" priority="37177">
      <formula>$B1259="Confirmado"</formula>
    </cfRule>
    <cfRule type="expression" dxfId="2298" priority="37176">
      <formula>$B1259="Cancelado"</formula>
    </cfRule>
    <cfRule type="expression" dxfId="2299" priority="37175">
      <formula>$B1259="Cargado"</formula>
    </cfRule>
    <cfRule type="expression" dxfId="2300" priority="37174">
      <formula>$B1259="Frontera"</formula>
    </cfRule>
  </conditionalFormatting>
  <conditionalFormatting sqref="B1272:U1273">
    <cfRule type="expression" dxfId="2298" priority="37168">
      <formula>$B1272="Cancelado"</formula>
    </cfRule>
    <cfRule type="expression" dxfId="2301" priority="37165">
      <formula>$B1272="Descargado"</formula>
    </cfRule>
    <cfRule type="expression" dxfId="2300" priority="37166">
      <formula>$B1272="Frontera"</formula>
    </cfRule>
    <cfRule type="expression" dxfId="2299" priority="37167">
      <formula>$B1272="Cargado"</formula>
    </cfRule>
    <cfRule type="expression" dxfId="2" priority="37169">
      <formula>$B1272="Confirmado"</formula>
    </cfRule>
    <cfRule type="expression" dxfId="2302" priority="37164">
      <formula>$B1272="Liberado"</formula>
    </cfRule>
    <cfRule type="expression" dxfId="2296" priority="37170">
      <formula>$B1272="Solicitado"</formula>
    </cfRule>
    <cfRule type="expression" dxfId="2295" priority="37171">
      <formula>$B1272="Arribado"</formula>
    </cfRule>
  </conditionalFormatting>
  <conditionalFormatting sqref="C667">
    <cfRule type="expression" dxfId="2298" priority="64984">
      <formula>$B667="Cancelado"</formula>
    </cfRule>
    <cfRule type="expression" dxfId="2" priority="64985">
      <formula>$B667="Confirmado"</formula>
    </cfRule>
    <cfRule type="expression" dxfId="2296" priority="64986">
      <formula>$B667="Solicitado"</formula>
    </cfRule>
    <cfRule type="expression" dxfId="2295" priority="64987">
      <formula>$B667="Arribado"</formula>
    </cfRule>
    <cfRule type="expression" dxfId="2299" priority="64983">
      <formula>$B667="Cargado"</formula>
    </cfRule>
    <cfRule type="expression" dxfId="2301" priority="64981">
      <formula>$B667="Descargado"</formula>
    </cfRule>
    <cfRule type="expression" dxfId="2302" priority="64980">
      <formula>$B667="Liberado"</formula>
    </cfRule>
    <cfRule type="expression" dxfId="2300" priority="64982">
      <formula>$B667="Frontera"</formula>
    </cfRule>
  </conditionalFormatting>
  <conditionalFormatting sqref="C684">
    <cfRule type="expression" dxfId="2299" priority="64487">
      <formula>$B684="Cargado"</formula>
    </cfRule>
    <cfRule type="expression" dxfId="2302" priority="64484">
      <formula>$B684="Liberado"</formula>
    </cfRule>
    <cfRule type="expression" dxfId="2" priority="64489">
      <formula>$B684="Confirmado"</formula>
    </cfRule>
    <cfRule type="expression" dxfId="2295" priority="64491">
      <formula>$B684="Arribado"</formula>
    </cfRule>
    <cfRule type="expression" dxfId="2296" priority="64490">
      <formula>$B684="Solicitado"</formula>
    </cfRule>
    <cfRule type="expression" dxfId="2298" priority="64488">
      <formula>$B684="Cancelado"</formula>
    </cfRule>
    <cfRule type="expression" dxfId="2300" priority="64486">
      <formula>$B684="Frontera"</formula>
    </cfRule>
    <cfRule type="expression" dxfId="2301" priority="64485">
      <formula>$B684="Descargado"</formula>
    </cfRule>
  </conditionalFormatting>
  <conditionalFormatting sqref="C691">
    <cfRule type="expression" dxfId="2296" priority="64650">
      <formula>$B691="Solicitado"</formula>
    </cfRule>
    <cfRule type="expression" dxfId="2" priority="64649">
      <formula>$B691="Confirmado"</formula>
    </cfRule>
    <cfRule type="expression" dxfId="2298" priority="64648">
      <formula>$B691="Cancelado"</formula>
    </cfRule>
    <cfRule type="expression" dxfId="2299" priority="64647">
      <formula>$B691="Cargado"</formula>
    </cfRule>
    <cfRule type="expression" dxfId="2300" priority="64646">
      <formula>$B691="Frontera"</formula>
    </cfRule>
    <cfRule type="expression" dxfId="2301" priority="64645">
      <formula>$B691="Descargado"</formula>
    </cfRule>
    <cfRule type="expression" dxfId="2302" priority="64644">
      <formula>$B691="Liberado"</formula>
    </cfRule>
    <cfRule type="expression" dxfId="2295" priority="64651">
      <formula>$B691="Arribado"</formula>
    </cfRule>
  </conditionalFormatting>
  <conditionalFormatting sqref="C699">
    <cfRule type="expression" dxfId="2296" priority="64410">
      <formula>$B699="Solicitado"</formula>
    </cfRule>
    <cfRule type="expression" dxfId="2" priority="64409">
      <formula>$B699="Confirmado"</formula>
    </cfRule>
    <cfRule type="expression" dxfId="2298" priority="64408">
      <formula>$B699="Cancelado"</formula>
    </cfRule>
    <cfRule type="expression" dxfId="2299" priority="64407">
      <formula>$B699="Cargado"</formula>
    </cfRule>
    <cfRule type="expression" dxfId="2300" priority="64406">
      <formula>$B699="Frontera"</formula>
    </cfRule>
    <cfRule type="expression" dxfId="2301" priority="64405">
      <formula>$B699="Descargado"</formula>
    </cfRule>
    <cfRule type="expression" dxfId="2302" priority="64404">
      <formula>$B699="Liberado"</formula>
    </cfRule>
    <cfRule type="expression" dxfId="2295" priority="64411">
      <formula>$B699="Arribado"</formula>
    </cfRule>
  </conditionalFormatting>
  <conditionalFormatting sqref="C700">
    <cfRule type="expression" dxfId="2296" priority="64370">
      <formula>$B700="Solicitado"</formula>
    </cfRule>
    <cfRule type="expression" dxfId="2299" priority="64367">
      <formula>$B700="Cargado"</formula>
    </cfRule>
    <cfRule type="expression" dxfId="2" priority="64369">
      <formula>$B700="Confirmado"</formula>
    </cfRule>
    <cfRule type="expression" dxfId="2295" priority="64371">
      <formula>$B700="Arribado"</formula>
    </cfRule>
    <cfRule type="expression" dxfId="2298" priority="64368">
      <formula>$B700="Cancelado"</formula>
    </cfRule>
    <cfRule type="expression" dxfId="2302" priority="64364">
      <formula>$B700="Liberado"</formula>
    </cfRule>
    <cfRule type="expression" dxfId="2301" priority="64365">
      <formula>$B700="Descargado"</formula>
    </cfRule>
    <cfRule type="expression" dxfId="2300" priority="64366">
      <formula>$B700="Frontera"</formula>
    </cfRule>
  </conditionalFormatting>
  <conditionalFormatting sqref="C701:C712">
    <cfRule type="expression" dxfId="2299" priority="64327">
      <formula>$B701="Cargado"</formula>
    </cfRule>
    <cfRule type="expression" dxfId="2298" priority="64328">
      <formula>$B701="Cancelado"</formula>
    </cfRule>
    <cfRule type="expression" dxfId="2302" priority="64324">
      <formula>$B701="Liberado"</formula>
    </cfRule>
    <cfRule type="expression" dxfId="2301" priority="64325">
      <formula>$B701="Descargado"</formula>
    </cfRule>
    <cfRule type="expression" dxfId="2300" priority="64326">
      <formula>$B701="Frontera"</formula>
    </cfRule>
    <cfRule type="expression" dxfId="2" priority="64329">
      <formula>$B701="Confirmado"</formula>
    </cfRule>
    <cfRule type="expression" dxfId="2296" priority="64330">
      <formula>$B701="Solicitado"</formula>
    </cfRule>
    <cfRule type="expression" dxfId="2295" priority="64331">
      <formula>$B701="Arribado"</formula>
    </cfRule>
  </conditionalFormatting>
  <conditionalFormatting sqref="C717">
    <cfRule type="expression" dxfId="2298" priority="64296">
      <formula>$B717="Cancelado"</formula>
    </cfRule>
    <cfRule type="expression" dxfId="2299" priority="64295">
      <formula>$B717="Cargado"</formula>
    </cfRule>
    <cfRule type="expression" dxfId="2300" priority="64294">
      <formula>$B717="Frontera"</formula>
    </cfRule>
    <cfRule type="expression" dxfId="2301" priority="64293">
      <formula>$B717="Descargado"</formula>
    </cfRule>
    <cfRule type="expression" dxfId="2302" priority="64292">
      <formula>$B717="Liberado"</formula>
    </cfRule>
    <cfRule type="expression" dxfId="2296" priority="64298">
      <formula>$B717="Solicitado"</formula>
    </cfRule>
    <cfRule type="expression" dxfId="2295" priority="64299">
      <formula>$B717="Arribado"</formula>
    </cfRule>
    <cfRule type="expression" dxfId="2" priority="64297">
      <formula>$B717="Confirmado"</formula>
    </cfRule>
  </conditionalFormatting>
  <conditionalFormatting sqref="C718:C719">
    <cfRule type="expression" dxfId="2302" priority="64252">
      <formula>$B718="Liberado"</formula>
    </cfRule>
    <cfRule type="expression" dxfId="2" priority="64257">
      <formula>$B718="Confirmado"</formula>
    </cfRule>
    <cfRule type="expression" dxfId="2296" priority="64258">
      <formula>$B718="Solicitado"</formula>
    </cfRule>
    <cfRule type="expression" dxfId="2298" priority="64256">
      <formula>$B718="Cancelado"</formula>
    </cfRule>
    <cfRule type="expression" dxfId="2295" priority="64259">
      <formula>$B718="Arribado"</formula>
    </cfRule>
    <cfRule type="expression" dxfId="2299" priority="64255">
      <formula>$B718="Cargado"</formula>
    </cfRule>
    <cfRule type="expression" dxfId="2300" priority="64254">
      <formula>$B718="Frontera"</formula>
    </cfRule>
    <cfRule type="expression" dxfId="2301" priority="64253">
      <formula>$B718="Descargado"</formula>
    </cfRule>
  </conditionalFormatting>
  <conditionalFormatting sqref="C720">
    <cfRule type="expression" dxfId="2302" priority="64172">
      <formula>$B720="Liberado"</formula>
    </cfRule>
    <cfRule type="expression" dxfId="2301" priority="64173">
      <formula>$B720="Descargado"</formula>
    </cfRule>
    <cfRule type="expression" dxfId="2298" priority="64176">
      <formula>$B720="Cancelado"</formula>
    </cfRule>
    <cfRule type="expression" dxfId="2299" priority="64175">
      <formula>$B720="Cargado"</formula>
    </cfRule>
    <cfRule type="expression" dxfId="2" priority="64177">
      <formula>$B720="Confirmado"</formula>
    </cfRule>
    <cfRule type="expression" dxfId="2295" priority="64179">
      <formula>$B720="Arribado"</formula>
    </cfRule>
    <cfRule type="expression" dxfId="2300" priority="64174">
      <formula>$B720="Frontera"</formula>
    </cfRule>
    <cfRule type="expression" dxfId="2296" priority="64178">
      <formula>$B720="Solicitado"</formula>
    </cfRule>
  </conditionalFormatting>
  <conditionalFormatting sqref="C721">
    <cfRule type="expression" dxfId="2300" priority="64078">
      <formula>$B721="Frontera"</formula>
    </cfRule>
    <cfRule type="expression" dxfId="2301" priority="64077">
      <formula>$B721="Descargado"</formula>
    </cfRule>
    <cfRule type="expression" dxfId="2302" priority="64076">
      <formula>$B721="Liberado"</formula>
    </cfRule>
    <cfRule type="expression" dxfId="2295" priority="64083">
      <formula>$B721="Arribado"</formula>
    </cfRule>
    <cfRule type="expression" dxfId="2296" priority="64082">
      <formula>$B721="Solicitado"</formula>
    </cfRule>
    <cfRule type="expression" dxfId="2" priority="64081">
      <formula>$B721="Confirmado"</formula>
    </cfRule>
    <cfRule type="expression" dxfId="2298" priority="64080">
      <formula>$B721="Cancelado"</formula>
    </cfRule>
    <cfRule type="expression" dxfId="2299" priority="64079">
      <formula>$B721="Cargado"</formula>
    </cfRule>
  </conditionalFormatting>
  <conditionalFormatting sqref="C726:C727">
    <cfRule type="expression" dxfId="2295" priority="63891">
      <formula>$B726="Arribado"</formula>
    </cfRule>
    <cfRule type="expression" dxfId="2296" priority="63890">
      <formula>$B726="Solicitado"</formula>
    </cfRule>
    <cfRule type="expression" dxfId="2" priority="63889">
      <formula>$B726="Confirmado"</formula>
    </cfRule>
    <cfRule type="expression" dxfId="2299" priority="63887">
      <formula>$B726="Cargado"</formula>
    </cfRule>
    <cfRule type="expression" dxfId="2302" priority="63884">
      <formula>$B726="Liberado"</formula>
    </cfRule>
    <cfRule type="expression" dxfId="2301" priority="63885">
      <formula>$B726="Descargado"</formula>
    </cfRule>
    <cfRule type="expression" dxfId="2298" priority="63888">
      <formula>$B726="Cancelado"</formula>
    </cfRule>
    <cfRule type="expression" dxfId="2300" priority="63886">
      <formula>$B726="Frontera"</formula>
    </cfRule>
  </conditionalFormatting>
  <conditionalFormatting sqref="C745">
    <cfRule type="expression" dxfId="2298" priority="63808">
      <formula>$B745="Cancelado"</formula>
    </cfRule>
    <cfRule type="expression" dxfId="2" priority="63809">
      <formula>$B745="Confirmado"</formula>
    </cfRule>
    <cfRule type="expression" dxfId="2296" priority="63810">
      <formula>$B745="Solicitado"</formula>
    </cfRule>
    <cfRule type="expression" dxfId="2295" priority="63811">
      <formula>$B745="Arribado"</formula>
    </cfRule>
    <cfRule type="expression" dxfId="2300" priority="63806">
      <formula>$B745="Frontera"</formula>
    </cfRule>
    <cfRule type="expression" dxfId="2302" priority="63804">
      <formula>$B745="Liberado"</formula>
    </cfRule>
    <cfRule type="expression" dxfId="2301" priority="63805">
      <formula>$B745="Descargado"</formula>
    </cfRule>
    <cfRule type="expression" dxfId="2299" priority="63807">
      <formula>$B745="Cargado"</formula>
    </cfRule>
  </conditionalFormatting>
  <conditionalFormatting sqref="C746">
    <cfRule type="expression" dxfId="2" priority="63713">
      <formula>$B746="Confirmado"</formula>
    </cfRule>
    <cfRule type="expression" dxfId="2298" priority="63712">
      <formula>$B746="Cancelado"</formula>
    </cfRule>
    <cfRule type="expression" dxfId="2299" priority="63711">
      <formula>$B746="Cargado"</formula>
    </cfRule>
    <cfRule type="expression" dxfId="2300" priority="63710">
      <formula>$B746="Frontera"</formula>
    </cfRule>
    <cfRule type="expression" dxfId="2296" priority="63714">
      <formula>$B746="Solicitado"</formula>
    </cfRule>
    <cfRule type="expression" dxfId="2295" priority="63715">
      <formula>$B746="Arribado"</formula>
    </cfRule>
    <cfRule type="expression" dxfId="2301" priority="63709">
      <formula>$B746="Descargado"</formula>
    </cfRule>
    <cfRule type="expression" dxfId="2302" priority="63708">
      <formula>$B746="Liberado"</formula>
    </cfRule>
  </conditionalFormatting>
  <conditionalFormatting sqref="C747:C752">
    <cfRule type="expression" dxfId="2" priority="63761">
      <formula>$B747="Confirmado"</formula>
    </cfRule>
    <cfRule type="expression" dxfId="2302" priority="63756">
      <formula>$B747="Liberado"</formula>
    </cfRule>
    <cfRule type="expression" dxfId="2301" priority="63757">
      <formula>$B747="Descargado"</formula>
    </cfRule>
    <cfRule type="expression" dxfId="2300" priority="63758">
      <formula>$B747="Frontera"</formula>
    </cfRule>
    <cfRule type="expression" dxfId="2299" priority="63759">
      <formula>$B747="Cargado"</formula>
    </cfRule>
    <cfRule type="expression" dxfId="2298" priority="63760">
      <formula>$B747="Cancelado"</formula>
    </cfRule>
    <cfRule type="expression" dxfId="2296" priority="63762">
      <formula>$B747="Solicitado"</formula>
    </cfRule>
    <cfRule type="expression" dxfId="2295" priority="63763">
      <formula>$B747="Arribado"</formula>
    </cfRule>
  </conditionalFormatting>
  <conditionalFormatting sqref="C753">
    <cfRule type="expression" dxfId="2298" priority="63664">
      <formula>$B753="Cancelado"</formula>
    </cfRule>
    <cfRule type="expression" dxfId="2295" priority="63667">
      <formula>$B753="Arribado"</formula>
    </cfRule>
    <cfRule type="expression" dxfId="2296" priority="63666">
      <formula>$B753="Solicitado"</formula>
    </cfRule>
    <cfRule type="expression" dxfId="2" priority="63665">
      <formula>$B753="Confirmado"</formula>
    </cfRule>
    <cfRule type="expression" dxfId="2302" priority="63660">
      <formula>$B753="Liberado"</formula>
    </cfRule>
    <cfRule type="expression" dxfId="2301" priority="63661">
      <formula>$B753="Descargado"</formula>
    </cfRule>
    <cfRule type="expression" dxfId="2300" priority="63662">
      <formula>$B753="Frontera"</formula>
    </cfRule>
    <cfRule type="expression" dxfId="2299" priority="63663">
      <formula>$B753="Cargado"</formula>
    </cfRule>
  </conditionalFormatting>
  <conditionalFormatting sqref="C754">
    <cfRule type="expression" dxfId="2" priority="63617">
      <formula>$B754="Confirmado"</formula>
    </cfRule>
    <cfRule type="expression" dxfId="2298" priority="63616">
      <formula>$B754="Cancelado"</formula>
    </cfRule>
    <cfRule type="expression" dxfId="2301" priority="63613">
      <formula>$B754="Descargado"</formula>
    </cfRule>
    <cfRule type="expression" dxfId="2295" priority="63619">
      <formula>$B754="Arribado"</formula>
    </cfRule>
    <cfRule type="expression" dxfId="2300" priority="63614">
      <formula>$B754="Frontera"</formula>
    </cfRule>
    <cfRule type="expression" dxfId="2299" priority="63615">
      <formula>$B754="Cargado"</formula>
    </cfRule>
    <cfRule type="expression" dxfId="2302" priority="63612">
      <formula>$B754="Liberado"</formula>
    </cfRule>
    <cfRule type="expression" dxfId="2296" priority="63618">
      <formula>$B754="Solicitado"</formula>
    </cfRule>
  </conditionalFormatting>
  <conditionalFormatting sqref="C755:C757 C760 C763:C765">
    <cfRule type="expression" dxfId="2298" priority="63568">
      <formula>$B755="Cancelado"</formula>
    </cfRule>
    <cfRule type="expression" dxfId="2" priority="63569">
      <formula>$B755="Confirmado"</formula>
    </cfRule>
    <cfRule type="expression" dxfId="2296" priority="63570">
      <formula>$B755="Solicitado"</formula>
    </cfRule>
    <cfRule type="expression" dxfId="2295" priority="63571">
      <formula>$B755="Arribado"</formula>
    </cfRule>
    <cfRule type="expression" dxfId="2299" priority="63567">
      <formula>$B755="Cargado"</formula>
    </cfRule>
    <cfRule type="expression" dxfId="2300" priority="63566">
      <formula>$B755="Frontera"</formula>
    </cfRule>
    <cfRule type="expression" dxfId="2301" priority="63565">
      <formula>$B755="Descargado"</formula>
    </cfRule>
    <cfRule type="expression" dxfId="2302" priority="63564">
      <formula>$B755="Liberado"</formula>
    </cfRule>
  </conditionalFormatting>
  <conditionalFormatting sqref="C758">
    <cfRule type="expression" dxfId="2300" priority="63502">
      <formula>$B758="Frontera"</formula>
    </cfRule>
    <cfRule type="expression" dxfId="2301" priority="63501">
      <formula>$B758="Descargado"</formula>
    </cfRule>
    <cfRule type="expression" dxfId="2295" priority="63507">
      <formula>$B758="Arribado"</formula>
    </cfRule>
    <cfRule type="expression" dxfId="2296" priority="63506">
      <formula>$B758="Solicitado"</formula>
    </cfRule>
    <cfRule type="expression" dxfId="2" priority="63505">
      <formula>$B758="Confirmado"</formula>
    </cfRule>
    <cfRule type="expression" dxfId="2298" priority="63504">
      <formula>$B758="Cancelado"</formula>
    </cfRule>
    <cfRule type="expression" dxfId="2302" priority="63500">
      <formula>$B758="Liberado"</formula>
    </cfRule>
    <cfRule type="expression" dxfId="2299" priority="63503">
      <formula>$B758="Cargado"</formula>
    </cfRule>
  </conditionalFormatting>
  <conditionalFormatting sqref="C759">
    <cfRule type="expression" dxfId="2296" priority="63450">
      <formula>$B759="Solicitado"</formula>
    </cfRule>
    <cfRule type="expression" dxfId="2" priority="63449">
      <formula>$B759="Confirmado"</formula>
    </cfRule>
    <cfRule type="expression" dxfId="2298" priority="63448">
      <formula>$B759="Cancelado"</formula>
    </cfRule>
    <cfRule type="expression" dxfId="2299" priority="63447">
      <formula>$B759="Cargado"</formula>
    </cfRule>
    <cfRule type="expression" dxfId="2301" priority="63445">
      <formula>$B759="Descargado"</formula>
    </cfRule>
    <cfRule type="expression" dxfId="2300" priority="63446">
      <formula>$B759="Frontera"</formula>
    </cfRule>
    <cfRule type="expression" dxfId="2302" priority="63444">
      <formula>$B759="Liberado"</formula>
    </cfRule>
    <cfRule type="expression" dxfId="2295" priority="63451">
      <formula>$B759="Arribado"</formula>
    </cfRule>
  </conditionalFormatting>
  <conditionalFormatting sqref="C761:C762">
    <cfRule type="expression" dxfId="2298" priority="63392">
      <formula>$B761="Cancelado"</formula>
    </cfRule>
    <cfRule type="expression" dxfId="2301" priority="63389">
      <formula>$B761="Descargado"</formula>
    </cfRule>
    <cfRule type="expression" dxfId="2302" priority="63388">
      <formula>$B761="Liberado"</formula>
    </cfRule>
    <cfRule type="expression" dxfId="2300" priority="63390">
      <formula>$B761="Frontera"</formula>
    </cfRule>
    <cfRule type="expression" dxfId="2" priority="63393">
      <formula>$B761="Confirmado"</formula>
    </cfRule>
    <cfRule type="expression" dxfId="2296" priority="63394">
      <formula>$B761="Solicitado"</formula>
    </cfRule>
    <cfRule type="expression" dxfId="2295" priority="63395">
      <formula>$B761="Arribado"</formula>
    </cfRule>
    <cfRule type="expression" dxfId="2299" priority="63391">
      <formula>$B761="Cargado"</formula>
    </cfRule>
  </conditionalFormatting>
  <conditionalFormatting sqref="C1254 M1254:U1254 F1254:K1254">
    <cfRule type="expression" dxfId="2295" priority="37155">
      <formula>$B1254="Arribado"</formula>
    </cfRule>
    <cfRule type="expression" dxfId="2301" priority="37149">
      <formula>$B1254="Descargado"</formula>
    </cfRule>
    <cfRule type="expression" dxfId="2300" priority="37150">
      <formula>$B1254="Frontera"</formula>
    </cfRule>
    <cfRule type="expression" dxfId="2299" priority="37151">
      <formula>$B1254="Cargado"</formula>
    </cfRule>
    <cfRule type="expression" dxfId="2298" priority="37152">
      <formula>$B1254="Cancelado"</formula>
    </cfRule>
    <cfRule type="expression" dxfId="2" priority="37153">
      <formula>$B1254="Confirmado"</formula>
    </cfRule>
    <cfRule type="expression" dxfId="2296" priority="37154">
      <formula>$B1254="Solicitado"</formula>
    </cfRule>
    <cfRule type="expression" dxfId="2302" priority="37148">
      <formula>$B1254="Liberado"</formula>
    </cfRule>
  </conditionalFormatting>
  <conditionalFormatting sqref="C1305">
    <cfRule type="expression" dxfId="2296" priority="37458">
      <formula>$B1305="Solicitado"</formula>
    </cfRule>
    <cfRule type="expression" dxfId="2" priority="37457">
      <formula>$B1305="Confirmado"</formula>
    </cfRule>
    <cfRule type="expression" dxfId="2301" priority="37453">
      <formula>$B1305="Descargado"</formula>
    </cfRule>
    <cfRule type="expression" dxfId="2298" priority="37456">
      <formula>$B1305="Cancelado"</formula>
    </cfRule>
    <cfRule type="expression" dxfId="2299" priority="37455">
      <formula>$B1305="Cargado"</formula>
    </cfRule>
    <cfRule type="expression" dxfId="2295" priority="37459">
      <formula>$B1305="Arribado"</formula>
    </cfRule>
    <cfRule type="expression" dxfId="2300" priority="37454">
      <formula>$B1305="Frontera"</formula>
    </cfRule>
    <cfRule type="expression" dxfId="2302" priority="37452">
      <formula>$B1305="Liberado"</formula>
    </cfRule>
  </conditionalFormatting>
  <conditionalFormatting sqref="C1308">
    <cfRule type="expression" dxfId="2299" priority="37631">
      <formula>$B1308="Cargado"</formula>
    </cfRule>
    <cfRule type="expression" dxfId="2295" priority="37635">
      <formula>$B1308="Arribado"</formula>
    </cfRule>
    <cfRule type="expression" dxfId="2296" priority="37634">
      <formula>$B1308="Solicitado"</formula>
    </cfRule>
    <cfRule type="expression" dxfId="2" priority="37633">
      <formula>$B1308="Confirmado"</formula>
    </cfRule>
    <cfRule type="expression" dxfId="2302" priority="37628">
      <formula>$B1308="Liberado"</formula>
    </cfRule>
    <cfRule type="expression" dxfId="2301" priority="37629">
      <formula>$B1308="Descargado"</formula>
    </cfRule>
    <cfRule type="expression" dxfId="2300" priority="37630">
      <formula>$B1308="Frontera"</formula>
    </cfRule>
    <cfRule type="expression" dxfId="2298" priority="37632">
      <formula>$B1308="Cancelado"</formula>
    </cfRule>
  </conditionalFormatting>
  <conditionalFormatting sqref="C1311">
    <cfRule type="expression" dxfId="2299" priority="37447">
      <formula>$B1311="Cargado"</formula>
    </cfRule>
    <cfRule type="expression" dxfId="2295" priority="37451">
      <formula>$B1311="Arribado"</formula>
    </cfRule>
    <cfRule type="expression" dxfId="2296" priority="37450">
      <formula>$B1311="Solicitado"</formula>
    </cfRule>
    <cfRule type="expression" dxfId="2" priority="37449">
      <formula>$B1311="Confirmado"</formula>
    </cfRule>
    <cfRule type="expression" dxfId="2298" priority="37448">
      <formula>$B1311="Cancelado"</formula>
    </cfRule>
    <cfRule type="expression" dxfId="2302" priority="37444">
      <formula>$B1311="Liberado"</formula>
    </cfRule>
    <cfRule type="expression" dxfId="2301" priority="37445">
      <formula>$B1311="Descargado"</formula>
    </cfRule>
    <cfRule type="expression" dxfId="2300" priority="37446">
      <formula>$B1311="Frontera"</formula>
    </cfRule>
  </conditionalFormatting>
  <conditionalFormatting sqref="C1312">
    <cfRule type="expression" dxfId="2299" priority="37471">
      <formula>$B1312="Cargado"</formula>
    </cfRule>
    <cfRule type="expression" dxfId="2300" priority="37470">
      <formula>$B1312="Frontera"</formula>
    </cfRule>
    <cfRule type="expression" dxfId="2301" priority="37469">
      <formula>$B1312="Descargado"</formula>
    </cfRule>
    <cfRule type="expression" dxfId="2302" priority="37468">
      <formula>$B1312="Liberado"</formula>
    </cfRule>
    <cfRule type="expression" dxfId="2296" priority="37474">
      <formula>$B1312="Solicitado"</formula>
    </cfRule>
    <cfRule type="expression" dxfId="2295" priority="37475">
      <formula>$B1312="Arribado"</formula>
    </cfRule>
    <cfRule type="expression" dxfId="2" priority="37473">
      <formula>$B1312="Confirmado"</formula>
    </cfRule>
    <cfRule type="expression" dxfId="2298" priority="37472">
      <formula>$B1312="Cancelado"</formula>
    </cfRule>
  </conditionalFormatting>
  <conditionalFormatting sqref="C1315:C1316">
    <cfRule type="expression" dxfId="2302" priority="37460">
      <formula>$B1315="Liberado"</formula>
    </cfRule>
    <cfRule type="expression" dxfId="2295" priority="37467">
      <formula>$B1315="Arribado"</formula>
    </cfRule>
    <cfRule type="expression" dxfId="2300" priority="37462">
      <formula>$B1315="Frontera"</formula>
    </cfRule>
    <cfRule type="expression" dxfId="2299" priority="37463">
      <formula>$B1315="Cargado"</formula>
    </cfRule>
    <cfRule type="expression" dxfId="2298" priority="37464">
      <formula>$B1315="Cancelado"</formula>
    </cfRule>
    <cfRule type="expression" dxfId="2" priority="37465">
      <formula>$B1315="Confirmado"</formula>
    </cfRule>
    <cfRule type="expression" dxfId="2301" priority="37461">
      <formula>$B1315="Descargado"</formula>
    </cfRule>
    <cfRule type="expression" dxfId="2296" priority="37466">
      <formula>$B1315="Solicitado"</formula>
    </cfRule>
  </conditionalFormatting>
  <conditionalFormatting sqref="C1317:C1318">
    <cfRule type="expression" dxfId="2296" priority="37442">
      <formula>$B1317="Solicitado"</formula>
    </cfRule>
    <cfRule type="expression" dxfId="2302" priority="37436">
      <formula>$B1317="Liberado"</formula>
    </cfRule>
    <cfRule type="expression" dxfId="2" priority="37441">
      <formula>$B1317="Confirmado"</formula>
    </cfRule>
    <cfRule type="expression" dxfId="2298" priority="37440">
      <formula>$B1317="Cancelado"</formula>
    </cfRule>
    <cfRule type="expression" dxfId="2300" priority="37438">
      <formula>$B1317="Frontera"</formula>
    </cfRule>
    <cfRule type="expression" dxfId="2301" priority="37437">
      <formula>$B1317="Descargado"</formula>
    </cfRule>
    <cfRule type="expression" dxfId="2299" priority="37439">
      <formula>$B1317="Cargado"</formula>
    </cfRule>
    <cfRule type="expression" dxfId="2295" priority="37443">
      <formula>$B1317="Arribado"</formula>
    </cfRule>
  </conditionalFormatting>
  <conditionalFormatting sqref="C1572">
    <cfRule type="expression" dxfId="2298" priority="34910">
      <formula>$B1572="Cancelado"</formula>
    </cfRule>
    <cfRule type="expression" dxfId="2295" priority="34913">
      <formula>$B1572="Arribado"</formula>
    </cfRule>
    <cfRule type="expression" dxfId="2296" priority="34912">
      <formula>$B1572="Solicitado"</formula>
    </cfRule>
    <cfRule type="expression" dxfId="2" priority="34911">
      <formula>$B1572="Confirmado"</formula>
    </cfRule>
    <cfRule type="expression" dxfId="2302" priority="34906">
      <formula>$B1572="Liberado"</formula>
    </cfRule>
    <cfRule type="expression" dxfId="2301" priority="34907">
      <formula>$B1572="Descargado"</formula>
    </cfRule>
    <cfRule type="expression" dxfId="2300" priority="34908">
      <formula>$B1572="Frontera"</formula>
    </cfRule>
    <cfRule type="expression" dxfId="2299" priority="34909">
      <formula>$B1572="Cargado"</formula>
    </cfRule>
  </conditionalFormatting>
  <conditionalFormatting sqref="C1104:D1104">
    <cfRule type="expression" dxfId="2" priority="50593">
      <formula>$B1104="Confirmado"</formula>
    </cfRule>
    <cfRule type="expression" dxfId="2302" priority="50556">
      <formula>$B1104="Liberado"</formula>
    </cfRule>
    <cfRule type="expression" dxfId="2298" priority="50592">
      <formula>$B1104="Cancelado"</formula>
    </cfRule>
    <cfRule type="expression" dxfId="2299" priority="50591">
      <formula>$B1104="Cargado"</formula>
    </cfRule>
    <cfRule type="expression" dxfId="2300" priority="50590">
      <formula>$B1104="Frontera"</formula>
    </cfRule>
    <cfRule type="expression" dxfId="2301" priority="50589">
      <formula>$B1104="Descargado"</formula>
    </cfRule>
    <cfRule type="expression" dxfId="2295" priority="50563">
      <formula>$B1104="Arribado"</formula>
    </cfRule>
    <cfRule type="expression" dxfId="2296" priority="50562">
      <formula>$B1104="Solicitado"</formula>
    </cfRule>
    <cfRule type="expression" dxfId="2296" priority="50594">
      <formula>$B1104="Solicitado"</formula>
    </cfRule>
    <cfRule type="expression" dxfId="2302" priority="50588">
      <formula>$B1104="Liberado"</formula>
    </cfRule>
    <cfRule type="expression" dxfId="2" priority="50561">
      <formula>$B1104="Confirmado"</formula>
    </cfRule>
    <cfRule type="expression" dxfId="2298" priority="50560">
      <formula>$B1104="Cancelado"</formula>
    </cfRule>
    <cfRule type="expression" dxfId="2299" priority="50559">
      <formula>$B1104="Cargado"</formula>
    </cfRule>
    <cfRule type="expression" dxfId="2300" priority="50558">
      <formula>$B1104="Frontera"</formula>
    </cfRule>
    <cfRule type="expression" dxfId="2301" priority="50557">
      <formula>$B1104="Descargado"</formula>
    </cfRule>
    <cfRule type="expression" dxfId="2295" priority="50595">
      <formula>$B1104="Arribado"</formula>
    </cfRule>
  </conditionalFormatting>
  <conditionalFormatting sqref="C1105:D1105">
    <cfRule type="expression" dxfId="2301" priority="49917">
      <formula>$B1105="Descargado"</formula>
    </cfRule>
    <cfRule type="expression" dxfId="2300" priority="49918">
      <formula>$B1105="Frontera"</formula>
    </cfRule>
    <cfRule type="expression" dxfId="2301" priority="49885">
      <formula>$B1105="Descargado"</formula>
    </cfRule>
    <cfRule type="expression" dxfId="2302" priority="49884">
      <formula>$B1105="Liberado"</formula>
    </cfRule>
    <cfRule type="expression" dxfId="2299" priority="49919">
      <formula>$B1105="Cargado"</formula>
    </cfRule>
    <cfRule type="expression" dxfId="2298" priority="49920">
      <formula>$B1105="Cancelado"</formula>
    </cfRule>
    <cfRule type="expression" dxfId="2" priority="49921">
      <formula>$B1105="Confirmado"</formula>
    </cfRule>
    <cfRule type="expression" dxfId="2295" priority="49891">
      <formula>$B1105="Arribado"</formula>
    </cfRule>
    <cfRule type="expression" dxfId="2296" priority="49890">
      <formula>$B1105="Solicitado"</formula>
    </cfRule>
    <cfRule type="expression" dxfId="2296" priority="49922">
      <formula>$B1105="Solicitado"</formula>
    </cfRule>
    <cfRule type="expression" dxfId="2295" priority="49923">
      <formula>$B1105="Arribado"</formula>
    </cfRule>
    <cfRule type="expression" dxfId="2302" priority="49916">
      <formula>$B1105="Liberado"</formula>
    </cfRule>
    <cfRule type="expression" dxfId="2" priority="49889">
      <formula>$B1105="Confirmado"</formula>
    </cfRule>
    <cfRule type="expression" dxfId="2298" priority="49888">
      <formula>$B1105="Cancelado"</formula>
    </cfRule>
    <cfRule type="expression" dxfId="2299" priority="49887">
      <formula>$B1105="Cargado"</formula>
    </cfRule>
    <cfRule type="expression" dxfId="2300" priority="49886">
      <formula>$B1105="Frontera"</formula>
    </cfRule>
  </conditionalFormatting>
  <conditionalFormatting sqref="C1142:D1142">
    <cfRule type="expression" dxfId="2298" priority="47240">
      <formula>$B1142="Cancelado"</formula>
    </cfRule>
    <cfRule type="expression" dxfId="2299" priority="47239">
      <formula>$B1142="Cargado"</formula>
    </cfRule>
    <cfRule type="expression" dxfId="2302" priority="47236">
      <formula>$B1142="Liberado"</formula>
    </cfRule>
    <cfRule type="expression" dxfId="2300" priority="47238">
      <formula>$B1142="Frontera"</formula>
    </cfRule>
    <cfRule type="expression" dxfId="2301" priority="47237">
      <formula>$B1142="Descargado"</formula>
    </cfRule>
    <cfRule type="expression" dxfId="2295" priority="47243">
      <formula>$B1142="Arribado"</formula>
    </cfRule>
    <cfRule type="expression" dxfId="2296" priority="47242">
      <formula>$B1142="Solicitado"</formula>
    </cfRule>
    <cfRule type="expression" dxfId="2" priority="47241">
      <formula>$B1142="Confirmado"</formula>
    </cfRule>
    <cfRule type="expression" dxfId="2300" priority="47270">
      <formula>$B1142="Frontera"</formula>
    </cfRule>
    <cfRule type="expression" dxfId="2295" priority="47275">
      <formula>$B1142="Arribado"</formula>
    </cfRule>
    <cfRule type="expression" dxfId="2296" priority="47274">
      <formula>$B1142="Solicitado"</formula>
    </cfRule>
    <cfRule type="expression" dxfId="2" priority="47273">
      <formula>$B1142="Confirmado"</formula>
    </cfRule>
    <cfRule type="expression" dxfId="2298" priority="47272">
      <formula>$B1142="Cancelado"</formula>
    </cfRule>
    <cfRule type="expression" dxfId="2299" priority="47271">
      <formula>$B1142="Cargado"</formula>
    </cfRule>
    <cfRule type="expression" dxfId="2301" priority="47269">
      <formula>$B1142="Descargado"</formula>
    </cfRule>
    <cfRule type="expression" dxfId="2302" priority="47268">
      <formula>$B1142="Liberado"</formula>
    </cfRule>
  </conditionalFormatting>
  <conditionalFormatting sqref="C1143:D1143 C1150:D1150 B1154:B1157">
    <cfRule type="expression" dxfId="2301" priority="46949">
      <formula>$B1143="Descargado"</formula>
    </cfRule>
    <cfRule type="expression" dxfId="2299" priority="46951">
      <formula>$B1143="Cargado"</formula>
    </cfRule>
    <cfRule type="expression" dxfId="2296" priority="46986">
      <formula>$B1143="Solicitado"</formula>
    </cfRule>
    <cfRule type="expression" dxfId="2295" priority="46987">
      <formula>$B1143="Arribado"</formula>
    </cfRule>
    <cfRule type="expression" dxfId="2300" priority="46982">
      <formula>$B1143="Frontera"</formula>
    </cfRule>
    <cfRule type="expression" dxfId="2296" priority="46954">
      <formula>$B1143="Solicitado"</formula>
    </cfRule>
    <cfRule type="expression" dxfId="2" priority="46985">
      <formula>$B1143="Confirmado"</formula>
    </cfRule>
    <cfRule type="expression" dxfId="2298" priority="46984">
      <formula>$B1143="Cancelado"</formula>
    </cfRule>
    <cfRule type="expression" dxfId="2299" priority="46983">
      <formula>$B1143="Cargado"</formula>
    </cfRule>
    <cfRule type="expression" dxfId="2" priority="46953">
      <formula>$B1143="Confirmado"</formula>
    </cfRule>
    <cfRule type="expression" dxfId="2295" priority="46955">
      <formula>$B1143="Arribado"</formula>
    </cfRule>
    <cfRule type="expression" dxfId="2302" priority="46948">
      <formula>$B1143="Liberado"</formula>
    </cfRule>
    <cfRule type="expression" dxfId="2300" priority="46950">
      <formula>$B1143="Frontera"</formula>
    </cfRule>
    <cfRule type="expression" dxfId="2301" priority="46981">
      <formula>$B1143="Descargado"</formula>
    </cfRule>
    <cfRule type="expression" dxfId="2302" priority="46980">
      <formula>$B1143="Liberado"</formula>
    </cfRule>
    <cfRule type="expression" dxfId="2298" priority="46952">
      <formula>$B1143="Cancelado"</formula>
    </cfRule>
  </conditionalFormatting>
  <conditionalFormatting sqref="C1152:D1152">
    <cfRule type="expression" dxfId="2298" priority="46496">
      <formula>$B1152="Cancelado"</formula>
    </cfRule>
    <cfRule type="expression" dxfId="2299" priority="46495">
      <formula>$B1152="Cargado"</formula>
    </cfRule>
    <cfRule type="expression" dxfId="2300" priority="46494">
      <formula>$B1152="Frontera"</formula>
    </cfRule>
    <cfRule type="expression" dxfId="2301" priority="46493">
      <formula>$B1152="Descargado"</formula>
    </cfRule>
    <cfRule type="expression" dxfId="2302" priority="46492">
      <formula>$B1152="Liberado"</formula>
    </cfRule>
    <cfRule type="expression" dxfId="2295" priority="46523">
      <formula>$B1152="Arribado"</formula>
    </cfRule>
    <cfRule type="expression" dxfId="2" priority="46497">
      <formula>$B1152="Confirmado"</formula>
    </cfRule>
    <cfRule type="expression" dxfId="2296" priority="46498">
      <formula>$B1152="Solicitado"</formula>
    </cfRule>
    <cfRule type="expression" dxfId="2295" priority="46499">
      <formula>$B1152="Arribado"</formula>
    </cfRule>
    <cfRule type="expression" dxfId="2302" priority="46516">
      <formula>$B1152="Liberado"</formula>
    </cfRule>
    <cfRule type="expression" dxfId="2301" priority="46517">
      <formula>$B1152="Descargado"</formula>
    </cfRule>
    <cfRule type="expression" dxfId="2296" priority="46522">
      <formula>$B1152="Solicitado"</formula>
    </cfRule>
    <cfRule type="expression" dxfId="2" priority="46521">
      <formula>$B1152="Confirmado"</formula>
    </cfRule>
    <cfRule type="expression" dxfId="2298" priority="46520">
      <formula>$B1152="Cancelado"</formula>
    </cfRule>
    <cfRule type="expression" dxfId="2299" priority="46519">
      <formula>$B1152="Cargado"</formula>
    </cfRule>
    <cfRule type="expression" dxfId="2300" priority="46518">
      <formula>$B1152="Frontera"</formula>
    </cfRule>
  </conditionalFormatting>
  <conditionalFormatting sqref="C1153:D1156">
    <cfRule type="expression" dxfId="2302" priority="46348">
      <formula>$B1153="Liberado"</formula>
    </cfRule>
    <cfRule type="expression" dxfId="2301" priority="46349">
      <formula>$B1153="Descargado"</formula>
    </cfRule>
    <cfRule type="expression" dxfId="2300" priority="46350">
      <formula>$B1153="Frontera"</formula>
    </cfRule>
    <cfRule type="expression" dxfId="2299" priority="46351">
      <formula>$B1153="Cargado"</formula>
    </cfRule>
    <cfRule type="expression" dxfId="2298" priority="46352">
      <formula>$B1153="Cancelado"</formula>
    </cfRule>
    <cfRule type="expression" dxfId="2" priority="46353">
      <formula>$B1153="Confirmado"</formula>
    </cfRule>
    <cfRule type="expression" dxfId="2296" priority="46354">
      <formula>$B1153="Solicitado"</formula>
    </cfRule>
    <cfRule type="expression" dxfId="2295" priority="46355">
      <formula>$B1153="Arribado"</formula>
    </cfRule>
    <cfRule type="expression" dxfId="2302" priority="46372">
      <formula>$B1153="Liberado"</formula>
    </cfRule>
    <cfRule type="expression" dxfId="2301" priority="46373">
      <formula>$B1153="Descargado"</formula>
    </cfRule>
    <cfRule type="expression" dxfId="2300" priority="46374">
      <formula>$B1153="Frontera"</formula>
    </cfRule>
    <cfRule type="expression" dxfId="2299" priority="46375">
      <formula>$B1153="Cargado"</formula>
    </cfRule>
    <cfRule type="expression" dxfId="2298" priority="46376">
      <formula>$B1153="Cancelado"</formula>
    </cfRule>
    <cfRule type="expression" dxfId="2" priority="46377">
      <formula>$B1153="Confirmado"</formula>
    </cfRule>
    <cfRule type="expression" dxfId="2296" priority="46378">
      <formula>$B1153="Solicitado"</formula>
    </cfRule>
    <cfRule type="expression" dxfId="2295" priority="46379">
      <formula>$B1153="Arribado"</formula>
    </cfRule>
  </conditionalFormatting>
  <conditionalFormatting sqref="C1157:D1157">
    <cfRule type="expression" dxfId="2299" priority="46231">
      <formula>$B1157="Cargado"</formula>
    </cfRule>
    <cfRule type="expression" dxfId="2295" priority="46211">
      <formula>$B1157="Arribado"</formula>
    </cfRule>
    <cfRule type="expression" dxfId="2296" priority="46210">
      <formula>$B1157="Solicitado"</formula>
    </cfRule>
    <cfRule type="expression" dxfId="2" priority="46209">
      <formula>$B1157="Confirmado"</formula>
    </cfRule>
    <cfRule type="expression" dxfId="2298" priority="46208">
      <formula>$B1157="Cancelado"</formula>
    </cfRule>
    <cfRule type="expression" dxfId="2299" priority="46207">
      <formula>$B1157="Cargado"</formula>
    </cfRule>
    <cfRule type="expression" dxfId="2300" priority="46206">
      <formula>$B1157="Frontera"</formula>
    </cfRule>
    <cfRule type="expression" dxfId="2301" priority="46205">
      <formula>$B1157="Descargado"</formula>
    </cfRule>
    <cfRule type="expression" dxfId="2295" priority="46235">
      <formula>$B1157="Arribado"</formula>
    </cfRule>
    <cfRule type="expression" dxfId="2" priority="46233">
      <formula>$B1157="Confirmado"</formula>
    </cfRule>
    <cfRule type="expression" dxfId="2296" priority="46234">
      <formula>$B1157="Solicitado"</formula>
    </cfRule>
    <cfRule type="expression" dxfId="2298" priority="46232">
      <formula>$B1157="Cancelado"</formula>
    </cfRule>
    <cfRule type="expression" dxfId="2302" priority="46204">
      <formula>$B1157="Liberado"</formula>
    </cfRule>
    <cfRule type="expression" dxfId="2300" priority="46230">
      <formula>$B1157="Frontera"</formula>
    </cfRule>
    <cfRule type="expression" dxfId="2301" priority="46229">
      <formula>$B1157="Descargado"</formula>
    </cfRule>
    <cfRule type="expression" dxfId="2302" priority="46228">
      <formula>$B1157="Liberado"</formula>
    </cfRule>
  </conditionalFormatting>
  <conditionalFormatting sqref="C1169:D1169">
    <cfRule type="expression" dxfId="2" priority="44201">
      <formula>$B1169="Confirmado"</formula>
    </cfRule>
    <cfRule type="expression" dxfId="2300" priority="44174">
      <formula>$B1169="Frontera"</formula>
    </cfRule>
    <cfRule type="expression" dxfId="2302" priority="44172">
      <formula>$B1169="Liberado"</formula>
    </cfRule>
    <cfRule type="expression" dxfId="2299" priority="44199">
      <formula>$B1169="Cargado"</formula>
    </cfRule>
    <cfRule type="expression" dxfId="2300" priority="44198">
      <formula>$B1169="Frontera"</formula>
    </cfRule>
    <cfRule type="expression" dxfId="2301" priority="44197">
      <formula>$B1169="Descargado"</formula>
    </cfRule>
    <cfRule type="expression" dxfId="2302" priority="44196">
      <formula>$B1169="Liberado"</formula>
    </cfRule>
    <cfRule type="expression" dxfId="2301" priority="44173">
      <formula>$B1169="Descargado"</formula>
    </cfRule>
    <cfRule type="expression" dxfId="2295" priority="44179">
      <formula>$B1169="Arribado"</formula>
    </cfRule>
    <cfRule type="expression" dxfId="2295" priority="44203">
      <formula>$B1169="Arribado"</formula>
    </cfRule>
    <cfRule type="expression" dxfId="2296" priority="44202">
      <formula>$B1169="Solicitado"</formula>
    </cfRule>
    <cfRule type="expression" dxfId="2298" priority="44200">
      <formula>$B1169="Cancelado"</formula>
    </cfRule>
    <cfRule type="expression" dxfId="2296" priority="44178">
      <formula>$B1169="Solicitado"</formula>
    </cfRule>
    <cfRule type="expression" dxfId="2" priority="44177">
      <formula>$B1169="Confirmado"</formula>
    </cfRule>
    <cfRule type="expression" dxfId="2298" priority="44176">
      <formula>$B1169="Cancelado"</formula>
    </cfRule>
    <cfRule type="expression" dxfId="2299" priority="44175">
      <formula>$B1169="Cargado"</formula>
    </cfRule>
  </conditionalFormatting>
  <conditionalFormatting sqref="C1170:D1170">
    <cfRule type="expression" dxfId="2296" priority="44074">
      <formula>$B1170="Solicitado"</formula>
    </cfRule>
    <cfRule type="expression" dxfId="2295" priority="44075">
      <formula>$B1170="Arribado"</formula>
    </cfRule>
    <cfRule type="expression" dxfId="2301" priority="44045">
      <formula>$B1170="Descargado"</formula>
    </cfRule>
    <cfRule type="expression" dxfId="2302" priority="44044">
      <formula>$B1170="Liberado"</formula>
    </cfRule>
    <cfRule type="expression" dxfId="2299" priority="44047">
      <formula>$B1170="Cargado"</formula>
    </cfRule>
    <cfRule type="expression" dxfId="2302" priority="44068">
      <formula>$B1170="Liberado"</formula>
    </cfRule>
    <cfRule type="expression" dxfId="2301" priority="44069">
      <formula>$B1170="Descargado"</formula>
    </cfRule>
    <cfRule type="expression" dxfId="2298" priority="44048">
      <formula>$B1170="Cancelado"</formula>
    </cfRule>
    <cfRule type="expression" dxfId="2295" priority="44051">
      <formula>$B1170="Arribado"</formula>
    </cfRule>
    <cfRule type="expression" dxfId="2" priority="44073">
      <formula>$B1170="Confirmado"</formula>
    </cfRule>
    <cfRule type="expression" dxfId="2299" priority="44071">
      <formula>$B1170="Cargado"</formula>
    </cfRule>
    <cfRule type="expression" dxfId="2298" priority="44072">
      <formula>$B1170="Cancelado"</formula>
    </cfRule>
    <cfRule type="expression" dxfId="2300" priority="44046">
      <formula>$B1170="Frontera"</formula>
    </cfRule>
    <cfRule type="expression" dxfId="2296" priority="44050">
      <formula>$B1170="Solicitado"</formula>
    </cfRule>
    <cfRule type="expression" dxfId="2300" priority="44070">
      <formula>$B1170="Frontera"</formula>
    </cfRule>
    <cfRule type="expression" dxfId="2" priority="44049">
      <formula>$B1170="Confirmado"</formula>
    </cfRule>
  </conditionalFormatting>
  <conditionalFormatting sqref="C1171:D1171">
    <cfRule type="expression" dxfId="2302" priority="43900">
      <formula>$B1171="Liberado"</formula>
    </cfRule>
    <cfRule type="expression" dxfId="2301" priority="43901">
      <formula>$B1171="Descargado"</formula>
    </cfRule>
    <cfRule type="expression" dxfId="2300" priority="43902">
      <formula>$B1171="Frontera"</formula>
    </cfRule>
    <cfRule type="expression" dxfId="2300" priority="43926">
      <formula>$B1171="Frontera"</formula>
    </cfRule>
    <cfRule type="expression" dxfId="2" priority="43929">
      <formula>$B1171="Confirmado"</formula>
    </cfRule>
    <cfRule type="expression" dxfId="2296" priority="43930">
      <formula>$B1171="Solicitado"</formula>
    </cfRule>
    <cfRule type="expression" dxfId="2295" priority="43931">
      <formula>$B1171="Arribado"</formula>
    </cfRule>
    <cfRule type="expression" dxfId="2298" priority="43928">
      <formula>$B1171="Cancelado"</formula>
    </cfRule>
    <cfRule type="expression" dxfId="2295" priority="43907">
      <formula>$B1171="Arribado"</formula>
    </cfRule>
    <cfRule type="expression" dxfId="2299" priority="43927">
      <formula>$B1171="Cargado"</formula>
    </cfRule>
    <cfRule type="expression" dxfId="2301" priority="43925">
      <formula>$B1171="Descargado"</formula>
    </cfRule>
    <cfRule type="expression" dxfId="2302" priority="43924">
      <formula>$B1171="Liberado"</formula>
    </cfRule>
    <cfRule type="expression" dxfId="2296" priority="43906">
      <formula>$B1171="Solicitado"</formula>
    </cfRule>
    <cfRule type="expression" dxfId="2" priority="43905">
      <formula>$B1171="Confirmado"</formula>
    </cfRule>
    <cfRule type="expression" dxfId="2298" priority="43904">
      <formula>$B1171="Cancelado"</formula>
    </cfRule>
    <cfRule type="expression" dxfId="2299" priority="43903">
      <formula>$B1171="Cargado"</formula>
    </cfRule>
  </conditionalFormatting>
  <conditionalFormatting sqref="C1178:D1178">
    <cfRule type="expression" dxfId="2295" priority="43131">
      <formula>$B1178="Arribado"</formula>
    </cfRule>
    <cfRule type="expression" dxfId="2299" priority="43127">
      <formula>$B1178="Cargado"</formula>
    </cfRule>
    <cfRule type="expression" dxfId="2302" priority="43124">
      <formula>$B1178="Liberado"</formula>
    </cfRule>
    <cfRule type="expression" dxfId="2301" priority="43125">
      <formula>$B1178="Descargado"</formula>
    </cfRule>
    <cfRule type="expression" dxfId="2300" priority="43126">
      <formula>$B1178="Frontera"</formula>
    </cfRule>
    <cfRule type="expression" dxfId="2295" priority="43155">
      <formula>$B1178="Arribado"</formula>
    </cfRule>
    <cfRule type="expression" dxfId="2296" priority="43154">
      <formula>$B1178="Solicitado"</formula>
    </cfRule>
    <cfRule type="expression" dxfId="2" priority="43153">
      <formula>$B1178="Confirmado"</formula>
    </cfRule>
    <cfRule type="expression" dxfId="2298" priority="43152">
      <formula>$B1178="Cancelado"</formula>
    </cfRule>
    <cfRule type="expression" dxfId="2299" priority="43151">
      <formula>$B1178="Cargado"</formula>
    </cfRule>
    <cfRule type="expression" dxfId="2300" priority="43150">
      <formula>$B1178="Frontera"</formula>
    </cfRule>
    <cfRule type="expression" dxfId="2301" priority="43149">
      <formula>$B1178="Descargado"</formula>
    </cfRule>
    <cfRule type="expression" dxfId="2302" priority="43148">
      <formula>$B1178="Liberado"</formula>
    </cfRule>
    <cfRule type="expression" dxfId="2296" priority="43130">
      <formula>$B1178="Solicitado"</formula>
    </cfRule>
    <cfRule type="expression" dxfId="2" priority="43129">
      <formula>$B1178="Confirmado"</formula>
    </cfRule>
    <cfRule type="expression" dxfId="2298" priority="43128">
      <formula>$B1178="Cancelado"</formula>
    </cfRule>
  </conditionalFormatting>
  <conditionalFormatting sqref="C1179:D1179">
    <cfRule type="expression" dxfId="2301" priority="43037">
      <formula>$B1179="Descargado"</formula>
    </cfRule>
    <cfRule type="expression" dxfId="2299" priority="43039">
      <formula>$B1179="Cargado"</formula>
    </cfRule>
    <cfRule type="expression" dxfId="2298" priority="43040">
      <formula>$B1179="Cancelado"</formula>
    </cfRule>
    <cfRule type="expression" dxfId="2295" priority="43043">
      <formula>$B1179="Arribado"</formula>
    </cfRule>
    <cfRule type="expression" dxfId="2299" priority="43015">
      <formula>$B1179="Cargado"</formula>
    </cfRule>
    <cfRule type="expression" dxfId="2" priority="43041">
      <formula>$B1179="Confirmado"</formula>
    </cfRule>
    <cfRule type="expression" dxfId="2298" priority="43016">
      <formula>$B1179="Cancelado"</formula>
    </cfRule>
    <cfRule type="expression" dxfId="2296" priority="43042">
      <formula>$B1179="Solicitado"</formula>
    </cfRule>
    <cfRule type="expression" dxfId="2301" priority="43013">
      <formula>$B1179="Descargado"</formula>
    </cfRule>
    <cfRule type="expression" dxfId="2300" priority="43038">
      <formula>$B1179="Frontera"</formula>
    </cfRule>
    <cfRule type="expression" dxfId="2302" priority="43012">
      <formula>$B1179="Liberado"</formula>
    </cfRule>
    <cfRule type="expression" dxfId="2300" priority="43014">
      <formula>$B1179="Frontera"</formula>
    </cfRule>
    <cfRule type="expression" dxfId="2295" priority="43019">
      <formula>$B1179="Arribado"</formula>
    </cfRule>
    <cfRule type="expression" dxfId="2" priority="43017">
      <formula>$B1179="Confirmado"</formula>
    </cfRule>
    <cfRule type="expression" dxfId="2296" priority="43018">
      <formula>$B1179="Solicitado"</formula>
    </cfRule>
    <cfRule type="expression" dxfId="2302" priority="43036">
      <formula>$B1179="Liberado"</formula>
    </cfRule>
  </conditionalFormatting>
  <conditionalFormatting sqref="C1180:D1180">
    <cfRule type="expression" dxfId="2302" priority="42884">
      <formula>$B1180="Liberado"</formula>
    </cfRule>
    <cfRule type="expression" dxfId="2299" priority="42911">
      <formula>$B1180="Cargado"</formula>
    </cfRule>
    <cfRule type="expression" dxfId="2298" priority="42888">
      <formula>$B1180="Cancelado"</formula>
    </cfRule>
    <cfRule type="expression" dxfId="2" priority="42889">
      <formula>$B1180="Confirmado"</formula>
    </cfRule>
    <cfRule type="expression" dxfId="2296" priority="42890">
      <formula>$B1180="Solicitado"</formula>
    </cfRule>
    <cfRule type="expression" dxfId="2295" priority="42891">
      <formula>$B1180="Arribado"</formula>
    </cfRule>
    <cfRule type="expression" dxfId="2298" priority="42912">
      <formula>$B1180="Cancelado"</formula>
    </cfRule>
    <cfRule type="expression" dxfId="2" priority="42913">
      <formula>$B1180="Confirmado"</formula>
    </cfRule>
    <cfRule type="expression" dxfId="2296" priority="42914">
      <formula>$B1180="Solicitado"</formula>
    </cfRule>
    <cfRule type="expression" dxfId="2295" priority="42915">
      <formula>$B1180="Arribado"</formula>
    </cfRule>
    <cfRule type="expression" dxfId="2301" priority="42885">
      <formula>$B1180="Descargado"</formula>
    </cfRule>
    <cfRule type="expression" dxfId="2302" priority="42908">
      <formula>$B1180="Liberado"</formula>
    </cfRule>
    <cfRule type="expression" dxfId="2301" priority="42909">
      <formula>$B1180="Descargado"</formula>
    </cfRule>
    <cfRule type="expression" dxfId="2300" priority="42910">
      <formula>$B1180="Frontera"</formula>
    </cfRule>
    <cfRule type="expression" dxfId="2300" priority="42886">
      <formula>$B1180="Frontera"</formula>
    </cfRule>
    <cfRule type="expression" dxfId="2299" priority="42887">
      <formula>$B1180="Cargado"</formula>
    </cfRule>
  </conditionalFormatting>
  <conditionalFormatting sqref="C1182:D1187">
    <cfRule type="expression" dxfId="2295" priority="42427">
      <formula>$B1182="Arribado"</formula>
    </cfRule>
    <cfRule type="expression" dxfId="2296" priority="42426">
      <formula>$B1182="Solicitado"</formula>
    </cfRule>
    <cfRule type="expression" dxfId="2298" priority="42424">
      <formula>$B1182="Cancelado"</formula>
    </cfRule>
    <cfRule type="expression" dxfId="2" priority="42401">
      <formula>$B1182="Confirmado"</formula>
    </cfRule>
    <cfRule type="expression" dxfId="2" priority="42425">
      <formula>$B1182="Confirmado"</formula>
    </cfRule>
    <cfRule type="expression" dxfId="2296" priority="42402">
      <formula>$B1182="Solicitado"</formula>
    </cfRule>
    <cfRule type="expression" dxfId="2299" priority="42423">
      <formula>$B1182="Cargado"</formula>
    </cfRule>
    <cfRule type="expression" dxfId="2300" priority="42422">
      <formula>$B1182="Frontera"</formula>
    </cfRule>
    <cfRule type="expression" dxfId="2300" priority="42398">
      <formula>$B1182="Frontera"</formula>
    </cfRule>
    <cfRule type="expression" dxfId="2301" priority="42397">
      <formula>$B1182="Descargado"</formula>
    </cfRule>
    <cfRule type="expression" dxfId="2302" priority="42396">
      <formula>$B1182="Liberado"</formula>
    </cfRule>
    <cfRule type="expression" dxfId="2301" priority="42421">
      <formula>$B1182="Descargado"</formula>
    </cfRule>
    <cfRule type="expression" dxfId="2295" priority="42403">
      <formula>$B1182="Arribado"</formula>
    </cfRule>
    <cfRule type="expression" dxfId="2302" priority="42420">
      <formula>$B1182="Liberado"</formula>
    </cfRule>
    <cfRule type="expression" dxfId="2299" priority="42399">
      <formula>$B1182="Cargado"</formula>
    </cfRule>
    <cfRule type="expression" dxfId="2298" priority="42400">
      <formula>$B1182="Cancelado"</formula>
    </cfRule>
  </conditionalFormatting>
  <conditionalFormatting sqref="C1188:D1188">
    <cfRule type="expression" dxfId="2295" priority="42259">
      <formula>$B1188="Arribado"</formula>
    </cfRule>
    <cfRule type="expression" dxfId="2296" priority="42258">
      <formula>$B1188="Solicitado"</formula>
    </cfRule>
    <cfRule type="expression" dxfId="2295" priority="42283">
      <formula>$B1188="Arribado"</formula>
    </cfRule>
    <cfRule type="expression" dxfId="2302" priority="42252">
      <formula>$B1188="Liberado"</formula>
    </cfRule>
    <cfRule type="expression" dxfId="2301" priority="42253">
      <formula>$B1188="Descargado"</formula>
    </cfRule>
    <cfRule type="expression" dxfId="2300" priority="42254">
      <formula>$B1188="Frontera"</formula>
    </cfRule>
    <cfRule type="expression" dxfId="2299" priority="42279">
      <formula>$B1188="Cargado"</formula>
    </cfRule>
    <cfRule type="expression" dxfId="2298" priority="42280">
      <formula>$B1188="Cancelado"</formula>
    </cfRule>
    <cfRule type="expression" dxfId="2" priority="42281">
      <formula>$B1188="Confirmado"</formula>
    </cfRule>
    <cfRule type="expression" dxfId="2296" priority="42282">
      <formula>$B1188="Solicitado"</formula>
    </cfRule>
    <cfRule type="expression" dxfId="2" priority="42257">
      <formula>$B1188="Confirmado"</formula>
    </cfRule>
    <cfRule type="expression" dxfId="2299" priority="42255">
      <formula>$B1188="Cargado"</formula>
    </cfRule>
    <cfRule type="expression" dxfId="2298" priority="42256">
      <formula>$B1188="Cancelado"</formula>
    </cfRule>
    <cfRule type="expression" dxfId="2301" priority="42277">
      <formula>$B1188="Descargado"</formula>
    </cfRule>
    <cfRule type="expression" dxfId="2302" priority="42276">
      <formula>$B1188="Liberado"</formula>
    </cfRule>
    <cfRule type="expression" dxfId="2300" priority="42278">
      <formula>$B1188="Frontera"</formula>
    </cfRule>
  </conditionalFormatting>
  <conditionalFormatting sqref="C1189:D1189">
    <cfRule type="expression" dxfId="2302" priority="42124">
      <formula>$B1189="Liberado"</formula>
    </cfRule>
    <cfRule type="expression" dxfId="2299" priority="42127">
      <formula>$B1189="Cargado"</formula>
    </cfRule>
    <cfRule type="expression" dxfId="2298" priority="42128">
      <formula>$B1189="Cancelado"</formula>
    </cfRule>
    <cfRule type="expression" dxfId="2295" priority="42131">
      <formula>$B1189="Arribado"</formula>
    </cfRule>
    <cfRule type="expression" dxfId="2" priority="42129">
      <formula>$B1189="Confirmado"</formula>
    </cfRule>
    <cfRule type="expression" dxfId="2301" priority="42125">
      <formula>$B1189="Descargado"</formula>
    </cfRule>
    <cfRule type="expression" dxfId="2302" priority="42148">
      <formula>$B1189="Liberado"</formula>
    </cfRule>
    <cfRule type="expression" dxfId="2298" priority="42152">
      <formula>$B1189="Cancelado"</formula>
    </cfRule>
    <cfRule type="expression" dxfId="2299" priority="42151">
      <formula>$B1189="Cargado"</formula>
    </cfRule>
    <cfRule type="expression" dxfId="2" priority="42153">
      <formula>$B1189="Confirmado"</formula>
    </cfRule>
    <cfRule type="expression" dxfId="2296" priority="42154">
      <formula>$B1189="Solicitado"</formula>
    </cfRule>
    <cfRule type="expression" dxfId="2295" priority="42155">
      <formula>$B1189="Arribado"</formula>
    </cfRule>
    <cfRule type="expression" dxfId="2296" priority="42130">
      <formula>$B1189="Solicitado"</formula>
    </cfRule>
    <cfRule type="expression" dxfId="2300" priority="42150">
      <formula>$B1189="Frontera"</formula>
    </cfRule>
    <cfRule type="expression" dxfId="2301" priority="42149">
      <formula>$B1189="Descargado"</formula>
    </cfRule>
    <cfRule type="expression" dxfId="2300" priority="42126">
      <formula>$B1189="Frontera"</formula>
    </cfRule>
  </conditionalFormatting>
  <conditionalFormatting sqref="C1190:D1190">
    <cfRule type="expression" dxfId="2295" priority="42003">
      <formula>$B1190="Arribado"</formula>
    </cfRule>
    <cfRule type="expression" dxfId="2302" priority="41996">
      <formula>$B1190="Liberado"</formula>
    </cfRule>
    <cfRule type="expression" dxfId="2296" priority="42026">
      <formula>$B1190="Solicitado"</formula>
    </cfRule>
    <cfRule type="expression" dxfId="2296" priority="42002">
      <formula>$B1190="Solicitado"</formula>
    </cfRule>
    <cfRule type="expression" dxfId="2295" priority="42027">
      <formula>$B1190="Arribado"</formula>
    </cfRule>
    <cfRule type="expression" dxfId="2301" priority="41997">
      <formula>$B1190="Descargado"</formula>
    </cfRule>
    <cfRule type="expression" dxfId="2300" priority="42022">
      <formula>$B1190="Frontera"</formula>
    </cfRule>
    <cfRule type="expression" dxfId="2298" priority="42000">
      <formula>$B1190="Cancelado"</formula>
    </cfRule>
    <cfRule type="expression" dxfId="2299" priority="42023">
      <formula>$B1190="Cargado"</formula>
    </cfRule>
    <cfRule type="expression" dxfId="2300" priority="41998">
      <formula>$B1190="Frontera"</formula>
    </cfRule>
    <cfRule type="expression" dxfId="2301" priority="42021">
      <formula>$B1190="Descargado"</formula>
    </cfRule>
    <cfRule type="expression" dxfId="2" priority="42001">
      <formula>$B1190="Confirmado"</formula>
    </cfRule>
    <cfRule type="expression" dxfId="2298" priority="42024">
      <formula>$B1190="Cancelado"</formula>
    </cfRule>
    <cfRule type="expression" dxfId="2299" priority="41999">
      <formula>$B1190="Cargado"</formula>
    </cfRule>
    <cfRule type="expression" dxfId="2" priority="42025">
      <formula>$B1190="Confirmado"</formula>
    </cfRule>
    <cfRule type="expression" dxfId="2302" priority="42020">
      <formula>$B1190="Liberado"</formula>
    </cfRule>
  </conditionalFormatting>
  <conditionalFormatting sqref="C1191:D1192">
    <cfRule type="expression" dxfId="2302" priority="41820">
      <formula>$B1191="Liberado"</formula>
    </cfRule>
    <cfRule type="expression" dxfId="2301" priority="41821">
      <formula>$B1191="Descargado"</formula>
    </cfRule>
    <cfRule type="expression" dxfId="2299" priority="41823">
      <formula>$B1191="Cargado"</formula>
    </cfRule>
    <cfRule type="expression" dxfId="2298" priority="41824">
      <formula>$B1191="Cancelado"</formula>
    </cfRule>
    <cfRule type="expression" dxfId="2300" priority="41822">
      <formula>$B1191="Frontera"</formula>
    </cfRule>
    <cfRule type="expression" dxfId="2" priority="41825">
      <formula>$B1191="Confirmado"</formula>
    </cfRule>
    <cfRule type="expression" dxfId="2296" priority="41826">
      <formula>$B1191="Solicitado"</formula>
    </cfRule>
    <cfRule type="expression" dxfId="2295" priority="41827">
      <formula>$B1191="Arribado"</formula>
    </cfRule>
    <cfRule type="expression" dxfId="2299" priority="41847">
      <formula>$B1191="Cargado"</formula>
    </cfRule>
    <cfRule type="expression" dxfId="2298" priority="41848">
      <formula>$B1191="Cancelado"</formula>
    </cfRule>
    <cfRule type="expression" dxfId="2" priority="41849">
      <formula>$B1191="Confirmado"</formula>
    </cfRule>
    <cfRule type="expression" dxfId="2295" priority="41851">
      <formula>$B1191="Arribado"</formula>
    </cfRule>
    <cfRule type="expression" dxfId="2296" priority="41850">
      <formula>$B1191="Solicitado"</formula>
    </cfRule>
    <cfRule type="expression" dxfId="2302" priority="41844">
      <formula>$B1191="Liberado"</formula>
    </cfRule>
    <cfRule type="expression" dxfId="2301" priority="41845">
      <formula>$B1191="Descargado"</formula>
    </cfRule>
    <cfRule type="expression" dxfId="2300" priority="41846">
      <formula>$B1191="Frontera"</formula>
    </cfRule>
  </conditionalFormatting>
  <conditionalFormatting sqref="C1193:D1193">
    <cfRule type="expression" dxfId="2" priority="41689">
      <formula>$B1193="Confirmado"</formula>
    </cfRule>
    <cfRule type="expression" dxfId="2295" priority="41691">
      <formula>$B1193="Arribado"</formula>
    </cfRule>
    <cfRule type="expression" dxfId="2298" priority="41664">
      <formula>$B1193="Cancelado"</formula>
    </cfRule>
    <cfRule type="expression" dxfId="2299" priority="41687">
      <formula>$B1193="Cargado"</formula>
    </cfRule>
    <cfRule type="expression" dxfId="2300" priority="41686">
      <formula>$B1193="Frontera"</formula>
    </cfRule>
    <cfRule type="expression" dxfId="2301" priority="41685">
      <formula>$B1193="Descargado"</formula>
    </cfRule>
    <cfRule type="expression" dxfId="2295" priority="41667">
      <formula>$B1193="Arribado"</formula>
    </cfRule>
    <cfRule type="expression" dxfId="2302" priority="41684">
      <formula>$B1193="Liberado"</formula>
    </cfRule>
    <cfRule type="expression" dxfId="2296" priority="41666">
      <formula>$B1193="Solicitado"</formula>
    </cfRule>
    <cfRule type="expression" dxfId="2299" priority="41663">
      <formula>$B1193="Cargado"</formula>
    </cfRule>
    <cfRule type="expression" dxfId="2" priority="41665">
      <formula>$B1193="Confirmado"</formula>
    </cfRule>
    <cfRule type="expression" dxfId="2301" priority="41661">
      <formula>$B1193="Descargado"</formula>
    </cfRule>
    <cfRule type="expression" dxfId="2300" priority="41662">
      <formula>$B1193="Frontera"</formula>
    </cfRule>
    <cfRule type="expression" dxfId="2302" priority="41660">
      <formula>$B1193="Liberado"</formula>
    </cfRule>
    <cfRule type="expression" dxfId="2296" priority="41690">
      <formula>$B1193="Solicitado"</formula>
    </cfRule>
    <cfRule type="expression" dxfId="2298" priority="41688">
      <formula>$B1193="Cancelado"</formula>
    </cfRule>
  </conditionalFormatting>
  <conditionalFormatting sqref="C1194:D1199">
    <cfRule type="expression" dxfId="2301" priority="41341">
      <formula>$B1194="Descargado"</formula>
    </cfRule>
    <cfRule type="expression" dxfId="2298" priority="41344">
      <formula>$B1194="Cancelado"</formula>
    </cfRule>
    <cfRule type="expression" dxfId="2" priority="41345">
      <formula>$B1194="Confirmado"</formula>
    </cfRule>
    <cfRule type="expression" dxfId="2296" priority="41346">
      <formula>$B1194="Solicitado"</formula>
    </cfRule>
    <cfRule type="expression" dxfId="2295" priority="41347">
      <formula>$B1194="Arribado"</formula>
    </cfRule>
    <cfRule type="expression" dxfId="2302" priority="41340">
      <formula>$B1194="Liberado"</formula>
    </cfRule>
    <cfRule type="expression" dxfId="2298" priority="41368">
      <formula>$B1194="Cancelado"</formula>
    </cfRule>
    <cfRule type="expression" dxfId="2" priority="41369">
      <formula>$B1194="Confirmado"</formula>
    </cfRule>
    <cfRule type="expression" dxfId="2301" priority="41365">
      <formula>$B1194="Descargado"</formula>
    </cfRule>
    <cfRule type="expression" dxfId="2300" priority="41366">
      <formula>$B1194="Frontera"</formula>
    </cfRule>
    <cfRule type="expression" dxfId="2299" priority="41367">
      <formula>$B1194="Cargado"</formula>
    </cfRule>
    <cfRule type="expression" dxfId="2296" priority="41370">
      <formula>$B1194="Solicitado"</formula>
    </cfRule>
    <cfRule type="expression" dxfId="2295" priority="41371">
      <formula>$B1194="Arribado"</formula>
    </cfRule>
    <cfRule type="expression" dxfId="2300" priority="41342">
      <formula>$B1194="Frontera"</formula>
    </cfRule>
    <cfRule type="expression" dxfId="2302" priority="41364">
      <formula>$B1194="Liberado"</formula>
    </cfRule>
    <cfRule type="expression" dxfId="2299" priority="41343">
      <formula>$B1194="Cargado"</formula>
    </cfRule>
  </conditionalFormatting>
  <conditionalFormatting sqref="C1200:D1200">
    <cfRule type="expression" dxfId="2" priority="41185">
      <formula>$B1200="Confirmado"</formula>
    </cfRule>
    <cfRule type="expression" dxfId="2298" priority="41184">
      <formula>$B1200="Cancelado"</formula>
    </cfRule>
    <cfRule type="expression" dxfId="2295" priority="41211">
      <formula>$B1200="Arribado"</formula>
    </cfRule>
    <cfRule type="expression" dxfId="2296" priority="41210">
      <formula>$B1200="Solicitado"</formula>
    </cfRule>
    <cfRule type="expression" dxfId="2" priority="41209">
      <formula>$B1200="Confirmado"</formula>
    </cfRule>
    <cfRule type="expression" dxfId="2301" priority="41205">
      <formula>$B1200="Descargado"</formula>
    </cfRule>
    <cfRule type="expression" dxfId="2299" priority="41207">
      <formula>$B1200="Cargado"</formula>
    </cfRule>
    <cfRule type="expression" dxfId="2302" priority="41180">
      <formula>$B1200="Liberado"</formula>
    </cfRule>
    <cfRule type="expression" dxfId="2299" priority="41183">
      <formula>$B1200="Cargado"</formula>
    </cfRule>
    <cfRule type="expression" dxfId="2298" priority="41208">
      <formula>$B1200="Cancelado"</formula>
    </cfRule>
    <cfRule type="expression" dxfId="2300" priority="41206">
      <formula>$B1200="Frontera"</formula>
    </cfRule>
    <cfRule type="expression" dxfId="2300" priority="41182">
      <formula>$B1200="Frontera"</formula>
    </cfRule>
    <cfRule type="expression" dxfId="2301" priority="41181">
      <formula>$B1200="Descargado"</formula>
    </cfRule>
    <cfRule type="expression" dxfId="2302" priority="41204">
      <formula>$B1200="Liberado"</formula>
    </cfRule>
    <cfRule type="expression" dxfId="2295" priority="41187">
      <formula>$B1200="Arribado"</formula>
    </cfRule>
    <cfRule type="expression" dxfId="2296" priority="41186">
      <formula>$B1200="Solicitado"</formula>
    </cfRule>
  </conditionalFormatting>
  <conditionalFormatting sqref="C1201:D1201">
    <cfRule type="expression" dxfId="2296" priority="40730">
      <formula>$B1201="Solicitado"</formula>
    </cfRule>
    <cfRule type="expression" dxfId="2" priority="40705">
      <formula>$B1201="Confirmado"</formula>
    </cfRule>
    <cfRule type="expression" dxfId="2298" priority="40704">
      <formula>$B1201="Cancelado"</formula>
    </cfRule>
    <cfRule type="expression" dxfId="2299" priority="40703">
      <formula>$B1201="Cargado"</formula>
    </cfRule>
    <cfRule type="expression" dxfId="2300" priority="40702">
      <formula>$B1201="Frontera"</formula>
    </cfRule>
    <cfRule type="expression" dxfId="2301" priority="40701">
      <formula>$B1201="Descargado"</formula>
    </cfRule>
    <cfRule type="expression" dxfId="2295" priority="40731">
      <formula>$B1201="Arribado"</formula>
    </cfRule>
    <cfRule type="expression" dxfId="2302" priority="40700">
      <formula>$B1201="Liberado"</formula>
    </cfRule>
    <cfRule type="expression" dxfId="2" priority="40729">
      <formula>$B1201="Confirmado"</formula>
    </cfRule>
    <cfRule type="expression" dxfId="2298" priority="40728">
      <formula>$B1201="Cancelado"</formula>
    </cfRule>
    <cfRule type="expression" dxfId="2299" priority="40727">
      <formula>$B1201="Cargado"</formula>
    </cfRule>
    <cfRule type="expression" dxfId="2300" priority="40726">
      <formula>$B1201="Frontera"</formula>
    </cfRule>
    <cfRule type="expression" dxfId="2301" priority="40725">
      <formula>$B1201="Descargado"</formula>
    </cfRule>
    <cfRule type="expression" dxfId="2302" priority="40724">
      <formula>$B1201="Liberado"</formula>
    </cfRule>
    <cfRule type="expression" dxfId="2295" priority="40707">
      <formula>$B1201="Arribado"</formula>
    </cfRule>
    <cfRule type="expression" dxfId="2296" priority="40706">
      <formula>$B1201="Solicitado"</formula>
    </cfRule>
  </conditionalFormatting>
  <conditionalFormatting sqref="C1202:D1202 C1204:D1204">
    <cfRule type="expression" dxfId="2302" priority="41020">
      <formula>$B1202="Liberado"</formula>
    </cfRule>
    <cfRule type="expression" dxfId="2301" priority="41021">
      <formula>$B1202="Descargado"</formula>
    </cfRule>
    <cfRule type="expression" dxfId="2300" priority="41022">
      <formula>$B1202="Frontera"</formula>
    </cfRule>
    <cfRule type="expression" dxfId="2299" priority="41023">
      <formula>$B1202="Cargado"</formula>
    </cfRule>
    <cfRule type="expression" dxfId="2298" priority="41024">
      <formula>$B1202="Cancelado"</formula>
    </cfRule>
    <cfRule type="expression" dxfId="2" priority="41025">
      <formula>$B1202="Confirmado"</formula>
    </cfRule>
    <cfRule type="expression" dxfId="2295" priority="41051">
      <formula>$B1202="Arribado"</formula>
    </cfRule>
    <cfRule type="expression" dxfId="2296" priority="41050">
      <formula>$B1202="Solicitado"</formula>
    </cfRule>
    <cfRule type="expression" dxfId="2" priority="41049">
      <formula>$B1202="Confirmado"</formula>
    </cfRule>
    <cfRule type="expression" dxfId="2298" priority="41048">
      <formula>$B1202="Cancelado"</formula>
    </cfRule>
    <cfRule type="expression" dxfId="2300" priority="41046">
      <formula>$B1202="Frontera"</formula>
    </cfRule>
    <cfRule type="expression" dxfId="2301" priority="41045">
      <formula>$B1202="Descargado"</formula>
    </cfRule>
    <cfRule type="expression" dxfId="2302" priority="41044">
      <formula>$B1202="Liberado"</formula>
    </cfRule>
    <cfRule type="expression" dxfId="2295" priority="41027">
      <formula>$B1202="Arribado"</formula>
    </cfRule>
    <cfRule type="expression" dxfId="2296" priority="41026">
      <formula>$B1202="Solicitado"</formula>
    </cfRule>
    <cfRule type="expression" dxfId="2299" priority="41047">
      <formula>$B1202="Cargado"</formula>
    </cfRule>
  </conditionalFormatting>
  <conditionalFormatting sqref="C1203:D1203">
    <cfRule type="expression" dxfId="2300" priority="39742">
      <formula>$B1203="Frontera"</formula>
    </cfRule>
    <cfRule type="expression" dxfId="2301" priority="39741">
      <formula>$B1203="Descargado"</formula>
    </cfRule>
    <cfRule type="expression" dxfId="2" priority="39769">
      <formula>$B1203="Confirmado"</formula>
    </cfRule>
    <cfRule type="expression" dxfId="2296" priority="39770">
      <formula>$B1203="Solicitado"</formula>
    </cfRule>
    <cfRule type="expression" dxfId="2302" priority="39740">
      <formula>$B1203="Liberado"</formula>
    </cfRule>
    <cfRule type="expression" dxfId="2299" priority="39743">
      <formula>$B1203="Cargado"</formula>
    </cfRule>
    <cfRule type="expression" dxfId="2" priority="39745">
      <formula>$B1203="Confirmado"</formula>
    </cfRule>
    <cfRule type="expression" dxfId="2296" priority="39746">
      <formula>$B1203="Solicitado"</formula>
    </cfRule>
    <cfRule type="expression" dxfId="2295" priority="39747">
      <formula>$B1203="Arribado"</formula>
    </cfRule>
    <cfRule type="expression" dxfId="2298" priority="39744">
      <formula>$B1203="Cancelado"</formula>
    </cfRule>
    <cfRule type="expression" dxfId="2302" priority="39764">
      <formula>$B1203="Liberado"</formula>
    </cfRule>
    <cfRule type="expression" dxfId="2295" priority="39771">
      <formula>$B1203="Arribado"</formula>
    </cfRule>
    <cfRule type="expression" dxfId="2301" priority="39765">
      <formula>$B1203="Descargado"</formula>
    </cfRule>
    <cfRule type="expression" dxfId="2300" priority="39766">
      <formula>$B1203="Frontera"</formula>
    </cfRule>
    <cfRule type="expression" dxfId="2299" priority="39767">
      <formula>$B1203="Cargado"</formula>
    </cfRule>
    <cfRule type="expression" dxfId="2298" priority="39768">
      <formula>$B1203="Cancelado"</formula>
    </cfRule>
  </conditionalFormatting>
  <conditionalFormatting sqref="C1205:D1205">
    <cfRule type="expression" dxfId="2" priority="40545">
      <formula>$B1205="Confirmado"</formula>
    </cfRule>
    <cfRule type="expression" dxfId="2298" priority="40544">
      <formula>$B1205="Cancelado"</formula>
    </cfRule>
    <cfRule type="expression" dxfId="2299" priority="40543">
      <formula>$B1205="Cargado"</formula>
    </cfRule>
    <cfRule type="expression" dxfId="2300" priority="40542">
      <formula>$B1205="Frontera"</formula>
    </cfRule>
    <cfRule type="expression" dxfId="2301" priority="40541">
      <formula>$B1205="Descargado"</formula>
    </cfRule>
    <cfRule type="expression" dxfId="2302" priority="40540">
      <formula>$B1205="Liberado"</formula>
    </cfRule>
    <cfRule type="expression" dxfId="2301" priority="40565">
      <formula>$B1205="Descargado"</formula>
    </cfRule>
    <cfRule type="expression" dxfId="2" priority="40569">
      <formula>$B1205="Confirmado"</formula>
    </cfRule>
    <cfRule type="expression" dxfId="2298" priority="40568">
      <formula>$B1205="Cancelado"</formula>
    </cfRule>
    <cfRule type="expression" dxfId="2296" priority="40570">
      <formula>$B1205="Solicitado"</formula>
    </cfRule>
    <cfRule type="expression" dxfId="2295" priority="40571">
      <formula>$B1205="Arribado"</formula>
    </cfRule>
    <cfRule type="expression" dxfId="2299" priority="40567">
      <formula>$B1205="Cargado"</formula>
    </cfRule>
    <cfRule type="expression" dxfId="2300" priority="40566">
      <formula>$B1205="Frontera"</formula>
    </cfRule>
    <cfRule type="expression" dxfId="2302" priority="40564">
      <formula>$B1205="Liberado"</formula>
    </cfRule>
    <cfRule type="expression" dxfId="2295" priority="40547">
      <formula>$B1205="Arribado"</formula>
    </cfRule>
    <cfRule type="expression" dxfId="2296" priority="40546">
      <formula>$B1205="Solicitado"</formula>
    </cfRule>
  </conditionalFormatting>
  <conditionalFormatting sqref="C1206:D1206">
    <cfRule type="expression" dxfId="2298" priority="39912">
      <formula>$B1206="Cancelado"</formula>
    </cfRule>
    <cfRule type="expression" dxfId="2301" priority="39909">
      <formula>$B1206="Descargado"</formula>
    </cfRule>
    <cfRule type="expression" dxfId="2300" priority="39910">
      <formula>$B1206="Frontera"</formula>
    </cfRule>
    <cfRule type="expression" dxfId="2299" priority="39911">
      <formula>$B1206="Cargado"</formula>
    </cfRule>
    <cfRule type="expression" dxfId="2298" priority="39888">
      <formula>$B1206="Cancelado"</formula>
    </cfRule>
    <cfRule type="expression" dxfId="2299" priority="39887">
      <formula>$B1206="Cargado"</formula>
    </cfRule>
    <cfRule type="expression" dxfId="2296" priority="39914">
      <formula>$B1206="Solicitado"</formula>
    </cfRule>
    <cfRule type="expression" dxfId="2" priority="39913">
      <formula>$B1206="Confirmado"</formula>
    </cfRule>
    <cfRule type="expression" dxfId="2300" priority="39886">
      <formula>$B1206="Frontera"</formula>
    </cfRule>
    <cfRule type="expression" dxfId="2301" priority="39885">
      <formula>$B1206="Descargado"</formula>
    </cfRule>
    <cfRule type="expression" dxfId="2302" priority="39884">
      <formula>$B1206="Liberado"</formula>
    </cfRule>
    <cfRule type="expression" dxfId="2296" priority="39890">
      <formula>$B1206="Solicitado"</formula>
    </cfRule>
    <cfRule type="expression" dxfId="2295" priority="39915">
      <formula>$B1206="Arribado"</formula>
    </cfRule>
    <cfRule type="expression" dxfId="2302" priority="39908">
      <formula>$B1206="Liberado"</formula>
    </cfRule>
    <cfRule type="expression" dxfId="2295" priority="39891">
      <formula>$B1206="Arribado"</formula>
    </cfRule>
    <cfRule type="expression" dxfId="2" priority="39889">
      <formula>$B1206="Confirmado"</formula>
    </cfRule>
  </conditionalFormatting>
  <conditionalFormatting sqref="C1207:D1207 C1213:D1214 C1209:D1209 C1211:D1211 C1225:D1225">
    <cfRule type="expression" dxfId="2301" priority="40365">
      <formula>$B1207="Descargado"</formula>
    </cfRule>
    <cfRule type="expression" dxfId="2300" priority="40366">
      <formula>$B1207="Frontera"</formula>
    </cfRule>
    <cfRule type="expression" dxfId="2299" priority="40367">
      <formula>$B1207="Cargado"</formula>
    </cfRule>
    <cfRule type="expression" dxfId="2300" priority="40390">
      <formula>$B1207="Frontera"</formula>
    </cfRule>
    <cfRule type="expression" dxfId="2301" priority="40389">
      <formula>$B1207="Descargado"</formula>
    </cfRule>
    <cfRule type="expression" dxfId="2" priority="40369">
      <formula>$B1207="Confirmado"</formula>
    </cfRule>
    <cfRule type="expression" dxfId="2299" priority="40391">
      <formula>$B1207="Cargado"</formula>
    </cfRule>
    <cfRule type="expression" dxfId="2302" priority="40388">
      <formula>$B1207="Liberado"</formula>
    </cfRule>
    <cfRule type="expression" dxfId="2298" priority="40392">
      <formula>$B1207="Cancelado"</formula>
    </cfRule>
    <cfRule type="expression" dxfId="2298" priority="40368">
      <formula>$B1207="Cancelado"</formula>
    </cfRule>
    <cfRule type="expression" dxfId="2295" priority="40395">
      <formula>$B1207="Arribado"</formula>
    </cfRule>
    <cfRule type="expression" dxfId="2296" priority="40370">
      <formula>$B1207="Solicitado"</formula>
    </cfRule>
    <cfRule type="expression" dxfId="2302" priority="40364">
      <formula>$B1207="Liberado"</formula>
    </cfRule>
    <cfRule type="expression" dxfId="2295" priority="40371">
      <formula>$B1207="Arribado"</formula>
    </cfRule>
    <cfRule type="expression" dxfId="2296" priority="40394">
      <formula>$B1207="Solicitado"</formula>
    </cfRule>
    <cfRule type="expression" dxfId="2" priority="40393">
      <formula>$B1207="Confirmado"</formula>
    </cfRule>
  </conditionalFormatting>
  <conditionalFormatting sqref="C1208:D1208">
    <cfRule type="expression" dxfId="2298" priority="40072">
      <formula>$B1208="Cancelado"</formula>
    </cfRule>
    <cfRule type="expression" dxfId="2296" priority="40074">
      <formula>$B1208="Solicitado"</formula>
    </cfRule>
    <cfRule type="expression" dxfId="2295" priority="40075">
      <formula>$B1208="Arribado"</formula>
    </cfRule>
    <cfRule type="expression" dxfId="2299" priority="40047">
      <formula>$B1208="Cargado"</formula>
    </cfRule>
    <cfRule type="expression" dxfId="2" priority="40073">
      <formula>$B1208="Confirmado"</formula>
    </cfRule>
    <cfRule type="expression" dxfId="2298" priority="40048">
      <formula>$B1208="Cancelado"</formula>
    </cfRule>
    <cfRule type="expression" dxfId="2302" priority="40068">
      <formula>$B1208="Liberado"</formula>
    </cfRule>
    <cfRule type="expression" dxfId="2" priority="40049">
      <formula>$B1208="Confirmado"</formula>
    </cfRule>
    <cfRule type="expression" dxfId="2296" priority="40050">
      <formula>$B1208="Solicitado"</formula>
    </cfRule>
    <cfRule type="expression" dxfId="2300" priority="40070">
      <formula>$B1208="Frontera"</formula>
    </cfRule>
    <cfRule type="expression" dxfId="2301" priority="40045">
      <formula>$B1208="Descargado"</formula>
    </cfRule>
    <cfRule type="expression" dxfId="2295" priority="40051">
      <formula>$B1208="Arribado"</formula>
    </cfRule>
    <cfRule type="expression" dxfId="2299" priority="40071">
      <formula>$B1208="Cargado"</formula>
    </cfRule>
    <cfRule type="expression" dxfId="2301" priority="40069">
      <formula>$B1208="Descargado"</formula>
    </cfRule>
    <cfRule type="expression" dxfId="2300" priority="40046">
      <formula>$B1208="Frontera"</formula>
    </cfRule>
    <cfRule type="expression" dxfId="2302" priority="40044">
      <formula>$B1208="Liberado"</formula>
    </cfRule>
  </conditionalFormatting>
  <conditionalFormatting sqref="C1210:D1210">
    <cfRule type="expression" dxfId="2299" priority="39591">
      <formula>$B1210="Cargado"</formula>
    </cfRule>
    <cfRule type="expression" dxfId="2298" priority="39568">
      <formula>$B1210="Cancelado"</formula>
    </cfRule>
    <cfRule type="expression" dxfId="2299" priority="39567">
      <formula>$B1210="Cargado"</formula>
    </cfRule>
    <cfRule type="expression" dxfId="2300" priority="39566">
      <formula>$B1210="Frontera"</formula>
    </cfRule>
    <cfRule type="expression" dxfId="2301" priority="39565">
      <formula>$B1210="Descargado"</formula>
    </cfRule>
    <cfRule type="expression" dxfId="2" priority="39569">
      <formula>$B1210="Confirmado"</formula>
    </cfRule>
    <cfRule type="expression" dxfId="2302" priority="39564">
      <formula>$B1210="Liberado"</formula>
    </cfRule>
    <cfRule type="expression" dxfId="2295" priority="39571">
      <formula>$B1210="Arribado"</formula>
    </cfRule>
    <cfRule type="expression" dxfId="2300" priority="39590">
      <formula>$B1210="Frontera"</formula>
    </cfRule>
    <cfRule type="expression" dxfId="2301" priority="39589">
      <formula>$B1210="Descargado"</formula>
    </cfRule>
    <cfRule type="expression" dxfId="2302" priority="39588">
      <formula>$B1210="Liberado"</formula>
    </cfRule>
    <cfRule type="expression" dxfId="2296" priority="39570">
      <formula>$B1210="Solicitado"</formula>
    </cfRule>
    <cfRule type="expression" dxfId="2296" priority="39594">
      <formula>$B1210="Solicitado"</formula>
    </cfRule>
    <cfRule type="expression" dxfId="2" priority="39593">
      <formula>$B1210="Confirmado"</formula>
    </cfRule>
    <cfRule type="expression" dxfId="2298" priority="39592">
      <formula>$B1210="Cancelado"</formula>
    </cfRule>
    <cfRule type="expression" dxfId="2295" priority="39595">
      <formula>$B1210="Arribado"</formula>
    </cfRule>
  </conditionalFormatting>
  <conditionalFormatting sqref="C1212:D1212">
    <cfRule type="expression" dxfId="2295" priority="40211">
      <formula>$B1212="Arribado"</formula>
    </cfRule>
    <cfRule type="expression" dxfId="2295" priority="40235">
      <formula>$B1212="Arribado"</formula>
    </cfRule>
    <cfRule type="expression" dxfId="2296" priority="40234">
      <formula>$B1212="Solicitado"</formula>
    </cfRule>
    <cfRule type="expression" dxfId="2" priority="40233">
      <formula>$B1212="Confirmado"</formula>
    </cfRule>
    <cfRule type="expression" dxfId="2302" priority="40228">
      <formula>$B1212="Liberado"</formula>
    </cfRule>
    <cfRule type="expression" dxfId="2301" priority="40229">
      <formula>$B1212="Descargado"</formula>
    </cfRule>
    <cfRule type="expression" dxfId="2300" priority="40206">
      <formula>$B1212="Frontera"</formula>
    </cfRule>
    <cfRule type="expression" dxfId="2302" priority="40204">
      <formula>$B1212="Liberado"</formula>
    </cfRule>
    <cfRule type="expression" dxfId="2299" priority="40207">
      <formula>$B1212="Cargado"</formula>
    </cfRule>
    <cfRule type="expression" dxfId="2299" priority="40231">
      <formula>$B1212="Cargado"</formula>
    </cfRule>
    <cfRule type="expression" dxfId="2300" priority="40230">
      <formula>$B1212="Frontera"</formula>
    </cfRule>
    <cfRule type="expression" dxfId="2296" priority="40210">
      <formula>$B1212="Solicitado"</formula>
    </cfRule>
    <cfRule type="expression" dxfId="2301" priority="40205">
      <formula>$B1212="Descargado"</formula>
    </cfRule>
    <cfRule type="expression" dxfId="2298" priority="40232">
      <formula>$B1212="Cancelado"</formula>
    </cfRule>
    <cfRule type="expression" dxfId="2298" priority="40208">
      <formula>$B1212="Cancelado"</formula>
    </cfRule>
    <cfRule type="expression" dxfId="2" priority="40209">
      <formula>$B1212="Confirmado"</formula>
    </cfRule>
  </conditionalFormatting>
  <conditionalFormatting sqref="C1215:D1215 C1221:D1222">
    <cfRule type="expression" dxfId="2" priority="39417">
      <formula>$B1215="Confirmado"</formula>
    </cfRule>
    <cfRule type="expression" dxfId="2296" priority="39418">
      <formula>$B1215="Solicitado"</formula>
    </cfRule>
    <cfRule type="expression" dxfId="2302" priority="39436">
      <formula>$B1215="Liberado"</formula>
    </cfRule>
    <cfRule type="expression" dxfId="2301" priority="39437">
      <formula>$B1215="Descargado"</formula>
    </cfRule>
    <cfRule type="expression" dxfId="2300" priority="39414">
      <formula>$B1215="Frontera"</formula>
    </cfRule>
    <cfRule type="expression" dxfId="2299" priority="39439">
      <formula>$B1215="Cargado"</formula>
    </cfRule>
    <cfRule type="expression" dxfId="2298" priority="39440">
      <formula>$B1215="Cancelado"</formula>
    </cfRule>
    <cfRule type="expression" dxfId="2" priority="39441">
      <formula>$B1215="Confirmado"</formula>
    </cfRule>
    <cfRule type="expression" dxfId="2295" priority="39419">
      <formula>$B1215="Arribado"</formula>
    </cfRule>
    <cfRule type="expression" dxfId="2300" priority="39438">
      <formula>$B1215="Frontera"</formula>
    </cfRule>
    <cfRule type="expression" dxfId="2295" priority="39443">
      <formula>$B1215="Arribado"</formula>
    </cfRule>
    <cfRule type="expression" dxfId="2299" priority="39415">
      <formula>$B1215="Cargado"</formula>
    </cfRule>
    <cfRule type="expression" dxfId="2302" priority="39412">
      <formula>$B1215="Liberado"</formula>
    </cfRule>
    <cfRule type="expression" dxfId="2301" priority="39413">
      <formula>$B1215="Descargado"</formula>
    </cfRule>
    <cfRule type="expression" dxfId="2298" priority="39416">
      <formula>$B1215="Cancelado"</formula>
    </cfRule>
    <cfRule type="expression" dxfId="2296" priority="39442">
      <formula>$B1215="Solicitado"</formula>
    </cfRule>
  </conditionalFormatting>
  <conditionalFormatting sqref="C1216:D1220">
    <cfRule type="expression" dxfId="2" priority="39081">
      <formula>$B1216="Confirmado"</formula>
    </cfRule>
    <cfRule type="expression" dxfId="2296" priority="39082">
      <formula>$B1216="Solicitado"</formula>
    </cfRule>
    <cfRule type="expression" dxfId="2" priority="39105">
      <formula>$B1216="Confirmado"</formula>
    </cfRule>
    <cfRule type="expression" dxfId="2296" priority="39106">
      <formula>$B1216="Solicitado"</formula>
    </cfRule>
    <cfRule type="expression" dxfId="2295" priority="39083">
      <formula>$B1216="Arribado"</formula>
    </cfRule>
    <cfRule type="expression" dxfId="2295" priority="39107">
      <formula>$B1216="Arribado"</formula>
    </cfRule>
    <cfRule type="expression" dxfId="2302" priority="39100">
      <formula>$B1216="Liberado"</formula>
    </cfRule>
    <cfRule type="expression" dxfId="2300" priority="39102">
      <formula>$B1216="Frontera"</formula>
    </cfRule>
    <cfRule type="expression" dxfId="2301" priority="39101">
      <formula>$B1216="Descargado"</formula>
    </cfRule>
    <cfRule type="expression" dxfId="2299" priority="39103">
      <formula>$B1216="Cargado"</formula>
    </cfRule>
    <cfRule type="expression" dxfId="2298" priority="39104">
      <formula>$B1216="Cancelado"</formula>
    </cfRule>
    <cfRule type="expression" dxfId="2301" priority="39077">
      <formula>$B1216="Descargado"</formula>
    </cfRule>
    <cfRule type="expression" dxfId="2300" priority="39078">
      <formula>$B1216="Frontera"</formula>
    </cfRule>
    <cfRule type="expression" dxfId="2299" priority="39079">
      <formula>$B1216="Cargado"</formula>
    </cfRule>
    <cfRule type="expression" dxfId="2298" priority="39080">
      <formula>$B1216="Cancelado"</formula>
    </cfRule>
    <cfRule type="expression" dxfId="2302" priority="39076">
      <formula>$B1216="Liberado"</formula>
    </cfRule>
  </conditionalFormatting>
  <conditionalFormatting sqref="C1223:D1224">
    <cfRule type="expression" dxfId="2298" priority="39240">
      <formula>$B1223="Cancelado"</formula>
    </cfRule>
    <cfRule type="expression" dxfId="2299" priority="39239">
      <formula>$B1223="Cargado"</formula>
    </cfRule>
    <cfRule type="expression" dxfId="2296" priority="39242">
      <formula>$B1223="Solicitado"</formula>
    </cfRule>
    <cfRule type="expression" dxfId="2299" priority="39263">
      <formula>$B1223="Cargado"</formula>
    </cfRule>
    <cfRule type="expression" dxfId="2298" priority="39264">
      <formula>$B1223="Cancelado"</formula>
    </cfRule>
    <cfRule type="expression" dxfId="2" priority="39265">
      <formula>$B1223="Confirmado"</formula>
    </cfRule>
    <cfRule type="expression" dxfId="2296" priority="39266">
      <formula>$B1223="Solicitado"</formula>
    </cfRule>
    <cfRule type="expression" dxfId="2300" priority="39238">
      <formula>$B1223="Frontera"</formula>
    </cfRule>
    <cfRule type="expression" dxfId="2301" priority="39237">
      <formula>$B1223="Descargado"</formula>
    </cfRule>
    <cfRule type="expression" dxfId="2302" priority="39236">
      <formula>$B1223="Liberado"</formula>
    </cfRule>
    <cfRule type="expression" dxfId="2300" priority="39262">
      <formula>$B1223="Frontera"</formula>
    </cfRule>
    <cfRule type="expression" dxfId="2301" priority="39261">
      <formula>$B1223="Descargado"</formula>
    </cfRule>
    <cfRule type="expression" dxfId="2295" priority="39267">
      <formula>$B1223="Arribado"</formula>
    </cfRule>
    <cfRule type="expression" dxfId="2302" priority="39260">
      <formula>$B1223="Liberado"</formula>
    </cfRule>
    <cfRule type="expression" dxfId="2295" priority="39243">
      <formula>$B1223="Arribado"</formula>
    </cfRule>
    <cfRule type="expression" dxfId="2" priority="39241">
      <formula>$B1223="Confirmado"</formula>
    </cfRule>
  </conditionalFormatting>
  <conditionalFormatting sqref="C803:H809 A803:A809 M803:P809 T803:U808 J803:K809">
    <cfRule type="expression" dxfId="2302" priority="63084">
      <formula>$B803="Liberado"</formula>
    </cfRule>
    <cfRule type="expression" dxfId="2301" priority="63085">
      <formula>$B803="Descargado"</formula>
    </cfRule>
    <cfRule type="expression" dxfId="2296" priority="63090">
      <formula>$B803="Solicitado"</formula>
    </cfRule>
    <cfRule type="expression" dxfId="2298" priority="63088">
      <formula>$B803="Cancelado"</formula>
    </cfRule>
    <cfRule type="expression" dxfId="2" priority="63089">
      <formula>$B803="Confirmado"</formula>
    </cfRule>
    <cfRule type="expression" dxfId="2295" priority="63091">
      <formula>$B803="Arribado"</formula>
    </cfRule>
    <cfRule type="expression" dxfId="2300" priority="63086">
      <formula>$B803="Frontera"</formula>
    </cfRule>
    <cfRule type="expression" dxfId="2299" priority="63087">
      <formula>$B803="Cargado"</formula>
    </cfRule>
  </conditionalFormatting>
  <conditionalFormatting sqref="C814:H816 A813:A826 M813:P826 J813:K826 D813:H813 C819:H819 D817:H818 C821:H821 D820:H820 C823:H826 D822:H822 T813:U826">
    <cfRule type="expression" dxfId="2295" priority="62891">
      <formula>$B813="Arribado"</formula>
    </cfRule>
    <cfRule type="expression" dxfId="2296" priority="62890">
      <formula>$B813="Solicitado"</formula>
    </cfRule>
    <cfRule type="expression" dxfId="2" priority="62889">
      <formula>$B813="Confirmado"</formula>
    </cfRule>
    <cfRule type="expression" dxfId="2299" priority="62887">
      <formula>$B813="Cargado"</formula>
    </cfRule>
    <cfRule type="expression" dxfId="2300" priority="62886">
      <formula>$B813="Frontera"</formula>
    </cfRule>
    <cfRule type="expression" dxfId="2301" priority="62885">
      <formula>$B813="Descargado"</formula>
    </cfRule>
    <cfRule type="expression" dxfId="2302" priority="62884">
      <formula>$B813="Liberado"</formula>
    </cfRule>
    <cfRule type="expression" dxfId="2298" priority="62888">
      <formula>$B813="Cancelado"</formula>
    </cfRule>
  </conditionalFormatting>
  <conditionalFormatting sqref="C828:H839 A828:A839 J828:K839 M828:P839 T828:U839">
    <cfRule type="expression" dxfId="2298" priority="62784">
      <formula>$B828="Cancelado"</formula>
    </cfRule>
    <cfRule type="expression" dxfId="2302" priority="62780">
      <formula>$B828="Liberado"</formula>
    </cfRule>
    <cfRule type="expression" dxfId="2299" priority="62783">
      <formula>$B828="Cargado"</formula>
    </cfRule>
    <cfRule type="expression" dxfId="2300" priority="62782">
      <formula>$B828="Frontera"</formula>
    </cfRule>
    <cfRule type="expression" dxfId="2301" priority="62781">
      <formula>$B828="Descargado"</formula>
    </cfRule>
    <cfRule type="expression" dxfId="2295" priority="62787">
      <formula>$B828="Arribado"</formula>
    </cfRule>
    <cfRule type="expression" dxfId="2296" priority="62786">
      <formula>$B828="Solicitado"</formula>
    </cfRule>
    <cfRule type="expression" dxfId="2" priority="62785">
      <formula>$B828="Confirmado"</formula>
    </cfRule>
  </conditionalFormatting>
  <conditionalFormatting sqref="C841:H848 A841:A848 M841:P848 T841:U848 J841:K848">
    <cfRule type="expression" dxfId="2300" priority="62702">
      <formula>$B841="Frontera"</formula>
    </cfRule>
    <cfRule type="expression" dxfId="2295" priority="62707">
      <formula>$B841="Arribado"</formula>
    </cfRule>
    <cfRule type="expression" dxfId="2296" priority="62706">
      <formula>$B841="Solicitado"</formula>
    </cfRule>
    <cfRule type="expression" dxfId="2302" priority="62700">
      <formula>$B841="Liberado"</formula>
    </cfRule>
    <cfRule type="expression" dxfId="2301" priority="62701">
      <formula>$B841="Descargado"</formula>
    </cfRule>
    <cfRule type="expression" dxfId="2" priority="62705">
      <formula>$B841="Confirmado"</formula>
    </cfRule>
    <cfRule type="expression" dxfId="2299" priority="62703">
      <formula>$B841="Cargado"</formula>
    </cfRule>
    <cfRule type="expression" dxfId="2298" priority="62704">
      <formula>$B841="Cancelado"</formula>
    </cfRule>
  </conditionalFormatting>
  <conditionalFormatting sqref="C851:H859 A851:A859 M851:P859 T851:U859 J851:K859">
    <cfRule type="expression" dxfId="2299" priority="62583">
      <formula>$B851="Cargado"</formula>
    </cfRule>
    <cfRule type="expression" dxfId="2295" priority="62587">
      <formula>$B851="Arribado"</formula>
    </cfRule>
    <cfRule type="expression" dxfId="2296" priority="62586">
      <formula>$B851="Solicitado"</formula>
    </cfRule>
    <cfRule type="expression" dxfId="2" priority="62585">
      <formula>$B851="Confirmado"</formula>
    </cfRule>
    <cfRule type="expression" dxfId="2298" priority="62584">
      <formula>$B851="Cancelado"</formula>
    </cfRule>
    <cfRule type="expression" dxfId="2302" priority="62580">
      <formula>$B851="Liberado"</formula>
    </cfRule>
    <cfRule type="expression" dxfId="2301" priority="62581">
      <formula>$B851="Descargado"</formula>
    </cfRule>
    <cfRule type="expression" dxfId="2300" priority="62582">
      <formula>$B851="Frontera"</formula>
    </cfRule>
  </conditionalFormatting>
  <conditionalFormatting sqref="C862:H871 A862:A871 M862:P871 T862:U871 J862:K871">
    <cfRule type="expression" dxfId="2298" priority="62464">
      <formula>$B862="Cancelado"</formula>
    </cfRule>
    <cfRule type="expression" dxfId="2" priority="62465">
      <formula>$B862="Confirmado"</formula>
    </cfRule>
    <cfRule type="expression" dxfId="2296" priority="62466">
      <formula>$B862="Solicitado"</formula>
    </cfRule>
    <cfRule type="expression" dxfId="2295" priority="62467">
      <formula>$B862="Arribado"</formula>
    </cfRule>
    <cfRule type="expression" dxfId="2302" priority="62460">
      <formula>$B862="Liberado"</formula>
    </cfRule>
    <cfRule type="expression" dxfId="2301" priority="62461">
      <formula>$B862="Descargado"</formula>
    </cfRule>
    <cfRule type="expression" dxfId="2300" priority="62462">
      <formula>$B862="Frontera"</formula>
    </cfRule>
    <cfRule type="expression" dxfId="2299" priority="62463">
      <formula>$B862="Cargado"</formula>
    </cfRule>
  </conditionalFormatting>
  <conditionalFormatting sqref="C872:H873 A872:A873 M872:P873 T872:U873 J872:K873">
    <cfRule type="expression" dxfId="2298" priority="62424">
      <formula>$B872="Cancelado"</formula>
    </cfRule>
    <cfRule type="expression" dxfId="2300" priority="62422">
      <formula>$B872="Frontera"</formula>
    </cfRule>
    <cfRule type="expression" dxfId="2301" priority="62421">
      <formula>$B872="Descargado"</formula>
    </cfRule>
    <cfRule type="expression" dxfId="2299" priority="62423">
      <formula>$B872="Cargado"</formula>
    </cfRule>
    <cfRule type="expression" dxfId="2" priority="62425">
      <formula>$B872="Confirmado"</formula>
    </cfRule>
    <cfRule type="expression" dxfId="2296" priority="62426">
      <formula>$B872="Solicitado"</formula>
    </cfRule>
    <cfRule type="expression" dxfId="2295" priority="62427">
      <formula>$B872="Arribado"</formula>
    </cfRule>
    <cfRule type="expression" dxfId="2302" priority="62420">
      <formula>$B872="Liberado"</formula>
    </cfRule>
  </conditionalFormatting>
  <conditionalFormatting sqref="C891:H891 J891:K891 T891:U891 M891:P891 A891">
    <cfRule type="expression" dxfId="2300" priority="62222">
      <formula>$B891="Frontera"</formula>
    </cfRule>
    <cfRule type="expression" dxfId="2301" priority="62221">
      <formula>$B891="Descargado"</formula>
    </cfRule>
    <cfRule type="expression" dxfId="2302" priority="62220">
      <formula>$B891="Liberado"</formula>
    </cfRule>
    <cfRule type="expression" dxfId="2299" priority="62223">
      <formula>$B891="Cargado"</formula>
    </cfRule>
    <cfRule type="expression" dxfId="2298" priority="62224">
      <formula>$B891="Cancelado"</formula>
    </cfRule>
    <cfRule type="expression" dxfId="2" priority="62225">
      <formula>$B891="Confirmado"</formula>
    </cfRule>
    <cfRule type="expression" dxfId="2296" priority="62226">
      <formula>$B891="Solicitado"</formula>
    </cfRule>
    <cfRule type="expression" dxfId="2295" priority="62227">
      <formula>$B891="Arribado"</formula>
    </cfRule>
  </conditionalFormatting>
  <conditionalFormatting sqref="C892:H893 J892:K893 T892:U893 M892:P893 A892:A893 A895:A900 M895:P900 T895:U900 J895:K900 C895:H900 C902:H905 J902:K905 T902:U905 M902:P905 A902:A905">
    <cfRule type="expression" dxfId="2300" priority="62182">
      <formula>$B892="Frontera"</formula>
    </cfRule>
    <cfRule type="expression" dxfId="2302" priority="62180">
      <formula>$B892="Liberado"</formula>
    </cfRule>
    <cfRule type="expression" dxfId="2301" priority="62181">
      <formula>$B892="Descargado"</formula>
    </cfRule>
    <cfRule type="expression" dxfId="2299" priority="62183">
      <formula>$B892="Cargado"</formula>
    </cfRule>
    <cfRule type="expression" dxfId="2298" priority="62184">
      <formula>$B892="Cancelado"</formula>
    </cfRule>
    <cfRule type="expression" dxfId="2" priority="62185">
      <formula>$B892="Confirmado"</formula>
    </cfRule>
    <cfRule type="expression" dxfId="2296" priority="62186">
      <formula>$B892="Solicitado"</formula>
    </cfRule>
    <cfRule type="expression" dxfId="2295" priority="62187">
      <formula>$B892="Arribado"</formula>
    </cfRule>
  </conditionalFormatting>
  <conditionalFormatting sqref="C906:H906 J906:K906 T906:U906 M906:P906 A906">
    <cfRule type="expression" dxfId="2299" priority="62063">
      <formula>$B906="Cargado"</formula>
    </cfRule>
    <cfRule type="expression" dxfId="2302" priority="62060">
      <formula>$B906="Liberado"</formula>
    </cfRule>
    <cfRule type="expression" dxfId="2295" priority="62067">
      <formula>$B906="Arribado"</formula>
    </cfRule>
    <cfRule type="expression" dxfId="2" priority="62065">
      <formula>$B906="Confirmado"</formula>
    </cfRule>
    <cfRule type="expression" dxfId="2296" priority="62066">
      <formula>$B906="Solicitado"</formula>
    </cfRule>
    <cfRule type="expression" dxfId="2301" priority="62061">
      <formula>$B906="Descargado"</formula>
    </cfRule>
    <cfRule type="expression" dxfId="2300" priority="62062">
      <formula>$B906="Frontera"</formula>
    </cfRule>
    <cfRule type="expression" dxfId="2298" priority="62064">
      <formula>$B906="Cancelado"</formula>
    </cfRule>
  </conditionalFormatting>
  <conditionalFormatting sqref="C907:H912 J907:K912 T907:U912 A907:A912 M907:P912">
    <cfRule type="expression" dxfId="2301" priority="62021">
      <formula>$B907="Descargado"</formula>
    </cfRule>
    <cfRule type="expression" dxfId="2302" priority="62020">
      <formula>$B907="Liberado"</formula>
    </cfRule>
    <cfRule type="expression" dxfId="2295" priority="62027">
      <formula>$B907="Arribado"</formula>
    </cfRule>
    <cfRule type="expression" dxfId="2" priority="62025">
      <formula>$B907="Confirmado"</formula>
    </cfRule>
    <cfRule type="expression" dxfId="2296" priority="62026">
      <formula>$B907="Solicitado"</formula>
    </cfRule>
    <cfRule type="expression" dxfId="2298" priority="62024">
      <formula>$B907="Cancelado"</formula>
    </cfRule>
    <cfRule type="expression" dxfId="2299" priority="62023">
      <formula>$B907="Cargado"</formula>
    </cfRule>
    <cfRule type="expression" dxfId="2300" priority="62022">
      <formula>$B907="Frontera"</formula>
    </cfRule>
  </conditionalFormatting>
  <conditionalFormatting sqref="C920:H920 J920:K920 T920:U920 A920 M920:P920">
    <cfRule type="expression" dxfId="2302" priority="61812">
      <formula>$B920="Liberado"</formula>
    </cfRule>
    <cfRule type="expression" dxfId="2295" priority="61819">
      <formula>$B920="Arribado"</formula>
    </cfRule>
    <cfRule type="expression" dxfId="2296" priority="61818">
      <formula>$B920="Solicitado"</formula>
    </cfRule>
    <cfRule type="expression" dxfId="2301" priority="61813">
      <formula>$B920="Descargado"</formula>
    </cfRule>
    <cfRule type="expression" dxfId="2" priority="61817">
      <formula>$B920="Confirmado"</formula>
    </cfRule>
    <cfRule type="expression" dxfId="2298" priority="61816">
      <formula>$B920="Cancelado"</formula>
    </cfRule>
    <cfRule type="expression" dxfId="2299" priority="61815">
      <formula>$B920="Cargado"</formula>
    </cfRule>
    <cfRule type="expression" dxfId="2300" priority="61814">
      <formula>$B920="Frontera"</formula>
    </cfRule>
  </conditionalFormatting>
  <conditionalFormatting sqref="C921:H921 J921:K921 T921:U921 A921 M921:P921">
    <cfRule type="expression" dxfId="2301" priority="61893">
      <formula>$B921="Descargado"</formula>
    </cfRule>
    <cfRule type="expression" dxfId="2" priority="61897">
      <formula>$B921="Confirmado"</formula>
    </cfRule>
    <cfRule type="expression" dxfId="2300" priority="61894">
      <formula>$B921="Frontera"</formula>
    </cfRule>
    <cfRule type="expression" dxfId="2298" priority="61896">
      <formula>$B921="Cancelado"</formula>
    </cfRule>
    <cfRule type="expression" dxfId="2296" priority="61898">
      <formula>$B921="Solicitado"</formula>
    </cfRule>
    <cfRule type="expression" dxfId="2295" priority="61899">
      <formula>$B921="Arribado"</formula>
    </cfRule>
    <cfRule type="expression" dxfId="2302" priority="61892">
      <formula>$B921="Liberado"</formula>
    </cfRule>
    <cfRule type="expression" dxfId="2299" priority="61895">
      <formula>$B921="Cargado"</formula>
    </cfRule>
  </conditionalFormatting>
  <conditionalFormatting sqref="C922:H922 J922:K922 T922:U922 A922 M922:P922">
    <cfRule type="expression" dxfId="2298" priority="61856">
      <formula>$B922="Cancelado"</formula>
    </cfRule>
    <cfRule type="expression" dxfId="2299" priority="61855">
      <formula>$B922="Cargado"</formula>
    </cfRule>
    <cfRule type="expression" dxfId="2296" priority="61858">
      <formula>$B922="Solicitado"</formula>
    </cfRule>
    <cfRule type="expression" dxfId="2302" priority="61852">
      <formula>$B922="Liberado"</formula>
    </cfRule>
    <cfRule type="expression" dxfId="2301" priority="61853">
      <formula>$B922="Descargado"</formula>
    </cfRule>
    <cfRule type="expression" dxfId="2295" priority="61859">
      <formula>$B922="Arribado"</formula>
    </cfRule>
    <cfRule type="expression" dxfId="2" priority="61857">
      <formula>$B922="Confirmado"</formula>
    </cfRule>
    <cfRule type="expression" dxfId="2300" priority="61854">
      <formula>$B922="Frontera"</formula>
    </cfRule>
  </conditionalFormatting>
  <conditionalFormatting sqref="C923:H924 J923:K924 T923:U924 A923:A924 M923:P924 M933:P934 T933:U934 J933:K934 C933:H934">
    <cfRule type="expression" dxfId="2295" priority="61779">
      <formula>$B923="Arribado"</formula>
    </cfRule>
    <cfRule type="expression" dxfId="2296" priority="61778">
      <formula>$B923="Solicitado"</formula>
    </cfRule>
    <cfRule type="expression" dxfId="2" priority="61777">
      <formula>$B923="Confirmado"</formula>
    </cfRule>
    <cfRule type="expression" dxfId="2301" priority="61773">
      <formula>$B923="Descargado"</formula>
    </cfRule>
    <cfRule type="expression" dxfId="2300" priority="61774">
      <formula>$B923="Frontera"</formula>
    </cfRule>
    <cfRule type="expression" dxfId="2302" priority="61772">
      <formula>$B923="Liberado"</formula>
    </cfRule>
    <cfRule type="expression" dxfId="2298" priority="61776">
      <formula>$B923="Cancelado"</formula>
    </cfRule>
    <cfRule type="expression" dxfId="2299" priority="61775">
      <formula>$B923="Cargado"</formula>
    </cfRule>
  </conditionalFormatting>
  <conditionalFormatting sqref="C925:H926 J925:K926 T925:U926 A925:A926 M925:P926">
    <cfRule type="expression" dxfId="2302" priority="61492">
      <formula>$B925="Liberado"</formula>
    </cfRule>
    <cfRule type="expression" dxfId="2301" priority="61493">
      <formula>$B925="Descargado"</formula>
    </cfRule>
    <cfRule type="expression" dxfId="2300" priority="61494">
      <formula>$B925="Frontera"</formula>
    </cfRule>
    <cfRule type="expression" dxfId="2299" priority="61495">
      <formula>$B925="Cargado"</formula>
    </cfRule>
    <cfRule type="expression" dxfId="2298" priority="61496">
      <formula>$B925="Cancelado"</formula>
    </cfRule>
    <cfRule type="expression" dxfId="2" priority="61497">
      <formula>$B925="Confirmado"</formula>
    </cfRule>
    <cfRule type="expression" dxfId="2295" priority="61499">
      <formula>$B925="Arribado"</formula>
    </cfRule>
    <cfRule type="expression" dxfId="2296" priority="61498">
      <formula>$B925="Solicitado"</formula>
    </cfRule>
  </conditionalFormatting>
  <conditionalFormatting sqref="C927:H927 J927:K927 T927:U927 M927:P927 A927:A931 A933:A934">
    <cfRule type="expression" dxfId="2299" priority="61735">
      <formula>$B927="Cargado"</formula>
    </cfRule>
    <cfRule type="expression" dxfId="2295" priority="61739">
      <formula>$B927="Arribado"</formula>
    </cfRule>
    <cfRule type="expression" dxfId="2" priority="61737">
      <formula>$B927="Confirmado"</formula>
    </cfRule>
    <cfRule type="expression" dxfId="2296" priority="61738">
      <formula>$B927="Solicitado"</formula>
    </cfRule>
    <cfRule type="expression" dxfId="2300" priority="61734">
      <formula>$B927="Frontera"</formula>
    </cfRule>
    <cfRule type="expression" dxfId="2298" priority="61736">
      <formula>$B927="Cancelado"</formula>
    </cfRule>
    <cfRule type="expression" dxfId="2301" priority="61733">
      <formula>$B927="Descargado"</formula>
    </cfRule>
    <cfRule type="expression" dxfId="2302" priority="61732">
      <formula>$B927="Liberado"</formula>
    </cfRule>
  </conditionalFormatting>
  <conditionalFormatting sqref="C928:H928 J928:K928 T928:U928 M928:P928">
    <cfRule type="expression" dxfId="2298" priority="61616">
      <formula>$B928="Cancelado"</formula>
    </cfRule>
    <cfRule type="expression" dxfId="2300" priority="61614">
      <formula>$B928="Frontera"</formula>
    </cfRule>
    <cfRule type="expression" dxfId="2295" priority="61619">
      <formula>$B928="Arribado"</formula>
    </cfRule>
    <cfRule type="expression" dxfId="2296" priority="61618">
      <formula>$B928="Solicitado"</formula>
    </cfRule>
    <cfRule type="expression" dxfId="2299" priority="61615">
      <formula>$B928="Cargado"</formula>
    </cfRule>
    <cfRule type="expression" dxfId="2" priority="61617">
      <formula>$B928="Confirmado"</formula>
    </cfRule>
    <cfRule type="expression" dxfId="2302" priority="61612">
      <formula>$B928="Liberado"</formula>
    </cfRule>
    <cfRule type="expression" dxfId="2301" priority="61613">
      <formula>$B928="Descargado"</formula>
    </cfRule>
  </conditionalFormatting>
  <conditionalFormatting sqref="C929:H929 J929:K929 T929:U929 M929:P929">
    <cfRule type="expression" dxfId="2298" priority="61656">
      <formula>$B929="Cancelado"</formula>
    </cfRule>
    <cfRule type="expression" dxfId="2299" priority="61655">
      <formula>$B929="Cargado"</formula>
    </cfRule>
    <cfRule type="expression" dxfId="2" priority="61657">
      <formula>$B929="Confirmado"</formula>
    </cfRule>
    <cfRule type="expression" dxfId="2302" priority="61652">
      <formula>$B929="Liberado"</formula>
    </cfRule>
    <cfRule type="expression" dxfId="2301" priority="61653">
      <formula>$B929="Descargado"</formula>
    </cfRule>
    <cfRule type="expression" dxfId="2300" priority="61654">
      <formula>$B929="Frontera"</formula>
    </cfRule>
    <cfRule type="expression" dxfId="2295" priority="61659">
      <formula>$B929="Arribado"</formula>
    </cfRule>
    <cfRule type="expression" dxfId="2296" priority="61658">
      <formula>$B929="Solicitado"</formula>
    </cfRule>
  </conditionalFormatting>
  <conditionalFormatting sqref="C930:H932 J930:K932 A932 M930:P932 T930:U932">
    <cfRule type="expression" dxfId="2300" priority="61574">
      <formula>$B930="Frontera"</formula>
    </cfRule>
    <cfRule type="expression" dxfId="2296" priority="61578">
      <formula>$B930="Solicitado"</formula>
    </cfRule>
    <cfRule type="expression" dxfId="2295" priority="61579">
      <formula>$B930="Arribado"</formula>
    </cfRule>
    <cfRule type="expression" dxfId="2302" priority="61572">
      <formula>$B930="Liberado"</formula>
    </cfRule>
    <cfRule type="expression" dxfId="2301" priority="61573">
      <formula>$B930="Descargado"</formula>
    </cfRule>
    <cfRule type="expression" dxfId="2298" priority="61576">
      <formula>$B930="Cancelado"</formula>
    </cfRule>
    <cfRule type="expression" dxfId="2" priority="61577">
      <formula>$B930="Confirmado"</formula>
    </cfRule>
    <cfRule type="expression" dxfId="2299" priority="61575">
      <formula>$B930="Cargado"</formula>
    </cfRule>
  </conditionalFormatting>
  <conditionalFormatting sqref="C933:H935 J933:K935 T933:U935 A935 M933:P935 T937:U940 J937:K940 C937:H940 C943:H944 J943:K944 T943:U944 M943:P944 M937:P940 M953:P953 T953:U953 J953:K953 C953:H953 N942 M946:P949 T946:U949 J946:K949 C946:H949 A937:A940 A942:A954">
    <cfRule type="expression" dxfId="2300" priority="61694">
      <formula>$B933="Frontera"</formula>
    </cfRule>
    <cfRule type="expression" dxfId="2299" priority="61695">
      <formula>$B933="Cargado"</formula>
    </cfRule>
    <cfRule type="expression" dxfId="2298" priority="61696">
      <formula>$B933="Cancelado"</formula>
    </cfRule>
    <cfRule type="expression" dxfId="2302" priority="61692">
      <formula>$B933="Liberado"</formula>
    </cfRule>
    <cfRule type="expression" dxfId="2295" priority="61699">
      <formula>$B933="Arribado"</formula>
    </cfRule>
    <cfRule type="expression" dxfId="2" priority="61697">
      <formula>$B933="Confirmado"</formula>
    </cfRule>
    <cfRule type="expression" dxfId="2296" priority="61698">
      <formula>$B933="Solicitado"</formula>
    </cfRule>
    <cfRule type="expression" dxfId="2301" priority="61693">
      <formula>$B933="Descargado"</formula>
    </cfRule>
  </conditionalFormatting>
  <conditionalFormatting sqref="C936:H936 J936:K936 T936:U936 A936 M936:P936">
    <cfRule type="expression" dxfId="2296" priority="61458">
      <formula>$B936="Solicitado"</formula>
    </cfRule>
    <cfRule type="expression" dxfId="2301" priority="61453">
      <formula>$B936="Descargado"</formula>
    </cfRule>
    <cfRule type="expression" dxfId="2300" priority="61454">
      <formula>$B936="Frontera"</formula>
    </cfRule>
    <cfRule type="expression" dxfId="2299" priority="61455">
      <formula>$B936="Cargado"</formula>
    </cfRule>
    <cfRule type="expression" dxfId="2295" priority="61459">
      <formula>$B936="Arribado"</formula>
    </cfRule>
    <cfRule type="expression" dxfId="2298" priority="61456">
      <formula>$B936="Cancelado"</formula>
    </cfRule>
    <cfRule type="expression" dxfId="2" priority="61457">
      <formula>$B936="Confirmado"</formula>
    </cfRule>
    <cfRule type="expression" dxfId="2302" priority="61452">
      <formula>$B936="Liberado"</formula>
    </cfRule>
  </conditionalFormatting>
  <conditionalFormatting sqref="C941:H941 J941:K941 T941:U941 M941:P941 A941">
    <cfRule type="expression" dxfId="2" priority="61169">
      <formula>$B941="Confirmado"</formula>
    </cfRule>
    <cfRule type="expression" dxfId="2295" priority="61171">
      <formula>$B941="Arribado"</formula>
    </cfRule>
    <cfRule type="expression" dxfId="2296" priority="61170">
      <formula>$B941="Solicitado"</formula>
    </cfRule>
    <cfRule type="expression" dxfId="2300" priority="61166">
      <formula>$B941="Frontera"</formula>
    </cfRule>
    <cfRule type="expression" dxfId="2299" priority="61167">
      <formula>$B941="Cargado"</formula>
    </cfRule>
    <cfRule type="expression" dxfId="2302" priority="61164">
      <formula>$B941="Liberado"</formula>
    </cfRule>
    <cfRule type="expression" dxfId="2298" priority="61168">
      <formula>$B941="Cancelado"</formula>
    </cfRule>
    <cfRule type="expression" dxfId="2301" priority="61165">
      <formula>$B941="Descargado"</formula>
    </cfRule>
  </conditionalFormatting>
  <conditionalFormatting sqref="C942:H942 J942:K942 T942:U942 M942 O942:P942">
    <cfRule type="expression" dxfId="2302" priority="61380">
      <formula>$B942="Liberado"</formula>
    </cfRule>
    <cfRule type="expression" dxfId="2301" priority="61381">
      <formula>$B942="Descargado"</formula>
    </cfRule>
    <cfRule type="expression" dxfId="2300" priority="61382">
      <formula>$B942="Frontera"</formula>
    </cfRule>
    <cfRule type="expression" dxfId="2299" priority="61383">
      <formula>$B942="Cargado"</formula>
    </cfRule>
    <cfRule type="expression" dxfId="2296" priority="61386">
      <formula>$B942="Solicitado"</formula>
    </cfRule>
    <cfRule type="expression" dxfId="2295" priority="61387">
      <formula>$B942="Arribado"</formula>
    </cfRule>
    <cfRule type="expression" dxfId="2" priority="61385">
      <formula>$B942="Confirmado"</formula>
    </cfRule>
    <cfRule type="expression" dxfId="2298" priority="61384">
      <formula>$B942="Cancelado"</formula>
    </cfRule>
  </conditionalFormatting>
  <conditionalFormatting sqref="C945:H945 J945:K945 T945:U945 M945:P945">
    <cfRule type="expression" dxfId="2298" priority="60880">
      <formula>$B945="Cancelado"</formula>
    </cfRule>
    <cfRule type="expression" dxfId="2302" priority="60876">
      <formula>$B945="Liberado"</formula>
    </cfRule>
    <cfRule type="expression" dxfId="2299" priority="60879">
      <formula>$B945="Cargado"</formula>
    </cfRule>
    <cfRule type="expression" dxfId="2300" priority="60878">
      <formula>$B945="Frontera"</formula>
    </cfRule>
    <cfRule type="expression" dxfId="2" priority="60881">
      <formula>$B945="Confirmado"</formula>
    </cfRule>
    <cfRule type="expression" dxfId="2296" priority="60882">
      <formula>$B945="Solicitado"</formula>
    </cfRule>
    <cfRule type="expression" dxfId="2301" priority="60877">
      <formula>$B945="Descargado"</formula>
    </cfRule>
    <cfRule type="expression" dxfId="2295" priority="60883">
      <formula>$B945="Arribado"</formula>
    </cfRule>
  </conditionalFormatting>
  <conditionalFormatting sqref="C950:H950 J950:K950 T950:U950 M950:P950">
    <cfRule type="expression" dxfId="2299" priority="61279">
      <formula>$B950="Cargado"</formula>
    </cfRule>
    <cfRule type="expression" dxfId="2298" priority="61280">
      <formula>$B950="Cancelado"</formula>
    </cfRule>
    <cfRule type="expression" dxfId="2300" priority="61278">
      <formula>$B950="Frontera"</formula>
    </cfRule>
    <cfRule type="expression" dxfId="2301" priority="61277">
      <formula>$B950="Descargado"</formula>
    </cfRule>
    <cfRule type="expression" dxfId="2" priority="61281">
      <formula>$B950="Confirmado"</formula>
    </cfRule>
    <cfRule type="expression" dxfId="2296" priority="61282">
      <formula>$B950="Solicitado"</formula>
    </cfRule>
    <cfRule type="expression" dxfId="2295" priority="61283">
      <formula>$B950="Arribado"</formula>
    </cfRule>
    <cfRule type="expression" dxfId="2302" priority="61276">
      <formula>$B950="Liberado"</formula>
    </cfRule>
  </conditionalFormatting>
  <conditionalFormatting sqref="C951:H952 J951:K952 T951:U952 M951:P952">
    <cfRule type="expression" dxfId="2296" priority="61210">
      <formula>$B951="Solicitado"</formula>
    </cfRule>
    <cfRule type="expression" dxfId="2300" priority="61206">
      <formula>$B951="Frontera"</formula>
    </cfRule>
    <cfRule type="expression" dxfId="2299" priority="61207">
      <formula>$B951="Cargado"</formula>
    </cfRule>
    <cfRule type="expression" dxfId="2302" priority="61204">
      <formula>$B951="Liberado"</formula>
    </cfRule>
    <cfRule type="expression" dxfId="2" priority="61209">
      <formula>$B951="Confirmado"</formula>
    </cfRule>
    <cfRule type="expression" dxfId="2298" priority="61208">
      <formula>$B951="Cancelado"</formula>
    </cfRule>
    <cfRule type="expression" dxfId="2295" priority="61211">
      <formula>$B951="Arribado"</formula>
    </cfRule>
    <cfRule type="expression" dxfId="2301" priority="61205">
      <formula>$B951="Descargado"</formula>
    </cfRule>
  </conditionalFormatting>
  <conditionalFormatting sqref="C954:H954 J954:K954 T954:U954 M954:P954">
    <cfRule type="expression" dxfId="2300" priority="61062">
      <formula>$B954="Frontera"</formula>
    </cfRule>
    <cfRule type="expression" dxfId="2299" priority="61063">
      <formula>$B954="Cargado"</formula>
    </cfRule>
    <cfRule type="expression" dxfId="2302" priority="61060">
      <formula>$B954="Liberado"</formula>
    </cfRule>
    <cfRule type="expression" dxfId="2301" priority="61061">
      <formula>$B954="Descargado"</formula>
    </cfRule>
    <cfRule type="expression" dxfId="2298" priority="61064">
      <formula>$B954="Cancelado"</formula>
    </cfRule>
    <cfRule type="expression" dxfId="2" priority="61065">
      <formula>$B954="Confirmado"</formula>
    </cfRule>
    <cfRule type="expression" dxfId="2295" priority="61067">
      <formula>$B954="Arribado"</formula>
    </cfRule>
    <cfRule type="expression" dxfId="2296" priority="61066">
      <formula>$B954="Solicitado"</formula>
    </cfRule>
  </conditionalFormatting>
  <conditionalFormatting sqref="C955:H963 J955:K963 T955:U963 M955:P963 M965:P965 T965:U965 J965:K965 C965:H965 A955:A965">
    <cfRule type="expression" dxfId="2296" priority="60994">
      <formula>$B955="Solicitado"</formula>
    </cfRule>
    <cfRule type="expression" dxfId="2" priority="60993">
      <formula>$B955="Confirmado"</formula>
    </cfRule>
    <cfRule type="expression" dxfId="2298" priority="60992">
      <formula>$B955="Cancelado"</formula>
    </cfRule>
    <cfRule type="expression" dxfId="2299" priority="60991">
      <formula>$B955="Cargado"</formula>
    </cfRule>
    <cfRule type="expression" dxfId="2300" priority="60990">
      <formula>$B955="Frontera"</formula>
    </cfRule>
    <cfRule type="expression" dxfId="2301" priority="60989">
      <formula>$B955="Descargado"</formula>
    </cfRule>
    <cfRule type="expression" dxfId="2295" priority="60995">
      <formula>$B955="Arribado"</formula>
    </cfRule>
    <cfRule type="expression" dxfId="2302" priority="60988">
      <formula>$B955="Liberado"</formula>
    </cfRule>
  </conditionalFormatting>
  <conditionalFormatting sqref="C964:H964 J964:K964 T964:U964 M964:P964">
    <cfRule type="expression" dxfId="2300" priority="60950">
      <formula>$B964="Frontera"</formula>
    </cfRule>
    <cfRule type="expression" dxfId="2301" priority="60949">
      <formula>$B964="Descargado"</formula>
    </cfRule>
    <cfRule type="expression" dxfId="2299" priority="60951">
      <formula>$B964="Cargado"</formula>
    </cfRule>
    <cfRule type="expression" dxfId="2302" priority="60948">
      <formula>$B964="Liberado"</formula>
    </cfRule>
    <cfRule type="expression" dxfId="2295" priority="60955">
      <formula>$B964="Arribado"</formula>
    </cfRule>
    <cfRule type="expression" dxfId="2298" priority="60952">
      <formula>$B964="Cancelado"</formula>
    </cfRule>
    <cfRule type="expression" dxfId="2" priority="60953">
      <formula>$B964="Confirmado"</formula>
    </cfRule>
    <cfRule type="expression" dxfId="2296" priority="60954">
      <formula>$B964="Solicitado"</formula>
    </cfRule>
  </conditionalFormatting>
  <conditionalFormatting sqref="C977:H977 J977:K977 T977:U977 M977:P977 A980">
    <cfRule type="expression" dxfId="2295" priority="60379">
      <formula>$B977="Arribado"</formula>
    </cfRule>
    <cfRule type="expression" dxfId="2296" priority="60378">
      <formula>$B977="Solicitado"</formula>
    </cfRule>
    <cfRule type="expression" dxfId="2302" priority="60372">
      <formula>$B977="Liberado"</formula>
    </cfRule>
    <cfRule type="expression" dxfId="2301" priority="60373">
      <formula>$B977="Descargado"</formula>
    </cfRule>
    <cfRule type="expression" dxfId="2300" priority="60374">
      <formula>$B977="Frontera"</formula>
    </cfRule>
    <cfRule type="expression" dxfId="2299" priority="60375">
      <formula>$B977="Cargado"</formula>
    </cfRule>
    <cfRule type="expression" dxfId="2298" priority="60376">
      <formula>$B977="Cancelado"</formula>
    </cfRule>
    <cfRule type="expression" dxfId="2" priority="60377">
      <formula>$B977="Confirmado"</formula>
    </cfRule>
  </conditionalFormatting>
  <conditionalFormatting sqref="C980:H980 J980:K980 T980:U980 M980:P980">
    <cfRule type="expression" dxfId="2298" priority="60096">
      <formula>$B980="Cancelado"</formula>
    </cfRule>
    <cfRule type="expression" dxfId="2296" priority="60098">
      <formula>$B980="Solicitado"</formula>
    </cfRule>
    <cfRule type="expression" dxfId="2302" priority="60092">
      <formula>$B980="Liberado"</formula>
    </cfRule>
    <cfRule type="expression" dxfId="2" priority="60097">
      <formula>$B980="Confirmado"</formula>
    </cfRule>
    <cfRule type="expression" dxfId="2295" priority="60099">
      <formula>$B980="Arribado"</formula>
    </cfRule>
    <cfRule type="expression" dxfId="2299" priority="60095">
      <formula>$B980="Cargado"</formula>
    </cfRule>
    <cfRule type="expression" dxfId="2301" priority="60093">
      <formula>$B980="Descargado"</formula>
    </cfRule>
    <cfRule type="expression" dxfId="2300" priority="60094">
      <formula>$B980="Frontera"</formula>
    </cfRule>
  </conditionalFormatting>
  <conditionalFormatting sqref="C981:H981 J981:K981 T981:U981 M981:P981">
    <cfRule type="expression" dxfId="2296" priority="59754">
      <formula>$B981="Solicitado"</formula>
    </cfRule>
    <cfRule type="expression" dxfId="2299" priority="59751">
      <formula>$B981="Cargado"</formula>
    </cfRule>
    <cfRule type="expression" dxfId="2300" priority="59750">
      <formula>$B981="Frontera"</formula>
    </cfRule>
    <cfRule type="expression" dxfId="2" priority="59753">
      <formula>$B981="Confirmado"</formula>
    </cfRule>
    <cfRule type="expression" dxfId="2301" priority="59749">
      <formula>$B981="Descargado"</formula>
    </cfRule>
    <cfRule type="expression" dxfId="2298" priority="59752">
      <formula>$B981="Cancelado"</formula>
    </cfRule>
    <cfRule type="expression" dxfId="2302" priority="59748">
      <formula>$B981="Liberado"</formula>
    </cfRule>
    <cfRule type="expression" dxfId="2295" priority="59755">
      <formula>$B981="Arribado"</formula>
    </cfRule>
  </conditionalFormatting>
  <conditionalFormatting sqref="C982:H982 J982:K982 T982:U982 M982:P982">
    <cfRule type="expression" dxfId="2301" priority="59301">
      <formula>$B982="Descargado"</formula>
    </cfRule>
    <cfRule type="expression" dxfId="2300" priority="59302">
      <formula>$B982="Frontera"</formula>
    </cfRule>
    <cfRule type="expression" dxfId="2" priority="59305">
      <formula>$B982="Confirmado"</formula>
    </cfRule>
    <cfRule type="expression" dxfId="2298" priority="59304">
      <formula>$B982="Cancelado"</formula>
    </cfRule>
    <cfRule type="expression" dxfId="2302" priority="59300">
      <formula>$B982="Liberado"</formula>
    </cfRule>
    <cfRule type="expression" dxfId="2296" priority="59306">
      <formula>$B982="Solicitado"</formula>
    </cfRule>
    <cfRule type="expression" dxfId="2299" priority="59303">
      <formula>$B982="Cargado"</formula>
    </cfRule>
    <cfRule type="expression" dxfId="2295" priority="59307">
      <formula>$B982="Arribado"</formula>
    </cfRule>
  </conditionalFormatting>
  <conditionalFormatting sqref="C983:H987 J983:K987 T983:U987 M983:P987">
    <cfRule type="expression" dxfId="2295" priority="59667">
      <formula>$B983="Arribado"</formula>
    </cfRule>
    <cfRule type="expression" dxfId="2299" priority="59663">
      <formula>$B983="Cargado"</formula>
    </cfRule>
    <cfRule type="expression" dxfId="2298" priority="59664">
      <formula>$B983="Cancelado"</formula>
    </cfRule>
    <cfRule type="expression" dxfId="2" priority="59665">
      <formula>$B983="Confirmado"</formula>
    </cfRule>
    <cfRule type="expression" dxfId="2296" priority="59666">
      <formula>$B983="Solicitado"</formula>
    </cfRule>
    <cfRule type="expression" dxfId="2302" priority="59660">
      <formula>$B983="Liberado"</formula>
    </cfRule>
    <cfRule type="expression" dxfId="2300" priority="59662">
      <formula>$B983="Frontera"</formula>
    </cfRule>
    <cfRule type="expression" dxfId="2301" priority="59661">
      <formula>$B983="Descargado"</formula>
    </cfRule>
  </conditionalFormatting>
  <conditionalFormatting sqref="C988:H988 J988:K988 T988:U988 M988:P988">
    <cfRule type="expression" dxfId="2295" priority="58971">
      <formula>$B988="Arribado"</formula>
    </cfRule>
    <cfRule type="expression" dxfId="2299" priority="58967">
      <formula>$B988="Cargado"</formula>
    </cfRule>
    <cfRule type="expression" dxfId="2300" priority="58966">
      <formula>$B988="Frontera"</formula>
    </cfRule>
    <cfRule type="expression" dxfId="2298" priority="58968">
      <formula>$B988="Cancelado"</formula>
    </cfRule>
    <cfRule type="expression" dxfId="2301" priority="58965">
      <formula>$B988="Descargado"</formula>
    </cfRule>
    <cfRule type="expression" dxfId="2" priority="58969">
      <formula>$B988="Confirmado"</formula>
    </cfRule>
    <cfRule type="expression" dxfId="2296" priority="58970">
      <formula>$B988="Solicitado"</formula>
    </cfRule>
    <cfRule type="expression" dxfId="2302" priority="58964">
      <formula>$B988="Liberado"</formula>
    </cfRule>
  </conditionalFormatting>
  <conditionalFormatting sqref="C989:H989 J989:K989 T989:U989 M989:P989">
    <cfRule type="expression" dxfId="2299" priority="59575">
      <formula>$B989="Cargado"</formula>
    </cfRule>
    <cfRule type="expression" dxfId="2298" priority="59576">
      <formula>$B989="Cancelado"</formula>
    </cfRule>
    <cfRule type="expression" dxfId="2" priority="59577">
      <formula>$B989="Confirmado"</formula>
    </cfRule>
    <cfRule type="expression" dxfId="2296" priority="59578">
      <formula>$B989="Solicitado"</formula>
    </cfRule>
    <cfRule type="expression" dxfId="2295" priority="59579">
      <formula>$B989="Arribado"</formula>
    </cfRule>
    <cfRule type="expression" dxfId="2302" priority="59572">
      <formula>$B989="Liberado"</formula>
    </cfRule>
    <cfRule type="expression" dxfId="2301" priority="59573">
      <formula>$B989="Descargado"</formula>
    </cfRule>
    <cfRule type="expression" dxfId="2300" priority="59574">
      <formula>$B989="Frontera"</formula>
    </cfRule>
  </conditionalFormatting>
  <conditionalFormatting sqref="C990:H990 J990:K990 T990:U990 M990:P990">
    <cfRule type="expression" dxfId="2" priority="59217">
      <formula>$B990="Confirmado"</formula>
    </cfRule>
    <cfRule type="expression" dxfId="2298" priority="59216">
      <formula>$B990="Cancelado"</formula>
    </cfRule>
    <cfRule type="expression" dxfId="2299" priority="59215">
      <formula>$B990="Cargado"</formula>
    </cfRule>
    <cfRule type="expression" dxfId="2296" priority="59218">
      <formula>$B990="Solicitado"</formula>
    </cfRule>
    <cfRule type="expression" dxfId="2295" priority="59219">
      <formula>$B990="Arribado"</formula>
    </cfRule>
    <cfRule type="expression" dxfId="2302" priority="59212">
      <formula>$B990="Liberado"</formula>
    </cfRule>
    <cfRule type="expression" dxfId="2301" priority="59213">
      <formula>$B990="Descargado"</formula>
    </cfRule>
    <cfRule type="expression" dxfId="2300" priority="59214">
      <formula>$B990="Frontera"</formula>
    </cfRule>
  </conditionalFormatting>
  <conditionalFormatting sqref="C991:H991 J991:K991 T991:U991 M991:P991">
    <cfRule type="expression" dxfId="2302" priority="59044">
      <formula>$B991="Liberado"</formula>
    </cfRule>
    <cfRule type="expression" dxfId="2295" priority="59051">
      <formula>$B991="Arribado"</formula>
    </cfRule>
    <cfRule type="expression" dxfId="2299" priority="59047">
      <formula>$B991="Cargado"</formula>
    </cfRule>
    <cfRule type="expression" dxfId="2298" priority="59048">
      <formula>$B991="Cancelado"</formula>
    </cfRule>
    <cfRule type="expression" dxfId="2" priority="59049">
      <formula>$B991="Confirmado"</formula>
    </cfRule>
    <cfRule type="expression" dxfId="2296" priority="59050">
      <formula>$B991="Solicitado"</formula>
    </cfRule>
    <cfRule type="expression" dxfId="2301" priority="59045">
      <formula>$B991="Descargado"</formula>
    </cfRule>
    <cfRule type="expression" dxfId="2300" priority="59046">
      <formula>$B991="Frontera"</formula>
    </cfRule>
  </conditionalFormatting>
  <conditionalFormatting sqref="C992:H992 J992:K992 T992:U992 M992:P992">
    <cfRule type="expression" dxfId="2302" priority="59140">
      <formula>$B992="Liberado"</formula>
    </cfRule>
    <cfRule type="expression" dxfId="2296" priority="59146">
      <formula>$B992="Solicitado"</formula>
    </cfRule>
    <cfRule type="expression" dxfId="2" priority="59145">
      <formula>$B992="Confirmado"</formula>
    </cfRule>
    <cfRule type="expression" dxfId="2298" priority="59144">
      <formula>$B992="Cancelado"</formula>
    </cfRule>
    <cfRule type="expression" dxfId="2299" priority="59143">
      <formula>$B992="Cargado"</formula>
    </cfRule>
    <cfRule type="expression" dxfId="2300" priority="59142">
      <formula>$B992="Frontera"</formula>
    </cfRule>
    <cfRule type="expression" dxfId="2295" priority="59147">
      <formula>$B992="Arribado"</formula>
    </cfRule>
    <cfRule type="expression" dxfId="2301" priority="59141">
      <formula>$B992="Descargado"</formula>
    </cfRule>
  </conditionalFormatting>
  <conditionalFormatting sqref="C993:H993 J993:K993 T993:U993 M993:P993">
    <cfRule type="expression" dxfId="2295" priority="59459">
      <formula>$B993="Arribado"</formula>
    </cfRule>
    <cfRule type="expression" dxfId="2300" priority="59454">
      <formula>$B993="Frontera"</formula>
    </cfRule>
    <cfRule type="expression" dxfId="2296" priority="59458">
      <formula>$B993="Solicitado"</formula>
    </cfRule>
    <cfRule type="expression" dxfId="2302" priority="59452">
      <formula>$B993="Liberado"</formula>
    </cfRule>
    <cfRule type="expression" dxfId="2301" priority="59453">
      <formula>$B993="Descargado"</formula>
    </cfRule>
    <cfRule type="expression" dxfId="2299" priority="59455">
      <formula>$B993="Cargado"</formula>
    </cfRule>
    <cfRule type="expression" dxfId="2298" priority="59456">
      <formula>$B993="Cancelado"</formula>
    </cfRule>
    <cfRule type="expression" dxfId="2" priority="59457">
      <formula>$B993="Confirmado"</formula>
    </cfRule>
  </conditionalFormatting>
  <conditionalFormatting sqref="C994:H994 J994:K994 T994:U994 M994:P994">
    <cfRule type="expression" dxfId="2299" priority="59399">
      <formula>$B994="Cargado"</formula>
    </cfRule>
    <cfRule type="expression" dxfId="2300" priority="59398">
      <formula>$B994="Frontera"</formula>
    </cfRule>
    <cfRule type="expression" dxfId="2302" priority="59396">
      <formula>$B994="Liberado"</formula>
    </cfRule>
    <cfRule type="expression" dxfId="2298" priority="59400">
      <formula>$B994="Cancelado"</formula>
    </cfRule>
    <cfRule type="expression" dxfId="2295" priority="59403">
      <formula>$B994="Arribado"</formula>
    </cfRule>
    <cfRule type="expression" dxfId="2296" priority="59402">
      <formula>$B994="Solicitado"</formula>
    </cfRule>
    <cfRule type="expression" dxfId="2" priority="59401">
      <formula>$B994="Confirmado"</formula>
    </cfRule>
    <cfRule type="expression" dxfId="2301" priority="59397">
      <formula>$B994="Descargado"</formula>
    </cfRule>
  </conditionalFormatting>
  <conditionalFormatting sqref="C995:H995 J995:K995 T995:U995 M995:P995">
    <cfRule type="expression" dxfId="2300" priority="58886">
      <formula>$B995="Frontera"</formula>
    </cfRule>
    <cfRule type="expression" dxfId="2296" priority="58890">
      <formula>$B995="Solicitado"</formula>
    </cfRule>
    <cfRule type="expression" dxfId="2299" priority="58887">
      <formula>$B995="Cargado"</formula>
    </cfRule>
    <cfRule type="expression" dxfId="2298" priority="58888">
      <formula>$B995="Cancelado"</formula>
    </cfRule>
    <cfRule type="expression" dxfId="2295" priority="58891">
      <formula>$B995="Arribado"</formula>
    </cfRule>
    <cfRule type="expression" dxfId="2" priority="58889">
      <formula>$B995="Confirmado"</formula>
    </cfRule>
    <cfRule type="expression" dxfId="2302" priority="58884">
      <formula>$B995="Liberado"</formula>
    </cfRule>
    <cfRule type="expression" dxfId="2301" priority="58885">
      <formula>$B995="Descargado"</formula>
    </cfRule>
  </conditionalFormatting>
  <conditionalFormatting sqref="C996:H1000 J996:K1000 T996:U1000 M996:P1000">
    <cfRule type="expression" dxfId="2298" priority="58800">
      <formula>$B996="Cancelado"</formula>
    </cfRule>
    <cfRule type="expression" dxfId="2295" priority="58803">
      <formula>$B996="Arribado"</formula>
    </cfRule>
    <cfRule type="expression" dxfId="2300" priority="58798">
      <formula>$B996="Frontera"</formula>
    </cfRule>
    <cfRule type="expression" dxfId="2296" priority="58802">
      <formula>$B996="Solicitado"</formula>
    </cfRule>
    <cfRule type="expression" dxfId="2299" priority="58799">
      <formula>$B996="Cargado"</formula>
    </cfRule>
    <cfRule type="expression" dxfId="2301" priority="58797">
      <formula>$B996="Descargado"</formula>
    </cfRule>
    <cfRule type="expression" dxfId="2302" priority="58796">
      <formula>$B996="Liberado"</formula>
    </cfRule>
    <cfRule type="expression" dxfId="2" priority="58801">
      <formula>$B996="Confirmado"</formula>
    </cfRule>
  </conditionalFormatting>
  <conditionalFormatting sqref="C1001:H1001 J1001:K1001 T1001:U1001 M1001:P1001">
    <cfRule type="expression" dxfId="2295" priority="58451">
      <formula>$B1001="Arribado"</formula>
    </cfRule>
    <cfRule type="expression" dxfId="2302" priority="58444">
      <formula>$B1001="Liberado"</formula>
    </cfRule>
    <cfRule type="expression" dxfId="2301" priority="58445">
      <formula>$B1001="Descargado"</formula>
    </cfRule>
    <cfRule type="expression" dxfId="2300" priority="58446">
      <formula>$B1001="Frontera"</formula>
    </cfRule>
    <cfRule type="expression" dxfId="2299" priority="58447">
      <formula>$B1001="Cargado"</formula>
    </cfRule>
    <cfRule type="expression" dxfId="2298" priority="58448">
      <formula>$B1001="Cancelado"</formula>
    </cfRule>
    <cfRule type="expression" dxfId="2" priority="58449">
      <formula>$B1001="Confirmado"</formula>
    </cfRule>
    <cfRule type="expression" dxfId="2296" priority="58450">
      <formula>$B1001="Solicitado"</formula>
    </cfRule>
  </conditionalFormatting>
  <conditionalFormatting sqref="C1002:H1002 J1002:K1002 T1002:U1002 M1002:P1002">
    <cfRule type="expression" dxfId="2302" priority="58268">
      <formula>$B1002="Liberado"</formula>
    </cfRule>
    <cfRule type="expression" dxfId="2301" priority="58269">
      <formula>$B1002="Descargado"</formula>
    </cfRule>
    <cfRule type="expression" dxfId="2300" priority="58270">
      <formula>$B1002="Frontera"</formula>
    </cfRule>
    <cfRule type="expression" dxfId="2299" priority="58271">
      <formula>$B1002="Cargado"</formula>
    </cfRule>
    <cfRule type="expression" dxfId="2298" priority="58272">
      <formula>$B1002="Cancelado"</formula>
    </cfRule>
    <cfRule type="expression" dxfId="2" priority="58273">
      <formula>$B1002="Confirmado"</formula>
    </cfRule>
    <cfRule type="expression" dxfId="2296" priority="58274">
      <formula>$B1002="Solicitado"</formula>
    </cfRule>
    <cfRule type="expression" dxfId="2295" priority="58275">
      <formula>$B1002="Arribado"</formula>
    </cfRule>
  </conditionalFormatting>
  <conditionalFormatting sqref="C1003:H1004 J1003:K1004 T1003:U1004 M1003:P1004">
    <cfRule type="expression" dxfId="2296" priority="58682">
      <formula>$B1003="Solicitado"</formula>
    </cfRule>
    <cfRule type="expression" dxfId="2" priority="58681">
      <formula>$B1003="Confirmado"</formula>
    </cfRule>
    <cfRule type="expression" dxfId="2295" priority="58683">
      <formula>$B1003="Arribado"</formula>
    </cfRule>
    <cfRule type="expression" dxfId="2298" priority="58680">
      <formula>$B1003="Cancelado"</formula>
    </cfRule>
    <cfRule type="expression" dxfId="2302" priority="58676">
      <formula>$B1003="Liberado"</formula>
    </cfRule>
    <cfRule type="expression" dxfId="2301" priority="58677">
      <formula>$B1003="Descargado"</formula>
    </cfRule>
    <cfRule type="expression" dxfId="2300" priority="58678">
      <formula>$B1003="Frontera"</formula>
    </cfRule>
    <cfRule type="expression" dxfId="2299" priority="58679">
      <formula>$B1003="Cargado"</formula>
    </cfRule>
  </conditionalFormatting>
  <conditionalFormatting sqref="C1005:H1005 J1005:K1005 T1005:U1005 M1005:P1005">
    <cfRule type="expression" dxfId="2295" priority="58619">
      <formula>$B1005="Arribado"</formula>
    </cfRule>
    <cfRule type="expression" dxfId="2296" priority="58618">
      <formula>$B1005="Solicitado"</formula>
    </cfRule>
    <cfRule type="expression" dxfId="2" priority="58617">
      <formula>$B1005="Confirmado"</formula>
    </cfRule>
    <cfRule type="expression" dxfId="2299" priority="58615">
      <formula>$B1005="Cargado"</formula>
    </cfRule>
    <cfRule type="expression" dxfId="2300" priority="58614">
      <formula>$B1005="Frontera"</formula>
    </cfRule>
    <cfRule type="expression" dxfId="2301" priority="58613">
      <formula>$B1005="Descargado"</formula>
    </cfRule>
    <cfRule type="expression" dxfId="2302" priority="58612">
      <formula>$B1005="Liberado"</formula>
    </cfRule>
    <cfRule type="expression" dxfId="2298" priority="58616">
      <formula>$B1005="Cancelado"</formula>
    </cfRule>
  </conditionalFormatting>
  <conditionalFormatting sqref="C1006:H1006 J1006:K1006 T1006:U1006 M1006:P1006">
    <cfRule type="expression" dxfId="2299" priority="58351">
      <formula>$B1006="Cargado"</formula>
    </cfRule>
    <cfRule type="expression" dxfId="2" priority="58353">
      <formula>$B1006="Confirmado"</formula>
    </cfRule>
    <cfRule type="expression" dxfId="2298" priority="58352">
      <formula>$B1006="Cancelado"</formula>
    </cfRule>
    <cfRule type="expression" dxfId="2295" priority="58355">
      <formula>$B1006="Arribado"</formula>
    </cfRule>
    <cfRule type="expression" dxfId="2296" priority="58354">
      <formula>$B1006="Solicitado"</formula>
    </cfRule>
    <cfRule type="expression" dxfId="2302" priority="58348">
      <formula>$B1006="Liberado"</formula>
    </cfRule>
    <cfRule type="expression" dxfId="2301" priority="58349">
      <formula>$B1006="Descargado"</formula>
    </cfRule>
    <cfRule type="expression" dxfId="2300" priority="58350">
      <formula>$B1006="Frontera"</formula>
    </cfRule>
  </conditionalFormatting>
  <conditionalFormatting sqref="C1007:H1007 J1007:K1007 T1007:U1007 M1007:P1007">
    <cfRule type="expression" dxfId="2" priority="58529">
      <formula>$B1007="Confirmado"</formula>
    </cfRule>
    <cfRule type="expression" dxfId="2295" priority="58531">
      <formula>$B1007="Arribado"</formula>
    </cfRule>
    <cfRule type="expression" dxfId="2302" priority="58524">
      <formula>$B1007="Liberado"</formula>
    </cfRule>
    <cfRule type="expression" dxfId="2296" priority="58530">
      <formula>$B1007="Solicitado"</formula>
    </cfRule>
    <cfRule type="expression" dxfId="2301" priority="58525">
      <formula>$B1007="Descargado"</formula>
    </cfRule>
    <cfRule type="expression" dxfId="2300" priority="58526">
      <formula>$B1007="Frontera"</formula>
    </cfRule>
    <cfRule type="expression" dxfId="2299" priority="58527">
      <formula>$B1007="Cargado"</formula>
    </cfRule>
    <cfRule type="expression" dxfId="2298" priority="58528">
      <formula>$B1007="Cancelado"</formula>
    </cfRule>
  </conditionalFormatting>
  <conditionalFormatting sqref="C1008:H1008 J1008:K1008 T1008:U1008 M1008:P1008 C1009">
    <cfRule type="expression" dxfId="2300" priority="58150">
      <formula>$B1008="Frontera"</formula>
    </cfRule>
    <cfRule type="expression" dxfId="2295" priority="58155">
      <formula>$B1008="Arribado"</formula>
    </cfRule>
    <cfRule type="expression" dxfId="2296" priority="58154">
      <formula>$B1008="Solicitado"</formula>
    </cfRule>
    <cfRule type="expression" dxfId="2" priority="58153">
      <formula>$B1008="Confirmado"</formula>
    </cfRule>
    <cfRule type="expression" dxfId="2299" priority="58151">
      <formula>$B1008="Cargado"</formula>
    </cfRule>
    <cfRule type="expression" dxfId="2301" priority="58149">
      <formula>$B1008="Descargado"</formula>
    </cfRule>
    <cfRule type="expression" dxfId="2302" priority="58148">
      <formula>$B1008="Liberado"</formula>
    </cfRule>
    <cfRule type="expression" dxfId="2298" priority="58152">
      <formula>$B1008="Cancelado"</formula>
    </cfRule>
  </conditionalFormatting>
  <conditionalFormatting sqref="C1010:H1014 J1009:K1014 T1009:U1014 M1009:P1014 D1009:H1009">
    <cfRule type="expression" dxfId="2300" priority="58062">
      <formula>$B1009="Frontera"</formula>
    </cfRule>
    <cfRule type="expression" dxfId="2301" priority="58061">
      <formula>$B1009="Descargado"</formula>
    </cfRule>
    <cfRule type="expression" dxfId="2299" priority="58063">
      <formula>$B1009="Cargado"</formula>
    </cfRule>
    <cfRule type="expression" dxfId="2298" priority="58064">
      <formula>$B1009="Cancelado"</formula>
    </cfRule>
    <cfRule type="expression" dxfId="2" priority="58065">
      <formula>$B1009="Confirmado"</formula>
    </cfRule>
    <cfRule type="expression" dxfId="2296" priority="58066">
      <formula>$B1009="Solicitado"</formula>
    </cfRule>
    <cfRule type="expression" dxfId="2295" priority="58067">
      <formula>$B1009="Arribado"</formula>
    </cfRule>
    <cfRule type="expression" dxfId="2302" priority="58060">
      <formula>$B1009="Liberado"</formula>
    </cfRule>
  </conditionalFormatting>
  <conditionalFormatting sqref="C1015:H1015 J1015:K1015 T1015:U1015 M1015:P1015">
    <cfRule type="expression" dxfId="2295" priority="58011">
      <formula>$B1015="Arribado"</formula>
    </cfRule>
    <cfRule type="expression" dxfId="2302" priority="58004">
      <formula>$B1015="Liberado"</formula>
    </cfRule>
    <cfRule type="expression" dxfId="2296" priority="58010">
      <formula>$B1015="Solicitado"</formula>
    </cfRule>
    <cfRule type="expression" dxfId="2300" priority="58006">
      <formula>$B1015="Frontera"</formula>
    </cfRule>
    <cfRule type="expression" dxfId="2301" priority="58005">
      <formula>$B1015="Descargado"</formula>
    </cfRule>
    <cfRule type="expression" dxfId="2" priority="58009">
      <formula>$B1015="Confirmado"</formula>
    </cfRule>
    <cfRule type="expression" dxfId="2299" priority="58007">
      <formula>$B1015="Cargado"</formula>
    </cfRule>
    <cfRule type="expression" dxfId="2298" priority="58008">
      <formula>$B1015="Cancelado"</formula>
    </cfRule>
  </conditionalFormatting>
  <conditionalFormatting sqref="C1016:H1017 J1016:K1017 T1016:U1017 M1016:P1017">
    <cfRule type="expression" dxfId="2296" priority="57562">
      <formula>$B1016="Solicitado"</formula>
    </cfRule>
    <cfRule type="expression" dxfId="2295" priority="57563">
      <formula>$B1016="Arribado"</formula>
    </cfRule>
    <cfRule type="expression" dxfId="2" priority="57561">
      <formula>$B1016="Confirmado"</formula>
    </cfRule>
    <cfRule type="expression" dxfId="2298" priority="57560">
      <formula>$B1016="Cancelado"</formula>
    </cfRule>
    <cfRule type="expression" dxfId="2302" priority="57556">
      <formula>$B1016="Liberado"</formula>
    </cfRule>
    <cfRule type="expression" dxfId="2299" priority="57559">
      <formula>$B1016="Cargado"</formula>
    </cfRule>
    <cfRule type="expression" dxfId="2300" priority="57558">
      <formula>$B1016="Frontera"</formula>
    </cfRule>
    <cfRule type="expression" dxfId="2301" priority="57557">
      <formula>$B1016="Descargado"</formula>
    </cfRule>
  </conditionalFormatting>
  <conditionalFormatting sqref="C1018:H1019 J1018:K1019 T1018:U1019 M1018:P1019">
    <cfRule type="expression" dxfId="2302" priority="57916">
      <formula>$B1018="Liberado"</formula>
    </cfRule>
    <cfRule type="expression" dxfId="2301" priority="57917">
      <formula>$B1018="Descargado"</formula>
    </cfRule>
    <cfRule type="expression" dxfId="2299" priority="57919">
      <formula>$B1018="Cargado"</formula>
    </cfRule>
    <cfRule type="expression" dxfId="2300" priority="57918">
      <formula>$B1018="Frontera"</formula>
    </cfRule>
    <cfRule type="expression" dxfId="2298" priority="57920">
      <formula>$B1018="Cancelado"</formula>
    </cfRule>
    <cfRule type="expression" dxfId="2" priority="57921">
      <formula>$B1018="Confirmado"</formula>
    </cfRule>
    <cfRule type="expression" dxfId="2296" priority="57922">
      <formula>$B1018="Solicitado"</formula>
    </cfRule>
    <cfRule type="expression" dxfId="2295" priority="57923">
      <formula>$B1018="Arribado"</formula>
    </cfRule>
  </conditionalFormatting>
  <conditionalFormatting sqref="C1020:H1020 J1020:K1020 T1020:U1020 M1020:P1020">
    <cfRule type="expression" dxfId="2299" priority="57831">
      <formula>$B1020="Cargado"</formula>
    </cfRule>
    <cfRule type="expression" dxfId="2302" priority="57828">
      <formula>$B1020="Liberado"</formula>
    </cfRule>
    <cfRule type="expression" dxfId="2295" priority="57835">
      <formula>$B1020="Arribado"</formula>
    </cfRule>
    <cfRule type="expression" dxfId="2300" priority="57830">
      <formula>$B1020="Frontera"</formula>
    </cfRule>
    <cfRule type="expression" dxfId="2298" priority="57832">
      <formula>$B1020="Cancelado"</formula>
    </cfRule>
    <cfRule type="expression" dxfId="2" priority="57833">
      <formula>$B1020="Confirmado"</formula>
    </cfRule>
    <cfRule type="expression" dxfId="2296" priority="57834">
      <formula>$B1020="Solicitado"</formula>
    </cfRule>
    <cfRule type="expression" dxfId="2301" priority="57829">
      <formula>$B1020="Descargado"</formula>
    </cfRule>
  </conditionalFormatting>
  <conditionalFormatting sqref="C1021:H1021 J1021:K1021 T1021:U1021 M1021:P1021">
    <cfRule type="expression" dxfId="2302" priority="57732">
      <formula>$B1021="Liberado"</formula>
    </cfRule>
    <cfRule type="expression" dxfId="2301" priority="57733">
      <formula>$B1021="Descargado"</formula>
    </cfRule>
    <cfRule type="expression" dxfId="2295" priority="57739">
      <formula>$B1021="Arribado"</formula>
    </cfRule>
    <cfRule type="expression" dxfId="2300" priority="57734">
      <formula>$B1021="Frontera"</formula>
    </cfRule>
    <cfRule type="expression" dxfId="2296" priority="57738">
      <formula>$B1021="Solicitado"</formula>
    </cfRule>
    <cfRule type="expression" dxfId="2" priority="57737">
      <formula>$B1021="Confirmado"</formula>
    </cfRule>
    <cfRule type="expression" dxfId="2298" priority="57736">
      <formula>$B1021="Cancelado"</formula>
    </cfRule>
    <cfRule type="expression" dxfId="2299" priority="57735">
      <formula>$B1021="Cargado"</formula>
    </cfRule>
  </conditionalFormatting>
  <conditionalFormatting sqref="C1022:H1022 J1022:K1022 T1022:U1022 M1022:P1022">
    <cfRule type="expression" dxfId="2299" priority="57447">
      <formula>$B1022="Cargado"</formula>
    </cfRule>
    <cfRule type="expression" dxfId="2298" priority="57448">
      <formula>$B1022="Cancelado"</formula>
    </cfRule>
    <cfRule type="expression" dxfId="2302" priority="57444">
      <formula>$B1022="Liberado"</formula>
    </cfRule>
    <cfRule type="expression" dxfId="2301" priority="57445">
      <formula>$B1022="Descargado"</formula>
    </cfRule>
    <cfRule type="expression" dxfId="2300" priority="57446">
      <formula>$B1022="Frontera"</formula>
    </cfRule>
    <cfRule type="expression" dxfId="2" priority="57449">
      <formula>$B1022="Confirmado"</formula>
    </cfRule>
    <cfRule type="expression" dxfId="2296" priority="57450">
      <formula>$B1022="Solicitado"</formula>
    </cfRule>
    <cfRule type="expression" dxfId="2295" priority="57451">
      <formula>$B1022="Arribado"</formula>
    </cfRule>
  </conditionalFormatting>
  <conditionalFormatting sqref="C1023:H1025 J1023:K1025 T1023:U1025 M1023:P1025">
    <cfRule type="expression" dxfId="2296" priority="57362">
      <formula>$B1023="Solicitado"</formula>
    </cfRule>
    <cfRule type="expression" dxfId="2" priority="57361">
      <formula>$B1023="Confirmado"</formula>
    </cfRule>
    <cfRule type="expression" dxfId="2302" priority="57356">
      <formula>$B1023="Liberado"</formula>
    </cfRule>
    <cfRule type="expression" dxfId="2301" priority="57357">
      <formula>$B1023="Descargado"</formula>
    </cfRule>
    <cfRule type="expression" dxfId="2295" priority="57363">
      <formula>$B1023="Arribado"</formula>
    </cfRule>
    <cfRule type="expression" dxfId="2298" priority="57360">
      <formula>$B1023="Cancelado"</formula>
    </cfRule>
    <cfRule type="expression" dxfId="2299" priority="57359">
      <formula>$B1023="Cargado"</formula>
    </cfRule>
    <cfRule type="expression" dxfId="2300" priority="57358">
      <formula>$B1023="Frontera"</formula>
    </cfRule>
  </conditionalFormatting>
  <conditionalFormatting sqref="C1026:H1026 J1026:K1026 T1026:U1026 M1026:P1026">
    <cfRule type="expression" dxfId="2300" priority="56806">
      <formula>$B1026="Frontera"</formula>
    </cfRule>
    <cfRule type="expression" dxfId="2301" priority="56805">
      <formula>$B1026="Descargado"</formula>
    </cfRule>
    <cfRule type="expression" dxfId="2299" priority="56807">
      <formula>$B1026="Cargado"</formula>
    </cfRule>
    <cfRule type="expression" dxfId="2298" priority="56808">
      <formula>$B1026="Cancelado"</formula>
    </cfRule>
    <cfRule type="expression" dxfId="2" priority="56809">
      <formula>$B1026="Confirmado"</formula>
    </cfRule>
    <cfRule type="expression" dxfId="2295" priority="56811">
      <formula>$B1026="Arribado"</formula>
    </cfRule>
    <cfRule type="expression" dxfId="2296" priority="56810">
      <formula>$B1026="Solicitado"</formula>
    </cfRule>
    <cfRule type="expression" dxfId="2302" priority="56804">
      <formula>$B1026="Liberado"</formula>
    </cfRule>
  </conditionalFormatting>
  <conditionalFormatting sqref="C1027:H1027 J1027:K1027 T1027:U1027 M1027:P1027">
    <cfRule type="expression" dxfId="2296" priority="57274">
      <formula>$B1027="Solicitado"</formula>
    </cfRule>
    <cfRule type="expression" dxfId="2" priority="57273">
      <formula>$B1027="Confirmado"</formula>
    </cfRule>
    <cfRule type="expression" dxfId="2298" priority="57272">
      <formula>$B1027="Cancelado"</formula>
    </cfRule>
    <cfRule type="expression" dxfId="2299" priority="57271">
      <formula>$B1027="Cargado"</formula>
    </cfRule>
    <cfRule type="expression" dxfId="2300" priority="57270">
      <formula>$B1027="Frontera"</formula>
    </cfRule>
    <cfRule type="expression" dxfId="2301" priority="57269">
      <formula>$B1027="Descargado"</formula>
    </cfRule>
    <cfRule type="expression" dxfId="2302" priority="57268">
      <formula>$B1027="Liberado"</formula>
    </cfRule>
    <cfRule type="expression" dxfId="2295" priority="57275">
      <formula>$B1027="Arribado"</formula>
    </cfRule>
  </conditionalFormatting>
  <conditionalFormatting sqref="C1028:H1028 J1028:K1028 M1028:P1028 M1030:P1030 J1030:K1030 C1030:H1030 T1028:U1030">
    <cfRule type="expression" dxfId="2298" priority="57184">
      <formula>$B1028="Cancelado"</formula>
    </cfRule>
    <cfRule type="expression" dxfId="2299" priority="57183">
      <formula>$B1028="Cargado"</formula>
    </cfRule>
    <cfRule type="expression" dxfId="2300" priority="57182">
      <formula>$B1028="Frontera"</formula>
    </cfRule>
    <cfRule type="expression" dxfId="2301" priority="57181">
      <formula>$B1028="Descargado"</formula>
    </cfRule>
    <cfRule type="expression" dxfId="2302" priority="57180">
      <formula>$B1028="Liberado"</formula>
    </cfRule>
    <cfRule type="expression" dxfId="2" priority="57185">
      <formula>$B1028="Confirmado"</formula>
    </cfRule>
    <cfRule type="expression" dxfId="2296" priority="57186">
      <formula>$B1028="Solicitado"</formula>
    </cfRule>
    <cfRule type="expression" dxfId="2295" priority="57187">
      <formula>$B1028="Arribado"</formula>
    </cfRule>
  </conditionalFormatting>
  <conditionalFormatting sqref="C1029:H1029 J1029:K1029 M1029:P1029">
    <cfRule type="expression" dxfId="2295" priority="56723">
      <formula>$B1029="Arribado"</formula>
    </cfRule>
    <cfRule type="expression" dxfId="2" priority="56721">
      <formula>$B1029="Confirmado"</formula>
    </cfRule>
    <cfRule type="expression" dxfId="2296" priority="56722">
      <formula>$B1029="Solicitado"</formula>
    </cfRule>
    <cfRule type="expression" dxfId="2302" priority="56716">
      <formula>$B1029="Liberado"</formula>
    </cfRule>
    <cfRule type="expression" dxfId="2301" priority="56717">
      <formula>$B1029="Descargado"</formula>
    </cfRule>
    <cfRule type="expression" dxfId="2300" priority="56718">
      <formula>$B1029="Frontera"</formula>
    </cfRule>
    <cfRule type="expression" dxfId="2299" priority="56719">
      <formula>$B1029="Cargado"</formula>
    </cfRule>
    <cfRule type="expression" dxfId="2298" priority="56720">
      <formula>$B1029="Cancelado"</formula>
    </cfRule>
  </conditionalFormatting>
  <conditionalFormatting sqref="C1033:H1033 J1033:K1033 T1033:U1033 M1033:P1033">
    <cfRule type="expression" dxfId="2301" priority="56893">
      <formula>$B1033="Descargado"</formula>
    </cfRule>
    <cfRule type="expression" dxfId="2" priority="56897">
      <formula>$B1033="Confirmado"</formula>
    </cfRule>
    <cfRule type="expression" dxfId="2296" priority="56898">
      <formula>$B1033="Solicitado"</formula>
    </cfRule>
    <cfRule type="expression" dxfId="2295" priority="56899">
      <formula>$B1033="Arribado"</formula>
    </cfRule>
    <cfRule type="expression" dxfId="2302" priority="56892">
      <formula>$B1033="Liberado"</formula>
    </cfRule>
    <cfRule type="expression" dxfId="2298" priority="56896">
      <formula>$B1033="Cancelado"</formula>
    </cfRule>
    <cfRule type="expression" dxfId="2300" priority="56894">
      <formula>$B1033="Frontera"</formula>
    </cfRule>
    <cfRule type="expression" dxfId="2299" priority="56895">
      <formula>$B1033="Cargado"</formula>
    </cfRule>
  </conditionalFormatting>
  <conditionalFormatting sqref="C1034:H1034 J1034:K1034 T1034:U1034 M1034:P1034">
    <cfRule type="expression" dxfId="2300" priority="56526">
      <formula>$B1034="Frontera"</formula>
    </cfRule>
    <cfRule type="expression" dxfId="2299" priority="56527">
      <formula>$B1034="Cargado"</formula>
    </cfRule>
    <cfRule type="expression" dxfId="2298" priority="56528">
      <formula>$B1034="Cancelado"</formula>
    </cfRule>
    <cfRule type="expression" dxfId="2" priority="56529">
      <formula>$B1034="Confirmado"</formula>
    </cfRule>
    <cfRule type="expression" dxfId="2296" priority="56530">
      <formula>$B1034="Solicitado"</formula>
    </cfRule>
    <cfRule type="expression" dxfId="2295" priority="56531">
      <formula>$B1034="Arribado"</formula>
    </cfRule>
    <cfRule type="expression" dxfId="2302" priority="56524">
      <formula>$B1034="Liberado"</formula>
    </cfRule>
    <cfRule type="expression" dxfId="2301" priority="56525">
      <formula>$B1034="Descargado"</formula>
    </cfRule>
  </conditionalFormatting>
  <conditionalFormatting sqref="C1040:H1040 J1040:K1040 T1040:U1040 M1040:P1040 M1044:P1049 J1044:K1049 C1044:H1049 C1054:H1054 J1054:K1054 T1054:U1054 M1054:P1054 T1044:U1049">
    <cfRule type="expression" dxfId="2300" priority="56334">
      <formula>$B1040="Frontera"</formula>
    </cfRule>
    <cfRule type="expression" dxfId="2302" priority="56332">
      <formula>$B1040="Liberado"</formula>
    </cfRule>
    <cfRule type="expression" dxfId="2299" priority="56335">
      <formula>$B1040="Cargado"</formula>
    </cfRule>
    <cfRule type="expression" dxfId="2298" priority="56336">
      <formula>$B1040="Cancelado"</formula>
    </cfRule>
    <cfRule type="expression" dxfId="2" priority="56337">
      <formula>$B1040="Confirmado"</formula>
    </cfRule>
    <cfRule type="expression" dxfId="2296" priority="56338">
      <formula>$B1040="Solicitado"</formula>
    </cfRule>
    <cfRule type="expression" dxfId="2295" priority="56339">
      <formula>$B1040="Arribado"</formula>
    </cfRule>
    <cfRule type="expression" dxfId="2301" priority="56333">
      <formula>$B1040="Descargado"</formula>
    </cfRule>
  </conditionalFormatting>
  <conditionalFormatting sqref="C1041:H1041 J1041:K1041 T1041:U1041 M1041:P1041">
    <cfRule type="expression" dxfId="2302" priority="55772">
      <formula>$B1041="Liberado"</formula>
    </cfRule>
    <cfRule type="expression" dxfId="2296" priority="55778">
      <formula>$B1041="Solicitado"</formula>
    </cfRule>
    <cfRule type="expression" dxfId="2295" priority="55779">
      <formula>$B1041="Arribado"</formula>
    </cfRule>
    <cfRule type="expression" dxfId="2" priority="55777">
      <formula>$B1041="Confirmado"</formula>
    </cfRule>
    <cfRule type="expression" dxfId="2298" priority="55776">
      <formula>$B1041="Cancelado"</formula>
    </cfRule>
    <cfRule type="expression" dxfId="2299" priority="55775">
      <formula>$B1041="Cargado"</formula>
    </cfRule>
    <cfRule type="expression" dxfId="2300" priority="55774">
      <formula>$B1041="Frontera"</formula>
    </cfRule>
    <cfRule type="expression" dxfId="2301" priority="55773">
      <formula>$B1041="Descargado"</formula>
    </cfRule>
  </conditionalFormatting>
  <conditionalFormatting sqref="C1042:H1043 J1042:K1043 T1042:U1043 M1042:P1043">
    <cfRule type="expression" dxfId="2301" priority="55045">
      <formula>$B1042="Descargado"</formula>
    </cfRule>
    <cfRule type="expression" dxfId="2302" priority="55044">
      <formula>$B1042="Liberado"</formula>
    </cfRule>
    <cfRule type="expression" dxfId="2299" priority="55047">
      <formula>$B1042="Cargado"</formula>
    </cfRule>
    <cfRule type="expression" dxfId="2298" priority="55048">
      <formula>$B1042="Cancelado"</formula>
    </cfRule>
    <cfRule type="expression" dxfId="2" priority="55049">
      <formula>$B1042="Confirmado"</formula>
    </cfRule>
    <cfRule type="expression" dxfId="2296" priority="55050">
      <formula>$B1042="Solicitado"</formula>
    </cfRule>
    <cfRule type="expression" dxfId="2295" priority="55051">
      <formula>$B1042="Arribado"</formula>
    </cfRule>
    <cfRule type="expression" dxfId="2300" priority="55046">
      <formula>$B1042="Frontera"</formula>
    </cfRule>
  </conditionalFormatting>
  <conditionalFormatting sqref="C1050:H1050 J1050:K1050 T1050:U1050 M1050:P1050">
    <cfRule type="expression" dxfId="2298" priority="55584">
      <formula>$B1050="Cancelado"</formula>
    </cfRule>
    <cfRule type="expression" dxfId="2" priority="55585">
      <formula>$B1050="Confirmado"</formula>
    </cfRule>
    <cfRule type="expression" dxfId="2296" priority="55586">
      <formula>$B1050="Solicitado"</formula>
    </cfRule>
    <cfRule type="expression" dxfId="2295" priority="55587">
      <formula>$B1050="Arribado"</formula>
    </cfRule>
    <cfRule type="expression" dxfId="2301" priority="55581">
      <formula>$B1050="Descargado"</formula>
    </cfRule>
    <cfRule type="expression" dxfId="2302" priority="55580">
      <formula>$B1050="Liberado"</formula>
    </cfRule>
    <cfRule type="expression" dxfId="2300" priority="55582">
      <formula>$B1050="Frontera"</formula>
    </cfRule>
    <cfRule type="expression" dxfId="2299" priority="55583">
      <formula>$B1050="Cargado"</formula>
    </cfRule>
  </conditionalFormatting>
  <conditionalFormatting sqref="C1051:H1051 J1051:K1051 T1051:U1051 M1051:P1051">
    <cfRule type="expression" dxfId="2298" priority="55496">
      <formula>$B1051="Cancelado"</formula>
    </cfRule>
    <cfRule type="expression" dxfId="2295" priority="55499">
      <formula>$B1051="Arribado"</formula>
    </cfRule>
    <cfRule type="expression" dxfId="2302" priority="55492">
      <formula>$B1051="Liberado"</formula>
    </cfRule>
    <cfRule type="expression" dxfId="2301" priority="55493">
      <formula>$B1051="Descargado"</formula>
    </cfRule>
    <cfRule type="expression" dxfId="2299" priority="55495">
      <formula>$B1051="Cargado"</formula>
    </cfRule>
    <cfRule type="expression" dxfId="2296" priority="55498">
      <formula>$B1051="Solicitado"</formula>
    </cfRule>
    <cfRule type="expression" dxfId="2300" priority="55494">
      <formula>$B1051="Frontera"</formula>
    </cfRule>
    <cfRule type="expression" dxfId="2" priority="55497">
      <formula>$B1051="Confirmado"</formula>
    </cfRule>
  </conditionalFormatting>
  <conditionalFormatting sqref="C1052:H1052 J1052:K1052 T1052:U1052 M1052:P1052">
    <cfRule type="expression" dxfId="2" priority="55409">
      <formula>$B1052="Confirmado"</formula>
    </cfRule>
    <cfRule type="expression" dxfId="2295" priority="55411">
      <formula>$B1052="Arribado"</formula>
    </cfRule>
    <cfRule type="expression" dxfId="2296" priority="55410">
      <formula>$B1052="Solicitado"</formula>
    </cfRule>
    <cfRule type="expression" dxfId="2300" priority="55406">
      <formula>$B1052="Frontera"</formula>
    </cfRule>
    <cfRule type="expression" dxfId="2298" priority="55408">
      <formula>$B1052="Cancelado"</formula>
    </cfRule>
    <cfRule type="expression" dxfId="2299" priority="55407">
      <formula>$B1052="Cargado"</formula>
    </cfRule>
    <cfRule type="expression" dxfId="2301" priority="55405">
      <formula>$B1052="Descargado"</formula>
    </cfRule>
    <cfRule type="expression" dxfId="2302" priority="55404">
      <formula>$B1052="Liberado"</formula>
    </cfRule>
  </conditionalFormatting>
  <conditionalFormatting sqref="C1053:H1053 J1053:K1053 M1053:P1053">
    <cfRule type="expression" dxfId="2295" priority="55219">
      <formula>$B1053="Arribado"</formula>
    </cfRule>
    <cfRule type="expression" dxfId="2296" priority="55218">
      <formula>$B1053="Solicitado"</formula>
    </cfRule>
    <cfRule type="expression" dxfId="2300" priority="55214">
      <formula>$B1053="Frontera"</formula>
    </cfRule>
    <cfRule type="expression" dxfId="2298" priority="55216">
      <formula>$B1053="Cancelado"</formula>
    </cfRule>
    <cfRule type="expression" dxfId="2302" priority="55212">
      <formula>$B1053="Liberado"</formula>
    </cfRule>
    <cfRule type="expression" dxfId="2301" priority="55213">
      <formula>$B1053="Descargado"</formula>
    </cfRule>
    <cfRule type="expression" dxfId="2299" priority="55215">
      <formula>$B1053="Cargado"</formula>
    </cfRule>
    <cfRule type="expression" dxfId="2" priority="55217">
      <formula>$B1053="Confirmado"</formula>
    </cfRule>
  </conditionalFormatting>
  <conditionalFormatting sqref="C1064:H1064 J1064:K1064 T1064:U1064 M1064:P1064">
    <cfRule type="expression" dxfId="2298" priority="54328">
      <formula>$B1064="Cancelado"</formula>
    </cfRule>
    <cfRule type="expression" dxfId="2299" priority="54327">
      <formula>$B1064="Cargado"</formula>
    </cfRule>
    <cfRule type="expression" dxfId="2300" priority="54326">
      <formula>$B1064="Frontera"</formula>
    </cfRule>
    <cfRule type="expression" dxfId="2301" priority="54325">
      <formula>$B1064="Descargado"</formula>
    </cfRule>
    <cfRule type="expression" dxfId="2302" priority="54324">
      <formula>$B1064="Liberado"</formula>
    </cfRule>
    <cfRule type="expression" dxfId="2295" priority="54331">
      <formula>$B1064="Arribado"</formula>
    </cfRule>
    <cfRule type="expression" dxfId="2296" priority="54330">
      <formula>$B1064="Solicitado"</formula>
    </cfRule>
    <cfRule type="expression" dxfId="2" priority="54329">
      <formula>$B1064="Confirmado"</formula>
    </cfRule>
  </conditionalFormatting>
  <conditionalFormatting sqref="C1065:H1065 J1065:K1065 T1065:U1065 M1065:P1065">
    <cfRule type="expression" dxfId="2296" priority="54522">
      <formula>$B1065="Solicitado"</formula>
    </cfRule>
    <cfRule type="expression" dxfId="2295" priority="54523">
      <formula>$B1065="Arribado"</formula>
    </cfRule>
    <cfRule type="expression" dxfId="2" priority="54521">
      <formula>$B1065="Confirmado"</formula>
    </cfRule>
    <cfRule type="expression" dxfId="2302" priority="54516">
      <formula>$B1065="Liberado"</formula>
    </cfRule>
    <cfRule type="expression" dxfId="2298" priority="54520">
      <formula>$B1065="Cancelado"</formula>
    </cfRule>
    <cfRule type="expression" dxfId="2300" priority="54518">
      <formula>$B1065="Frontera"</formula>
    </cfRule>
    <cfRule type="expression" dxfId="2299" priority="54519">
      <formula>$B1065="Cargado"</formula>
    </cfRule>
    <cfRule type="expression" dxfId="2301" priority="54517">
      <formula>$B1065="Descargado"</formula>
    </cfRule>
  </conditionalFormatting>
  <conditionalFormatting sqref="C1066:H1067 J1066:K1067 M1066:P1067 T1066:U1067">
    <cfRule type="expression" dxfId="2" priority="54161">
      <formula>$B1066="Confirmado"</formula>
    </cfRule>
    <cfRule type="expression" dxfId="2296" priority="54162">
      <formula>$B1066="Solicitado"</formula>
    </cfRule>
    <cfRule type="expression" dxfId="2295" priority="54163">
      <formula>$B1066="Arribado"</formula>
    </cfRule>
    <cfRule type="expression" dxfId="2298" priority="54160">
      <formula>$B1066="Cancelado"</formula>
    </cfRule>
    <cfRule type="expression" dxfId="2302" priority="54156">
      <formula>$B1066="Liberado"</formula>
    </cfRule>
    <cfRule type="expression" dxfId="2301" priority="54157">
      <formula>$B1066="Descargado"</formula>
    </cfRule>
    <cfRule type="expression" dxfId="2300" priority="54158">
      <formula>$B1066="Frontera"</formula>
    </cfRule>
    <cfRule type="expression" dxfId="2299" priority="54159">
      <formula>$B1066="Cargado"</formula>
    </cfRule>
  </conditionalFormatting>
  <conditionalFormatting sqref="C1068:H1069 J1068:K1069 M1068:P1069 T1068:U1069">
    <cfRule type="expression" dxfId="2296" priority="52978">
      <formula>$B1068="Solicitado"</formula>
    </cfRule>
    <cfRule type="expression" dxfId="2300" priority="52974">
      <formula>$B1068="Frontera"</formula>
    </cfRule>
    <cfRule type="expression" dxfId="2299" priority="52975">
      <formula>$B1068="Cargado"</formula>
    </cfRule>
    <cfRule type="expression" dxfId="2298" priority="52976">
      <formula>$B1068="Cancelado"</formula>
    </cfRule>
    <cfRule type="expression" dxfId="2301" priority="52973">
      <formula>$B1068="Descargado"</formula>
    </cfRule>
    <cfRule type="expression" dxfId="2302" priority="52972">
      <formula>$B1068="Liberado"</formula>
    </cfRule>
    <cfRule type="expression" dxfId="2" priority="52977">
      <formula>$B1068="Confirmado"</formula>
    </cfRule>
    <cfRule type="expression" dxfId="2295" priority="52979">
      <formula>$B1068="Arribado"</formula>
    </cfRule>
  </conditionalFormatting>
  <conditionalFormatting sqref="C1070:H1070 J1070:K1070 M1070:P1070 T1070:U1070">
    <cfRule type="expression" dxfId="2300" priority="53742">
      <formula>$B1070="Frontera"</formula>
    </cfRule>
    <cfRule type="expression" dxfId="2301" priority="53741">
      <formula>$B1070="Descargado"</formula>
    </cfRule>
    <cfRule type="expression" dxfId="2299" priority="53743">
      <formula>$B1070="Cargado"</formula>
    </cfRule>
    <cfRule type="expression" dxfId="2295" priority="53747">
      <formula>$B1070="Arribado"</formula>
    </cfRule>
    <cfRule type="expression" dxfId="2" priority="53745">
      <formula>$B1070="Confirmado"</formula>
    </cfRule>
    <cfRule type="expression" dxfId="2298" priority="53744">
      <formula>$B1070="Cancelado"</formula>
    </cfRule>
    <cfRule type="expression" dxfId="2296" priority="53746">
      <formula>$B1070="Solicitado"</formula>
    </cfRule>
    <cfRule type="expression" dxfId="2302" priority="53740">
      <formula>$B1070="Liberado"</formula>
    </cfRule>
  </conditionalFormatting>
  <conditionalFormatting sqref="C1071:H1071 J1071:K1071 M1071:P1071 T1071:U1071">
    <cfRule type="expression" dxfId="2295" priority="53363">
      <formula>$B1071="Arribado"</formula>
    </cfRule>
    <cfRule type="expression" dxfId="2296" priority="53362">
      <formula>$B1071="Solicitado"</formula>
    </cfRule>
    <cfRule type="expression" dxfId="2302" priority="53356">
      <formula>$B1071="Liberado"</formula>
    </cfRule>
    <cfRule type="expression" dxfId="2299" priority="53359">
      <formula>$B1071="Cargado"</formula>
    </cfRule>
    <cfRule type="expression" dxfId="2301" priority="53357">
      <formula>$B1071="Descargado"</formula>
    </cfRule>
    <cfRule type="expression" dxfId="2300" priority="53358">
      <formula>$B1071="Frontera"</formula>
    </cfRule>
    <cfRule type="expression" dxfId="2298" priority="53360">
      <formula>$B1071="Cancelado"</formula>
    </cfRule>
    <cfRule type="expression" dxfId="2" priority="53361">
      <formula>$B1071="Confirmado"</formula>
    </cfRule>
  </conditionalFormatting>
  <conditionalFormatting sqref="C1072:H1072 J1072:K1072 M1072:O1072 T1072:U1072">
    <cfRule type="expression" dxfId="2299" priority="53167">
      <formula>$B1072="Cargado"</formula>
    </cfRule>
    <cfRule type="expression" dxfId="2" priority="53169">
      <formula>$B1072="Confirmado"</formula>
    </cfRule>
    <cfRule type="expression" dxfId="2296" priority="53170">
      <formula>$B1072="Solicitado"</formula>
    </cfRule>
    <cfRule type="expression" dxfId="2295" priority="53171">
      <formula>$B1072="Arribado"</formula>
    </cfRule>
    <cfRule type="expression" dxfId="2298" priority="53168">
      <formula>$B1072="Cancelado"</formula>
    </cfRule>
    <cfRule type="expression" dxfId="2300" priority="53166">
      <formula>$B1072="Frontera"</formula>
    </cfRule>
    <cfRule type="expression" dxfId="2302" priority="53164">
      <formula>$B1072="Liberado"</formula>
    </cfRule>
    <cfRule type="expression" dxfId="2301" priority="53165">
      <formula>$B1072="Descargado"</formula>
    </cfRule>
  </conditionalFormatting>
  <conditionalFormatting sqref="C1073:H1073 J1073:K1073 M1073:P1073 T1073:U1073">
    <cfRule type="expression" dxfId="2302" priority="53548">
      <formula>$B1073="Liberado"</formula>
    </cfRule>
    <cfRule type="expression" dxfId="2301" priority="53549">
      <formula>$B1073="Descargado"</formula>
    </cfRule>
    <cfRule type="expression" dxfId="2298" priority="53552">
      <formula>$B1073="Cancelado"</formula>
    </cfRule>
    <cfRule type="expression" dxfId="2300" priority="53550">
      <formula>$B1073="Frontera"</formula>
    </cfRule>
    <cfRule type="expression" dxfId="2299" priority="53551">
      <formula>$B1073="Cargado"</formula>
    </cfRule>
    <cfRule type="expression" dxfId="2295" priority="53555">
      <formula>$B1073="Arribado"</formula>
    </cfRule>
    <cfRule type="expression" dxfId="2296" priority="53554">
      <formula>$B1073="Solicitado"</formula>
    </cfRule>
    <cfRule type="expression" dxfId="2" priority="53553">
      <formula>$B1073="Confirmado"</formula>
    </cfRule>
  </conditionalFormatting>
  <conditionalFormatting sqref="C1076:H1076 J1076:K1076 M1076:P1076 T1076:U1076">
    <cfRule type="expression" dxfId="2295" priority="52387">
      <formula>$B1076="Arribado"</formula>
    </cfRule>
    <cfRule type="expression" dxfId="2296" priority="52386">
      <formula>$B1076="Solicitado"</formula>
    </cfRule>
    <cfRule type="expression" dxfId="2298" priority="52384">
      <formula>$B1076="Cancelado"</formula>
    </cfRule>
    <cfRule type="expression" dxfId="2302" priority="52380">
      <formula>$B1076="Liberado"</formula>
    </cfRule>
    <cfRule type="expression" dxfId="2299" priority="52383">
      <formula>$B1076="Cargado"</formula>
    </cfRule>
    <cfRule type="expression" dxfId="2" priority="52385">
      <formula>$B1076="Confirmado"</formula>
    </cfRule>
    <cfRule type="expression" dxfId="2300" priority="52382">
      <formula>$B1076="Frontera"</formula>
    </cfRule>
    <cfRule type="expression" dxfId="2301" priority="52381">
      <formula>$B1076="Descargado"</formula>
    </cfRule>
  </conditionalFormatting>
  <conditionalFormatting sqref="C1081:H1081 J1081:K1081 M1081:P1081 T1081:U1081">
    <cfRule type="expression" dxfId="2301" priority="52189">
      <formula>$B1081="Descargado"</formula>
    </cfRule>
    <cfRule type="expression" dxfId="2300" priority="52190">
      <formula>$B1081="Frontera"</formula>
    </cfRule>
    <cfRule type="expression" dxfId="2299" priority="52191">
      <formula>$B1081="Cargado"</formula>
    </cfRule>
    <cfRule type="expression" dxfId="2" priority="52193">
      <formula>$B1081="Confirmado"</formula>
    </cfRule>
    <cfRule type="expression" dxfId="2296" priority="52194">
      <formula>$B1081="Solicitado"</formula>
    </cfRule>
    <cfRule type="expression" dxfId="2295" priority="52195">
      <formula>$B1081="Arribado"</formula>
    </cfRule>
    <cfRule type="expression" dxfId="2302" priority="52188">
      <formula>$B1081="Liberado"</formula>
    </cfRule>
    <cfRule type="expression" dxfId="2298" priority="52192">
      <formula>$B1081="Cancelado"</formula>
    </cfRule>
  </conditionalFormatting>
  <conditionalFormatting sqref="C1082:H1083 J1082:K1083 M1082:P1083 T1083:U1083">
    <cfRule type="expression" dxfId="2301" priority="51957">
      <formula>$B1082="Descargado"</formula>
    </cfRule>
    <cfRule type="expression" dxfId="2300" priority="51958">
      <formula>$B1082="Frontera"</formula>
    </cfRule>
    <cfRule type="expression" dxfId="2299" priority="51959">
      <formula>$B1082="Cargado"</formula>
    </cfRule>
    <cfRule type="expression" dxfId="2298" priority="51960">
      <formula>$B1082="Cancelado"</formula>
    </cfRule>
    <cfRule type="expression" dxfId="2" priority="51961">
      <formula>$B1082="Confirmado"</formula>
    </cfRule>
    <cfRule type="expression" dxfId="2296" priority="51962">
      <formula>$B1082="Solicitado"</formula>
    </cfRule>
    <cfRule type="expression" dxfId="2295" priority="51963">
      <formula>$B1082="Arribado"</formula>
    </cfRule>
    <cfRule type="expression" dxfId="2302" priority="51956">
      <formula>$B1082="Liberado"</formula>
    </cfRule>
  </conditionalFormatting>
  <conditionalFormatting sqref="C1092:H1092 J1092:K1092 M1092:P1092 T1092:U1092">
    <cfRule type="expression" dxfId="2300" priority="51470">
      <formula>$B1092="Frontera"</formula>
    </cfRule>
    <cfRule type="expression" dxfId="2295" priority="51475">
      <formula>$B1092="Arribado"</formula>
    </cfRule>
    <cfRule type="expression" dxfId="2302" priority="51468">
      <formula>$B1092="Liberado"</formula>
    </cfRule>
    <cfRule type="expression" dxfId="2301" priority="51469">
      <formula>$B1092="Descargado"</formula>
    </cfRule>
    <cfRule type="expression" dxfId="2299" priority="51471">
      <formula>$B1092="Cargado"</formula>
    </cfRule>
    <cfRule type="expression" dxfId="2296" priority="51474">
      <formula>$B1092="Solicitado"</formula>
    </cfRule>
    <cfRule type="expression" dxfId="2298" priority="51472">
      <formula>$B1092="Cancelado"</formula>
    </cfRule>
    <cfRule type="expression" dxfId="2" priority="51473">
      <formula>$B1092="Confirmado"</formula>
    </cfRule>
  </conditionalFormatting>
  <conditionalFormatting sqref="C1093:H1094 J1093:K1094 M1093:P1094 T1093:U1094">
    <cfRule type="expression" dxfId="2299" priority="51279">
      <formula>$B1093="Cargado"</formula>
    </cfRule>
    <cfRule type="expression" dxfId="2" priority="51281">
      <formula>$B1093="Confirmado"</formula>
    </cfRule>
    <cfRule type="expression" dxfId="2295" priority="51283">
      <formula>$B1093="Arribado"</formula>
    </cfRule>
    <cfRule type="expression" dxfId="2298" priority="51280">
      <formula>$B1093="Cancelado"</formula>
    </cfRule>
    <cfRule type="expression" dxfId="2300" priority="51278">
      <formula>$B1093="Frontera"</formula>
    </cfRule>
    <cfRule type="expression" dxfId="2296" priority="51282">
      <formula>$B1093="Solicitado"</formula>
    </cfRule>
    <cfRule type="expression" dxfId="2302" priority="51276">
      <formula>$B1093="Liberado"</formula>
    </cfRule>
    <cfRule type="expression" dxfId="2301" priority="51277">
      <formula>$B1093="Descargado"</formula>
    </cfRule>
  </conditionalFormatting>
  <conditionalFormatting sqref="C1095:H1095 J1095:K1095 M1095:P1095 T1095:U1095">
    <cfRule type="expression" dxfId="2298" priority="51064">
      <formula>$B1095="Cancelado"</formula>
    </cfRule>
    <cfRule type="expression" dxfId="2" priority="51065">
      <formula>$B1095="Confirmado"</formula>
    </cfRule>
    <cfRule type="expression" dxfId="2296" priority="51066">
      <formula>$B1095="Solicitado"</formula>
    </cfRule>
    <cfRule type="expression" dxfId="2295" priority="51067">
      <formula>$B1095="Arribado"</formula>
    </cfRule>
    <cfRule type="expression" dxfId="2299" priority="51063">
      <formula>$B1095="Cargado"</formula>
    </cfRule>
    <cfRule type="expression" dxfId="2302" priority="51060">
      <formula>$B1095="Liberado"</formula>
    </cfRule>
    <cfRule type="expression" dxfId="2301" priority="51061">
      <formula>$B1095="Descargado"</formula>
    </cfRule>
    <cfRule type="expression" dxfId="2300" priority="51062">
      <formula>$B1095="Frontera"</formula>
    </cfRule>
  </conditionalFormatting>
  <conditionalFormatting sqref="C1097:H1097 J1097:K1097 M1097:P1097 T1097:U1097">
    <cfRule type="expression" dxfId="2300" priority="50438">
      <formula>$B1097="Frontera"</formula>
    </cfRule>
    <cfRule type="expression" dxfId="2299" priority="50439">
      <formula>$B1097="Cargado"</formula>
    </cfRule>
    <cfRule type="expression" dxfId="2295" priority="50443">
      <formula>$B1097="Arribado"</formula>
    </cfRule>
    <cfRule type="expression" dxfId="2296" priority="50442">
      <formula>$B1097="Solicitado"</formula>
    </cfRule>
    <cfRule type="expression" dxfId="2" priority="50441">
      <formula>$B1097="Confirmado"</formula>
    </cfRule>
    <cfRule type="expression" dxfId="2298" priority="50440">
      <formula>$B1097="Cancelado"</formula>
    </cfRule>
    <cfRule type="expression" dxfId="2302" priority="50436">
      <formula>$B1097="Liberado"</formula>
    </cfRule>
    <cfRule type="expression" dxfId="2301" priority="50437">
      <formula>$B1097="Descargado"</formula>
    </cfRule>
  </conditionalFormatting>
  <conditionalFormatting sqref="C1098:H1103 J1098:K1103 M1099:P1103 T1098:U1103 M1098:O1098">
    <cfRule type="expression" dxfId="2301" priority="50245">
      <formula>$B1098="Descargado"</formula>
    </cfRule>
    <cfRule type="expression" dxfId="2302" priority="50244">
      <formula>$B1098="Liberado"</formula>
    </cfRule>
    <cfRule type="expression" dxfId="2295" priority="50251">
      <formula>$B1098="Arribado"</formula>
    </cfRule>
    <cfRule type="expression" dxfId="2296" priority="50250">
      <formula>$B1098="Solicitado"</formula>
    </cfRule>
    <cfRule type="expression" dxfId="2" priority="50249">
      <formula>$B1098="Confirmado"</formula>
    </cfRule>
    <cfRule type="expression" dxfId="2298" priority="50248">
      <formula>$B1098="Cancelado"</formula>
    </cfRule>
    <cfRule type="expression" dxfId="2299" priority="50247">
      <formula>$B1098="Cargado"</formula>
    </cfRule>
    <cfRule type="expression" dxfId="2300" priority="50246">
      <formula>$B1098="Frontera"</formula>
    </cfRule>
  </conditionalFormatting>
  <conditionalFormatting sqref="C1227:H1229 J1227:K1229 T1227:U1229 M1227:P1229">
    <cfRule type="expression" dxfId="2300" priority="56094">
      <formula>$B1227="Frontera"</formula>
    </cfRule>
    <cfRule type="expression" dxfId="2" priority="56097">
      <formula>$B1227="Confirmado"</formula>
    </cfRule>
    <cfRule type="expression" dxfId="2298" priority="56096">
      <formula>$B1227="Cancelado"</formula>
    </cfRule>
    <cfRule type="expression" dxfId="2296" priority="56098">
      <formula>$B1227="Solicitado"</formula>
    </cfRule>
    <cfRule type="expression" dxfId="2301" priority="56093">
      <formula>$B1227="Descargado"</formula>
    </cfRule>
    <cfRule type="expression" dxfId="2302" priority="56092">
      <formula>$B1227="Liberado"</formula>
    </cfRule>
    <cfRule type="expression" dxfId="2295" priority="56099">
      <formula>$B1227="Arribado"</formula>
    </cfRule>
    <cfRule type="expression" dxfId="2299" priority="56095">
      <formula>$B1227="Cargado"</formula>
    </cfRule>
  </conditionalFormatting>
  <conditionalFormatting sqref="C1382:H1383 J1382:U1383 A1382:A1383">
    <cfRule type="expression" dxfId="2296" priority="36882">
      <formula>$B1382="Solicitado"</formula>
    </cfRule>
    <cfRule type="expression" dxfId="2302" priority="36876">
      <formula>$B1382="Liberado"</formula>
    </cfRule>
    <cfRule type="expression" dxfId="2301" priority="36877">
      <formula>$B1382="Descargado"</formula>
    </cfRule>
    <cfRule type="expression" dxfId="2300" priority="36878">
      <formula>$B1382="Frontera"</formula>
    </cfRule>
    <cfRule type="expression" dxfId="2298" priority="36880">
      <formula>$B1382="Cancelado"</formula>
    </cfRule>
    <cfRule type="expression" dxfId="2295" priority="36883">
      <formula>$B1382="Arribado"</formula>
    </cfRule>
    <cfRule type="expression" dxfId="2" priority="36881">
      <formula>$B1382="Confirmado"</formula>
    </cfRule>
    <cfRule type="expression" dxfId="2299" priority="36879">
      <formula>$B1382="Cargado"</formula>
    </cfRule>
  </conditionalFormatting>
  <conditionalFormatting sqref="C1427:H1427 A1427 J1427:U1427">
    <cfRule type="expression" dxfId="2301" priority="36621">
      <formula>$B1427="Descargado"</formula>
    </cfRule>
    <cfRule type="expression" dxfId="2300" priority="36622">
      <formula>$B1427="Frontera"</formula>
    </cfRule>
    <cfRule type="expression" dxfId="2295" priority="36627">
      <formula>$B1427="Arribado"</formula>
    </cfRule>
    <cfRule type="expression" dxfId="2302" priority="36620">
      <formula>$B1427="Liberado"</formula>
    </cfRule>
    <cfRule type="expression" dxfId="2296" priority="36626">
      <formula>$B1427="Solicitado"</formula>
    </cfRule>
    <cfRule type="expression" dxfId="2" priority="36625">
      <formula>$B1427="Confirmado"</formula>
    </cfRule>
    <cfRule type="expression" dxfId="2298" priority="36624">
      <formula>$B1427="Cancelado"</formula>
    </cfRule>
    <cfRule type="expression" dxfId="2299" priority="36623">
      <formula>$B1427="Cargado"</formula>
    </cfRule>
  </conditionalFormatting>
  <conditionalFormatting sqref="C1429:H1429 A1429 J1429:U1429">
    <cfRule type="expression" dxfId="2295" priority="36603">
      <formula>$B1429="Arribado"</formula>
    </cfRule>
    <cfRule type="expression" dxfId="2299" priority="36599">
      <formula>$B1429="Cargado"</formula>
    </cfRule>
    <cfRule type="expression" dxfId="2298" priority="36600">
      <formula>$B1429="Cancelado"</formula>
    </cfRule>
    <cfRule type="expression" dxfId="2302" priority="36596">
      <formula>$B1429="Liberado"</formula>
    </cfRule>
    <cfRule type="expression" dxfId="2301" priority="36597">
      <formula>$B1429="Descargado"</formula>
    </cfRule>
    <cfRule type="expression" dxfId="2300" priority="36598">
      <formula>$B1429="Frontera"</formula>
    </cfRule>
    <cfRule type="expression" dxfId="2" priority="36601">
      <formula>$B1429="Confirmado"</formula>
    </cfRule>
    <cfRule type="expression" dxfId="2296" priority="36602">
      <formula>$B1429="Solicitado"</formula>
    </cfRule>
  </conditionalFormatting>
  <conditionalFormatting sqref="C1466:H1467 A1466:A1467 J1466:U1467 J1470:U1471 A1470:A1471 C1470:H1471">
    <cfRule type="expression" dxfId="2300" priority="36406">
      <formula>$B1466="Frontera"</formula>
    </cfRule>
    <cfRule type="expression" dxfId="2301" priority="36405">
      <formula>$B1466="Descargado"</formula>
    </cfRule>
    <cfRule type="expression" dxfId="2302" priority="36404">
      <formula>$B1466="Liberado"</formula>
    </cfRule>
    <cfRule type="expression" dxfId="2298" priority="36408">
      <formula>$B1466="Cancelado"</formula>
    </cfRule>
    <cfRule type="expression" dxfId="2295" priority="36411">
      <formula>$B1466="Arribado"</formula>
    </cfRule>
    <cfRule type="expression" dxfId="2296" priority="36410">
      <formula>$B1466="Solicitado"</formula>
    </cfRule>
    <cfRule type="expression" dxfId="2299" priority="36407">
      <formula>$B1466="Cargado"</formula>
    </cfRule>
    <cfRule type="expression" dxfId="2" priority="36409">
      <formula>$B1466="Confirmado"</formula>
    </cfRule>
  </conditionalFormatting>
  <conditionalFormatting sqref="C1482:H1482 A1482 J1482:U1482">
    <cfRule type="expression" dxfId="2299" priority="35975">
      <formula>$B1482="Cargado"</formula>
    </cfRule>
    <cfRule type="expression" dxfId="2298" priority="35976">
      <formula>$B1482="Cancelado"</formula>
    </cfRule>
    <cfRule type="expression" dxfId="2295" priority="35979">
      <formula>$B1482="Arribado"</formula>
    </cfRule>
    <cfRule type="expression" dxfId="2300" priority="35974">
      <formula>$B1482="Frontera"</formula>
    </cfRule>
    <cfRule type="expression" dxfId="2" priority="35977">
      <formula>$B1482="Confirmado"</formula>
    </cfRule>
    <cfRule type="expression" dxfId="2302" priority="35972">
      <formula>$B1482="Liberado"</formula>
    </cfRule>
    <cfRule type="expression" dxfId="2296" priority="35978">
      <formula>$B1482="Solicitado"</formula>
    </cfRule>
    <cfRule type="expression" dxfId="2301" priority="35973">
      <formula>$B1482="Descargado"</formula>
    </cfRule>
  </conditionalFormatting>
  <conditionalFormatting sqref="C1496:H1496 A1496 J1496:U1496">
    <cfRule type="expression" dxfId="2298" priority="35880">
      <formula>$B1496="Cancelado"</formula>
    </cfRule>
    <cfRule type="expression" dxfId="2296" priority="35882">
      <formula>$B1496="Solicitado"</formula>
    </cfRule>
    <cfRule type="expression" dxfId="2" priority="35881">
      <formula>$B1496="Confirmado"</formula>
    </cfRule>
    <cfRule type="expression" dxfId="2299" priority="35879">
      <formula>$B1496="Cargado"</formula>
    </cfRule>
    <cfRule type="expression" dxfId="2302" priority="35876">
      <formula>$B1496="Liberado"</formula>
    </cfRule>
    <cfRule type="expression" dxfId="2300" priority="35878">
      <formula>$B1496="Frontera"</formula>
    </cfRule>
    <cfRule type="expression" dxfId="2301" priority="35877">
      <formula>$B1496="Descargado"</formula>
    </cfRule>
    <cfRule type="expression" dxfId="2295" priority="35883">
      <formula>$B1496="Arribado"</formula>
    </cfRule>
  </conditionalFormatting>
  <conditionalFormatting sqref="C1497:H1499 A1497:A1499 J1497:U1499">
    <cfRule type="expression" dxfId="2295" priority="35859">
      <formula>$B1497="Arribado"</formula>
    </cfRule>
    <cfRule type="expression" dxfId="2299" priority="35855">
      <formula>$B1497="Cargado"</formula>
    </cfRule>
    <cfRule type="expression" dxfId="2296" priority="35858">
      <formula>$B1497="Solicitado"</formula>
    </cfRule>
    <cfRule type="expression" dxfId="2" priority="35857">
      <formula>$B1497="Confirmado"</formula>
    </cfRule>
    <cfRule type="expression" dxfId="2302" priority="35852">
      <formula>$B1497="Liberado"</formula>
    </cfRule>
    <cfRule type="expression" dxfId="2301" priority="35853">
      <formula>$B1497="Descargado"</formula>
    </cfRule>
    <cfRule type="expression" dxfId="2298" priority="35856">
      <formula>$B1497="Cancelado"</formula>
    </cfRule>
    <cfRule type="expression" dxfId="2300" priority="35854">
      <formula>$B1497="Frontera"</formula>
    </cfRule>
  </conditionalFormatting>
  <conditionalFormatting sqref="C1505:H1505 A1505 J1505:U1505">
    <cfRule type="expression" dxfId="2295" priority="35715">
      <formula>$B1505="Arribado"</formula>
    </cfRule>
    <cfRule type="expression" dxfId="2301" priority="35709">
      <formula>$B1505="Descargado"</formula>
    </cfRule>
    <cfRule type="expression" dxfId="2299" priority="35711">
      <formula>$B1505="Cargado"</formula>
    </cfRule>
    <cfRule type="expression" dxfId="2298" priority="35712">
      <formula>$B1505="Cancelado"</formula>
    </cfRule>
    <cfRule type="expression" dxfId="2" priority="35713">
      <formula>$B1505="Confirmado"</formula>
    </cfRule>
    <cfRule type="expression" dxfId="2296" priority="35714">
      <formula>$B1505="Solicitado"</formula>
    </cfRule>
    <cfRule type="expression" dxfId="2300" priority="35710">
      <formula>$B1505="Frontera"</formula>
    </cfRule>
    <cfRule type="expression" dxfId="2302" priority="35708">
      <formula>$B1505="Liberado"</formula>
    </cfRule>
  </conditionalFormatting>
  <conditionalFormatting sqref="C1506:H1508 A1506:A1508 J1506:U1508">
    <cfRule type="expression" dxfId="2299" priority="35687">
      <formula>$B1506="Cargado"</formula>
    </cfRule>
    <cfRule type="expression" dxfId="2300" priority="35686">
      <formula>$B1506="Frontera"</formula>
    </cfRule>
    <cfRule type="expression" dxfId="2296" priority="35690">
      <formula>$B1506="Solicitado"</formula>
    </cfRule>
    <cfRule type="expression" dxfId="2298" priority="35688">
      <formula>$B1506="Cancelado"</formula>
    </cfRule>
    <cfRule type="expression" dxfId="2301" priority="35685">
      <formula>$B1506="Descargado"</formula>
    </cfRule>
    <cfRule type="expression" dxfId="2295" priority="35691">
      <formula>$B1506="Arribado"</formula>
    </cfRule>
    <cfRule type="expression" dxfId="2302" priority="35684">
      <formula>$B1506="Liberado"</formula>
    </cfRule>
    <cfRule type="expression" dxfId="2" priority="35689">
      <formula>$B1506="Confirmado"</formula>
    </cfRule>
  </conditionalFormatting>
  <conditionalFormatting sqref="C1555:H1555 A1555 J1555:U1555">
    <cfRule type="expression" dxfId="2" priority="35425">
      <formula>$B1555="Confirmado"</formula>
    </cfRule>
    <cfRule type="expression" dxfId="2299" priority="35423">
      <formula>$B1555="Cargado"</formula>
    </cfRule>
    <cfRule type="expression" dxfId="2295" priority="35427">
      <formula>$B1555="Arribado"</formula>
    </cfRule>
    <cfRule type="expression" dxfId="2301" priority="35421">
      <formula>$B1555="Descargado"</formula>
    </cfRule>
    <cfRule type="expression" dxfId="2302" priority="35420">
      <formula>$B1555="Liberado"</formula>
    </cfRule>
    <cfRule type="expression" dxfId="2298" priority="35424">
      <formula>$B1555="Cancelado"</formula>
    </cfRule>
    <cfRule type="expression" dxfId="2300" priority="35422">
      <formula>$B1555="Frontera"</formula>
    </cfRule>
    <cfRule type="expression" dxfId="2296" priority="35426">
      <formula>$B1555="Solicitado"</formula>
    </cfRule>
  </conditionalFormatting>
  <conditionalFormatting sqref="C1556:H1557 A1556:A1557 J1556:U1557">
    <cfRule type="expression" dxfId="2298" priority="35400">
      <formula>$B1556="Cancelado"</formula>
    </cfRule>
    <cfRule type="expression" dxfId="2295" priority="35403">
      <formula>$B1556="Arribado"</formula>
    </cfRule>
    <cfRule type="expression" dxfId="2296" priority="35402">
      <formula>$B1556="Solicitado"</formula>
    </cfRule>
    <cfRule type="expression" dxfId="2" priority="35401">
      <formula>$B1556="Confirmado"</formula>
    </cfRule>
    <cfRule type="expression" dxfId="2302" priority="35396">
      <formula>$B1556="Liberado"</formula>
    </cfRule>
    <cfRule type="expression" dxfId="2299" priority="35399">
      <formula>$B1556="Cargado"</formula>
    </cfRule>
    <cfRule type="expression" dxfId="2300" priority="35398">
      <formula>$B1556="Frontera"</formula>
    </cfRule>
    <cfRule type="expression" dxfId="2301" priority="35397">
      <formula>$B1556="Descargado"</formula>
    </cfRule>
  </conditionalFormatting>
  <conditionalFormatting sqref="C1559:H1559 A1559 J1559:U1559">
    <cfRule type="expression" dxfId="2299" priority="35093">
      <formula>$B1559="Cargado"</formula>
    </cfRule>
    <cfRule type="expression" dxfId="2298" priority="35094">
      <formula>$B1559="Cancelado"</formula>
    </cfRule>
    <cfRule type="expression" dxfId="2296" priority="35096">
      <formula>$B1559="Solicitado"</formula>
    </cfRule>
    <cfRule type="expression" dxfId="2295" priority="35097">
      <formula>$B1559="Arribado"</formula>
    </cfRule>
    <cfRule type="expression" dxfId="2" priority="35095">
      <formula>$B1559="Confirmado"</formula>
    </cfRule>
    <cfRule type="expression" dxfId="2302" priority="35090">
      <formula>$B1559="Liberado"</formula>
    </cfRule>
    <cfRule type="expression" dxfId="2301" priority="35091">
      <formula>$B1559="Descargado"</formula>
    </cfRule>
    <cfRule type="expression" dxfId="2300" priority="35092">
      <formula>$B1559="Frontera"</formula>
    </cfRule>
  </conditionalFormatting>
  <conditionalFormatting sqref="C1560:H1560 A1560 J1560:U1560">
    <cfRule type="expression" dxfId="2302" priority="35115">
      <formula>$B1560="Liberado"</formula>
    </cfRule>
    <cfRule type="expression" dxfId="2301" priority="35116">
      <formula>$B1560="Descargado"</formula>
    </cfRule>
    <cfRule type="expression" dxfId="2300" priority="35117">
      <formula>$B1560="Frontera"</formula>
    </cfRule>
    <cfRule type="expression" dxfId="2295" priority="35122">
      <formula>$B1560="Arribado"</formula>
    </cfRule>
    <cfRule type="expression" dxfId="2296" priority="35121">
      <formula>$B1560="Solicitado"</formula>
    </cfRule>
    <cfRule type="expression" dxfId="2" priority="35120">
      <formula>$B1560="Confirmado"</formula>
    </cfRule>
    <cfRule type="expression" dxfId="2298" priority="35119">
      <formula>$B1560="Cancelado"</formula>
    </cfRule>
    <cfRule type="expression" dxfId="2299" priority="35118">
      <formula>$B1560="Cargado"</formula>
    </cfRule>
  </conditionalFormatting>
  <conditionalFormatting sqref="C1561:H1561 A1561 J1561:U1561">
    <cfRule type="expression" dxfId="2" priority="35071">
      <formula>$B1561="Confirmado"</formula>
    </cfRule>
    <cfRule type="expression" dxfId="2295" priority="35073">
      <formula>$B1561="Arribado"</formula>
    </cfRule>
    <cfRule type="expression" dxfId="2296" priority="35072">
      <formula>$B1561="Solicitado"</formula>
    </cfRule>
    <cfRule type="expression" dxfId="2298" priority="35070">
      <formula>$B1561="Cancelado"</formula>
    </cfRule>
    <cfRule type="expression" dxfId="2299" priority="35069">
      <formula>$B1561="Cargado"</formula>
    </cfRule>
    <cfRule type="expression" dxfId="2300" priority="35068">
      <formula>$B1561="Frontera"</formula>
    </cfRule>
    <cfRule type="expression" dxfId="2301" priority="35067">
      <formula>$B1561="Descargado"</formula>
    </cfRule>
    <cfRule type="expression" dxfId="2302" priority="35066">
      <formula>$B1561="Liberado"</formula>
    </cfRule>
  </conditionalFormatting>
  <conditionalFormatting sqref="C1569:H1569 A1569 J1569:U1569">
    <cfRule type="expression" dxfId="2" priority="35047">
      <formula>$B1569="Confirmado"</formula>
    </cfRule>
    <cfRule type="expression" dxfId="2302" priority="35042">
      <formula>$B1569="Liberado"</formula>
    </cfRule>
    <cfRule type="expression" dxfId="2301" priority="35043">
      <formula>$B1569="Descargado"</formula>
    </cfRule>
    <cfRule type="expression" dxfId="2300" priority="35044">
      <formula>$B1569="Frontera"</formula>
    </cfRule>
    <cfRule type="expression" dxfId="2299" priority="35045">
      <formula>$B1569="Cargado"</formula>
    </cfRule>
    <cfRule type="expression" dxfId="2298" priority="35046">
      <formula>$B1569="Cancelado"</formula>
    </cfRule>
    <cfRule type="expression" dxfId="2296" priority="35048">
      <formula>$B1569="Solicitado"</formula>
    </cfRule>
    <cfRule type="expression" dxfId="2295" priority="35049">
      <formula>$B1569="Arribado"</formula>
    </cfRule>
  </conditionalFormatting>
  <conditionalFormatting sqref="C1570:H1570 A1570 J1570:U1570">
    <cfRule type="expression" dxfId="2295" priority="35025">
      <formula>$B1570="Arribado"</formula>
    </cfRule>
    <cfRule type="expression" dxfId="2302" priority="35018">
      <formula>$B1570="Liberado"</formula>
    </cfRule>
    <cfRule type="expression" dxfId="2" priority="35023">
      <formula>$B1570="Confirmado"</formula>
    </cfRule>
    <cfRule type="expression" dxfId="2301" priority="35019">
      <formula>$B1570="Descargado"</formula>
    </cfRule>
    <cfRule type="expression" dxfId="2299" priority="35021">
      <formula>$B1570="Cargado"</formula>
    </cfRule>
    <cfRule type="expression" dxfId="2300" priority="35020">
      <formula>$B1570="Frontera"</formula>
    </cfRule>
    <cfRule type="expression" dxfId="2296" priority="35024">
      <formula>$B1570="Solicitado"</formula>
    </cfRule>
    <cfRule type="expression" dxfId="2298" priority="35022">
      <formula>$B1570="Cancelado"</formula>
    </cfRule>
  </conditionalFormatting>
  <conditionalFormatting sqref="C1576:H1576 A1576 J1576:U1576">
    <cfRule type="expression" dxfId="2301" priority="34891">
      <formula>$B1576="Descargado"</formula>
    </cfRule>
    <cfRule type="expression" dxfId="2302" priority="34890">
      <formula>$B1576="Liberado"</formula>
    </cfRule>
    <cfRule type="expression" dxfId="2300" priority="34892">
      <formula>$B1576="Frontera"</formula>
    </cfRule>
    <cfRule type="expression" dxfId="2298" priority="34894">
      <formula>$B1576="Cancelado"</formula>
    </cfRule>
    <cfRule type="expression" dxfId="2" priority="34895">
      <formula>$B1576="Confirmado"</formula>
    </cfRule>
    <cfRule type="expression" dxfId="2296" priority="34896">
      <formula>$B1576="Solicitado"</formula>
    </cfRule>
    <cfRule type="expression" dxfId="2295" priority="34897">
      <formula>$B1576="Arribado"</formula>
    </cfRule>
    <cfRule type="expression" dxfId="2299" priority="34893">
      <formula>$B1576="Cargado"</formula>
    </cfRule>
  </conditionalFormatting>
  <conditionalFormatting sqref="C1579:H1579 A1579 J1579:S1579">
    <cfRule type="expression" dxfId="2295" priority="34953">
      <formula>$B1579="Arribado"</formula>
    </cfRule>
    <cfRule type="expression" dxfId="2298" priority="34950">
      <formula>$B1579="Cancelado"</formula>
    </cfRule>
    <cfRule type="expression" dxfId="2" priority="34951">
      <formula>$B1579="Confirmado"</formula>
    </cfRule>
    <cfRule type="expression" dxfId="2296" priority="34952">
      <formula>$B1579="Solicitado"</formula>
    </cfRule>
    <cfRule type="expression" dxfId="2299" priority="34949">
      <formula>$B1579="Cargado"</formula>
    </cfRule>
    <cfRule type="expression" dxfId="2300" priority="34948">
      <formula>$B1579="Frontera"</formula>
    </cfRule>
    <cfRule type="expression" dxfId="2301" priority="34947">
      <formula>$B1579="Descargado"</formula>
    </cfRule>
    <cfRule type="expression" dxfId="2302" priority="34946">
      <formula>$B1579="Liberado"</formula>
    </cfRule>
  </conditionalFormatting>
  <conditionalFormatting sqref="C1580:H1580 A1580 J1580:U1580">
    <cfRule type="expression" dxfId="2" priority="34927">
      <formula>$B1580="Confirmado"</formula>
    </cfRule>
    <cfRule type="expression" dxfId="2300" priority="34924">
      <formula>$B1580="Frontera"</formula>
    </cfRule>
    <cfRule type="expression" dxfId="2298" priority="34926">
      <formula>$B1580="Cancelado"</formula>
    </cfRule>
    <cfRule type="expression" dxfId="2302" priority="34922">
      <formula>$B1580="Liberado"</formula>
    </cfRule>
    <cfRule type="expression" dxfId="2301" priority="34923">
      <formula>$B1580="Descargado"</formula>
    </cfRule>
    <cfRule type="expression" dxfId="2299" priority="34925">
      <formula>$B1580="Cargado"</formula>
    </cfRule>
    <cfRule type="expression" dxfId="2295" priority="34929">
      <formula>$B1580="Arribado"</formula>
    </cfRule>
    <cfRule type="expression" dxfId="2296" priority="34928">
      <formula>$B1580="Solicitado"</formula>
    </cfRule>
  </conditionalFormatting>
  <conditionalFormatting sqref="C1593:H1593 A1593 J1593:U1593">
    <cfRule type="expression" dxfId="2298" priority="34798">
      <formula>$B1593="Cancelado"</formula>
    </cfRule>
    <cfRule type="expression" dxfId="2301" priority="34795">
      <formula>$B1593="Descargado"</formula>
    </cfRule>
    <cfRule type="expression" dxfId="2300" priority="34796">
      <formula>$B1593="Frontera"</formula>
    </cfRule>
    <cfRule type="expression" dxfId="2299" priority="34797">
      <formula>$B1593="Cargado"</formula>
    </cfRule>
    <cfRule type="expression" dxfId="2302" priority="34794">
      <formula>$B1593="Liberado"</formula>
    </cfRule>
    <cfRule type="expression" dxfId="2" priority="34799">
      <formula>$B1593="Confirmado"</formula>
    </cfRule>
    <cfRule type="expression" dxfId="2296" priority="34800">
      <formula>$B1593="Solicitado"</formula>
    </cfRule>
    <cfRule type="expression" dxfId="2295" priority="34801">
      <formula>$B1593="Arribado"</formula>
    </cfRule>
  </conditionalFormatting>
  <conditionalFormatting sqref="C1597:H1598 A1597:A1598 J1597:U1598">
    <cfRule type="expression" dxfId="2301" priority="34771">
      <formula>$B1597="Descargado"</formula>
    </cfRule>
    <cfRule type="expression" dxfId="2296" priority="34776">
      <formula>$B1597="Solicitado"</formula>
    </cfRule>
    <cfRule type="expression" dxfId="2298" priority="34774">
      <formula>$B1597="Cancelado"</formula>
    </cfRule>
    <cfRule type="expression" dxfId="2" priority="34775">
      <formula>$B1597="Confirmado"</formula>
    </cfRule>
    <cfRule type="expression" dxfId="2295" priority="34777">
      <formula>$B1597="Arribado"</formula>
    </cfRule>
    <cfRule type="expression" dxfId="2302" priority="34770">
      <formula>$B1597="Liberado"</formula>
    </cfRule>
    <cfRule type="expression" dxfId="2300" priority="34772">
      <formula>$B1597="Frontera"</formula>
    </cfRule>
    <cfRule type="expression" dxfId="2299" priority="34773">
      <formula>$B1597="Cargado"</formula>
    </cfRule>
  </conditionalFormatting>
  <conditionalFormatting sqref="C1600:H1609 A1600:A1609 J1600:U1609">
    <cfRule type="expression" dxfId="2295" priority="34593">
      <formula>$B1600="Arribado"</formula>
    </cfRule>
    <cfRule type="expression" dxfId="2296" priority="34592">
      <formula>$B1600="Solicitado"</formula>
    </cfRule>
    <cfRule type="expression" dxfId="2301" priority="34587">
      <formula>$B1600="Descargado"</formula>
    </cfRule>
    <cfRule type="expression" dxfId="2300" priority="34588">
      <formula>$B1600="Frontera"</formula>
    </cfRule>
    <cfRule type="expression" dxfId="2302" priority="34586">
      <formula>$B1600="Liberado"</formula>
    </cfRule>
    <cfRule type="expression" dxfId="2299" priority="34589">
      <formula>$B1600="Cargado"</formula>
    </cfRule>
    <cfRule type="expression" dxfId="2298" priority="34590">
      <formula>$B1600="Cancelado"</formula>
    </cfRule>
    <cfRule type="expression" dxfId="2" priority="34591">
      <formula>$B1600="Confirmado"</formula>
    </cfRule>
  </conditionalFormatting>
  <conditionalFormatting sqref="C1610:H1610 A1610 J1610:U1610">
    <cfRule type="expression" dxfId="2300" priority="34564">
      <formula>$B1610="Frontera"</formula>
    </cfRule>
    <cfRule type="expression" dxfId="2295" priority="34569">
      <formula>$B1610="Arribado"</formula>
    </cfRule>
    <cfRule type="expression" dxfId="2302" priority="34562">
      <formula>$B1610="Liberado"</formula>
    </cfRule>
    <cfRule type="expression" dxfId="2296" priority="34568">
      <formula>$B1610="Solicitado"</formula>
    </cfRule>
    <cfRule type="expression" dxfId="2" priority="34567">
      <formula>$B1610="Confirmado"</formula>
    </cfRule>
    <cfRule type="expression" dxfId="2298" priority="34566">
      <formula>$B1610="Cancelado"</formula>
    </cfRule>
    <cfRule type="expression" dxfId="2299" priority="34565">
      <formula>$B1610="Cargado"</formula>
    </cfRule>
    <cfRule type="expression" dxfId="2301" priority="34563">
      <formula>$B1610="Descargado"</formula>
    </cfRule>
  </conditionalFormatting>
  <conditionalFormatting sqref="C1611:H1611 A1611 J1611:U1611">
    <cfRule type="expression" dxfId="2295" priority="34537">
      <formula>$B1611="Arribado"</formula>
    </cfRule>
    <cfRule type="expression" dxfId="2" priority="34535">
      <formula>$B1611="Confirmado"</formula>
    </cfRule>
    <cfRule type="expression" dxfId="2298" priority="34534">
      <formula>$B1611="Cancelado"</formula>
    </cfRule>
    <cfRule type="expression" dxfId="2299" priority="34533">
      <formula>$B1611="Cargado"</formula>
    </cfRule>
    <cfRule type="expression" dxfId="2300" priority="34532">
      <formula>$B1611="Frontera"</formula>
    </cfRule>
    <cfRule type="expression" dxfId="2301" priority="34531">
      <formula>$B1611="Descargado"</formula>
    </cfRule>
    <cfRule type="expression" dxfId="2302" priority="34530">
      <formula>$B1611="Liberado"</formula>
    </cfRule>
    <cfRule type="expression" dxfId="2296" priority="34536">
      <formula>$B1611="Solicitado"</formula>
    </cfRule>
  </conditionalFormatting>
  <conditionalFormatting sqref="C1612:H1613 A1612:A1613 J1612:U1613">
    <cfRule type="expression" dxfId="2295" priority="34513">
      <formula>$B1612="Arribado"</formula>
    </cfRule>
    <cfRule type="expression" dxfId="2302" priority="34506">
      <formula>$B1612="Liberado"</formula>
    </cfRule>
    <cfRule type="expression" dxfId="2301" priority="34507">
      <formula>$B1612="Descargado"</formula>
    </cfRule>
    <cfRule type="expression" dxfId="2300" priority="34508">
      <formula>$B1612="Frontera"</formula>
    </cfRule>
    <cfRule type="expression" dxfId="2299" priority="34509">
      <formula>$B1612="Cargado"</formula>
    </cfRule>
    <cfRule type="expression" dxfId="2298" priority="34510">
      <formula>$B1612="Cancelado"</formula>
    </cfRule>
    <cfRule type="expression" dxfId="2" priority="34511">
      <formula>$B1612="Confirmado"</formula>
    </cfRule>
    <cfRule type="expression" dxfId="2296" priority="34512">
      <formula>$B1612="Solicitado"</formula>
    </cfRule>
  </conditionalFormatting>
  <conditionalFormatting sqref="C1614:H1614 A1614 J1614:U1614 J1616:U1616 A1616 C1616:H1616">
    <cfRule type="expression" dxfId="2296" priority="34464">
      <formula>$B1614="Solicitado"</formula>
    </cfRule>
    <cfRule type="expression" dxfId="2295" priority="34465">
      <formula>$B1614="Arribado"</formula>
    </cfRule>
    <cfRule type="expression" dxfId="2302" priority="34458">
      <formula>$B1614="Liberado"</formula>
    </cfRule>
    <cfRule type="expression" dxfId="2301" priority="34459">
      <formula>$B1614="Descargado"</formula>
    </cfRule>
    <cfRule type="expression" dxfId="2300" priority="34460">
      <formula>$B1614="Frontera"</formula>
    </cfRule>
    <cfRule type="expression" dxfId="2299" priority="34461">
      <formula>$B1614="Cargado"</formula>
    </cfRule>
    <cfRule type="expression" dxfId="2298" priority="34462">
      <formula>$B1614="Cancelado"</formula>
    </cfRule>
    <cfRule type="expression" dxfId="2" priority="34463">
      <formula>$B1614="Confirmado"</formula>
    </cfRule>
  </conditionalFormatting>
  <conditionalFormatting sqref="C1615:H1615 A1615 J1615:U1615">
    <cfRule type="expression" dxfId="2300" priority="34436">
      <formula>$B1615="Frontera"</formula>
    </cfRule>
    <cfRule type="expression" dxfId="2302" priority="34434">
      <formula>$B1615="Liberado"</formula>
    </cfRule>
    <cfRule type="expression" dxfId="2301" priority="34435">
      <formula>$B1615="Descargado"</formula>
    </cfRule>
    <cfRule type="expression" dxfId="2299" priority="34437">
      <formula>$B1615="Cargado"</formula>
    </cfRule>
    <cfRule type="expression" dxfId="2298" priority="34438">
      <formula>$B1615="Cancelado"</formula>
    </cfRule>
    <cfRule type="expression" dxfId="2" priority="34439">
      <formula>$B1615="Confirmado"</formula>
    </cfRule>
    <cfRule type="expression" dxfId="2296" priority="34440">
      <formula>$B1615="Solicitado"</formula>
    </cfRule>
    <cfRule type="expression" dxfId="2295" priority="34441">
      <formula>$B1615="Arribado"</formula>
    </cfRule>
  </conditionalFormatting>
  <conditionalFormatting sqref="C1617:H1617 A1617 J1617:U1617">
    <cfRule type="expression" dxfId="2295" priority="34489">
      <formula>$B1617="Arribado"</formula>
    </cfRule>
    <cfRule type="expression" dxfId="2302" priority="34482">
      <formula>$B1617="Liberado"</formula>
    </cfRule>
    <cfRule type="expression" dxfId="2301" priority="34483">
      <formula>$B1617="Descargado"</formula>
    </cfRule>
    <cfRule type="expression" dxfId="2299" priority="34485">
      <formula>$B1617="Cargado"</formula>
    </cfRule>
    <cfRule type="expression" dxfId="2300" priority="34484">
      <formula>$B1617="Frontera"</formula>
    </cfRule>
    <cfRule type="expression" dxfId="2298" priority="34486">
      <formula>$B1617="Cancelado"</formula>
    </cfRule>
    <cfRule type="expression" dxfId="2" priority="34487">
      <formula>$B1617="Confirmado"</formula>
    </cfRule>
    <cfRule type="expression" dxfId="2296" priority="34488">
      <formula>$B1617="Solicitado"</formula>
    </cfRule>
  </conditionalFormatting>
  <conditionalFormatting sqref="C1618:H1618 A1618 J1618:U1618">
    <cfRule type="expression" dxfId="2302" priority="34410">
      <formula>$B1618="Liberado"</formula>
    </cfRule>
    <cfRule type="expression" dxfId="2" priority="34415">
      <formula>$B1618="Confirmado"</formula>
    </cfRule>
    <cfRule type="expression" dxfId="2295" priority="34417">
      <formula>$B1618="Arribado"</formula>
    </cfRule>
    <cfRule type="expression" dxfId="2298" priority="34414">
      <formula>$B1618="Cancelado"</formula>
    </cfRule>
    <cfRule type="expression" dxfId="2299" priority="34413">
      <formula>$B1618="Cargado"</formula>
    </cfRule>
    <cfRule type="expression" dxfId="2300" priority="34412">
      <formula>$B1618="Frontera"</formula>
    </cfRule>
    <cfRule type="expression" dxfId="2296" priority="34416">
      <formula>$B1618="Solicitado"</formula>
    </cfRule>
    <cfRule type="expression" dxfId="2301" priority="34411">
      <formula>$B1618="Descargado"</formula>
    </cfRule>
  </conditionalFormatting>
  <conditionalFormatting sqref="C1619:H1626 A1619:A1626 J1619:U1626">
    <cfRule type="expression" dxfId="2298" priority="34366">
      <formula>$B1619="Cancelado"</formula>
    </cfRule>
    <cfRule type="expression" dxfId="2299" priority="34365">
      <formula>$B1619="Cargado"</formula>
    </cfRule>
    <cfRule type="expression" dxfId="2300" priority="34364">
      <formula>$B1619="Frontera"</formula>
    </cfRule>
    <cfRule type="expression" dxfId="2301" priority="34363">
      <formula>$B1619="Descargado"</formula>
    </cfRule>
    <cfRule type="expression" dxfId="2302" priority="34362">
      <formula>$B1619="Liberado"</formula>
    </cfRule>
    <cfRule type="expression" dxfId="2295" priority="34369">
      <formula>$B1619="Arribado"</formula>
    </cfRule>
    <cfRule type="expression" dxfId="2296" priority="34368">
      <formula>$B1619="Solicitado"</formula>
    </cfRule>
    <cfRule type="expression" dxfId="2" priority="34367">
      <formula>$B1619="Confirmado"</formula>
    </cfRule>
  </conditionalFormatting>
  <conditionalFormatting sqref="C1627:H1627 A1627 J1627:U1627">
    <cfRule type="expression" dxfId="2298" priority="34318">
      <formula>$B1627="Cancelado"</formula>
    </cfRule>
    <cfRule type="expression" dxfId="2" priority="34319">
      <formula>$B1627="Confirmado"</formula>
    </cfRule>
    <cfRule type="expression" dxfId="2296" priority="34320">
      <formula>$B1627="Solicitado"</formula>
    </cfRule>
    <cfRule type="expression" dxfId="2295" priority="34321">
      <formula>$B1627="Arribado"</formula>
    </cfRule>
    <cfRule type="expression" dxfId="2302" priority="34314">
      <formula>$B1627="Liberado"</formula>
    </cfRule>
    <cfRule type="expression" dxfId="2301" priority="34315">
      <formula>$B1627="Descargado"</formula>
    </cfRule>
    <cfRule type="expression" dxfId="2300" priority="34316">
      <formula>$B1627="Frontera"</formula>
    </cfRule>
    <cfRule type="expression" dxfId="2299" priority="34317">
      <formula>$B1627="Cargado"</formula>
    </cfRule>
  </conditionalFormatting>
  <conditionalFormatting sqref="C1628:H1628 A1628 J1628:U1628 J1631:S1631">
    <cfRule type="expression" dxfId="2295" priority="34345">
      <formula>$B1628="Arribado"</formula>
    </cfRule>
    <cfRule type="expression" dxfId="2296" priority="34344">
      <formula>$B1628="Solicitado"</formula>
    </cfRule>
    <cfRule type="expression" dxfId="2" priority="34343">
      <formula>$B1628="Confirmado"</formula>
    </cfRule>
    <cfRule type="expression" dxfId="2298" priority="34342">
      <formula>$B1628="Cancelado"</formula>
    </cfRule>
    <cfRule type="expression" dxfId="2299" priority="34341">
      <formula>$B1628="Cargado"</formula>
    </cfRule>
    <cfRule type="expression" dxfId="2302" priority="34338">
      <formula>$B1628="Liberado"</formula>
    </cfRule>
    <cfRule type="expression" dxfId="2301" priority="34339">
      <formula>$B1628="Descargado"</formula>
    </cfRule>
    <cfRule type="expression" dxfId="2300" priority="34340">
      <formula>$B1628="Frontera"</formula>
    </cfRule>
  </conditionalFormatting>
  <conditionalFormatting sqref="C1629:H1629 A1629 J1629:S1629">
    <cfRule type="expression" dxfId="2296" priority="34296">
      <formula>$B1629="Solicitado"</formula>
    </cfRule>
    <cfRule type="expression" dxfId="2295" priority="34297">
      <formula>$B1629="Arribado"</formula>
    </cfRule>
    <cfRule type="expression" dxfId="2302" priority="34290">
      <formula>$B1629="Liberado"</formula>
    </cfRule>
    <cfRule type="expression" dxfId="2301" priority="34291">
      <formula>$B1629="Descargado"</formula>
    </cfRule>
    <cfRule type="expression" dxfId="2300" priority="34292">
      <formula>$B1629="Frontera"</formula>
    </cfRule>
    <cfRule type="expression" dxfId="2299" priority="34293">
      <formula>$B1629="Cargado"</formula>
    </cfRule>
    <cfRule type="expression" dxfId="2298" priority="34294">
      <formula>$B1629="Cancelado"</formula>
    </cfRule>
    <cfRule type="expression" dxfId="2" priority="34295">
      <formula>$B1629="Confirmado"</formula>
    </cfRule>
  </conditionalFormatting>
  <conditionalFormatting sqref="C1630:H1630 A1630 J1630:U1630">
    <cfRule type="expression" dxfId="2295" priority="34121">
      <formula>$B1630="Arribado"</formula>
    </cfRule>
    <cfRule type="expression" dxfId="2302" priority="34114">
      <formula>$B1630="Liberado"</formula>
    </cfRule>
    <cfRule type="expression" dxfId="2298" priority="34118">
      <formula>$B1630="Cancelado"</formula>
    </cfRule>
    <cfRule type="expression" dxfId="2296" priority="34120">
      <formula>$B1630="Solicitado"</formula>
    </cfRule>
    <cfRule type="expression" dxfId="2301" priority="34115">
      <formula>$B1630="Descargado"</formula>
    </cfRule>
    <cfRule type="expression" dxfId="2300" priority="34116">
      <formula>$B1630="Frontera"</formula>
    </cfRule>
    <cfRule type="expression" dxfId="2299" priority="34117">
      <formula>$B1630="Cargado"</formula>
    </cfRule>
    <cfRule type="expression" dxfId="2" priority="34119">
      <formula>$B1630="Confirmado"</formula>
    </cfRule>
  </conditionalFormatting>
  <conditionalFormatting sqref="C1641:H1641 J1641:U1641 A1641">
    <cfRule type="expression" dxfId="2302" priority="34074">
      <formula>$B1641="Liberado"</formula>
    </cfRule>
    <cfRule type="expression" dxfId="2301" priority="34075">
      <formula>$B1641="Descargado"</formula>
    </cfRule>
    <cfRule type="expression" dxfId="2300" priority="34076">
      <formula>$B1641="Frontera"</formula>
    </cfRule>
    <cfRule type="expression" dxfId="2298" priority="34078">
      <formula>$B1641="Cancelado"</formula>
    </cfRule>
    <cfRule type="expression" dxfId="2299" priority="34077">
      <formula>$B1641="Cargado"</formula>
    </cfRule>
    <cfRule type="expression" dxfId="2" priority="34079">
      <formula>$B1641="Confirmado"</formula>
    </cfRule>
    <cfRule type="expression" dxfId="2295" priority="34081">
      <formula>$B1641="Arribado"</formula>
    </cfRule>
    <cfRule type="expression" dxfId="2296" priority="34080">
      <formula>$B1641="Solicitado"</formula>
    </cfRule>
  </conditionalFormatting>
  <conditionalFormatting sqref="C1643:H1643 J1643:U1643">
    <cfRule type="expression" dxfId="2298" priority="34198">
      <formula>$B1643="Cancelado"</formula>
    </cfRule>
    <cfRule type="expression" dxfId="2299" priority="34197">
      <formula>$B1643="Cargado"</formula>
    </cfRule>
    <cfRule type="expression" dxfId="2295" priority="34201">
      <formula>$B1643="Arribado"</formula>
    </cfRule>
    <cfRule type="expression" dxfId="2" priority="34199">
      <formula>$B1643="Confirmado"</formula>
    </cfRule>
    <cfRule type="expression" dxfId="2296" priority="34200">
      <formula>$B1643="Solicitado"</formula>
    </cfRule>
    <cfRule type="expression" dxfId="2302" priority="34194">
      <formula>$B1643="Liberado"</formula>
    </cfRule>
    <cfRule type="expression" dxfId="2301" priority="34195">
      <formula>$B1643="Descargado"</formula>
    </cfRule>
    <cfRule type="expression" dxfId="2300" priority="34196">
      <formula>$B1643="Frontera"</formula>
    </cfRule>
  </conditionalFormatting>
  <conditionalFormatting sqref="C1644:H1644 J1644:U1644">
    <cfRule type="expression" dxfId="2302" priority="34018">
      <formula>$B1644="Liberado"</formula>
    </cfRule>
    <cfRule type="expression" dxfId="2301" priority="34019">
      <formula>$B1644="Descargado"</formula>
    </cfRule>
    <cfRule type="expression" dxfId="2300" priority="34020">
      <formula>$B1644="Frontera"</formula>
    </cfRule>
    <cfRule type="expression" dxfId="2299" priority="34021">
      <formula>$B1644="Cargado"</formula>
    </cfRule>
    <cfRule type="expression" dxfId="2298" priority="34022">
      <formula>$B1644="Cancelado"</formula>
    </cfRule>
    <cfRule type="expression" dxfId="2" priority="34023">
      <formula>$B1644="Confirmado"</formula>
    </cfRule>
    <cfRule type="expression" dxfId="2296" priority="34024">
      <formula>$B1644="Solicitado"</formula>
    </cfRule>
    <cfRule type="expression" dxfId="2295" priority="34025">
      <formula>$B1644="Arribado"</formula>
    </cfRule>
  </conditionalFormatting>
  <conditionalFormatting sqref="C1645:H1645 J1645:U1645">
    <cfRule type="expression" dxfId="2" priority="34055">
      <formula>$B1645="Confirmado"</formula>
    </cfRule>
    <cfRule type="expression" dxfId="2300" priority="34052">
      <formula>$B1645="Frontera"</formula>
    </cfRule>
    <cfRule type="expression" dxfId="2295" priority="34057">
      <formula>$B1645="Arribado"</formula>
    </cfRule>
    <cfRule type="expression" dxfId="2296" priority="34056">
      <formula>$B1645="Solicitado"</formula>
    </cfRule>
    <cfRule type="expression" dxfId="2298" priority="34054">
      <formula>$B1645="Cancelado"</formula>
    </cfRule>
    <cfRule type="expression" dxfId="2302" priority="34050">
      <formula>$B1645="Liberado"</formula>
    </cfRule>
    <cfRule type="expression" dxfId="2301" priority="34051">
      <formula>$B1645="Descargado"</formula>
    </cfRule>
    <cfRule type="expression" dxfId="2299" priority="34053">
      <formula>$B1645="Cargado"</formula>
    </cfRule>
  </conditionalFormatting>
  <conditionalFormatting sqref="C1650:H1650 A1650 J1650:U1650">
    <cfRule type="expression" dxfId="2296" priority="33800">
      <formula>$B1650="Solicitado"</formula>
    </cfRule>
    <cfRule type="expression" dxfId="2" priority="33799">
      <formula>$B1650="Confirmado"</formula>
    </cfRule>
    <cfRule type="expression" dxfId="2298" priority="33798">
      <formula>$B1650="Cancelado"</formula>
    </cfRule>
    <cfRule type="expression" dxfId="2299" priority="33797">
      <formula>$B1650="Cargado"</formula>
    </cfRule>
    <cfRule type="expression" dxfId="2300" priority="33796">
      <formula>$B1650="Frontera"</formula>
    </cfRule>
    <cfRule type="expression" dxfId="2301" priority="33795">
      <formula>$B1650="Descargado"</formula>
    </cfRule>
    <cfRule type="expression" dxfId="2302" priority="33794">
      <formula>$B1650="Liberado"</formula>
    </cfRule>
    <cfRule type="expression" dxfId="2295" priority="33801">
      <formula>$B1650="Arribado"</formula>
    </cfRule>
  </conditionalFormatting>
  <conditionalFormatting sqref="C1650:H1650 J1650:U1650 A1650">
    <cfRule type="expression" dxfId="2298" priority="33822">
      <formula>$B1650="Cancelado"</formula>
    </cfRule>
    <cfRule type="expression" dxfId="2299" priority="33821">
      <formula>$B1650="Cargado"</formula>
    </cfRule>
    <cfRule type="expression" dxfId="2300" priority="33820">
      <formula>$B1650="Frontera"</formula>
    </cfRule>
    <cfRule type="expression" dxfId="2301" priority="33819">
      <formula>$B1650="Descargado"</formula>
    </cfRule>
    <cfRule type="expression" dxfId="2302" priority="33818">
      <formula>$B1650="Liberado"</formula>
    </cfRule>
    <cfRule type="expression" dxfId="2295" priority="33825">
      <formula>$B1650="Arribado"</formula>
    </cfRule>
    <cfRule type="expression" dxfId="2296" priority="33824">
      <formula>$B1650="Solicitado"</formula>
    </cfRule>
    <cfRule type="expression" dxfId="2" priority="33823">
      <formula>$B1650="Confirmado"</formula>
    </cfRule>
  </conditionalFormatting>
  <conditionalFormatting sqref="C1651:H1651 A1651 J1651:U1651">
    <cfRule type="expression" dxfId="2298" priority="33750">
      <formula>$B1651="Cancelado"</formula>
    </cfRule>
    <cfRule type="expression" dxfId="2299" priority="33749">
      <formula>$B1651="Cargado"</formula>
    </cfRule>
    <cfRule type="expression" dxfId="2300" priority="33748">
      <formula>$B1651="Frontera"</formula>
    </cfRule>
    <cfRule type="expression" dxfId="2301" priority="33747">
      <formula>$B1651="Descargado"</formula>
    </cfRule>
    <cfRule type="expression" dxfId="2296" priority="33752">
      <formula>$B1651="Solicitado"</formula>
    </cfRule>
    <cfRule type="expression" dxfId="2" priority="33751">
      <formula>$B1651="Confirmado"</formula>
    </cfRule>
    <cfRule type="expression" dxfId="2295" priority="33753">
      <formula>$B1651="Arribado"</formula>
    </cfRule>
    <cfRule type="expression" dxfId="2302" priority="33746">
      <formula>$B1651="Liberado"</formula>
    </cfRule>
  </conditionalFormatting>
  <conditionalFormatting sqref="C1651:H1651 J1651:U1651 A1651">
    <cfRule type="expression" dxfId="2300" priority="33772">
      <formula>$B1651="Frontera"</formula>
    </cfRule>
    <cfRule type="expression" dxfId="2301" priority="33771">
      <formula>$B1651="Descargado"</formula>
    </cfRule>
    <cfRule type="expression" dxfId="2302" priority="33770">
      <formula>$B1651="Liberado"</formula>
    </cfRule>
    <cfRule type="expression" dxfId="2299" priority="33773">
      <formula>$B1651="Cargado"</formula>
    </cfRule>
    <cfRule type="expression" dxfId="2298" priority="33774">
      <formula>$B1651="Cancelado"</formula>
    </cfRule>
    <cfRule type="expression" dxfId="2" priority="33775">
      <formula>$B1651="Confirmado"</formula>
    </cfRule>
    <cfRule type="expression" dxfId="2296" priority="33776">
      <formula>$B1651="Solicitado"</formula>
    </cfRule>
    <cfRule type="expression" dxfId="2295" priority="33777">
      <formula>$B1651="Arribado"</formula>
    </cfRule>
  </conditionalFormatting>
  <conditionalFormatting sqref="C1669:H1681 A1669:A1681 J1669:U1681">
    <cfRule type="expression" dxfId="2302" priority="33258">
      <formula>$B1669="Liberado"</formula>
    </cfRule>
    <cfRule type="expression" dxfId="2295" priority="33265">
      <formula>$B1669="Arribado"</formula>
    </cfRule>
    <cfRule type="expression" dxfId="2296" priority="33264">
      <formula>$B1669="Solicitado"</formula>
    </cfRule>
    <cfRule type="expression" dxfId="2" priority="33263">
      <formula>$B1669="Confirmado"</formula>
    </cfRule>
    <cfRule type="expression" dxfId="2298" priority="33262">
      <formula>$B1669="Cancelado"</formula>
    </cfRule>
    <cfRule type="expression" dxfId="2301" priority="33259">
      <formula>$B1669="Descargado"</formula>
    </cfRule>
    <cfRule type="expression" dxfId="2300" priority="33260">
      <formula>$B1669="Frontera"</formula>
    </cfRule>
    <cfRule type="expression" dxfId="2299" priority="33261">
      <formula>$B1669="Cargado"</formula>
    </cfRule>
  </conditionalFormatting>
  <conditionalFormatting sqref="C1669:H1681 J1669:U1681 A1669:A1681">
    <cfRule type="expression" dxfId="2296" priority="33288">
      <formula>$B1669="Solicitado"</formula>
    </cfRule>
    <cfRule type="expression" dxfId="2301" priority="33283">
      <formula>$B1669="Descargado"</formula>
    </cfRule>
    <cfRule type="expression" dxfId="2299" priority="33285">
      <formula>$B1669="Cargado"</formula>
    </cfRule>
    <cfRule type="expression" dxfId="2300" priority="33284">
      <formula>$B1669="Frontera"</formula>
    </cfRule>
    <cfRule type="expression" dxfId="2302" priority="33282">
      <formula>$B1669="Liberado"</formula>
    </cfRule>
    <cfRule type="expression" dxfId="2298" priority="33286">
      <formula>$B1669="Cancelado"</formula>
    </cfRule>
    <cfRule type="expression" dxfId="2" priority="33287">
      <formula>$B1669="Confirmado"</formula>
    </cfRule>
    <cfRule type="expression" dxfId="2295" priority="33289">
      <formula>$B1669="Arribado"</formula>
    </cfRule>
  </conditionalFormatting>
  <conditionalFormatting sqref="C1682:H1682 A1682 J1682:U1682">
    <cfRule type="expression" dxfId="2295" priority="33201">
      <formula>$B1682="Arribado"</formula>
    </cfRule>
    <cfRule type="expression" dxfId="2299" priority="33197">
      <formula>$B1682="Cargado"</formula>
    </cfRule>
    <cfRule type="expression" dxfId="2" priority="33199">
      <formula>$B1682="Confirmado"</formula>
    </cfRule>
    <cfRule type="expression" dxfId="2296" priority="33200">
      <formula>$B1682="Solicitado"</formula>
    </cfRule>
    <cfRule type="expression" dxfId="2301" priority="33195">
      <formula>$B1682="Descargado"</formula>
    </cfRule>
    <cfRule type="expression" dxfId="2300" priority="33196">
      <formula>$B1682="Frontera"</formula>
    </cfRule>
    <cfRule type="expression" dxfId="2298" priority="33198">
      <formula>$B1682="Cancelado"</formula>
    </cfRule>
    <cfRule type="expression" dxfId="2302" priority="33194">
      <formula>$B1682="Liberado"</formula>
    </cfRule>
  </conditionalFormatting>
  <conditionalFormatting sqref="C1682:H1682 J1682:U1682 A1682">
    <cfRule type="expression" dxfId="2299" priority="33221">
      <formula>$B1682="Cargado"</formula>
    </cfRule>
    <cfRule type="expression" dxfId="2298" priority="33222">
      <formula>$B1682="Cancelado"</formula>
    </cfRule>
    <cfRule type="expression" dxfId="2" priority="33223">
      <formula>$B1682="Confirmado"</formula>
    </cfRule>
    <cfRule type="expression" dxfId="2296" priority="33224">
      <formula>$B1682="Solicitado"</formula>
    </cfRule>
    <cfRule type="expression" dxfId="2301" priority="33219">
      <formula>$B1682="Descargado"</formula>
    </cfRule>
    <cfRule type="expression" dxfId="2300" priority="33220">
      <formula>$B1682="Frontera"</formula>
    </cfRule>
    <cfRule type="expression" dxfId="2302" priority="33218">
      <formula>$B1682="Liberado"</formula>
    </cfRule>
    <cfRule type="expression" dxfId="2295" priority="33225">
      <formula>$B1682="Arribado"</formula>
    </cfRule>
  </conditionalFormatting>
  <conditionalFormatting sqref="C1683:H1683 A1683 J1683:U1683">
    <cfRule type="expression" dxfId="2298" priority="32958">
      <formula>$B1683="Cancelado"</formula>
    </cfRule>
    <cfRule type="expression" dxfId="2" priority="32959">
      <formula>$B1683="Confirmado"</formula>
    </cfRule>
    <cfRule type="expression" dxfId="2296" priority="32960">
      <formula>$B1683="Solicitado"</formula>
    </cfRule>
    <cfRule type="expression" dxfId="2295" priority="32961">
      <formula>$B1683="Arribado"</formula>
    </cfRule>
    <cfRule type="expression" dxfId="2300" priority="32956">
      <formula>$B1683="Frontera"</formula>
    </cfRule>
    <cfRule type="expression" dxfId="2302" priority="32954">
      <formula>$B1683="Liberado"</formula>
    </cfRule>
    <cfRule type="expression" dxfId="2301" priority="32955">
      <formula>$B1683="Descargado"</formula>
    </cfRule>
    <cfRule type="expression" dxfId="2299" priority="32957">
      <formula>$B1683="Cargado"</formula>
    </cfRule>
  </conditionalFormatting>
  <conditionalFormatting sqref="C1683:H1683 J1683:U1683 A1683">
    <cfRule type="expression" dxfId="2296" priority="32984">
      <formula>$B1683="Solicitado"</formula>
    </cfRule>
    <cfRule type="expression" dxfId="2302" priority="32978">
      <formula>$B1683="Liberado"</formula>
    </cfRule>
    <cfRule type="expression" dxfId="2295" priority="32985">
      <formula>$B1683="Arribado"</formula>
    </cfRule>
    <cfRule type="expression" dxfId="2301" priority="32979">
      <formula>$B1683="Descargado"</formula>
    </cfRule>
    <cfRule type="expression" dxfId="2298" priority="32982">
      <formula>$B1683="Cancelado"</formula>
    </cfRule>
    <cfRule type="expression" dxfId="2300" priority="32980">
      <formula>$B1683="Frontera"</formula>
    </cfRule>
    <cfRule type="expression" dxfId="2299" priority="32981">
      <formula>$B1683="Cargado"</formula>
    </cfRule>
    <cfRule type="expression" dxfId="2" priority="32983">
      <formula>$B1683="Confirmado"</formula>
    </cfRule>
  </conditionalFormatting>
  <conditionalFormatting sqref="C1684:H1685 A1684:A1685 J1684:U1685">
    <cfRule type="expression" dxfId="2302" priority="33098">
      <formula>$B1684="Liberado"</formula>
    </cfRule>
    <cfRule type="expression" dxfId="2298" priority="33102">
      <formula>$B1684="Cancelado"</formula>
    </cfRule>
    <cfRule type="expression" dxfId="2" priority="33103">
      <formula>$B1684="Confirmado"</formula>
    </cfRule>
    <cfRule type="expression" dxfId="2296" priority="33104">
      <formula>$B1684="Solicitado"</formula>
    </cfRule>
    <cfRule type="expression" dxfId="2300" priority="33100">
      <formula>$B1684="Frontera"</formula>
    </cfRule>
    <cfRule type="expression" dxfId="2295" priority="33105">
      <formula>$B1684="Arribado"</formula>
    </cfRule>
    <cfRule type="expression" dxfId="2301" priority="33099">
      <formula>$B1684="Descargado"</formula>
    </cfRule>
    <cfRule type="expression" dxfId="2299" priority="33101">
      <formula>$B1684="Cargado"</formula>
    </cfRule>
  </conditionalFormatting>
  <conditionalFormatting sqref="C1684:H1685 J1684:U1685 A1684:A1685">
    <cfRule type="expression" dxfId="2302" priority="33122">
      <formula>$B1684="Liberado"</formula>
    </cfRule>
    <cfRule type="expression" dxfId="2301" priority="33123">
      <formula>$B1684="Descargado"</formula>
    </cfRule>
    <cfRule type="expression" dxfId="2" priority="33127">
      <formula>$B1684="Confirmado"</formula>
    </cfRule>
    <cfRule type="expression" dxfId="2298" priority="33126">
      <formula>$B1684="Cancelado"</formula>
    </cfRule>
    <cfRule type="expression" dxfId="2300" priority="33124">
      <formula>$B1684="Frontera"</formula>
    </cfRule>
    <cfRule type="expression" dxfId="2295" priority="33129">
      <formula>$B1684="Arribado"</formula>
    </cfRule>
    <cfRule type="expression" dxfId="2299" priority="33125">
      <formula>$B1684="Cargado"</formula>
    </cfRule>
    <cfRule type="expression" dxfId="2296" priority="33128">
      <formula>$B1684="Solicitado"</formula>
    </cfRule>
  </conditionalFormatting>
  <conditionalFormatting sqref="C1686:H1686 A1686 J1686:U1686">
    <cfRule type="expression" dxfId="2296" priority="33056">
      <formula>$B1686="Solicitado"</formula>
    </cfRule>
    <cfRule type="expression" dxfId="2295" priority="33057">
      <formula>$B1686="Arribado"</formula>
    </cfRule>
    <cfRule type="expression" dxfId="2" priority="33055">
      <formula>$B1686="Confirmado"</formula>
    </cfRule>
    <cfRule type="expression" dxfId="2302" priority="33050">
      <formula>$B1686="Liberado"</formula>
    </cfRule>
    <cfRule type="expression" dxfId="2301" priority="33051">
      <formula>$B1686="Descargado"</formula>
    </cfRule>
    <cfRule type="expression" dxfId="2298" priority="33054">
      <formula>$B1686="Cancelado"</formula>
    </cfRule>
    <cfRule type="expression" dxfId="2299" priority="33053">
      <formula>$B1686="Cargado"</formula>
    </cfRule>
    <cfRule type="expression" dxfId="2300" priority="33052">
      <formula>$B1686="Frontera"</formula>
    </cfRule>
  </conditionalFormatting>
  <conditionalFormatting sqref="C1686:H1686 J1686:U1686 A1686">
    <cfRule type="expression" dxfId="2299" priority="33077">
      <formula>$B1686="Cargado"</formula>
    </cfRule>
    <cfRule type="expression" dxfId="2302" priority="33074">
      <formula>$B1686="Liberado"</formula>
    </cfRule>
    <cfRule type="expression" dxfId="2298" priority="33078">
      <formula>$B1686="Cancelado"</formula>
    </cfRule>
    <cfRule type="expression" dxfId="2301" priority="33075">
      <formula>$B1686="Descargado"</formula>
    </cfRule>
    <cfRule type="expression" dxfId="2296" priority="33080">
      <formula>$B1686="Solicitado"</formula>
    </cfRule>
    <cfRule type="expression" dxfId="2295" priority="33081">
      <formula>$B1686="Arribado"</formula>
    </cfRule>
    <cfRule type="expression" dxfId="2300" priority="33076">
      <formula>$B1686="Frontera"</formula>
    </cfRule>
    <cfRule type="expression" dxfId="2" priority="33079">
      <formula>$B1686="Confirmado"</formula>
    </cfRule>
  </conditionalFormatting>
  <conditionalFormatting sqref="C1815:H1815 A1815 J1815:U1815">
    <cfRule type="expression" dxfId="2299" priority="32405">
      <formula>$B1815="Cargado"</formula>
    </cfRule>
    <cfRule type="expression" dxfId="2300" priority="32404">
      <formula>$B1815="Frontera"</formula>
    </cfRule>
    <cfRule type="expression" dxfId="2298" priority="32406">
      <formula>$B1815="Cancelado"</formula>
    </cfRule>
    <cfRule type="expression" dxfId="2302" priority="32402">
      <formula>$B1815="Liberado"</formula>
    </cfRule>
    <cfRule type="expression" dxfId="2301" priority="32403">
      <formula>$B1815="Descargado"</formula>
    </cfRule>
    <cfRule type="expression" dxfId="2295" priority="32409">
      <formula>$B1815="Arribado"</formula>
    </cfRule>
    <cfRule type="expression" dxfId="2296" priority="32408">
      <formula>$B1815="Solicitado"</formula>
    </cfRule>
    <cfRule type="expression" dxfId="2" priority="32407">
      <formula>$B1815="Confirmado"</formula>
    </cfRule>
  </conditionalFormatting>
  <conditionalFormatting sqref="C1815:H1828 A1815:A1828 J1815:U1828">
    <cfRule type="expression" dxfId="2299" priority="32389">
      <formula>$B1815="Cargado"</formula>
    </cfRule>
    <cfRule type="expression" dxfId="2" priority="32391">
      <formula>$B1815="Confirmado"</formula>
    </cfRule>
    <cfRule type="expression" dxfId="2300" priority="32388">
      <formula>$B1815="Frontera"</formula>
    </cfRule>
    <cfRule type="expression" dxfId="2302" priority="32386">
      <formula>$B1815="Liberado"</formula>
    </cfRule>
    <cfRule type="expression" dxfId="2301" priority="32387">
      <formula>$B1815="Descargado"</formula>
    </cfRule>
    <cfRule type="expression" dxfId="2296" priority="32392">
      <formula>$B1815="Solicitado"</formula>
    </cfRule>
    <cfRule type="expression" dxfId="2295" priority="32393">
      <formula>$B1815="Arribado"</formula>
    </cfRule>
    <cfRule type="expression" dxfId="2298" priority="32390">
      <formula>$B1815="Cancelado"</formula>
    </cfRule>
  </conditionalFormatting>
  <conditionalFormatting sqref="C1829:H1829 A1829 J1829:U1829">
    <cfRule type="expression" dxfId="2296" priority="32296">
      <formula>$B1829="Solicitado"</formula>
    </cfRule>
    <cfRule type="expression" dxfId="2295" priority="32297">
      <formula>$B1829="Arribado"</formula>
    </cfRule>
    <cfRule type="expression" dxfId="2300" priority="32308">
      <formula>$B1829="Frontera"</formula>
    </cfRule>
    <cfRule type="expression" dxfId="2299" priority="32309">
      <formula>$B1829="Cargado"</formula>
    </cfRule>
    <cfRule type="expression" dxfId="2" priority="32311">
      <formula>$B1829="Confirmado"</formula>
    </cfRule>
    <cfRule type="expression" dxfId="2302" priority="32306">
      <formula>$B1829="Liberado"</formula>
    </cfRule>
    <cfRule type="expression" dxfId="2301" priority="32307">
      <formula>$B1829="Descargado"</formula>
    </cfRule>
    <cfRule type="expression" dxfId="2296" priority="32312">
      <formula>$B1829="Solicitado"</formula>
    </cfRule>
    <cfRule type="expression" dxfId="2295" priority="32313">
      <formula>$B1829="Arribado"</formula>
    </cfRule>
    <cfRule type="expression" dxfId="2298" priority="32310">
      <formula>$B1829="Cancelado"</formula>
    </cfRule>
    <cfRule type="expression" dxfId="2302" priority="32290">
      <formula>$B1829="Liberado"</formula>
    </cfRule>
    <cfRule type="expression" dxfId="2301" priority="32291">
      <formula>$B1829="Descargado"</formula>
    </cfRule>
    <cfRule type="expression" dxfId="2300" priority="32292">
      <formula>$B1829="Frontera"</formula>
    </cfRule>
    <cfRule type="expression" dxfId="2299" priority="32293">
      <formula>$B1829="Cargado"</formula>
    </cfRule>
    <cfRule type="expression" dxfId="2298" priority="32294">
      <formula>$B1829="Cancelado"</formula>
    </cfRule>
    <cfRule type="expression" dxfId="2" priority="32295">
      <formula>$B1829="Confirmado"</formula>
    </cfRule>
  </conditionalFormatting>
  <conditionalFormatting sqref="C1830:H1830 A1830 J1830:U1830">
    <cfRule type="expression" dxfId="2" priority="32215">
      <formula>$B1830="Confirmado"</formula>
    </cfRule>
    <cfRule type="expression" dxfId="2296" priority="32216">
      <formula>$B1830="Solicitado"</formula>
    </cfRule>
    <cfRule type="expression" dxfId="2295" priority="32217">
      <formula>$B1830="Arribado"</formula>
    </cfRule>
    <cfRule type="expression" dxfId="2302" priority="32226">
      <formula>$B1830="Liberado"</formula>
    </cfRule>
    <cfRule type="expression" dxfId="2301" priority="32227">
      <formula>$B1830="Descargado"</formula>
    </cfRule>
    <cfRule type="expression" dxfId="2300" priority="32228">
      <formula>$B1830="Frontera"</formula>
    </cfRule>
    <cfRule type="expression" dxfId="2299" priority="32229">
      <formula>$B1830="Cargado"</formula>
    </cfRule>
    <cfRule type="expression" dxfId="2298" priority="32230">
      <formula>$B1830="Cancelado"</formula>
    </cfRule>
    <cfRule type="expression" dxfId="2" priority="32231">
      <formula>$B1830="Confirmado"</formula>
    </cfRule>
    <cfRule type="expression" dxfId="2296" priority="32232">
      <formula>$B1830="Solicitado"</formula>
    </cfRule>
    <cfRule type="expression" dxfId="2295" priority="32233">
      <formula>$B1830="Arribado"</formula>
    </cfRule>
    <cfRule type="expression" dxfId="2302" priority="32210">
      <formula>$B1830="Liberado"</formula>
    </cfRule>
    <cfRule type="expression" dxfId="2301" priority="32211">
      <formula>$B1830="Descargado"</formula>
    </cfRule>
    <cfRule type="expression" dxfId="2300" priority="32212">
      <formula>$B1830="Frontera"</formula>
    </cfRule>
    <cfRule type="expression" dxfId="2299" priority="32213">
      <formula>$B1830="Cargado"</formula>
    </cfRule>
    <cfRule type="expression" dxfId="2298" priority="32214">
      <formula>$B1830="Cancelado"</formula>
    </cfRule>
  </conditionalFormatting>
  <conditionalFormatting sqref="C1831:H1832 A1831:A1832 J1831:U1832">
    <cfRule type="expression" dxfId="2298" priority="32190">
      <formula>$B1831="Cancelado"</formula>
    </cfRule>
    <cfRule type="expression" dxfId="2299" priority="32173">
      <formula>$B1831="Cargado"</formula>
    </cfRule>
    <cfRule type="expression" dxfId="2296" priority="32192">
      <formula>$B1831="Solicitado"</formula>
    </cfRule>
    <cfRule type="expression" dxfId="2295" priority="32193">
      <formula>$B1831="Arribado"</formula>
    </cfRule>
    <cfRule type="expression" dxfId="2302" priority="32186">
      <formula>$B1831="Liberado"</formula>
    </cfRule>
    <cfRule type="expression" dxfId="2298" priority="32174">
      <formula>$B1831="Cancelado"</formula>
    </cfRule>
    <cfRule type="expression" dxfId="2302" priority="32170">
      <formula>$B1831="Liberado"</formula>
    </cfRule>
    <cfRule type="expression" dxfId="2295" priority="32177">
      <formula>$B1831="Arribado"</formula>
    </cfRule>
    <cfRule type="expression" dxfId="2296" priority="32176">
      <formula>$B1831="Solicitado"</formula>
    </cfRule>
    <cfRule type="expression" dxfId="2299" priority="32189">
      <formula>$B1831="Cargado"</formula>
    </cfRule>
    <cfRule type="expression" dxfId="2301" priority="32187">
      <formula>$B1831="Descargado"</formula>
    </cfRule>
    <cfRule type="expression" dxfId="2" priority="32191">
      <formula>$B1831="Confirmado"</formula>
    </cfRule>
    <cfRule type="expression" dxfId="2300" priority="32172">
      <formula>$B1831="Frontera"</formula>
    </cfRule>
    <cfRule type="expression" dxfId="2301" priority="32171">
      <formula>$B1831="Descargado"</formula>
    </cfRule>
    <cfRule type="expression" dxfId="2300" priority="32188">
      <formula>$B1831="Frontera"</formula>
    </cfRule>
    <cfRule type="expression" dxfId="2" priority="32175">
      <formula>$B1831="Confirmado"</formula>
    </cfRule>
  </conditionalFormatting>
  <conditionalFormatting sqref="C1833:H1833 A1833 J1833:U1833">
    <cfRule type="expression" dxfId="2299" priority="32149">
      <formula>$B1833="Cargado"</formula>
    </cfRule>
    <cfRule type="expression" dxfId="2300" priority="32148">
      <formula>$B1833="Frontera"</formula>
    </cfRule>
    <cfRule type="expression" dxfId="2301" priority="32147">
      <formula>$B1833="Descargado"</formula>
    </cfRule>
    <cfRule type="expression" dxfId="2" priority="32135">
      <formula>$B1833="Confirmado"</formula>
    </cfRule>
    <cfRule type="expression" dxfId="2296" priority="32136">
      <formula>$B1833="Solicitado"</formula>
    </cfRule>
    <cfRule type="expression" dxfId="2295" priority="32137">
      <formula>$B1833="Arribado"</formula>
    </cfRule>
    <cfRule type="expression" dxfId="2302" priority="32146">
      <formula>$B1833="Liberado"</formula>
    </cfRule>
    <cfRule type="expression" dxfId="2302" priority="32130">
      <formula>$B1833="Liberado"</formula>
    </cfRule>
    <cfRule type="expression" dxfId="2298" priority="32134">
      <formula>$B1833="Cancelado"</formula>
    </cfRule>
    <cfRule type="expression" dxfId="2299" priority="32133">
      <formula>$B1833="Cargado"</formula>
    </cfRule>
    <cfRule type="expression" dxfId="2300" priority="32132">
      <formula>$B1833="Frontera"</formula>
    </cfRule>
    <cfRule type="expression" dxfId="2296" priority="32152">
      <formula>$B1833="Solicitado"</formula>
    </cfRule>
    <cfRule type="expression" dxfId="2" priority="32151">
      <formula>$B1833="Confirmado"</formula>
    </cfRule>
    <cfRule type="expression" dxfId="2295" priority="32153">
      <formula>$B1833="Arribado"</formula>
    </cfRule>
    <cfRule type="expression" dxfId="2301" priority="32131">
      <formula>$B1833="Descargado"</formula>
    </cfRule>
    <cfRule type="expression" dxfId="2298" priority="32150">
      <formula>$B1833="Cancelado"</formula>
    </cfRule>
  </conditionalFormatting>
  <conditionalFormatting sqref="C1834:H1834 A1834 J1834:U1834">
    <cfRule type="expression" dxfId="2299" priority="32109">
      <formula>$B1834="Cargado"</formula>
    </cfRule>
    <cfRule type="expression" dxfId="2302" priority="32090">
      <formula>$B1834="Liberado"</formula>
    </cfRule>
    <cfRule type="expression" dxfId="2295" priority="32113">
      <formula>$B1834="Arribado"</formula>
    </cfRule>
    <cfRule type="expression" dxfId="2296" priority="32112">
      <formula>$B1834="Solicitado"</formula>
    </cfRule>
    <cfRule type="expression" dxfId="2298" priority="32094">
      <formula>$B1834="Cancelado"</formula>
    </cfRule>
    <cfRule type="expression" dxfId="2" priority="32095">
      <formula>$B1834="Confirmado"</formula>
    </cfRule>
    <cfRule type="expression" dxfId="2296" priority="32096">
      <formula>$B1834="Solicitado"</formula>
    </cfRule>
    <cfRule type="expression" dxfId="2295" priority="32097">
      <formula>$B1834="Arribado"</formula>
    </cfRule>
    <cfRule type="expression" dxfId="2301" priority="32091">
      <formula>$B1834="Descargado"</formula>
    </cfRule>
    <cfRule type="expression" dxfId="2" priority="32111">
      <formula>$B1834="Confirmado"</formula>
    </cfRule>
    <cfRule type="expression" dxfId="2300" priority="32092">
      <formula>$B1834="Frontera"</formula>
    </cfRule>
    <cfRule type="expression" dxfId="2299" priority="32093">
      <formula>$B1834="Cargado"</formula>
    </cfRule>
    <cfRule type="expression" dxfId="2298" priority="32110">
      <formula>$B1834="Cancelado"</formula>
    </cfRule>
    <cfRule type="expression" dxfId="2301" priority="32107">
      <formula>$B1834="Descargado"</formula>
    </cfRule>
    <cfRule type="expression" dxfId="2302" priority="32106">
      <formula>$B1834="Liberado"</formula>
    </cfRule>
    <cfRule type="expression" dxfId="2300" priority="32108">
      <formula>$B1834="Frontera"</formula>
    </cfRule>
  </conditionalFormatting>
  <conditionalFormatting sqref="C1835:H1836 A1835:A1836 J1835:U1836">
    <cfRule type="expression" dxfId="2298" priority="32070">
      <formula>$B1835="Cancelado"</formula>
    </cfRule>
    <cfRule type="expression" dxfId="2" priority="32071">
      <formula>$B1835="Confirmado"</formula>
    </cfRule>
    <cfRule type="expression" dxfId="2296" priority="32072">
      <formula>$B1835="Solicitado"</formula>
    </cfRule>
    <cfRule type="expression" dxfId="2295" priority="32073">
      <formula>$B1835="Arribado"</formula>
    </cfRule>
    <cfRule type="expression" dxfId="2" priority="32055">
      <formula>$B1835="Confirmado"</formula>
    </cfRule>
    <cfRule type="expression" dxfId="2302" priority="32050">
      <formula>$B1835="Liberado"</formula>
    </cfRule>
    <cfRule type="expression" dxfId="2301" priority="32051">
      <formula>$B1835="Descargado"</formula>
    </cfRule>
    <cfRule type="expression" dxfId="2300" priority="32052">
      <formula>$B1835="Frontera"</formula>
    </cfRule>
    <cfRule type="expression" dxfId="2299" priority="32053">
      <formula>$B1835="Cargado"</formula>
    </cfRule>
    <cfRule type="expression" dxfId="2298" priority="32054">
      <formula>$B1835="Cancelado"</formula>
    </cfRule>
    <cfRule type="expression" dxfId="2296" priority="32056">
      <formula>$B1835="Solicitado"</formula>
    </cfRule>
    <cfRule type="expression" dxfId="2295" priority="32057">
      <formula>$B1835="Arribado"</formula>
    </cfRule>
    <cfRule type="expression" dxfId="2302" priority="32066">
      <formula>$B1835="Liberado"</formula>
    </cfRule>
    <cfRule type="expression" dxfId="2301" priority="32067">
      <formula>$B1835="Descargado"</formula>
    </cfRule>
    <cfRule type="expression" dxfId="2300" priority="32068">
      <formula>$B1835="Frontera"</formula>
    </cfRule>
    <cfRule type="expression" dxfId="2299" priority="32069">
      <formula>$B1835="Cargado"</formula>
    </cfRule>
  </conditionalFormatting>
  <conditionalFormatting sqref="C1837:H1837 A1837 J1837:U1837 A1839:A1851 C1839:H1851 J1839:U1851">
    <cfRule type="expression" dxfId="2296" priority="32272">
      <formula>$B1837="Solicitado"</formula>
    </cfRule>
    <cfRule type="expression" dxfId="2" priority="32271">
      <formula>$B1837="Confirmado"</formula>
    </cfRule>
    <cfRule type="expression" dxfId="2302" priority="32266">
      <formula>$B1837="Liberado"</formula>
    </cfRule>
    <cfRule type="expression" dxfId="2295" priority="32273">
      <formula>$B1837="Arribado"</formula>
    </cfRule>
    <cfRule type="expression" dxfId="2298" priority="32270">
      <formula>$B1837="Cancelado"</formula>
    </cfRule>
    <cfRule type="expression" dxfId="2299" priority="32269">
      <formula>$B1837="Cargado"</formula>
    </cfRule>
    <cfRule type="expression" dxfId="2300" priority="32268">
      <formula>$B1837="Frontera"</formula>
    </cfRule>
    <cfRule type="expression" dxfId="2301" priority="32267">
      <formula>$B1837="Descargado"</formula>
    </cfRule>
  </conditionalFormatting>
  <conditionalFormatting sqref="C1838:H1838 A1838 J1838:U1838">
    <cfRule type="expression" dxfId="2302" priority="32026">
      <formula>$B1838="Liberado"</formula>
    </cfRule>
    <cfRule type="expression" dxfId="2" priority="32031">
      <formula>$B1838="Confirmado"</formula>
    </cfRule>
    <cfRule type="expression" dxfId="2301" priority="32027">
      <formula>$B1838="Descargado"</formula>
    </cfRule>
    <cfRule type="expression" dxfId="2300" priority="32028">
      <formula>$B1838="Frontera"</formula>
    </cfRule>
    <cfRule type="expression" dxfId="2299" priority="32029">
      <formula>$B1838="Cargado"</formula>
    </cfRule>
    <cfRule type="expression" dxfId="2298" priority="32030">
      <formula>$B1838="Cancelado"</formula>
    </cfRule>
    <cfRule type="expression" dxfId="2296" priority="32032">
      <formula>$B1838="Solicitado"</formula>
    </cfRule>
    <cfRule type="expression" dxfId="2295" priority="32033">
      <formula>$B1838="Arribado"</formula>
    </cfRule>
  </conditionalFormatting>
  <conditionalFormatting sqref="C1852:H1852 A1852 J1852:U1852">
    <cfRule type="expression" dxfId="2300" priority="31988">
      <formula>$B1852="Frontera"</formula>
    </cfRule>
    <cfRule type="expression" dxfId="2301" priority="31987">
      <formula>$B1852="Descargado"</formula>
    </cfRule>
    <cfRule type="expression" dxfId="2295" priority="31993">
      <formula>$B1852="Arribado"</formula>
    </cfRule>
    <cfRule type="expression" dxfId="2299" priority="31989">
      <formula>$B1852="Cargado"</formula>
    </cfRule>
    <cfRule type="expression" dxfId="2302" priority="31986">
      <formula>$B1852="Liberado"</formula>
    </cfRule>
    <cfRule type="expression" dxfId="2" priority="31991">
      <formula>$B1852="Confirmado"</formula>
    </cfRule>
    <cfRule type="expression" dxfId="2298" priority="31990">
      <formula>$B1852="Cancelado"</formula>
    </cfRule>
    <cfRule type="expression" dxfId="2296" priority="31992">
      <formula>$B1852="Solicitado"</formula>
    </cfRule>
  </conditionalFormatting>
  <conditionalFormatting sqref="C1853:H1855 A1853:A1855 J1859:U1859 A1859 C1859:H1859 C1864:H1871 A1864:A1871 J1864:U1871 J1873:U1874 A1873:A1875 C1873:H1875 J1853:U1855 C1877:H1886 A1877:A1886 T3323:U3323 J1893:U1897 A1893:A1897 C1893:H1897 J1875:P1875 T1875:U1875 C1899:H1903 A1899:A1903 J1899:U1903 J1877:U1886">
    <cfRule type="expression" dxfId="2301" priority="31891">
      <formula>$B1853="Descargado"</formula>
    </cfRule>
    <cfRule type="expression" dxfId="2302" priority="31890">
      <formula>$B1853="Liberado"</formula>
    </cfRule>
    <cfRule type="expression" dxfId="2298" priority="31894">
      <formula>$B1853="Cancelado"</formula>
    </cfRule>
    <cfRule type="expression" dxfId="2299" priority="31893">
      <formula>$B1853="Cargado"</formula>
    </cfRule>
    <cfRule type="expression" dxfId="2295" priority="31897">
      <formula>$B1853="Arribado"</formula>
    </cfRule>
    <cfRule type="expression" dxfId="2300" priority="31892">
      <formula>$B1853="Frontera"</formula>
    </cfRule>
    <cfRule type="expression" dxfId="2296" priority="31896">
      <formula>$B1853="Solicitado"</formula>
    </cfRule>
    <cfRule type="expression" dxfId="2" priority="31895">
      <formula>$B1853="Confirmado"</formula>
    </cfRule>
  </conditionalFormatting>
  <conditionalFormatting sqref="C1856:H1857 A1856:A1857 J1856:U1857">
    <cfRule type="expression" dxfId="2302" priority="31850">
      <formula>$B1856="Liberado"</formula>
    </cfRule>
    <cfRule type="expression" dxfId="2" priority="31855">
      <formula>$B1856="Confirmado"</formula>
    </cfRule>
    <cfRule type="expression" dxfId="2296" priority="31856">
      <formula>$B1856="Solicitado"</formula>
    </cfRule>
    <cfRule type="expression" dxfId="2301" priority="31851">
      <formula>$B1856="Descargado"</formula>
    </cfRule>
    <cfRule type="expression" dxfId="2299" priority="31853">
      <formula>$B1856="Cargado"</formula>
    </cfRule>
    <cfRule type="expression" dxfId="2298" priority="31854">
      <formula>$B1856="Cancelado"</formula>
    </cfRule>
    <cfRule type="expression" dxfId="2295" priority="31857">
      <formula>$B1856="Arribado"</formula>
    </cfRule>
    <cfRule type="expression" dxfId="2300" priority="31852">
      <formula>$B1856="Frontera"</formula>
    </cfRule>
  </conditionalFormatting>
  <conditionalFormatting sqref="C1858:H1858 A1858 J1858:U1858">
    <cfRule type="expression" dxfId="2295" priority="31833">
      <formula>$B1858="Arribado"</formula>
    </cfRule>
    <cfRule type="expression" dxfId="2296" priority="31832">
      <formula>$B1858="Solicitado"</formula>
    </cfRule>
    <cfRule type="expression" dxfId="2301" priority="31827">
      <formula>$B1858="Descargado"</formula>
    </cfRule>
    <cfRule type="expression" dxfId="2300" priority="31828">
      <formula>$B1858="Frontera"</formula>
    </cfRule>
    <cfRule type="expression" dxfId="2302" priority="31826">
      <formula>$B1858="Liberado"</formula>
    </cfRule>
    <cfRule type="expression" dxfId="2299" priority="31829">
      <formula>$B1858="Cargado"</formula>
    </cfRule>
    <cfRule type="expression" dxfId="2298" priority="31830">
      <formula>$B1858="Cancelado"</formula>
    </cfRule>
    <cfRule type="expression" dxfId="2" priority="31831">
      <formula>$B1858="Confirmado"</formula>
    </cfRule>
  </conditionalFormatting>
  <conditionalFormatting sqref="C1860:H1860 A1860 J1860:U1860">
    <cfRule type="expression" dxfId="2302" priority="31786">
      <formula>$B1860="Liberado"</formula>
    </cfRule>
    <cfRule type="expression" dxfId="2301" priority="31787">
      <formula>$B1860="Descargado"</formula>
    </cfRule>
    <cfRule type="expression" dxfId="2300" priority="31788">
      <formula>$B1860="Frontera"</formula>
    </cfRule>
    <cfRule type="expression" dxfId="2298" priority="31790">
      <formula>$B1860="Cancelado"</formula>
    </cfRule>
    <cfRule type="expression" dxfId="2" priority="31791">
      <formula>$B1860="Confirmado"</formula>
    </cfRule>
    <cfRule type="expression" dxfId="2296" priority="31792">
      <formula>$B1860="Solicitado"</formula>
    </cfRule>
    <cfRule type="expression" dxfId="2295" priority="31793">
      <formula>$B1860="Arribado"</formula>
    </cfRule>
    <cfRule type="expression" dxfId="2299" priority="31789">
      <formula>$B1860="Cargado"</formula>
    </cfRule>
  </conditionalFormatting>
  <conditionalFormatting sqref="C1861:H1862 A1861:A1862 J1861:U1862">
    <cfRule type="expression" dxfId="2301" priority="31747">
      <formula>$B1861="Descargado"</formula>
    </cfRule>
    <cfRule type="expression" dxfId="2300" priority="31748">
      <formula>$B1861="Frontera"</formula>
    </cfRule>
    <cfRule type="expression" dxfId="2" priority="31751">
      <formula>$B1861="Confirmado"</formula>
    </cfRule>
    <cfRule type="expression" dxfId="2296" priority="31752">
      <formula>$B1861="Solicitado"</formula>
    </cfRule>
    <cfRule type="expression" dxfId="2299" priority="31749">
      <formula>$B1861="Cargado"</formula>
    </cfRule>
    <cfRule type="expression" dxfId="2295" priority="31753">
      <formula>$B1861="Arribado"</formula>
    </cfRule>
    <cfRule type="expression" dxfId="2302" priority="31746">
      <formula>$B1861="Liberado"</formula>
    </cfRule>
    <cfRule type="expression" dxfId="2298" priority="31750">
      <formula>$B1861="Cancelado"</formula>
    </cfRule>
  </conditionalFormatting>
  <conditionalFormatting sqref="C1863:H1863 A1863 J1863:U1863">
    <cfRule type="expression" dxfId="2298" priority="31710">
      <formula>$B1863="Cancelado"</formula>
    </cfRule>
    <cfRule type="expression" dxfId="2" priority="31711">
      <formula>$B1863="Confirmado"</formula>
    </cfRule>
    <cfRule type="expression" dxfId="2296" priority="31712">
      <formula>$B1863="Solicitado"</formula>
    </cfRule>
    <cfRule type="expression" dxfId="2295" priority="31713">
      <formula>$B1863="Arribado"</formula>
    </cfRule>
    <cfRule type="expression" dxfId="2299" priority="31709">
      <formula>$B1863="Cargado"</formula>
    </cfRule>
    <cfRule type="expression" dxfId="2302" priority="31706">
      <formula>$B1863="Liberado"</formula>
    </cfRule>
    <cfRule type="expression" dxfId="2301" priority="31707">
      <formula>$B1863="Descargado"</formula>
    </cfRule>
    <cfRule type="expression" dxfId="2300" priority="31708">
      <formula>$B1863="Frontera"</formula>
    </cfRule>
  </conditionalFormatting>
  <conditionalFormatting sqref="C1872:H1872 A1872 J1872:U1872">
    <cfRule type="expression" dxfId="2" priority="31631">
      <formula>$B1872="Confirmado"</formula>
    </cfRule>
    <cfRule type="expression" dxfId="2302" priority="31626">
      <formula>$B1872="Liberado"</formula>
    </cfRule>
    <cfRule type="expression" dxfId="2301" priority="31627">
      <formula>$B1872="Descargado"</formula>
    </cfRule>
    <cfRule type="expression" dxfId="2295" priority="31633">
      <formula>$B1872="Arribado"</formula>
    </cfRule>
    <cfRule type="expression" dxfId="2299" priority="31629">
      <formula>$B1872="Cargado"</formula>
    </cfRule>
    <cfRule type="expression" dxfId="2298" priority="31630">
      <formula>$B1872="Cancelado"</formula>
    </cfRule>
    <cfRule type="expression" dxfId="2300" priority="31628">
      <formula>$B1872="Frontera"</formula>
    </cfRule>
    <cfRule type="expression" dxfId="2296" priority="31632">
      <formula>$B1872="Solicitado"</formula>
    </cfRule>
  </conditionalFormatting>
  <conditionalFormatting sqref="C1876:H1876 A1876 J1876:U1876">
    <cfRule type="expression" dxfId="2298" priority="31574">
      <formula>$B1876="Cancelado"</formula>
    </cfRule>
    <cfRule type="expression" dxfId="2299" priority="31573">
      <formula>$B1876="Cargado"</formula>
    </cfRule>
    <cfRule type="expression" dxfId="2" priority="31575">
      <formula>$B1876="Confirmado"</formula>
    </cfRule>
    <cfRule type="expression" dxfId="2302" priority="31570">
      <formula>$B1876="Liberado"</formula>
    </cfRule>
    <cfRule type="expression" dxfId="2301" priority="31571">
      <formula>$B1876="Descargado"</formula>
    </cfRule>
    <cfRule type="expression" dxfId="2300" priority="31572">
      <formula>$B1876="Frontera"</formula>
    </cfRule>
    <cfRule type="expression" dxfId="2295" priority="31577">
      <formula>$B1876="Arribado"</formula>
    </cfRule>
    <cfRule type="expression" dxfId="2296" priority="31576">
      <formula>$B1876="Solicitado"</formula>
    </cfRule>
  </conditionalFormatting>
  <conditionalFormatting sqref="C1877:H1886 A1877:A1886 J1893:U1897 A1893:A1897 C1893:H1897 J3323:U3323 A3323 C3323:H3323 C1899:H1903 A1899:A1903 J1899:U1903 J1877:U1886">
    <cfRule type="expression" dxfId="2299" priority="31933">
      <formula>$B1877="Cargado"</formula>
    </cfRule>
    <cfRule type="expression" dxfId="2295" priority="31937">
      <formula>$B1877="Arribado"</formula>
    </cfRule>
    <cfRule type="expression" dxfId="2296" priority="31936">
      <formula>$B1877="Solicitado"</formula>
    </cfRule>
    <cfRule type="expression" dxfId="2300" priority="31932">
      <formula>$B1877="Frontera"</formula>
    </cfRule>
    <cfRule type="expression" dxfId="2301" priority="31931">
      <formula>$B1877="Descargado"</formula>
    </cfRule>
    <cfRule type="expression" dxfId="2" priority="31935">
      <formula>$B1877="Confirmado"</formula>
    </cfRule>
    <cfRule type="expression" dxfId="2298" priority="31934">
      <formula>$B1877="Cancelado"</formula>
    </cfRule>
    <cfRule type="expression" dxfId="2302" priority="31930">
      <formula>$B1877="Liberado"</formula>
    </cfRule>
  </conditionalFormatting>
  <conditionalFormatting sqref="C1887:H1887 A1887 J1887:U1887">
    <cfRule type="expression" dxfId="2295" priority="31505">
      <formula>$B1887="Arribado"</formula>
    </cfRule>
    <cfRule type="expression" dxfId="2300" priority="31532">
      <formula>$B1887="Frontera"</formula>
    </cfRule>
    <cfRule type="expression" dxfId="2299" priority="31533">
      <formula>$B1887="Cargado"</formula>
    </cfRule>
    <cfRule type="expression" dxfId="2296" priority="31536">
      <formula>$B1887="Solicitado"</formula>
    </cfRule>
    <cfRule type="expression" dxfId="2301" priority="31531">
      <formula>$B1887="Descargado"</formula>
    </cfRule>
    <cfRule type="expression" dxfId="2298" priority="31534">
      <formula>$B1887="Cancelado"</formula>
    </cfRule>
    <cfRule type="expression" dxfId="2" priority="31535">
      <formula>$B1887="Confirmado"</formula>
    </cfRule>
    <cfRule type="expression" dxfId="2296" priority="31504">
      <formula>$B1887="Solicitado"</formula>
    </cfRule>
    <cfRule type="expression" dxfId="2301" priority="31499">
      <formula>$B1887="Descargado"</formula>
    </cfRule>
    <cfRule type="expression" dxfId="2" priority="31503">
      <formula>$B1887="Confirmado"</formula>
    </cfRule>
    <cfRule type="expression" dxfId="2302" priority="31498">
      <formula>$B1887="Liberado"</formula>
    </cfRule>
    <cfRule type="expression" dxfId="2300" priority="31500">
      <formula>$B1887="Frontera"</formula>
    </cfRule>
    <cfRule type="expression" dxfId="2295" priority="31537">
      <formula>$B1887="Arribado"</formula>
    </cfRule>
    <cfRule type="expression" dxfId="2298" priority="31502">
      <formula>$B1887="Cancelado"</formula>
    </cfRule>
    <cfRule type="expression" dxfId="2302" priority="31530">
      <formula>$B1887="Liberado"</formula>
    </cfRule>
    <cfRule type="expression" dxfId="2299" priority="31501">
      <formula>$B1887="Cargado"</formula>
    </cfRule>
  </conditionalFormatting>
  <conditionalFormatting sqref="C1888:H1888 A1888 J1888:U1888">
    <cfRule type="expression" dxfId="2302" priority="31442">
      <formula>$B1888="Liberado"</formula>
    </cfRule>
    <cfRule type="expression" dxfId="2301" priority="31443">
      <formula>$B1888="Descargado"</formula>
    </cfRule>
    <cfRule type="expression" dxfId="2300" priority="31444">
      <formula>$B1888="Frontera"</formula>
    </cfRule>
    <cfRule type="expression" dxfId="2299" priority="31445">
      <formula>$B1888="Cargado"</formula>
    </cfRule>
    <cfRule type="expression" dxfId="2298" priority="31446">
      <formula>$B1888="Cancelado"</formula>
    </cfRule>
    <cfRule type="expression" dxfId="2" priority="31447">
      <formula>$B1888="Confirmado"</formula>
    </cfRule>
    <cfRule type="expression" dxfId="2295" priority="31449">
      <formula>$B1888="Arribado"</formula>
    </cfRule>
    <cfRule type="expression" dxfId="2296" priority="31448">
      <formula>$B1888="Solicitado"</formula>
    </cfRule>
  </conditionalFormatting>
  <conditionalFormatting sqref="C1889:H1889 A1889 J1889:U1889">
    <cfRule type="expression" dxfId="2" priority="31359">
      <formula>$B1889="Confirmado"</formula>
    </cfRule>
    <cfRule type="expression" dxfId="2295" priority="31393">
      <formula>$B1889="Arribado"</formula>
    </cfRule>
    <cfRule type="expression" dxfId="2296" priority="31392">
      <formula>$B1889="Solicitado"</formula>
    </cfRule>
    <cfRule type="expression" dxfId="2" priority="31391">
      <formula>$B1889="Confirmado"</formula>
    </cfRule>
    <cfRule type="expression" dxfId="2298" priority="31390">
      <formula>$B1889="Cancelado"</formula>
    </cfRule>
    <cfRule type="expression" dxfId="2296" priority="31360">
      <formula>$B1889="Solicitado"</formula>
    </cfRule>
    <cfRule type="expression" dxfId="2299" priority="31389">
      <formula>$B1889="Cargado"</formula>
    </cfRule>
    <cfRule type="expression" dxfId="2300" priority="31388">
      <formula>$B1889="Frontera"</formula>
    </cfRule>
    <cfRule type="expression" dxfId="2301" priority="31387">
      <formula>$B1889="Descargado"</formula>
    </cfRule>
    <cfRule type="expression" dxfId="2302" priority="31386">
      <formula>$B1889="Liberado"</formula>
    </cfRule>
    <cfRule type="expression" dxfId="2302" priority="31354">
      <formula>$B1889="Liberado"</formula>
    </cfRule>
    <cfRule type="expression" dxfId="2301" priority="31355">
      <formula>$B1889="Descargado"</formula>
    </cfRule>
    <cfRule type="expression" dxfId="2300" priority="31356">
      <formula>$B1889="Frontera"</formula>
    </cfRule>
    <cfRule type="expression" dxfId="2299" priority="31357">
      <formula>$B1889="Cargado"</formula>
    </cfRule>
    <cfRule type="expression" dxfId="2295" priority="31361">
      <formula>$B1889="Arribado"</formula>
    </cfRule>
    <cfRule type="expression" dxfId="2298" priority="31358">
      <formula>$B1889="Cancelado"</formula>
    </cfRule>
  </conditionalFormatting>
  <conditionalFormatting sqref="C1890:H1892 A1890:A1892 J1890:U1892">
    <cfRule type="expression" dxfId="2299" priority="31317">
      <formula>$B1890="Cargado"</formula>
    </cfRule>
    <cfRule type="expression" dxfId="2" priority="31287">
      <formula>$B1890="Confirmado"</formula>
    </cfRule>
    <cfRule type="expression" dxfId="2300" priority="31316">
      <formula>$B1890="Frontera"</formula>
    </cfRule>
    <cfRule type="expression" dxfId="2298" priority="31286">
      <formula>$B1890="Cancelado"</formula>
    </cfRule>
    <cfRule type="expression" dxfId="2301" priority="31315">
      <formula>$B1890="Descargado"</formula>
    </cfRule>
    <cfRule type="expression" dxfId="2302" priority="31314">
      <formula>$B1890="Liberado"</formula>
    </cfRule>
    <cfRule type="expression" dxfId="2300" priority="31284">
      <formula>$B1890="Frontera"</formula>
    </cfRule>
    <cfRule type="expression" dxfId="2296" priority="31288">
      <formula>$B1890="Solicitado"</formula>
    </cfRule>
    <cfRule type="expression" dxfId="2301" priority="31283">
      <formula>$B1890="Descargado"</formula>
    </cfRule>
    <cfRule type="expression" dxfId="2302" priority="31282">
      <formula>$B1890="Liberado"</formula>
    </cfRule>
    <cfRule type="expression" dxfId="2299" priority="31285">
      <formula>$B1890="Cargado"</formula>
    </cfRule>
    <cfRule type="expression" dxfId="2295" priority="31289">
      <formula>$B1890="Arribado"</formula>
    </cfRule>
    <cfRule type="expression" dxfId="2295" priority="31321">
      <formula>$B1890="Arribado"</formula>
    </cfRule>
    <cfRule type="expression" dxfId="2296" priority="31320">
      <formula>$B1890="Solicitado"</formula>
    </cfRule>
    <cfRule type="expression" dxfId="2" priority="31319">
      <formula>$B1890="Confirmado"</formula>
    </cfRule>
    <cfRule type="expression" dxfId="2298" priority="31318">
      <formula>$B1890="Cancelado"</formula>
    </cfRule>
  </conditionalFormatting>
  <conditionalFormatting sqref="C1898:H1898 A1898 J1898:U1898">
    <cfRule type="expression" dxfId="2" priority="30711">
      <formula>$B1898="Confirmado"</formula>
    </cfRule>
    <cfRule type="expression" dxfId="2298" priority="30710">
      <formula>$B1898="Cancelado"</formula>
    </cfRule>
    <cfRule type="expression" dxfId="2302" priority="30706">
      <formula>$B1898="Liberado"</formula>
    </cfRule>
    <cfRule type="expression" dxfId="2300" priority="30708">
      <formula>$B1898="Frontera"</formula>
    </cfRule>
    <cfRule type="expression" dxfId="2299" priority="30709">
      <formula>$B1898="Cargado"</formula>
    </cfRule>
    <cfRule type="expression" dxfId="2301" priority="30707">
      <formula>$B1898="Descargado"</formula>
    </cfRule>
    <cfRule type="expression" dxfId="2296" priority="30712">
      <formula>$B1898="Solicitado"</formula>
    </cfRule>
    <cfRule type="expression" dxfId="2295" priority="30713">
      <formula>$B1898="Arribado"</formula>
    </cfRule>
  </conditionalFormatting>
  <conditionalFormatting sqref="C1904:H1904 A1904 J1904:U1904">
    <cfRule type="expression" dxfId="2295" priority="30929">
      <formula>$B1904="Arribado"</formula>
    </cfRule>
    <cfRule type="expression" dxfId="2296" priority="30928">
      <formula>$B1904="Solicitado"</formula>
    </cfRule>
    <cfRule type="expression" dxfId="2" priority="30927">
      <formula>$B1904="Confirmado"</formula>
    </cfRule>
    <cfRule type="expression" dxfId="2298" priority="30926">
      <formula>$B1904="Cancelado"</formula>
    </cfRule>
    <cfRule type="expression" dxfId="2299" priority="30925">
      <formula>$B1904="Cargado"</formula>
    </cfRule>
    <cfRule type="expression" dxfId="2301" priority="30923">
      <formula>$B1904="Descargado"</formula>
    </cfRule>
    <cfRule type="expression" dxfId="2300" priority="30924">
      <formula>$B1904="Frontera"</formula>
    </cfRule>
    <cfRule type="expression" dxfId="2302" priority="30922">
      <formula>$B1904="Liberado"</formula>
    </cfRule>
  </conditionalFormatting>
  <conditionalFormatting sqref="C1905:H1906 A1905:A1906 J1905:U1906">
    <cfRule type="expression" dxfId="2296" priority="30856">
      <formula>$B1905="Solicitado"</formula>
    </cfRule>
    <cfRule type="expression" dxfId="2" priority="30855">
      <formula>$B1905="Confirmado"</formula>
    </cfRule>
    <cfRule type="expression" dxfId="2298" priority="30854">
      <formula>$B1905="Cancelado"</formula>
    </cfRule>
    <cfRule type="expression" dxfId="2301" priority="30851">
      <formula>$B1905="Descargado"</formula>
    </cfRule>
    <cfRule type="expression" dxfId="2302" priority="30850">
      <formula>$B1905="Liberado"</formula>
    </cfRule>
    <cfRule type="expression" dxfId="2300" priority="30852">
      <formula>$B1905="Frontera"</formula>
    </cfRule>
    <cfRule type="expression" dxfId="2299" priority="30853">
      <formula>$B1905="Cargado"</formula>
    </cfRule>
    <cfRule type="expression" dxfId="2295" priority="30857">
      <formula>$B1905="Arribado"</formula>
    </cfRule>
  </conditionalFormatting>
  <conditionalFormatting sqref="C1907:H1907 A1907 J1907:U1907">
    <cfRule type="expression" dxfId="2300" priority="30780">
      <formula>$B1907="Frontera"</formula>
    </cfRule>
    <cfRule type="expression" dxfId="2301" priority="30779">
      <formula>$B1907="Descargado"</formula>
    </cfRule>
    <cfRule type="expression" dxfId="2302" priority="30778">
      <formula>$B1907="Liberado"</formula>
    </cfRule>
    <cfRule type="expression" dxfId="2298" priority="30782">
      <formula>$B1907="Cancelado"</formula>
    </cfRule>
    <cfRule type="expression" dxfId="2" priority="30783">
      <formula>$B1907="Confirmado"</formula>
    </cfRule>
    <cfRule type="expression" dxfId="2295" priority="30785">
      <formula>$B1907="Arribado"</formula>
    </cfRule>
    <cfRule type="expression" dxfId="2299" priority="30781">
      <formula>$B1907="Cargado"</formula>
    </cfRule>
    <cfRule type="expression" dxfId="2296" priority="30784">
      <formula>$B1907="Solicitado"</formula>
    </cfRule>
  </conditionalFormatting>
  <conditionalFormatting sqref="C1908:H1908 A1908 J1908:U1908">
    <cfRule type="expression" dxfId="2295" priority="31217">
      <formula>$B1908="Arribado"</formula>
    </cfRule>
    <cfRule type="expression" dxfId="2298" priority="31214">
      <formula>$B1908="Cancelado"</formula>
    </cfRule>
    <cfRule type="expression" dxfId="2296" priority="31216">
      <formula>$B1908="Solicitado"</formula>
    </cfRule>
    <cfRule type="expression" dxfId="2" priority="31215">
      <formula>$B1908="Confirmado"</formula>
    </cfRule>
    <cfRule type="expression" dxfId="2302" priority="31210">
      <formula>$B1908="Liberado"</formula>
    </cfRule>
    <cfRule type="expression" dxfId="2301" priority="31211">
      <formula>$B1908="Descargado"</formula>
    </cfRule>
    <cfRule type="expression" dxfId="2300" priority="31212">
      <formula>$B1908="Frontera"</formula>
    </cfRule>
    <cfRule type="expression" dxfId="2299" priority="31213">
      <formula>$B1908="Cargado"</formula>
    </cfRule>
  </conditionalFormatting>
  <conditionalFormatting sqref="C1909:H1913 A1909:A1913 J1909:U1910 J1935:U1938 A1935:A1938 C1935:H1938 L1980 C1960:H1961 A1960:A1961 J1960:U1961 J1911:K1913 M1911:U1913 J1916:K1916 M1916:U1916 L1911:L1916 L3322">
    <cfRule type="expression" dxfId="2299" priority="31101">
      <formula>$B1909="Cargado"</formula>
    </cfRule>
    <cfRule type="expression" dxfId="2300" priority="31100">
      <formula>$B1909="Frontera"</formula>
    </cfRule>
    <cfRule type="expression" dxfId="2301" priority="31099">
      <formula>$B1909="Descargado"</formula>
    </cfRule>
    <cfRule type="expression" dxfId="2302" priority="31098">
      <formula>$B1909="Liberado"</formula>
    </cfRule>
    <cfRule type="expression" dxfId="2295" priority="31073">
      <formula>$B1909="Arribado"</formula>
    </cfRule>
    <cfRule type="expression" dxfId="2296" priority="31072">
      <formula>$B1909="Solicitado"</formula>
    </cfRule>
    <cfRule type="expression" dxfId="2296" priority="31104">
      <formula>$B1909="Solicitado"</formula>
    </cfRule>
    <cfRule type="expression" dxfId="2" priority="31071">
      <formula>$B1909="Confirmado"</formula>
    </cfRule>
    <cfRule type="expression" dxfId="2299" priority="31069">
      <formula>$B1909="Cargado"</formula>
    </cfRule>
    <cfRule type="expression" dxfId="2300" priority="31068">
      <formula>$B1909="Frontera"</formula>
    </cfRule>
    <cfRule type="expression" dxfId="2301" priority="31067">
      <formula>$B1909="Descargado"</formula>
    </cfRule>
    <cfRule type="expression" dxfId="2302" priority="31066">
      <formula>$B1909="Liberado"</formula>
    </cfRule>
    <cfRule type="expression" dxfId="2298" priority="31070">
      <formula>$B1909="Cancelado"</formula>
    </cfRule>
    <cfRule type="expression" dxfId="2295" priority="31105">
      <formula>$B1909="Arribado"</formula>
    </cfRule>
    <cfRule type="expression" dxfId="2" priority="31103">
      <formula>$B1909="Confirmado"</formula>
    </cfRule>
    <cfRule type="expression" dxfId="2298" priority="31102">
      <formula>$B1909="Cancelado"</formula>
    </cfRule>
  </conditionalFormatting>
  <conditionalFormatting sqref="C1914:H1914 A1914 J1914:K1914 M1914:U1914">
    <cfRule type="expression" dxfId="2295" priority="30497">
      <formula>$B1914="Arribado"</formula>
    </cfRule>
    <cfRule type="expression" dxfId="2296" priority="30496">
      <formula>$B1914="Solicitado"</formula>
    </cfRule>
    <cfRule type="expression" dxfId="2" priority="30495">
      <formula>$B1914="Confirmado"</formula>
    </cfRule>
    <cfRule type="expression" dxfId="2298" priority="30494">
      <formula>$B1914="Cancelado"</formula>
    </cfRule>
    <cfRule type="expression" dxfId="2299" priority="30493">
      <formula>$B1914="Cargado"</formula>
    </cfRule>
    <cfRule type="expression" dxfId="2300" priority="30492">
      <formula>$B1914="Frontera"</formula>
    </cfRule>
    <cfRule type="expression" dxfId="2301" priority="30491">
      <formula>$B1914="Descargado"</formula>
    </cfRule>
    <cfRule type="expression" dxfId="2302" priority="30490">
      <formula>$B1914="Liberado"</formula>
    </cfRule>
    <cfRule type="expression" dxfId="2" priority="30527">
      <formula>$B1914="Confirmado"</formula>
    </cfRule>
    <cfRule type="expression" dxfId="2296" priority="30528">
      <formula>$B1914="Solicitado"</formula>
    </cfRule>
    <cfRule type="expression" dxfId="2295" priority="30529">
      <formula>$B1914="Arribado"</formula>
    </cfRule>
    <cfRule type="expression" dxfId="2298" priority="30526">
      <formula>$B1914="Cancelado"</formula>
    </cfRule>
    <cfRule type="expression" dxfId="2299" priority="30525">
      <formula>$B1914="Cargado"</formula>
    </cfRule>
    <cfRule type="expression" dxfId="2300" priority="30524">
      <formula>$B1914="Frontera"</formula>
    </cfRule>
    <cfRule type="expression" dxfId="2301" priority="30523">
      <formula>$B1914="Descargado"</formula>
    </cfRule>
    <cfRule type="expression" dxfId="2302" priority="30522">
      <formula>$B1914="Liberado"</formula>
    </cfRule>
  </conditionalFormatting>
  <conditionalFormatting sqref="C1915:H1915 A1915 J1915:K1915 M1915:U1915">
    <cfRule type="expression" dxfId="2301" priority="30451">
      <formula>$B1915="Descargado"</formula>
    </cfRule>
    <cfRule type="expression" dxfId="2" priority="30423">
      <formula>$B1915="Confirmado"</formula>
    </cfRule>
    <cfRule type="expression" dxfId="2295" priority="30457">
      <formula>$B1915="Arribado"</formula>
    </cfRule>
    <cfRule type="expression" dxfId="2296" priority="30424">
      <formula>$B1915="Solicitado"</formula>
    </cfRule>
    <cfRule type="expression" dxfId="2298" priority="30422">
      <formula>$B1915="Cancelado"</formula>
    </cfRule>
    <cfRule type="expression" dxfId="2300" priority="30452">
      <formula>$B1915="Frontera"</formula>
    </cfRule>
    <cfRule type="expression" dxfId="2299" priority="30453">
      <formula>$B1915="Cargado"</formula>
    </cfRule>
    <cfRule type="expression" dxfId="2302" priority="30450">
      <formula>$B1915="Liberado"</formula>
    </cfRule>
    <cfRule type="expression" dxfId="2299" priority="30421">
      <formula>$B1915="Cargado"</formula>
    </cfRule>
    <cfRule type="expression" dxfId="2300" priority="30420">
      <formula>$B1915="Frontera"</formula>
    </cfRule>
    <cfRule type="expression" dxfId="2301" priority="30419">
      <formula>$B1915="Descargado"</formula>
    </cfRule>
    <cfRule type="expression" dxfId="2302" priority="30418">
      <formula>$B1915="Liberado"</formula>
    </cfRule>
    <cfRule type="expression" dxfId="2296" priority="30456">
      <formula>$B1915="Solicitado"</formula>
    </cfRule>
    <cfRule type="expression" dxfId="2298" priority="30454">
      <formula>$B1915="Cancelado"</formula>
    </cfRule>
    <cfRule type="expression" dxfId="2" priority="30455">
      <formula>$B1915="Confirmado"</formula>
    </cfRule>
    <cfRule type="expression" dxfId="2295" priority="30425">
      <formula>$B1915="Arribado"</formula>
    </cfRule>
  </conditionalFormatting>
  <conditionalFormatting sqref="C1933:H1933 A1933 J1933:U1933">
    <cfRule type="expression" dxfId="2298" priority="30350">
      <formula>$B1933="Cancelado"</formula>
    </cfRule>
    <cfRule type="expression" dxfId="2" priority="30351">
      <formula>$B1933="Confirmado"</formula>
    </cfRule>
    <cfRule type="expression" dxfId="2296" priority="30352">
      <formula>$B1933="Solicitado"</formula>
    </cfRule>
    <cfRule type="expression" dxfId="2295" priority="30353">
      <formula>$B1933="Arribado"</formula>
    </cfRule>
    <cfRule type="expression" dxfId="2295" priority="30385">
      <formula>$B1933="Arribado"</formula>
    </cfRule>
    <cfRule type="expression" dxfId="2299" priority="30381">
      <formula>$B1933="Cargado"</formula>
    </cfRule>
    <cfRule type="expression" dxfId="2" priority="30383">
      <formula>$B1933="Confirmado"</formula>
    </cfRule>
    <cfRule type="expression" dxfId="2296" priority="30384">
      <formula>$B1933="Solicitado"</formula>
    </cfRule>
    <cfRule type="expression" dxfId="2299" priority="30349">
      <formula>$B1933="Cargado"</formula>
    </cfRule>
    <cfRule type="expression" dxfId="2300" priority="30380">
      <formula>$B1933="Frontera"</formula>
    </cfRule>
    <cfRule type="expression" dxfId="2301" priority="30379">
      <formula>$B1933="Descargado"</formula>
    </cfRule>
    <cfRule type="expression" dxfId="2302" priority="30346">
      <formula>$B1933="Liberado"</formula>
    </cfRule>
    <cfRule type="expression" dxfId="2302" priority="30378">
      <formula>$B1933="Liberado"</formula>
    </cfRule>
    <cfRule type="expression" dxfId="2301" priority="30347">
      <formula>$B1933="Descargado"</formula>
    </cfRule>
    <cfRule type="expression" dxfId="2300" priority="30348">
      <formula>$B1933="Frontera"</formula>
    </cfRule>
    <cfRule type="expression" dxfId="2298" priority="30382">
      <formula>$B1933="Cancelado"</formula>
    </cfRule>
  </conditionalFormatting>
  <conditionalFormatting sqref="C1940:H1942 A1940:A1942 J1940:U1942 J1959:U1959 A1959 C1959:H1959">
    <cfRule type="expression" dxfId="2295" priority="30065">
      <formula>$B1940="Arribado"</formula>
    </cfRule>
    <cfRule type="expression" dxfId="2296" priority="30064">
      <formula>$B1940="Solicitado"</formula>
    </cfRule>
    <cfRule type="expression" dxfId="2296" priority="30096">
      <formula>$B1940="Solicitado"</formula>
    </cfRule>
    <cfRule type="expression" dxfId="2298" priority="30062">
      <formula>$B1940="Cancelado"</formula>
    </cfRule>
    <cfRule type="expression" dxfId="2301" priority="30091">
      <formula>$B1940="Descargado"</formula>
    </cfRule>
    <cfRule type="expression" dxfId="2295" priority="30097">
      <formula>$B1940="Arribado"</formula>
    </cfRule>
    <cfRule type="expression" dxfId="2299" priority="30093">
      <formula>$B1940="Cargado"</formula>
    </cfRule>
    <cfRule type="expression" dxfId="2298" priority="30094">
      <formula>$B1940="Cancelado"</formula>
    </cfRule>
    <cfRule type="expression" dxfId="2299" priority="30061">
      <formula>$B1940="Cargado"</formula>
    </cfRule>
    <cfRule type="expression" dxfId="2" priority="30063">
      <formula>$B1940="Confirmado"</formula>
    </cfRule>
    <cfRule type="expression" dxfId="2300" priority="30060">
      <formula>$B1940="Frontera"</formula>
    </cfRule>
    <cfRule type="expression" dxfId="2301" priority="30059">
      <formula>$B1940="Descargado"</formula>
    </cfRule>
    <cfRule type="expression" dxfId="2302" priority="30058">
      <formula>$B1940="Liberado"</formula>
    </cfRule>
    <cfRule type="expression" dxfId="2" priority="30095">
      <formula>$B1940="Confirmado"</formula>
    </cfRule>
    <cfRule type="expression" dxfId="2300" priority="30092">
      <formula>$B1940="Frontera"</formula>
    </cfRule>
    <cfRule type="expression" dxfId="2302" priority="30090">
      <formula>$B1940="Liberado"</formula>
    </cfRule>
  </conditionalFormatting>
  <conditionalFormatting sqref="C1943:H1943 A1943 J1943:U1943">
    <cfRule type="expression" dxfId="2300" priority="29420">
      <formula>$B1943="Frontera"</formula>
    </cfRule>
    <cfRule type="expression" dxfId="2" priority="29391">
      <formula>$B1943="Confirmado"</formula>
    </cfRule>
    <cfRule type="expression" dxfId="2298" priority="29390">
      <formula>$B1943="Cancelado"</formula>
    </cfRule>
    <cfRule type="expression" dxfId="2299" priority="29389">
      <formula>$B1943="Cargado"</formula>
    </cfRule>
    <cfRule type="expression" dxfId="2" priority="29423">
      <formula>$B1943="Confirmado"</formula>
    </cfRule>
    <cfRule type="expression" dxfId="2301" priority="29387">
      <formula>$B1943="Descargado"</formula>
    </cfRule>
    <cfRule type="expression" dxfId="2302" priority="29386">
      <formula>$B1943="Liberado"</formula>
    </cfRule>
    <cfRule type="expression" dxfId="2299" priority="29421">
      <formula>$B1943="Cargado"</formula>
    </cfRule>
    <cfRule type="expression" dxfId="2298" priority="29422">
      <formula>$B1943="Cancelado"</formula>
    </cfRule>
    <cfRule type="expression" dxfId="2302" priority="29418">
      <formula>$B1943="Liberado"</formula>
    </cfRule>
    <cfRule type="expression" dxfId="2296" priority="29424">
      <formula>$B1943="Solicitado"</formula>
    </cfRule>
    <cfRule type="expression" dxfId="2300" priority="29388">
      <formula>$B1943="Frontera"</formula>
    </cfRule>
    <cfRule type="expression" dxfId="2295" priority="29425">
      <formula>$B1943="Arribado"</formula>
    </cfRule>
    <cfRule type="expression" dxfId="2295" priority="29393">
      <formula>$B1943="Arribado"</formula>
    </cfRule>
    <cfRule type="expression" dxfId="2296" priority="29392">
      <formula>$B1943="Solicitado"</formula>
    </cfRule>
    <cfRule type="expression" dxfId="2301" priority="29419">
      <formula>$B1943="Descargado"</formula>
    </cfRule>
  </conditionalFormatting>
  <conditionalFormatting sqref="C1944:H1944 A1944 J1944:U1944">
    <cfRule type="expression" dxfId="2301" priority="29491">
      <formula>$B1944="Descargado"</formula>
    </cfRule>
    <cfRule type="expression" dxfId="2296" priority="29464">
      <formula>$B1944="Solicitado"</formula>
    </cfRule>
    <cfRule type="expression" dxfId="2302" priority="29490">
      <formula>$B1944="Liberado"</formula>
    </cfRule>
    <cfRule type="expression" dxfId="2295" priority="29465">
      <formula>$B1944="Arribado"</formula>
    </cfRule>
    <cfRule type="expression" dxfId="2" priority="29463">
      <formula>$B1944="Confirmado"</formula>
    </cfRule>
    <cfRule type="expression" dxfId="2298" priority="29462">
      <formula>$B1944="Cancelado"</formula>
    </cfRule>
    <cfRule type="expression" dxfId="2299" priority="29461">
      <formula>$B1944="Cargado"</formula>
    </cfRule>
    <cfRule type="expression" dxfId="2300" priority="29460">
      <formula>$B1944="Frontera"</formula>
    </cfRule>
    <cfRule type="expression" dxfId="2301" priority="29459">
      <formula>$B1944="Descargado"</formula>
    </cfRule>
    <cfRule type="expression" dxfId="2302" priority="29458">
      <formula>$B1944="Liberado"</formula>
    </cfRule>
    <cfRule type="expression" dxfId="2295" priority="29497">
      <formula>$B1944="Arribado"</formula>
    </cfRule>
    <cfRule type="expression" dxfId="2296" priority="29496">
      <formula>$B1944="Solicitado"</formula>
    </cfRule>
    <cfRule type="expression" dxfId="2" priority="29495">
      <formula>$B1944="Confirmado"</formula>
    </cfRule>
    <cfRule type="expression" dxfId="2298" priority="29494">
      <formula>$B1944="Cancelado"</formula>
    </cfRule>
    <cfRule type="expression" dxfId="2299" priority="29493">
      <formula>$B1944="Cargado"</formula>
    </cfRule>
    <cfRule type="expression" dxfId="2300" priority="29492">
      <formula>$B1944="Frontera"</formula>
    </cfRule>
  </conditionalFormatting>
  <conditionalFormatting sqref="C1945:H1945 A1945 J1945:U1945">
    <cfRule type="expression" dxfId="2" priority="30023">
      <formula>$B1945="Confirmado"</formula>
    </cfRule>
    <cfRule type="expression" dxfId="2295" priority="30025">
      <formula>$B1945="Arribado"</formula>
    </cfRule>
    <cfRule type="expression" dxfId="2296" priority="30024">
      <formula>$B1945="Solicitado"</formula>
    </cfRule>
    <cfRule type="expression" dxfId="2" priority="29991">
      <formula>$B1945="Confirmado"</formula>
    </cfRule>
    <cfRule type="expression" dxfId="2300" priority="29988">
      <formula>$B1945="Frontera"</formula>
    </cfRule>
    <cfRule type="expression" dxfId="2296" priority="29992">
      <formula>$B1945="Solicitado"</formula>
    </cfRule>
    <cfRule type="expression" dxfId="2295" priority="29993">
      <formula>$B1945="Arribado"</formula>
    </cfRule>
    <cfRule type="expression" dxfId="2299" priority="29989">
      <formula>$B1945="Cargado"</formula>
    </cfRule>
    <cfRule type="expression" dxfId="2298" priority="29990">
      <formula>$B1945="Cancelado"</formula>
    </cfRule>
    <cfRule type="expression" dxfId="2298" priority="30022">
      <formula>$B1945="Cancelado"</formula>
    </cfRule>
    <cfRule type="expression" dxfId="2299" priority="30021">
      <formula>$B1945="Cargado"</formula>
    </cfRule>
    <cfRule type="expression" dxfId="2301" priority="29987">
      <formula>$B1945="Descargado"</formula>
    </cfRule>
    <cfRule type="expression" dxfId="2302" priority="29986">
      <formula>$B1945="Liberado"</formula>
    </cfRule>
    <cfRule type="expression" dxfId="2302" priority="30018">
      <formula>$B1945="Liberado"</formula>
    </cfRule>
    <cfRule type="expression" dxfId="2301" priority="30019">
      <formula>$B1945="Descargado"</formula>
    </cfRule>
    <cfRule type="expression" dxfId="2300" priority="30020">
      <formula>$B1945="Frontera"</formula>
    </cfRule>
  </conditionalFormatting>
  <conditionalFormatting sqref="C1962:H1962 A1962 J1962:K1962 M1962:U1962">
    <cfRule type="expression" dxfId="2298" priority="30294">
      <formula>$B1962="Cancelado"</formula>
    </cfRule>
    <cfRule type="expression" dxfId="2300" priority="30292">
      <formula>$B1962="Frontera"</formula>
    </cfRule>
    <cfRule type="expression" dxfId="2301" priority="30291">
      <formula>$B1962="Descargado"</formula>
    </cfRule>
    <cfRule type="expression" dxfId="2296" priority="30296">
      <formula>$B1962="Solicitado"</formula>
    </cfRule>
    <cfRule type="expression" dxfId="2302" priority="30290">
      <formula>$B1962="Liberado"</formula>
    </cfRule>
    <cfRule type="expression" dxfId="2295" priority="30297">
      <formula>$B1962="Arribado"</formula>
    </cfRule>
    <cfRule type="expression" dxfId="2" priority="30295">
      <formula>$B1962="Confirmado"</formula>
    </cfRule>
    <cfRule type="expression" dxfId="2299" priority="30293">
      <formula>$B1962="Cargado"</formula>
    </cfRule>
  </conditionalFormatting>
  <conditionalFormatting sqref="C1963:H1963 A1963 J1963:K1963 M1963:U1963">
    <cfRule type="expression" dxfId="2301" priority="29267">
      <formula>$B1963="Descargado"</formula>
    </cfRule>
    <cfRule type="expression" dxfId="2300" priority="29268">
      <formula>$B1963="Frontera"</formula>
    </cfRule>
    <cfRule type="expression" dxfId="2299" priority="29269">
      <formula>$B1963="Cargado"</formula>
    </cfRule>
    <cfRule type="expression" dxfId="2298" priority="29270">
      <formula>$B1963="Cancelado"</formula>
    </cfRule>
    <cfRule type="expression" dxfId="2" priority="29271">
      <formula>$B1963="Confirmado"</formula>
    </cfRule>
    <cfRule type="expression" dxfId="2296" priority="29272">
      <formula>$B1963="Solicitado"</formula>
    </cfRule>
    <cfRule type="expression" dxfId="2295" priority="29273">
      <formula>$B1963="Arribado"</formula>
    </cfRule>
    <cfRule type="expression" dxfId="2302" priority="29266">
      <formula>$B1963="Liberado"</formula>
    </cfRule>
  </conditionalFormatting>
  <conditionalFormatting sqref="C1964:H1975 A1964:A1975 J1964:K1975 M1964:U1975 M1978:U1978 J1978:K1978 A1978 C1978:H1978">
    <cfRule type="expression" dxfId="2302" priority="29162">
      <formula>$B1964="Liberado"</formula>
    </cfRule>
    <cfRule type="expression" dxfId="2" priority="29167">
      <formula>$B1964="Confirmado"</formula>
    </cfRule>
    <cfRule type="expression" dxfId="2298" priority="29166">
      <formula>$B1964="Cancelado"</formula>
    </cfRule>
    <cfRule type="expression" dxfId="2299" priority="29165">
      <formula>$B1964="Cargado"</formula>
    </cfRule>
    <cfRule type="expression" dxfId="2300" priority="29164">
      <formula>$B1964="Frontera"</formula>
    </cfRule>
    <cfRule type="expression" dxfId="2295" priority="29169">
      <formula>$B1964="Arribado"</formula>
    </cfRule>
    <cfRule type="expression" dxfId="2301" priority="29163">
      <formula>$B1964="Descargado"</formula>
    </cfRule>
    <cfRule type="expression" dxfId="2296" priority="29168">
      <formula>$B1964="Solicitado"</formula>
    </cfRule>
  </conditionalFormatting>
  <conditionalFormatting sqref="C1976:H1976 A1976 J1976:K1976 M1976:U1976">
    <cfRule type="expression" dxfId="2299" priority="29061">
      <formula>$B1976="Cargado"</formula>
    </cfRule>
    <cfRule type="expression" dxfId="2301" priority="29059">
      <formula>$B1976="Descargado"</formula>
    </cfRule>
    <cfRule type="expression" dxfId="2295" priority="29065">
      <formula>$B1976="Arribado"</formula>
    </cfRule>
    <cfRule type="expression" dxfId="2300" priority="29060">
      <formula>$B1976="Frontera"</formula>
    </cfRule>
    <cfRule type="expression" dxfId="2" priority="29063">
      <formula>$B1976="Confirmado"</formula>
    </cfRule>
    <cfRule type="expression" dxfId="2302" priority="29058">
      <formula>$B1976="Liberado"</formula>
    </cfRule>
    <cfRule type="expression" dxfId="2298" priority="29062">
      <formula>$B1976="Cancelado"</formula>
    </cfRule>
    <cfRule type="expression" dxfId="2296" priority="29064">
      <formula>$B1976="Solicitado"</formula>
    </cfRule>
  </conditionalFormatting>
  <conditionalFormatting sqref="C1977:H1977 A1977 J1977:K1977 M1977:U1977">
    <cfRule type="expression" dxfId="2298" priority="28958">
      <formula>$B1977="Cancelado"</formula>
    </cfRule>
    <cfRule type="expression" dxfId="2" priority="28959">
      <formula>$B1977="Confirmado"</formula>
    </cfRule>
    <cfRule type="expression" dxfId="2300" priority="28956">
      <formula>$B1977="Frontera"</formula>
    </cfRule>
    <cfRule type="expression" dxfId="2295" priority="28961">
      <formula>$B1977="Arribado"</formula>
    </cfRule>
    <cfRule type="expression" dxfId="2296" priority="28960">
      <formula>$B1977="Solicitado"</formula>
    </cfRule>
    <cfRule type="expression" dxfId="2302" priority="28954">
      <formula>$B1977="Liberado"</formula>
    </cfRule>
    <cfRule type="expression" dxfId="2301" priority="28955">
      <formula>$B1977="Descargado"</formula>
    </cfRule>
    <cfRule type="expression" dxfId="2299" priority="28957">
      <formula>$B1977="Cargado"</formula>
    </cfRule>
  </conditionalFormatting>
  <conditionalFormatting sqref="C1979:H1979 A1979 J1979:K1979 M1979:U1979">
    <cfRule type="expression" dxfId="2296" priority="29800">
      <formula>$B1979="Solicitado"</formula>
    </cfRule>
    <cfRule type="expression" dxfId="2" priority="29799">
      <formula>$B1979="Confirmado"</formula>
    </cfRule>
    <cfRule type="expression" dxfId="2298" priority="29798">
      <formula>$B1979="Cancelado"</formula>
    </cfRule>
    <cfRule type="expression" dxfId="2301" priority="29795">
      <formula>$B1979="Descargado"</formula>
    </cfRule>
    <cfRule type="expression" dxfId="2299" priority="29797">
      <formula>$B1979="Cargado"</formula>
    </cfRule>
    <cfRule type="expression" dxfId="2300" priority="29796">
      <formula>$B1979="Frontera"</formula>
    </cfRule>
    <cfRule type="expression" dxfId="2302" priority="29794">
      <formula>$B1979="Liberado"</formula>
    </cfRule>
    <cfRule type="expression" dxfId="2295" priority="29801">
      <formula>$B1979="Arribado"</formula>
    </cfRule>
  </conditionalFormatting>
  <conditionalFormatting sqref="C1980:H1980 A1980 J1980:K1980 M1980:U1980">
    <cfRule type="expression" dxfId="2301" priority="30995">
      <formula>$B1980="Descargado"</formula>
    </cfRule>
    <cfRule type="expression" dxfId="2302" priority="30994">
      <formula>$B1980="Liberado"</formula>
    </cfRule>
    <cfRule type="expression" dxfId="2299" priority="30997">
      <formula>$B1980="Cargado"</formula>
    </cfRule>
    <cfRule type="expression" dxfId="2300" priority="30996">
      <formula>$B1980="Frontera"</formula>
    </cfRule>
    <cfRule type="expression" dxfId="2298" priority="30998">
      <formula>$B1980="Cancelado"</formula>
    </cfRule>
    <cfRule type="expression" dxfId="2" priority="30999">
      <formula>$B1980="Confirmado"</formula>
    </cfRule>
    <cfRule type="expression" dxfId="2296" priority="31000">
      <formula>$B1980="Solicitado"</formula>
    </cfRule>
    <cfRule type="expression" dxfId="2295" priority="31001">
      <formula>$B1980="Arribado"</formula>
    </cfRule>
  </conditionalFormatting>
  <conditionalFormatting sqref="C1981:H1981 A1981 J1981:K1981 M1981:S1981">
    <cfRule type="expression" dxfId="2296" priority="28920">
      <formula>$B1981="Solicitado"</formula>
    </cfRule>
    <cfRule type="expression" dxfId="2302" priority="28914">
      <formula>$B1981="Liberado"</formula>
    </cfRule>
    <cfRule type="expression" dxfId="2301" priority="28915">
      <formula>$B1981="Descargado"</formula>
    </cfRule>
    <cfRule type="expression" dxfId="2300" priority="28916">
      <formula>$B1981="Frontera"</formula>
    </cfRule>
    <cfRule type="expression" dxfId="2299" priority="28917">
      <formula>$B1981="Cargado"</formula>
    </cfRule>
    <cfRule type="expression" dxfId="2298" priority="28918">
      <formula>$B1981="Cancelado"</formula>
    </cfRule>
    <cfRule type="expression" dxfId="2" priority="28919">
      <formula>$B1981="Confirmado"</formula>
    </cfRule>
    <cfRule type="expression" dxfId="2295" priority="28921">
      <formula>$B1981="Arribado"</formula>
    </cfRule>
  </conditionalFormatting>
  <conditionalFormatting sqref="C1982:H1982 A1982 J1982:K1982 M1982:U1982">
    <cfRule type="expression" dxfId="2301" priority="29755">
      <formula>$B1982="Descargado"</formula>
    </cfRule>
    <cfRule type="expression" dxfId="2300" priority="29756">
      <formula>$B1982="Frontera"</formula>
    </cfRule>
    <cfRule type="expression" dxfId="2295" priority="29761">
      <formula>$B1982="Arribado"</formula>
    </cfRule>
    <cfRule type="expression" dxfId="2299" priority="29757">
      <formula>$B1982="Cargado"</formula>
    </cfRule>
    <cfRule type="expression" dxfId="2298" priority="29758">
      <formula>$B1982="Cancelado"</formula>
    </cfRule>
    <cfRule type="expression" dxfId="2296" priority="29760">
      <formula>$B1982="Solicitado"</formula>
    </cfRule>
    <cfRule type="expression" dxfId="2" priority="29759">
      <formula>$B1982="Confirmado"</formula>
    </cfRule>
    <cfRule type="expression" dxfId="2302" priority="29754">
      <formula>$B1982="Liberado"</formula>
    </cfRule>
  </conditionalFormatting>
  <conditionalFormatting sqref="C1983:H1983 A1983 J1983:K1983 M1983:U1983 M1997:U1997">
    <cfRule type="expression" dxfId="2300" priority="29652">
      <formula>$B1983="Frontera"</formula>
    </cfRule>
    <cfRule type="expression" dxfId="2299" priority="29653">
      <formula>$B1983="Cargado"</formula>
    </cfRule>
    <cfRule type="expression" dxfId="2298" priority="29654">
      <formula>$B1983="Cancelado"</formula>
    </cfRule>
    <cfRule type="expression" dxfId="2" priority="29655">
      <formula>$B1983="Confirmado"</formula>
    </cfRule>
    <cfRule type="expression" dxfId="2302" priority="29650">
      <formula>$B1983="Liberado"</formula>
    </cfRule>
    <cfRule type="expression" dxfId="2301" priority="29651">
      <formula>$B1983="Descargado"</formula>
    </cfRule>
    <cfRule type="expression" dxfId="2295" priority="29657">
      <formula>$B1983="Arribado"</formula>
    </cfRule>
    <cfRule type="expression" dxfId="2296" priority="29656">
      <formula>$B1983="Solicitado"</formula>
    </cfRule>
  </conditionalFormatting>
  <conditionalFormatting sqref="C1984:H1996 A1984:A1996 J1984:K1992 M1984:U1984 M1985:M1996 O1985:U1996 J1994:K1996 K1993">
    <cfRule type="expression" dxfId="2298" priority="28366">
      <formula>$B1984="Cancelado"</formula>
    </cfRule>
    <cfRule type="expression" dxfId="2299" priority="28365">
      <formula>$B1984="Cargado"</formula>
    </cfRule>
    <cfRule type="expression" dxfId="2295" priority="28369">
      <formula>$B1984="Arribado"</formula>
    </cfRule>
    <cfRule type="expression" dxfId="2296" priority="28368">
      <formula>$B1984="Solicitado"</formula>
    </cfRule>
    <cfRule type="expression" dxfId="2" priority="28367">
      <formula>$B1984="Confirmado"</formula>
    </cfRule>
    <cfRule type="expression" dxfId="2300" priority="28364">
      <formula>$B1984="Frontera"</formula>
    </cfRule>
    <cfRule type="expression" dxfId="2301" priority="28363">
      <formula>$B1984="Descargado"</formula>
    </cfRule>
    <cfRule type="expression" dxfId="2302" priority="28362">
      <formula>$B1984="Liberado"</formula>
    </cfRule>
  </conditionalFormatting>
  <conditionalFormatting sqref="C1998:H1998 A1998 J1998:K1998 M1998:U1998">
    <cfRule type="expression" dxfId="2295" priority="28785">
      <formula>$B1998="Arribado"</formula>
    </cfRule>
    <cfRule type="expression" dxfId="2296" priority="28784">
      <formula>$B1998="Solicitado"</formula>
    </cfRule>
    <cfRule type="expression" dxfId="2" priority="28783">
      <formula>$B1998="Confirmado"</formula>
    </cfRule>
    <cfRule type="expression" dxfId="2299" priority="28781">
      <formula>$B1998="Cargado"</formula>
    </cfRule>
    <cfRule type="expression" dxfId="2300" priority="28780">
      <formula>$B1998="Frontera"</formula>
    </cfRule>
    <cfRule type="expression" dxfId="2301" priority="28779">
      <formula>$B1998="Descargado"</formula>
    </cfRule>
    <cfRule type="expression" dxfId="2298" priority="28782">
      <formula>$B1998="Cancelado"</formula>
    </cfRule>
    <cfRule type="expression" dxfId="2302" priority="28778">
      <formula>$B1998="Liberado"</formula>
    </cfRule>
  </conditionalFormatting>
  <conditionalFormatting sqref="C1999:H2000 A1999:A2000 J1999:K2000 M1999:U2000 M2025:U2025 J2025:K2025 A2025 C2025:H2025">
    <cfRule type="expression" dxfId="2299" priority="28677">
      <formula>$B1999="Cargado"</formula>
    </cfRule>
    <cfRule type="expression" dxfId="2300" priority="28676">
      <formula>$B1999="Frontera"</formula>
    </cfRule>
    <cfRule type="expression" dxfId="2301" priority="28675">
      <formula>$B1999="Descargado"</formula>
    </cfRule>
    <cfRule type="expression" dxfId="2302" priority="28674">
      <formula>$B1999="Liberado"</formula>
    </cfRule>
    <cfRule type="expression" dxfId="2298" priority="28678">
      <formula>$B1999="Cancelado"</formula>
    </cfRule>
    <cfRule type="expression" dxfId="2295" priority="28681">
      <formula>$B1999="Arribado"</formula>
    </cfRule>
    <cfRule type="expression" dxfId="2296" priority="28680">
      <formula>$B1999="Solicitado"</formula>
    </cfRule>
    <cfRule type="expression" dxfId="2" priority="28679">
      <formula>$B1999="Confirmado"</formula>
    </cfRule>
  </conditionalFormatting>
  <conditionalFormatting sqref="C2001:H2001 A2001 J2001:K2001 M2001:U2001">
    <cfRule type="expression" dxfId="2299" priority="28261">
      <formula>$B2001="Cargado"</formula>
    </cfRule>
    <cfRule type="expression" dxfId="2298" priority="28262">
      <formula>$B2001="Cancelado"</formula>
    </cfRule>
    <cfRule type="expression" dxfId="2301" priority="28259">
      <formula>$B2001="Descargado"</formula>
    </cfRule>
    <cfRule type="expression" dxfId="2" priority="28263">
      <formula>$B2001="Confirmado"</formula>
    </cfRule>
    <cfRule type="expression" dxfId="2296" priority="28264">
      <formula>$B2001="Solicitado"</formula>
    </cfRule>
    <cfRule type="expression" dxfId="2300" priority="28260">
      <formula>$B2001="Frontera"</formula>
    </cfRule>
    <cfRule type="expression" dxfId="2302" priority="28258">
      <formula>$B2001="Liberado"</formula>
    </cfRule>
    <cfRule type="expression" dxfId="2295" priority="28265">
      <formula>$B2001="Arribado"</formula>
    </cfRule>
  </conditionalFormatting>
  <conditionalFormatting sqref="C2002:H2002 A2002 J2002:K2002 M2002:U2002 M2004:U2005 J2004:K2005 A2004:A2005 C2004:H2005">
    <cfRule type="expression" dxfId="2298" priority="28158">
      <formula>$B2002="Cancelado"</formula>
    </cfRule>
    <cfRule type="expression" dxfId="2300" priority="28156">
      <formula>$B2002="Frontera"</formula>
    </cfRule>
    <cfRule type="expression" dxfId="2301" priority="28155">
      <formula>$B2002="Descargado"</formula>
    </cfRule>
    <cfRule type="expression" dxfId="2295" priority="28161">
      <formula>$B2002="Arribado"</formula>
    </cfRule>
    <cfRule type="expression" dxfId="2296" priority="28160">
      <formula>$B2002="Solicitado"</formula>
    </cfRule>
    <cfRule type="expression" dxfId="2" priority="28159">
      <formula>$B2002="Confirmado"</formula>
    </cfRule>
    <cfRule type="expression" dxfId="2299" priority="28157">
      <formula>$B2002="Cargado"</formula>
    </cfRule>
    <cfRule type="expression" dxfId="2302" priority="28154">
      <formula>$B2002="Liberado"</formula>
    </cfRule>
  </conditionalFormatting>
  <conditionalFormatting sqref="C2003:H2003 A2003 J2003:K2003 M2003:U2003">
    <cfRule type="expression" dxfId="2298" priority="27846">
      <formula>$B2003="Cancelado"</formula>
    </cfRule>
    <cfRule type="expression" dxfId="2302" priority="27842">
      <formula>$B2003="Liberado"</formula>
    </cfRule>
    <cfRule type="expression" dxfId="2301" priority="27843">
      <formula>$B2003="Descargado"</formula>
    </cfRule>
    <cfRule type="expression" dxfId="2300" priority="27844">
      <formula>$B2003="Frontera"</formula>
    </cfRule>
    <cfRule type="expression" dxfId="2299" priority="27845">
      <formula>$B2003="Cargado"</formula>
    </cfRule>
    <cfRule type="expression" dxfId="2" priority="27847">
      <formula>$B2003="Confirmado"</formula>
    </cfRule>
    <cfRule type="expression" dxfId="2296" priority="27848">
      <formula>$B2003="Solicitado"</formula>
    </cfRule>
    <cfRule type="expression" dxfId="2295" priority="27849">
      <formula>$B2003="Arribado"</formula>
    </cfRule>
  </conditionalFormatting>
  <conditionalFormatting sqref="C2006:H2006 A2006 J2006:K2006 M2006:U2006">
    <cfRule type="expression" dxfId="2300" priority="28468">
      <formula>$B2006="Frontera"</formula>
    </cfRule>
    <cfRule type="expression" dxfId="2295" priority="28473">
      <formula>$B2006="Arribado"</formula>
    </cfRule>
    <cfRule type="expression" dxfId="2296" priority="28472">
      <formula>$B2006="Solicitado"</formula>
    </cfRule>
    <cfRule type="expression" dxfId="2" priority="28471">
      <formula>$B2006="Confirmado"</formula>
    </cfRule>
    <cfRule type="expression" dxfId="2298" priority="28470">
      <formula>$B2006="Cancelado"</formula>
    </cfRule>
    <cfRule type="expression" dxfId="2299" priority="28469">
      <formula>$B2006="Cargado"</formula>
    </cfRule>
    <cfRule type="expression" dxfId="2301" priority="28467">
      <formula>$B2006="Descargado"</formula>
    </cfRule>
    <cfRule type="expression" dxfId="2302" priority="28466">
      <formula>$B2006="Liberado"</formula>
    </cfRule>
  </conditionalFormatting>
  <conditionalFormatting sqref="C2007:H2007 A2007 J2007:K2007 M2007:P2007 T2007:U2007">
    <cfRule type="expression" dxfId="2300" priority="28572">
      <formula>$B2007="Frontera"</formula>
    </cfRule>
    <cfRule type="expression" dxfId="2298" priority="28574">
      <formula>$B2007="Cancelado"</formula>
    </cfRule>
    <cfRule type="expression" dxfId="2295" priority="28577">
      <formula>$B2007="Arribado"</formula>
    </cfRule>
    <cfRule type="expression" dxfId="2296" priority="28576">
      <formula>$B2007="Solicitado"</formula>
    </cfRule>
    <cfRule type="expression" dxfId="2" priority="28575">
      <formula>$B2007="Confirmado"</formula>
    </cfRule>
    <cfRule type="expression" dxfId="2301" priority="28571">
      <formula>$B2007="Descargado"</formula>
    </cfRule>
    <cfRule type="expression" dxfId="2299" priority="28573">
      <formula>$B2007="Cargado"</formula>
    </cfRule>
    <cfRule type="expression" dxfId="2302" priority="28570">
      <formula>$B2007="Liberado"</formula>
    </cfRule>
  </conditionalFormatting>
  <conditionalFormatting sqref="C2010:H2017 J2010:K2017 M2010:U2013 A2010:A2017 A2019:A2024 N2019:N2024 O2019:U2023 M2019:M2023 J2019:K2023 C2019:H2023 M2015:U2017 M2014:P2014 T2014:U2014">
    <cfRule type="expression" dxfId="2" priority="27535">
      <formula>$B2010="Confirmado"</formula>
    </cfRule>
    <cfRule type="expression" dxfId="2300" priority="27532">
      <formula>$B2010="Frontera"</formula>
    </cfRule>
    <cfRule type="expression" dxfId="2299" priority="27533">
      <formula>$B2010="Cargado"</formula>
    </cfRule>
    <cfRule type="expression" dxfId="2301" priority="27531">
      <formula>$B2010="Descargado"</formula>
    </cfRule>
    <cfRule type="expression" dxfId="2302" priority="27530">
      <formula>$B2010="Liberado"</formula>
    </cfRule>
    <cfRule type="expression" dxfId="2298" priority="27534">
      <formula>$B2010="Cancelado"</formula>
    </cfRule>
    <cfRule type="expression" dxfId="2295" priority="27537">
      <formula>$B2010="Arribado"</formula>
    </cfRule>
    <cfRule type="expression" dxfId="2296" priority="27536">
      <formula>$B2010="Solicitado"</formula>
    </cfRule>
  </conditionalFormatting>
  <conditionalFormatting sqref="C2018:H2018 J2018:K2018 M2018:U2018 A2018">
    <cfRule type="expression" dxfId="2299" priority="27365">
      <formula>$B2018="Cargado"</formula>
    </cfRule>
    <cfRule type="expression" dxfId="2300" priority="27364">
      <formula>$B2018="Frontera"</formula>
    </cfRule>
    <cfRule type="expression" dxfId="2301" priority="27363">
      <formula>$B2018="Descargado"</formula>
    </cfRule>
    <cfRule type="expression" dxfId="2302" priority="27362">
      <formula>$B2018="Liberado"</formula>
    </cfRule>
    <cfRule type="expression" dxfId="2296" priority="27368">
      <formula>$B2018="Solicitado"</formula>
    </cfRule>
    <cfRule type="expression" dxfId="2295" priority="27369">
      <formula>$B2018="Arribado"</formula>
    </cfRule>
    <cfRule type="expression" dxfId="2" priority="27367">
      <formula>$B2018="Confirmado"</formula>
    </cfRule>
    <cfRule type="expression" dxfId="2298" priority="27366">
      <formula>$B2018="Cancelado"</formula>
    </cfRule>
  </conditionalFormatting>
  <conditionalFormatting sqref="C2051:H2052 A2051:A2052 J2051:K2052 M2051:U2052 M3320:U3320 J3320:K3320 A3320 C3320:H3320">
    <cfRule type="expression" dxfId="2301" priority="26947">
      <formula>$B2051="Descargado"</formula>
    </cfRule>
    <cfRule type="expression" dxfId="2298" priority="26950">
      <formula>$B2051="Cancelado"</formula>
    </cfRule>
    <cfRule type="expression" dxfId="2300" priority="26948">
      <formula>$B2051="Frontera"</formula>
    </cfRule>
    <cfRule type="expression" dxfId="2" priority="26951">
      <formula>$B2051="Confirmado"</formula>
    </cfRule>
    <cfRule type="expression" dxfId="2302" priority="26946">
      <formula>$B2051="Liberado"</formula>
    </cfRule>
    <cfRule type="expression" dxfId="2295" priority="26953">
      <formula>$B2051="Arribado"</formula>
    </cfRule>
    <cfRule type="expression" dxfId="2296" priority="26952">
      <formula>$B2051="Solicitado"</formula>
    </cfRule>
    <cfRule type="expression" dxfId="2299" priority="26949">
      <formula>$B2051="Cargado"</formula>
    </cfRule>
  </conditionalFormatting>
  <conditionalFormatting sqref="C2053:H2053 A2053 J2053:K2053 M2053:U2053">
    <cfRule type="expression" dxfId="2299" priority="25949">
      <formula>$B2053="Cargado"</formula>
    </cfRule>
    <cfRule type="expression" dxfId="2295" priority="25953">
      <formula>$B2053="Arribado"</formula>
    </cfRule>
    <cfRule type="expression" dxfId="2298" priority="25950">
      <formula>$B2053="Cancelado"</formula>
    </cfRule>
    <cfRule type="expression" dxfId="2" priority="25951">
      <formula>$B2053="Confirmado"</formula>
    </cfRule>
    <cfRule type="expression" dxfId="2296" priority="25952">
      <formula>$B2053="Solicitado"</formula>
    </cfRule>
    <cfRule type="expression" dxfId="2300" priority="25948">
      <formula>$B2053="Frontera"</formula>
    </cfRule>
    <cfRule type="expression" dxfId="2301" priority="25947">
      <formula>$B2053="Descargado"</formula>
    </cfRule>
    <cfRule type="expression" dxfId="2302" priority="25946">
      <formula>$B2053="Liberado"</formula>
    </cfRule>
  </conditionalFormatting>
  <conditionalFormatting sqref="C2054:H2054 A2054 J2054:K2054 M2054:U2054">
    <cfRule type="expression" dxfId="2298" priority="26158">
      <formula>$B2054="Cancelado"</formula>
    </cfRule>
    <cfRule type="expression" dxfId="2300" priority="26156">
      <formula>$B2054="Frontera"</formula>
    </cfRule>
    <cfRule type="expression" dxfId="2301" priority="26155">
      <formula>$B2054="Descargado"</formula>
    </cfRule>
    <cfRule type="expression" dxfId="2302" priority="26154">
      <formula>$B2054="Liberado"</formula>
    </cfRule>
    <cfRule type="expression" dxfId="2" priority="26159">
      <formula>$B2054="Confirmado"</formula>
    </cfRule>
    <cfRule type="expression" dxfId="2296" priority="26160">
      <formula>$B2054="Solicitado"</formula>
    </cfRule>
    <cfRule type="expression" dxfId="2295" priority="26161">
      <formula>$B2054="Arribado"</formula>
    </cfRule>
    <cfRule type="expression" dxfId="2299" priority="26157">
      <formula>$B2054="Cargado"</formula>
    </cfRule>
  </conditionalFormatting>
  <conditionalFormatting sqref="C2055:H2066 A2055:A2066 J2055:K2066 M2055:U2066 M2077:U2077 J2077:K2077 A2077 C2077:H2077 C2118:H2119 J2118:K2119 A2118:A2119 M2118:M2119 O2118:U2119 O2122:U2131 M2122:M2131 A2122:A2131 J2122:K2131 C2122:H2131 C2135 C2141 C2144 C2146 M2152:U2152 C2152:H2165 J2152:K2165 A2152:A2165 A2168 J2168:K2168 C2168:H2168 M2168 O2168:U2168 M2153:M2165 N2153:N2168 O2153:U2165 M2173:U2189 C2173:H2189 J2173:K2189 A2173:A2189">
    <cfRule type="expression" dxfId="2" priority="26063">
      <formula>$B2055="Confirmado"</formula>
    </cfRule>
    <cfRule type="expression" dxfId="2295" priority="26049">
      <formula>$B2055="Arribado"</formula>
    </cfRule>
    <cfRule type="expression" dxfId="2296" priority="26048">
      <formula>$B2055="Solicitado"</formula>
    </cfRule>
    <cfRule type="expression" dxfId="2" priority="26047">
      <formula>$B2055="Confirmado"</formula>
    </cfRule>
    <cfRule type="expression" dxfId="2298" priority="26046">
      <formula>$B2055="Cancelado"</formula>
    </cfRule>
    <cfRule type="expression" dxfId="2299" priority="26045">
      <formula>$B2055="Cargado"</formula>
    </cfRule>
    <cfRule type="expression" dxfId="2300" priority="26044">
      <formula>$B2055="Frontera"</formula>
    </cfRule>
    <cfRule type="expression" dxfId="2301" priority="26043">
      <formula>$B2055="Descargado"</formula>
    </cfRule>
    <cfRule type="expression" dxfId="2302" priority="26042">
      <formula>$B2055="Liberado"</formula>
    </cfRule>
    <cfRule type="expression" dxfId="2295" priority="26065">
      <formula>$B2055="Arribado"</formula>
    </cfRule>
    <cfRule type="expression" dxfId="2298" priority="26062">
      <formula>$B2055="Cancelado"</formula>
    </cfRule>
    <cfRule type="expression" dxfId="2299" priority="26061">
      <formula>$B2055="Cargado"</formula>
    </cfRule>
    <cfRule type="expression" dxfId="2296" priority="26064">
      <formula>$B2055="Solicitado"</formula>
    </cfRule>
    <cfRule type="expression" dxfId="2300" priority="26060">
      <formula>$B2055="Frontera"</formula>
    </cfRule>
    <cfRule type="expression" dxfId="2301" priority="26059">
      <formula>$B2055="Descargado"</formula>
    </cfRule>
    <cfRule type="expression" dxfId="2302" priority="26058">
      <formula>$B2055="Liberado"</formula>
    </cfRule>
  </conditionalFormatting>
  <conditionalFormatting sqref="C2067:H2067 A2067 J2067:K2067 M2067:U2067">
    <cfRule type="expression" dxfId="2301" priority="25835">
      <formula>$B2067="Descargado"</formula>
    </cfRule>
    <cfRule type="expression" dxfId="2" priority="25855">
      <formula>$B2067="Confirmado"</formula>
    </cfRule>
    <cfRule type="expression" dxfId="2295" priority="25841">
      <formula>$B2067="Arribado"</formula>
    </cfRule>
    <cfRule type="expression" dxfId="2299" priority="25853">
      <formula>$B2067="Cargado"</formula>
    </cfRule>
    <cfRule type="expression" dxfId="2" priority="25839">
      <formula>$B2067="Confirmado"</formula>
    </cfRule>
    <cfRule type="expression" dxfId="2298" priority="25838">
      <formula>$B2067="Cancelado"</formula>
    </cfRule>
    <cfRule type="expression" dxfId="2301" priority="25851">
      <formula>$B2067="Descargado"</formula>
    </cfRule>
    <cfRule type="expression" dxfId="2296" priority="25856">
      <formula>$B2067="Solicitado"</formula>
    </cfRule>
    <cfRule type="expression" dxfId="2298" priority="25854">
      <formula>$B2067="Cancelado"</formula>
    </cfRule>
    <cfRule type="expression" dxfId="2295" priority="25857">
      <formula>$B2067="Arribado"</formula>
    </cfRule>
    <cfRule type="expression" dxfId="2300" priority="25852">
      <formula>$B2067="Frontera"</formula>
    </cfRule>
    <cfRule type="expression" dxfId="2296" priority="25840">
      <formula>$B2067="Solicitado"</formula>
    </cfRule>
    <cfRule type="expression" dxfId="2302" priority="25850">
      <formula>$B2067="Liberado"</formula>
    </cfRule>
    <cfRule type="expression" dxfId="2302" priority="25834">
      <formula>$B2067="Liberado"</formula>
    </cfRule>
    <cfRule type="expression" dxfId="2299" priority="25837">
      <formula>$B2067="Cargado"</formula>
    </cfRule>
    <cfRule type="expression" dxfId="2300" priority="25836">
      <formula>$B2067="Frontera"</formula>
    </cfRule>
  </conditionalFormatting>
  <conditionalFormatting sqref="C2082:H2082 A2082 J2082:K2082 M2082:U2082">
    <cfRule type="expression" dxfId="2298" priority="25542">
      <formula>$B2082="Cancelado"</formula>
    </cfRule>
    <cfRule type="expression" dxfId="2299" priority="25541">
      <formula>$B2082="Cargado"</formula>
    </cfRule>
    <cfRule type="expression" dxfId="2300" priority="25540">
      <formula>$B2082="Frontera"</formula>
    </cfRule>
    <cfRule type="expression" dxfId="2301" priority="25539">
      <formula>$B2082="Descargado"</formula>
    </cfRule>
    <cfRule type="expression" dxfId="2" priority="25543">
      <formula>$B2082="Confirmado"</formula>
    </cfRule>
    <cfRule type="expression" dxfId="2302" priority="25538">
      <formula>$B2082="Liberado"</formula>
    </cfRule>
    <cfRule type="expression" dxfId="2296" priority="25528">
      <formula>$B2082="Solicitado"</formula>
    </cfRule>
    <cfRule type="expression" dxfId="2295" priority="25529">
      <formula>$B2082="Arribado"</formula>
    </cfRule>
    <cfRule type="expression" dxfId="2298" priority="25526">
      <formula>$B2082="Cancelado"</formula>
    </cfRule>
    <cfRule type="expression" dxfId="2295" priority="25545">
      <formula>$B2082="Arribado"</formula>
    </cfRule>
    <cfRule type="expression" dxfId="2299" priority="25525">
      <formula>$B2082="Cargado"</formula>
    </cfRule>
    <cfRule type="expression" dxfId="2300" priority="25524">
      <formula>$B2082="Frontera"</formula>
    </cfRule>
    <cfRule type="expression" dxfId="2302" priority="25522">
      <formula>$B2082="Liberado"</formula>
    </cfRule>
    <cfRule type="expression" dxfId="2301" priority="25523">
      <formula>$B2082="Descargado"</formula>
    </cfRule>
    <cfRule type="expression" dxfId="2296" priority="25544">
      <formula>$B2082="Solicitado"</formula>
    </cfRule>
    <cfRule type="expression" dxfId="2" priority="25527">
      <formula>$B2082="Confirmado"</formula>
    </cfRule>
  </conditionalFormatting>
  <conditionalFormatting sqref="C2083:H2085 A2083:A2085 J2083:K2085 M2083:U2085">
    <cfRule type="expression" dxfId="2299" priority="25437">
      <formula>$B2083="Cargado"</formula>
    </cfRule>
    <cfRule type="expression" dxfId="2300" priority="25420">
      <formula>$B2083="Frontera"</formula>
    </cfRule>
    <cfRule type="expression" dxfId="2300" priority="25436">
      <formula>$B2083="Frontera"</formula>
    </cfRule>
    <cfRule type="expression" dxfId="2301" priority="25435">
      <formula>$B2083="Descargado"</formula>
    </cfRule>
    <cfRule type="expression" dxfId="2302" priority="25434">
      <formula>$B2083="Liberado"</formula>
    </cfRule>
    <cfRule type="expression" dxfId="2295" priority="25425">
      <formula>$B2083="Arribado"</formula>
    </cfRule>
    <cfRule type="expression" dxfId="2296" priority="25424">
      <formula>$B2083="Solicitado"</formula>
    </cfRule>
    <cfRule type="expression" dxfId="2" priority="25423">
      <formula>$B2083="Confirmado"</formula>
    </cfRule>
    <cfRule type="expression" dxfId="2302" priority="25418">
      <formula>$B2083="Liberado"</formula>
    </cfRule>
    <cfRule type="expression" dxfId="2301" priority="25419">
      <formula>$B2083="Descargado"</formula>
    </cfRule>
    <cfRule type="expression" dxfId="2299" priority="25421">
      <formula>$B2083="Cargado"</formula>
    </cfRule>
    <cfRule type="expression" dxfId="2298" priority="25422">
      <formula>$B2083="Cancelado"</formula>
    </cfRule>
    <cfRule type="expression" dxfId="2" priority="25439">
      <formula>$B2083="Confirmado"</formula>
    </cfRule>
    <cfRule type="expression" dxfId="2295" priority="25441">
      <formula>$B2083="Arribado"</formula>
    </cfRule>
    <cfRule type="expression" dxfId="2296" priority="25440">
      <formula>$B2083="Solicitado"</formula>
    </cfRule>
    <cfRule type="expression" dxfId="2298" priority="25438">
      <formula>$B2083="Cancelado"</formula>
    </cfRule>
  </conditionalFormatting>
  <conditionalFormatting sqref="C2101:H2101 A2101 J2101:K2101 M2101:U2101">
    <cfRule type="expression" dxfId="2302" priority="24666">
      <formula>$B2101="Liberado"</formula>
    </cfRule>
    <cfRule type="expression" dxfId="2301" priority="24651">
      <formula>$B2101="Descargado"</formula>
    </cfRule>
    <cfRule type="expression" dxfId="2302" priority="24650">
      <formula>$B2101="Liberado"</formula>
    </cfRule>
    <cfRule type="expression" dxfId="2301" priority="24667">
      <formula>$B2101="Descargado"</formula>
    </cfRule>
    <cfRule type="expression" dxfId="2300" priority="24668">
      <formula>$B2101="Frontera"</formula>
    </cfRule>
    <cfRule type="expression" dxfId="2" priority="24671">
      <formula>$B2101="Confirmado"</formula>
    </cfRule>
    <cfRule type="expression" dxfId="2299" priority="24669">
      <formula>$B2101="Cargado"</formula>
    </cfRule>
    <cfRule type="expression" dxfId="2298" priority="24670">
      <formula>$B2101="Cancelado"</formula>
    </cfRule>
    <cfRule type="expression" dxfId="2295" priority="24673">
      <formula>$B2101="Arribado"</formula>
    </cfRule>
    <cfRule type="expression" dxfId="2296" priority="24672">
      <formula>$B2101="Solicitado"</formula>
    </cfRule>
    <cfRule type="expression" dxfId="2300" priority="24652">
      <formula>$B2101="Frontera"</formula>
    </cfRule>
    <cfRule type="expression" dxfId="2299" priority="24653">
      <formula>$B2101="Cargado"</formula>
    </cfRule>
    <cfRule type="expression" dxfId="2298" priority="24654">
      <formula>$B2101="Cancelado"</formula>
    </cfRule>
    <cfRule type="expression" dxfId="2" priority="24655">
      <formula>$B2101="Confirmado"</formula>
    </cfRule>
    <cfRule type="expression" dxfId="2296" priority="24656">
      <formula>$B2101="Solicitado"</formula>
    </cfRule>
    <cfRule type="expression" dxfId="2295" priority="24657">
      <formula>$B2101="Arribado"</formula>
    </cfRule>
  </conditionalFormatting>
  <conditionalFormatting sqref="C2102:H2102 A2102 J2102:K2102 M2102:U2102 M2109:U2115 J2109:K2115 A2109:A2115 C2109:H2115 N2116:N2119 N2122:N2131">
    <cfRule type="expression" dxfId="2302" priority="24562">
      <formula>$B2102="Liberado"</formula>
    </cfRule>
    <cfRule type="expression" dxfId="2298" priority="24550">
      <formula>$B2102="Cancelado"</formula>
    </cfRule>
    <cfRule type="expression" dxfId="2296" priority="24552">
      <formula>$B2102="Solicitado"</formula>
    </cfRule>
    <cfRule type="expression" dxfId="2295" priority="24553">
      <formula>$B2102="Arribado"</formula>
    </cfRule>
    <cfRule type="expression" dxfId="2302" priority="24546">
      <formula>$B2102="Liberado"</formula>
    </cfRule>
    <cfRule type="expression" dxfId="2301" priority="24547">
      <formula>$B2102="Descargado"</formula>
    </cfRule>
    <cfRule type="expression" dxfId="2300" priority="24548">
      <formula>$B2102="Frontera"</formula>
    </cfRule>
    <cfRule type="expression" dxfId="2" priority="24567">
      <formula>$B2102="Confirmado"</formula>
    </cfRule>
    <cfRule type="expression" dxfId="2299" priority="24549">
      <formula>$B2102="Cargado"</formula>
    </cfRule>
    <cfRule type="expression" dxfId="2301" priority="24563">
      <formula>$B2102="Descargado"</formula>
    </cfRule>
    <cfRule type="expression" dxfId="2300" priority="24564">
      <formula>$B2102="Frontera"</formula>
    </cfRule>
    <cfRule type="expression" dxfId="2299" priority="24565">
      <formula>$B2102="Cargado"</formula>
    </cfRule>
    <cfRule type="expression" dxfId="2298" priority="24566">
      <formula>$B2102="Cancelado"</formula>
    </cfRule>
    <cfRule type="expression" dxfId="2296" priority="24568">
      <formula>$B2102="Solicitado"</formula>
    </cfRule>
    <cfRule type="expression" dxfId="2295" priority="24569">
      <formula>$B2102="Arribado"</formula>
    </cfRule>
    <cfRule type="expression" dxfId="2" priority="24551">
      <formula>$B2102="Confirmado"</formula>
    </cfRule>
  </conditionalFormatting>
  <conditionalFormatting sqref="C2103:H2103 A2103 J2103:K2103 M2103:U2103">
    <cfRule type="expression" dxfId="2299" priority="24357">
      <formula>$B2103="Cargado"</formula>
    </cfRule>
    <cfRule type="expression" dxfId="2298" priority="24358">
      <formula>$B2103="Cancelado"</formula>
    </cfRule>
    <cfRule type="expression" dxfId="2295" priority="24345">
      <formula>$B2103="Arribado"</formula>
    </cfRule>
    <cfRule type="expression" dxfId="2299" priority="24341">
      <formula>$B2103="Cargado"</formula>
    </cfRule>
    <cfRule type="expression" dxfId="2301" priority="24339">
      <formula>$B2103="Descargado"</formula>
    </cfRule>
    <cfRule type="expression" dxfId="2302" priority="24338">
      <formula>$B2103="Liberado"</formula>
    </cfRule>
    <cfRule type="expression" dxfId="2" priority="24359">
      <formula>$B2103="Confirmado"</formula>
    </cfRule>
    <cfRule type="expression" dxfId="2296" priority="24360">
      <formula>$B2103="Solicitado"</formula>
    </cfRule>
    <cfRule type="expression" dxfId="2300" priority="24340">
      <formula>$B2103="Frontera"</formula>
    </cfRule>
    <cfRule type="expression" dxfId="2296" priority="24344">
      <formula>$B2103="Solicitado"</formula>
    </cfRule>
    <cfRule type="expression" dxfId="2" priority="24343">
      <formula>$B2103="Confirmado"</formula>
    </cfRule>
    <cfRule type="expression" dxfId="2298" priority="24342">
      <formula>$B2103="Cancelado"</formula>
    </cfRule>
    <cfRule type="expression" dxfId="2302" priority="24354">
      <formula>$B2103="Liberado"</formula>
    </cfRule>
    <cfRule type="expression" dxfId="2301" priority="24355">
      <formula>$B2103="Descargado"</formula>
    </cfRule>
    <cfRule type="expression" dxfId="2300" priority="24356">
      <formula>$B2103="Frontera"</formula>
    </cfRule>
    <cfRule type="expression" dxfId="2295" priority="24361">
      <formula>$B2103="Arribado"</formula>
    </cfRule>
  </conditionalFormatting>
  <conditionalFormatting sqref="C2116:H2116 A2116 J2116:K2116 M2116 M2118:M2119 J2118:K2119 C2118:H2119 A2118:A2119 O2118:U2119 O2116:U2116 O2122:U2131 A2122:A2131 C2122:H2131 J2122:K2131 M2122:M2131 C2135 C2141 C2144 C2146 A2152:A2165 A2168 A2173:A2189">
    <cfRule type="expression" dxfId="2296" priority="24448">
      <formula>$B2116="Solicitado"</formula>
    </cfRule>
    <cfRule type="expression" dxfId="2" priority="24447">
      <formula>$B2116="Confirmado"</formula>
    </cfRule>
    <cfRule type="expression" dxfId="2298" priority="24446">
      <formula>$B2116="Cancelado"</formula>
    </cfRule>
    <cfRule type="expression" dxfId="2299" priority="24445">
      <formula>$B2116="Cargado"</formula>
    </cfRule>
    <cfRule type="expression" dxfId="2300" priority="24444">
      <formula>$B2116="Frontera"</formula>
    </cfRule>
    <cfRule type="expression" dxfId="2301" priority="24443">
      <formula>$B2116="Descargado"</formula>
    </cfRule>
    <cfRule type="expression" dxfId="2302" priority="24442">
      <formula>$B2116="Liberado"</formula>
    </cfRule>
    <cfRule type="expression" dxfId="2301" priority="24459">
      <formula>$B2116="Descargado"</formula>
    </cfRule>
    <cfRule type="expression" dxfId="2302" priority="24458">
      <formula>$B2116="Liberado"</formula>
    </cfRule>
    <cfRule type="expression" dxfId="2300" priority="24460">
      <formula>$B2116="Frontera"</formula>
    </cfRule>
    <cfRule type="expression" dxfId="2299" priority="24461">
      <formula>$B2116="Cargado"</formula>
    </cfRule>
    <cfRule type="expression" dxfId="2298" priority="24462">
      <formula>$B2116="Cancelado"</formula>
    </cfRule>
    <cfRule type="expression" dxfId="2" priority="24463">
      <formula>$B2116="Confirmado"</formula>
    </cfRule>
    <cfRule type="expression" dxfId="2296" priority="24464">
      <formula>$B2116="Solicitado"</formula>
    </cfRule>
    <cfRule type="expression" dxfId="2295" priority="24465">
      <formula>$B2116="Arribado"</formula>
    </cfRule>
    <cfRule type="expression" dxfId="2295" priority="24449">
      <formula>$B2116="Arribado"</formula>
    </cfRule>
  </conditionalFormatting>
  <conditionalFormatting sqref="C2117:H2117 A2117 J2117:K2117 M2117 O2117:U2117">
    <cfRule type="expression" dxfId="2301" priority="23923">
      <formula>$B2117="Descargado"</formula>
    </cfRule>
    <cfRule type="expression" dxfId="2300" priority="23940">
      <formula>$B2117="Frontera"</formula>
    </cfRule>
    <cfRule type="expression" dxfId="2299" priority="23941">
      <formula>$B2117="Cargado"</formula>
    </cfRule>
    <cfRule type="expression" dxfId="2301" priority="23939">
      <formula>$B2117="Descargado"</formula>
    </cfRule>
    <cfRule type="expression" dxfId="2302" priority="23938">
      <formula>$B2117="Liberado"</formula>
    </cfRule>
    <cfRule type="expression" dxfId="2295" priority="23929">
      <formula>$B2117="Arribado"</formula>
    </cfRule>
    <cfRule type="expression" dxfId="2296" priority="23928">
      <formula>$B2117="Solicitado"</formula>
    </cfRule>
    <cfRule type="expression" dxfId="2302" priority="23922">
      <formula>$B2117="Liberado"</formula>
    </cfRule>
    <cfRule type="expression" dxfId="2" priority="23927">
      <formula>$B2117="Confirmado"</formula>
    </cfRule>
    <cfRule type="expression" dxfId="2295" priority="23945">
      <formula>$B2117="Arribado"</formula>
    </cfRule>
    <cfRule type="expression" dxfId="2296" priority="23944">
      <formula>$B2117="Solicitado"</formula>
    </cfRule>
    <cfRule type="expression" dxfId="2" priority="23943">
      <formula>$B2117="Confirmado"</formula>
    </cfRule>
    <cfRule type="expression" dxfId="2298" priority="23942">
      <formula>$B2117="Cancelado"</formula>
    </cfRule>
    <cfRule type="expression" dxfId="2298" priority="23926">
      <formula>$B2117="Cancelado"</formula>
    </cfRule>
    <cfRule type="expression" dxfId="2299" priority="23925">
      <formula>$B2117="Cargado"</formula>
    </cfRule>
    <cfRule type="expression" dxfId="2300" priority="23924">
      <formula>$B2117="Frontera"</formula>
    </cfRule>
  </conditionalFormatting>
  <conditionalFormatting sqref="C2120:H2121 J2120:K2121 A2120:A2121 M2120:M2121 O2120:U2121">
    <cfRule type="expression" dxfId="2301" priority="23819">
      <formula>$B2120="Descargado"</formula>
    </cfRule>
    <cfRule type="expression" dxfId="2300" priority="23820">
      <formula>$B2120="Frontera"</formula>
    </cfRule>
    <cfRule type="expression" dxfId="2299" priority="23821">
      <formula>$B2120="Cargado"</formula>
    </cfRule>
    <cfRule type="expression" dxfId="2298" priority="23822">
      <formula>$B2120="Cancelado"</formula>
    </cfRule>
    <cfRule type="expression" dxfId="2" priority="23823">
      <formula>$B2120="Confirmado"</formula>
    </cfRule>
    <cfRule type="expression" dxfId="2296" priority="23824">
      <formula>$B2120="Solicitado"</formula>
    </cfRule>
    <cfRule type="expression" dxfId="2295" priority="23825">
      <formula>$B2120="Arribado"</formula>
    </cfRule>
    <cfRule type="expression" dxfId="2302" priority="23834">
      <formula>$B2120="Liberado"</formula>
    </cfRule>
    <cfRule type="expression" dxfId="2301" priority="23835">
      <formula>$B2120="Descargado"</formula>
    </cfRule>
    <cfRule type="expression" dxfId="2300" priority="23836">
      <formula>$B2120="Frontera"</formula>
    </cfRule>
    <cfRule type="expression" dxfId="2299" priority="23837">
      <formula>$B2120="Cargado"</formula>
    </cfRule>
    <cfRule type="expression" dxfId="2298" priority="23838">
      <formula>$B2120="Cancelado"</formula>
    </cfRule>
    <cfRule type="expression" dxfId="2" priority="23839">
      <formula>$B2120="Confirmado"</formula>
    </cfRule>
    <cfRule type="expression" dxfId="2296" priority="23840">
      <formula>$B2120="Solicitado"</formula>
    </cfRule>
    <cfRule type="expression" dxfId="2295" priority="23841">
      <formula>$B2120="Arribado"</formula>
    </cfRule>
    <cfRule type="expression" dxfId="2302" priority="23842">
      <formula>$B2120="Liberado"</formula>
    </cfRule>
    <cfRule type="expression" dxfId="2301" priority="23843">
      <formula>$B2120="Descargado"</formula>
    </cfRule>
    <cfRule type="expression" dxfId="2300" priority="23844">
      <formula>$B2120="Frontera"</formula>
    </cfRule>
    <cfRule type="expression" dxfId="2299" priority="23845">
      <formula>$B2120="Cargado"</formula>
    </cfRule>
    <cfRule type="expression" dxfId="2298" priority="23846">
      <formula>$B2120="Cancelado"</formula>
    </cfRule>
    <cfRule type="expression" dxfId="2" priority="23847">
      <formula>$B2120="Confirmado"</formula>
    </cfRule>
    <cfRule type="expression" dxfId="2296" priority="23848">
      <formula>$B2120="Solicitado"</formula>
    </cfRule>
    <cfRule type="expression" dxfId="2295" priority="23849">
      <formula>$B2120="Arribado"</formula>
    </cfRule>
    <cfRule type="expression" dxfId="2302" priority="23818">
      <formula>$B2120="Liberado"</formula>
    </cfRule>
  </conditionalFormatting>
  <conditionalFormatting sqref="C2136:H2140 J2135:K2141 A2135:A2141 D2135:H2135 D2141:H2141 M2135:U2139 M2140:M2141 O2140:U2141 N2140:N2144 N2146">
    <cfRule type="expression" dxfId="2296" priority="22664">
      <formula>$B2135="Solicitado"</formula>
    </cfRule>
    <cfRule type="expression" dxfId="2301" priority="22635">
      <formula>$B2135="Descargado"</formula>
    </cfRule>
    <cfRule type="expression" dxfId="2302" priority="22634">
      <formula>$B2135="Liberado"</formula>
    </cfRule>
    <cfRule type="expression" dxfId="2298" priority="22654">
      <formula>$B2135="Cancelado"</formula>
    </cfRule>
    <cfRule type="expression" dxfId="2" priority="22663">
      <formula>$B2135="Confirmado"</formula>
    </cfRule>
    <cfRule type="expression" dxfId="2302" priority="22650">
      <formula>$B2135="Liberado"</formula>
    </cfRule>
    <cfRule type="expression" dxfId="2301" priority="22659">
      <formula>$B2135="Descargado"</formula>
    </cfRule>
    <cfRule type="expression" dxfId="2300" priority="22636">
      <formula>$B2135="Frontera"</formula>
    </cfRule>
    <cfRule type="expression" dxfId="2" priority="22639">
      <formula>$B2135="Confirmado"</formula>
    </cfRule>
    <cfRule type="expression" dxfId="2296" priority="22640">
      <formula>$B2135="Solicitado"</formula>
    </cfRule>
    <cfRule type="expression" dxfId="2295" priority="22641">
      <formula>$B2135="Arribado"</formula>
    </cfRule>
    <cfRule type="expression" dxfId="2298" priority="22638">
      <formula>$B2135="Cancelado"</formula>
    </cfRule>
    <cfRule type="expression" dxfId="2295" priority="22665">
      <formula>$B2135="Arribado"</formula>
    </cfRule>
    <cfRule type="expression" dxfId="2298" priority="22662">
      <formula>$B2135="Cancelado"</formula>
    </cfRule>
    <cfRule type="expression" dxfId="2299" priority="22661">
      <formula>$B2135="Cargado"</formula>
    </cfRule>
    <cfRule type="expression" dxfId="2300" priority="22660">
      <formula>$B2135="Frontera"</formula>
    </cfRule>
    <cfRule type="expression" dxfId="2" priority="22655">
      <formula>$B2135="Confirmado"</formula>
    </cfRule>
    <cfRule type="expression" dxfId="2299" priority="22637">
      <formula>$B2135="Cargado"</formula>
    </cfRule>
    <cfRule type="expression" dxfId="2300" priority="22652">
      <formula>$B2135="Frontera"</formula>
    </cfRule>
    <cfRule type="expression" dxfId="2299" priority="22653">
      <formula>$B2135="Cargado"</formula>
    </cfRule>
    <cfRule type="expression" dxfId="2295" priority="22657">
      <formula>$B2135="Arribado"</formula>
    </cfRule>
    <cfRule type="expression" dxfId="2296" priority="22656">
      <formula>$B2135="Solicitado"</formula>
    </cfRule>
    <cfRule type="expression" dxfId="2302" priority="22658">
      <formula>$B2135="Liberado"</formula>
    </cfRule>
    <cfRule type="expression" dxfId="2301" priority="22651">
      <formula>$B2135="Descargado"</formula>
    </cfRule>
  </conditionalFormatting>
  <conditionalFormatting sqref="C2306:H2309 J2306:K2309 A2306:A2309 M2306:U2309">
    <cfRule type="expression" dxfId="2" priority="12279">
      <formula>$B2306="Confirmado"</formula>
    </cfRule>
    <cfRule type="expression" dxfId="2299" priority="12277">
      <formula>$B2306="Cargado"</formula>
    </cfRule>
    <cfRule type="expression" dxfId="2300" priority="12276">
      <formula>$B2306="Frontera"</formula>
    </cfRule>
    <cfRule type="expression" dxfId="2301" priority="12275">
      <formula>$B2306="Descargado"</formula>
    </cfRule>
    <cfRule type="expression" dxfId="2295" priority="12281">
      <formula>$B2306="Arribado"</formula>
    </cfRule>
    <cfRule type="expression" dxfId="2302" priority="12274">
      <formula>$B2306="Liberado"</formula>
    </cfRule>
    <cfRule type="expression" dxfId="2302" priority="12290">
      <formula>$B2306="Liberado"</formula>
    </cfRule>
    <cfRule type="expression" dxfId="2299" priority="12293">
      <formula>$B2306="Cargado"</formula>
    </cfRule>
    <cfRule type="expression" dxfId="2300" priority="12292">
      <formula>$B2306="Frontera"</formula>
    </cfRule>
    <cfRule type="expression" dxfId="2301" priority="12291">
      <formula>$B2306="Descargado"</formula>
    </cfRule>
    <cfRule type="expression" dxfId="2299" priority="12301">
      <formula>$B2306="Cargado"</formula>
    </cfRule>
    <cfRule type="expression" dxfId="2295" priority="12305">
      <formula>$B2306="Arribado"</formula>
    </cfRule>
    <cfRule type="expression" dxfId="2296" priority="12304">
      <formula>$B2306="Solicitado"</formula>
    </cfRule>
    <cfRule type="expression" dxfId="2" priority="12303">
      <formula>$B2306="Confirmado"</formula>
    </cfRule>
    <cfRule type="expression" dxfId="2298" priority="12302">
      <formula>$B2306="Cancelado"</formula>
    </cfRule>
    <cfRule type="expression" dxfId="2300" priority="12300">
      <formula>$B2306="Frontera"</formula>
    </cfRule>
    <cfRule type="expression" dxfId="2298" priority="12278">
      <formula>$B2306="Cancelado"</formula>
    </cfRule>
    <cfRule type="expression" dxfId="2301" priority="12299">
      <formula>$B2306="Descargado"</formula>
    </cfRule>
    <cfRule type="expression" dxfId="2302" priority="12298">
      <formula>$B2306="Liberado"</formula>
    </cfRule>
    <cfRule type="expression" dxfId="2296" priority="12280">
      <formula>$B2306="Solicitado"</formula>
    </cfRule>
    <cfRule type="expression" dxfId="2295" priority="12297">
      <formula>$B2306="Arribado"</formula>
    </cfRule>
    <cfRule type="expression" dxfId="2296" priority="12296">
      <formula>$B2306="Solicitado"</formula>
    </cfRule>
    <cfRule type="expression" dxfId="2298" priority="12294">
      <formula>$B2306="Cancelado"</formula>
    </cfRule>
    <cfRule type="expression" dxfId="2" priority="12295">
      <formula>$B2306="Confirmado"</formula>
    </cfRule>
  </conditionalFormatting>
  <conditionalFormatting sqref="C3322:H3322 A3322 J3322:K3322 M3322:U3322">
    <cfRule type="expression" dxfId="2295" priority="31145">
      <formula>$B3322="Arribado"</formula>
    </cfRule>
    <cfRule type="expression" dxfId="2298" priority="31142">
      <formula>$B3322="Cancelado"</formula>
    </cfRule>
    <cfRule type="expression" dxfId="2301" priority="31139">
      <formula>$B3322="Descargado"</formula>
    </cfRule>
    <cfRule type="expression" dxfId="2299" priority="31141">
      <formula>$B3322="Cargado"</formula>
    </cfRule>
    <cfRule type="expression" dxfId="2302" priority="31138">
      <formula>$B3322="Liberado"</formula>
    </cfRule>
    <cfRule type="expression" dxfId="2300" priority="31140">
      <formula>$B3322="Frontera"</formula>
    </cfRule>
    <cfRule type="expression" dxfId="2" priority="31143">
      <formula>$B3322="Confirmado"</formula>
    </cfRule>
    <cfRule type="expression" dxfId="2296" priority="31144">
      <formula>$B3322="Solicitado"</formula>
    </cfRule>
  </conditionalFormatting>
  <conditionalFormatting sqref="C767:K777 A767:A777 M767:U777">
    <cfRule type="expression" dxfId="2301" priority="63349">
      <formula>$B767="Descargado"</formula>
    </cfRule>
    <cfRule type="expression" dxfId="2302" priority="63348">
      <formula>$B767="Liberado"</formula>
    </cfRule>
    <cfRule type="expression" dxfId="2295" priority="63355">
      <formula>$B767="Arribado"</formula>
    </cfRule>
    <cfRule type="expression" dxfId="2296" priority="63354">
      <formula>$B767="Solicitado"</formula>
    </cfRule>
    <cfRule type="expression" dxfId="2" priority="63353">
      <formula>$B767="Confirmado"</formula>
    </cfRule>
    <cfRule type="expression" dxfId="2298" priority="63352">
      <formula>$B767="Cancelado"</formula>
    </cfRule>
    <cfRule type="expression" dxfId="2299" priority="63351">
      <formula>$B767="Cargado"</formula>
    </cfRule>
    <cfRule type="expression" dxfId="2300" priority="63350">
      <formula>$B767="Frontera"</formula>
    </cfRule>
  </conditionalFormatting>
  <conditionalFormatting sqref="C778:K780 A778:A780 M779:U780 M778:S778">
    <cfRule type="expression" dxfId="2298" priority="63328">
      <formula>$B778="Cancelado"</formula>
    </cfRule>
    <cfRule type="expression" dxfId="2300" priority="63326">
      <formula>$B778="Frontera"</formula>
    </cfRule>
    <cfRule type="expression" dxfId="2301" priority="63325">
      <formula>$B778="Descargado"</formula>
    </cfRule>
    <cfRule type="expression" dxfId="2302" priority="63324">
      <formula>$B778="Liberado"</formula>
    </cfRule>
    <cfRule type="expression" dxfId="2299" priority="63327">
      <formula>$B778="Cargado"</formula>
    </cfRule>
    <cfRule type="expression" dxfId="2" priority="63329">
      <formula>$B778="Confirmado"</formula>
    </cfRule>
    <cfRule type="expression" dxfId="2296" priority="63330">
      <formula>$B778="Solicitado"</formula>
    </cfRule>
    <cfRule type="expression" dxfId="2295" priority="63331">
      <formula>$B778="Arribado"</formula>
    </cfRule>
  </conditionalFormatting>
  <conditionalFormatting sqref="C782:K790 A782:A790 M782:P790 T792:U793 M792:P793 A792:A793 C792:K793 T782:U790">
    <cfRule type="expression" dxfId="2300" priority="63262">
      <formula>$B782="Frontera"</formula>
    </cfRule>
    <cfRule type="expression" dxfId="2302" priority="63260">
      <formula>$B782="Liberado"</formula>
    </cfRule>
    <cfRule type="expression" dxfId="2295" priority="63267">
      <formula>$B782="Arribado"</formula>
    </cfRule>
    <cfRule type="expression" dxfId="2296" priority="63266">
      <formula>$B782="Solicitado"</formula>
    </cfRule>
    <cfRule type="expression" dxfId="2301" priority="63261">
      <formula>$B782="Descargado"</formula>
    </cfRule>
    <cfRule type="expression" dxfId="2" priority="63265">
      <formula>$B782="Confirmado"</formula>
    </cfRule>
    <cfRule type="expression" dxfId="2298" priority="63264">
      <formula>$B782="Cancelado"</formula>
    </cfRule>
    <cfRule type="expression" dxfId="2299" priority="63263">
      <formula>$B782="Cargado"</formula>
    </cfRule>
  </conditionalFormatting>
  <conditionalFormatting sqref="C1788:U1788 A1788">
    <cfRule type="expression" dxfId="2298" priority="32574">
      <formula>$B1788="Cancelado"</formula>
    </cfRule>
    <cfRule type="expression" dxfId="2295" priority="32577">
      <formula>$B1788="Arribado"</formula>
    </cfRule>
    <cfRule type="expression" dxfId="2302" priority="32570">
      <formula>$B1788="Liberado"</formula>
    </cfRule>
    <cfRule type="expression" dxfId="2299" priority="32573">
      <formula>$B1788="Cargado"</formula>
    </cfRule>
    <cfRule type="expression" dxfId="2300" priority="32572">
      <formula>$B1788="Frontera"</formula>
    </cfRule>
    <cfRule type="expression" dxfId="2301" priority="32571">
      <formula>$B1788="Descargado"</formula>
    </cfRule>
    <cfRule type="expression" dxfId="2296" priority="32576">
      <formula>$B1788="Solicitado"</formula>
    </cfRule>
    <cfRule type="expression" dxfId="2" priority="32575">
      <formula>$B1788="Confirmado"</formula>
    </cfRule>
  </conditionalFormatting>
  <conditionalFormatting sqref="C1789:U1789 A1789">
    <cfRule type="expression" dxfId="2298" priority="32462">
      <formula>$B1789="Cancelado"</formula>
    </cfRule>
    <cfRule type="expression" dxfId="2296" priority="32464">
      <formula>$B1789="Solicitado"</formula>
    </cfRule>
    <cfRule type="expression" dxfId="2295" priority="32465">
      <formula>$B1789="Arribado"</formula>
    </cfRule>
    <cfRule type="expression" dxfId="2300" priority="32460">
      <formula>$B1789="Frontera"</formula>
    </cfRule>
    <cfRule type="expression" dxfId="2299" priority="32461">
      <formula>$B1789="Cargado"</formula>
    </cfRule>
    <cfRule type="expression" dxfId="2302" priority="32458">
      <formula>$B1789="Liberado"</formula>
    </cfRule>
    <cfRule type="expression" dxfId="2" priority="32463">
      <formula>$B1789="Confirmado"</formula>
    </cfRule>
    <cfRule type="expression" dxfId="2301" priority="32459">
      <formula>$B1789="Descargado"</formula>
    </cfRule>
  </conditionalFormatting>
  <conditionalFormatting sqref="C1790:U1790 A1790">
    <cfRule type="expression" dxfId="2296" priority="32448">
      <formula>$B1790="Solicitado"</formula>
    </cfRule>
    <cfRule type="expression" dxfId="2302" priority="32442">
      <formula>$B1790="Liberado"</formula>
    </cfRule>
    <cfRule type="expression" dxfId="2299" priority="32445">
      <formula>$B1790="Cargado"</formula>
    </cfRule>
    <cfRule type="expression" dxfId="2298" priority="32446">
      <formula>$B1790="Cancelado"</formula>
    </cfRule>
    <cfRule type="expression" dxfId="2301" priority="32443">
      <formula>$B1790="Descargado"</formula>
    </cfRule>
    <cfRule type="expression" dxfId="2300" priority="32444">
      <formula>$B1790="Frontera"</formula>
    </cfRule>
    <cfRule type="expression" dxfId="2" priority="32447">
      <formula>$B1790="Confirmado"</formula>
    </cfRule>
    <cfRule type="expression" dxfId="2295" priority="32449">
      <formula>$B1790="Arribado"</formula>
    </cfRule>
  </conditionalFormatting>
  <conditionalFormatting sqref="C1791:U1792 A1791:A1792 A1794:A1803 C1794:U1803">
    <cfRule type="expression" dxfId="2301" priority="32555">
      <formula>$B1791="Descargado"</formula>
    </cfRule>
    <cfRule type="expression" dxfId="2302" priority="32554">
      <formula>$B1791="Liberado"</formula>
    </cfRule>
    <cfRule type="expression" dxfId="2295" priority="32561">
      <formula>$B1791="Arribado"</formula>
    </cfRule>
    <cfRule type="expression" dxfId="2300" priority="32556">
      <formula>$B1791="Frontera"</formula>
    </cfRule>
    <cfRule type="expression" dxfId="2" priority="32559">
      <formula>$B1791="Confirmado"</formula>
    </cfRule>
    <cfRule type="expression" dxfId="2299" priority="32557">
      <formula>$B1791="Cargado"</formula>
    </cfRule>
    <cfRule type="expression" dxfId="2298" priority="32558">
      <formula>$B1791="Cancelado"</formula>
    </cfRule>
    <cfRule type="expression" dxfId="2296" priority="32560">
      <formula>$B1791="Solicitado"</formula>
    </cfRule>
  </conditionalFormatting>
  <conditionalFormatting sqref="C1808:U1808 A1808 A1817:A1828 C1817:H1828 J1817:U1828">
    <cfRule type="expression" dxfId="2295" priority="32545">
      <formula>$B1808="Arribado"</formula>
    </cfRule>
    <cfRule type="expression" dxfId="2296" priority="32544">
      <formula>$B1808="Solicitado"</formula>
    </cfRule>
    <cfRule type="expression" dxfId="2302" priority="32538">
      <formula>$B1808="Liberado"</formula>
    </cfRule>
    <cfRule type="expression" dxfId="2301" priority="32539">
      <formula>$B1808="Descargado"</formula>
    </cfRule>
    <cfRule type="expression" dxfId="2300" priority="32540">
      <formula>$B1808="Frontera"</formula>
    </cfRule>
    <cfRule type="expression" dxfId="2299" priority="32541">
      <formula>$B1808="Cargado"</formula>
    </cfRule>
    <cfRule type="expression" dxfId="2" priority="32543">
      <formula>$B1808="Confirmado"</formula>
    </cfRule>
    <cfRule type="expression" dxfId="2298" priority="32542">
      <formula>$B1808="Cancelado"</formula>
    </cfRule>
  </conditionalFormatting>
  <conditionalFormatting sqref="C1809:U1809 A1809 N1810:N1812">
    <cfRule type="expression" dxfId="2" priority="32423">
      <formula>$B1809="Confirmado"</formula>
    </cfRule>
    <cfRule type="expression" dxfId="2298" priority="32422">
      <formula>$B1809="Cancelado"</formula>
    </cfRule>
    <cfRule type="expression" dxfId="2299" priority="32421">
      <formula>$B1809="Cargado"</formula>
    </cfRule>
    <cfRule type="expression" dxfId="2302" priority="32418">
      <formula>$B1809="Liberado"</formula>
    </cfRule>
    <cfRule type="expression" dxfId="2300" priority="32420">
      <formula>$B1809="Frontera"</formula>
    </cfRule>
    <cfRule type="expression" dxfId="2301" priority="32419">
      <formula>$B1809="Descargado"</formula>
    </cfRule>
    <cfRule type="expression" dxfId="2296" priority="32424">
      <formula>$B1809="Solicitado"</formula>
    </cfRule>
    <cfRule type="expression" dxfId="2295" priority="32425">
      <formula>$B1809="Arribado"</formula>
    </cfRule>
  </conditionalFormatting>
  <conditionalFormatting sqref="C2450:W2450 C2452:W2452 C2454:W2454 C2457:W2457">
    <cfRule type="expression" dxfId="2302" priority="809">
      <formula>$B2450="Liberado"</formula>
    </cfRule>
    <cfRule type="expression" dxfId="2" priority="814">
      <formula>$B2450="Confirmado"</formula>
    </cfRule>
    <cfRule type="expression" dxfId="2298" priority="813">
      <formula>$B2450="Cancelado"</formula>
    </cfRule>
    <cfRule type="expression" dxfId="2299" priority="812">
      <formula>$B2450="Cargado"</formula>
    </cfRule>
    <cfRule type="expression" dxfId="2300" priority="811">
      <formula>$B2450="Frontera"</formula>
    </cfRule>
    <cfRule type="expression" dxfId="2301" priority="810">
      <formula>$B2450="Descargado"</formula>
    </cfRule>
    <cfRule type="expression" dxfId="2295" priority="816">
      <formula>$B2450="Arribado"</formula>
    </cfRule>
    <cfRule type="expression" dxfId="2296" priority="815">
      <formula>$B2450="Solicitado"</formula>
    </cfRule>
  </conditionalFormatting>
  <conditionalFormatting sqref="C2451:W2451 C2453:W2453 C2455:W2455 A2449:A2455 A2460 C2449:W2449 A2457">
    <cfRule type="expression" dxfId="2298" priority="821">
      <formula>$B2449="Cancelado"</formula>
    </cfRule>
    <cfRule type="expression" dxfId="2300" priority="819">
      <formula>$B2449="Frontera"</formula>
    </cfRule>
    <cfRule type="expression" dxfId="2301" priority="818">
      <formula>$B2449="Descargado"</formula>
    </cfRule>
    <cfRule type="expression" dxfId="2302" priority="817">
      <formula>$B2449="Liberado"</formula>
    </cfRule>
    <cfRule type="expression" dxfId="2" priority="822">
      <formula>$B2449="Confirmado"</formula>
    </cfRule>
    <cfRule type="expression" dxfId="2299" priority="820">
      <formula>$B2449="Cargado"</formula>
    </cfRule>
    <cfRule type="expression" dxfId="2295" priority="824">
      <formula>$B2449="Arribado"</formula>
    </cfRule>
    <cfRule type="expression" dxfId="2296" priority="823">
      <formula>$B2449="Solicitado"</formula>
    </cfRule>
  </conditionalFormatting>
  <conditionalFormatting sqref="C2456:W2456">
    <cfRule type="expression" dxfId="2298" priority="757">
      <formula>$B2456="Cancelado"</formula>
    </cfRule>
    <cfRule type="expression" dxfId="2299" priority="756">
      <formula>$B2456="Cargado"</formula>
    </cfRule>
    <cfRule type="expression" dxfId="2300" priority="755">
      <formula>$B2456="Frontera"</formula>
    </cfRule>
    <cfRule type="expression" dxfId="2301" priority="754">
      <formula>$B2456="Descargado"</formula>
    </cfRule>
    <cfRule type="expression" dxfId="2302" priority="753">
      <formula>$B2456="Liberado"</formula>
    </cfRule>
    <cfRule type="expression" dxfId="2" priority="758">
      <formula>$B2456="Confirmado"</formula>
    </cfRule>
    <cfRule type="expression" dxfId="2296" priority="759">
      <formula>$B2456="Solicitado"</formula>
    </cfRule>
    <cfRule type="expression" dxfId="2295" priority="760">
      <formula>$B2456="Arribado"</formula>
    </cfRule>
  </conditionalFormatting>
  <conditionalFormatting sqref="C2460:W2460">
    <cfRule type="expression" dxfId="2298" priority="837">
      <formula>$B2460="Cancelado"</formula>
    </cfRule>
    <cfRule type="expression" dxfId="2302" priority="833">
      <formula>$B2460="Liberado"</formula>
    </cfRule>
    <cfRule type="expression" dxfId="2301" priority="834">
      <formula>$B2460="Descargado"</formula>
    </cfRule>
    <cfRule type="expression" dxfId="2300" priority="835">
      <formula>$B2460="Frontera"</formula>
    </cfRule>
    <cfRule type="expression" dxfId="2299" priority="836">
      <formula>$B2460="Cargado"</formula>
    </cfRule>
    <cfRule type="expression" dxfId="2" priority="838">
      <formula>$B2460="Confirmado"</formula>
    </cfRule>
    <cfRule type="expression" dxfId="2296" priority="839">
      <formula>$B2460="Solicitado"</formula>
    </cfRule>
    <cfRule type="expression" dxfId="2295" priority="840">
      <formula>$B2460="Arribado"</formula>
    </cfRule>
  </conditionalFormatting>
  <conditionalFormatting sqref="C2461:W2461">
    <cfRule type="expression" dxfId="2299" priority="788">
      <formula>$B2461="Cargado"</formula>
    </cfRule>
    <cfRule type="expression" dxfId="2300" priority="787">
      <formula>$B2461="Frontera"</formula>
    </cfRule>
    <cfRule type="expression" dxfId="2301" priority="786">
      <formula>$B2461="Descargado"</formula>
    </cfRule>
    <cfRule type="expression" dxfId="2" priority="790">
      <formula>$B2461="Confirmado"</formula>
    </cfRule>
    <cfRule type="expression" dxfId="2298" priority="789">
      <formula>$B2461="Cancelado"</formula>
    </cfRule>
    <cfRule type="expression" dxfId="2295" priority="792">
      <formula>$B2461="Arribado"</formula>
    </cfRule>
    <cfRule type="expression" dxfId="2296" priority="791">
      <formula>$B2461="Solicitado"</formula>
    </cfRule>
    <cfRule type="expression" dxfId="2302" priority="785">
      <formula>$B2461="Liberado"</formula>
    </cfRule>
  </conditionalFormatting>
  <conditionalFormatting sqref="C2462:W2462">
    <cfRule type="expression" dxfId="2295" priority="744">
      <formula>$B2462="Arribado"</formula>
    </cfRule>
    <cfRule type="expression" dxfId="2300" priority="739">
      <formula>$B2462="Frontera"</formula>
    </cfRule>
    <cfRule type="expression" dxfId="2301" priority="738">
      <formula>$B2462="Descargado"</formula>
    </cfRule>
    <cfRule type="expression" dxfId="2296" priority="743">
      <formula>$B2462="Solicitado"</formula>
    </cfRule>
    <cfRule type="expression" dxfId="2299" priority="740">
      <formula>$B2462="Cargado"</formula>
    </cfRule>
    <cfRule type="expression" dxfId="2302" priority="737">
      <formula>$B2462="Liberado"</formula>
    </cfRule>
    <cfRule type="expression" dxfId="2298" priority="741">
      <formula>$B2462="Cancelado"</formula>
    </cfRule>
    <cfRule type="expression" dxfId="2" priority="742">
      <formula>$B2462="Confirmado"</formula>
    </cfRule>
  </conditionalFormatting>
  <conditionalFormatting sqref="D51">
    <cfRule type="expression" dxfId="2298" priority="71128">
      <formula>$B51="Cancelado"</formula>
    </cfRule>
    <cfRule type="expression" dxfId="2" priority="71129">
      <formula>$B51="Confirmado"</formula>
    </cfRule>
    <cfRule type="expression" dxfId="2301" priority="71125">
      <formula>$B51="Descargado"</formula>
    </cfRule>
    <cfRule type="expression" dxfId="2300" priority="71126">
      <formula>$B51="Frontera"</formula>
    </cfRule>
    <cfRule type="expression" dxfId="2299" priority="71127">
      <formula>$B51="Cargado"</formula>
    </cfRule>
    <cfRule type="expression" dxfId="2301" priority="71117">
      <formula>$B51="Descargado"</formula>
    </cfRule>
    <cfRule type="expression" dxfId="2299" priority="71119">
      <formula>$B51="Cargado"</formula>
    </cfRule>
    <cfRule type="expression" dxfId="2295" priority="71131">
      <formula>$B51="Arribado"</formula>
    </cfRule>
    <cfRule type="expression" dxfId="2300" priority="71118">
      <formula>$B51="Frontera"</formula>
    </cfRule>
    <cfRule type="expression" dxfId="2296" priority="71130">
      <formula>$B51="Solicitado"</formula>
    </cfRule>
    <cfRule type="expression" dxfId="2295" priority="71123">
      <formula>$B51="Arribado"</formula>
    </cfRule>
    <cfRule type="expression" dxfId="2298" priority="71120">
      <formula>$B51="Cancelado"</formula>
    </cfRule>
    <cfRule type="expression" dxfId="2" priority="71121">
      <formula>$B51="Confirmado"</formula>
    </cfRule>
    <cfRule type="expression" dxfId="2296" priority="71122">
      <formula>$B51="Solicitado"</formula>
    </cfRule>
    <cfRule type="expression" dxfId="2302" priority="71124">
      <formula>$B51="Liberado"</formula>
    </cfRule>
  </conditionalFormatting>
  <conditionalFormatting sqref="D51:D58">
    <cfRule type="expression" dxfId="2302" priority="71028">
      <formula>$B51="Liberado"</formula>
    </cfRule>
  </conditionalFormatting>
  <conditionalFormatting sqref="D52:D58">
    <cfRule type="expression" dxfId="2295" priority="71035">
      <formula>$B52="Arribado"</formula>
    </cfRule>
    <cfRule type="expression" dxfId="2298" priority="71024">
      <formula>$B52="Cancelado"</formula>
    </cfRule>
    <cfRule type="expression" dxfId="2299" priority="71031">
      <formula>$B52="Cargado"</formula>
    </cfRule>
    <cfRule type="expression" dxfId="2300" priority="71022">
      <formula>$B52="Frontera"</formula>
    </cfRule>
    <cfRule type="expression" dxfId="2" priority="71033">
      <formula>$B52="Confirmado"</formula>
    </cfRule>
    <cfRule type="expression" dxfId="2298" priority="71032">
      <formula>$B52="Cancelado"</formula>
    </cfRule>
    <cfRule type="expression" dxfId="2300" priority="71030">
      <formula>$B52="Frontera"</formula>
    </cfRule>
    <cfRule type="expression" dxfId="2299" priority="71023">
      <formula>$B52="Cargado"</formula>
    </cfRule>
    <cfRule type="expression" dxfId="2296" priority="71034">
      <formula>$B52="Solicitado"</formula>
    </cfRule>
    <cfRule type="expression" dxfId="2301" priority="71021">
      <formula>$B52="Descargado"</formula>
    </cfRule>
    <cfRule type="expression" dxfId="2301" priority="71029">
      <formula>$B52="Descargado"</formula>
    </cfRule>
    <cfRule type="expression" dxfId="2295" priority="71027">
      <formula>$B52="Arribado"</formula>
    </cfRule>
    <cfRule type="expression" dxfId="2296" priority="71026">
      <formula>$B52="Solicitado"</formula>
    </cfRule>
    <cfRule type="expression" dxfId="2" priority="71025">
      <formula>$B52="Confirmado"</formula>
    </cfRule>
  </conditionalFormatting>
  <conditionalFormatting sqref="D52:D60">
    <cfRule type="expression" dxfId="2302" priority="70940">
      <formula>$B52="Liberado"</formula>
    </cfRule>
  </conditionalFormatting>
  <conditionalFormatting sqref="D59">
    <cfRule type="expression" dxfId="2300" priority="70934">
      <formula>$B59="Frontera"</formula>
    </cfRule>
    <cfRule type="expression" dxfId="2298" priority="70944">
      <formula>$B59="Cancelado"</formula>
    </cfRule>
    <cfRule type="expression" dxfId="2299" priority="70935">
      <formula>$B59="Cargado"</formula>
    </cfRule>
    <cfRule type="expression" dxfId="2300" priority="70942">
      <formula>$B59="Frontera"</formula>
    </cfRule>
    <cfRule type="expression" dxfId="2301" priority="70941">
      <formula>$B59="Descargado"</formula>
    </cfRule>
    <cfRule type="expression" dxfId="2299" priority="70943">
      <formula>$B59="Cargado"</formula>
    </cfRule>
    <cfRule type="expression" dxfId="2298" priority="70936">
      <formula>$B59="Cancelado"</formula>
    </cfRule>
    <cfRule type="expression" dxfId="2302" priority="70932">
      <formula>$B59="Liberado"</formula>
    </cfRule>
    <cfRule type="expression" dxfId="2" priority="70945">
      <formula>$B59="Confirmado"</formula>
    </cfRule>
    <cfRule type="expression" dxfId="2296" priority="70938">
      <formula>$B59="Solicitado"</formula>
    </cfRule>
    <cfRule type="expression" dxfId="2296" priority="70946">
      <formula>$B59="Solicitado"</formula>
    </cfRule>
    <cfRule type="expression" dxfId="2" priority="70937">
      <formula>$B59="Confirmado"</formula>
    </cfRule>
    <cfRule type="expression" dxfId="2301" priority="70933">
      <formula>$B59="Descargado"</formula>
    </cfRule>
    <cfRule type="expression" dxfId="2295" priority="70939">
      <formula>$B59="Arribado"</formula>
    </cfRule>
    <cfRule type="expression" dxfId="2295" priority="70947">
      <formula>$B59="Arribado"</formula>
    </cfRule>
  </conditionalFormatting>
  <conditionalFormatting sqref="D60">
    <cfRule type="expression" dxfId="2299" priority="72351">
      <formula>$B60="Cargado"</formula>
    </cfRule>
    <cfRule type="expression" dxfId="2298" priority="72352">
      <formula>$B60="Cancelado"</formula>
    </cfRule>
    <cfRule type="expression" dxfId="2" priority="72353">
      <formula>$B60="Confirmado"</formula>
    </cfRule>
    <cfRule type="expression" dxfId="2296" priority="72354">
      <formula>$B60="Solicitado"</formula>
    </cfRule>
    <cfRule type="expression" dxfId="2295" priority="72355">
      <formula>$B60="Arribado"</formula>
    </cfRule>
    <cfRule type="expression" dxfId="2" priority="72313">
      <formula>$B60="Confirmado"</formula>
    </cfRule>
    <cfRule type="expression" dxfId="2296" priority="72314">
      <formula>$B60="Solicitado"</formula>
    </cfRule>
    <cfRule type="expression" dxfId="2295" priority="72315">
      <formula>$B60="Arribado"</formula>
    </cfRule>
    <cfRule type="expression" dxfId="2302" priority="72348">
      <formula>$B60="Liberado"</formula>
    </cfRule>
    <cfRule type="expression" dxfId="2301" priority="72349">
      <formula>$B60="Descargado"</formula>
    </cfRule>
    <cfRule type="expression" dxfId="2301" priority="72309">
      <formula>$B60="Descargado"</formula>
    </cfRule>
    <cfRule type="expression" dxfId="2300" priority="72310">
      <formula>$B60="Frontera"</formula>
    </cfRule>
    <cfRule type="expression" dxfId="2299" priority="72311">
      <formula>$B60="Cargado"</formula>
    </cfRule>
    <cfRule type="expression" dxfId="2298" priority="72312">
      <formula>$B60="Cancelado"</formula>
    </cfRule>
    <cfRule type="expression" dxfId="2300" priority="72350">
      <formula>$B60="Frontera"</formula>
    </cfRule>
  </conditionalFormatting>
  <conditionalFormatting sqref="D61">
    <cfRule type="expression" dxfId="2298" priority="70904">
      <formula>$B61="Cancelado"</formula>
    </cfRule>
    <cfRule type="expression" dxfId="2" priority="70913">
      <formula>$B61="Confirmado"</formula>
    </cfRule>
    <cfRule type="expression" dxfId="2" priority="70905">
      <formula>$B61="Confirmado"</formula>
    </cfRule>
    <cfRule type="expression" dxfId="2296" priority="70906">
      <formula>$B61="Solicitado"</formula>
    </cfRule>
    <cfRule type="expression" dxfId="2295" priority="70907">
      <formula>$B61="Arribado"</formula>
    </cfRule>
    <cfRule type="expression" dxfId="2302" priority="70908">
      <formula>$B61="Liberado"</formula>
    </cfRule>
    <cfRule type="expression" dxfId="2301" priority="70909">
      <formula>$B61="Descargado"</formula>
    </cfRule>
    <cfRule type="expression" dxfId="2300" priority="70910">
      <formula>$B61="Frontera"</formula>
    </cfRule>
    <cfRule type="expression" dxfId="2299" priority="70911">
      <formula>$B61="Cargado"</formula>
    </cfRule>
    <cfRule type="expression" dxfId="2298" priority="70912">
      <formula>$B61="Cancelado"</formula>
    </cfRule>
    <cfRule type="expression" dxfId="2301" priority="70901">
      <formula>$B61="Descargado"</formula>
    </cfRule>
    <cfRule type="expression" dxfId="2296" priority="70914">
      <formula>$B61="Solicitado"</formula>
    </cfRule>
    <cfRule type="expression" dxfId="2300" priority="70902">
      <formula>$B61="Frontera"</formula>
    </cfRule>
    <cfRule type="expression" dxfId="2295" priority="70915">
      <formula>$B61="Arribado"</formula>
    </cfRule>
    <cfRule type="expression" dxfId="2299" priority="70903">
      <formula>$B61="Cargado"</formula>
    </cfRule>
  </conditionalFormatting>
  <conditionalFormatting sqref="D62:D67">
    <cfRule type="expression" dxfId="2" priority="70857">
      <formula>$B62="Confirmado"</formula>
    </cfRule>
    <cfRule type="expression" dxfId="2" priority="70849">
      <formula>$B62="Confirmado"</formula>
    </cfRule>
    <cfRule type="expression" dxfId="2298" priority="70848">
      <formula>$B62="Cancelado"</formula>
    </cfRule>
    <cfRule type="expression" dxfId="2299" priority="70847">
      <formula>$B62="Cargado"</formula>
    </cfRule>
    <cfRule type="expression" dxfId="2300" priority="70846">
      <formula>$B62="Frontera"</formula>
    </cfRule>
    <cfRule type="expression" dxfId="2301" priority="70845">
      <formula>$B62="Descargado"</formula>
    </cfRule>
    <cfRule type="expression" dxfId="2296" priority="70858">
      <formula>$B62="Solicitado"</formula>
    </cfRule>
    <cfRule type="expression" dxfId="2295" priority="70859">
      <formula>$B62="Arribado"</formula>
    </cfRule>
    <cfRule type="expression" dxfId="2300" priority="70854">
      <formula>$B62="Frontera"</formula>
    </cfRule>
    <cfRule type="expression" dxfId="2298" priority="70856">
      <formula>$B62="Cancelado"</formula>
    </cfRule>
    <cfRule type="expression" dxfId="2299" priority="70855">
      <formula>$B62="Cargado"</formula>
    </cfRule>
    <cfRule type="expression" dxfId="2301" priority="70853">
      <formula>$B62="Descargado"</formula>
    </cfRule>
    <cfRule type="expression" dxfId="2302" priority="70852">
      <formula>$B62="Liberado"</formula>
    </cfRule>
    <cfRule type="expression" dxfId="2295" priority="70851">
      <formula>$B62="Arribado"</formula>
    </cfRule>
    <cfRule type="expression" dxfId="2296" priority="70850">
      <formula>$B62="Solicitado"</formula>
    </cfRule>
  </conditionalFormatting>
  <conditionalFormatting sqref="D68:D70">
    <cfRule type="expression" dxfId="2301" priority="70749">
      <formula>$B68="Descargado"</formula>
    </cfRule>
    <cfRule type="expression" dxfId="2302" priority="70748">
      <formula>$B68="Liberado"</formula>
    </cfRule>
    <cfRule type="expression" dxfId="2295" priority="70747">
      <formula>$B68="Arribado"</formula>
    </cfRule>
    <cfRule type="expression" dxfId="2296" priority="70746">
      <formula>$B68="Solicitado"</formula>
    </cfRule>
    <cfRule type="expression" dxfId="2" priority="70745">
      <formula>$B68="Confirmado"</formula>
    </cfRule>
    <cfRule type="expression" dxfId="2298" priority="70744">
      <formula>$B68="Cancelado"</formula>
    </cfRule>
    <cfRule type="expression" dxfId="2299" priority="70743">
      <formula>$B68="Cargado"</formula>
    </cfRule>
    <cfRule type="expression" dxfId="2300" priority="70742">
      <formula>$B68="Frontera"</formula>
    </cfRule>
    <cfRule type="expression" dxfId="2295" priority="70755">
      <formula>$B68="Arribado"</formula>
    </cfRule>
    <cfRule type="expression" dxfId="2296" priority="70754">
      <formula>$B68="Solicitado"</formula>
    </cfRule>
    <cfRule type="expression" dxfId="2301" priority="70741">
      <formula>$B68="Descargado"</formula>
    </cfRule>
    <cfRule type="expression" dxfId="2" priority="70753">
      <formula>$B68="Confirmado"</formula>
    </cfRule>
    <cfRule type="expression" dxfId="2298" priority="70752">
      <formula>$B68="Cancelado"</formula>
    </cfRule>
    <cfRule type="expression" dxfId="2299" priority="70751">
      <formula>$B68="Cargado"</formula>
    </cfRule>
    <cfRule type="expression" dxfId="2300" priority="70750">
      <formula>$B68="Frontera"</formula>
    </cfRule>
  </conditionalFormatting>
  <conditionalFormatting sqref="D71">
    <cfRule type="expression" dxfId="2299" priority="70687">
      <formula>$B71="Cargado"</formula>
    </cfRule>
    <cfRule type="expression" dxfId="2" priority="70689">
      <formula>$B71="Confirmado"</formula>
    </cfRule>
    <cfRule type="expression" dxfId="2298" priority="70688">
      <formula>$B71="Cancelado"</formula>
    </cfRule>
    <cfRule type="expression" dxfId="2301" priority="70677">
      <formula>$B71="Descargado"</formula>
    </cfRule>
    <cfRule type="expression" dxfId="2295" priority="70691">
      <formula>$B71="Arribado"</formula>
    </cfRule>
    <cfRule type="expression" dxfId="2296" priority="70690">
      <formula>$B71="Solicitado"</formula>
    </cfRule>
    <cfRule type="expression" dxfId="2" priority="70681">
      <formula>$B71="Confirmado"</formula>
    </cfRule>
    <cfRule type="expression" dxfId="2298" priority="70680">
      <formula>$B71="Cancelado"</formula>
    </cfRule>
    <cfRule type="expression" dxfId="2296" priority="70682">
      <formula>$B71="Solicitado"</formula>
    </cfRule>
    <cfRule type="expression" dxfId="2299" priority="70679">
      <formula>$B71="Cargado"</formula>
    </cfRule>
    <cfRule type="expression" dxfId="2300" priority="70678">
      <formula>$B71="Frontera"</formula>
    </cfRule>
    <cfRule type="expression" dxfId="2295" priority="70683">
      <formula>$B71="Arribado"</formula>
    </cfRule>
    <cfRule type="expression" dxfId="2302" priority="70684">
      <formula>$B71="Liberado"</formula>
    </cfRule>
    <cfRule type="expression" dxfId="2301" priority="70685">
      <formula>$B71="Descargado"</formula>
    </cfRule>
    <cfRule type="expression" dxfId="2300" priority="70686">
      <formula>$B71="Frontera"</formula>
    </cfRule>
  </conditionalFormatting>
  <conditionalFormatting sqref="D72:D76">
    <cfRule type="expression" dxfId="2295" priority="70619">
      <formula>$B72="Arribado"</formula>
    </cfRule>
    <cfRule type="expression" dxfId="2296" priority="70618">
      <formula>$B72="Solicitado"</formula>
    </cfRule>
    <cfRule type="expression" dxfId="2" priority="70617">
      <formula>$B72="Confirmado"</formula>
    </cfRule>
    <cfRule type="expression" dxfId="2298" priority="70616">
      <formula>$B72="Cancelado"</formula>
    </cfRule>
    <cfRule type="expression" dxfId="2299" priority="70615">
      <formula>$B72="Cargado"</formula>
    </cfRule>
    <cfRule type="expression" dxfId="2300" priority="70614">
      <formula>$B72="Frontera"</formula>
    </cfRule>
    <cfRule type="expression" dxfId="2298" priority="70608">
      <formula>$B72="Cancelado"</formula>
    </cfRule>
    <cfRule type="expression" dxfId="2301" priority="70605">
      <formula>$B72="Descargado"</formula>
    </cfRule>
    <cfRule type="expression" dxfId="2300" priority="70606">
      <formula>$B72="Frontera"</formula>
    </cfRule>
    <cfRule type="expression" dxfId="2299" priority="70607">
      <formula>$B72="Cargado"</formula>
    </cfRule>
    <cfRule type="expression" dxfId="2301" priority="70613">
      <formula>$B72="Descargado"</formula>
    </cfRule>
    <cfRule type="expression" dxfId="2295" priority="70611">
      <formula>$B72="Arribado"</formula>
    </cfRule>
    <cfRule type="expression" dxfId="2296" priority="70610">
      <formula>$B72="Solicitado"</formula>
    </cfRule>
    <cfRule type="expression" dxfId="2" priority="70609">
      <formula>$B72="Confirmado"</formula>
    </cfRule>
    <cfRule type="expression" dxfId="2302" priority="70612">
      <formula>$B72="Liberado"</formula>
    </cfRule>
  </conditionalFormatting>
  <conditionalFormatting sqref="D77">
    <cfRule type="expression" dxfId="2296" priority="70546">
      <formula>$B77="Solicitado"</formula>
    </cfRule>
    <cfRule type="expression" dxfId="2302" priority="70540">
      <formula>$B77="Liberado"</formula>
    </cfRule>
    <cfRule type="expression" dxfId="2296" priority="70538">
      <formula>$B77="Solicitado"</formula>
    </cfRule>
    <cfRule type="expression" dxfId="2295" priority="70547">
      <formula>$B77="Arribado"</formula>
    </cfRule>
    <cfRule type="expression" dxfId="2301" priority="70541">
      <formula>$B77="Descargado"</formula>
    </cfRule>
    <cfRule type="expression" dxfId="2300" priority="70542">
      <formula>$B77="Frontera"</formula>
    </cfRule>
    <cfRule type="expression" dxfId="2299" priority="70543">
      <formula>$B77="Cargado"</formula>
    </cfRule>
    <cfRule type="expression" dxfId="2298" priority="70544">
      <formula>$B77="Cancelado"</formula>
    </cfRule>
    <cfRule type="expression" dxfId="2" priority="70545">
      <formula>$B77="Confirmado"</formula>
    </cfRule>
    <cfRule type="expression" dxfId="2301" priority="70533">
      <formula>$B77="Descargado"</formula>
    </cfRule>
    <cfRule type="expression" dxfId="2300" priority="70534">
      <formula>$B77="Frontera"</formula>
    </cfRule>
    <cfRule type="expression" dxfId="2299" priority="70535">
      <formula>$B77="Cargado"</formula>
    </cfRule>
    <cfRule type="expression" dxfId="2298" priority="70536">
      <formula>$B77="Cancelado"</formula>
    </cfRule>
    <cfRule type="expression" dxfId="2" priority="70537">
      <formula>$B77="Confirmado"</formula>
    </cfRule>
    <cfRule type="expression" dxfId="2295" priority="70539">
      <formula>$B77="Arribado"</formula>
    </cfRule>
  </conditionalFormatting>
  <conditionalFormatting sqref="D78:D79">
    <cfRule type="expression" dxfId="2302" priority="70396">
      <formula>$B78="Liberado"</formula>
    </cfRule>
    <cfRule type="expression" dxfId="2" priority="70401">
      <formula>$B78="Confirmado"</formula>
    </cfRule>
    <cfRule type="expression" dxfId="2296" priority="70394">
      <formula>$B78="Solicitado"</formula>
    </cfRule>
    <cfRule type="expression" dxfId="2301" priority="70389">
      <formula>$B78="Descargado"</formula>
    </cfRule>
    <cfRule type="expression" dxfId="2300" priority="70390">
      <formula>$B78="Frontera"</formula>
    </cfRule>
    <cfRule type="expression" dxfId="2299" priority="70391">
      <formula>$B78="Cargado"</formula>
    </cfRule>
    <cfRule type="expression" dxfId="2298" priority="70392">
      <formula>$B78="Cancelado"</formula>
    </cfRule>
    <cfRule type="expression" dxfId="2" priority="70393">
      <formula>$B78="Confirmado"</formula>
    </cfRule>
    <cfRule type="expression" dxfId="2295" priority="70395">
      <formula>$B78="Arribado"</formula>
    </cfRule>
    <cfRule type="expression" dxfId="2299" priority="70399">
      <formula>$B78="Cargado"</formula>
    </cfRule>
    <cfRule type="expression" dxfId="2298" priority="70400">
      <formula>$B78="Cancelado"</formula>
    </cfRule>
    <cfRule type="expression" dxfId="2296" priority="70402">
      <formula>$B78="Solicitado"</formula>
    </cfRule>
    <cfRule type="expression" dxfId="2295" priority="70403">
      <formula>$B78="Arribado"</formula>
    </cfRule>
    <cfRule type="expression" dxfId="2301" priority="70397">
      <formula>$B78="Descargado"</formula>
    </cfRule>
    <cfRule type="expression" dxfId="2300" priority="70398">
      <formula>$B78="Frontera"</formula>
    </cfRule>
  </conditionalFormatting>
  <conditionalFormatting sqref="D80:D81">
    <cfRule type="expression" dxfId="2296" priority="70330">
      <formula>$B80="Solicitado"</formula>
    </cfRule>
    <cfRule type="expression" dxfId="2295" priority="70331">
      <formula>$B80="Arribado"</formula>
    </cfRule>
    <cfRule type="expression" dxfId="2298" priority="70328">
      <formula>$B80="Cancelado"</formula>
    </cfRule>
    <cfRule type="expression" dxfId="2299" priority="70327">
      <formula>$B80="Cargado"</formula>
    </cfRule>
    <cfRule type="expression" dxfId="2300" priority="70326">
      <formula>$B80="Frontera"</formula>
    </cfRule>
    <cfRule type="expression" dxfId="2301" priority="70325">
      <formula>$B80="Descargado"</formula>
    </cfRule>
    <cfRule type="expression" dxfId="2302" priority="70324">
      <formula>$B80="Liberado"</formula>
    </cfRule>
    <cfRule type="expression" dxfId="2295" priority="70323">
      <formula>$B80="Arribado"</formula>
    </cfRule>
    <cfRule type="expression" dxfId="2" priority="70329">
      <formula>$B80="Confirmado"</formula>
    </cfRule>
    <cfRule type="expression" dxfId="2296" priority="70322">
      <formula>$B80="Solicitado"</formula>
    </cfRule>
    <cfRule type="expression" dxfId="2299" priority="70319">
      <formula>$B80="Cargado"</formula>
    </cfRule>
    <cfRule type="expression" dxfId="2300" priority="70318">
      <formula>$B80="Frontera"</formula>
    </cfRule>
    <cfRule type="expression" dxfId="2301" priority="70317">
      <formula>$B80="Descargado"</formula>
    </cfRule>
    <cfRule type="expression" dxfId="2" priority="70321">
      <formula>$B80="Confirmado"</formula>
    </cfRule>
    <cfRule type="expression" dxfId="2298" priority="70320">
      <formula>$B80="Cancelado"</formula>
    </cfRule>
  </conditionalFormatting>
  <conditionalFormatting sqref="D82">
    <cfRule type="expression" dxfId="2299" priority="70471">
      <formula>$B82="Cargado"</formula>
    </cfRule>
    <cfRule type="expression" dxfId="2298" priority="70472">
      <formula>$B82="Cancelado"</formula>
    </cfRule>
    <cfRule type="expression" dxfId="2301" priority="70461">
      <formula>$B82="Descargado"</formula>
    </cfRule>
    <cfRule type="expression" dxfId="2300" priority="70462">
      <formula>$B82="Frontera"</formula>
    </cfRule>
    <cfRule type="expression" dxfId="2295" priority="70475">
      <formula>$B82="Arribado"</formula>
    </cfRule>
    <cfRule type="expression" dxfId="2296" priority="70474">
      <formula>$B82="Solicitado"</formula>
    </cfRule>
    <cfRule type="expression" dxfId="2" priority="70465">
      <formula>$B82="Confirmado"</formula>
    </cfRule>
    <cfRule type="expression" dxfId="2296" priority="70466">
      <formula>$B82="Solicitado"</formula>
    </cfRule>
    <cfRule type="expression" dxfId="2295" priority="70467">
      <formula>$B82="Arribado"</formula>
    </cfRule>
    <cfRule type="expression" dxfId="2" priority="70473">
      <formula>$B82="Confirmado"</formula>
    </cfRule>
    <cfRule type="expression" dxfId="2299" priority="70463">
      <formula>$B82="Cargado"</formula>
    </cfRule>
    <cfRule type="expression" dxfId="2302" priority="70468">
      <formula>$B82="Liberado"</formula>
    </cfRule>
    <cfRule type="expression" dxfId="2301" priority="70469">
      <formula>$B82="Descargado"</formula>
    </cfRule>
    <cfRule type="expression" dxfId="2298" priority="70464">
      <formula>$B82="Cancelado"</formula>
    </cfRule>
    <cfRule type="expression" dxfId="2300" priority="70470">
      <formula>$B82="Frontera"</formula>
    </cfRule>
  </conditionalFormatting>
  <conditionalFormatting sqref="D83">
    <cfRule type="expression" dxfId="2296" priority="70250">
      <formula>$B83="Solicitado"</formula>
    </cfRule>
    <cfRule type="expression" dxfId="2295" priority="70251">
      <formula>$B83="Arribado"</formula>
    </cfRule>
    <cfRule type="expression" dxfId="2302" priority="70252">
      <formula>$B83="Liberado"</formula>
    </cfRule>
    <cfRule type="expression" dxfId="2300" priority="70246">
      <formula>$B83="Frontera"</formula>
    </cfRule>
    <cfRule type="expression" dxfId="2299" priority="70247">
      <formula>$B83="Cargado"</formula>
    </cfRule>
    <cfRule type="expression" dxfId="2298" priority="70248">
      <formula>$B83="Cancelado"</formula>
    </cfRule>
    <cfRule type="expression" dxfId="2301" priority="70245">
      <formula>$B83="Descargado"</formula>
    </cfRule>
    <cfRule type="expression" dxfId="2300" priority="70254">
      <formula>$B83="Frontera"</formula>
    </cfRule>
    <cfRule type="expression" dxfId="2299" priority="70255">
      <formula>$B83="Cargado"</formula>
    </cfRule>
    <cfRule type="expression" dxfId="2298" priority="70256">
      <formula>$B83="Cancelado"</formula>
    </cfRule>
    <cfRule type="expression" dxfId="2" priority="70257">
      <formula>$B83="Confirmado"</formula>
    </cfRule>
    <cfRule type="expression" dxfId="2296" priority="70258">
      <formula>$B83="Solicitado"</formula>
    </cfRule>
    <cfRule type="expression" dxfId="2295" priority="70259">
      <formula>$B83="Arribado"</formula>
    </cfRule>
    <cfRule type="expression" dxfId="2301" priority="70253">
      <formula>$B83="Descargado"</formula>
    </cfRule>
    <cfRule type="expression" dxfId="2" priority="70249">
      <formula>$B83="Confirmado"</formula>
    </cfRule>
  </conditionalFormatting>
  <conditionalFormatting sqref="D84:D93">
    <cfRule type="expression" dxfId="2299" priority="70183">
      <formula>$B84="Cargado"</formula>
    </cfRule>
    <cfRule type="expression" dxfId="2295" priority="70187">
      <formula>$B84="Arribado"</formula>
    </cfRule>
    <cfRule type="expression" dxfId="2296" priority="70186">
      <formula>$B84="Solicitado"</formula>
    </cfRule>
    <cfRule type="expression" dxfId="2" priority="70185">
      <formula>$B84="Confirmado"</formula>
    </cfRule>
    <cfRule type="expression" dxfId="2298" priority="70184">
      <formula>$B84="Cancelado"</formula>
    </cfRule>
    <cfRule type="expression" dxfId="2300" priority="70182">
      <formula>$B84="Frontera"</formula>
    </cfRule>
    <cfRule type="expression" dxfId="2301" priority="70181">
      <formula>$B84="Descargado"</formula>
    </cfRule>
    <cfRule type="expression" dxfId="2299" priority="70175">
      <formula>$B84="Cargado"</formula>
    </cfRule>
    <cfRule type="expression" dxfId="2300" priority="70174">
      <formula>$B84="Frontera"</formula>
    </cfRule>
    <cfRule type="expression" dxfId="2301" priority="70173">
      <formula>$B84="Descargado"</formula>
    </cfRule>
    <cfRule type="expression" dxfId="2302" priority="70180">
      <formula>$B84="Liberado"</formula>
    </cfRule>
    <cfRule type="expression" dxfId="2" priority="70177">
      <formula>$B84="Confirmado"</formula>
    </cfRule>
    <cfRule type="expression" dxfId="2298" priority="70176">
      <formula>$B84="Cancelado"</formula>
    </cfRule>
    <cfRule type="expression" dxfId="2296" priority="70178">
      <formula>$B84="Solicitado"</formula>
    </cfRule>
    <cfRule type="expression" dxfId="2295" priority="70179">
      <formula>$B84="Arribado"</formula>
    </cfRule>
  </conditionalFormatting>
  <conditionalFormatting sqref="D94">
    <cfRule type="expression" dxfId="2298" priority="70104">
      <formula>$B94="Cancelado"</formula>
    </cfRule>
    <cfRule type="expression" dxfId="2" priority="70105">
      <formula>$B94="Confirmado"</formula>
    </cfRule>
    <cfRule type="expression" dxfId="2296" priority="70106">
      <formula>$B94="Solicitado"</formula>
    </cfRule>
    <cfRule type="expression" dxfId="2295" priority="70107">
      <formula>$B94="Arribado"</formula>
    </cfRule>
    <cfRule type="expression" dxfId="2302" priority="70108">
      <formula>$B94="Liberado"</formula>
    </cfRule>
    <cfRule type="expression" dxfId="2301" priority="70109">
      <formula>$B94="Descargado"</formula>
    </cfRule>
    <cfRule type="expression" dxfId="2300" priority="70110">
      <formula>$B94="Frontera"</formula>
    </cfRule>
    <cfRule type="expression" dxfId="2299" priority="70111">
      <formula>$B94="Cargado"</formula>
    </cfRule>
    <cfRule type="expression" dxfId="2298" priority="70112">
      <formula>$B94="Cancelado"</formula>
    </cfRule>
    <cfRule type="expression" dxfId="2" priority="70113">
      <formula>$B94="Confirmado"</formula>
    </cfRule>
    <cfRule type="expression" dxfId="2299" priority="70103">
      <formula>$B94="Cargado"</formula>
    </cfRule>
    <cfRule type="expression" dxfId="2296" priority="70114">
      <formula>$B94="Solicitado"</formula>
    </cfRule>
    <cfRule type="expression" dxfId="2295" priority="70115">
      <formula>$B94="Arribado"</formula>
    </cfRule>
    <cfRule type="expression" dxfId="2301" priority="70101">
      <formula>$B94="Descargado"</formula>
    </cfRule>
    <cfRule type="expression" dxfId="2300" priority="70102">
      <formula>$B94="Frontera"</formula>
    </cfRule>
  </conditionalFormatting>
  <conditionalFormatting sqref="D104:D107">
    <cfRule type="expression" dxfId="2298" priority="70032">
      <formula>$B104="Cancelado"</formula>
    </cfRule>
    <cfRule type="expression" dxfId="2299" priority="70031">
      <formula>$B104="Cargado"</formula>
    </cfRule>
    <cfRule type="expression" dxfId="2300" priority="70030">
      <formula>$B104="Frontera"</formula>
    </cfRule>
    <cfRule type="expression" dxfId="2301" priority="70029">
      <formula>$B104="Descargado"</formula>
    </cfRule>
    <cfRule type="expression" dxfId="2295" priority="70035">
      <formula>$B104="Arribado"</formula>
    </cfRule>
    <cfRule type="expression" dxfId="2" priority="70041">
      <formula>$B104="Confirmado"</formula>
    </cfRule>
    <cfRule type="expression" dxfId="2298" priority="70040">
      <formula>$B104="Cancelado"</formula>
    </cfRule>
    <cfRule type="expression" dxfId="2296" priority="70042">
      <formula>$B104="Solicitado"</formula>
    </cfRule>
    <cfRule type="expression" dxfId="2299" priority="70039">
      <formula>$B104="Cargado"</formula>
    </cfRule>
    <cfRule type="expression" dxfId="2302" priority="70036">
      <formula>$B104="Liberado"</formula>
    </cfRule>
    <cfRule type="expression" dxfId="2296" priority="70034">
      <formula>$B104="Solicitado"</formula>
    </cfRule>
    <cfRule type="expression" dxfId="2" priority="70033">
      <formula>$B104="Confirmado"</formula>
    </cfRule>
    <cfRule type="expression" dxfId="2300" priority="70038">
      <formula>$B104="Frontera"</formula>
    </cfRule>
    <cfRule type="expression" dxfId="2301" priority="70037">
      <formula>$B104="Descargado"</formula>
    </cfRule>
    <cfRule type="expression" dxfId="2295" priority="70043">
      <formula>$B104="Arribado"</formula>
    </cfRule>
  </conditionalFormatting>
  <conditionalFormatting sqref="D108">
    <cfRule type="expression" dxfId="2298" priority="69808">
      <formula>$B108="Cancelado"</formula>
    </cfRule>
    <cfRule type="expression" dxfId="2295" priority="69819">
      <formula>$B108="Arribado"</formula>
    </cfRule>
    <cfRule type="expression" dxfId="2300" priority="69814">
      <formula>$B108="Frontera"</formula>
    </cfRule>
    <cfRule type="expression" dxfId="2301" priority="69805">
      <formula>$B108="Descargado"</formula>
    </cfRule>
    <cfRule type="expression" dxfId="2299" priority="69815">
      <formula>$B108="Cargado"</formula>
    </cfRule>
    <cfRule type="expression" dxfId="2298" priority="69816">
      <formula>$B108="Cancelado"</formula>
    </cfRule>
    <cfRule type="expression" dxfId="2" priority="69817">
      <formula>$B108="Confirmado"</formula>
    </cfRule>
    <cfRule type="expression" dxfId="2296" priority="69818">
      <formula>$B108="Solicitado"</formula>
    </cfRule>
    <cfRule type="expression" dxfId="2300" priority="69806">
      <formula>$B108="Frontera"</formula>
    </cfRule>
    <cfRule type="expression" dxfId="2299" priority="69807">
      <formula>$B108="Cargado"</formula>
    </cfRule>
    <cfRule type="expression" dxfId="2" priority="69809">
      <formula>$B108="Confirmado"</formula>
    </cfRule>
    <cfRule type="expression" dxfId="2296" priority="69810">
      <formula>$B108="Solicitado"</formula>
    </cfRule>
    <cfRule type="expression" dxfId="2295" priority="69811">
      <formula>$B108="Arribado"</formula>
    </cfRule>
    <cfRule type="expression" dxfId="2302" priority="69812">
      <formula>$B108="Liberado"</formula>
    </cfRule>
    <cfRule type="expression" dxfId="2301" priority="69813">
      <formula>$B108="Descargado"</formula>
    </cfRule>
  </conditionalFormatting>
  <conditionalFormatting sqref="D109:D121">
    <cfRule type="expression" dxfId="2298" priority="69744">
      <formula>$B109="Cancelado"</formula>
    </cfRule>
    <cfRule type="expression" dxfId="2299" priority="69735">
      <formula>$B109="Cargado"</formula>
    </cfRule>
    <cfRule type="expression" dxfId="2298" priority="69736">
      <formula>$B109="Cancelado"</formula>
    </cfRule>
    <cfRule type="expression" dxfId="2" priority="69737">
      <formula>$B109="Confirmado"</formula>
    </cfRule>
    <cfRule type="expression" dxfId="2295" priority="69739">
      <formula>$B109="Arribado"</formula>
    </cfRule>
    <cfRule type="expression" dxfId="2" priority="69745">
      <formula>$B109="Confirmado"</formula>
    </cfRule>
    <cfRule type="expression" dxfId="2296" priority="69738">
      <formula>$B109="Solicitado"</formula>
    </cfRule>
    <cfRule type="expression" dxfId="2295" priority="69747">
      <formula>$B109="Arribado"</formula>
    </cfRule>
    <cfRule type="expression" dxfId="2296" priority="69746">
      <formula>$B109="Solicitado"</formula>
    </cfRule>
    <cfRule type="expression" dxfId="2301" priority="69733">
      <formula>$B109="Descargado"</formula>
    </cfRule>
    <cfRule type="expression" dxfId="2299" priority="69743">
      <formula>$B109="Cargado"</formula>
    </cfRule>
    <cfRule type="expression" dxfId="2300" priority="69742">
      <formula>$B109="Frontera"</formula>
    </cfRule>
    <cfRule type="expression" dxfId="2301" priority="69741">
      <formula>$B109="Descargado"</formula>
    </cfRule>
    <cfRule type="expression" dxfId="2302" priority="69740">
      <formula>$B109="Liberado"</formula>
    </cfRule>
    <cfRule type="expression" dxfId="2300" priority="69734">
      <formula>$B109="Frontera"</formula>
    </cfRule>
  </conditionalFormatting>
  <conditionalFormatting sqref="D122">
    <cfRule type="expression" dxfId="2295" priority="69643">
      <formula>$B122="Arribado"</formula>
    </cfRule>
    <cfRule type="expression" dxfId="2298" priority="69648">
      <formula>$B122="Cancelado"</formula>
    </cfRule>
    <cfRule type="expression" dxfId="2296" priority="69642">
      <formula>$B122="Solicitado"</formula>
    </cfRule>
    <cfRule type="expression" dxfId="2299" priority="69647">
      <formula>$B122="Cargado"</formula>
    </cfRule>
    <cfRule type="expression" dxfId="2" priority="69641">
      <formula>$B122="Confirmado"</formula>
    </cfRule>
    <cfRule type="expression" dxfId="2298" priority="69640">
      <formula>$B122="Cancelado"</formula>
    </cfRule>
    <cfRule type="expression" dxfId="2299" priority="69639">
      <formula>$B122="Cargado"</formula>
    </cfRule>
    <cfRule type="expression" dxfId="2300" priority="69638">
      <formula>$B122="Frontera"</formula>
    </cfRule>
    <cfRule type="expression" dxfId="2301" priority="69637">
      <formula>$B122="Descargado"</formula>
    </cfRule>
    <cfRule type="expression" dxfId="2302" priority="69644">
      <formula>$B122="Liberado"</formula>
    </cfRule>
    <cfRule type="expression" dxfId="2" priority="69649">
      <formula>$B122="Confirmado"</formula>
    </cfRule>
    <cfRule type="expression" dxfId="2300" priority="69646">
      <formula>$B122="Frontera"</formula>
    </cfRule>
    <cfRule type="expression" dxfId="2296" priority="69650">
      <formula>$B122="Solicitado"</formula>
    </cfRule>
    <cfRule type="expression" dxfId="2295" priority="69651">
      <formula>$B122="Arribado"</formula>
    </cfRule>
    <cfRule type="expression" dxfId="2301" priority="69645">
      <formula>$B122="Descargado"</formula>
    </cfRule>
  </conditionalFormatting>
  <conditionalFormatting sqref="D123:D134">
    <cfRule type="expression" dxfId="2299" priority="69567">
      <formula>$B123="Cargado"</formula>
    </cfRule>
    <cfRule type="expression" dxfId="2298" priority="69568">
      <formula>$B123="Cancelado"</formula>
    </cfRule>
    <cfRule type="expression" dxfId="2" priority="69569">
      <formula>$B123="Confirmado"</formula>
    </cfRule>
    <cfRule type="expression" dxfId="2296" priority="69570">
      <formula>$B123="Solicitado"</formula>
    </cfRule>
    <cfRule type="expression" dxfId="2295" priority="69571">
      <formula>$B123="Arribado"</formula>
    </cfRule>
    <cfRule type="expression" dxfId="2302" priority="69572">
      <formula>$B123="Liberado"</formula>
    </cfRule>
    <cfRule type="expression" dxfId="2301" priority="69573">
      <formula>$B123="Descargado"</formula>
    </cfRule>
    <cfRule type="expression" dxfId="2300" priority="69574">
      <formula>$B123="Frontera"</formula>
    </cfRule>
    <cfRule type="expression" dxfId="2299" priority="69575">
      <formula>$B123="Cargado"</formula>
    </cfRule>
    <cfRule type="expression" dxfId="2" priority="69577">
      <formula>$B123="Confirmado"</formula>
    </cfRule>
    <cfRule type="expression" dxfId="2296" priority="69578">
      <formula>$B123="Solicitado"</formula>
    </cfRule>
    <cfRule type="expression" dxfId="2295" priority="69579">
      <formula>$B123="Arribado"</formula>
    </cfRule>
    <cfRule type="expression" dxfId="2298" priority="69576">
      <formula>$B123="Cancelado"</formula>
    </cfRule>
    <cfRule type="expression" dxfId="2301" priority="69565">
      <formula>$B123="Descargado"</formula>
    </cfRule>
    <cfRule type="expression" dxfId="2300" priority="69566">
      <formula>$B123="Frontera"</formula>
    </cfRule>
  </conditionalFormatting>
  <conditionalFormatting sqref="D269:D270">
    <cfRule type="expression" dxfId="2295" priority="68883">
      <formula>$B269="Arribado"</formula>
    </cfRule>
    <cfRule type="expression" dxfId="2299" priority="68879">
      <formula>$B269="Cargado"</formula>
    </cfRule>
    <cfRule type="expression" dxfId="2298" priority="68880">
      <formula>$B269="Cancelado"</formula>
    </cfRule>
    <cfRule type="expression" dxfId="2" priority="68881">
      <formula>$B269="Confirmado"</formula>
    </cfRule>
    <cfRule type="expression" dxfId="2296" priority="68882">
      <formula>$B269="Solicitado"</formula>
    </cfRule>
    <cfRule type="expression" dxfId="2300" priority="68878">
      <formula>$B269="Frontera"</formula>
    </cfRule>
    <cfRule type="expression" dxfId="2301" priority="68877">
      <formula>$B269="Descargado"</formula>
    </cfRule>
  </conditionalFormatting>
  <conditionalFormatting sqref="D271">
    <cfRule type="expression" dxfId="2301" priority="68789">
      <formula>$B271="Descargado"</formula>
    </cfRule>
    <cfRule type="expression" dxfId="2295" priority="68795">
      <formula>$B271="Arribado"</formula>
    </cfRule>
    <cfRule type="expression" dxfId="2300" priority="68790">
      <formula>$B271="Frontera"</formula>
    </cfRule>
    <cfRule type="expression" dxfId="2296" priority="68794">
      <formula>$B271="Solicitado"</formula>
    </cfRule>
    <cfRule type="expression" dxfId="2" priority="68793">
      <formula>$B271="Confirmado"</formula>
    </cfRule>
    <cfRule type="expression" dxfId="2298" priority="68792">
      <formula>$B271="Cancelado"</formula>
    </cfRule>
    <cfRule type="expression" dxfId="2299" priority="68791">
      <formula>$B271="Cargado"</formula>
    </cfRule>
  </conditionalFormatting>
  <conditionalFormatting sqref="D271:D278">
    <cfRule type="expression" dxfId="2302" priority="68652">
      <formula>$B271="Liberado"</formula>
    </cfRule>
  </conditionalFormatting>
  <conditionalFormatting sqref="D277">
    <cfRule type="expression" dxfId="2" priority="68721">
      <formula>$B277="Confirmado"</formula>
    </cfRule>
    <cfRule type="expression" dxfId="2298" priority="68720">
      <formula>$B277="Cancelado"</formula>
    </cfRule>
    <cfRule type="expression" dxfId="2301" priority="68717">
      <formula>$B277="Descargado"</formula>
    </cfRule>
    <cfRule type="expression" dxfId="2300" priority="68718">
      <formula>$B277="Frontera"</formula>
    </cfRule>
    <cfRule type="expression" dxfId="2296" priority="68722">
      <formula>$B277="Solicitado"</formula>
    </cfRule>
    <cfRule type="expression" dxfId="2295" priority="68723">
      <formula>$B277="Arribado"</formula>
    </cfRule>
    <cfRule type="expression" dxfId="2299" priority="68719">
      <formula>$B277="Cargado"</formula>
    </cfRule>
  </conditionalFormatting>
  <conditionalFormatting sqref="D278">
    <cfRule type="expression" dxfId="2296" priority="68658">
      <formula>$B278="Solicitado"</formula>
    </cfRule>
    <cfRule type="expression" dxfId="2" priority="68657">
      <formula>$B278="Confirmado"</formula>
    </cfRule>
    <cfRule type="expression" dxfId="2298" priority="68656">
      <formula>$B278="Cancelado"</formula>
    </cfRule>
    <cfRule type="expression" dxfId="2299" priority="68655">
      <formula>$B278="Cargado"</formula>
    </cfRule>
    <cfRule type="expression" dxfId="2300" priority="68654">
      <formula>$B278="Frontera"</formula>
    </cfRule>
    <cfRule type="expression" dxfId="2301" priority="68653">
      <formula>$B278="Descargado"</formula>
    </cfRule>
    <cfRule type="expression" dxfId="2295" priority="68659">
      <formula>$B278="Arribado"</formula>
    </cfRule>
  </conditionalFormatting>
  <conditionalFormatting sqref="D280:D287">
    <cfRule type="expression" dxfId="2299" priority="68687">
      <formula>$B280="Cargado"</formula>
    </cfRule>
    <cfRule type="expression" dxfId="2295" priority="68691">
      <formula>$B280="Arribado"</formula>
    </cfRule>
    <cfRule type="expression" dxfId="2296" priority="68690">
      <formula>$B280="Solicitado"</formula>
    </cfRule>
    <cfRule type="expression" dxfId="2" priority="68689">
      <formula>$B280="Confirmado"</formula>
    </cfRule>
    <cfRule type="expression" dxfId="2301" priority="68685">
      <formula>$B280="Descargado"</formula>
    </cfRule>
    <cfRule type="expression" dxfId="2300" priority="68686">
      <formula>$B280="Frontera"</formula>
    </cfRule>
    <cfRule type="expression" dxfId="2298" priority="68688">
      <formula>$B280="Cancelado"</formula>
    </cfRule>
  </conditionalFormatting>
  <conditionalFormatting sqref="D290:D300">
    <cfRule type="expression" dxfId="2295" priority="68579">
      <formula>$B290="Arribado"</formula>
    </cfRule>
    <cfRule type="expression" dxfId="2296" priority="68578">
      <formula>$B290="Solicitado"</formula>
    </cfRule>
    <cfRule type="expression" dxfId="2301" priority="68573">
      <formula>$B290="Descargado"</formula>
    </cfRule>
    <cfRule type="expression" dxfId="2" priority="68577">
      <formula>$B290="Confirmado"</formula>
    </cfRule>
    <cfRule type="expression" dxfId="2300" priority="68574">
      <formula>$B290="Frontera"</formula>
    </cfRule>
    <cfRule type="expression" dxfId="2298" priority="68576">
      <formula>$B290="Cancelado"</formula>
    </cfRule>
    <cfRule type="expression" dxfId="2299" priority="68575">
      <formula>$B290="Cargado"</formula>
    </cfRule>
  </conditionalFormatting>
  <conditionalFormatting sqref="D290:D378">
    <cfRule type="expression" dxfId="2302" priority="67732">
      <formula>$B290="Liberado"</formula>
    </cfRule>
  </conditionalFormatting>
  <conditionalFormatting sqref="D345:D354">
    <cfRule type="expression" dxfId="2296" priority="67738">
      <formula>$B345="Solicitado"</formula>
    </cfRule>
    <cfRule type="expression" dxfId="2300" priority="67734">
      <formula>$B345="Frontera"</formula>
    </cfRule>
    <cfRule type="expression" dxfId="2298" priority="67736">
      <formula>$B345="Cancelado"</formula>
    </cfRule>
    <cfRule type="expression" dxfId="2295" priority="67739">
      <formula>$B345="Arribado"</formula>
    </cfRule>
    <cfRule type="expression" dxfId="2301" priority="67733">
      <formula>$B345="Descargado"</formula>
    </cfRule>
    <cfRule type="expression" dxfId="2299" priority="67735">
      <formula>$B345="Cargado"</formula>
    </cfRule>
    <cfRule type="expression" dxfId="2" priority="67737">
      <formula>$B345="Confirmado"</formula>
    </cfRule>
  </conditionalFormatting>
  <conditionalFormatting sqref="D598">
    <cfRule type="expression" dxfId="2" priority="65289">
      <formula>$B598="Confirmado"</formula>
    </cfRule>
    <cfRule type="expression" dxfId="2299" priority="65287">
      <formula>$B598="Cargado"</formula>
    </cfRule>
    <cfRule type="expression" dxfId="2298" priority="65288">
      <formula>$B598="Cancelado"</formula>
    </cfRule>
    <cfRule type="expression" dxfId="2300" priority="65286">
      <formula>$B598="Frontera"</formula>
    </cfRule>
    <cfRule type="expression" dxfId="2301" priority="65285">
      <formula>$B598="Descargado"</formula>
    </cfRule>
    <cfRule type="expression" dxfId="2302" priority="65284">
      <formula>$B598="Liberado"</formula>
    </cfRule>
    <cfRule type="expression" dxfId="2295" priority="65291">
      <formula>$B598="Arribado"</formula>
    </cfRule>
    <cfRule type="expression" dxfId="2296" priority="65290">
      <formula>$B598="Solicitado"</formula>
    </cfRule>
  </conditionalFormatting>
  <conditionalFormatting sqref="D599">
    <cfRule type="expression" dxfId="2301" priority="65293">
      <formula>$B599="Descargado"</formula>
    </cfRule>
    <cfRule type="expression" dxfId="2302" priority="65292">
      <formula>$B599="Liberado"</formula>
    </cfRule>
    <cfRule type="expression" dxfId="2296" priority="65298">
      <formula>$B599="Solicitado"</formula>
    </cfRule>
    <cfRule type="expression" dxfId="2295" priority="65299">
      <formula>$B599="Arribado"</formula>
    </cfRule>
    <cfRule type="expression" dxfId="2" priority="65297">
      <formula>$B599="Confirmado"</formula>
    </cfRule>
    <cfRule type="expression" dxfId="2298" priority="65296">
      <formula>$B599="Cancelado"</formula>
    </cfRule>
    <cfRule type="expression" dxfId="2299" priority="65295">
      <formula>$B599="Cargado"</formula>
    </cfRule>
    <cfRule type="expression" dxfId="2300" priority="65294">
      <formula>$B599="Frontera"</formula>
    </cfRule>
  </conditionalFormatting>
  <conditionalFormatting sqref="D600">
    <cfRule type="expression" dxfId="2302" priority="65268">
      <formula>$B600="Liberado"</formula>
    </cfRule>
    <cfRule type="expression" dxfId="2295" priority="65275">
      <formula>$B600="Arribado"</formula>
    </cfRule>
    <cfRule type="expression" dxfId="2" priority="65273">
      <formula>$B600="Confirmado"</formula>
    </cfRule>
    <cfRule type="expression" dxfId="2298" priority="65272">
      <formula>$B600="Cancelado"</formula>
    </cfRule>
    <cfRule type="expression" dxfId="2299" priority="65271">
      <formula>$B600="Cargado"</formula>
    </cfRule>
    <cfRule type="expression" dxfId="2300" priority="65270">
      <formula>$B600="Frontera"</formula>
    </cfRule>
    <cfRule type="expression" dxfId="2301" priority="65269">
      <formula>$B600="Descargado"</formula>
    </cfRule>
    <cfRule type="expression" dxfId="2296" priority="65274">
      <formula>$B600="Solicitado"</formula>
    </cfRule>
  </conditionalFormatting>
  <conditionalFormatting sqref="D643">
    <cfRule type="expression" dxfId="2298" priority="65248">
      <formula>$B643="Cancelado"</formula>
    </cfRule>
    <cfRule type="expression" dxfId="2295" priority="65251">
      <formula>$B643="Arribado"</formula>
    </cfRule>
    <cfRule type="expression" dxfId="2296" priority="65250">
      <formula>$B643="Solicitado"</formula>
    </cfRule>
    <cfRule type="expression" dxfId="2301" priority="65245">
      <formula>$B643="Descargado"</formula>
    </cfRule>
    <cfRule type="expression" dxfId="2300" priority="65246">
      <formula>$B643="Frontera"</formula>
    </cfRule>
    <cfRule type="expression" dxfId="2299" priority="65247">
      <formula>$B643="Cargado"</formula>
    </cfRule>
    <cfRule type="expression" dxfId="2302" priority="65244">
      <formula>$B643="Liberado"</formula>
    </cfRule>
    <cfRule type="expression" dxfId="2" priority="65249">
      <formula>$B643="Confirmado"</formula>
    </cfRule>
  </conditionalFormatting>
  <conditionalFormatting sqref="D644">
    <cfRule type="expression" dxfId="2" priority="65209">
      <formula>$B644="Confirmado"</formula>
    </cfRule>
    <cfRule type="expression" dxfId="2298" priority="65208">
      <formula>$B644="Cancelado"</formula>
    </cfRule>
    <cfRule type="expression" dxfId="2300" priority="65206">
      <formula>$B644="Frontera"</formula>
    </cfRule>
    <cfRule type="expression" dxfId="2302" priority="65204">
      <formula>$B644="Liberado"</formula>
    </cfRule>
    <cfRule type="expression" dxfId="2296" priority="65210">
      <formula>$B644="Solicitado"</formula>
    </cfRule>
    <cfRule type="expression" dxfId="2301" priority="65205">
      <formula>$B644="Descargado"</formula>
    </cfRule>
    <cfRule type="expression" dxfId="2295" priority="65211">
      <formula>$B644="Arribado"</formula>
    </cfRule>
    <cfRule type="expression" dxfId="2299" priority="65207">
      <formula>$B644="Cargado"</formula>
    </cfRule>
  </conditionalFormatting>
  <conditionalFormatting sqref="D645:D646">
    <cfRule type="expression" dxfId="2295" priority="65147">
      <formula>$B645="Arribado"</formula>
    </cfRule>
    <cfRule type="expression" dxfId="2299" priority="65143">
      <formula>$B645="Cargado"</formula>
    </cfRule>
    <cfRule type="expression" dxfId="2302" priority="65140">
      <formula>$B645="Liberado"</formula>
    </cfRule>
    <cfRule type="expression" dxfId="2301" priority="65141">
      <formula>$B645="Descargado"</formula>
    </cfRule>
    <cfRule type="expression" dxfId="2300" priority="65142">
      <formula>$B645="Frontera"</formula>
    </cfRule>
    <cfRule type="expression" dxfId="2298" priority="65144">
      <formula>$B645="Cancelado"</formula>
    </cfRule>
    <cfRule type="expression" dxfId="2" priority="65145">
      <formula>$B645="Confirmado"</formula>
    </cfRule>
    <cfRule type="expression" dxfId="2296" priority="65146">
      <formula>$B645="Solicitado"</formula>
    </cfRule>
  </conditionalFormatting>
  <conditionalFormatting sqref="D655">
    <cfRule type="expression" dxfId="2302" priority="65108">
      <formula>$B655="Liberado"</formula>
    </cfRule>
    <cfRule type="expression" dxfId="2298" priority="65112">
      <formula>$B655="Cancelado"</formula>
    </cfRule>
    <cfRule type="expression" dxfId="2296" priority="65114">
      <formula>$B655="Solicitado"</formula>
    </cfRule>
    <cfRule type="expression" dxfId="2" priority="65113">
      <formula>$B655="Confirmado"</formula>
    </cfRule>
    <cfRule type="expression" dxfId="2295" priority="65115">
      <formula>$B655="Arribado"</formula>
    </cfRule>
    <cfRule type="expression" dxfId="2299" priority="65111">
      <formula>$B655="Cargado"</formula>
    </cfRule>
    <cfRule type="expression" dxfId="2300" priority="65110">
      <formula>$B655="Frontera"</formula>
    </cfRule>
    <cfRule type="expression" dxfId="2301" priority="65109">
      <formula>$B655="Descargado"</formula>
    </cfRule>
  </conditionalFormatting>
  <conditionalFormatting sqref="D656">
    <cfRule type="expression" dxfId="2296" priority="65082">
      <formula>$B656="Solicitado"</formula>
    </cfRule>
    <cfRule type="expression" dxfId="2295" priority="65083">
      <formula>$B656="Arribado"</formula>
    </cfRule>
    <cfRule type="expression" dxfId="2" priority="65081">
      <formula>$B656="Confirmado"</formula>
    </cfRule>
    <cfRule type="expression" dxfId="2299" priority="65079">
      <formula>$B656="Cargado"</formula>
    </cfRule>
    <cfRule type="expression" dxfId="2300" priority="65078">
      <formula>$B656="Frontera"</formula>
    </cfRule>
    <cfRule type="expression" dxfId="2302" priority="65076">
      <formula>$B656="Liberado"</formula>
    </cfRule>
    <cfRule type="expression" dxfId="2301" priority="65077">
      <formula>$B656="Descargado"</formula>
    </cfRule>
    <cfRule type="expression" dxfId="2298" priority="65080">
      <formula>$B656="Cancelado"</formula>
    </cfRule>
  </conditionalFormatting>
  <conditionalFormatting sqref="D667">
    <cfRule type="expression" dxfId="2295" priority="65019">
      <formula>$B667="Arribado"</formula>
    </cfRule>
    <cfRule type="expression" dxfId="2299" priority="65015">
      <formula>$B667="Cargado"</formula>
    </cfRule>
    <cfRule type="expression" dxfId="2" priority="65017">
      <formula>$B667="Confirmado"</formula>
    </cfRule>
    <cfRule type="expression" dxfId="2300" priority="65014">
      <formula>$B667="Frontera"</formula>
    </cfRule>
    <cfRule type="expression" dxfId="2302" priority="65012">
      <formula>$B667="Liberado"</formula>
    </cfRule>
    <cfRule type="expression" dxfId="2301" priority="65013">
      <formula>$B667="Descargado"</formula>
    </cfRule>
    <cfRule type="expression" dxfId="2298" priority="65016">
      <formula>$B667="Cancelado"</formula>
    </cfRule>
    <cfRule type="expression" dxfId="2296" priority="65018">
      <formula>$B667="Solicitado"</formula>
    </cfRule>
  </conditionalFormatting>
  <conditionalFormatting sqref="D669">
    <cfRule type="expression" dxfId="2300" priority="64974">
      <formula>$B669="Frontera"</formula>
    </cfRule>
    <cfRule type="expression" dxfId="2301" priority="64973">
      <formula>$B669="Descargado"</formula>
    </cfRule>
    <cfRule type="expression" dxfId="2302" priority="64972">
      <formula>$B669="Liberado"</formula>
    </cfRule>
    <cfRule type="expression" dxfId="2299" priority="64975">
      <formula>$B669="Cargado"</formula>
    </cfRule>
    <cfRule type="expression" dxfId="2296" priority="64978">
      <formula>$B669="Solicitado"</formula>
    </cfRule>
    <cfRule type="expression" dxfId="2295" priority="64979">
      <formula>$B669="Arribado"</formula>
    </cfRule>
    <cfRule type="expression" dxfId="2" priority="64977">
      <formula>$B669="Confirmado"</formula>
    </cfRule>
    <cfRule type="expression" dxfId="2298" priority="64976">
      <formula>$B669="Cancelado"</formula>
    </cfRule>
  </conditionalFormatting>
  <conditionalFormatting sqref="D670">
    <cfRule type="expression" dxfId="2299" priority="64895">
      <formula>$B670="Cargado"</formula>
    </cfRule>
    <cfRule type="expression" dxfId="2" priority="64897">
      <formula>$B670="Confirmado"</formula>
    </cfRule>
    <cfRule type="expression" dxfId="2296" priority="64898">
      <formula>$B670="Solicitado"</formula>
    </cfRule>
    <cfRule type="expression" dxfId="2301" priority="64893">
      <formula>$B670="Descargado"</formula>
    </cfRule>
    <cfRule type="expression" dxfId="2300" priority="64894">
      <formula>$B670="Frontera"</formula>
    </cfRule>
    <cfRule type="expression" dxfId="2295" priority="64899">
      <formula>$B670="Arribado"</formula>
    </cfRule>
    <cfRule type="expression" dxfId="2302" priority="64892">
      <formula>$B670="Liberado"</formula>
    </cfRule>
    <cfRule type="expression" dxfId="2298" priority="64896">
      <formula>$B670="Cancelado"</formula>
    </cfRule>
  </conditionalFormatting>
  <conditionalFormatting sqref="D679">
    <cfRule type="expression" dxfId="2295" priority="64771">
      <formula>$B679="Arribado"</formula>
    </cfRule>
    <cfRule type="expression" dxfId="2302" priority="64764">
      <formula>$B679="Liberado"</formula>
    </cfRule>
    <cfRule type="expression" dxfId="2300" priority="64766">
      <formula>$B679="Frontera"</formula>
    </cfRule>
    <cfRule type="expression" dxfId="2301" priority="64765">
      <formula>$B679="Descargado"</formula>
    </cfRule>
    <cfRule type="expression" dxfId="2" priority="64769">
      <formula>$B679="Confirmado"</formula>
    </cfRule>
    <cfRule type="expression" dxfId="2298" priority="64768">
      <formula>$B679="Cancelado"</formula>
    </cfRule>
    <cfRule type="expression" dxfId="2296" priority="64770">
      <formula>$B679="Solicitado"</formula>
    </cfRule>
    <cfRule type="expression" dxfId="2299" priority="64767">
      <formula>$B679="Cargado"</formula>
    </cfRule>
  </conditionalFormatting>
  <conditionalFormatting sqref="D680">
    <cfRule type="expression" dxfId="2299" priority="64719">
      <formula>$B680="Cargado"</formula>
    </cfRule>
    <cfRule type="expression" dxfId="2300" priority="64718">
      <formula>$B680="Frontera"</formula>
    </cfRule>
    <cfRule type="expression" dxfId="2296" priority="64722">
      <formula>$B680="Solicitado"</formula>
    </cfRule>
    <cfRule type="expression" dxfId="2301" priority="64717">
      <formula>$B680="Descargado"</formula>
    </cfRule>
    <cfRule type="expression" dxfId="2298" priority="64720">
      <formula>$B680="Cancelado"</formula>
    </cfRule>
    <cfRule type="expression" dxfId="2302" priority="64716">
      <formula>$B680="Liberado"</formula>
    </cfRule>
    <cfRule type="expression" dxfId="2295" priority="64723">
      <formula>$B680="Arribado"</formula>
    </cfRule>
    <cfRule type="expression" dxfId="2" priority="64721">
      <formula>$B680="Confirmado"</formula>
    </cfRule>
  </conditionalFormatting>
  <conditionalFormatting sqref="D681:D683">
    <cfRule type="expression" dxfId="2301" priority="64813">
      <formula>$B681="Descargado"</formula>
    </cfRule>
    <cfRule type="expression" dxfId="2302" priority="64812">
      <formula>$B681="Liberado"</formula>
    </cfRule>
    <cfRule type="expression" dxfId="2295" priority="64819">
      <formula>$B681="Arribado"</formula>
    </cfRule>
    <cfRule type="expression" dxfId="2296" priority="64818">
      <formula>$B681="Solicitado"</formula>
    </cfRule>
    <cfRule type="expression" dxfId="2" priority="64817">
      <formula>$B681="Confirmado"</formula>
    </cfRule>
    <cfRule type="expression" dxfId="2298" priority="64816">
      <formula>$B681="Cancelado"</formula>
    </cfRule>
    <cfRule type="expression" dxfId="2299" priority="64815">
      <formula>$B681="Cargado"</formula>
    </cfRule>
    <cfRule type="expression" dxfId="2300" priority="64814">
      <formula>$B681="Frontera"</formula>
    </cfRule>
  </conditionalFormatting>
  <conditionalFormatting sqref="D684">
    <cfRule type="expression" dxfId="2299" priority="64559">
      <formula>$B684="Cargado"</formula>
    </cfRule>
    <cfRule type="expression" dxfId="2302" priority="64556">
      <formula>$B684="Liberado"</formula>
    </cfRule>
    <cfRule type="expression" dxfId="2300" priority="64558">
      <formula>$B684="Frontera"</formula>
    </cfRule>
    <cfRule type="expression" dxfId="2301" priority="64557">
      <formula>$B684="Descargado"</formula>
    </cfRule>
    <cfRule type="expression" dxfId="2298" priority="64560">
      <formula>$B684="Cancelado"</formula>
    </cfRule>
    <cfRule type="expression" dxfId="2" priority="64561">
      <formula>$B684="Confirmado"</formula>
    </cfRule>
    <cfRule type="expression" dxfId="2296" priority="64562">
      <formula>$B684="Solicitado"</formula>
    </cfRule>
    <cfRule type="expression" dxfId="2295" priority="64563">
      <formula>$B684="Arribado"</formula>
    </cfRule>
  </conditionalFormatting>
  <conditionalFormatting sqref="D691">
    <cfRule type="expression" dxfId="2299" priority="64639">
      <formula>$B691="Cargado"</formula>
    </cfRule>
    <cfRule type="expression" dxfId="2300" priority="64638">
      <formula>$B691="Frontera"</formula>
    </cfRule>
    <cfRule type="expression" dxfId="2295" priority="64643">
      <formula>$B691="Arribado"</formula>
    </cfRule>
    <cfRule type="expression" dxfId="2296" priority="64642">
      <formula>$B691="Solicitado"</formula>
    </cfRule>
    <cfRule type="expression" dxfId="2" priority="64641">
      <formula>$B691="Confirmado"</formula>
    </cfRule>
    <cfRule type="expression" dxfId="2298" priority="64640">
      <formula>$B691="Cancelado"</formula>
    </cfRule>
    <cfRule type="expression" dxfId="2301" priority="64637">
      <formula>$B691="Descargado"</formula>
    </cfRule>
    <cfRule type="expression" dxfId="2302" priority="64636">
      <formula>$B691="Liberado"</formula>
    </cfRule>
  </conditionalFormatting>
  <conditionalFormatting sqref="D692">
    <cfRule type="expression" dxfId="2298" priority="64600">
      <formula>$B692="Cancelado"</formula>
    </cfRule>
    <cfRule type="expression" dxfId="2300" priority="64598">
      <formula>$B692="Frontera"</formula>
    </cfRule>
    <cfRule type="expression" dxfId="2" priority="64601">
      <formula>$B692="Confirmado"</formula>
    </cfRule>
    <cfRule type="expression" dxfId="2302" priority="64596">
      <formula>$B692="Liberado"</formula>
    </cfRule>
    <cfRule type="expression" dxfId="2296" priority="64602">
      <formula>$B692="Solicitado"</formula>
    </cfRule>
    <cfRule type="expression" dxfId="2301" priority="64597">
      <formula>$B692="Descargado"</formula>
    </cfRule>
    <cfRule type="expression" dxfId="2299" priority="64599">
      <formula>$B692="Cargado"</formula>
    </cfRule>
    <cfRule type="expression" dxfId="2295" priority="64603">
      <formula>$B692="Arribado"</formula>
    </cfRule>
  </conditionalFormatting>
  <conditionalFormatting sqref="D695">
    <cfRule type="expression" dxfId="2" priority="64481">
      <formula>$B695="Confirmado"</formula>
    </cfRule>
    <cfRule type="expression" dxfId="2296" priority="64482">
      <formula>$B695="Solicitado"</formula>
    </cfRule>
    <cfRule type="expression" dxfId="2295" priority="64483">
      <formula>$B695="Arribado"</formula>
    </cfRule>
    <cfRule type="expression" dxfId="2301" priority="64477">
      <formula>$B695="Descargado"</formula>
    </cfRule>
    <cfRule type="expression" dxfId="2302" priority="64476">
      <formula>$B695="Liberado"</formula>
    </cfRule>
    <cfRule type="expression" dxfId="2299" priority="64479">
      <formula>$B695="Cargado"</formula>
    </cfRule>
    <cfRule type="expression" dxfId="2300" priority="64478">
      <formula>$B695="Frontera"</formula>
    </cfRule>
    <cfRule type="expression" dxfId="2298" priority="64480">
      <formula>$B695="Cancelado"</formula>
    </cfRule>
  </conditionalFormatting>
  <conditionalFormatting sqref="D713">
    <cfRule type="expression" dxfId="2296" priority="64242">
      <formula>$B713="Solicitado"</formula>
    </cfRule>
    <cfRule type="expression" dxfId="2299" priority="64239">
      <formula>$B713="Cargado"</formula>
    </cfRule>
    <cfRule type="expression" dxfId="2300" priority="64238">
      <formula>$B713="Frontera"</formula>
    </cfRule>
    <cfRule type="expression" dxfId="2302" priority="64236">
      <formula>$B713="Liberado"</formula>
    </cfRule>
    <cfRule type="expression" dxfId="2301" priority="64237">
      <formula>$B713="Descargado"</formula>
    </cfRule>
    <cfRule type="expression" dxfId="2" priority="64241">
      <formula>$B713="Confirmado"</formula>
    </cfRule>
    <cfRule type="expression" dxfId="2298" priority="64240">
      <formula>$B713="Cancelado"</formula>
    </cfRule>
    <cfRule type="expression" dxfId="2295" priority="64243">
      <formula>$B713="Arribado"</formula>
    </cfRule>
  </conditionalFormatting>
  <conditionalFormatting sqref="D721">
    <cfRule type="expression" dxfId="2296" priority="64066">
      <formula>$B721="Solicitado"</formula>
    </cfRule>
    <cfRule type="expression" dxfId="2" priority="64065">
      <formula>$B721="Confirmado"</formula>
    </cfRule>
    <cfRule type="expression" dxfId="2299" priority="64063">
      <formula>$B721="Cargado"</formula>
    </cfRule>
    <cfRule type="expression" dxfId="2300" priority="64062">
      <formula>$B721="Frontera"</formula>
    </cfRule>
    <cfRule type="expression" dxfId="2295" priority="64067">
      <formula>$B721="Arribado"</formula>
    </cfRule>
    <cfRule type="expression" dxfId="2298" priority="64064">
      <formula>$B721="Cancelado"</formula>
    </cfRule>
    <cfRule type="expression" dxfId="2302" priority="64060">
      <formula>$B721="Liberado"</formula>
    </cfRule>
    <cfRule type="expression" dxfId="2301" priority="64061">
      <formula>$B721="Descargado"</formula>
    </cfRule>
  </conditionalFormatting>
  <conditionalFormatting sqref="D726:D727">
    <cfRule type="expression" dxfId="2301" priority="63869">
      <formula>$B726="Descargado"</formula>
    </cfRule>
    <cfRule type="expression" dxfId="2299" priority="63871">
      <formula>$B726="Cargado"</formula>
    </cfRule>
    <cfRule type="expression" dxfId="2300" priority="63870">
      <formula>$B726="Frontera"</formula>
    </cfRule>
    <cfRule type="expression" dxfId="2296" priority="63874">
      <formula>$B726="Solicitado"</formula>
    </cfRule>
    <cfRule type="expression" dxfId="2302" priority="63868">
      <formula>$B726="Liberado"</formula>
    </cfRule>
    <cfRule type="expression" dxfId="2298" priority="63872">
      <formula>$B726="Cancelado"</formula>
    </cfRule>
    <cfRule type="expression" dxfId="2" priority="63873">
      <formula>$B726="Confirmado"</formula>
    </cfRule>
    <cfRule type="expression" dxfId="2295" priority="63875">
      <formula>$B726="Arribado"</formula>
    </cfRule>
  </conditionalFormatting>
  <conditionalFormatting sqref="D1031">
    <cfRule type="expression" dxfId="2299" priority="57063">
      <formula>$B1031="Cargado"</formula>
    </cfRule>
    <cfRule type="expression" dxfId="2295" priority="57059">
      <formula>$B1031="Arribado"</formula>
    </cfRule>
    <cfRule type="expression" dxfId="2296" priority="57058">
      <formula>$B1031="Solicitado"</formula>
    </cfRule>
    <cfRule type="expression" dxfId="2295" priority="57067">
      <formula>$B1031="Arribado"</formula>
    </cfRule>
    <cfRule type="expression" dxfId="2296" priority="57066">
      <formula>$B1031="Solicitado"</formula>
    </cfRule>
    <cfRule type="expression" dxfId="2" priority="57065">
      <formula>$B1031="Confirmado"</formula>
    </cfRule>
    <cfRule type="expression" dxfId="2" priority="57057">
      <formula>$B1031="Confirmado"</formula>
    </cfRule>
    <cfRule type="expression" dxfId="2300" priority="57062">
      <formula>$B1031="Frontera"</formula>
    </cfRule>
    <cfRule type="expression" dxfId="2301" priority="57061">
      <formula>$B1031="Descargado"</formula>
    </cfRule>
    <cfRule type="expression" dxfId="2299" priority="57055">
      <formula>$B1031="Cargado"</formula>
    </cfRule>
    <cfRule type="expression" dxfId="2302" priority="57052">
      <formula>$B1031="Liberado"</formula>
    </cfRule>
    <cfRule type="expression" dxfId="2300" priority="57054">
      <formula>$B1031="Frontera"</formula>
    </cfRule>
    <cfRule type="expression" dxfId="2298" priority="57064">
      <formula>$B1031="Cancelado"</formula>
    </cfRule>
    <cfRule type="expression" dxfId="2298" priority="57056">
      <formula>$B1031="Cancelado"</formula>
    </cfRule>
    <cfRule type="expression" dxfId="2302" priority="57060">
      <formula>$B1031="Liberado"</formula>
    </cfRule>
    <cfRule type="expression" dxfId="2301" priority="57053">
      <formula>$B1031="Descargado"</formula>
    </cfRule>
  </conditionalFormatting>
  <conditionalFormatting sqref="D1032">
    <cfRule type="expression" dxfId="2296" priority="56970">
      <formula>$B1032="Solicitado"</formula>
    </cfRule>
    <cfRule type="expression" dxfId="2" priority="56969">
      <formula>$B1032="Confirmado"</formula>
    </cfRule>
    <cfRule type="expression" dxfId="2295" priority="56971">
      <formula>$B1032="Arribado"</formula>
    </cfRule>
    <cfRule type="expression" dxfId="2301" priority="56957">
      <formula>$B1032="Descargado"</formula>
    </cfRule>
    <cfRule type="expression" dxfId="2298" priority="56968">
      <formula>$B1032="Cancelado"</formula>
    </cfRule>
    <cfRule type="expression" dxfId="2" priority="56961">
      <formula>$B1032="Confirmado"</formula>
    </cfRule>
    <cfRule type="expression" dxfId="2300" priority="56958">
      <formula>$B1032="Frontera"</formula>
    </cfRule>
    <cfRule type="expression" dxfId="2302" priority="56956">
      <formula>$B1032="Liberado"</formula>
    </cfRule>
    <cfRule type="expression" dxfId="2302" priority="56964">
      <formula>$B1032="Liberado"</formula>
    </cfRule>
    <cfRule type="expression" dxfId="2295" priority="56963">
      <formula>$B1032="Arribado"</formula>
    </cfRule>
    <cfRule type="expression" dxfId="2299" priority="56959">
      <formula>$B1032="Cargado"</formula>
    </cfRule>
    <cfRule type="expression" dxfId="2301" priority="56965">
      <formula>$B1032="Descargado"</formula>
    </cfRule>
    <cfRule type="expression" dxfId="2298" priority="56960">
      <formula>$B1032="Cancelado"</formula>
    </cfRule>
    <cfRule type="expression" dxfId="2300" priority="56966">
      <formula>$B1032="Frontera"</formula>
    </cfRule>
    <cfRule type="expression" dxfId="2299" priority="56967">
      <formula>$B1032="Cargado"</formula>
    </cfRule>
    <cfRule type="expression" dxfId="2296" priority="56962">
      <formula>$B1032="Solicitado"</formula>
    </cfRule>
  </conditionalFormatting>
  <conditionalFormatting sqref="D1035 D1037">
    <cfRule type="expression" dxfId="2295" priority="56603">
      <formula>$B1035="Arribado"</formula>
    </cfRule>
    <cfRule type="expression" dxfId="2296" priority="56602">
      <formula>$B1035="Solicitado"</formula>
    </cfRule>
    <cfRule type="expression" dxfId="2298" priority="56600">
      <formula>$B1035="Cancelado"</formula>
    </cfRule>
    <cfRule type="expression" dxfId="2295" priority="56595">
      <formula>$B1035="Arribado"</formula>
    </cfRule>
    <cfRule type="expression" dxfId="2" priority="56593">
      <formula>$B1035="Confirmado"</formula>
    </cfRule>
    <cfRule type="expression" dxfId="2298" priority="56592">
      <formula>$B1035="Cancelado"</formula>
    </cfRule>
    <cfRule type="expression" dxfId="2" priority="56601">
      <formula>$B1035="Confirmado"</formula>
    </cfRule>
    <cfRule type="expression" dxfId="2301" priority="56597">
      <formula>$B1035="Descargado"</formula>
    </cfRule>
    <cfRule type="expression" dxfId="2300" priority="56598">
      <formula>$B1035="Frontera"</formula>
    </cfRule>
    <cfRule type="expression" dxfId="2302" priority="56596">
      <formula>$B1035="Liberado"</formula>
    </cfRule>
    <cfRule type="expression" dxfId="2296" priority="56594">
      <formula>$B1035="Solicitado"</formula>
    </cfRule>
    <cfRule type="expression" dxfId="2300" priority="56590">
      <formula>$B1035="Frontera"</formula>
    </cfRule>
    <cfRule type="expression" dxfId="2301" priority="56589">
      <formula>$B1035="Descargado"</formula>
    </cfRule>
    <cfRule type="expression" dxfId="2302" priority="56588">
      <formula>$B1035="Liberado"</formula>
    </cfRule>
    <cfRule type="expression" dxfId="2299" priority="56599">
      <formula>$B1035="Cargado"</formula>
    </cfRule>
    <cfRule type="expression" dxfId="2299" priority="56591">
      <formula>$B1035="Cargado"</formula>
    </cfRule>
  </conditionalFormatting>
  <conditionalFormatting sqref="D1036">
    <cfRule type="expression" dxfId="2298" priority="55848">
      <formula>$B1036="Cancelado"</formula>
    </cfRule>
    <cfRule type="expression" dxfId="2295" priority="55851">
      <formula>$B1036="Arribado"</formula>
    </cfRule>
    <cfRule type="expression" dxfId="2296" priority="55850">
      <formula>$B1036="Solicitado"</formula>
    </cfRule>
    <cfRule type="expression" dxfId="2" priority="55849">
      <formula>$B1036="Confirmado"</formula>
    </cfRule>
    <cfRule type="expression" dxfId="2302" priority="55844">
      <formula>$B1036="Liberado"</formula>
    </cfRule>
    <cfRule type="expression" dxfId="2299" priority="55847">
      <formula>$B1036="Cargado"</formula>
    </cfRule>
    <cfRule type="expression" dxfId="2300" priority="55846">
      <formula>$B1036="Frontera"</formula>
    </cfRule>
    <cfRule type="expression" dxfId="2301" priority="55845">
      <formula>$B1036="Descargado"</formula>
    </cfRule>
    <cfRule type="expression" dxfId="2295" priority="55843">
      <formula>$B1036="Arribado"</formula>
    </cfRule>
    <cfRule type="expression" dxfId="2296" priority="55842">
      <formula>$B1036="Solicitado"</formula>
    </cfRule>
    <cfRule type="expression" dxfId="2" priority="55841">
      <formula>$B1036="Confirmado"</formula>
    </cfRule>
    <cfRule type="expression" dxfId="2298" priority="55840">
      <formula>$B1036="Cancelado"</formula>
    </cfRule>
    <cfRule type="expression" dxfId="2299" priority="55839">
      <formula>$B1036="Cargado"</formula>
    </cfRule>
    <cfRule type="expression" dxfId="2302" priority="55836">
      <formula>$B1036="Liberado"</formula>
    </cfRule>
    <cfRule type="expression" dxfId="2301" priority="55837">
      <formula>$B1036="Descargado"</formula>
    </cfRule>
    <cfRule type="expression" dxfId="2300" priority="55838">
      <formula>$B1036="Frontera"</formula>
    </cfRule>
  </conditionalFormatting>
  <conditionalFormatting sqref="D1038">
    <cfRule type="expression" dxfId="2299" priority="56399">
      <formula>$B1038="Cargado"</formula>
    </cfRule>
    <cfRule type="expression" dxfId="2298" priority="56400">
      <formula>$B1038="Cancelado"</formula>
    </cfRule>
    <cfRule type="expression" dxfId="2" priority="56401">
      <formula>$B1038="Confirmado"</formula>
    </cfRule>
    <cfRule type="expression" dxfId="2296" priority="56402">
      <formula>$B1038="Solicitado"</formula>
    </cfRule>
    <cfRule type="expression" dxfId="2300" priority="56398">
      <formula>$B1038="Frontera"</formula>
    </cfRule>
    <cfRule type="expression" dxfId="2295" priority="56403">
      <formula>$B1038="Arribado"</formula>
    </cfRule>
    <cfRule type="expression" dxfId="2302" priority="56404">
      <formula>$B1038="Liberado"</formula>
    </cfRule>
    <cfRule type="expression" dxfId="2301" priority="56405">
      <formula>$B1038="Descargado"</formula>
    </cfRule>
    <cfRule type="expression" dxfId="2300" priority="56406">
      <formula>$B1038="Frontera"</formula>
    </cfRule>
    <cfRule type="expression" dxfId="2301" priority="56397">
      <formula>$B1038="Descargado"</formula>
    </cfRule>
    <cfRule type="expression" dxfId="2299" priority="56407">
      <formula>$B1038="Cargado"</formula>
    </cfRule>
    <cfRule type="expression" dxfId="2302" priority="56396">
      <formula>$B1038="Liberado"</formula>
    </cfRule>
    <cfRule type="expression" dxfId="2295" priority="56411">
      <formula>$B1038="Arribado"</formula>
    </cfRule>
    <cfRule type="expression" dxfId="2296" priority="56410">
      <formula>$B1038="Solicitado"</formula>
    </cfRule>
    <cfRule type="expression" dxfId="2" priority="56409">
      <formula>$B1038="Confirmado"</formula>
    </cfRule>
    <cfRule type="expression" dxfId="2298" priority="56408">
      <formula>$B1038="Cancelado"</formula>
    </cfRule>
  </conditionalFormatting>
  <conditionalFormatting sqref="D1039">
    <cfRule type="expression" dxfId="2296" priority="55954">
      <formula>$B1039="Solicitado"</formula>
    </cfRule>
    <cfRule type="expression" dxfId="2295" priority="55955">
      <formula>$B1039="Arribado"</formula>
    </cfRule>
    <cfRule type="expression" dxfId="2299" priority="55943">
      <formula>$B1039="Cargado"</formula>
    </cfRule>
    <cfRule type="expression" dxfId="2302" priority="55948">
      <formula>$B1039="Liberado"</formula>
    </cfRule>
    <cfRule type="expression" dxfId="2298" priority="55944">
      <formula>$B1039="Cancelado"</formula>
    </cfRule>
    <cfRule type="expression" dxfId="2300" priority="55950">
      <formula>$B1039="Frontera"</formula>
    </cfRule>
    <cfRule type="expression" dxfId="2299" priority="55951">
      <formula>$B1039="Cargado"</formula>
    </cfRule>
    <cfRule type="expression" dxfId="2296" priority="55946">
      <formula>$B1039="Solicitado"</formula>
    </cfRule>
    <cfRule type="expression" dxfId="2302" priority="55940">
      <formula>$B1039="Liberado"</formula>
    </cfRule>
    <cfRule type="expression" dxfId="2295" priority="55947">
      <formula>$B1039="Arribado"</formula>
    </cfRule>
    <cfRule type="expression" dxfId="2301" priority="55949">
      <formula>$B1039="Descargado"</formula>
    </cfRule>
    <cfRule type="expression" dxfId="2300" priority="55942">
      <formula>$B1039="Frontera"</formula>
    </cfRule>
    <cfRule type="expression" dxfId="2301" priority="55941">
      <formula>$B1039="Descargado"</formula>
    </cfRule>
    <cfRule type="expression" dxfId="2298" priority="55952">
      <formula>$B1039="Cancelado"</formula>
    </cfRule>
    <cfRule type="expression" dxfId="2" priority="55953">
      <formula>$B1039="Confirmado"</formula>
    </cfRule>
    <cfRule type="expression" dxfId="2" priority="55945">
      <formula>$B1039="Confirmado"</formula>
    </cfRule>
  </conditionalFormatting>
  <conditionalFormatting sqref="D1042:D1043">
    <cfRule type="expression" dxfId="2298" priority="54904">
      <formula>$B1042="Cancelado"</formula>
    </cfRule>
    <cfRule type="expression" dxfId="2299" priority="54895">
      <formula>$B1042="Cargado"</formula>
    </cfRule>
    <cfRule type="expression" dxfId="2300" priority="54894">
      <formula>$B1042="Frontera"</formula>
    </cfRule>
    <cfRule type="expression" dxfId="2301" priority="54893">
      <formula>$B1042="Descargado"</formula>
    </cfRule>
    <cfRule type="expression" dxfId="2302" priority="54892">
      <formula>$B1042="Liberado"</formula>
    </cfRule>
    <cfRule type="expression" dxfId="2298" priority="54896">
      <formula>$B1042="Cancelado"</formula>
    </cfRule>
    <cfRule type="expression" dxfId="2" priority="54897">
      <formula>$B1042="Confirmado"</formula>
    </cfRule>
    <cfRule type="expression" dxfId="2296" priority="54898">
      <formula>$B1042="Solicitado"</formula>
    </cfRule>
    <cfRule type="expression" dxfId="2295" priority="54907">
      <formula>$B1042="Arribado"</formula>
    </cfRule>
    <cfRule type="expression" dxfId="2296" priority="54906">
      <formula>$B1042="Solicitado"</formula>
    </cfRule>
    <cfRule type="expression" dxfId="2" priority="54905">
      <formula>$B1042="Confirmado"</formula>
    </cfRule>
    <cfRule type="expression" dxfId="2299" priority="54903">
      <formula>$B1042="Cargado"</formula>
    </cfRule>
    <cfRule type="expression" dxfId="2300" priority="54902">
      <formula>$B1042="Frontera"</formula>
    </cfRule>
    <cfRule type="expression" dxfId="2301" priority="54901">
      <formula>$B1042="Descargado"</formula>
    </cfRule>
    <cfRule type="expression" dxfId="2295" priority="54899">
      <formula>$B1042="Arribado"</formula>
    </cfRule>
    <cfRule type="expression" dxfId="2302" priority="54900">
      <formula>$B1042="Liberado"</formula>
    </cfRule>
  </conditionalFormatting>
  <conditionalFormatting sqref="D1044:D1049 D1054">
    <cfRule type="expression" dxfId="2302" priority="55652">
      <formula>$B1044="Liberado"</formula>
    </cfRule>
    <cfRule type="expression" dxfId="2296" priority="55650">
      <formula>$B1044="Solicitado"</formula>
    </cfRule>
    <cfRule type="expression" dxfId="2302" priority="55644">
      <formula>$B1044="Liberado"</formula>
    </cfRule>
    <cfRule type="expression" dxfId="2299" priority="55655">
      <formula>$B1044="Cargado"</formula>
    </cfRule>
    <cfRule type="expression" dxfId="2299" priority="55647">
      <formula>$B1044="Cargado"</formula>
    </cfRule>
    <cfRule type="expression" dxfId="2300" priority="55646">
      <formula>$B1044="Frontera"</formula>
    </cfRule>
    <cfRule type="expression" dxfId="2" priority="55649">
      <formula>$B1044="Confirmado"</formula>
    </cfRule>
    <cfRule type="expression" dxfId="2295" priority="55659">
      <formula>$B1044="Arribado"</formula>
    </cfRule>
    <cfRule type="expression" dxfId="2296" priority="55658">
      <formula>$B1044="Solicitado"</formula>
    </cfRule>
    <cfRule type="expression" dxfId="2295" priority="55651">
      <formula>$B1044="Arribado"</formula>
    </cfRule>
    <cfRule type="expression" dxfId="2298" priority="55648">
      <formula>$B1044="Cancelado"</formula>
    </cfRule>
    <cfRule type="expression" dxfId="2301" priority="55645">
      <formula>$B1044="Descargado"</formula>
    </cfRule>
    <cfRule type="expression" dxfId="2" priority="55657">
      <formula>$B1044="Confirmado"</formula>
    </cfRule>
    <cfRule type="expression" dxfId="2300" priority="55654">
      <formula>$B1044="Frontera"</formula>
    </cfRule>
    <cfRule type="expression" dxfId="2301" priority="55653">
      <formula>$B1044="Descargado"</formula>
    </cfRule>
    <cfRule type="expression" dxfId="2298" priority="55656">
      <formula>$B1044="Cancelado"</formula>
    </cfRule>
  </conditionalFormatting>
  <conditionalFormatting sqref="D1052">
    <cfRule type="expression" dxfId="2302" priority="55284">
      <formula>$B1052="Liberado"</formula>
    </cfRule>
    <cfRule type="expression" dxfId="2298" priority="55288">
      <formula>$B1052="Cancelado"</formula>
    </cfRule>
    <cfRule type="expression" dxfId="2296" priority="55290">
      <formula>$B1052="Solicitado"</formula>
    </cfRule>
    <cfRule type="expression" dxfId="2300" priority="55286">
      <formula>$B1052="Frontera"</formula>
    </cfRule>
    <cfRule type="expression" dxfId="2299" priority="55287">
      <formula>$B1052="Cargado"</formula>
    </cfRule>
    <cfRule type="expression" dxfId="2301" priority="55285">
      <formula>$B1052="Descargado"</formula>
    </cfRule>
    <cfRule type="expression" dxfId="2295" priority="55291">
      <formula>$B1052="Arribado"</formula>
    </cfRule>
    <cfRule type="expression" dxfId="2302" priority="55276">
      <formula>$B1052="Liberado"</formula>
    </cfRule>
    <cfRule type="expression" dxfId="2" priority="55289">
      <formula>$B1052="Confirmado"</formula>
    </cfRule>
    <cfRule type="expression" dxfId="2301" priority="55277">
      <formula>$B1052="Descargado"</formula>
    </cfRule>
    <cfRule type="expression" dxfId="2300" priority="55278">
      <formula>$B1052="Frontera"</formula>
    </cfRule>
    <cfRule type="expression" dxfId="2299" priority="55279">
      <formula>$B1052="Cargado"</formula>
    </cfRule>
    <cfRule type="expression" dxfId="2298" priority="55280">
      <formula>$B1052="Cancelado"</formula>
    </cfRule>
    <cfRule type="expression" dxfId="2" priority="55281">
      <formula>$B1052="Confirmado"</formula>
    </cfRule>
    <cfRule type="expression" dxfId="2296" priority="55282">
      <formula>$B1052="Solicitado"</formula>
    </cfRule>
    <cfRule type="expression" dxfId="2295" priority="55283">
      <formula>$B1052="Arribado"</formula>
    </cfRule>
  </conditionalFormatting>
  <conditionalFormatting sqref="D1053">
    <cfRule type="expression" dxfId="2301" priority="55093">
      <formula>$B1053="Descargado"</formula>
    </cfRule>
    <cfRule type="expression" dxfId="2299" priority="55087">
      <formula>$B1053="Cargado"</formula>
    </cfRule>
    <cfRule type="expression" dxfId="2300" priority="55086">
      <formula>$B1053="Frontera"</formula>
    </cfRule>
    <cfRule type="expression" dxfId="2301" priority="55085">
      <formula>$B1053="Descargado"</formula>
    </cfRule>
    <cfRule type="expression" dxfId="2" priority="55097">
      <formula>$B1053="Confirmado"</formula>
    </cfRule>
    <cfRule type="expression" dxfId="2298" priority="55088">
      <formula>$B1053="Cancelado"</formula>
    </cfRule>
    <cfRule type="expression" dxfId="2295" priority="55091">
      <formula>$B1053="Arribado"</formula>
    </cfRule>
    <cfRule type="expression" dxfId="2" priority="55089">
      <formula>$B1053="Confirmado"</formula>
    </cfRule>
    <cfRule type="expression" dxfId="2296" priority="55090">
      <formula>$B1053="Solicitado"</formula>
    </cfRule>
    <cfRule type="expression" dxfId="2300" priority="55094">
      <formula>$B1053="Frontera"</formula>
    </cfRule>
    <cfRule type="expression" dxfId="2299" priority="55095">
      <formula>$B1053="Cargado"</formula>
    </cfRule>
    <cfRule type="expression" dxfId="2302" priority="55092">
      <formula>$B1053="Liberado"</formula>
    </cfRule>
    <cfRule type="expression" dxfId="2295" priority="55099">
      <formula>$B1053="Arribado"</formula>
    </cfRule>
    <cfRule type="expression" dxfId="2296" priority="55098">
      <formula>$B1053="Solicitado"</formula>
    </cfRule>
    <cfRule type="expression" dxfId="2302" priority="55084">
      <formula>$B1053="Liberado"</formula>
    </cfRule>
    <cfRule type="expression" dxfId="2298" priority="55096">
      <formula>$B1053="Cancelado"</formula>
    </cfRule>
  </conditionalFormatting>
  <conditionalFormatting sqref="D1055">
    <cfRule type="expression" dxfId="2" priority="54793">
      <formula>$B1055="Confirmado"</formula>
    </cfRule>
    <cfRule type="expression" dxfId="2298" priority="54792">
      <formula>$B1055="Cancelado"</formula>
    </cfRule>
    <cfRule type="expression" dxfId="2296" priority="54794">
      <formula>$B1055="Solicitado"</formula>
    </cfRule>
    <cfRule type="expression" dxfId="2300" priority="54790">
      <formula>$B1055="Frontera"</formula>
    </cfRule>
    <cfRule type="expression" dxfId="2301" priority="54789">
      <formula>$B1055="Descargado"</formula>
    </cfRule>
    <cfRule type="expression" dxfId="2302" priority="54788">
      <formula>$B1055="Liberado"</formula>
    </cfRule>
    <cfRule type="expression" dxfId="2299" priority="54791">
      <formula>$B1055="Cargado"</formula>
    </cfRule>
    <cfRule type="expression" dxfId="2295" priority="54795">
      <formula>$B1055="Arribado"</formula>
    </cfRule>
    <cfRule type="expression" dxfId="2298" priority="54800">
      <formula>$B1055="Cancelado"</formula>
    </cfRule>
    <cfRule type="expression" dxfId="2295" priority="54803">
      <formula>$B1055="Arribado"</formula>
    </cfRule>
    <cfRule type="expression" dxfId="2296" priority="54802">
      <formula>$B1055="Solicitado"</formula>
    </cfRule>
    <cfRule type="expression" dxfId="2" priority="54801">
      <formula>$B1055="Confirmado"</formula>
    </cfRule>
    <cfRule type="expression" dxfId="2299" priority="54799">
      <formula>$B1055="Cargado"</formula>
    </cfRule>
    <cfRule type="expression" dxfId="2300" priority="54798">
      <formula>$B1055="Frontera"</formula>
    </cfRule>
    <cfRule type="expression" dxfId="2301" priority="54797">
      <formula>$B1055="Descargado"</formula>
    </cfRule>
    <cfRule type="expression" dxfId="2302" priority="54796">
      <formula>$B1055="Liberado"</formula>
    </cfRule>
  </conditionalFormatting>
  <conditionalFormatting sqref="D1056:D1062">
    <cfRule type="expression" dxfId="2295" priority="54699">
      <formula>$B1056="Arribado"</formula>
    </cfRule>
    <cfRule type="expression" dxfId="2295" priority="54691">
      <formula>$B1056="Arribado"</formula>
    </cfRule>
    <cfRule type="expression" dxfId="2302" priority="54692">
      <formula>$B1056="Liberado"</formula>
    </cfRule>
    <cfRule type="expression" dxfId="2301" priority="54693">
      <formula>$B1056="Descargado"</formula>
    </cfRule>
    <cfRule type="expression" dxfId="2299" priority="54695">
      <formula>$B1056="Cargado"</formula>
    </cfRule>
    <cfRule type="expression" dxfId="2296" priority="54698">
      <formula>$B1056="Solicitado"</formula>
    </cfRule>
    <cfRule type="expression" dxfId="2299" priority="54687">
      <formula>$B1056="Cargado"</formula>
    </cfRule>
    <cfRule type="expression" dxfId="2300" priority="54686">
      <formula>$B1056="Frontera"</formula>
    </cfRule>
    <cfRule type="expression" dxfId="2301" priority="54685">
      <formula>$B1056="Descargado"</formula>
    </cfRule>
    <cfRule type="expression" dxfId="2300" priority="54694">
      <formula>$B1056="Frontera"</formula>
    </cfRule>
    <cfRule type="expression" dxfId="2302" priority="54684">
      <formula>$B1056="Liberado"</formula>
    </cfRule>
    <cfRule type="expression" dxfId="2" priority="54689">
      <formula>$B1056="Confirmado"</formula>
    </cfRule>
    <cfRule type="expression" dxfId="2298" priority="54688">
      <formula>$B1056="Cancelado"</formula>
    </cfRule>
    <cfRule type="expression" dxfId="2" priority="54697">
      <formula>$B1056="Confirmado"</formula>
    </cfRule>
    <cfRule type="expression" dxfId="2296" priority="54690">
      <formula>$B1056="Solicitado"</formula>
    </cfRule>
    <cfRule type="expression" dxfId="2298" priority="54696">
      <formula>$B1056="Cancelado"</formula>
    </cfRule>
  </conditionalFormatting>
  <conditionalFormatting sqref="D1063">
    <cfRule type="expression" dxfId="2" priority="54593">
      <formula>$B1063="Confirmado"</formula>
    </cfRule>
    <cfRule type="expression" dxfId="2298" priority="54592">
      <formula>$B1063="Cancelado"</formula>
    </cfRule>
    <cfRule type="expression" dxfId="2299" priority="54591">
      <formula>$B1063="Cargado"</formula>
    </cfRule>
    <cfRule type="expression" dxfId="2300" priority="54590">
      <formula>$B1063="Frontera"</formula>
    </cfRule>
    <cfRule type="expression" dxfId="2301" priority="54589">
      <formula>$B1063="Descargado"</formula>
    </cfRule>
    <cfRule type="expression" dxfId="2302" priority="54588">
      <formula>$B1063="Liberado"</formula>
    </cfRule>
    <cfRule type="expression" dxfId="2296" priority="54586">
      <formula>$B1063="Solicitado"</formula>
    </cfRule>
    <cfRule type="expression" dxfId="2" priority="54585">
      <formula>$B1063="Confirmado"</formula>
    </cfRule>
    <cfRule type="expression" dxfId="2298" priority="54584">
      <formula>$B1063="Cancelado"</formula>
    </cfRule>
    <cfRule type="expression" dxfId="2299" priority="54583">
      <formula>$B1063="Cargado"</formula>
    </cfRule>
    <cfRule type="expression" dxfId="2300" priority="54582">
      <formula>$B1063="Frontera"</formula>
    </cfRule>
    <cfRule type="expression" dxfId="2301" priority="54581">
      <formula>$B1063="Descargado"</formula>
    </cfRule>
    <cfRule type="expression" dxfId="2302" priority="54580">
      <formula>$B1063="Liberado"</formula>
    </cfRule>
    <cfRule type="expression" dxfId="2295" priority="54587">
      <formula>$B1063="Arribado"</formula>
    </cfRule>
    <cfRule type="expression" dxfId="2295" priority="54595">
      <formula>$B1063="Arribado"</formula>
    </cfRule>
    <cfRule type="expression" dxfId="2296" priority="54594">
      <formula>$B1063="Solicitado"</formula>
    </cfRule>
  </conditionalFormatting>
  <conditionalFormatting sqref="D1064">
    <cfRule type="expression" dxfId="2295" priority="54203">
      <formula>$B1064="Arribado"</formula>
    </cfRule>
    <cfRule type="expression" dxfId="2299" priority="54207">
      <formula>$B1064="Cargado"</formula>
    </cfRule>
    <cfRule type="expression" dxfId="2295" priority="54211">
      <formula>$B1064="Arribado"</formula>
    </cfRule>
    <cfRule type="expression" dxfId="2296" priority="54210">
      <formula>$B1064="Solicitado"</formula>
    </cfRule>
    <cfRule type="expression" dxfId="2" priority="54209">
      <formula>$B1064="Confirmado"</formula>
    </cfRule>
    <cfRule type="expression" dxfId="2302" priority="54204">
      <formula>$B1064="Liberado"</formula>
    </cfRule>
    <cfRule type="expression" dxfId="2298" priority="54208">
      <formula>$B1064="Cancelado"</formula>
    </cfRule>
    <cfRule type="expression" dxfId="2300" priority="54206">
      <formula>$B1064="Frontera"</formula>
    </cfRule>
    <cfRule type="expression" dxfId="2301" priority="54205">
      <formula>$B1064="Descargado"</formula>
    </cfRule>
    <cfRule type="expression" dxfId="2302" priority="54196">
      <formula>$B1064="Liberado"</formula>
    </cfRule>
    <cfRule type="expression" dxfId="2301" priority="54197">
      <formula>$B1064="Descargado"</formula>
    </cfRule>
    <cfRule type="expression" dxfId="2300" priority="54198">
      <formula>$B1064="Frontera"</formula>
    </cfRule>
    <cfRule type="expression" dxfId="2299" priority="54199">
      <formula>$B1064="Cargado"</formula>
    </cfRule>
    <cfRule type="expression" dxfId="2298" priority="54200">
      <formula>$B1064="Cancelado"</formula>
    </cfRule>
    <cfRule type="expression" dxfId="2" priority="54201">
      <formula>$B1064="Confirmado"</formula>
    </cfRule>
    <cfRule type="expression" dxfId="2296" priority="54202">
      <formula>$B1064="Solicitado"</formula>
    </cfRule>
  </conditionalFormatting>
  <conditionalFormatting sqref="D1065">
    <cfRule type="expression" dxfId="2300" priority="54398">
      <formula>$B1065="Frontera"</formula>
    </cfRule>
    <cfRule type="expression" dxfId="2299" priority="54399">
      <formula>$B1065="Cargado"</formula>
    </cfRule>
    <cfRule type="expression" dxfId="2298" priority="54400">
      <formula>$B1065="Cancelado"</formula>
    </cfRule>
    <cfRule type="expression" dxfId="2296" priority="54402">
      <formula>$B1065="Solicitado"</formula>
    </cfRule>
    <cfRule type="expression" dxfId="2295" priority="54403">
      <formula>$B1065="Arribado"</formula>
    </cfRule>
    <cfRule type="expression" dxfId="2300" priority="54390">
      <formula>$B1065="Frontera"</formula>
    </cfRule>
    <cfRule type="expression" dxfId="2" priority="54401">
      <formula>$B1065="Confirmado"</formula>
    </cfRule>
    <cfRule type="expression" dxfId="2301" priority="54389">
      <formula>$B1065="Descargado"</formula>
    </cfRule>
    <cfRule type="expression" dxfId="2302" priority="54388">
      <formula>$B1065="Liberado"</formula>
    </cfRule>
    <cfRule type="expression" dxfId="2299" priority="54391">
      <formula>$B1065="Cargado"</formula>
    </cfRule>
    <cfRule type="expression" dxfId="2298" priority="54392">
      <formula>$B1065="Cancelado"</formula>
    </cfRule>
    <cfRule type="expression" dxfId="2301" priority="54397">
      <formula>$B1065="Descargado"</formula>
    </cfRule>
    <cfRule type="expression" dxfId="2302" priority="54396">
      <formula>$B1065="Liberado"</formula>
    </cfRule>
    <cfRule type="expression" dxfId="2295" priority="54395">
      <formula>$B1065="Arribado"</formula>
    </cfRule>
    <cfRule type="expression" dxfId="2296" priority="54394">
      <formula>$B1065="Solicitado"</formula>
    </cfRule>
    <cfRule type="expression" dxfId="2" priority="54393">
      <formula>$B1065="Confirmado"</formula>
    </cfRule>
  </conditionalFormatting>
  <conditionalFormatting sqref="D1066:D1067">
    <cfRule type="expression" dxfId="2299" priority="54007">
      <formula>$B1066="Cargado"</formula>
    </cfRule>
    <cfRule type="expression" dxfId="2298" priority="54008">
      <formula>$B1066="Cancelado"</formula>
    </cfRule>
    <cfRule type="expression" dxfId="2" priority="54009">
      <formula>$B1066="Confirmado"</formula>
    </cfRule>
    <cfRule type="expression" dxfId="2296" priority="54010">
      <formula>$B1066="Solicitado"</formula>
    </cfRule>
    <cfRule type="expression" dxfId="2295" priority="54011">
      <formula>$B1066="Arribado"</formula>
    </cfRule>
    <cfRule type="expression" dxfId="2302" priority="54012">
      <formula>$B1066="Liberado"</formula>
    </cfRule>
    <cfRule type="expression" dxfId="2301" priority="54013">
      <formula>$B1066="Descargado"</formula>
    </cfRule>
    <cfRule type="expression" dxfId="2302" priority="54004">
      <formula>$B1066="Liberado"</formula>
    </cfRule>
    <cfRule type="expression" dxfId="2300" priority="54014">
      <formula>$B1066="Frontera"</formula>
    </cfRule>
    <cfRule type="expression" dxfId="2299" priority="54015">
      <formula>$B1066="Cargado"</formula>
    </cfRule>
    <cfRule type="expression" dxfId="2296" priority="54018">
      <formula>$B1066="Solicitado"</formula>
    </cfRule>
    <cfRule type="expression" dxfId="2" priority="54017">
      <formula>$B1066="Confirmado"</formula>
    </cfRule>
    <cfRule type="expression" dxfId="2298" priority="54016">
      <formula>$B1066="Cancelado"</formula>
    </cfRule>
    <cfRule type="expression" dxfId="2295" priority="54019">
      <formula>$B1066="Arribado"</formula>
    </cfRule>
    <cfRule type="expression" dxfId="2301" priority="54005">
      <formula>$B1066="Descargado"</formula>
    </cfRule>
    <cfRule type="expression" dxfId="2300" priority="54006">
      <formula>$B1066="Frontera"</formula>
    </cfRule>
  </conditionalFormatting>
  <conditionalFormatting sqref="D1068:D1069">
    <cfRule type="expression" dxfId="2295" priority="52827">
      <formula>$B1068="Arribado"</formula>
    </cfRule>
    <cfRule type="expression" dxfId="2301" priority="52829">
      <formula>$B1068="Descargado"</formula>
    </cfRule>
    <cfRule type="expression" dxfId="2302" priority="52820">
      <formula>$B1068="Liberado"</formula>
    </cfRule>
    <cfRule type="expression" dxfId="2296" priority="52834">
      <formula>$B1068="Solicitado"</formula>
    </cfRule>
    <cfRule type="expression" dxfId="2295" priority="52835">
      <formula>$B1068="Arribado"</formula>
    </cfRule>
    <cfRule type="expression" dxfId="2300" priority="52830">
      <formula>$B1068="Frontera"</formula>
    </cfRule>
    <cfRule type="expression" dxfId="2299" priority="52831">
      <formula>$B1068="Cargado"</formula>
    </cfRule>
    <cfRule type="expression" dxfId="2302" priority="52828">
      <formula>$B1068="Liberado"</formula>
    </cfRule>
    <cfRule type="expression" dxfId="2298" priority="52832">
      <formula>$B1068="Cancelado"</formula>
    </cfRule>
    <cfRule type="expression" dxfId="2" priority="52833">
      <formula>$B1068="Confirmado"</formula>
    </cfRule>
    <cfRule type="expression" dxfId="2301" priority="52821">
      <formula>$B1068="Descargado"</formula>
    </cfRule>
    <cfRule type="expression" dxfId="2296" priority="52826">
      <formula>$B1068="Solicitado"</formula>
    </cfRule>
    <cfRule type="expression" dxfId="2300" priority="52822">
      <formula>$B1068="Frontera"</formula>
    </cfRule>
    <cfRule type="expression" dxfId="2299" priority="52823">
      <formula>$B1068="Cargado"</formula>
    </cfRule>
    <cfRule type="expression" dxfId="2298" priority="52824">
      <formula>$B1068="Cancelado"</formula>
    </cfRule>
    <cfRule type="expression" dxfId="2" priority="52825">
      <formula>$B1068="Confirmado"</formula>
    </cfRule>
  </conditionalFormatting>
  <conditionalFormatting sqref="D1070">
    <cfRule type="expression" dxfId="2300" priority="53598">
      <formula>$B1070="Frontera"</formula>
    </cfRule>
    <cfRule type="expression" dxfId="2299" priority="53599">
      <formula>$B1070="Cargado"</formula>
    </cfRule>
    <cfRule type="expression" dxfId="2298" priority="53600">
      <formula>$B1070="Cancelado"</formula>
    </cfRule>
    <cfRule type="expression" dxfId="2302" priority="53588">
      <formula>$B1070="Liberado"</formula>
    </cfRule>
    <cfRule type="expression" dxfId="2301" priority="53589">
      <formula>$B1070="Descargado"</formula>
    </cfRule>
    <cfRule type="expression" dxfId="2" priority="53601">
      <formula>$B1070="Confirmado"</formula>
    </cfRule>
    <cfRule type="expression" dxfId="2296" priority="53602">
      <formula>$B1070="Solicitado"</formula>
    </cfRule>
    <cfRule type="expression" dxfId="2295" priority="53603">
      <formula>$B1070="Arribado"</formula>
    </cfRule>
    <cfRule type="expression" dxfId="2300" priority="53590">
      <formula>$B1070="Frontera"</formula>
    </cfRule>
    <cfRule type="expression" dxfId="2299" priority="53591">
      <formula>$B1070="Cargado"</formula>
    </cfRule>
    <cfRule type="expression" dxfId="2298" priority="53592">
      <formula>$B1070="Cancelado"</formula>
    </cfRule>
    <cfRule type="expression" dxfId="2" priority="53593">
      <formula>$B1070="Confirmado"</formula>
    </cfRule>
    <cfRule type="expression" dxfId="2296" priority="53594">
      <formula>$B1070="Solicitado"</formula>
    </cfRule>
    <cfRule type="expression" dxfId="2295" priority="53595">
      <formula>$B1070="Arribado"</formula>
    </cfRule>
    <cfRule type="expression" dxfId="2302" priority="53596">
      <formula>$B1070="Liberado"</formula>
    </cfRule>
    <cfRule type="expression" dxfId="2301" priority="53597">
      <formula>$B1070="Descargado"</formula>
    </cfRule>
  </conditionalFormatting>
  <conditionalFormatting sqref="D1071">
    <cfRule type="expression" dxfId="2295" priority="53211">
      <formula>$B1071="Arribado"</formula>
    </cfRule>
    <cfRule type="expression" dxfId="2299" priority="53207">
      <formula>$B1071="Cargado"</formula>
    </cfRule>
    <cfRule type="expression" dxfId="2302" priority="53212">
      <formula>$B1071="Liberado"</formula>
    </cfRule>
    <cfRule type="expression" dxfId="2296" priority="53210">
      <formula>$B1071="Solicitado"</formula>
    </cfRule>
    <cfRule type="expression" dxfId="2" priority="53209">
      <formula>$B1071="Confirmado"</formula>
    </cfRule>
    <cfRule type="expression" dxfId="2298" priority="53208">
      <formula>$B1071="Cancelado"</formula>
    </cfRule>
    <cfRule type="expression" dxfId="2302" priority="53204">
      <formula>$B1071="Liberado"</formula>
    </cfRule>
    <cfRule type="expression" dxfId="2300" priority="53206">
      <formula>$B1071="Frontera"</formula>
    </cfRule>
    <cfRule type="expression" dxfId="2301" priority="53205">
      <formula>$B1071="Descargado"</formula>
    </cfRule>
    <cfRule type="expression" dxfId="2299" priority="53215">
      <formula>$B1071="Cargado"</formula>
    </cfRule>
    <cfRule type="expression" dxfId="2298" priority="53216">
      <formula>$B1071="Cancelado"</formula>
    </cfRule>
    <cfRule type="expression" dxfId="2" priority="53217">
      <formula>$B1071="Confirmado"</formula>
    </cfRule>
    <cfRule type="expression" dxfId="2300" priority="53214">
      <formula>$B1071="Frontera"</formula>
    </cfRule>
    <cfRule type="expression" dxfId="2296" priority="53218">
      <formula>$B1071="Solicitado"</formula>
    </cfRule>
    <cfRule type="expression" dxfId="2295" priority="53219">
      <formula>$B1071="Arribado"</formula>
    </cfRule>
    <cfRule type="expression" dxfId="2301" priority="53213">
      <formula>$B1071="Descargado"</formula>
    </cfRule>
  </conditionalFormatting>
  <conditionalFormatting sqref="D1072">
    <cfRule type="expression" dxfId="2298" priority="53024">
      <formula>$B1072="Cancelado"</formula>
    </cfRule>
    <cfRule type="expression" dxfId="2299" priority="53023">
      <formula>$B1072="Cargado"</formula>
    </cfRule>
    <cfRule type="expression" dxfId="2301" priority="53013">
      <formula>$B1072="Descargado"</formula>
    </cfRule>
    <cfRule type="expression" dxfId="2301" priority="53021">
      <formula>$B1072="Descargado"</formula>
    </cfRule>
    <cfRule type="expression" dxfId="2300" priority="53022">
      <formula>$B1072="Frontera"</formula>
    </cfRule>
    <cfRule type="expression" dxfId="2299" priority="53015">
      <formula>$B1072="Cargado"</formula>
    </cfRule>
    <cfRule type="expression" dxfId="2298" priority="53016">
      <formula>$B1072="Cancelado"</formula>
    </cfRule>
    <cfRule type="expression" dxfId="2" priority="53017">
      <formula>$B1072="Confirmado"</formula>
    </cfRule>
    <cfRule type="expression" dxfId="2296" priority="53018">
      <formula>$B1072="Solicitado"</formula>
    </cfRule>
    <cfRule type="expression" dxfId="2295" priority="53019">
      <formula>$B1072="Arribado"</formula>
    </cfRule>
    <cfRule type="expression" dxfId="2302" priority="53020">
      <formula>$B1072="Liberado"</formula>
    </cfRule>
    <cfRule type="expression" dxfId="2300" priority="53014">
      <formula>$B1072="Frontera"</formula>
    </cfRule>
    <cfRule type="expression" dxfId="2295" priority="53027">
      <formula>$B1072="Arribado"</formula>
    </cfRule>
    <cfRule type="expression" dxfId="2296" priority="53026">
      <formula>$B1072="Solicitado"</formula>
    </cfRule>
    <cfRule type="expression" dxfId="2" priority="53025">
      <formula>$B1072="Confirmado"</formula>
    </cfRule>
    <cfRule type="expression" dxfId="2302" priority="53012">
      <formula>$B1072="Liberado"</formula>
    </cfRule>
  </conditionalFormatting>
  <conditionalFormatting sqref="D1073">
    <cfRule type="expression" dxfId="2299" priority="53399">
      <formula>$B1073="Cargado"</formula>
    </cfRule>
    <cfRule type="expression" dxfId="2298" priority="53400">
      <formula>$B1073="Cancelado"</formula>
    </cfRule>
    <cfRule type="expression" dxfId="2" priority="53401">
      <formula>$B1073="Confirmado"</formula>
    </cfRule>
    <cfRule type="expression" dxfId="2300" priority="53406">
      <formula>$B1073="Frontera"</formula>
    </cfRule>
    <cfRule type="expression" dxfId="2299" priority="53407">
      <formula>$B1073="Cargado"</formula>
    </cfRule>
    <cfRule type="expression" dxfId="2298" priority="53408">
      <formula>$B1073="Cancelado"</formula>
    </cfRule>
    <cfRule type="expression" dxfId="2" priority="53409">
      <formula>$B1073="Confirmado"</formula>
    </cfRule>
    <cfRule type="expression" dxfId="2296" priority="53410">
      <formula>$B1073="Solicitado"</formula>
    </cfRule>
    <cfRule type="expression" dxfId="2301" priority="53397">
      <formula>$B1073="Descargado"</formula>
    </cfRule>
    <cfRule type="expression" dxfId="2295" priority="53411">
      <formula>$B1073="Arribado"</formula>
    </cfRule>
    <cfRule type="expression" dxfId="2295" priority="53403">
      <formula>$B1073="Arribado"</formula>
    </cfRule>
    <cfRule type="expression" dxfId="2302" priority="53404">
      <formula>$B1073="Liberado"</formula>
    </cfRule>
    <cfRule type="expression" dxfId="2300" priority="53398">
      <formula>$B1073="Frontera"</formula>
    </cfRule>
    <cfRule type="expression" dxfId="2301" priority="53405">
      <formula>$B1073="Descargado"</formula>
    </cfRule>
    <cfRule type="expression" dxfId="2302" priority="53396">
      <formula>$B1073="Liberado"</formula>
    </cfRule>
    <cfRule type="expression" dxfId="2296" priority="53402">
      <formula>$B1073="Solicitado"</formula>
    </cfRule>
  </conditionalFormatting>
  <conditionalFormatting sqref="D1074">
    <cfRule type="expression" dxfId="2298" priority="52736">
      <formula>$B1074="Cancelado"</formula>
    </cfRule>
    <cfRule type="expression" dxfId="2" priority="52737">
      <formula>$B1074="Confirmado"</formula>
    </cfRule>
    <cfRule type="expression" dxfId="2296" priority="52738">
      <formula>$B1074="Solicitado"</formula>
    </cfRule>
    <cfRule type="expression" dxfId="2295" priority="52739">
      <formula>$B1074="Arribado"</formula>
    </cfRule>
    <cfRule type="expression" dxfId="2299" priority="52727">
      <formula>$B1074="Cargado"</formula>
    </cfRule>
    <cfRule type="expression" dxfId="2302" priority="52732">
      <formula>$B1074="Liberado"</formula>
    </cfRule>
    <cfRule type="expression" dxfId="2295" priority="52731">
      <formula>$B1074="Arribado"</formula>
    </cfRule>
    <cfRule type="expression" dxfId="2299" priority="52735">
      <formula>$B1074="Cargado"</formula>
    </cfRule>
    <cfRule type="expression" dxfId="2296" priority="52730">
      <formula>$B1074="Solicitado"</formula>
    </cfRule>
    <cfRule type="expression" dxfId="2300" priority="52734">
      <formula>$B1074="Frontera"</formula>
    </cfRule>
    <cfRule type="expression" dxfId="2301" priority="52733">
      <formula>$B1074="Descargado"</formula>
    </cfRule>
    <cfRule type="expression" dxfId="2302" priority="52724">
      <formula>$B1074="Liberado"</formula>
    </cfRule>
    <cfRule type="expression" dxfId="2" priority="52729">
      <formula>$B1074="Confirmado"</formula>
    </cfRule>
    <cfRule type="expression" dxfId="2301" priority="52725">
      <formula>$B1074="Descargado"</formula>
    </cfRule>
    <cfRule type="expression" dxfId="2300" priority="52726">
      <formula>$B1074="Frontera"</formula>
    </cfRule>
    <cfRule type="expression" dxfId="2298" priority="52728">
      <formula>$B1074="Cancelado"</formula>
    </cfRule>
  </conditionalFormatting>
  <conditionalFormatting sqref="D1075">
    <cfRule type="expression" dxfId="2" priority="52433">
      <formula>$B1075="Confirmado"</formula>
    </cfRule>
    <cfRule type="expression" dxfId="2295" priority="52435">
      <formula>$B1075="Arribado"</formula>
    </cfRule>
    <cfRule type="expression" dxfId="2296" priority="52434">
      <formula>$B1075="Solicitado"</formula>
    </cfRule>
    <cfRule type="expression" dxfId="2295" priority="52427">
      <formula>$B1075="Arribado"</formula>
    </cfRule>
    <cfRule type="expression" dxfId="2302" priority="52428">
      <formula>$B1075="Liberado"</formula>
    </cfRule>
    <cfRule type="expression" dxfId="2299" priority="52431">
      <formula>$B1075="Cargado"</formula>
    </cfRule>
    <cfRule type="expression" dxfId="2302" priority="52420">
      <formula>$B1075="Liberado"</formula>
    </cfRule>
    <cfRule type="expression" dxfId="2301" priority="52421">
      <formula>$B1075="Descargado"</formula>
    </cfRule>
    <cfRule type="expression" dxfId="2300" priority="52422">
      <formula>$B1075="Frontera"</formula>
    </cfRule>
    <cfRule type="expression" dxfId="2299" priority="52423">
      <formula>$B1075="Cargado"</formula>
    </cfRule>
    <cfRule type="expression" dxfId="2298" priority="52424">
      <formula>$B1075="Cancelado"</formula>
    </cfRule>
    <cfRule type="expression" dxfId="2" priority="52425">
      <formula>$B1075="Confirmado"</formula>
    </cfRule>
    <cfRule type="expression" dxfId="2298" priority="52432">
      <formula>$B1075="Cancelado"</formula>
    </cfRule>
    <cfRule type="expression" dxfId="2300" priority="52430">
      <formula>$B1075="Frontera"</formula>
    </cfRule>
    <cfRule type="expression" dxfId="2301" priority="52429">
      <formula>$B1075="Descargado"</formula>
    </cfRule>
    <cfRule type="expression" dxfId="2296" priority="52426">
      <formula>$B1075="Solicitado"</formula>
    </cfRule>
  </conditionalFormatting>
  <conditionalFormatting sqref="D1076">
    <cfRule type="expression" dxfId="2295" priority="52235">
      <formula>$B1076="Arribado"</formula>
    </cfRule>
    <cfRule type="expression" dxfId="2302" priority="52236">
      <formula>$B1076="Liberado"</formula>
    </cfRule>
    <cfRule type="expression" dxfId="2301" priority="52237">
      <formula>$B1076="Descargado"</formula>
    </cfRule>
    <cfRule type="expression" dxfId="2300" priority="52238">
      <formula>$B1076="Frontera"</formula>
    </cfRule>
    <cfRule type="expression" dxfId="2299" priority="52239">
      <formula>$B1076="Cargado"</formula>
    </cfRule>
    <cfRule type="expression" dxfId="2296" priority="52234">
      <formula>$B1076="Solicitado"</formula>
    </cfRule>
    <cfRule type="expression" dxfId="2298" priority="52240">
      <formula>$B1076="Cancelado"</formula>
    </cfRule>
    <cfRule type="expression" dxfId="2299" priority="52231">
      <formula>$B1076="Cargado"</formula>
    </cfRule>
    <cfRule type="expression" dxfId="2" priority="52233">
      <formula>$B1076="Confirmado"</formula>
    </cfRule>
    <cfRule type="expression" dxfId="2302" priority="52228">
      <formula>$B1076="Liberado"</formula>
    </cfRule>
    <cfRule type="expression" dxfId="2301" priority="52229">
      <formula>$B1076="Descargado"</formula>
    </cfRule>
    <cfRule type="expression" dxfId="2300" priority="52230">
      <formula>$B1076="Frontera"</formula>
    </cfRule>
    <cfRule type="expression" dxfId="2298" priority="52232">
      <formula>$B1076="Cancelado"</formula>
    </cfRule>
    <cfRule type="expression" dxfId="2" priority="52241">
      <formula>$B1076="Confirmado"</formula>
    </cfRule>
    <cfRule type="expression" dxfId="2296" priority="52242">
      <formula>$B1076="Solicitado"</formula>
    </cfRule>
    <cfRule type="expression" dxfId="2295" priority="52243">
      <formula>$B1076="Arribado"</formula>
    </cfRule>
  </conditionalFormatting>
  <conditionalFormatting sqref="D1077:D1080">
    <cfRule type="expression" dxfId="2" priority="52593">
      <formula>$B1077="Confirmado"</formula>
    </cfRule>
    <cfRule type="expression" dxfId="2296" priority="52594">
      <formula>$B1077="Solicitado"</formula>
    </cfRule>
    <cfRule type="expression" dxfId="2302" priority="52588">
      <formula>$B1077="Liberado"</formula>
    </cfRule>
    <cfRule type="expression" dxfId="2301" priority="52581">
      <formula>$B1077="Descargado"</formula>
    </cfRule>
    <cfRule type="expression" dxfId="2295" priority="52587">
      <formula>$B1077="Arribado"</formula>
    </cfRule>
    <cfRule type="expression" dxfId="2" priority="52585">
      <formula>$B1077="Confirmado"</formula>
    </cfRule>
    <cfRule type="expression" dxfId="2298" priority="52584">
      <formula>$B1077="Cancelado"</formula>
    </cfRule>
    <cfRule type="expression" dxfId="2300" priority="52582">
      <formula>$B1077="Frontera"</formula>
    </cfRule>
    <cfRule type="expression" dxfId="2299" priority="52583">
      <formula>$B1077="Cargado"</formula>
    </cfRule>
    <cfRule type="expression" dxfId="2302" priority="52580">
      <formula>$B1077="Liberado"</formula>
    </cfRule>
    <cfRule type="expression" dxfId="2300" priority="52590">
      <formula>$B1077="Frontera"</formula>
    </cfRule>
    <cfRule type="expression" dxfId="2299" priority="52591">
      <formula>$B1077="Cargado"</formula>
    </cfRule>
    <cfRule type="expression" dxfId="2295" priority="52595">
      <formula>$B1077="Arribado"</formula>
    </cfRule>
    <cfRule type="expression" dxfId="2301" priority="52589">
      <formula>$B1077="Descargado"</formula>
    </cfRule>
    <cfRule type="expression" dxfId="2296" priority="52586">
      <formula>$B1077="Solicitado"</formula>
    </cfRule>
    <cfRule type="expression" dxfId="2298" priority="52592">
      <formula>$B1077="Cancelado"</formula>
    </cfRule>
  </conditionalFormatting>
  <conditionalFormatting sqref="D1081">
    <cfRule type="expression" dxfId="2295" priority="52051">
      <formula>$B1081="Arribado"</formula>
    </cfRule>
    <cfRule type="expression" dxfId="2296" priority="52050">
      <formula>$B1081="Solicitado"</formula>
    </cfRule>
    <cfRule type="expression" dxfId="2" priority="52049">
      <formula>$B1081="Confirmado"</formula>
    </cfRule>
    <cfRule type="expression" dxfId="2298" priority="52048">
      <formula>$B1081="Cancelado"</formula>
    </cfRule>
    <cfRule type="expression" dxfId="2299" priority="52047">
      <formula>$B1081="Cargado"</formula>
    </cfRule>
    <cfRule type="expression" dxfId="2300" priority="52046">
      <formula>$B1081="Frontera"</formula>
    </cfRule>
    <cfRule type="expression" dxfId="2302" priority="52036">
      <formula>$B1081="Liberado"</formula>
    </cfRule>
    <cfRule type="expression" dxfId="2301" priority="52037">
      <formula>$B1081="Descargado"</formula>
    </cfRule>
    <cfRule type="expression" dxfId="2300" priority="52038">
      <formula>$B1081="Frontera"</formula>
    </cfRule>
    <cfRule type="expression" dxfId="2299" priority="52039">
      <formula>$B1081="Cargado"</formula>
    </cfRule>
    <cfRule type="expression" dxfId="2298" priority="52040">
      <formula>$B1081="Cancelado"</formula>
    </cfRule>
    <cfRule type="expression" dxfId="2" priority="52041">
      <formula>$B1081="Confirmado"</formula>
    </cfRule>
    <cfRule type="expression" dxfId="2296" priority="52042">
      <formula>$B1081="Solicitado"</formula>
    </cfRule>
    <cfRule type="expression" dxfId="2295" priority="52043">
      <formula>$B1081="Arribado"</formula>
    </cfRule>
    <cfRule type="expression" dxfId="2302" priority="52044">
      <formula>$B1081="Liberado"</formula>
    </cfRule>
    <cfRule type="expression" dxfId="2301" priority="52045">
      <formula>$B1081="Descargado"</formula>
    </cfRule>
  </conditionalFormatting>
  <conditionalFormatting sqref="D1082:D1083">
    <cfRule type="expression" dxfId="2300" priority="51814">
      <formula>$B1082="Frontera"</formula>
    </cfRule>
    <cfRule type="expression" dxfId="2301" priority="51813">
      <formula>$B1082="Descargado"</formula>
    </cfRule>
    <cfRule type="expression" dxfId="2302" priority="51812">
      <formula>$B1082="Liberado"</formula>
    </cfRule>
    <cfRule type="expression" dxfId="2300" priority="51806">
      <formula>$B1082="Frontera"</formula>
    </cfRule>
    <cfRule type="expression" dxfId="2295" priority="51811">
      <formula>$B1082="Arribado"</formula>
    </cfRule>
    <cfRule type="expression" dxfId="2296" priority="51810">
      <formula>$B1082="Solicitado"</formula>
    </cfRule>
    <cfRule type="expression" dxfId="2" priority="51809">
      <formula>$B1082="Confirmado"</formula>
    </cfRule>
    <cfRule type="expression" dxfId="2298" priority="51808">
      <formula>$B1082="Cancelado"</formula>
    </cfRule>
    <cfRule type="expression" dxfId="2299" priority="51807">
      <formula>$B1082="Cargado"</formula>
    </cfRule>
    <cfRule type="expression" dxfId="2301" priority="51805">
      <formula>$B1082="Descargado"</formula>
    </cfRule>
    <cfRule type="expression" dxfId="2302" priority="51804">
      <formula>$B1082="Liberado"</formula>
    </cfRule>
    <cfRule type="expression" dxfId="2295" priority="51819">
      <formula>$B1082="Arribado"</formula>
    </cfRule>
    <cfRule type="expression" dxfId="2296" priority="51818">
      <formula>$B1082="Solicitado"</formula>
    </cfRule>
    <cfRule type="expression" dxfId="2" priority="51817">
      <formula>$B1082="Confirmado"</formula>
    </cfRule>
    <cfRule type="expression" dxfId="2298" priority="51816">
      <formula>$B1082="Cancelado"</formula>
    </cfRule>
    <cfRule type="expression" dxfId="2299" priority="51815">
      <formula>$B1082="Cargado"</formula>
    </cfRule>
  </conditionalFormatting>
  <conditionalFormatting sqref="D1084">
    <cfRule type="expression" dxfId="2299" priority="51727">
      <formula>$B1084="Cargado"</formula>
    </cfRule>
    <cfRule type="expression" dxfId="2299" priority="51719">
      <formula>$B1084="Cargado"</formula>
    </cfRule>
    <cfRule type="expression" dxfId="2301" priority="51725">
      <formula>$B1084="Descargado"</formula>
    </cfRule>
    <cfRule type="expression" dxfId="2300" priority="51726">
      <formula>$B1084="Frontera"</formula>
    </cfRule>
    <cfRule type="expression" dxfId="2298" priority="51728">
      <formula>$B1084="Cancelado"</formula>
    </cfRule>
    <cfRule type="expression" dxfId="2295" priority="51723">
      <formula>$B1084="Arribado"</formula>
    </cfRule>
    <cfRule type="expression" dxfId="2" priority="51729">
      <formula>$B1084="Confirmado"</formula>
    </cfRule>
    <cfRule type="expression" dxfId="2296" priority="51730">
      <formula>$B1084="Solicitado"</formula>
    </cfRule>
    <cfRule type="expression" dxfId="2295" priority="51731">
      <formula>$B1084="Arribado"</formula>
    </cfRule>
    <cfRule type="expression" dxfId="2296" priority="51722">
      <formula>$B1084="Solicitado"</formula>
    </cfRule>
    <cfRule type="expression" dxfId="2" priority="51721">
      <formula>$B1084="Confirmado"</formula>
    </cfRule>
    <cfRule type="expression" dxfId="2298" priority="51720">
      <formula>$B1084="Cancelado"</formula>
    </cfRule>
    <cfRule type="expression" dxfId="2302" priority="51716">
      <formula>$B1084="Liberado"</formula>
    </cfRule>
    <cfRule type="expression" dxfId="2301" priority="51717">
      <formula>$B1084="Descargado"</formula>
    </cfRule>
    <cfRule type="expression" dxfId="2302" priority="51724">
      <formula>$B1084="Liberado"</formula>
    </cfRule>
    <cfRule type="expression" dxfId="2300" priority="51718">
      <formula>$B1084="Frontera"</formula>
    </cfRule>
  </conditionalFormatting>
  <conditionalFormatting sqref="D1085:D1091">
    <cfRule type="expression" dxfId="2295" priority="51579">
      <formula>$B1085="Arribado"</formula>
    </cfRule>
    <cfRule type="expression" dxfId="2296" priority="51578">
      <formula>$B1085="Solicitado"</formula>
    </cfRule>
    <cfRule type="expression" dxfId="2" priority="51577">
      <formula>$B1085="Confirmado"</formula>
    </cfRule>
    <cfRule type="expression" dxfId="2298" priority="51576">
      <formula>$B1085="Cancelado"</formula>
    </cfRule>
    <cfRule type="expression" dxfId="2299" priority="51575">
      <formula>$B1085="Cargado"</formula>
    </cfRule>
    <cfRule type="expression" dxfId="2300" priority="51574">
      <formula>$B1085="Frontera"</formula>
    </cfRule>
    <cfRule type="expression" dxfId="2301" priority="51573">
      <formula>$B1085="Descargado"</formula>
    </cfRule>
    <cfRule type="expression" dxfId="2302" priority="51572">
      <formula>$B1085="Liberado"</formula>
    </cfRule>
    <cfRule type="expression" dxfId="2" priority="51585">
      <formula>$B1085="Confirmado"</formula>
    </cfRule>
    <cfRule type="expression" dxfId="2296" priority="51586">
      <formula>$B1085="Solicitado"</formula>
    </cfRule>
    <cfRule type="expression" dxfId="2300" priority="51582">
      <formula>$B1085="Frontera"</formula>
    </cfRule>
    <cfRule type="expression" dxfId="2295" priority="51587">
      <formula>$B1085="Arribado"</formula>
    </cfRule>
    <cfRule type="expression" dxfId="2299" priority="51583">
      <formula>$B1085="Cargado"</formula>
    </cfRule>
    <cfRule type="expression" dxfId="2298" priority="51584">
      <formula>$B1085="Cancelado"</formula>
    </cfRule>
    <cfRule type="expression" dxfId="2301" priority="51581">
      <formula>$B1085="Descargado"</formula>
    </cfRule>
    <cfRule type="expression" dxfId="2302" priority="51580">
      <formula>$B1085="Liberado"</formula>
    </cfRule>
  </conditionalFormatting>
  <conditionalFormatting sqref="D1092">
    <cfRule type="expression" dxfId="2299" priority="51327">
      <formula>$B1092="Cargado"</formula>
    </cfRule>
    <cfRule type="expression" dxfId="2300" priority="51326">
      <formula>$B1092="Frontera"</formula>
    </cfRule>
    <cfRule type="expression" dxfId="2301" priority="51325">
      <formula>$B1092="Descargado"</formula>
    </cfRule>
    <cfRule type="expression" dxfId="2302" priority="51324">
      <formula>$B1092="Liberado"</formula>
    </cfRule>
    <cfRule type="expression" dxfId="2295" priority="51323">
      <formula>$B1092="Arribado"</formula>
    </cfRule>
    <cfRule type="expression" dxfId="2296" priority="51322">
      <formula>$B1092="Solicitado"</formula>
    </cfRule>
    <cfRule type="expression" dxfId="2" priority="51321">
      <formula>$B1092="Confirmado"</formula>
    </cfRule>
    <cfRule type="expression" dxfId="2298" priority="51320">
      <formula>$B1092="Cancelado"</formula>
    </cfRule>
    <cfRule type="expression" dxfId="2299" priority="51319">
      <formula>$B1092="Cargado"</formula>
    </cfRule>
    <cfRule type="expression" dxfId="2300" priority="51318">
      <formula>$B1092="Frontera"</formula>
    </cfRule>
    <cfRule type="expression" dxfId="2301" priority="51317">
      <formula>$B1092="Descargado"</formula>
    </cfRule>
    <cfRule type="expression" dxfId="2302" priority="51316">
      <formula>$B1092="Liberado"</formula>
    </cfRule>
    <cfRule type="expression" dxfId="2295" priority="51331">
      <formula>$B1092="Arribado"</formula>
    </cfRule>
    <cfRule type="expression" dxfId="2296" priority="51330">
      <formula>$B1092="Solicitado"</formula>
    </cfRule>
    <cfRule type="expression" dxfId="2" priority="51329">
      <formula>$B1092="Confirmado"</formula>
    </cfRule>
    <cfRule type="expression" dxfId="2298" priority="51328">
      <formula>$B1092="Cancelado"</formula>
    </cfRule>
  </conditionalFormatting>
  <conditionalFormatting sqref="D1093:D1094">
    <cfRule type="expression" dxfId="2" priority="51137">
      <formula>$B1093="Confirmado"</formula>
    </cfRule>
    <cfRule type="expression" dxfId="2298" priority="51136">
      <formula>$B1093="Cancelado"</formula>
    </cfRule>
    <cfRule type="expression" dxfId="2299" priority="51135">
      <formula>$B1093="Cargado"</formula>
    </cfRule>
    <cfRule type="expression" dxfId="2302" priority="51124">
      <formula>$B1093="Liberado"</formula>
    </cfRule>
    <cfRule type="expression" dxfId="2301" priority="51125">
      <formula>$B1093="Descargado"</formula>
    </cfRule>
    <cfRule type="expression" dxfId="2300" priority="51126">
      <formula>$B1093="Frontera"</formula>
    </cfRule>
    <cfRule type="expression" dxfId="2299" priority="51127">
      <formula>$B1093="Cargado"</formula>
    </cfRule>
    <cfRule type="expression" dxfId="2" priority="51129">
      <formula>$B1093="Confirmado"</formula>
    </cfRule>
    <cfRule type="expression" dxfId="2298" priority="51128">
      <formula>$B1093="Cancelado"</formula>
    </cfRule>
    <cfRule type="expression" dxfId="2300" priority="51134">
      <formula>$B1093="Frontera"</formula>
    </cfRule>
    <cfRule type="expression" dxfId="2301" priority="51133">
      <formula>$B1093="Descargado"</formula>
    </cfRule>
    <cfRule type="expression" dxfId="2302" priority="51132">
      <formula>$B1093="Liberado"</formula>
    </cfRule>
    <cfRule type="expression" dxfId="2295" priority="51131">
      <formula>$B1093="Arribado"</formula>
    </cfRule>
    <cfRule type="expression" dxfId="2296" priority="51130">
      <formula>$B1093="Solicitado"</formula>
    </cfRule>
    <cfRule type="expression" dxfId="2295" priority="51139">
      <formula>$B1093="Arribado"</formula>
    </cfRule>
    <cfRule type="expression" dxfId="2296" priority="51138">
      <formula>$B1093="Solicitado"</formula>
    </cfRule>
  </conditionalFormatting>
  <conditionalFormatting sqref="D1095">
    <cfRule type="expression" dxfId="2300" priority="50910">
      <formula>$B1095="Frontera"</formula>
    </cfRule>
    <cfRule type="expression" dxfId="2299" priority="50911">
      <formula>$B1095="Cargado"</formula>
    </cfRule>
    <cfRule type="expression" dxfId="2302" priority="50916">
      <formula>$B1095="Liberado"</formula>
    </cfRule>
    <cfRule type="expression" dxfId="2301" priority="50917">
      <formula>$B1095="Descargado"</formula>
    </cfRule>
    <cfRule type="expression" dxfId="2295" priority="50915">
      <formula>$B1095="Arribado"</formula>
    </cfRule>
    <cfRule type="expression" dxfId="2299" priority="50919">
      <formula>$B1095="Cargado"</formula>
    </cfRule>
    <cfRule type="expression" dxfId="2298" priority="50920">
      <formula>$B1095="Cancelado"</formula>
    </cfRule>
    <cfRule type="expression" dxfId="2300" priority="50918">
      <formula>$B1095="Frontera"</formula>
    </cfRule>
    <cfRule type="expression" dxfId="2" priority="50913">
      <formula>$B1095="Confirmado"</formula>
    </cfRule>
    <cfRule type="expression" dxfId="2295" priority="50923">
      <formula>$B1095="Arribado"</formula>
    </cfRule>
    <cfRule type="expression" dxfId="2296" priority="50922">
      <formula>$B1095="Solicitado"</formula>
    </cfRule>
    <cfRule type="expression" dxfId="2" priority="50921">
      <formula>$B1095="Confirmado"</formula>
    </cfRule>
    <cfRule type="expression" dxfId="2301" priority="50909">
      <formula>$B1095="Descargado"</formula>
    </cfRule>
    <cfRule type="expression" dxfId="2302" priority="50908">
      <formula>$B1095="Liberado"</formula>
    </cfRule>
    <cfRule type="expression" dxfId="2298" priority="50912">
      <formula>$B1095="Cancelado"</formula>
    </cfRule>
    <cfRule type="expression" dxfId="2296" priority="50914">
      <formula>$B1095="Solicitado"</formula>
    </cfRule>
  </conditionalFormatting>
  <conditionalFormatting sqref="D1096">
    <cfRule type="expression" dxfId="2" priority="50825">
      <formula>$B1096="Confirmado"</formula>
    </cfRule>
    <cfRule type="expression" dxfId="2296" priority="50826">
      <formula>$B1096="Solicitado"</formula>
    </cfRule>
    <cfRule type="expression" dxfId="2295" priority="50827">
      <formula>$B1096="Arribado"</formula>
    </cfRule>
    <cfRule type="expression" dxfId="2302" priority="50828">
      <formula>$B1096="Liberado"</formula>
    </cfRule>
    <cfRule type="expression" dxfId="2301" priority="50829">
      <formula>$B1096="Descargado"</formula>
    </cfRule>
    <cfRule type="expression" dxfId="2300" priority="50830">
      <formula>$B1096="Frontera"</formula>
    </cfRule>
    <cfRule type="expression" dxfId="2299" priority="50831">
      <formula>$B1096="Cargado"</formula>
    </cfRule>
    <cfRule type="expression" dxfId="2" priority="50833">
      <formula>$B1096="Confirmado"</formula>
    </cfRule>
    <cfRule type="expression" dxfId="2298" priority="50824">
      <formula>$B1096="Cancelado"</formula>
    </cfRule>
    <cfRule type="expression" dxfId="2298" priority="50832">
      <formula>$B1096="Cancelado"</formula>
    </cfRule>
    <cfRule type="expression" dxfId="2296" priority="50834">
      <formula>$B1096="Solicitado"</formula>
    </cfRule>
    <cfRule type="expression" dxfId="2302" priority="50820">
      <formula>$B1096="Liberado"</formula>
    </cfRule>
    <cfRule type="expression" dxfId="2301" priority="50821">
      <formula>$B1096="Descargado"</formula>
    </cfRule>
    <cfRule type="expression" dxfId="2300" priority="50822">
      <formula>$B1096="Frontera"</formula>
    </cfRule>
    <cfRule type="expression" dxfId="2299" priority="50823">
      <formula>$B1096="Cargado"</formula>
    </cfRule>
    <cfRule type="expression" dxfId="2295" priority="50835">
      <formula>$B1096="Arribado"</formula>
    </cfRule>
  </conditionalFormatting>
  <conditionalFormatting sqref="D1097">
    <cfRule type="expression" dxfId="2301" priority="50285">
      <formula>$B1097="Descargado"</formula>
    </cfRule>
    <cfRule type="expression" dxfId="2302" priority="50284">
      <formula>$B1097="Liberado"</formula>
    </cfRule>
    <cfRule type="expression" dxfId="2295" priority="50291">
      <formula>$B1097="Arribado"</formula>
    </cfRule>
    <cfRule type="expression" dxfId="2302" priority="50292">
      <formula>$B1097="Liberado"</formula>
    </cfRule>
    <cfRule type="expression" dxfId="2301" priority="50293">
      <formula>$B1097="Descargado"</formula>
    </cfRule>
    <cfRule type="expression" dxfId="2295" priority="50299">
      <formula>$B1097="Arribado"</formula>
    </cfRule>
    <cfRule type="expression" dxfId="2300" priority="50294">
      <formula>$B1097="Frontera"</formula>
    </cfRule>
    <cfRule type="expression" dxfId="2298" priority="50288">
      <formula>$B1097="Cancelado"</formula>
    </cfRule>
    <cfRule type="expression" dxfId="2299" priority="50287">
      <formula>$B1097="Cargado"</formula>
    </cfRule>
    <cfRule type="expression" dxfId="2296" priority="50298">
      <formula>$B1097="Solicitado"</formula>
    </cfRule>
    <cfRule type="expression" dxfId="2" priority="50297">
      <formula>$B1097="Confirmado"</formula>
    </cfRule>
    <cfRule type="expression" dxfId="2298" priority="50296">
      <formula>$B1097="Cancelado"</formula>
    </cfRule>
    <cfRule type="expression" dxfId="2299" priority="50295">
      <formula>$B1097="Cargado"</formula>
    </cfRule>
    <cfRule type="expression" dxfId="2300" priority="50286">
      <formula>$B1097="Frontera"</formula>
    </cfRule>
    <cfRule type="expression" dxfId="2" priority="50289">
      <formula>$B1097="Confirmado"</formula>
    </cfRule>
    <cfRule type="expression" dxfId="2296" priority="50290">
      <formula>$B1097="Solicitado"</formula>
    </cfRule>
  </conditionalFormatting>
  <conditionalFormatting sqref="D1098:D1103">
    <cfRule type="expression" dxfId="2299" priority="50103">
      <formula>$B1098="Cargado"</formula>
    </cfRule>
    <cfRule type="expression" dxfId="2300" priority="50102">
      <formula>$B1098="Frontera"</formula>
    </cfRule>
    <cfRule type="expression" dxfId="2295" priority="50107">
      <formula>$B1098="Arribado"</formula>
    </cfRule>
    <cfRule type="expression" dxfId="2301" priority="50101">
      <formula>$B1098="Descargado"</formula>
    </cfRule>
    <cfRule type="expression" dxfId="2302" priority="50100">
      <formula>$B1098="Liberado"</formula>
    </cfRule>
    <cfRule type="expression" dxfId="2295" priority="50099">
      <formula>$B1098="Arribado"</formula>
    </cfRule>
    <cfRule type="expression" dxfId="2296" priority="50098">
      <formula>$B1098="Solicitado"</formula>
    </cfRule>
    <cfRule type="expression" dxfId="2" priority="50097">
      <formula>$B1098="Confirmado"</formula>
    </cfRule>
    <cfRule type="expression" dxfId="2298" priority="50096">
      <formula>$B1098="Cancelado"</formula>
    </cfRule>
    <cfRule type="expression" dxfId="2299" priority="50095">
      <formula>$B1098="Cargado"</formula>
    </cfRule>
    <cfRule type="expression" dxfId="2300" priority="50094">
      <formula>$B1098="Frontera"</formula>
    </cfRule>
    <cfRule type="expression" dxfId="2301" priority="50093">
      <formula>$B1098="Descargado"</formula>
    </cfRule>
    <cfRule type="expression" dxfId="2302" priority="50092">
      <formula>$B1098="Liberado"</formula>
    </cfRule>
    <cfRule type="expression" dxfId="2296" priority="50106">
      <formula>$B1098="Solicitado"</formula>
    </cfRule>
    <cfRule type="expression" dxfId="2" priority="50105">
      <formula>$B1098="Confirmado"</formula>
    </cfRule>
    <cfRule type="expression" dxfId="2298" priority="50104">
      <formula>$B1098="Cancelado"</formula>
    </cfRule>
  </conditionalFormatting>
  <conditionalFormatting sqref="D1104">
    <cfRule type="expression" dxfId="2300" priority="50542">
      <formula>$B1104="Frontera"</formula>
    </cfRule>
    <cfRule type="expression" dxfId="2295" priority="50539">
      <formula>$B1104="Arribado"</formula>
    </cfRule>
    <cfRule type="expression" dxfId="2" priority="50537">
      <formula>$B1104="Confirmado"</formula>
    </cfRule>
    <cfRule type="expression" dxfId="2298" priority="50536">
      <formula>$B1104="Cancelado"</formula>
    </cfRule>
    <cfRule type="expression" dxfId="2299" priority="50535">
      <formula>$B1104="Cargado"</formula>
    </cfRule>
    <cfRule type="expression" dxfId="2300" priority="50534">
      <formula>$B1104="Frontera"</formula>
    </cfRule>
    <cfRule type="expression" dxfId="2302" priority="50532">
      <formula>$B1104="Liberado"</formula>
    </cfRule>
    <cfRule type="expression" dxfId="2301" priority="50533">
      <formula>$B1104="Descargado"</formula>
    </cfRule>
    <cfRule type="expression" dxfId="2295" priority="50547">
      <formula>$B1104="Arribado"</formula>
    </cfRule>
    <cfRule type="expression" dxfId="2296" priority="50546">
      <formula>$B1104="Solicitado"</formula>
    </cfRule>
    <cfRule type="expression" dxfId="2" priority="50545">
      <formula>$B1104="Confirmado"</formula>
    </cfRule>
    <cfRule type="expression" dxfId="2298" priority="50544">
      <formula>$B1104="Cancelado"</formula>
    </cfRule>
    <cfRule type="expression" dxfId="2299" priority="50543">
      <formula>$B1104="Cargado"</formula>
    </cfRule>
    <cfRule type="expression" dxfId="2301" priority="50541">
      <formula>$B1104="Descargado"</formula>
    </cfRule>
    <cfRule type="expression" dxfId="2302" priority="50540">
      <formula>$B1104="Liberado"</formula>
    </cfRule>
    <cfRule type="expression" dxfId="2296" priority="50538">
      <formula>$B1104="Solicitado"</formula>
    </cfRule>
  </conditionalFormatting>
  <conditionalFormatting sqref="D1105">
    <cfRule type="expression" dxfId="2302" priority="49860">
      <formula>$B1105="Liberado"</formula>
    </cfRule>
    <cfRule type="expression" dxfId="2295" priority="49875">
      <formula>$B1105="Arribado"</formula>
    </cfRule>
    <cfRule type="expression" dxfId="2296" priority="49874">
      <formula>$B1105="Solicitado"</formula>
    </cfRule>
    <cfRule type="expression" dxfId="2" priority="49873">
      <formula>$B1105="Confirmado"</formula>
    </cfRule>
    <cfRule type="expression" dxfId="2298" priority="49872">
      <formula>$B1105="Cancelado"</formula>
    </cfRule>
    <cfRule type="expression" dxfId="2299" priority="49871">
      <formula>$B1105="Cargado"</formula>
    </cfRule>
    <cfRule type="expression" dxfId="2300" priority="49870">
      <formula>$B1105="Frontera"</formula>
    </cfRule>
    <cfRule type="expression" dxfId="2301" priority="49869">
      <formula>$B1105="Descargado"</formula>
    </cfRule>
    <cfRule type="expression" dxfId="2302" priority="49868">
      <formula>$B1105="Liberado"</formula>
    </cfRule>
    <cfRule type="expression" dxfId="2295" priority="49867">
      <formula>$B1105="Arribado"</formula>
    </cfRule>
    <cfRule type="expression" dxfId="2296" priority="49866">
      <formula>$B1105="Solicitado"</formula>
    </cfRule>
    <cfRule type="expression" dxfId="2" priority="49865">
      <formula>$B1105="Confirmado"</formula>
    </cfRule>
    <cfRule type="expression" dxfId="2298" priority="49864">
      <formula>$B1105="Cancelado"</formula>
    </cfRule>
    <cfRule type="expression" dxfId="2299" priority="49863">
      <formula>$B1105="Cargado"</formula>
    </cfRule>
    <cfRule type="expression" dxfId="2300" priority="49862">
      <formula>$B1105="Frontera"</formula>
    </cfRule>
    <cfRule type="expression" dxfId="2301" priority="49861">
      <formula>$B1105="Descargado"</formula>
    </cfRule>
  </conditionalFormatting>
  <conditionalFormatting sqref="D1106">
    <cfRule type="expression" dxfId="2295" priority="50683">
      <formula>$B1106="Arribado"</formula>
    </cfRule>
    <cfRule type="expression" dxfId="2300" priority="50686">
      <formula>$B1106="Frontera"</formula>
    </cfRule>
    <cfRule type="expression" dxfId="2302" priority="50684">
      <formula>$B1106="Liberado"</formula>
    </cfRule>
    <cfRule type="expression" dxfId="2301" priority="50685">
      <formula>$B1106="Descargado"</formula>
    </cfRule>
    <cfRule type="expression" dxfId="2" priority="50689">
      <formula>$B1106="Confirmado"</formula>
    </cfRule>
    <cfRule type="expression" dxfId="2298" priority="50680">
      <formula>$B1106="Cancelado"</formula>
    </cfRule>
    <cfRule type="expression" dxfId="2296" priority="50690">
      <formula>$B1106="Solicitado"</formula>
    </cfRule>
    <cfRule type="expression" dxfId="2299" priority="50687">
      <formula>$B1106="Cargado"</formula>
    </cfRule>
    <cfRule type="expression" dxfId="2295" priority="50691">
      <formula>$B1106="Arribado"</formula>
    </cfRule>
    <cfRule type="expression" dxfId="2296" priority="50682">
      <formula>$B1106="Solicitado"</formula>
    </cfRule>
    <cfRule type="expression" dxfId="2" priority="50681">
      <formula>$B1106="Confirmado"</formula>
    </cfRule>
    <cfRule type="expression" dxfId="2299" priority="50679">
      <formula>$B1106="Cargado"</formula>
    </cfRule>
    <cfRule type="expression" dxfId="2300" priority="50678">
      <formula>$B1106="Frontera"</formula>
    </cfRule>
    <cfRule type="expression" dxfId="2301" priority="50677">
      <formula>$B1106="Descargado"</formula>
    </cfRule>
    <cfRule type="expression" dxfId="2302" priority="50676">
      <formula>$B1106="Liberado"</formula>
    </cfRule>
    <cfRule type="expression" dxfId="2298" priority="50688">
      <formula>$B1106="Cancelado"</formula>
    </cfRule>
  </conditionalFormatting>
  <conditionalFormatting sqref="D1107">
    <cfRule type="expression" dxfId="2295" priority="50011">
      <formula>$B1107="Arribado"</formula>
    </cfRule>
    <cfRule type="expression" dxfId="2301" priority="50013">
      <formula>$B1107="Descargado"</formula>
    </cfRule>
    <cfRule type="expression" dxfId="2300" priority="50014">
      <formula>$B1107="Frontera"</formula>
    </cfRule>
    <cfRule type="expression" dxfId="2299" priority="50015">
      <formula>$B1107="Cargado"</formula>
    </cfRule>
    <cfRule type="expression" dxfId="2298" priority="50016">
      <formula>$B1107="Cancelado"</formula>
    </cfRule>
    <cfRule type="expression" dxfId="2" priority="50017">
      <formula>$B1107="Confirmado"</formula>
    </cfRule>
    <cfRule type="expression" dxfId="2296" priority="50010">
      <formula>$B1107="Solicitado"</formula>
    </cfRule>
    <cfRule type="expression" dxfId="2296" priority="50018">
      <formula>$B1107="Solicitado"</formula>
    </cfRule>
    <cfRule type="expression" dxfId="2295" priority="50019">
      <formula>$B1107="Arribado"</formula>
    </cfRule>
    <cfRule type="expression" dxfId="2300" priority="50006">
      <formula>$B1107="Frontera"</formula>
    </cfRule>
    <cfRule type="expression" dxfId="2299" priority="50007">
      <formula>$B1107="Cargado"</formula>
    </cfRule>
    <cfRule type="expression" dxfId="2298" priority="50008">
      <formula>$B1107="Cancelado"</formula>
    </cfRule>
    <cfRule type="expression" dxfId="2" priority="50009">
      <formula>$B1107="Confirmado"</formula>
    </cfRule>
    <cfRule type="expression" dxfId="2302" priority="50004">
      <formula>$B1107="Liberado"</formula>
    </cfRule>
    <cfRule type="expression" dxfId="2301" priority="50005">
      <formula>$B1107="Descargado"</formula>
    </cfRule>
    <cfRule type="expression" dxfId="2302" priority="50012">
      <formula>$B1107="Liberado"</formula>
    </cfRule>
  </conditionalFormatting>
  <conditionalFormatting sqref="D1108">
    <cfRule type="expression" dxfId="2298" priority="49664">
      <formula>$B1108="Cancelado"</formula>
    </cfRule>
    <cfRule type="expression" dxfId="2298" priority="49672">
      <formula>$B1108="Cancelado"</formula>
    </cfRule>
    <cfRule type="expression" dxfId="2299" priority="49663">
      <formula>$B1108="Cargado"</formula>
    </cfRule>
    <cfRule type="expression" dxfId="2295" priority="49675">
      <formula>$B1108="Arribado"</formula>
    </cfRule>
    <cfRule type="expression" dxfId="2296" priority="49674">
      <formula>$B1108="Solicitado"</formula>
    </cfRule>
    <cfRule type="expression" dxfId="2" priority="49673">
      <formula>$B1108="Confirmado"</formula>
    </cfRule>
    <cfRule type="expression" dxfId="2302" priority="49660">
      <formula>$B1108="Liberado"</formula>
    </cfRule>
    <cfRule type="expression" dxfId="2301" priority="49661">
      <formula>$B1108="Descargado"</formula>
    </cfRule>
    <cfRule type="expression" dxfId="2299" priority="49671">
      <formula>$B1108="Cargado"</formula>
    </cfRule>
    <cfRule type="expression" dxfId="2300" priority="49662">
      <formula>$B1108="Frontera"</formula>
    </cfRule>
    <cfRule type="expression" dxfId="2301" priority="49669">
      <formula>$B1108="Descargado"</formula>
    </cfRule>
    <cfRule type="expression" dxfId="2302" priority="49668">
      <formula>$B1108="Liberado"</formula>
    </cfRule>
    <cfRule type="expression" dxfId="2295" priority="49667">
      <formula>$B1108="Arribado"</formula>
    </cfRule>
    <cfRule type="expression" dxfId="2296" priority="49666">
      <formula>$B1108="Solicitado"</formula>
    </cfRule>
    <cfRule type="expression" dxfId="2" priority="49665">
      <formula>$B1108="Confirmado"</formula>
    </cfRule>
    <cfRule type="expression" dxfId="2300" priority="49670">
      <formula>$B1108="Frontera"</formula>
    </cfRule>
  </conditionalFormatting>
  <conditionalFormatting sqref="D1109:D1113">
    <cfRule type="expression" dxfId="2301" priority="49517">
      <formula>$B1109="Descargado"</formula>
    </cfRule>
    <cfRule type="expression" dxfId="2302" priority="49516">
      <formula>$B1109="Liberado"</formula>
    </cfRule>
    <cfRule type="expression" dxfId="2295" priority="49531">
      <formula>$B1109="Arribado"</formula>
    </cfRule>
    <cfRule type="expression" dxfId="2296" priority="49530">
      <formula>$B1109="Solicitado"</formula>
    </cfRule>
    <cfRule type="expression" dxfId="2" priority="49529">
      <formula>$B1109="Confirmado"</formula>
    </cfRule>
    <cfRule type="expression" dxfId="2298" priority="49528">
      <formula>$B1109="Cancelado"</formula>
    </cfRule>
    <cfRule type="expression" dxfId="2299" priority="49527">
      <formula>$B1109="Cargado"</formula>
    </cfRule>
    <cfRule type="expression" dxfId="2300" priority="49526">
      <formula>$B1109="Frontera"</formula>
    </cfRule>
    <cfRule type="expression" dxfId="2301" priority="49525">
      <formula>$B1109="Descargado"</formula>
    </cfRule>
    <cfRule type="expression" dxfId="2302" priority="49524">
      <formula>$B1109="Liberado"</formula>
    </cfRule>
    <cfRule type="expression" dxfId="2295" priority="49523">
      <formula>$B1109="Arribado"</formula>
    </cfRule>
    <cfRule type="expression" dxfId="2296" priority="49522">
      <formula>$B1109="Solicitado"</formula>
    </cfRule>
    <cfRule type="expression" dxfId="2" priority="49521">
      <formula>$B1109="Confirmado"</formula>
    </cfRule>
    <cfRule type="expression" dxfId="2298" priority="49520">
      <formula>$B1109="Cancelado"</formula>
    </cfRule>
    <cfRule type="expression" dxfId="2299" priority="49519">
      <formula>$B1109="Cargado"</formula>
    </cfRule>
    <cfRule type="expression" dxfId="2300" priority="49518">
      <formula>$B1109="Frontera"</formula>
    </cfRule>
  </conditionalFormatting>
  <conditionalFormatting sqref="D1114">
    <cfRule type="expression" dxfId="2" priority="49377">
      <formula>$B1114="Confirmado"</formula>
    </cfRule>
    <cfRule type="expression" dxfId="2295" priority="49387">
      <formula>$B1114="Arribado"</formula>
    </cfRule>
    <cfRule type="expression" dxfId="2298" priority="49376">
      <formula>$B1114="Cancelado"</formula>
    </cfRule>
    <cfRule type="expression" dxfId="2298" priority="49384">
      <formula>$B1114="Cancelado"</formula>
    </cfRule>
    <cfRule type="expression" dxfId="2299" priority="49383">
      <formula>$B1114="Cargado"</formula>
    </cfRule>
    <cfRule type="expression" dxfId="2302" priority="49380">
      <formula>$B1114="Liberado"</formula>
    </cfRule>
    <cfRule type="expression" dxfId="2299" priority="49375">
      <formula>$B1114="Cargado"</formula>
    </cfRule>
    <cfRule type="expression" dxfId="2300" priority="49374">
      <formula>$B1114="Frontera"</formula>
    </cfRule>
    <cfRule type="expression" dxfId="2301" priority="49373">
      <formula>$B1114="Descargado"</formula>
    </cfRule>
    <cfRule type="expression" dxfId="2302" priority="49372">
      <formula>$B1114="Liberado"</formula>
    </cfRule>
    <cfRule type="expression" dxfId="2296" priority="49386">
      <formula>$B1114="Solicitado"</formula>
    </cfRule>
    <cfRule type="expression" dxfId="2" priority="49385">
      <formula>$B1114="Confirmado"</formula>
    </cfRule>
    <cfRule type="expression" dxfId="2300" priority="49382">
      <formula>$B1114="Frontera"</formula>
    </cfRule>
    <cfRule type="expression" dxfId="2301" priority="49381">
      <formula>$B1114="Descargado"</formula>
    </cfRule>
    <cfRule type="expression" dxfId="2296" priority="49378">
      <formula>$B1114="Solicitado"</formula>
    </cfRule>
    <cfRule type="expression" dxfId="2295" priority="49379">
      <formula>$B1114="Arribado"</formula>
    </cfRule>
  </conditionalFormatting>
  <conditionalFormatting sqref="D1115">
    <cfRule type="expression" dxfId="2" priority="49241">
      <formula>$B1115="Confirmado"</formula>
    </cfRule>
    <cfRule type="expression" dxfId="2298" priority="49240">
      <formula>$B1115="Cancelado"</formula>
    </cfRule>
    <cfRule type="expression" dxfId="2299" priority="49239">
      <formula>$B1115="Cargado"</formula>
    </cfRule>
    <cfRule type="expression" dxfId="2300" priority="49238">
      <formula>$B1115="Frontera"</formula>
    </cfRule>
    <cfRule type="expression" dxfId="2301" priority="49237">
      <formula>$B1115="Descargado"</formula>
    </cfRule>
    <cfRule type="expression" dxfId="2302" priority="49228">
      <formula>$B1115="Liberado"</formula>
    </cfRule>
    <cfRule type="expression" dxfId="2301" priority="49229">
      <formula>$B1115="Descargado"</formula>
    </cfRule>
    <cfRule type="expression" dxfId="2300" priority="49230">
      <formula>$B1115="Frontera"</formula>
    </cfRule>
    <cfRule type="expression" dxfId="2298" priority="49232">
      <formula>$B1115="Cancelado"</formula>
    </cfRule>
    <cfRule type="expression" dxfId="2" priority="49233">
      <formula>$B1115="Confirmado"</formula>
    </cfRule>
    <cfRule type="expression" dxfId="2296" priority="49234">
      <formula>$B1115="Solicitado"</formula>
    </cfRule>
    <cfRule type="expression" dxfId="2295" priority="49235">
      <formula>$B1115="Arribado"</formula>
    </cfRule>
    <cfRule type="expression" dxfId="2302" priority="49236">
      <formula>$B1115="Liberado"</formula>
    </cfRule>
    <cfRule type="expression" dxfId="2295" priority="49243">
      <formula>$B1115="Arribado"</formula>
    </cfRule>
    <cfRule type="expression" dxfId="2296" priority="49242">
      <formula>$B1115="Solicitado"</formula>
    </cfRule>
    <cfRule type="expression" dxfId="2299" priority="49231">
      <formula>$B1115="Cargado"</formula>
    </cfRule>
  </conditionalFormatting>
  <conditionalFormatting sqref="D1116">
    <cfRule type="expression" dxfId="2302" priority="49092">
      <formula>$B1116="Liberado"</formula>
    </cfRule>
    <cfRule type="expression" dxfId="2295" priority="49091">
      <formula>$B1116="Arribado"</formula>
    </cfRule>
    <cfRule type="expression" dxfId="2296" priority="49090">
      <formula>$B1116="Solicitado"</formula>
    </cfRule>
    <cfRule type="expression" dxfId="2" priority="49089">
      <formula>$B1116="Confirmado"</formula>
    </cfRule>
    <cfRule type="expression" dxfId="2298" priority="49088">
      <formula>$B1116="Cancelado"</formula>
    </cfRule>
    <cfRule type="expression" dxfId="2299" priority="49087">
      <formula>$B1116="Cargado"</formula>
    </cfRule>
    <cfRule type="expression" dxfId="2300" priority="49086">
      <formula>$B1116="Frontera"</formula>
    </cfRule>
    <cfRule type="expression" dxfId="2301" priority="49085">
      <formula>$B1116="Descargado"</formula>
    </cfRule>
    <cfRule type="expression" dxfId="2302" priority="49084">
      <formula>$B1116="Liberado"</formula>
    </cfRule>
    <cfRule type="expression" dxfId="2295" priority="49099">
      <formula>$B1116="Arribado"</formula>
    </cfRule>
    <cfRule type="expression" dxfId="2296" priority="49098">
      <formula>$B1116="Solicitado"</formula>
    </cfRule>
    <cfRule type="expression" dxfId="2" priority="49097">
      <formula>$B1116="Confirmado"</formula>
    </cfRule>
    <cfRule type="expression" dxfId="2298" priority="49096">
      <formula>$B1116="Cancelado"</formula>
    </cfRule>
    <cfRule type="expression" dxfId="2299" priority="49095">
      <formula>$B1116="Cargado"</formula>
    </cfRule>
    <cfRule type="expression" dxfId="2300" priority="49094">
      <formula>$B1116="Frontera"</formula>
    </cfRule>
    <cfRule type="expression" dxfId="2301" priority="49093">
      <formula>$B1116="Descargado"</formula>
    </cfRule>
  </conditionalFormatting>
  <conditionalFormatting sqref="D1117">
    <cfRule type="expression" dxfId="2301" priority="48949">
      <formula>$B1117="Descargado"</formula>
    </cfRule>
    <cfRule type="expression" dxfId="2302" priority="48948">
      <formula>$B1117="Liberado"</formula>
    </cfRule>
    <cfRule type="expression" dxfId="2295" priority="48947">
      <formula>$B1117="Arribado"</formula>
    </cfRule>
    <cfRule type="expression" dxfId="2296" priority="48946">
      <formula>$B1117="Solicitado"</formula>
    </cfRule>
    <cfRule type="expression" dxfId="2" priority="48945">
      <formula>$B1117="Confirmado"</formula>
    </cfRule>
    <cfRule type="expression" dxfId="2298" priority="48944">
      <formula>$B1117="Cancelado"</formula>
    </cfRule>
    <cfRule type="expression" dxfId="2299" priority="48943">
      <formula>$B1117="Cargado"</formula>
    </cfRule>
    <cfRule type="expression" dxfId="2302" priority="48940">
      <formula>$B1117="Liberado"</formula>
    </cfRule>
    <cfRule type="expression" dxfId="2301" priority="48941">
      <formula>$B1117="Descargado"</formula>
    </cfRule>
    <cfRule type="expression" dxfId="2295" priority="48955">
      <formula>$B1117="Arribado"</formula>
    </cfRule>
    <cfRule type="expression" dxfId="2298" priority="48952">
      <formula>$B1117="Cancelado"</formula>
    </cfRule>
    <cfRule type="expression" dxfId="2296" priority="48954">
      <formula>$B1117="Solicitado"</formula>
    </cfRule>
    <cfRule type="expression" dxfId="2" priority="48953">
      <formula>$B1117="Confirmado"</formula>
    </cfRule>
    <cfRule type="expression" dxfId="2299" priority="48951">
      <formula>$B1117="Cargado"</formula>
    </cfRule>
    <cfRule type="expression" dxfId="2300" priority="48950">
      <formula>$B1117="Frontera"</formula>
    </cfRule>
    <cfRule type="expression" dxfId="2300" priority="48942">
      <formula>$B1117="Frontera"</formula>
    </cfRule>
  </conditionalFormatting>
  <conditionalFormatting sqref="D1118">
    <cfRule type="expression" dxfId="2295" priority="48371">
      <formula>$B1118="Arribado"</formula>
    </cfRule>
    <cfRule type="expression" dxfId="2302" priority="48372">
      <formula>$B1118="Liberado"</formula>
    </cfRule>
    <cfRule type="expression" dxfId="2301" priority="48373">
      <formula>$B1118="Descargado"</formula>
    </cfRule>
    <cfRule type="expression" dxfId="2300" priority="48374">
      <formula>$B1118="Frontera"</formula>
    </cfRule>
    <cfRule type="expression" dxfId="2299" priority="48375">
      <formula>$B1118="Cargado"</formula>
    </cfRule>
    <cfRule type="expression" dxfId="2" priority="48377">
      <formula>$B1118="Confirmado"</formula>
    </cfRule>
    <cfRule type="expression" dxfId="2296" priority="48378">
      <formula>$B1118="Solicitado"</formula>
    </cfRule>
    <cfRule type="expression" dxfId="2295" priority="48379">
      <formula>$B1118="Arribado"</formula>
    </cfRule>
    <cfRule type="expression" dxfId="2298" priority="48376">
      <formula>$B1118="Cancelado"</formula>
    </cfRule>
    <cfRule type="expression" dxfId="2302" priority="48364">
      <formula>$B1118="Liberado"</formula>
    </cfRule>
    <cfRule type="expression" dxfId="2301" priority="48365">
      <formula>$B1118="Descargado"</formula>
    </cfRule>
    <cfRule type="expression" dxfId="2300" priority="48366">
      <formula>$B1118="Frontera"</formula>
    </cfRule>
    <cfRule type="expression" dxfId="2299" priority="48367">
      <formula>$B1118="Cargado"</formula>
    </cfRule>
    <cfRule type="expression" dxfId="2298" priority="48368">
      <formula>$B1118="Cancelado"</formula>
    </cfRule>
    <cfRule type="expression" dxfId="2" priority="48369">
      <formula>$B1118="Confirmado"</formula>
    </cfRule>
    <cfRule type="expression" dxfId="2296" priority="48370">
      <formula>$B1118="Solicitado"</formula>
    </cfRule>
  </conditionalFormatting>
  <conditionalFormatting sqref="D1119">
    <cfRule type="expression" dxfId="2302" priority="48796">
      <formula>$B1119="Liberado"</formula>
    </cfRule>
    <cfRule type="expression" dxfId="2299" priority="48807">
      <formula>$B1119="Cargado"</formula>
    </cfRule>
    <cfRule type="expression" dxfId="2295" priority="48811">
      <formula>$B1119="Arribado"</formula>
    </cfRule>
    <cfRule type="expression" dxfId="2302" priority="48804">
      <formula>$B1119="Liberado"</formula>
    </cfRule>
    <cfRule type="expression" dxfId="2298" priority="48808">
      <formula>$B1119="Cancelado"</formula>
    </cfRule>
    <cfRule type="expression" dxfId="2" priority="48809">
      <formula>$B1119="Confirmado"</formula>
    </cfRule>
    <cfRule type="expression" dxfId="2301" priority="48797">
      <formula>$B1119="Descargado"</formula>
    </cfRule>
    <cfRule type="expression" dxfId="2300" priority="48798">
      <formula>$B1119="Frontera"</formula>
    </cfRule>
    <cfRule type="expression" dxfId="2299" priority="48799">
      <formula>$B1119="Cargado"</formula>
    </cfRule>
    <cfRule type="expression" dxfId="2298" priority="48800">
      <formula>$B1119="Cancelado"</formula>
    </cfRule>
    <cfRule type="expression" dxfId="2" priority="48801">
      <formula>$B1119="Confirmado"</formula>
    </cfRule>
    <cfRule type="expression" dxfId="2296" priority="48802">
      <formula>$B1119="Solicitado"</formula>
    </cfRule>
    <cfRule type="expression" dxfId="2301" priority="48805">
      <formula>$B1119="Descargado"</formula>
    </cfRule>
    <cfRule type="expression" dxfId="2295" priority="48803">
      <formula>$B1119="Arribado"</formula>
    </cfRule>
    <cfRule type="expression" dxfId="2296" priority="48810">
      <formula>$B1119="Solicitado"</formula>
    </cfRule>
    <cfRule type="expression" dxfId="2300" priority="48806">
      <formula>$B1119="Frontera"</formula>
    </cfRule>
  </conditionalFormatting>
  <conditionalFormatting sqref="D1120 D1122:D1124">
    <cfRule type="expression" dxfId="2295" priority="48667">
      <formula>$B1120="Arribado"</formula>
    </cfRule>
    <cfRule type="expression" dxfId="2296" priority="48666">
      <formula>$B1120="Solicitado"</formula>
    </cfRule>
    <cfRule type="expression" dxfId="2298" priority="48664">
      <formula>$B1120="Cancelado"</formula>
    </cfRule>
    <cfRule type="expression" dxfId="2" priority="48665">
      <formula>$B1120="Confirmado"</formula>
    </cfRule>
    <cfRule type="expression" dxfId="2300" priority="48654">
      <formula>$B1120="Frontera"</formula>
    </cfRule>
    <cfRule type="expression" dxfId="2299" priority="48663">
      <formula>$B1120="Cargado"</formula>
    </cfRule>
    <cfRule type="expression" dxfId="2302" priority="48660">
      <formula>$B1120="Liberado"</formula>
    </cfRule>
    <cfRule type="expression" dxfId="2295" priority="48659">
      <formula>$B1120="Arribado"</formula>
    </cfRule>
    <cfRule type="expression" dxfId="2300" priority="48662">
      <formula>$B1120="Frontera"</formula>
    </cfRule>
    <cfRule type="expression" dxfId="2298" priority="48656">
      <formula>$B1120="Cancelado"</formula>
    </cfRule>
    <cfRule type="expression" dxfId="2" priority="48657">
      <formula>$B1120="Confirmado"</formula>
    </cfRule>
    <cfRule type="expression" dxfId="2299" priority="48655">
      <formula>$B1120="Cargado"</formula>
    </cfRule>
    <cfRule type="expression" dxfId="2296" priority="48658">
      <formula>$B1120="Solicitado"</formula>
    </cfRule>
    <cfRule type="expression" dxfId="2301" priority="48653">
      <formula>$B1120="Descargado"</formula>
    </cfRule>
    <cfRule type="expression" dxfId="2301" priority="48661">
      <formula>$B1120="Descargado"</formula>
    </cfRule>
    <cfRule type="expression" dxfId="2302" priority="48652">
      <formula>$B1120="Liberado"</formula>
    </cfRule>
  </conditionalFormatting>
  <conditionalFormatting sqref="D1121">
    <cfRule type="expression" dxfId="2302" priority="48508">
      <formula>$B1121="Liberado"</formula>
    </cfRule>
    <cfRule type="expression" dxfId="2301" priority="48509">
      <formula>$B1121="Descargado"</formula>
    </cfRule>
    <cfRule type="expression" dxfId="2" priority="48521">
      <formula>$B1121="Confirmado"</formula>
    </cfRule>
    <cfRule type="expression" dxfId="2300" priority="48518">
      <formula>$B1121="Frontera"</formula>
    </cfRule>
    <cfRule type="expression" dxfId="2298" priority="48520">
      <formula>$B1121="Cancelado"</formula>
    </cfRule>
    <cfRule type="expression" dxfId="2295" priority="48523">
      <formula>$B1121="Arribado"</formula>
    </cfRule>
    <cfRule type="expression" dxfId="2296" priority="48522">
      <formula>$B1121="Solicitado"</formula>
    </cfRule>
    <cfRule type="expression" dxfId="2296" priority="48514">
      <formula>$B1121="Solicitado"</formula>
    </cfRule>
    <cfRule type="expression" dxfId="2301" priority="48517">
      <formula>$B1121="Descargado"</formula>
    </cfRule>
    <cfRule type="expression" dxfId="2300" priority="48510">
      <formula>$B1121="Frontera"</formula>
    </cfRule>
    <cfRule type="expression" dxfId="2302" priority="48516">
      <formula>$B1121="Liberado"</formula>
    </cfRule>
    <cfRule type="expression" dxfId="2295" priority="48515">
      <formula>$B1121="Arribado"</formula>
    </cfRule>
    <cfRule type="expression" dxfId="2" priority="48513">
      <formula>$B1121="Confirmado"</formula>
    </cfRule>
    <cfRule type="expression" dxfId="2298" priority="48512">
      <formula>$B1121="Cancelado"</formula>
    </cfRule>
    <cfRule type="expression" dxfId="2299" priority="48511">
      <formula>$B1121="Cargado"</formula>
    </cfRule>
    <cfRule type="expression" dxfId="2299" priority="48519">
      <formula>$B1121="Cargado"</formula>
    </cfRule>
  </conditionalFormatting>
  <conditionalFormatting sqref="D1125:D1126">
    <cfRule type="expression" dxfId="2302" priority="48220">
      <formula>$B1125="Liberado"</formula>
    </cfRule>
    <cfRule type="expression" dxfId="2301" priority="48221">
      <formula>$B1125="Descargado"</formula>
    </cfRule>
    <cfRule type="expression" dxfId="2295" priority="48227">
      <formula>$B1125="Arribado"</formula>
    </cfRule>
    <cfRule type="expression" dxfId="2295" priority="48235">
      <formula>$B1125="Arribado"</formula>
    </cfRule>
    <cfRule type="expression" dxfId="2296" priority="48234">
      <formula>$B1125="Solicitado"</formula>
    </cfRule>
    <cfRule type="expression" dxfId="2" priority="48233">
      <formula>$B1125="Confirmado"</formula>
    </cfRule>
    <cfRule type="expression" dxfId="2298" priority="48232">
      <formula>$B1125="Cancelado"</formula>
    </cfRule>
    <cfRule type="expression" dxfId="2299" priority="48231">
      <formula>$B1125="Cargado"</formula>
    </cfRule>
    <cfRule type="expression" dxfId="2296" priority="48226">
      <formula>$B1125="Solicitado"</formula>
    </cfRule>
    <cfRule type="expression" dxfId="2300" priority="48230">
      <formula>$B1125="Frontera"</formula>
    </cfRule>
    <cfRule type="expression" dxfId="2301" priority="48229">
      <formula>$B1125="Descargado"</formula>
    </cfRule>
    <cfRule type="expression" dxfId="2302" priority="48228">
      <formula>$B1125="Liberado"</formula>
    </cfRule>
    <cfRule type="expression" dxfId="2" priority="48225">
      <formula>$B1125="Confirmado"</formula>
    </cfRule>
    <cfRule type="expression" dxfId="2298" priority="48224">
      <formula>$B1125="Cancelado"</formula>
    </cfRule>
    <cfRule type="expression" dxfId="2299" priority="48223">
      <formula>$B1125="Cargado"</formula>
    </cfRule>
    <cfRule type="expression" dxfId="2300" priority="48222">
      <formula>$B1125="Frontera"</formula>
    </cfRule>
  </conditionalFormatting>
  <conditionalFormatting sqref="D1127:D1128">
    <cfRule type="expression" dxfId="2" priority="46785">
      <formula>$B1127="Confirmado"</formula>
    </cfRule>
    <cfRule type="expression" dxfId="2301" priority="46781">
      <formula>$B1127="Descargado"</formula>
    </cfRule>
    <cfRule type="expression" dxfId="2298" priority="46784">
      <formula>$B1127="Cancelado"</formula>
    </cfRule>
    <cfRule type="expression" dxfId="2299" priority="46783">
      <formula>$B1127="Cargado"</formula>
    </cfRule>
    <cfRule type="expression" dxfId="2300" priority="46782">
      <formula>$B1127="Frontera"</formula>
    </cfRule>
    <cfRule type="expression" dxfId="2302" priority="46780">
      <formula>$B1127="Liberado"</formula>
    </cfRule>
    <cfRule type="expression" dxfId="2295" priority="46795">
      <formula>$B1127="Arribado"</formula>
    </cfRule>
    <cfRule type="expression" dxfId="2296" priority="46794">
      <formula>$B1127="Solicitado"</formula>
    </cfRule>
    <cfRule type="expression" dxfId="2" priority="46793">
      <formula>$B1127="Confirmado"</formula>
    </cfRule>
    <cfRule type="expression" dxfId="2298" priority="46792">
      <formula>$B1127="Cancelado"</formula>
    </cfRule>
    <cfRule type="expression" dxfId="2299" priority="46791">
      <formula>$B1127="Cargado"</formula>
    </cfRule>
    <cfRule type="expression" dxfId="2300" priority="46790">
      <formula>$B1127="Frontera"</formula>
    </cfRule>
    <cfRule type="expression" dxfId="2301" priority="46789">
      <formula>$B1127="Descargado"</formula>
    </cfRule>
    <cfRule type="expression" dxfId="2302" priority="46788">
      <formula>$B1127="Liberado"</formula>
    </cfRule>
    <cfRule type="expression" dxfId="2295" priority="46787">
      <formula>$B1127="Arribado"</formula>
    </cfRule>
    <cfRule type="expression" dxfId="2296" priority="46786">
      <formula>$B1127="Solicitado"</formula>
    </cfRule>
  </conditionalFormatting>
  <conditionalFormatting sqref="D1130">
    <cfRule type="expression" dxfId="2302" priority="46628">
      <formula>$B1130="Liberado"</formula>
    </cfRule>
    <cfRule type="expression" dxfId="2298" priority="46640">
      <formula>$B1130="Cancelado"</formula>
    </cfRule>
    <cfRule type="expression" dxfId="2299" priority="46639">
      <formula>$B1130="Cargado"</formula>
    </cfRule>
    <cfRule type="expression" dxfId="2300" priority="46638">
      <formula>$B1130="Frontera"</formula>
    </cfRule>
    <cfRule type="expression" dxfId="2301" priority="46637">
      <formula>$B1130="Descargado"</formula>
    </cfRule>
    <cfRule type="expression" dxfId="2295" priority="46643">
      <formula>$B1130="Arribado"</formula>
    </cfRule>
    <cfRule type="expression" dxfId="2296" priority="46642">
      <formula>$B1130="Solicitado"</formula>
    </cfRule>
    <cfRule type="expression" dxfId="2302" priority="46636">
      <formula>$B1130="Liberado"</formula>
    </cfRule>
    <cfRule type="expression" dxfId="2295" priority="46635">
      <formula>$B1130="Arribado"</formula>
    </cfRule>
    <cfRule type="expression" dxfId="2296" priority="46634">
      <formula>$B1130="Solicitado"</formula>
    </cfRule>
    <cfRule type="expression" dxfId="2" priority="46633">
      <formula>$B1130="Confirmado"</formula>
    </cfRule>
    <cfRule type="expression" dxfId="2298" priority="46632">
      <formula>$B1130="Cancelado"</formula>
    </cfRule>
    <cfRule type="expression" dxfId="2299" priority="46631">
      <formula>$B1130="Cargado"</formula>
    </cfRule>
    <cfRule type="expression" dxfId="2" priority="46641">
      <formula>$B1130="Confirmado"</formula>
    </cfRule>
    <cfRule type="expression" dxfId="2300" priority="46630">
      <formula>$B1130="Frontera"</formula>
    </cfRule>
    <cfRule type="expression" dxfId="2301" priority="46629">
      <formula>$B1130="Descargado"</formula>
    </cfRule>
  </conditionalFormatting>
  <conditionalFormatting sqref="D1134">
    <cfRule type="expression" dxfId="2301" priority="47789">
      <formula>$B1134="Descargado"</formula>
    </cfRule>
    <cfRule type="expression" dxfId="2" priority="47801">
      <formula>$B1134="Confirmado"</formula>
    </cfRule>
    <cfRule type="expression" dxfId="2298" priority="47800">
      <formula>$B1134="Cancelado"</formula>
    </cfRule>
    <cfRule type="expression" dxfId="2302" priority="47788">
      <formula>$B1134="Liberado"</formula>
    </cfRule>
    <cfRule type="expression" dxfId="2296" priority="47802">
      <formula>$B1134="Solicitado"</formula>
    </cfRule>
    <cfRule type="expression" dxfId="2299" priority="47791">
      <formula>$B1134="Cargado"</formula>
    </cfRule>
    <cfRule type="expression" dxfId="2298" priority="47792">
      <formula>$B1134="Cancelado"</formula>
    </cfRule>
    <cfRule type="expression" dxfId="2" priority="47793">
      <formula>$B1134="Confirmado"</formula>
    </cfRule>
    <cfRule type="expression" dxfId="2296" priority="47794">
      <formula>$B1134="Solicitado"</formula>
    </cfRule>
    <cfRule type="expression" dxfId="2299" priority="47799">
      <formula>$B1134="Cargado"</formula>
    </cfRule>
    <cfRule type="expression" dxfId="2295" priority="47795">
      <formula>$B1134="Arribado"</formula>
    </cfRule>
    <cfRule type="expression" dxfId="2302" priority="47796">
      <formula>$B1134="Liberado"</formula>
    </cfRule>
    <cfRule type="expression" dxfId="2301" priority="47797">
      <formula>$B1134="Descargado"</formula>
    </cfRule>
    <cfRule type="expression" dxfId="2300" priority="47798">
      <formula>$B1134="Frontera"</formula>
    </cfRule>
    <cfRule type="expression" dxfId="2300" priority="47790">
      <formula>$B1134="Frontera"</formula>
    </cfRule>
    <cfRule type="expression" dxfId="2295" priority="47803">
      <formula>$B1134="Arribado"</formula>
    </cfRule>
  </conditionalFormatting>
  <conditionalFormatting sqref="D1135">
    <cfRule type="expression" dxfId="2300" priority="47654">
      <formula>$B1135="Frontera"</formula>
    </cfRule>
    <cfRule type="expression" dxfId="2299" priority="47655">
      <formula>$B1135="Cargado"</formula>
    </cfRule>
    <cfRule type="expression" dxfId="2301" priority="47653">
      <formula>$B1135="Descargado"</formula>
    </cfRule>
    <cfRule type="expression" dxfId="2302" priority="47652">
      <formula>$B1135="Liberado"</formula>
    </cfRule>
    <cfRule type="expression" dxfId="2298" priority="47648">
      <formula>$B1135="Cancelado"</formula>
    </cfRule>
    <cfRule type="expression" dxfId="2299" priority="47647">
      <formula>$B1135="Cargado"</formula>
    </cfRule>
    <cfRule type="expression" dxfId="2300" priority="47646">
      <formula>$B1135="Frontera"</formula>
    </cfRule>
    <cfRule type="expression" dxfId="2301" priority="47645">
      <formula>$B1135="Descargado"</formula>
    </cfRule>
    <cfRule type="expression" dxfId="2295" priority="47651">
      <formula>$B1135="Arribado"</formula>
    </cfRule>
    <cfRule type="expression" dxfId="2296" priority="47650">
      <formula>$B1135="Solicitado"</formula>
    </cfRule>
    <cfRule type="expression" dxfId="2" priority="47649">
      <formula>$B1135="Confirmado"</formula>
    </cfRule>
    <cfRule type="expression" dxfId="2298" priority="47656">
      <formula>$B1135="Cancelado"</formula>
    </cfRule>
    <cfRule type="expression" dxfId="2" priority="47657">
      <formula>$B1135="Confirmado"</formula>
    </cfRule>
    <cfRule type="expression" dxfId="2302" priority="47644">
      <formula>$B1135="Liberado"</formula>
    </cfRule>
    <cfRule type="expression" dxfId="2296" priority="47658">
      <formula>$B1135="Solicitado"</formula>
    </cfRule>
    <cfRule type="expression" dxfId="2295" priority="47659">
      <formula>$B1135="Arribado"</formula>
    </cfRule>
  </conditionalFormatting>
  <conditionalFormatting sqref="D1136:D1139 D1151">
    <cfRule type="expression" dxfId="2" priority="47513">
      <formula>$B1136="Confirmado"</formula>
    </cfRule>
    <cfRule type="expression" dxfId="2302" priority="47508">
      <formula>$B1136="Liberado"</formula>
    </cfRule>
    <cfRule type="expression" dxfId="2295" priority="47507">
      <formula>$B1136="Arribado"</formula>
    </cfRule>
    <cfRule type="expression" dxfId="2301" priority="47509">
      <formula>$B1136="Descargado"</formula>
    </cfRule>
    <cfRule type="expression" dxfId="2300" priority="47510">
      <formula>$B1136="Frontera"</formula>
    </cfRule>
    <cfRule type="expression" dxfId="2299" priority="47511">
      <formula>$B1136="Cargado"</formula>
    </cfRule>
    <cfRule type="expression" dxfId="2298" priority="47512">
      <formula>$B1136="Cancelado"</formula>
    </cfRule>
    <cfRule type="expression" dxfId="2296" priority="47514">
      <formula>$B1136="Solicitado"</formula>
    </cfRule>
    <cfRule type="expression" dxfId="2301" priority="47501">
      <formula>$B1136="Descargado"</formula>
    </cfRule>
    <cfRule type="expression" dxfId="2296" priority="47506">
      <formula>$B1136="Solicitado"</formula>
    </cfRule>
    <cfRule type="expression" dxfId="2" priority="47505">
      <formula>$B1136="Confirmado"</formula>
    </cfRule>
    <cfRule type="expression" dxfId="2298" priority="47504">
      <formula>$B1136="Cancelado"</formula>
    </cfRule>
    <cfRule type="expression" dxfId="2299" priority="47503">
      <formula>$B1136="Cargado"</formula>
    </cfRule>
    <cfRule type="expression" dxfId="2300" priority="47502">
      <formula>$B1136="Frontera"</formula>
    </cfRule>
    <cfRule type="expression" dxfId="2302" priority="47500">
      <formula>$B1136="Liberado"</formula>
    </cfRule>
    <cfRule type="expression" dxfId="2295" priority="47515">
      <formula>$B1136="Arribado"</formula>
    </cfRule>
  </conditionalFormatting>
  <conditionalFormatting sqref="D1140:D1141">
    <cfRule type="expression" dxfId="2300" priority="47366">
      <formula>$B1140="Frontera"</formula>
    </cfRule>
    <cfRule type="expression" dxfId="2298" priority="47360">
      <formula>$B1140="Cancelado"</formula>
    </cfRule>
    <cfRule type="expression" dxfId="2302" priority="47364">
      <formula>$B1140="Liberado"</formula>
    </cfRule>
    <cfRule type="expression" dxfId="2298" priority="47368">
      <formula>$B1140="Cancelado"</formula>
    </cfRule>
    <cfRule type="expression" dxfId="2301" priority="47365">
      <formula>$B1140="Descargado"</formula>
    </cfRule>
    <cfRule type="expression" dxfId="2295" priority="47363">
      <formula>$B1140="Arribado"</formula>
    </cfRule>
    <cfRule type="expression" dxfId="2296" priority="47362">
      <formula>$B1140="Solicitado"</formula>
    </cfRule>
    <cfRule type="expression" dxfId="2" priority="47361">
      <formula>$B1140="Confirmado"</formula>
    </cfRule>
    <cfRule type="expression" dxfId="2299" priority="47359">
      <formula>$B1140="Cargado"</formula>
    </cfRule>
    <cfRule type="expression" dxfId="2295" priority="47371">
      <formula>$B1140="Arribado"</formula>
    </cfRule>
    <cfRule type="expression" dxfId="2296" priority="47370">
      <formula>$B1140="Solicitado"</formula>
    </cfRule>
    <cfRule type="expression" dxfId="2" priority="47369">
      <formula>$B1140="Confirmado"</formula>
    </cfRule>
    <cfRule type="expression" dxfId="2299" priority="47367">
      <formula>$B1140="Cargado"</formula>
    </cfRule>
    <cfRule type="expression" dxfId="2300" priority="47358">
      <formula>$B1140="Frontera"</formula>
    </cfRule>
    <cfRule type="expression" dxfId="2301" priority="47357">
      <formula>$B1140="Descargado"</formula>
    </cfRule>
    <cfRule type="expression" dxfId="2302" priority="47356">
      <formula>$B1140="Liberado"</formula>
    </cfRule>
  </conditionalFormatting>
  <conditionalFormatting sqref="D1142">
    <cfRule type="expression" dxfId="2295" priority="47227">
      <formula>$B1142="Arribado"</formula>
    </cfRule>
    <cfRule type="expression" dxfId="2296" priority="47226">
      <formula>$B1142="Solicitado"</formula>
    </cfRule>
    <cfRule type="expression" dxfId="2302" priority="47212">
      <formula>$B1142="Liberado"</formula>
    </cfRule>
    <cfRule type="expression" dxfId="2301" priority="47213">
      <formula>$B1142="Descargado"</formula>
    </cfRule>
    <cfRule type="expression" dxfId="2300" priority="47214">
      <formula>$B1142="Frontera"</formula>
    </cfRule>
    <cfRule type="expression" dxfId="2299" priority="47215">
      <formula>$B1142="Cargado"</formula>
    </cfRule>
    <cfRule type="expression" dxfId="2298" priority="47216">
      <formula>$B1142="Cancelado"</formula>
    </cfRule>
    <cfRule type="expression" dxfId="2" priority="47217">
      <formula>$B1142="Confirmado"</formula>
    </cfRule>
    <cfRule type="expression" dxfId="2296" priority="47218">
      <formula>$B1142="Solicitado"</formula>
    </cfRule>
    <cfRule type="expression" dxfId="2295" priority="47219">
      <formula>$B1142="Arribado"</formula>
    </cfRule>
    <cfRule type="expression" dxfId="2302" priority="47220">
      <formula>$B1142="Liberado"</formula>
    </cfRule>
    <cfRule type="expression" dxfId="2301" priority="47221">
      <formula>$B1142="Descargado"</formula>
    </cfRule>
    <cfRule type="expression" dxfId="2300" priority="47222">
      <formula>$B1142="Frontera"</formula>
    </cfRule>
    <cfRule type="expression" dxfId="2299" priority="47223">
      <formula>$B1142="Cargado"</formula>
    </cfRule>
    <cfRule type="expression" dxfId="2298" priority="47224">
      <formula>$B1142="Cancelado"</formula>
    </cfRule>
    <cfRule type="expression" dxfId="2" priority="47225">
      <formula>$B1142="Confirmado"</formula>
    </cfRule>
  </conditionalFormatting>
  <conditionalFormatting sqref="D1143 D1150">
    <cfRule type="expression" dxfId="2295" priority="46939">
      <formula>$B1143="Arribado"</formula>
    </cfRule>
    <cfRule type="expression" dxfId="2298" priority="46928">
      <formula>$B1143="Cancelado"</formula>
    </cfRule>
    <cfRule type="expression" dxfId="2296" priority="46930">
      <formula>$B1143="Solicitado"</formula>
    </cfRule>
    <cfRule type="expression" dxfId="2302" priority="46924">
      <formula>$B1143="Liberado"</formula>
    </cfRule>
    <cfRule type="expression" dxfId="2301" priority="46925">
      <formula>$B1143="Descargado"</formula>
    </cfRule>
    <cfRule type="expression" dxfId="2300" priority="46926">
      <formula>$B1143="Frontera"</formula>
    </cfRule>
    <cfRule type="expression" dxfId="2299" priority="46927">
      <formula>$B1143="Cargado"</formula>
    </cfRule>
    <cfRule type="expression" dxfId="2295" priority="46931">
      <formula>$B1143="Arribado"</formula>
    </cfRule>
    <cfRule type="expression" dxfId="2302" priority="46932">
      <formula>$B1143="Liberado"</formula>
    </cfRule>
    <cfRule type="expression" dxfId="2301" priority="46933">
      <formula>$B1143="Descargado"</formula>
    </cfRule>
    <cfRule type="expression" dxfId="2300" priority="46934">
      <formula>$B1143="Frontera"</formula>
    </cfRule>
    <cfRule type="expression" dxfId="2299" priority="46935">
      <formula>$B1143="Cargado"</formula>
    </cfRule>
    <cfRule type="expression" dxfId="2298" priority="46936">
      <formula>$B1143="Cancelado"</formula>
    </cfRule>
    <cfRule type="expression" dxfId="2" priority="46937">
      <formula>$B1143="Confirmado"</formula>
    </cfRule>
    <cfRule type="expression" dxfId="2" priority="46929">
      <formula>$B1143="Confirmado"</formula>
    </cfRule>
    <cfRule type="expression" dxfId="2296" priority="46938">
      <formula>$B1143="Solicitado"</formula>
    </cfRule>
  </conditionalFormatting>
  <conditionalFormatting sqref="D1152">
    <cfRule type="expression" dxfId="2295" priority="46483">
      <formula>$B1152="Arribado"</formula>
    </cfRule>
    <cfRule type="expression" dxfId="2301" priority="46485">
      <formula>$B1152="Descargado"</formula>
    </cfRule>
    <cfRule type="expression" dxfId="2300" priority="46486">
      <formula>$B1152="Frontera"</formula>
    </cfRule>
    <cfRule type="expression" dxfId="2299" priority="46487">
      <formula>$B1152="Cargado"</formula>
    </cfRule>
    <cfRule type="expression" dxfId="2298" priority="46488">
      <formula>$B1152="Cancelado"</formula>
    </cfRule>
    <cfRule type="expression" dxfId="2" priority="46489">
      <formula>$B1152="Confirmado"</formula>
    </cfRule>
    <cfRule type="expression" dxfId="2296" priority="46490">
      <formula>$B1152="Solicitado"</formula>
    </cfRule>
    <cfRule type="expression" dxfId="2295" priority="46491">
      <formula>$B1152="Arribado"</formula>
    </cfRule>
    <cfRule type="expression" dxfId="2302" priority="46484">
      <formula>$B1152="Liberado"</formula>
    </cfRule>
    <cfRule type="expression" dxfId="2302" priority="46476">
      <formula>$B1152="Liberado"</formula>
    </cfRule>
    <cfRule type="expression" dxfId="2301" priority="46477">
      <formula>$B1152="Descargado"</formula>
    </cfRule>
    <cfRule type="expression" dxfId="2300" priority="46478">
      <formula>$B1152="Frontera"</formula>
    </cfRule>
    <cfRule type="expression" dxfId="2299" priority="46479">
      <formula>$B1152="Cargado"</formula>
    </cfRule>
    <cfRule type="expression" dxfId="2298" priority="46480">
      <formula>$B1152="Cancelado"</formula>
    </cfRule>
    <cfRule type="expression" dxfId="2" priority="46481">
      <formula>$B1152="Confirmado"</formula>
    </cfRule>
    <cfRule type="expression" dxfId="2296" priority="46482">
      <formula>$B1152="Solicitado"</formula>
    </cfRule>
  </conditionalFormatting>
  <conditionalFormatting sqref="D1153:D1156">
    <cfRule type="expression" dxfId="2300" priority="46342">
      <formula>$B1153="Frontera"</formula>
    </cfRule>
    <cfRule type="expression" dxfId="2295" priority="46339">
      <formula>$B1153="Arribado"</formula>
    </cfRule>
    <cfRule type="expression" dxfId="2301" priority="46341">
      <formula>$B1153="Descargado"</formula>
    </cfRule>
    <cfRule type="expression" dxfId="2298" priority="46336">
      <formula>$B1153="Cancelado"</formula>
    </cfRule>
    <cfRule type="expression" dxfId="2295" priority="46347">
      <formula>$B1153="Arribado"</formula>
    </cfRule>
    <cfRule type="expression" dxfId="2302" priority="46332">
      <formula>$B1153="Liberado"</formula>
    </cfRule>
    <cfRule type="expression" dxfId="2296" priority="46346">
      <formula>$B1153="Solicitado"</formula>
    </cfRule>
    <cfRule type="expression" dxfId="2" priority="46345">
      <formula>$B1153="Confirmado"</formula>
    </cfRule>
    <cfRule type="expression" dxfId="2298" priority="46344">
      <formula>$B1153="Cancelado"</formula>
    </cfRule>
    <cfRule type="expression" dxfId="2302" priority="46340">
      <formula>$B1153="Liberado"</formula>
    </cfRule>
    <cfRule type="expression" dxfId="2301" priority="46333">
      <formula>$B1153="Descargado"</formula>
    </cfRule>
    <cfRule type="expression" dxfId="2300" priority="46334">
      <formula>$B1153="Frontera"</formula>
    </cfRule>
    <cfRule type="expression" dxfId="2" priority="46337">
      <formula>$B1153="Confirmado"</formula>
    </cfRule>
    <cfRule type="expression" dxfId="2299" priority="46335">
      <formula>$B1153="Cargado"</formula>
    </cfRule>
    <cfRule type="expression" dxfId="2296" priority="46338">
      <formula>$B1153="Solicitado"</formula>
    </cfRule>
    <cfRule type="expression" dxfId="2299" priority="46343">
      <formula>$B1153="Cargado"</formula>
    </cfRule>
  </conditionalFormatting>
  <conditionalFormatting sqref="D1157">
    <cfRule type="expression" dxfId="2302" priority="46196">
      <formula>$B1157="Liberado"</formula>
    </cfRule>
    <cfRule type="expression" dxfId="2302" priority="46188">
      <formula>$B1157="Liberado"</formula>
    </cfRule>
    <cfRule type="expression" dxfId="2296" priority="46194">
      <formula>$B1157="Solicitado"</formula>
    </cfRule>
    <cfRule type="expression" dxfId="2295" priority="46195">
      <formula>$B1157="Arribado"</formula>
    </cfRule>
    <cfRule type="expression" dxfId="2" priority="46193">
      <formula>$B1157="Confirmado"</formula>
    </cfRule>
    <cfRule type="expression" dxfId="2298" priority="46192">
      <formula>$B1157="Cancelado"</formula>
    </cfRule>
    <cfRule type="expression" dxfId="2299" priority="46191">
      <formula>$B1157="Cargado"</formula>
    </cfRule>
    <cfRule type="expression" dxfId="2295" priority="46203">
      <formula>$B1157="Arribado"</formula>
    </cfRule>
    <cfRule type="expression" dxfId="2301" priority="46197">
      <formula>$B1157="Descargado"</formula>
    </cfRule>
    <cfRule type="expression" dxfId="2" priority="46201">
      <formula>$B1157="Confirmado"</formula>
    </cfRule>
    <cfRule type="expression" dxfId="2298" priority="46200">
      <formula>$B1157="Cancelado"</formula>
    </cfRule>
    <cfRule type="expression" dxfId="2299" priority="46199">
      <formula>$B1157="Cargado"</formula>
    </cfRule>
    <cfRule type="expression" dxfId="2300" priority="46190">
      <formula>$B1157="Frontera"</formula>
    </cfRule>
    <cfRule type="expression" dxfId="2301" priority="46189">
      <formula>$B1157="Descargado"</formula>
    </cfRule>
    <cfRule type="expression" dxfId="2300" priority="46198">
      <formula>$B1157="Frontera"</formula>
    </cfRule>
    <cfRule type="expression" dxfId="2296" priority="46202">
      <formula>$B1157="Solicitado"</formula>
    </cfRule>
  </conditionalFormatting>
  <conditionalFormatting sqref="D1158">
    <cfRule type="expression" dxfId="2298" priority="45888">
      <formula>$B1158="Cancelado"</formula>
    </cfRule>
    <cfRule type="expression" dxfId="2299" priority="45895">
      <formula>$B1158="Cargado"</formula>
    </cfRule>
    <cfRule type="expression" dxfId="2296" priority="45890">
      <formula>$B1158="Solicitado"</formula>
    </cfRule>
    <cfRule type="expression" dxfId="2299" priority="45887">
      <formula>$B1158="Cargado"</formula>
    </cfRule>
    <cfRule type="expression" dxfId="2302" priority="45884">
      <formula>$B1158="Liberado"</formula>
    </cfRule>
    <cfRule type="expression" dxfId="2300" priority="45894">
      <formula>$B1158="Frontera"</formula>
    </cfRule>
    <cfRule type="expression" dxfId="2" priority="45889">
      <formula>$B1158="Confirmado"</formula>
    </cfRule>
    <cfRule type="expression" dxfId="2" priority="45897">
      <formula>$B1158="Confirmado"</formula>
    </cfRule>
    <cfRule type="expression" dxfId="2296" priority="45898">
      <formula>$B1158="Solicitado"</formula>
    </cfRule>
    <cfRule type="expression" dxfId="2295" priority="45891">
      <formula>$B1158="Arribado"</formula>
    </cfRule>
    <cfRule type="expression" dxfId="2300" priority="45886">
      <formula>$B1158="Frontera"</formula>
    </cfRule>
    <cfRule type="expression" dxfId="2301" priority="45885">
      <formula>$B1158="Descargado"</formula>
    </cfRule>
    <cfRule type="expression" dxfId="2298" priority="45896">
      <formula>$B1158="Cancelado"</formula>
    </cfRule>
    <cfRule type="expression" dxfId="2301" priority="45893">
      <formula>$B1158="Descargado"</formula>
    </cfRule>
    <cfRule type="expression" dxfId="2302" priority="45892">
      <formula>$B1158="Liberado"</formula>
    </cfRule>
    <cfRule type="expression" dxfId="2295" priority="45899">
      <formula>$B1158="Arribado"</formula>
    </cfRule>
  </conditionalFormatting>
  <conditionalFormatting sqref="D1159">
    <cfRule type="expression" dxfId="2302" priority="45604">
      <formula>$B1159="Liberado"</formula>
    </cfRule>
    <cfRule type="expression" dxfId="2302" priority="45596">
      <formula>$B1159="Liberado"</formula>
    </cfRule>
    <cfRule type="expression" dxfId="2295" priority="45603">
      <formula>$B1159="Arribado"</formula>
    </cfRule>
    <cfRule type="expression" dxfId="2301" priority="45597">
      <formula>$B1159="Descargado"</formula>
    </cfRule>
    <cfRule type="expression" dxfId="2296" priority="45602">
      <formula>$B1159="Solicitado"</formula>
    </cfRule>
    <cfRule type="expression" dxfId="2301" priority="45605">
      <formula>$B1159="Descargado"</formula>
    </cfRule>
    <cfRule type="expression" dxfId="2300" priority="45606">
      <formula>$B1159="Frontera"</formula>
    </cfRule>
    <cfRule type="expression" dxfId="2299" priority="45607">
      <formula>$B1159="Cargado"</formula>
    </cfRule>
    <cfRule type="expression" dxfId="2298" priority="45608">
      <formula>$B1159="Cancelado"</formula>
    </cfRule>
    <cfRule type="expression" dxfId="2" priority="45609">
      <formula>$B1159="Confirmado"</formula>
    </cfRule>
    <cfRule type="expression" dxfId="2" priority="45601">
      <formula>$B1159="Confirmado"</formula>
    </cfRule>
    <cfRule type="expression" dxfId="2296" priority="45610">
      <formula>$B1159="Solicitado"</formula>
    </cfRule>
    <cfRule type="expression" dxfId="2295" priority="45611">
      <formula>$B1159="Arribado"</formula>
    </cfRule>
    <cfRule type="expression" dxfId="2298" priority="45600">
      <formula>$B1159="Cancelado"</formula>
    </cfRule>
    <cfRule type="expression" dxfId="2299" priority="45599">
      <formula>$B1159="Cargado"</formula>
    </cfRule>
    <cfRule type="expression" dxfId="2300" priority="45598">
      <formula>$B1159="Frontera"</formula>
    </cfRule>
  </conditionalFormatting>
  <conditionalFormatting sqref="D1160">
    <cfRule type="expression" dxfId="2302" priority="45476">
      <formula>$B1160="Liberado"</formula>
    </cfRule>
    <cfRule type="expression" dxfId="2295" priority="45475">
      <formula>$B1160="Arribado"</formula>
    </cfRule>
    <cfRule type="expression" dxfId="2296" priority="45474">
      <formula>$B1160="Solicitado"</formula>
    </cfRule>
    <cfRule type="expression" dxfId="2" priority="45473">
      <formula>$B1160="Confirmado"</formula>
    </cfRule>
    <cfRule type="expression" dxfId="2298" priority="45472">
      <formula>$B1160="Cancelado"</formula>
    </cfRule>
    <cfRule type="expression" dxfId="2299" priority="45471">
      <formula>$B1160="Cargado"</formula>
    </cfRule>
    <cfRule type="expression" dxfId="2300" priority="45470">
      <formula>$B1160="Frontera"</formula>
    </cfRule>
    <cfRule type="expression" dxfId="2301" priority="45469">
      <formula>$B1160="Descargado"</formula>
    </cfRule>
    <cfRule type="expression" dxfId="2295" priority="45483">
      <formula>$B1160="Arribado"</formula>
    </cfRule>
    <cfRule type="expression" dxfId="2296" priority="45482">
      <formula>$B1160="Solicitado"</formula>
    </cfRule>
    <cfRule type="expression" dxfId="2300" priority="45478">
      <formula>$B1160="Frontera"</formula>
    </cfRule>
    <cfRule type="expression" dxfId="2" priority="45481">
      <formula>$B1160="Confirmado"</formula>
    </cfRule>
    <cfRule type="expression" dxfId="2298" priority="45480">
      <formula>$B1160="Cancelado"</formula>
    </cfRule>
    <cfRule type="expression" dxfId="2302" priority="45468">
      <formula>$B1160="Liberado"</formula>
    </cfRule>
    <cfRule type="expression" dxfId="2299" priority="45479">
      <formula>$B1160="Cargado"</formula>
    </cfRule>
    <cfRule type="expression" dxfId="2301" priority="45477">
      <formula>$B1160="Descargado"</formula>
    </cfRule>
  </conditionalFormatting>
  <conditionalFormatting sqref="D1161">
    <cfRule type="expression" dxfId="2" priority="45321">
      <formula>$B1161="Confirmado"</formula>
    </cfRule>
    <cfRule type="expression" dxfId="2302" priority="45316">
      <formula>$B1161="Liberado"</formula>
    </cfRule>
    <cfRule type="expression" dxfId="2295" priority="45315">
      <formula>$B1161="Arribado"</formula>
    </cfRule>
    <cfRule type="expression" dxfId="2300" priority="45318">
      <formula>$B1161="Frontera"</formula>
    </cfRule>
    <cfRule type="expression" dxfId="2300" priority="45310">
      <formula>$B1161="Frontera"</formula>
    </cfRule>
    <cfRule type="expression" dxfId="2298" priority="45320">
      <formula>$B1161="Cancelado"</formula>
    </cfRule>
    <cfRule type="expression" dxfId="2301" priority="45309">
      <formula>$B1161="Descargado"</formula>
    </cfRule>
    <cfRule type="expression" dxfId="2296" priority="45322">
      <formula>$B1161="Solicitado"</formula>
    </cfRule>
    <cfRule type="expression" dxfId="2" priority="45313">
      <formula>$B1161="Confirmado"</formula>
    </cfRule>
    <cfRule type="expression" dxfId="2298" priority="45312">
      <formula>$B1161="Cancelado"</formula>
    </cfRule>
    <cfRule type="expression" dxfId="2299" priority="45311">
      <formula>$B1161="Cargado"</formula>
    </cfRule>
    <cfRule type="expression" dxfId="2295" priority="45323">
      <formula>$B1161="Arribado"</formula>
    </cfRule>
    <cfRule type="expression" dxfId="2296" priority="45314">
      <formula>$B1161="Solicitado"</formula>
    </cfRule>
    <cfRule type="expression" dxfId="2299" priority="45319">
      <formula>$B1161="Cargado"</formula>
    </cfRule>
    <cfRule type="expression" dxfId="2302" priority="45308">
      <formula>$B1161="Liberado"</formula>
    </cfRule>
    <cfRule type="expression" dxfId="2301" priority="45317">
      <formula>$B1161="Descargado"</formula>
    </cfRule>
  </conditionalFormatting>
  <conditionalFormatting sqref="D1162">
    <cfRule type="expression" dxfId="2298" priority="45192">
      <formula>$B1162="Cancelado"</formula>
    </cfRule>
    <cfRule type="expression" dxfId="2" priority="45193">
      <formula>$B1162="Confirmado"</formula>
    </cfRule>
    <cfRule type="expression" dxfId="2296" priority="45194">
      <formula>$B1162="Solicitado"</formula>
    </cfRule>
    <cfRule type="expression" dxfId="2295" priority="45195">
      <formula>$B1162="Arribado"</formula>
    </cfRule>
    <cfRule type="expression" dxfId="2299" priority="45183">
      <formula>$B1162="Cargado"</formula>
    </cfRule>
    <cfRule type="expression" dxfId="2300" priority="45182">
      <formula>$B1162="Frontera"</formula>
    </cfRule>
    <cfRule type="expression" dxfId="2301" priority="45181">
      <formula>$B1162="Descargado"</formula>
    </cfRule>
    <cfRule type="expression" dxfId="2302" priority="45180">
      <formula>$B1162="Liberado"</formula>
    </cfRule>
    <cfRule type="expression" dxfId="2302" priority="45188">
      <formula>$B1162="Liberado"</formula>
    </cfRule>
    <cfRule type="expression" dxfId="2301" priority="45189">
      <formula>$B1162="Descargado"</formula>
    </cfRule>
    <cfRule type="expression" dxfId="2300" priority="45190">
      <formula>$B1162="Frontera"</formula>
    </cfRule>
    <cfRule type="expression" dxfId="2299" priority="45191">
      <formula>$B1162="Cargado"</formula>
    </cfRule>
    <cfRule type="expression" dxfId="2295" priority="45187">
      <formula>$B1162="Arribado"</formula>
    </cfRule>
    <cfRule type="expression" dxfId="2296" priority="45186">
      <formula>$B1162="Solicitado"</formula>
    </cfRule>
    <cfRule type="expression" dxfId="2" priority="45185">
      <formula>$B1162="Confirmado"</formula>
    </cfRule>
    <cfRule type="expression" dxfId="2298" priority="45184">
      <formula>$B1162="Cancelado"</formula>
    </cfRule>
  </conditionalFormatting>
  <conditionalFormatting sqref="D1163">
    <cfRule type="expression" dxfId="2298" priority="45024">
      <formula>$B1163="Cancelado"</formula>
    </cfRule>
    <cfRule type="expression" dxfId="2" priority="45025">
      <formula>$B1163="Confirmado"</formula>
    </cfRule>
    <cfRule type="expression" dxfId="2296" priority="45026">
      <formula>$B1163="Solicitado"</formula>
    </cfRule>
    <cfRule type="expression" dxfId="2295" priority="45027">
      <formula>$B1163="Arribado"</formula>
    </cfRule>
    <cfRule type="expression" dxfId="2302" priority="45028">
      <formula>$B1163="Liberado"</formula>
    </cfRule>
    <cfRule type="expression" dxfId="2301" priority="45029">
      <formula>$B1163="Descargado"</formula>
    </cfRule>
    <cfRule type="expression" dxfId="2300" priority="45030">
      <formula>$B1163="Frontera"</formula>
    </cfRule>
    <cfRule type="expression" dxfId="2299" priority="45031">
      <formula>$B1163="Cargado"</formula>
    </cfRule>
    <cfRule type="expression" dxfId="2300" priority="45022">
      <formula>$B1163="Frontera"</formula>
    </cfRule>
    <cfRule type="expression" dxfId="2299" priority="45023">
      <formula>$B1163="Cargado"</formula>
    </cfRule>
    <cfRule type="expression" dxfId="2302" priority="45020">
      <formula>$B1163="Liberado"</formula>
    </cfRule>
    <cfRule type="expression" dxfId="2301" priority="45021">
      <formula>$B1163="Descargado"</formula>
    </cfRule>
    <cfRule type="expression" dxfId="2296" priority="45034">
      <formula>$B1163="Solicitado"</formula>
    </cfRule>
    <cfRule type="expression" dxfId="2" priority="45033">
      <formula>$B1163="Confirmado"</formula>
    </cfRule>
    <cfRule type="expression" dxfId="2295" priority="45035">
      <formula>$B1163="Arribado"</formula>
    </cfRule>
    <cfRule type="expression" dxfId="2298" priority="45032">
      <formula>$B1163="Cancelado"</formula>
    </cfRule>
  </conditionalFormatting>
  <conditionalFormatting sqref="D1164">
    <cfRule type="expression" dxfId="2298" priority="44896">
      <formula>$B1164="Cancelado"</formula>
    </cfRule>
    <cfRule type="expression" dxfId="2299" priority="44895">
      <formula>$B1164="Cargado"</formula>
    </cfRule>
    <cfRule type="expression" dxfId="2300" priority="44894">
      <formula>$B1164="Frontera"</formula>
    </cfRule>
    <cfRule type="expression" dxfId="2301" priority="44893">
      <formula>$B1164="Descargado"</formula>
    </cfRule>
    <cfRule type="expression" dxfId="2302" priority="44892">
      <formula>$B1164="Liberado"</formula>
    </cfRule>
    <cfRule type="expression" dxfId="2295" priority="44899">
      <formula>$B1164="Arribado"</formula>
    </cfRule>
    <cfRule type="expression" dxfId="2302" priority="44900">
      <formula>$B1164="Liberado"</formula>
    </cfRule>
    <cfRule type="expression" dxfId="2295" priority="44907">
      <formula>$B1164="Arribado"</formula>
    </cfRule>
    <cfRule type="expression" dxfId="2" priority="44905">
      <formula>$B1164="Confirmado"</formula>
    </cfRule>
    <cfRule type="expression" dxfId="2298" priority="44904">
      <formula>$B1164="Cancelado"</formula>
    </cfRule>
    <cfRule type="expression" dxfId="2299" priority="44903">
      <formula>$B1164="Cargado"</formula>
    </cfRule>
    <cfRule type="expression" dxfId="2296" priority="44906">
      <formula>$B1164="Solicitado"</formula>
    </cfRule>
    <cfRule type="expression" dxfId="2300" priority="44902">
      <formula>$B1164="Frontera"</formula>
    </cfRule>
    <cfRule type="expression" dxfId="2301" priority="44901">
      <formula>$B1164="Descargado"</formula>
    </cfRule>
    <cfRule type="expression" dxfId="2296" priority="44898">
      <formula>$B1164="Solicitado"</formula>
    </cfRule>
    <cfRule type="expression" dxfId="2" priority="44897">
      <formula>$B1164="Confirmado"</formula>
    </cfRule>
  </conditionalFormatting>
  <conditionalFormatting sqref="D1165">
    <cfRule type="expression" dxfId="2295" priority="44747">
      <formula>$B1165="Arribado"</formula>
    </cfRule>
    <cfRule type="expression" dxfId="2296" priority="44746">
      <formula>$B1165="Solicitado"</formula>
    </cfRule>
    <cfRule type="expression" dxfId="2298" priority="44736">
      <formula>$B1165="Cancelado"</formula>
    </cfRule>
    <cfRule type="expression" dxfId="2" priority="44737">
      <formula>$B1165="Confirmado"</formula>
    </cfRule>
    <cfRule type="expression" dxfId="2300" priority="44734">
      <formula>$B1165="Frontera"</formula>
    </cfRule>
    <cfRule type="expression" dxfId="2301" priority="44733">
      <formula>$B1165="Descargado"</formula>
    </cfRule>
    <cfRule type="expression" dxfId="2302" priority="44732">
      <formula>$B1165="Liberado"</formula>
    </cfRule>
    <cfRule type="expression" dxfId="2299" priority="44735">
      <formula>$B1165="Cargado"</formula>
    </cfRule>
    <cfRule type="expression" dxfId="2299" priority="44743">
      <formula>$B1165="Cargado"</formula>
    </cfRule>
    <cfRule type="expression" dxfId="2301" priority="44741">
      <formula>$B1165="Descargado"</formula>
    </cfRule>
    <cfRule type="expression" dxfId="2302" priority="44740">
      <formula>$B1165="Liberado"</formula>
    </cfRule>
    <cfRule type="expression" dxfId="2295" priority="44739">
      <formula>$B1165="Arribado"</formula>
    </cfRule>
    <cfRule type="expression" dxfId="2296" priority="44738">
      <formula>$B1165="Solicitado"</formula>
    </cfRule>
    <cfRule type="expression" dxfId="2298" priority="44744">
      <formula>$B1165="Cancelado"</formula>
    </cfRule>
    <cfRule type="expression" dxfId="2" priority="44745">
      <formula>$B1165="Confirmado"</formula>
    </cfRule>
    <cfRule type="expression" dxfId="2300" priority="44742">
      <formula>$B1165="Frontera"</formula>
    </cfRule>
  </conditionalFormatting>
  <conditionalFormatting sqref="D1166">
    <cfRule type="expression" dxfId="2" priority="44609">
      <formula>$B1166="Confirmado"</formula>
    </cfRule>
    <cfRule type="expression" dxfId="2298" priority="44608">
      <formula>$B1166="Cancelado"</formula>
    </cfRule>
    <cfRule type="expression" dxfId="2299" priority="44607">
      <formula>$B1166="Cargado"</formula>
    </cfRule>
    <cfRule type="expression" dxfId="2301" priority="44605">
      <formula>$B1166="Descargado"</formula>
    </cfRule>
    <cfRule type="expression" dxfId="2302" priority="44604">
      <formula>$B1166="Liberado"</formula>
    </cfRule>
    <cfRule type="expression" dxfId="2" priority="44617">
      <formula>$B1166="Confirmado"</formula>
    </cfRule>
    <cfRule type="expression" dxfId="2296" priority="44618">
      <formula>$B1166="Solicitado"</formula>
    </cfRule>
    <cfRule type="expression" dxfId="2296" priority="44610">
      <formula>$B1166="Solicitado"</formula>
    </cfRule>
    <cfRule type="expression" dxfId="2299" priority="44615">
      <formula>$B1166="Cargado"</formula>
    </cfRule>
    <cfRule type="expression" dxfId="2300" priority="44614">
      <formula>$B1166="Frontera"</formula>
    </cfRule>
    <cfRule type="expression" dxfId="2300" priority="44606">
      <formula>$B1166="Frontera"</formula>
    </cfRule>
    <cfRule type="expression" dxfId="2301" priority="44613">
      <formula>$B1166="Descargado"</formula>
    </cfRule>
    <cfRule type="expression" dxfId="2302" priority="44612">
      <formula>$B1166="Liberado"</formula>
    </cfRule>
    <cfRule type="expression" dxfId="2295" priority="44611">
      <formula>$B1166="Arribado"</formula>
    </cfRule>
    <cfRule type="expression" dxfId="2295" priority="44619">
      <formula>$B1166="Arribado"</formula>
    </cfRule>
    <cfRule type="expression" dxfId="2298" priority="44616">
      <formula>$B1166="Cancelado"</formula>
    </cfRule>
  </conditionalFormatting>
  <conditionalFormatting sqref="D1167">
    <cfRule type="expression" dxfId="2" priority="44457">
      <formula>$B1167="Confirmado"</formula>
    </cfRule>
    <cfRule type="expression" dxfId="2298" priority="44456">
      <formula>$B1167="Cancelado"</formula>
    </cfRule>
    <cfRule type="expression" dxfId="2299" priority="44455">
      <formula>$B1167="Cargado"</formula>
    </cfRule>
    <cfRule type="expression" dxfId="2300" priority="44454">
      <formula>$B1167="Frontera"</formula>
    </cfRule>
    <cfRule type="expression" dxfId="2301" priority="44453">
      <formula>$B1167="Descargado"</formula>
    </cfRule>
    <cfRule type="expression" dxfId="2298" priority="44448">
      <formula>$B1167="Cancelado"</formula>
    </cfRule>
    <cfRule type="expression" dxfId="2299" priority="44447">
      <formula>$B1167="Cargado"</formula>
    </cfRule>
    <cfRule type="expression" dxfId="2300" priority="44446">
      <formula>$B1167="Frontera"</formula>
    </cfRule>
    <cfRule type="expression" dxfId="2301" priority="44445">
      <formula>$B1167="Descargado"</formula>
    </cfRule>
    <cfRule type="expression" dxfId="2302" priority="44444">
      <formula>$B1167="Liberado"</formula>
    </cfRule>
    <cfRule type="expression" dxfId="2302" priority="44452">
      <formula>$B1167="Liberado"</formula>
    </cfRule>
    <cfRule type="expression" dxfId="2295" priority="44451">
      <formula>$B1167="Arribado"</formula>
    </cfRule>
    <cfRule type="expression" dxfId="2296" priority="44450">
      <formula>$B1167="Solicitado"</formula>
    </cfRule>
    <cfRule type="expression" dxfId="2" priority="44449">
      <formula>$B1167="Confirmado"</formula>
    </cfRule>
    <cfRule type="expression" dxfId="2295" priority="44459">
      <formula>$B1167="Arribado"</formula>
    </cfRule>
    <cfRule type="expression" dxfId="2296" priority="44458">
      <formula>$B1167="Solicitado"</formula>
    </cfRule>
  </conditionalFormatting>
  <conditionalFormatting sqref="D1168">
    <cfRule type="expression" dxfId="2302" priority="44316">
      <formula>$B1168="Liberado"</formula>
    </cfRule>
    <cfRule type="expression" dxfId="2298" priority="44328">
      <formula>$B1168="Cancelado"</formula>
    </cfRule>
    <cfRule type="expression" dxfId="2299" priority="44327">
      <formula>$B1168="Cargado"</formula>
    </cfRule>
    <cfRule type="expression" dxfId="2300" priority="44326">
      <formula>$B1168="Frontera"</formula>
    </cfRule>
    <cfRule type="expression" dxfId="2301" priority="44325">
      <formula>$B1168="Descargado"</formula>
    </cfRule>
    <cfRule type="expression" dxfId="2" priority="44321">
      <formula>$B1168="Confirmado"</formula>
    </cfRule>
    <cfRule type="expression" dxfId="2299" priority="44319">
      <formula>$B1168="Cargado"</formula>
    </cfRule>
    <cfRule type="expression" dxfId="2302" priority="44324">
      <formula>$B1168="Liberado"</formula>
    </cfRule>
    <cfRule type="expression" dxfId="2295" priority="44323">
      <formula>$B1168="Arribado"</formula>
    </cfRule>
    <cfRule type="expression" dxfId="2296" priority="44322">
      <formula>$B1168="Solicitado"</formula>
    </cfRule>
    <cfRule type="expression" dxfId="2298" priority="44320">
      <formula>$B1168="Cancelado"</formula>
    </cfRule>
    <cfRule type="expression" dxfId="2300" priority="44318">
      <formula>$B1168="Frontera"</formula>
    </cfRule>
    <cfRule type="expression" dxfId="2295" priority="44331">
      <formula>$B1168="Arribado"</formula>
    </cfRule>
    <cfRule type="expression" dxfId="2301" priority="44317">
      <formula>$B1168="Descargado"</formula>
    </cfRule>
    <cfRule type="expression" dxfId="2296" priority="44330">
      <formula>$B1168="Solicitado"</formula>
    </cfRule>
    <cfRule type="expression" dxfId="2" priority="44329">
      <formula>$B1168="Confirmado"</formula>
    </cfRule>
  </conditionalFormatting>
  <conditionalFormatting sqref="D1169">
    <cfRule type="expression" dxfId="2295" priority="44171">
      <formula>$B1169="Arribado"</formula>
    </cfRule>
    <cfRule type="expression" dxfId="2300" priority="44166">
      <formula>$B1169="Frontera"</formula>
    </cfRule>
    <cfRule type="expression" dxfId="2301" priority="44165">
      <formula>$B1169="Descargado"</formula>
    </cfRule>
    <cfRule type="expression" dxfId="2302" priority="44164">
      <formula>$B1169="Liberado"</formula>
    </cfRule>
    <cfRule type="expression" dxfId="2296" priority="44170">
      <formula>$B1169="Solicitado"</formula>
    </cfRule>
    <cfRule type="expression" dxfId="2302" priority="44156">
      <formula>$B1169="Liberado"</formula>
    </cfRule>
    <cfRule type="expression" dxfId="2" priority="44169">
      <formula>$B1169="Confirmado"</formula>
    </cfRule>
    <cfRule type="expression" dxfId="2298" priority="44168">
      <formula>$B1169="Cancelado"</formula>
    </cfRule>
    <cfRule type="expression" dxfId="2299" priority="44167">
      <formula>$B1169="Cargado"</formula>
    </cfRule>
    <cfRule type="expression" dxfId="2296" priority="44162">
      <formula>$B1169="Solicitado"</formula>
    </cfRule>
    <cfRule type="expression" dxfId="2" priority="44161">
      <formula>$B1169="Confirmado"</formula>
    </cfRule>
    <cfRule type="expression" dxfId="2298" priority="44160">
      <formula>$B1169="Cancelado"</formula>
    </cfRule>
    <cfRule type="expression" dxfId="2299" priority="44159">
      <formula>$B1169="Cargado"</formula>
    </cfRule>
    <cfRule type="expression" dxfId="2300" priority="44158">
      <formula>$B1169="Frontera"</formula>
    </cfRule>
    <cfRule type="expression" dxfId="2295" priority="44163">
      <formula>$B1169="Arribado"</formula>
    </cfRule>
    <cfRule type="expression" dxfId="2301" priority="44157">
      <formula>$B1169="Descargado"</formula>
    </cfRule>
  </conditionalFormatting>
  <conditionalFormatting sqref="D1170">
    <cfRule type="expression" dxfId="2301" priority="44037">
      <formula>$B1170="Descargado"</formula>
    </cfRule>
    <cfRule type="expression" dxfId="2301" priority="44029">
      <formula>$B1170="Descargado"</formula>
    </cfRule>
    <cfRule type="expression" dxfId="2300" priority="44030">
      <formula>$B1170="Frontera"</formula>
    </cfRule>
    <cfRule type="expression" dxfId="2299" priority="44031">
      <formula>$B1170="Cargado"</formula>
    </cfRule>
    <cfRule type="expression" dxfId="2295" priority="44043">
      <formula>$B1170="Arribado"</formula>
    </cfRule>
    <cfRule type="expression" dxfId="2" priority="44041">
      <formula>$B1170="Confirmado"</formula>
    </cfRule>
    <cfRule type="expression" dxfId="2298" priority="44040">
      <formula>$B1170="Cancelado"</formula>
    </cfRule>
    <cfRule type="expression" dxfId="2299" priority="44039">
      <formula>$B1170="Cargado"</formula>
    </cfRule>
    <cfRule type="expression" dxfId="2295" priority="44035">
      <formula>$B1170="Arribado"</formula>
    </cfRule>
    <cfRule type="expression" dxfId="2300" priority="44038">
      <formula>$B1170="Frontera"</formula>
    </cfRule>
    <cfRule type="expression" dxfId="2296" priority="44042">
      <formula>$B1170="Solicitado"</formula>
    </cfRule>
    <cfRule type="expression" dxfId="2302" priority="44036">
      <formula>$B1170="Liberado"</formula>
    </cfRule>
    <cfRule type="expression" dxfId="2" priority="44033">
      <formula>$B1170="Confirmado"</formula>
    </cfRule>
    <cfRule type="expression" dxfId="2298" priority="44032">
      <formula>$B1170="Cancelado"</formula>
    </cfRule>
    <cfRule type="expression" dxfId="2296" priority="44034">
      <formula>$B1170="Solicitado"</formula>
    </cfRule>
    <cfRule type="expression" dxfId="2302" priority="44028">
      <formula>$B1170="Liberado"</formula>
    </cfRule>
  </conditionalFormatting>
  <conditionalFormatting sqref="D1171">
    <cfRule type="expression" dxfId="2296" priority="43898">
      <formula>$B1171="Solicitado"</formula>
    </cfRule>
    <cfRule type="expression" dxfId="2" priority="43897">
      <formula>$B1171="Confirmado"</formula>
    </cfRule>
    <cfRule type="expression" dxfId="2300" priority="43894">
      <formula>$B1171="Frontera"</formula>
    </cfRule>
    <cfRule type="expression" dxfId="2" priority="43889">
      <formula>$B1171="Confirmado"</formula>
    </cfRule>
    <cfRule type="expression" dxfId="2298" priority="43888">
      <formula>$B1171="Cancelado"</formula>
    </cfRule>
    <cfRule type="expression" dxfId="2299" priority="43887">
      <formula>$B1171="Cargado"</formula>
    </cfRule>
    <cfRule type="expression" dxfId="2298" priority="43896">
      <formula>$B1171="Cancelado"</formula>
    </cfRule>
    <cfRule type="expression" dxfId="2295" priority="43899">
      <formula>$B1171="Arribado"</formula>
    </cfRule>
    <cfRule type="expression" dxfId="2302" priority="43892">
      <formula>$B1171="Liberado"</formula>
    </cfRule>
    <cfRule type="expression" dxfId="2302" priority="43884">
      <formula>$B1171="Liberado"</formula>
    </cfRule>
    <cfRule type="expression" dxfId="2300" priority="43886">
      <formula>$B1171="Frontera"</formula>
    </cfRule>
    <cfRule type="expression" dxfId="2296" priority="43890">
      <formula>$B1171="Solicitado"</formula>
    </cfRule>
    <cfRule type="expression" dxfId="2295" priority="43891">
      <formula>$B1171="Arribado"</formula>
    </cfRule>
    <cfRule type="expression" dxfId="2301" priority="43893">
      <formula>$B1171="Descargado"</formula>
    </cfRule>
    <cfRule type="expression" dxfId="2299" priority="43895">
      <formula>$B1171="Cargado"</formula>
    </cfRule>
    <cfRule type="expression" dxfId="2301" priority="43885">
      <formula>$B1171="Descargado"</formula>
    </cfRule>
  </conditionalFormatting>
  <conditionalFormatting sqref="D1172">
    <cfRule type="expression" dxfId="2296" priority="43730">
      <formula>$B1172="Solicitado"</formula>
    </cfRule>
    <cfRule type="expression" dxfId="2302" priority="43716">
      <formula>$B1172="Liberado"</formula>
    </cfRule>
    <cfRule type="expression" dxfId="2301" priority="43717">
      <formula>$B1172="Descargado"</formula>
    </cfRule>
    <cfRule type="expression" dxfId="2" priority="43729">
      <formula>$B1172="Confirmado"</formula>
    </cfRule>
    <cfRule type="expression" dxfId="2298" priority="43728">
      <formula>$B1172="Cancelado"</formula>
    </cfRule>
    <cfRule type="expression" dxfId="2299" priority="43727">
      <formula>$B1172="Cargado"</formula>
    </cfRule>
    <cfRule type="expression" dxfId="2295" priority="43731">
      <formula>$B1172="Arribado"</formula>
    </cfRule>
    <cfRule type="expression" dxfId="2300" priority="43718">
      <formula>$B1172="Frontera"</formula>
    </cfRule>
    <cfRule type="expression" dxfId="2300" priority="43726">
      <formula>$B1172="Frontera"</formula>
    </cfRule>
    <cfRule type="expression" dxfId="2301" priority="43725">
      <formula>$B1172="Descargado"</formula>
    </cfRule>
    <cfRule type="expression" dxfId="2302" priority="43724">
      <formula>$B1172="Liberado"</formula>
    </cfRule>
    <cfRule type="expression" dxfId="2295" priority="43723">
      <formula>$B1172="Arribado"</formula>
    </cfRule>
    <cfRule type="expression" dxfId="2296" priority="43722">
      <formula>$B1172="Solicitado"</formula>
    </cfRule>
    <cfRule type="expression" dxfId="2" priority="43721">
      <formula>$B1172="Confirmado"</formula>
    </cfRule>
    <cfRule type="expression" dxfId="2298" priority="43720">
      <formula>$B1172="Cancelado"</formula>
    </cfRule>
    <cfRule type="expression" dxfId="2299" priority="43719">
      <formula>$B1172="Cargado"</formula>
    </cfRule>
  </conditionalFormatting>
  <conditionalFormatting sqref="D1173:D1176">
    <cfRule type="expression" dxfId="2298" priority="43448">
      <formula>$B1173="Cancelado"</formula>
    </cfRule>
    <cfRule type="expression" dxfId="2301" priority="43453">
      <formula>$B1173="Descargado"</formula>
    </cfRule>
    <cfRule type="expression" dxfId="2302" priority="43452">
      <formula>$B1173="Liberado"</formula>
    </cfRule>
    <cfRule type="expression" dxfId="2" priority="43457">
      <formula>$B1173="Confirmado"</formula>
    </cfRule>
    <cfRule type="expression" dxfId="2" priority="43449">
      <formula>$B1173="Confirmado"</formula>
    </cfRule>
    <cfRule type="expression" dxfId="2296" priority="43458">
      <formula>$B1173="Solicitado"</formula>
    </cfRule>
    <cfRule type="expression" dxfId="2296" priority="43450">
      <formula>$B1173="Solicitado"</formula>
    </cfRule>
    <cfRule type="expression" dxfId="2299" priority="43447">
      <formula>$B1173="Cargado"</formula>
    </cfRule>
    <cfRule type="expression" dxfId="2295" priority="43451">
      <formula>$B1173="Arribado"</formula>
    </cfRule>
    <cfRule type="expression" dxfId="2300" priority="43446">
      <formula>$B1173="Frontera"</formula>
    </cfRule>
    <cfRule type="expression" dxfId="2298" priority="43456">
      <formula>$B1173="Cancelado"</formula>
    </cfRule>
    <cfRule type="expression" dxfId="2299" priority="43455">
      <formula>$B1173="Cargado"</formula>
    </cfRule>
    <cfRule type="expression" dxfId="2300" priority="43454">
      <formula>$B1173="Frontera"</formula>
    </cfRule>
    <cfRule type="expression" dxfId="2295" priority="43459">
      <formula>$B1173="Arribado"</formula>
    </cfRule>
    <cfRule type="expression" dxfId="2301" priority="43445">
      <formula>$B1173="Descargado"</formula>
    </cfRule>
    <cfRule type="expression" dxfId="2302" priority="43444">
      <formula>$B1173="Liberado"</formula>
    </cfRule>
  </conditionalFormatting>
  <conditionalFormatting sqref="D1177">
    <cfRule type="expression" dxfId="2296" priority="43314">
      <formula>$B1177="Solicitado"</formula>
    </cfRule>
    <cfRule type="expression" dxfId="2" priority="43305">
      <formula>$B1177="Confirmado"</formula>
    </cfRule>
    <cfRule type="expression" dxfId="2298" priority="43312">
      <formula>$B1177="Cancelado"</formula>
    </cfRule>
    <cfRule type="expression" dxfId="2" priority="43313">
      <formula>$B1177="Confirmado"</formula>
    </cfRule>
    <cfRule type="expression" dxfId="2298" priority="43304">
      <formula>$B1177="Cancelado"</formula>
    </cfRule>
    <cfRule type="expression" dxfId="2299" priority="43303">
      <formula>$B1177="Cargado"</formula>
    </cfRule>
    <cfRule type="expression" dxfId="2300" priority="43302">
      <formula>$B1177="Frontera"</formula>
    </cfRule>
    <cfRule type="expression" dxfId="2301" priority="43301">
      <formula>$B1177="Descargado"</formula>
    </cfRule>
    <cfRule type="expression" dxfId="2302" priority="43300">
      <formula>$B1177="Liberado"</formula>
    </cfRule>
    <cfRule type="expression" dxfId="2295" priority="43315">
      <formula>$B1177="Arribado"</formula>
    </cfRule>
    <cfRule type="expression" dxfId="2295" priority="43307">
      <formula>$B1177="Arribado"</formula>
    </cfRule>
    <cfRule type="expression" dxfId="2302" priority="43308">
      <formula>$B1177="Liberado"</formula>
    </cfRule>
    <cfRule type="expression" dxfId="2301" priority="43309">
      <formula>$B1177="Descargado"</formula>
    </cfRule>
    <cfRule type="expression" dxfId="2300" priority="43310">
      <formula>$B1177="Frontera"</formula>
    </cfRule>
    <cfRule type="expression" dxfId="2296" priority="43306">
      <formula>$B1177="Solicitado"</formula>
    </cfRule>
    <cfRule type="expression" dxfId="2299" priority="43311">
      <formula>$B1177="Cargado"</formula>
    </cfRule>
  </conditionalFormatting>
  <conditionalFormatting sqref="D1178">
    <cfRule type="expression" dxfId="2298" priority="43112">
      <formula>$B1178="Cancelado"</formula>
    </cfRule>
    <cfRule type="expression" dxfId="2" priority="43113">
      <formula>$B1178="Confirmado"</formula>
    </cfRule>
    <cfRule type="expression" dxfId="2296" priority="43114">
      <formula>$B1178="Solicitado"</formula>
    </cfRule>
    <cfRule type="expression" dxfId="2295" priority="43115">
      <formula>$B1178="Arribado"</formula>
    </cfRule>
    <cfRule type="expression" dxfId="2302" priority="43116">
      <formula>$B1178="Liberado"</formula>
    </cfRule>
    <cfRule type="expression" dxfId="2301" priority="43117">
      <formula>$B1178="Descargado"</formula>
    </cfRule>
    <cfRule type="expression" dxfId="2300" priority="43118">
      <formula>$B1178="Frontera"</formula>
    </cfRule>
    <cfRule type="expression" dxfId="2299" priority="43119">
      <formula>$B1178="Cargado"</formula>
    </cfRule>
    <cfRule type="expression" dxfId="2298" priority="43120">
      <formula>$B1178="Cancelado"</formula>
    </cfRule>
    <cfRule type="expression" dxfId="2296" priority="43122">
      <formula>$B1178="Solicitado"</formula>
    </cfRule>
    <cfRule type="expression" dxfId="2295" priority="43123">
      <formula>$B1178="Arribado"</formula>
    </cfRule>
    <cfRule type="expression" dxfId="2299" priority="43111">
      <formula>$B1178="Cargado"</formula>
    </cfRule>
    <cfRule type="expression" dxfId="2" priority="43121">
      <formula>$B1178="Confirmado"</formula>
    </cfRule>
    <cfRule type="expression" dxfId="2302" priority="43108">
      <formula>$B1178="Liberado"</formula>
    </cfRule>
    <cfRule type="expression" dxfId="2301" priority="43109">
      <formula>$B1178="Descargado"</formula>
    </cfRule>
    <cfRule type="expression" dxfId="2300" priority="43110">
      <formula>$B1178="Frontera"</formula>
    </cfRule>
  </conditionalFormatting>
  <conditionalFormatting sqref="D1179">
    <cfRule type="expression" dxfId="2296" priority="43010">
      <formula>$B1179="Solicitado"</formula>
    </cfRule>
    <cfRule type="expression" dxfId="2" priority="43009">
      <formula>$B1179="Confirmado"</formula>
    </cfRule>
    <cfRule type="expression" dxfId="2295" priority="43003">
      <formula>$B1179="Arribado"</formula>
    </cfRule>
    <cfRule type="expression" dxfId="2296" priority="43002">
      <formula>$B1179="Solicitado"</formula>
    </cfRule>
    <cfRule type="expression" dxfId="2298" priority="43000">
      <formula>$B1179="Cancelado"</formula>
    </cfRule>
    <cfRule type="expression" dxfId="2" priority="43001">
      <formula>$B1179="Confirmado"</formula>
    </cfRule>
    <cfRule type="expression" dxfId="2302" priority="42996">
      <formula>$B1179="Liberado"</formula>
    </cfRule>
    <cfRule type="expression" dxfId="2301" priority="42997">
      <formula>$B1179="Descargado"</formula>
    </cfRule>
    <cfRule type="expression" dxfId="2299" priority="42999">
      <formula>$B1179="Cargado"</formula>
    </cfRule>
    <cfRule type="expression" dxfId="2295" priority="43011">
      <formula>$B1179="Arribado"</formula>
    </cfRule>
    <cfRule type="expression" dxfId="2300" priority="43006">
      <formula>$B1179="Frontera"</formula>
    </cfRule>
    <cfRule type="expression" dxfId="2300" priority="42998">
      <formula>$B1179="Frontera"</formula>
    </cfRule>
    <cfRule type="expression" dxfId="2301" priority="43005">
      <formula>$B1179="Descargado"</formula>
    </cfRule>
    <cfRule type="expression" dxfId="2302" priority="43004">
      <formula>$B1179="Liberado"</formula>
    </cfRule>
    <cfRule type="expression" dxfId="2299" priority="43007">
      <formula>$B1179="Cargado"</formula>
    </cfRule>
    <cfRule type="expression" dxfId="2298" priority="43008">
      <formula>$B1179="Cancelado"</formula>
    </cfRule>
  </conditionalFormatting>
  <conditionalFormatting sqref="D1180">
    <cfRule type="expression" dxfId="2299" priority="42879">
      <formula>$B1180="Cargado"</formula>
    </cfRule>
    <cfRule type="expression" dxfId="2300" priority="42878">
      <formula>$B1180="Frontera"</formula>
    </cfRule>
    <cfRule type="expression" dxfId="2301" priority="42877">
      <formula>$B1180="Descargado"</formula>
    </cfRule>
    <cfRule type="expression" dxfId="2302" priority="42876">
      <formula>$B1180="Liberado"</formula>
    </cfRule>
    <cfRule type="expression" dxfId="2296" priority="42874">
      <formula>$B1180="Solicitado"</formula>
    </cfRule>
    <cfRule type="expression" dxfId="2" priority="42873">
      <formula>$B1180="Confirmado"</formula>
    </cfRule>
    <cfRule type="expression" dxfId="2298" priority="42872">
      <formula>$B1180="Cancelado"</formula>
    </cfRule>
    <cfRule type="expression" dxfId="2295" priority="42883">
      <formula>$B1180="Arribado"</formula>
    </cfRule>
    <cfRule type="expression" dxfId="2299" priority="42871">
      <formula>$B1180="Cargado"</formula>
    </cfRule>
    <cfRule type="expression" dxfId="2301" priority="42869">
      <formula>$B1180="Descargado"</formula>
    </cfRule>
    <cfRule type="expression" dxfId="2302" priority="42868">
      <formula>$B1180="Liberado"</formula>
    </cfRule>
    <cfRule type="expression" dxfId="2296" priority="42882">
      <formula>$B1180="Solicitado"</formula>
    </cfRule>
    <cfRule type="expression" dxfId="2" priority="42881">
      <formula>$B1180="Confirmado"</formula>
    </cfRule>
    <cfRule type="expression" dxfId="2298" priority="42880">
      <formula>$B1180="Cancelado"</formula>
    </cfRule>
    <cfRule type="expression" dxfId="2300" priority="42870">
      <formula>$B1180="Frontera"</formula>
    </cfRule>
    <cfRule type="expression" dxfId="2295" priority="42875">
      <formula>$B1180="Arribado"</formula>
    </cfRule>
  </conditionalFormatting>
  <conditionalFormatting sqref="D1181">
    <cfRule type="expression" dxfId="2302" priority="42732">
      <formula>$B1181="Liberado"</formula>
    </cfRule>
    <cfRule type="expression" dxfId="2300" priority="42742">
      <formula>$B1181="Frontera"</formula>
    </cfRule>
    <cfRule type="expression" dxfId="2298" priority="42736">
      <formula>$B1181="Cancelado"</formula>
    </cfRule>
    <cfRule type="expression" dxfId="2302" priority="42740">
      <formula>$B1181="Liberado"</formula>
    </cfRule>
    <cfRule type="expression" dxfId="2296" priority="42738">
      <formula>$B1181="Solicitado"</formula>
    </cfRule>
    <cfRule type="expression" dxfId="2300" priority="42734">
      <formula>$B1181="Frontera"</formula>
    </cfRule>
    <cfRule type="expression" dxfId="2" priority="42737">
      <formula>$B1181="Confirmado"</formula>
    </cfRule>
    <cfRule type="expression" dxfId="2299" priority="42743">
      <formula>$B1181="Cargado"</formula>
    </cfRule>
    <cfRule type="expression" dxfId="2" priority="42745">
      <formula>$B1181="Confirmado"</formula>
    </cfRule>
    <cfRule type="expression" dxfId="2296" priority="42746">
      <formula>$B1181="Solicitado"</formula>
    </cfRule>
    <cfRule type="expression" dxfId="2295" priority="42747">
      <formula>$B1181="Arribado"</formula>
    </cfRule>
    <cfRule type="expression" dxfId="2298" priority="42744">
      <formula>$B1181="Cancelado"</formula>
    </cfRule>
    <cfRule type="expression" dxfId="2299" priority="42735">
      <formula>$B1181="Cargado"</formula>
    </cfRule>
    <cfRule type="expression" dxfId="2295" priority="42739">
      <formula>$B1181="Arribado"</formula>
    </cfRule>
    <cfRule type="expression" dxfId="2301" priority="42733">
      <formula>$B1181="Descargado"</formula>
    </cfRule>
    <cfRule type="expression" dxfId="2301" priority="42741">
      <formula>$B1181="Descargado"</formula>
    </cfRule>
  </conditionalFormatting>
  <conditionalFormatting sqref="D1182:D1187">
    <cfRule type="expression" dxfId="2" priority="42385">
      <formula>$B1182="Confirmado"</formula>
    </cfRule>
    <cfRule type="expression" dxfId="2296" priority="42386">
      <formula>$B1182="Solicitado"</formula>
    </cfRule>
    <cfRule type="expression" dxfId="2299" priority="42383">
      <formula>$B1182="Cargado"</formula>
    </cfRule>
    <cfRule type="expression" dxfId="2298" priority="42384">
      <formula>$B1182="Cancelado"</formula>
    </cfRule>
    <cfRule type="expression" dxfId="2300" priority="42382">
      <formula>$B1182="Frontera"</formula>
    </cfRule>
    <cfRule type="expression" dxfId="2302" priority="42388">
      <formula>$B1182="Liberado"</formula>
    </cfRule>
    <cfRule type="expression" dxfId="2301" priority="42389">
      <formula>$B1182="Descargado"</formula>
    </cfRule>
    <cfRule type="expression" dxfId="2300" priority="42390">
      <formula>$B1182="Frontera"</formula>
    </cfRule>
    <cfRule type="expression" dxfId="2296" priority="42394">
      <formula>$B1182="Solicitado"</formula>
    </cfRule>
    <cfRule type="expression" dxfId="2302" priority="42380">
      <formula>$B1182="Liberado"</formula>
    </cfRule>
    <cfRule type="expression" dxfId="2299" priority="42391">
      <formula>$B1182="Cargado"</formula>
    </cfRule>
    <cfRule type="expression" dxfId="2301" priority="42381">
      <formula>$B1182="Descargado"</formula>
    </cfRule>
    <cfRule type="expression" dxfId="2298" priority="42392">
      <formula>$B1182="Cancelado"</formula>
    </cfRule>
    <cfRule type="expression" dxfId="2" priority="42393">
      <formula>$B1182="Confirmado"</formula>
    </cfRule>
    <cfRule type="expression" dxfId="2295" priority="42395">
      <formula>$B1182="Arribado"</formula>
    </cfRule>
    <cfRule type="expression" dxfId="2295" priority="42387">
      <formula>$B1182="Arribado"</formula>
    </cfRule>
  </conditionalFormatting>
  <conditionalFormatting sqref="D1188">
    <cfRule type="expression" dxfId="2296" priority="42250">
      <formula>$B1188="Solicitado"</formula>
    </cfRule>
    <cfRule type="expression" dxfId="2295" priority="42251">
      <formula>$B1188="Arribado"</formula>
    </cfRule>
    <cfRule type="expression" dxfId="2302" priority="42244">
      <formula>$B1188="Liberado"</formula>
    </cfRule>
    <cfRule type="expression" dxfId="2" priority="42241">
      <formula>$B1188="Confirmado"</formula>
    </cfRule>
    <cfRule type="expression" dxfId="2300" priority="42246">
      <formula>$B1188="Frontera"</formula>
    </cfRule>
    <cfRule type="expression" dxfId="2301" priority="42245">
      <formula>$B1188="Descargado"</formula>
    </cfRule>
    <cfRule type="expression" dxfId="2298" priority="42240">
      <formula>$B1188="Cancelado"</formula>
    </cfRule>
    <cfRule type="expression" dxfId="2299" priority="42239">
      <formula>$B1188="Cargado"</formula>
    </cfRule>
    <cfRule type="expression" dxfId="2300" priority="42238">
      <formula>$B1188="Frontera"</formula>
    </cfRule>
    <cfRule type="expression" dxfId="2302" priority="42236">
      <formula>$B1188="Liberado"</formula>
    </cfRule>
    <cfRule type="expression" dxfId="2301" priority="42237">
      <formula>$B1188="Descargado"</formula>
    </cfRule>
    <cfRule type="expression" dxfId="2298" priority="42248">
      <formula>$B1188="Cancelado"</formula>
    </cfRule>
    <cfRule type="expression" dxfId="2299" priority="42247">
      <formula>$B1188="Cargado"</formula>
    </cfRule>
    <cfRule type="expression" dxfId="2" priority="42249">
      <formula>$B1188="Confirmado"</formula>
    </cfRule>
    <cfRule type="expression" dxfId="2295" priority="42243">
      <formula>$B1188="Arribado"</formula>
    </cfRule>
    <cfRule type="expression" dxfId="2296" priority="42242">
      <formula>$B1188="Solicitado"</formula>
    </cfRule>
  </conditionalFormatting>
  <conditionalFormatting sqref="D1189">
    <cfRule type="expression" dxfId="2298" priority="42112">
      <formula>$B1189="Cancelado"</formula>
    </cfRule>
    <cfRule type="expression" dxfId="2296" priority="42114">
      <formula>$B1189="Solicitado"</formula>
    </cfRule>
    <cfRule type="expression" dxfId="2" priority="42121">
      <formula>$B1189="Confirmado"</formula>
    </cfRule>
    <cfRule type="expression" dxfId="2" priority="42113">
      <formula>$B1189="Confirmado"</formula>
    </cfRule>
    <cfRule type="expression" dxfId="2302" priority="42116">
      <formula>$B1189="Liberado"</formula>
    </cfRule>
    <cfRule type="expression" dxfId="2301" priority="42117">
      <formula>$B1189="Descargado"</formula>
    </cfRule>
    <cfRule type="expression" dxfId="2300" priority="42118">
      <formula>$B1189="Frontera"</formula>
    </cfRule>
    <cfRule type="expression" dxfId="2298" priority="42120">
      <formula>$B1189="Cancelado"</formula>
    </cfRule>
    <cfRule type="expression" dxfId="2302" priority="42108">
      <formula>$B1189="Liberado"</formula>
    </cfRule>
    <cfRule type="expression" dxfId="2301" priority="42109">
      <formula>$B1189="Descargado"</formula>
    </cfRule>
    <cfRule type="expression" dxfId="2300" priority="42110">
      <formula>$B1189="Frontera"</formula>
    </cfRule>
    <cfRule type="expression" dxfId="2299" priority="42119">
      <formula>$B1189="Cargado"</formula>
    </cfRule>
    <cfRule type="expression" dxfId="2295" priority="42115">
      <formula>$B1189="Arribado"</formula>
    </cfRule>
    <cfRule type="expression" dxfId="2299" priority="42111">
      <formula>$B1189="Cargado"</formula>
    </cfRule>
    <cfRule type="expression" dxfId="2295" priority="42123">
      <formula>$B1189="Arribado"</formula>
    </cfRule>
    <cfRule type="expression" dxfId="2296" priority="42122">
      <formula>$B1189="Solicitado"</formula>
    </cfRule>
  </conditionalFormatting>
  <conditionalFormatting sqref="D1190">
    <cfRule type="expression" dxfId="2296" priority="41994">
      <formula>$B1190="Solicitado"</formula>
    </cfRule>
    <cfRule type="expression" dxfId="2298" priority="41992">
      <formula>$B1190="Cancelado"</formula>
    </cfRule>
    <cfRule type="expression" dxfId="2" priority="41993">
      <formula>$B1190="Confirmado"</formula>
    </cfRule>
    <cfRule type="expression" dxfId="2301" priority="41989">
      <formula>$B1190="Descargado"</formula>
    </cfRule>
    <cfRule type="expression" dxfId="2299" priority="41983">
      <formula>$B1190="Cargado"</formula>
    </cfRule>
    <cfRule type="expression" dxfId="2299" priority="41991">
      <formula>$B1190="Cargado"</formula>
    </cfRule>
    <cfRule type="expression" dxfId="2300" priority="41982">
      <formula>$B1190="Frontera"</formula>
    </cfRule>
    <cfRule type="expression" dxfId="2298" priority="41984">
      <formula>$B1190="Cancelado"</formula>
    </cfRule>
    <cfRule type="expression" dxfId="2" priority="41985">
      <formula>$B1190="Confirmado"</formula>
    </cfRule>
    <cfRule type="expression" dxfId="2296" priority="41986">
      <formula>$B1190="Solicitado"</formula>
    </cfRule>
    <cfRule type="expression" dxfId="2302" priority="41988">
      <formula>$B1190="Liberado"</formula>
    </cfRule>
    <cfRule type="expression" dxfId="2301" priority="41981">
      <formula>$B1190="Descargado"</formula>
    </cfRule>
    <cfRule type="expression" dxfId="2302" priority="41980">
      <formula>$B1190="Liberado"</formula>
    </cfRule>
    <cfRule type="expression" dxfId="2300" priority="41990">
      <formula>$B1190="Frontera"</formula>
    </cfRule>
    <cfRule type="expression" dxfId="2295" priority="41987">
      <formula>$B1190="Arribado"</formula>
    </cfRule>
    <cfRule type="expression" dxfId="2295" priority="41995">
      <formula>$B1190="Arribado"</formula>
    </cfRule>
  </conditionalFormatting>
  <conditionalFormatting sqref="D1191:D1192">
    <cfRule type="expression" dxfId="2298" priority="41808">
      <formula>$B1191="Cancelado"</formula>
    </cfRule>
    <cfRule type="expression" dxfId="2" priority="41809">
      <formula>$B1191="Confirmado"</formula>
    </cfRule>
    <cfRule type="expression" dxfId="2296" priority="41810">
      <formula>$B1191="Solicitado"</formula>
    </cfRule>
    <cfRule type="expression" dxfId="2296" priority="41818">
      <formula>$B1191="Solicitado"</formula>
    </cfRule>
    <cfRule type="expression" dxfId="2295" priority="41819">
      <formula>$B1191="Arribado"</formula>
    </cfRule>
    <cfRule type="expression" dxfId="2301" priority="41805">
      <formula>$B1191="Descargado"</formula>
    </cfRule>
    <cfRule type="expression" dxfId="2299" priority="41815">
      <formula>$B1191="Cargado"</formula>
    </cfRule>
    <cfRule type="expression" dxfId="2298" priority="41816">
      <formula>$B1191="Cancelado"</formula>
    </cfRule>
    <cfRule type="expression" dxfId="2295" priority="41811">
      <formula>$B1191="Arribado"</formula>
    </cfRule>
    <cfRule type="expression" dxfId="2302" priority="41812">
      <formula>$B1191="Liberado"</formula>
    </cfRule>
    <cfRule type="expression" dxfId="2" priority="41817">
      <formula>$B1191="Confirmado"</formula>
    </cfRule>
    <cfRule type="expression" dxfId="2301" priority="41813">
      <formula>$B1191="Descargado"</formula>
    </cfRule>
    <cfRule type="expression" dxfId="2302" priority="41804">
      <formula>$B1191="Liberado"</formula>
    </cfRule>
    <cfRule type="expression" dxfId="2300" priority="41814">
      <formula>$B1191="Frontera"</formula>
    </cfRule>
    <cfRule type="expression" dxfId="2300" priority="41806">
      <formula>$B1191="Frontera"</formula>
    </cfRule>
    <cfRule type="expression" dxfId="2299" priority="41807">
      <formula>$B1191="Cargado"</formula>
    </cfRule>
  </conditionalFormatting>
  <conditionalFormatting sqref="D1193">
    <cfRule type="expression" dxfId="2300" priority="41654">
      <formula>$B1193="Frontera"</formula>
    </cfRule>
    <cfRule type="expression" dxfId="2301" priority="41653">
      <formula>$B1193="Descargado"</formula>
    </cfRule>
    <cfRule type="expression" dxfId="2299" priority="41647">
      <formula>$B1193="Cargado"</formula>
    </cfRule>
    <cfRule type="expression" dxfId="2298" priority="41648">
      <formula>$B1193="Cancelado"</formula>
    </cfRule>
    <cfRule type="expression" dxfId="2300" priority="41646">
      <formula>$B1193="Frontera"</formula>
    </cfRule>
    <cfRule type="expression" dxfId="2295" priority="41659">
      <formula>$B1193="Arribado"</formula>
    </cfRule>
    <cfRule type="expression" dxfId="2296" priority="41658">
      <formula>$B1193="Solicitado"</formula>
    </cfRule>
    <cfRule type="expression" dxfId="2" priority="41649">
      <formula>$B1193="Confirmado"</formula>
    </cfRule>
    <cfRule type="expression" dxfId="2296" priority="41650">
      <formula>$B1193="Solicitado"</formula>
    </cfRule>
    <cfRule type="expression" dxfId="2295" priority="41651">
      <formula>$B1193="Arribado"</formula>
    </cfRule>
    <cfRule type="expression" dxfId="2302" priority="41652">
      <formula>$B1193="Liberado"</formula>
    </cfRule>
    <cfRule type="expression" dxfId="2" priority="41657">
      <formula>$B1193="Confirmado"</formula>
    </cfRule>
    <cfRule type="expression" dxfId="2298" priority="41656">
      <formula>$B1193="Cancelado"</formula>
    </cfRule>
    <cfRule type="expression" dxfId="2302" priority="41644">
      <formula>$B1193="Liberado"</formula>
    </cfRule>
    <cfRule type="expression" dxfId="2301" priority="41645">
      <formula>$B1193="Descargado"</formula>
    </cfRule>
    <cfRule type="expression" dxfId="2299" priority="41655">
      <formula>$B1193="Cargado"</formula>
    </cfRule>
  </conditionalFormatting>
  <conditionalFormatting sqref="D1194:D1199">
    <cfRule type="expression" dxfId="2301" priority="41325">
      <formula>$B1194="Descargado"</formula>
    </cfRule>
    <cfRule type="expression" dxfId="2302" priority="41324">
      <formula>$B1194="Liberado"</formula>
    </cfRule>
    <cfRule type="expression" dxfId="2300" priority="41334">
      <formula>$B1194="Frontera"</formula>
    </cfRule>
    <cfRule type="expression" dxfId="2301" priority="41333">
      <formula>$B1194="Descargado"</formula>
    </cfRule>
    <cfRule type="expression" dxfId="2302" priority="41332">
      <formula>$B1194="Liberado"</formula>
    </cfRule>
    <cfRule type="expression" dxfId="2295" priority="41331">
      <formula>$B1194="Arribado"</formula>
    </cfRule>
    <cfRule type="expression" dxfId="2" priority="41329">
      <formula>$B1194="Confirmado"</formula>
    </cfRule>
    <cfRule type="expression" dxfId="2298" priority="41328">
      <formula>$B1194="Cancelado"</formula>
    </cfRule>
    <cfRule type="expression" dxfId="2299" priority="41335">
      <formula>$B1194="Cargado"</formula>
    </cfRule>
    <cfRule type="expression" dxfId="2298" priority="41336">
      <formula>$B1194="Cancelado"</formula>
    </cfRule>
    <cfRule type="expression" dxfId="2" priority="41337">
      <formula>$B1194="Confirmado"</formula>
    </cfRule>
    <cfRule type="expression" dxfId="2296" priority="41338">
      <formula>$B1194="Solicitado"</formula>
    </cfRule>
    <cfRule type="expression" dxfId="2295" priority="41339">
      <formula>$B1194="Arribado"</formula>
    </cfRule>
    <cfRule type="expression" dxfId="2296" priority="41330">
      <formula>$B1194="Solicitado"</formula>
    </cfRule>
    <cfRule type="expression" dxfId="2299" priority="41327">
      <formula>$B1194="Cargado"</formula>
    </cfRule>
    <cfRule type="expression" dxfId="2300" priority="41326">
      <formula>$B1194="Frontera"</formula>
    </cfRule>
  </conditionalFormatting>
  <conditionalFormatting sqref="D1200">
    <cfRule type="expression" dxfId="2295" priority="41171">
      <formula>$B1200="Arribado"</formula>
    </cfRule>
    <cfRule type="expression" dxfId="2295" priority="41179">
      <formula>$B1200="Arribado"</formula>
    </cfRule>
    <cfRule type="expression" dxfId="2296" priority="41178">
      <formula>$B1200="Solicitado"</formula>
    </cfRule>
    <cfRule type="expression" dxfId="2" priority="41177">
      <formula>$B1200="Confirmado"</formula>
    </cfRule>
    <cfRule type="expression" dxfId="2298" priority="41176">
      <formula>$B1200="Cancelado"</formula>
    </cfRule>
    <cfRule type="expression" dxfId="2299" priority="41175">
      <formula>$B1200="Cargado"</formula>
    </cfRule>
    <cfRule type="expression" dxfId="2302" priority="41172">
      <formula>$B1200="Liberado"</formula>
    </cfRule>
    <cfRule type="expression" dxfId="2300" priority="41174">
      <formula>$B1200="Frontera"</formula>
    </cfRule>
    <cfRule type="expression" dxfId="2302" priority="41164">
      <formula>$B1200="Liberado"</formula>
    </cfRule>
    <cfRule type="expression" dxfId="2301" priority="41165">
      <formula>$B1200="Descargado"</formula>
    </cfRule>
    <cfRule type="expression" dxfId="2300" priority="41166">
      <formula>$B1200="Frontera"</formula>
    </cfRule>
    <cfRule type="expression" dxfId="2299" priority="41167">
      <formula>$B1200="Cargado"</formula>
    </cfRule>
    <cfRule type="expression" dxfId="2298" priority="41168">
      <formula>$B1200="Cancelado"</formula>
    </cfRule>
    <cfRule type="expression" dxfId="2301" priority="41173">
      <formula>$B1200="Descargado"</formula>
    </cfRule>
    <cfRule type="expression" dxfId="2" priority="41169">
      <formula>$B1200="Confirmado"</formula>
    </cfRule>
    <cfRule type="expression" dxfId="2296" priority="41170">
      <formula>$B1200="Solicitado"</formula>
    </cfRule>
  </conditionalFormatting>
  <conditionalFormatting sqref="D1201">
    <cfRule type="expression" dxfId="2300" priority="40694">
      <formula>$B1201="Frontera"</formula>
    </cfRule>
    <cfRule type="expression" dxfId="2302" priority="40692">
      <formula>$B1201="Liberado"</formula>
    </cfRule>
    <cfRule type="expression" dxfId="2299" priority="40695">
      <formula>$B1201="Cargado"</formula>
    </cfRule>
    <cfRule type="expression" dxfId="2" priority="40697">
      <formula>$B1201="Confirmado"</formula>
    </cfRule>
    <cfRule type="expression" dxfId="2296" priority="40698">
      <formula>$B1201="Solicitado"</formula>
    </cfRule>
    <cfRule type="expression" dxfId="2295" priority="40699">
      <formula>$B1201="Arribado"</formula>
    </cfRule>
    <cfRule type="expression" dxfId="2298" priority="40696">
      <formula>$B1201="Cancelado"</formula>
    </cfRule>
    <cfRule type="expression" dxfId="2301" priority="40693">
      <formula>$B1201="Descargado"</formula>
    </cfRule>
    <cfRule type="expression" dxfId="2" priority="40689">
      <formula>$B1201="Confirmado"</formula>
    </cfRule>
    <cfRule type="expression" dxfId="2302" priority="40684">
      <formula>$B1201="Liberado"</formula>
    </cfRule>
    <cfRule type="expression" dxfId="2301" priority="40685">
      <formula>$B1201="Descargado"</formula>
    </cfRule>
    <cfRule type="expression" dxfId="2300" priority="40686">
      <formula>$B1201="Frontera"</formula>
    </cfRule>
    <cfRule type="expression" dxfId="2299" priority="40687">
      <formula>$B1201="Cargado"</formula>
    </cfRule>
    <cfRule type="expression" dxfId="2298" priority="40688">
      <formula>$B1201="Cancelado"</formula>
    </cfRule>
    <cfRule type="expression" dxfId="2296" priority="40690">
      <formula>$B1201="Solicitado"</formula>
    </cfRule>
    <cfRule type="expression" dxfId="2295" priority="40691">
      <formula>$B1201="Arribado"</formula>
    </cfRule>
  </conditionalFormatting>
  <conditionalFormatting sqref="D1202 D1204">
    <cfRule type="expression" dxfId="2301" priority="41013">
      <formula>$B1202="Descargado"</formula>
    </cfRule>
    <cfRule type="expression" dxfId="2296" priority="41010">
      <formula>$B1202="Solicitado"</formula>
    </cfRule>
    <cfRule type="expression" dxfId="2298" priority="41008">
      <formula>$B1202="Cancelado"</formula>
    </cfRule>
    <cfRule type="expression" dxfId="2" priority="41009">
      <formula>$B1202="Confirmado"</formula>
    </cfRule>
    <cfRule type="expression" dxfId="2295" priority="41019">
      <formula>$B1202="Arribado"</formula>
    </cfRule>
    <cfRule type="expression" dxfId="2296" priority="41018">
      <formula>$B1202="Solicitado"</formula>
    </cfRule>
    <cfRule type="expression" dxfId="2302" priority="41012">
      <formula>$B1202="Liberado"</formula>
    </cfRule>
    <cfRule type="expression" dxfId="2300" priority="41006">
      <formula>$B1202="Frontera"</formula>
    </cfRule>
    <cfRule type="expression" dxfId="2302" priority="41004">
      <formula>$B1202="Liberado"</formula>
    </cfRule>
    <cfRule type="expression" dxfId="2300" priority="41014">
      <formula>$B1202="Frontera"</formula>
    </cfRule>
    <cfRule type="expression" dxfId="2301" priority="41005">
      <formula>$B1202="Descargado"</formula>
    </cfRule>
    <cfRule type="expression" dxfId="2295" priority="41011">
      <formula>$B1202="Arribado"</formula>
    </cfRule>
    <cfRule type="expression" dxfId="2" priority="41017">
      <formula>$B1202="Confirmado"</formula>
    </cfRule>
    <cfRule type="expression" dxfId="2298" priority="41016">
      <formula>$B1202="Cancelado"</formula>
    </cfRule>
    <cfRule type="expression" dxfId="2299" priority="41007">
      <formula>$B1202="Cargado"</formula>
    </cfRule>
    <cfRule type="expression" dxfId="2299" priority="41015">
      <formula>$B1202="Cargado"</formula>
    </cfRule>
  </conditionalFormatting>
  <conditionalFormatting sqref="D1203">
    <cfRule type="expression" dxfId="2300" priority="39726">
      <formula>$B1203="Frontera"</formula>
    </cfRule>
    <cfRule type="expression" dxfId="2300" priority="39734">
      <formula>$B1203="Frontera"</formula>
    </cfRule>
    <cfRule type="expression" dxfId="2301" priority="39733">
      <formula>$B1203="Descargado"</formula>
    </cfRule>
    <cfRule type="expression" dxfId="2299" priority="39735">
      <formula>$B1203="Cargado"</formula>
    </cfRule>
    <cfRule type="expression" dxfId="2298" priority="39736">
      <formula>$B1203="Cancelado"</formula>
    </cfRule>
    <cfRule type="expression" dxfId="2" priority="39737">
      <formula>$B1203="Confirmado"</formula>
    </cfRule>
    <cfRule type="expression" dxfId="2296" priority="39738">
      <formula>$B1203="Solicitado"</formula>
    </cfRule>
    <cfRule type="expression" dxfId="2295" priority="39739">
      <formula>$B1203="Arribado"</formula>
    </cfRule>
    <cfRule type="expression" dxfId="2302" priority="39724">
      <formula>$B1203="Liberado"</formula>
    </cfRule>
    <cfRule type="expression" dxfId="2296" priority="39730">
      <formula>$B1203="Solicitado"</formula>
    </cfRule>
    <cfRule type="expression" dxfId="2299" priority="39727">
      <formula>$B1203="Cargado"</formula>
    </cfRule>
    <cfRule type="expression" dxfId="2302" priority="39732">
      <formula>$B1203="Liberado"</formula>
    </cfRule>
    <cfRule type="expression" dxfId="2295" priority="39731">
      <formula>$B1203="Arribado"</formula>
    </cfRule>
    <cfRule type="expression" dxfId="2" priority="39729">
      <formula>$B1203="Confirmado"</formula>
    </cfRule>
    <cfRule type="expression" dxfId="2298" priority="39728">
      <formula>$B1203="Cancelado"</formula>
    </cfRule>
    <cfRule type="expression" dxfId="2301" priority="39725">
      <formula>$B1203="Descargado"</formula>
    </cfRule>
  </conditionalFormatting>
  <conditionalFormatting sqref="D1205">
    <cfRule type="expression" dxfId="2300" priority="40526">
      <formula>$B1205="Frontera"</formula>
    </cfRule>
    <cfRule type="expression" dxfId="2301" priority="40525">
      <formula>$B1205="Descargado"</formula>
    </cfRule>
    <cfRule type="expression" dxfId="2299" priority="40527">
      <formula>$B1205="Cargado"</formula>
    </cfRule>
    <cfRule type="expression" dxfId="2298" priority="40528">
      <formula>$B1205="Cancelado"</formula>
    </cfRule>
    <cfRule type="expression" dxfId="2" priority="40529">
      <formula>$B1205="Confirmado"</formula>
    </cfRule>
    <cfRule type="expression" dxfId="2" priority="40537">
      <formula>$B1205="Confirmado"</formula>
    </cfRule>
    <cfRule type="expression" dxfId="2300" priority="40534">
      <formula>$B1205="Frontera"</formula>
    </cfRule>
    <cfRule type="expression" dxfId="2301" priority="40533">
      <formula>$B1205="Descargado"</formula>
    </cfRule>
    <cfRule type="expression" dxfId="2302" priority="40524">
      <formula>$B1205="Liberado"</formula>
    </cfRule>
    <cfRule type="expression" dxfId="2295" priority="40539">
      <formula>$B1205="Arribado"</formula>
    </cfRule>
    <cfRule type="expression" dxfId="2296" priority="40538">
      <formula>$B1205="Solicitado"</formula>
    </cfRule>
    <cfRule type="expression" dxfId="2298" priority="40536">
      <formula>$B1205="Cancelado"</formula>
    </cfRule>
    <cfRule type="expression" dxfId="2299" priority="40535">
      <formula>$B1205="Cargado"</formula>
    </cfRule>
    <cfRule type="expression" dxfId="2302" priority="40532">
      <formula>$B1205="Liberado"</formula>
    </cfRule>
    <cfRule type="expression" dxfId="2296" priority="40530">
      <formula>$B1205="Solicitado"</formula>
    </cfRule>
    <cfRule type="expression" dxfId="2295" priority="40531">
      <formula>$B1205="Arribado"</formula>
    </cfRule>
  </conditionalFormatting>
  <conditionalFormatting sqref="D1206">
    <cfRule type="expression" dxfId="2302" priority="39876">
      <formula>$B1206="Liberado"</formula>
    </cfRule>
    <cfRule type="expression" dxfId="2301" priority="39877">
      <formula>$B1206="Descargado"</formula>
    </cfRule>
    <cfRule type="expression" dxfId="2300" priority="39878">
      <formula>$B1206="Frontera"</formula>
    </cfRule>
    <cfRule type="expression" dxfId="2299" priority="39879">
      <formula>$B1206="Cargado"</formula>
    </cfRule>
    <cfRule type="expression" dxfId="2302" priority="39868">
      <formula>$B1206="Liberado"</formula>
    </cfRule>
    <cfRule type="expression" dxfId="2301" priority="39869">
      <formula>$B1206="Descargado"</formula>
    </cfRule>
    <cfRule type="expression" dxfId="2300" priority="39870">
      <formula>$B1206="Frontera"</formula>
    </cfRule>
    <cfRule type="expression" dxfId="2295" priority="39875">
      <formula>$B1206="Arribado"</formula>
    </cfRule>
    <cfRule type="expression" dxfId="2298" priority="39880">
      <formula>$B1206="Cancelado"</formula>
    </cfRule>
    <cfRule type="expression" dxfId="2" priority="39881">
      <formula>$B1206="Confirmado"</formula>
    </cfRule>
    <cfRule type="expression" dxfId="2296" priority="39882">
      <formula>$B1206="Solicitado"</formula>
    </cfRule>
    <cfRule type="expression" dxfId="2" priority="39873">
      <formula>$B1206="Confirmado"</formula>
    </cfRule>
    <cfRule type="expression" dxfId="2299" priority="39871">
      <formula>$B1206="Cargado"</formula>
    </cfRule>
    <cfRule type="expression" dxfId="2298" priority="39872">
      <formula>$B1206="Cancelado"</formula>
    </cfRule>
    <cfRule type="expression" dxfId="2296" priority="39874">
      <formula>$B1206="Solicitado"</formula>
    </cfRule>
    <cfRule type="expression" dxfId="2295" priority="39883">
      <formula>$B1206="Arribado"</formula>
    </cfRule>
  </conditionalFormatting>
  <conditionalFormatting sqref="D1207 D1213:D1214 D1209 D1211 D1225">
    <cfRule type="expression" dxfId="2301" priority="40349">
      <formula>$B1207="Descargado"</formula>
    </cfRule>
    <cfRule type="expression" dxfId="2300" priority="40350">
      <formula>$B1207="Frontera"</formula>
    </cfRule>
    <cfRule type="expression" dxfId="2295" priority="40363">
      <formula>$B1207="Arribado"</formula>
    </cfRule>
    <cfRule type="expression" dxfId="2296" priority="40362">
      <formula>$B1207="Solicitado"</formula>
    </cfRule>
    <cfRule type="expression" dxfId="2" priority="40353">
      <formula>$B1207="Confirmado"</formula>
    </cfRule>
    <cfRule type="expression" dxfId="2298" priority="40352">
      <formula>$B1207="Cancelado"</formula>
    </cfRule>
    <cfRule type="expression" dxfId="2" priority="40361">
      <formula>$B1207="Confirmado"</formula>
    </cfRule>
    <cfRule type="expression" dxfId="2298" priority="40360">
      <formula>$B1207="Cancelado"</formula>
    </cfRule>
    <cfRule type="expression" dxfId="2299" priority="40359">
      <formula>$B1207="Cargado"</formula>
    </cfRule>
    <cfRule type="expression" dxfId="2296" priority="40354">
      <formula>$B1207="Solicitado"</formula>
    </cfRule>
    <cfRule type="expression" dxfId="2300" priority="40358">
      <formula>$B1207="Frontera"</formula>
    </cfRule>
    <cfRule type="expression" dxfId="2302" priority="40348">
      <formula>$B1207="Liberado"</formula>
    </cfRule>
    <cfRule type="expression" dxfId="2301" priority="40357">
      <formula>$B1207="Descargado"</formula>
    </cfRule>
    <cfRule type="expression" dxfId="2302" priority="40356">
      <formula>$B1207="Liberado"</formula>
    </cfRule>
    <cfRule type="expression" dxfId="2295" priority="40355">
      <formula>$B1207="Arribado"</formula>
    </cfRule>
    <cfRule type="expression" dxfId="2299" priority="40351">
      <formula>$B1207="Cargado"</formula>
    </cfRule>
  </conditionalFormatting>
  <conditionalFormatting sqref="D1208">
    <cfRule type="expression" dxfId="2" priority="40041">
      <formula>$B1208="Confirmado"</formula>
    </cfRule>
    <cfRule type="expression" dxfId="2296" priority="40042">
      <formula>$B1208="Solicitado"</formula>
    </cfRule>
    <cfRule type="expression" dxfId="2295" priority="40043">
      <formula>$B1208="Arribado"</formula>
    </cfRule>
    <cfRule type="expression" dxfId="2300" priority="40038">
      <formula>$B1208="Frontera"</formula>
    </cfRule>
    <cfRule type="expression" dxfId="2302" priority="40036">
      <formula>$B1208="Liberado"</formula>
    </cfRule>
    <cfRule type="expression" dxfId="2295" priority="40035">
      <formula>$B1208="Arribado"</formula>
    </cfRule>
    <cfRule type="expression" dxfId="2296" priority="40034">
      <formula>$B1208="Solicitado"</formula>
    </cfRule>
    <cfRule type="expression" dxfId="2" priority="40033">
      <formula>$B1208="Confirmado"</formula>
    </cfRule>
    <cfRule type="expression" dxfId="2298" priority="40032">
      <formula>$B1208="Cancelado"</formula>
    </cfRule>
    <cfRule type="expression" dxfId="2299" priority="40031">
      <formula>$B1208="Cargado"</formula>
    </cfRule>
    <cfRule type="expression" dxfId="2300" priority="40030">
      <formula>$B1208="Frontera"</formula>
    </cfRule>
    <cfRule type="expression" dxfId="2301" priority="40029">
      <formula>$B1208="Descargado"</formula>
    </cfRule>
    <cfRule type="expression" dxfId="2302" priority="40028">
      <formula>$B1208="Liberado"</formula>
    </cfRule>
    <cfRule type="expression" dxfId="2301" priority="40037">
      <formula>$B1208="Descargado"</formula>
    </cfRule>
    <cfRule type="expression" dxfId="2298" priority="40040">
      <formula>$B1208="Cancelado"</formula>
    </cfRule>
    <cfRule type="expression" dxfId="2299" priority="40039">
      <formula>$B1208="Cargado"</formula>
    </cfRule>
  </conditionalFormatting>
  <conditionalFormatting sqref="D1210">
    <cfRule type="expression" dxfId="2301" priority="39557">
      <formula>$B1210="Descargado"</formula>
    </cfRule>
    <cfRule type="expression" dxfId="2" priority="39561">
      <formula>$B1210="Confirmado"</formula>
    </cfRule>
    <cfRule type="expression" dxfId="2300" priority="39558">
      <formula>$B1210="Frontera"</formula>
    </cfRule>
    <cfRule type="expression" dxfId="2298" priority="39552">
      <formula>$B1210="Cancelado"</formula>
    </cfRule>
    <cfRule type="expression" dxfId="2299" priority="39551">
      <formula>$B1210="Cargado"</formula>
    </cfRule>
    <cfRule type="expression" dxfId="2298" priority="39560">
      <formula>$B1210="Cancelado"</formula>
    </cfRule>
    <cfRule type="expression" dxfId="2295" priority="39563">
      <formula>$B1210="Arribado"</formula>
    </cfRule>
    <cfRule type="expression" dxfId="2299" priority="39559">
      <formula>$B1210="Cargado"</formula>
    </cfRule>
    <cfRule type="expression" dxfId="2300" priority="39550">
      <formula>$B1210="Frontera"</formula>
    </cfRule>
    <cfRule type="expression" dxfId="2" priority="39553">
      <formula>$B1210="Confirmado"</formula>
    </cfRule>
    <cfRule type="expression" dxfId="2302" priority="39556">
      <formula>$B1210="Liberado"</formula>
    </cfRule>
    <cfRule type="expression" dxfId="2296" priority="39554">
      <formula>$B1210="Solicitado"</formula>
    </cfRule>
    <cfRule type="expression" dxfId="2301" priority="39549">
      <formula>$B1210="Descargado"</formula>
    </cfRule>
    <cfRule type="expression" dxfId="2296" priority="39562">
      <formula>$B1210="Solicitado"</formula>
    </cfRule>
    <cfRule type="expression" dxfId="2302" priority="39548">
      <formula>$B1210="Liberado"</formula>
    </cfRule>
    <cfRule type="expression" dxfId="2295" priority="39555">
      <formula>$B1210="Arribado"</formula>
    </cfRule>
  </conditionalFormatting>
  <conditionalFormatting sqref="D1212">
    <cfRule type="expression" dxfId="2295" priority="40195">
      <formula>$B1212="Arribado"</formula>
    </cfRule>
    <cfRule type="expression" dxfId="2300" priority="40198">
      <formula>$B1212="Frontera"</formula>
    </cfRule>
    <cfRule type="expression" dxfId="2" priority="40193">
      <formula>$B1212="Confirmado"</formula>
    </cfRule>
    <cfRule type="expression" dxfId="2298" priority="40192">
      <formula>$B1212="Cancelado"</formula>
    </cfRule>
    <cfRule type="expression" dxfId="2299" priority="40191">
      <formula>$B1212="Cargado"</formula>
    </cfRule>
    <cfRule type="expression" dxfId="2300" priority="40190">
      <formula>$B1212="Frontera"</formula>
    </cfRule>
    <cfRule type="expression" dxfId="2302" priority="40188">
      <formula>$B1212="Liberado"</formula>
    </cfRule>
    <cfRule type="expression" dxfId="2299" priority="40199">
      <formula>$B1212="Cargado"</formula>
    </cfRule>
    <cfRule type="expression" dxfId="2301" priority="40189">
      <formula>$B1212="Descargado"</formula>
    </cfRule>
    <cfRule type="expression" dxfId="2301" priority="40197">
      <formula>$B1212="Descargado"</formula>
    </cfRule>
    <cfRule type="expression" dxfId="2296" priority="40194">
      <formula>$B1212="Solicitado"</formula>
    </cfRule>
    <cfRule type="expression" dxfId="2295" priority="40203">
      <formula>$B1212="Arribado"</formula>
    </cfRule>
    <cfRule type="expression" dxfId="2296" priority="40202">
      <formula>$B1212="Solicitado"</formula>
    </cfRule>
    <cfRule type="expression" dxfId="2298" priority="40200">
      <formula>$B1212="Cancelado"</formula>
    </cfRule>
    <cfRule type="expression" dxfId="2" priority="40201">
      <formula>$B1212="Confirmado"</formula>
    </cfRule>
    <cfRule type="expression" dxfId="2302" priority="40196">
      <formula>$B1212="Liberado"</formula>
    </cfRule>
  </conditionalFormatting>
  <conditionalFormatting sqref="D1215 D1221:D1222">
    <cfRule type="expression" dxfId="2298" priority="39400">
      <formula>$B1215="Cancelado"</formula>
    </cfRule>
    <cfRule type="expression" dxfId="2299" priority="39407">
      <formula>$B1215="Cargado"</formula>
    </cfRule>
    <cfRule type="expression" dxfId="2299" priority="39399">
      <formula>$B1215="Cargado"</formula>
    </cfRule>
    <cfRule type="expression" dxfId="2" priority="39409">
      <formula>$B1215="Confirmado"</formula>
    </cfRule>
    <cfRule type="expression" dxfId="2300" priority="39406">
      <formula>$B1215="Frontera"</formula>
    </cfRule>
    <cfRule type="expression" dxfId="2296" priority="39410">
      <formula>$B1215="Solicitado"</formula>
    </cfRule>
    <cfRule type="expression" dxfId="2295" priority="39411">
      <formula>$B1215="Arribado"</formula>
    </cfRule>
    <cfRule type="expression" dxfId="2301" priority="39397">
      <formula>$B1215="Descargado"</formula>
    </cfRule>
    <cfRule type="expression" dxfId="2301" priority="39405">
      <formula>$B1215="Descargado"</formula>
    </cfRule>
    <cfRule type="expression" dxfId="2300" priority="39398">
      <formula>$B1215="Frontera"</formula>
    </cfRule>
    <cfRule type="expression" dxfId="2302" priority="39404">
      <formula>$B1215="Liberado"</formula>
    </cfRule>
    <cfRule type="expression" dxfId="2302" priority="39396">
      <formula>$B1215="Liberado"</formula>
    </cfRule>
    <cfRule type="expression" dxfId="2295" priority="39403">
      <formula>$B1215="Arribado"</formula>
    </cfRule>
    <cfRule type="expression" dxfId="2298" priority="39408">
      <formula>$B1215="Cancelado"</formula>
    </cfRule>
    <cfRule type="expression" dxfId="2296" priority="39402">
      <formula>$B1215="Solicitado"</formula>
    </cfRule>
    <cfRule type="expression" dxfId="2" priority="39401">
      <formula>$B1215="Confirmado"</formula>
    </cfRule>
  </conditionalFormatting>
  <conditionalFormatting sqref="D1216:D1220">
    <cfRule type="expression" dxfId="2" priority="39073">
      <formula>$B1216="Confirmado"</formula>
    </cfRule>
    <cfRule type="expression" dxfId="2298" priority="39072">
      <formula>$B1216="Cancelado"</formula>
    </cfRule>
    <cfRule type="expression" dxfId="2299" priority="39071">
      <formula>$B1216="Cargado"</formula>
    </cfRule>
    <cfRule type="expression" dxfId="2300" priority="39070">
      <formula>$B1216="Frontera"</formula>
    </cfRule>
    <cfRule type="expression" dxfId="2301" priority="39061">
      <formula>$B1216="Descargado"</formula>
    </cfRule>
    <cfRule type="expression" dxfId="2302" priority="39060">
      <formula>$B1216="Liberado"</formula>
    </cfRule>
    <cfRule type="expression" dxfId="2301" priority="39069">
      <formula>$B1216="Descargado"</formula>
    </cfRule>
    <cfRule type="expression" dxfId="2302" priority="39068">
      <formula>$B1216="Liberado"</formula>
    </cfRule>
    <cfRule type="expression" dxfId="2300" priority="39062">
      <formula>$B1216="Frontera"</formula>
    </cfRule>
    <cfRule type="expression" dxfId="2295" priority="39067">
      <formula>$B1216="Arribado"</formula>
    </cfRule>
    <cfRule type="expression" dxfId="2296" priority="39066">
      <formula>$B1216="Solicitado"</formula>
    </cfRule>
    <cfRule type="expression" dxfId="2" priority="39065">
      <formula>$B1216="Confirmado"</formula>
    </cfRule>
    <cfRule type="expression" dxfId="2298" priority="39064">
      <formula>$B1216="Cancelado"</formula>
    </cfRule>
    <cfRule type="expression" dxfId="2299" priority="39063">
      <formula>$B1216="Cargado"</formula>
    </cfRule>
    <cfRule type="expression" dxfId="2295" priority="39075">
      <formula>$B1216="Arribado"</formula>
    </cfRule>
    <cfRule type="expression" dxfId="2296" priority="39074">
      <formula>$B1216="Solicitado"</formula>
    </cfRule>
  </conditionalFormatting>
  <conditionalFormatting sqref="D1223:D1224">
    <cfRule type="expression" dxfId="2295" priority="39227">
      <formula>$B1223="Arribado"</formula>
    </cfRule>
    <cfRule type="expression" dxfId="2299" priority="39231">
      <formula>$B1223="Cargado"</formula>
    </cfRule>
    <cfRule type="expression" dxfId="2" priority="39233">
      <formula>$B1223="Confirmado"</formula>
    </cfRule>
    <cfRule type="expression" dxfId="2302" priority="39220">
      <formula>$B1223="Liberado"</formula>
    </cfRule>
    <cfRule type="expression" dxfId="2301" priority="39221">
      <formula>$B1223="Descargado"</formula>
    </cfRule>
    <cfRule type="expression" dxfId="2299" priority="39223">
      <formula>$B1223="Cargado"</formula>
    </cfRule>
    <cfRule type="expression" dxfId="2302" priority="39228">
      <formula>$B1223="Liberado"</formula>
    </cfRule>
    <cfRule type="expression" dxfId="2301" priority="39229">
      <formula>$B1223="Descargado"</formula>
    </cfRule>
    <cfRule type="expression" dxfId="2298" priority="39224">
      <formula>$B1223="Cancelado"</formula>
    </cfRule>
    <cfRule type="expression" dxfId="2" priority="39225">
      <formula>$B1223="Confirmado"</formula>
    </cfRule>
    <cfRule type="expression" dxfId="2296" priority="39226">
      <formula>$B1223="Solicitado"</formula>
    </cfRule>
    <cfRule type="expression" dxfId="2298" priority="39232">
      <formula>$B1223="Cancelado"</formula>
    </cfRule>
    <cfRule type="expression" dxfId="2300" priority="39222">
      <formula>$B1223="Frontera"</formula>
    </cfRule>
    <cfRule type="expression" dxfId="2300" priority="39230">
      <formula>$B1223="Frontera"</formula>
    </cfRule>
    <cfRule type="expression" dxfId="2295" priority="39235">
      <formula>$B1223="Arribado"</formula>
    </cfRule>
    <cfRule type="expression" dxfId="2296" priority="39234">
      <formula>$B1223="Solicitado"</formula>
    </cfRule>
  </conditionalFormatting>
  <conditionalFormatting sqref="D1226">
    <cfRule type="expression" dxfId="2301" priority="53813">
      <formula>$B1226="Descargado"</formula>
    </cfRule>
    <cfRule type="expression" dxfId="2300" priority="53814">
      <formula>$B1226="Frontera"</formula>
    </cfRule>
    <cfRule type="expression" dxfId="2299" priority="53815">
      <formula>$B1226="Cargado"</formula>
    </cfRule>
    <cfRule type="expression" dxfId="2299" priority="53807">
      <formula>$B1226="Cargado"</formula>
    </cfRule>
    <cfRule type="expression" dxfId="2298" priority="53808">
      <formula>$B1226="Cancelado"</formula>
    </cfRule>
    <cfRule type="expression" dxfId="2301" priority="53805">
      <formula>$B1226="Descargado"</formula>
    </cfRule>
    <cfRule type="expression" dxfId="2298" priority="53816">
      <formula>$B1226="Cancelado"</formula>
    </cfRule>
    <cfRule type="expression" dxfId="2" priority="53817">
      <formula>$B1226="Confirmado"</formula>
    </cfRule>
    <cfRule type="expression" dxfId="2296" priority="53818">
      <formula>$B1226="Solicitado"</formula>
    </cfRule>
    <cfRule type="expression" dxfId="2302" priority="53804">
      <formula>$B1226="Liberado"</formula>
    </cfRule>
    <cfRule type="expression" dxfId="2" priority="53809">
      <formula>$B1226="Confirmado"</formula>
    </cfRule>
    <cfRule type="expression" dxfId="2296" priority="53810">
      <formula>$B1226="Solicitado"</formula>
    </cfRule>
    <cfRule type="expression" dxfId="2295" priority="53811">
      <formula>$B1226="Arribado"</formula>
    </cfRule>
    <cfRule type="expression" dxfId="2302" priority="53812">
      <formula>$B1226="Liberado"</formula>
    </cfRule>
    <cfRule type="expression" dxfId="2295" priority="53819">
      <formula>$B1226="Arribado"</formula>
    </cfRule>
    <cfRule type="expression" dxfId="2300" priority="53806">
      <formula>$B1226="Frontera"</formula>
    </cfRule>
  </conditionalFormatting>
  <conditionalFormatting sqref="D1238">
    <cfRule type="expression" dxfId="2296" priority="38866">
      <formula>$B1238="Solicitado"</formula>
    </cfRule>
    <cfRule type="expression" dxfId="2295" priority="38867">
      <formula>$B1238="Arribado"</formula>
    </cfRule>
    <cfRule type="expression" dxfId="2302" priority="38860">
      <formula>$B1238="Liberado"</formula>
    </cfRule>
    <cfRule type="expression" dxfId="2301" priority="38861">
      <formula>$B1238="Descargado"</formula>
    </cfRule>
    <cfRule type="expression" dxfId="2300" priority="38862">
      <formula>$B1238="Frontera"</formula>
    </cfRule>
    <cfRule type="expression" dxfId="2298" priority="38864">
      <formula>$B1238="Cancelado"</formula>
    </cfRule>
    <cfRule type="expression" dxfId="2299" priority="38863">
      <formula>$B1238="Cargado"</formula>
    </cfRule>
    <cfRule type="expression" dxfId="2" priority="38865">
      <formula>$B1238="Confirmado"</formula>
    </cfRule>
  </conditionalFormatting>
  <conditionalFormatting sqref="D1239">
    <cfRule type="expression" dxfId="2300" priority="38974">
      <formula>$B1239="Frontera"</formula>
    </cfRule>
    <cfRule type="expression" dxfId="2301" priority="38973">
      <formula>$B1239="Descargado"</formula>
    </cfRule>
    <cfRule type="expression" dxfId="2302" priority="38972">
      <formula>$B1239="Liberado"</formula>
    </cfRule>
    <cfRule type="expression" dxfId="2295" priority="38979">
      <formula>$B1239="Arribado"</formula>
    </cfRule>
    <cfRule type="expression" dxfId="2296" priority="38978">
      <formula>$B1239="Solicitado"</formula>
    </cfRule>
    <cfRule type="expression" dxfId="2" priority="38977">
      <formula>$B1239="Confirmado"</formula>
    </cfRule>
    <cfRule type="expression" dxfId="2298" priority="38976">
      <formula>$B1239="Cancelado"</formula>
    </cfRule>
    <cfRule type="expression" dxfId="2299" priority="38975">
      <formula>$B1239="Cargado"</formula>
    </cfRule>
  </conditionalFormatting>
  <conditionalFormatting sqref="D1240">
    <cfRule type="expression" dxfId="2302" priority="38812">
      <formula>$B1240="Liberado"</formula>
    </cfRule>
    <cfRule type="expression" dxfId="2299" priority="38815">
      <formula>$B1240="Cargado"</formula>
    </cfRule>
    <cfRule type="expression" dxfId="2295" priority="38819">
      <formula>$B1240="Arribado"</formula>
    </cfRule>
    <cfRule type="expression" dxfId="2301" priority="38813">
      <formula>$B1240="Descargado"</formula>
    </cfRule>
    <cfRule type="expression" dxfId="2300" priority="38814">
      <formula>$B1240="Frontera"</formula>
    </cfRule>
    <cfRule type="expression" dxfId="2296" priority="38818">
      <formula>$B1240="Solicitado"</formula>
    </cfRule>
    <cfRule type="expression" dxfId="2" priority="38817">
      <formula>$B1240="Confirmado"</formula>
    </cfRule>
    <cfRule type="expression" dxfId="2298" priority="38816">
      <formula>$B1240="Cancelado"</formula>
    </cfRule>
  </conditionalFormatting>
  <conditionalFormatting sqref="D1241">
    <cfRule type="expression" dxfId="2295" priority="38931">
      <formula>$B1241="Arribado"</formula>
    </cfRule>
    <cfRule type="expression" dxfId="2296" priority="38930">
      <formula>$B1241="Solicitado"</formula>
    </cfRule>
    <cfRule type="expression" dxfId="2301" priority="38925">
      <formula>$B1241="Descargado"</formula>
    </cfRule>
    <cfRule type="expression" dxfId="2298" priority="38928">
      <formula>$B1241="Cancelado"</formula>
    </cfRule>
    <cfRule type="expression" dxfId="2" priority="38929">
      <formula>$B1241="Confirmado"</formula>
    </cfRule>
    <cfRule type="expression" dxfId="2300" priority="38926">
      <formula>$B1241="Frontera"</formula>
    </cfRule>
    <cfRule type="expression" dxfId="2302" priority="38924">
      <formula>$B1241="Liberado"</formula>
    </cfRule>
    <cfRule type="expression" dxfId="2299" priority="38927">
      <formula>$B1241="Cargado"</formula>
    </cfRule>
  </conditionalFormatting>
  <conditionalFormatting sqref="D1242">
    <cfRule type="expression" dxfId="2299" priority="38767">
      <formula>$B1242="Cargado"</formula>
    </cfRule>
    <cfRule type="expression" dxfId="2300" priority="38766">
      <formula>$B1242="Frontera"</formula>
    </cfRule>
    <cfRule type="expression" dxfId="2301" priority="38765">
      <formula>$B1242="Descargado"</formula>
    </cfRule>
    <cfRule type="expression" dxfId="2302" priority="38764">
      <formula>$B1242="Liberado"</formula>
    </cfRule>
    <cfRule type="expression" dxfId="2295" priority="38771">
      <formula>$B1242="Arribado"</formula>
    </cfRule>
    <cfRule type="expression" dxfId="2" priority="38769">
      <formula>$B1242="Confirmado"</formula>
    </cfRule>
    <cfRule type="expression" dxfId="2298" priority="38768">
      <formula>$B1242="Cancelado"</formula>
    </cfRule>
    <cfRule type="expression" dxfId="2296" priority="38770">
      <formula>$B1242="Solicitado"</formula>
    </cfRule>
  </conditionalFormatting>
  <conditionalFormatting sqref="D1243:D1246">
    <cfRule type="expression" dxfId="2295" priority="38675">
      <formula>$B1243="Arribado"</formula>
    </cfRule>
    <cfRule type="expression" dxfId="2296" priority="38674">
      <formula>$B1243="Solicitado"</formula>
    </cfRule>
    <cfRule type="expression" dxfId="2300" priority="38670">
      <formula>$B1243="Frontera"</formula>
    </cfRule>
    <cfRule type="expression" dxfId="2301" priority="38669">
      <formula>$B1243="Descargado"</formula>
    </cfRule>
    <cfRule type="expression" dxfId="2302" priority="38668">
      <formula>$B1243="Liberado"</formula>
    </cfRule>
    <cfRule type="expression" dxfId="2299" priority="38671">
      <formula>$B1243="Cargado"</formula>
    </cfRule>
    <cfRule type="expression" dxfId="2298" priority="38672">
      <formula>$B1243="Cancelado"</formula>
    </cfRule>
    <cfRule type="expression" dxfId="2" priority="38673">
      <formula>$B1243="Confirmado"</formula>
    </cfRule>
  </conditionalFormatting>
  <conditionalFormatting sqref="D1247">
    <cfRule type="expression" dxfId="2295" priority="38627">
      <formula>$B1247="Arribado"</formula>
    </cfRule>
    <cfRule type="expression" dxfId="2296" priority="38626">
      <formula>$B1247="Solicitado"</formula>
    </cfRule>
    <cfRule type="expression" dxfId="2" priority="38625">
      <formula>$B1247="Confirmado"</formula>
    </cfRule>
    <cfRule type="expression" dxfId="2298" priority="38624">
      <formula>$B1247="Cancelado"</formula>
    </cfRule>
    <cfRule type="expression" dxfId="2299" priority="38623">
      <formula>$B1247="Cargado"</formula>
    </cfRule>
    <cfRule type="expression" dxfId="2300" priority="38622">
      <formula>$B1247="Frontera"</formula>
    </cfRule>
    <cfRule type="expression" dxfId="2301" priority="38621">
      <formula>$B1247="Descargado"</formula>
    </cfRule>
    <cfRule type="expression" dxfId="2302" priority="38620">
      <formula>$B1247="Liberado"</formula>
    </cfRule>
  </conditionalFormatting>
  <conditionalFormatting sqref="D1252">
    <cfRule type="expression" dxfId="2301" priority="38557">
      <formula>$B1252="Descargado"</formula>
    </cfRule>
    <cfRule type="expression" dxfId="2300" priority="38558">
      <formula>$B1252="Frontera"</formula>
    </cfRule>
    <cfRule type="expression" dxfId="2299" priority="38559">
      <formula>$B1252="Cargado"</formula>
    </cfRule>
    <cfRule type="expression" dxfId="2298" priority="38560">
      <formula>$B1252="Cancelado"</formula>
    </cfRule>
    <cfRule type="expression" dxfId="2" priority="38561">
      <formula>$B1252="Confirmado"</formula>
    </cfRule>
    <cfRule type="expression" dxfId="2295" priority="38563">
      <formula>$B1252="Arribado"</formula>
    </cfRule>
    <cfRule type="expression" dxfId="2296" priority="38562">
      <formula>$B1252="Solicitado"</formula>
    </cfRule>
    <cfRule type="expression" dxfId="2302" priority="38556">
      <formula>$B1252="Liberado"</formula>
    </cfRule>
  </conditionalFormatting>
  <conditionalFormatting sqref="D1253 D1255:D1257">
    <cfRule type="expression" dxfId="2295" priority="37227">
      <formula>$B1253="Arribado"</formula>
    </cfRule>
    <cfRule type="expression" dxfId="2298" priority="37224">
      <formula>$B1253="Cancelado"</formula>
    </cfRule>
    <cfRule type="expression" dxfId="2299" priority="37223">
      <formula>$B1253="Cargado"</formula>
    </cfRule>
    <cfRule type="expression" dxfId="2" priority="37225">
      <formula>$B1253="Confirmado"</formula>
    </cfRule>
    <cfRule type="expression" dxfId="2296" priority="37226">
      <formula>$B1253="Solicitado"</formula>
    </cfRule>
    <cfRule type="expression" dxfId="2302" priority="37220">
      <formula>$B1253="Liberado"</formula>
    </cfRule>
    <cfRule type="expression" dxfId="2301" priority="37221">
      <formula>$B1253="Descargado"</formula>
    </cfRule>
    <cfRule type="expression" dxfId="2300" priority="37222">
      <formula>$B1253="Frontera"</formula>
    </cfRule>
  </conditionalFormatting>
  <conditionalFormatting sqref="D1254">
    <cfRule type="expression" dxfId="2301" priority="37141">
      <formula>$B1254="Descargado"</formula>
    </cfRule>
    <cfRule type="expression" dxfId="2302" priority="37140">
      <formula>$B1254="Liberado"</formula>
    </cfRule>
    <cfRule type="expression" dxfId="2300" priority="37142">
      <formula>$B1254="Frontera"</formula>
    </cfRule>
    <cfRule type="expression" dxfId="2299" priority="37143">
      <formula>$B1254="Cargado"</formula>
    </cfRule>
    <cfRule type="expression" dxfId="2298" priority="37144">
      <formula>$B1254="Cancelado"</formula>
    </cfRule>
    <cfRule type="expression" dxfId="2" priority="37145">
      <formula>$B1254="Confirmado"</formula>
    </cfRule>
    <cfRule type="expression" dxfId="2296" priority="37146">
      <formula>$B1254="Solicitado"</formula>
    </cfRule>
    <cfRule type="expression" dxfId="2295" priority="37147">
      <formula>$B1254="Arribado"</formula>
    </cfRule>
  </conditionalFormatting>
  <conditionalFormatting sqref="D1274">
    <cfRule type="expression" dxfId="2299" priority="38463">
      <formula>$B1274="Cargado"</formula>
    </cfRule>
    <cfRule type="expression" dxfId="2302" priority="38460">
      <formula>$B1274="Liberado"</formula>
    </cfRule>
    <cfRule type="expression" dxfId="2295" priority="38467">
      <formula>$B1274="Arribado"</formula>
    </cfRule>
    <cfRule type="expression" dxfId="2296" priority="38466">
      <formula>$B1274="Solicitado"</formula>
    </cfRule>
    <cfRule type="expression" dxfId="2" priority="38465">
      <formula>$B1274="Confirmado"</formula>
    </cfRule>
    <cfRule type="expression" dxfId="2298" priority="38464">
      <formula>$B1274="Cancelado"</formula>
    </cfRule>
    <cfRule type="expression" dxfId="2300" priority="38462">
      <formula>$B1274="Frontera"</formula>
    </cfRule>
    <cfRule type="expression" dxfId="2301" priority="38461">
      <formula>$B1274="Descargado"</formula>
    </cfRule>
  </conditionalFormatting>
  <conditionalFormatting sqref="D1275:D1278">
    <cfRule type="expression" dxfId="2300" priority="38414">
      <formula>$B1275="Frontera"</formula>
    </cfRule>
    <cfRule type="expression" dxfId="2296" priority="38418">
      <formula>$B1275="Solicitado"</formula>
    </cfRule>
    <cfRule type="expression" dxfId="2302" priority="38412">
      <formula>$B1275="Liberado"</formula>
    </cfRule>
    <cfRule type="expression" dxfId="2301" priority="38413">
      <formula>$B1275="Descargado"</formula>
    </cfRule>
    <cfRule type="expression" dxfId="2299" priority="38415">
      <formula>$B1275="Cargado"</formula>
    </cfRule>
    <cfRule type="expression" dxfId="2298" priority="38416">
      <formula>$B1275="Cancelado"</formula>
    </cfRule>
    <cfRule type="expression" dxfId="2" priority="38417">
      <formula>$B1275="Confirmado"</formula>
    </cfRule>
    <cfRule type="expression" dxfId="2295" priority="38419">
      <formula>$B1275="Arribado"</formula>
    </cfRule>
  </conditionalFormatting>
  <conditionalFormatting sqref="D1279">
    <cfRule type="expression" dxfId="2298" priority="38368">
      <formula>$B1279="Cancelado"</formula>
    </cfRule>
    <cfRule type="expression" dxfId="2299" priority="38367">
      <formula>$B1279="Cargado"</formula>
    </cfRule>
    <cfRule type="expression" dxfId="2295" priority="38371">
      <formula>$B1279="Arribado"</formula>
    </cfRule>
    <cfRule type="expression" dxfId="2296" priority="38370">
      <formula>$B1279="Solicitado"</formula>
    </cfRule>
    <cfRule type="expression" dxfId="2300" priority="38366">
      <formula>$B1279="Frontera"</formula>
    </cfRule>
    <cfRule type="expression" dxfId="2" priority="38369">
      <formula>$B1279="Confirmado"</formula>
    </cfRule>
    <cfRule type="expression" dxfId="2302" priority="38364">
      <formula>$B1279="Liberado"</formula>
    </cfRule>
    <cfRule type="expression" dxfId="2301" priority="38365">
      <formula>$B1279="Descargado"</formula>
    </cfRule>
  </conditionalFormatting>
  <conditionalFormatting sqref="D1286:D1287">
    <cfRule type="expression" dxfId="2302" priority="38284">
      <formula>$B1286="Liberado"</formula>
    </cfRule>
    <cfRule type="expression" dxfId="2301" priority="38285">
      <formula>$B1286="Descargado"</formula>
    </cfRule>
    <cfRule type="expression" dxfId="2300" priority="38286">
      <formula>$B1286="Frontera"</formula>
    </cfRule>
    <cfRule type="expression" dxfId="2299" priority="38287">
      <formula>$B1286="Cargado"</formula>
    </cfRule>
    <cfRule type="expression" dxfId="2298" priority="38288">
      <formula>$B1286="Cancelado"</formula>
    </cfRule>
    <cfRule type="expression" dxfId="2" priority="38289">
      <formula>$B1286="Confirmado"</formula>
    </cfRule>
    <cfRule type="expression" dxfId="2296" priority="38290">
      <formula>$B1286="Solicitado"</formula>
    </cfRule>
    <cfRule type="expression" dxfId="2295" priority="38291">
      <formula>$B1286="Arribado"</formula>
    </cfRule>
  </conditionalFormatting>
  <conditionalFormatting sqref="D1292">
    <cfRule type="expression" dxfId="2302" priority="38164">
      <formula>$B1292="Liberado"</formula>
    </cfRule>
    <cfRule type="expression" dxfId="2" priority="38169">
      <formula>$B1292="Confirmado"</formula>
    </cfRule>
    <cfRule type="expression" dxfId="2295" priority="38171">
      <formula>$B1292="Arribado"</formula>
    </cfRule>
    <cfRule type="expression" dxfId="2301" priority="38165">
      <formula>$B1292="Descargado"</formula>
    </cfRule>
    <cfRule type="expression" dxfId="2296" priority="38170">
      <formula>$B1292="Solicitado"</formula>
    </cfRule>
    <cfRule type="expression" dxfId="2298" priority="38168">
      <formula>$B1292="Cancelado"</formula>
    </cfRule>
    <cfRule type="expression" dxfId="2299" priority="38167">
      <formula>$B1292="Cargado"</formula>
    </cfRule>
    <cfRule type="expression" dxfId="2300" priority="38166">
      <formula>$B1292="Frontera"</formula>
    </cfRule>
  </conditionalFormatting>
  <conditionalFormatting sqref="D1293:D1294">
    <cfRule type="expression" dxfId="2296" priority="38122">
      <formula>$B1293="Solicitado"</formula>
    </cfRule>
    <cfRule type="expression" dxfId="2300" priority="38118">
      <formula>$B1293="Frontera"</formula>
    </cfRule>
    <cfRule type="expression" dxfId="2295" priority="38123">
      <formula>$B1293="Arribado"</formula>
    </cfRule>
    <cfRule type="expression" dxfId="2" priority="38121">
      <formula>$B1293="Confirmado"</formula>
    </cfRule>
    <cfRule type="expression" dxfId="2299" priority="38119">
      <formula>$B1293="Cargado"</formula>
    </cfRule>
    <cfRule type="expression" dxfId="2301" priority="38117">
      <formula>$B1293="Descargado"</formula>
    </cfRule>
    <cfRule type="expression" dxfId="2302" priority="38116">
      <formula>$B1293="Liberado"</formula>
    </cfRule>
    <cfRule type="expression" dxfId="2298" priority="38120">
      <formula>$B1293="Cancelado"</formula>
    </cfRule>
  </conditionalFormatting>
  <conditionalFormatting sqref="D1295">
    <cfRule type="expression" dxfId="2299" priority="38071">
      <formula>$B1295="Cargado"</formula>
    </cfRule>
    <cfRule type="expression" dxfId="2300" priority="38070">
      <formula>$B1295="Frontera"</formula>
    </cfRule>
    <cfRule type="expression" dxfId="2295" priority="38075">
      <formula>$B1295="Arribado"</formula>
    </cfRule>
    <cfRule type="expression" dxfId="2296" priority="38074">
      <formula>$B1295="Solicitado"</formula>
    </cfRule>
    <cfRule type="expression" dxfId="2" priority="38073">
      <formula>$B1295="Confirmado"</formula>
    </cfRule>
    <cfRule type="expression" dxfId="2298" priority="38072">
      <formula>$B1295="Cancelado"</formula>
    </cfRule>
    <cfRule type="expression" dxfId="2302" priority="38068">
      <formula>$B1295="Liberado"</formula>
    </cfRule>
    <cfRule type="expression" dxfId="2301" priority="38069">
      <formula>$B1295="Descargado"</formula>
    </cfRule>
  </conditionalFormatting>
  <conditionalFormatting sqref="D1296:D1297">
    <cfRule type="expression" dxfId="2300" priority="38014">
      <formula>$B1296="Frontera"</formula>
    </cfRule>
    <cfRule type="expression" dxfId="2301" priority="38013">
      <formula>$B1296="Descargado"</formula>
    </cfRule>
    <cfRule type="expression" dxfId="2302" priority="38012">
      <formula>$B1296="Liberado"</formula>
    </cfRule>
    <cfRule type="expression" dxfId="2299" priority="38015">
      <formula>$B1296="Cargado"</formula>
    </cfRule>
    <cfRule type="expression" dxfId="2298" priority="38016">
      <formula>$B1296="Cancelado"</formula>
    </cfRule>
    <cfRule type="expression" dxfId="2" priority="38017">
      <formula>$B1296="Confirmado"</formula>
    </cfRule>
    <cfRule type="expression" dxfId="2295" priority="38019">
      <formula>$B1296="Arribado"</formula>
    </cfRule>
    <cfRule type="expression" dxfId="2296" priority="38018">
      <formula>$B1296="Solicitado"</formula>
    </cfRule>
  </conditionalFormatting>
  <conditionalFormatting sqref="D1298">
    <cfRule type="expression" dxfId="2295" priority="37963">
      <formula>$B1298="Arribado"</formula>
    </cfRule>
    <cfRule type="expression" dxfId="2296" priority="37962">
      <formula>$B1298="Solicitado"</formula>
    </cfRule>
    <cfRule type="expression" dxfId="2" priority="37961">
      <formula>$B1298="Confirmado"</formula>
    </cfRule>
    <cfRule type="expression" dxfId="2298" priority="37960">
      <formula>$B1298="Cancelado"</formula>
    </cfRule>
    <cfRule type="expression" dxfId="2299" priority="37959">
      <formula>$B1298="Cargado"</formula>
    </cfRule>
    <cfRule type="expression" dxfId="2300" priority="37958">
      <formula>$B1298="Frontera"</formula>
    </cfRule>
    <cfRule type="expression" dxfId="2301" priority="37957">
      <formula>$B1298="Descargado"</formula>
    </cfRule>
    <cfRule type="expression" dxfId="2302" priority="37956">
      <formula>$B1298="Liberado"</formula>
    </cfRule>
  </conditionalFormatting>
  <conditionalFormatting sqref="D1299:D1300">
    <cfRule type="expression" dxfId="2299" priority="37903">
      <formula>$B1299="Cargado"</formula>
    </cfRule>
    <cfRule type="expression" dxfId="2298" priority="37904">
      <formula>$B1299="Cancelado"</formula>
    </cfRule>
    <cfRule type="expression" dxfId="2295" priority="37907">
      <formula>$B1299="Arribado"</formula>
    </cfRule>
    <cfRule type="expression" dxfId="2296" priority="37906">
      <formula>$B1299="Solicitado"</formula>
    </cfRule>
    <cfRule type="expression" dxfId="2" priority="37905">
      <formula>$B1299="Confirmado"</formula>
    </cfRule>
    <cfRule type="expression" dxfId="2302" priority="37900">
      <formula>$B1299="Liberado"</formula>
    </cfRule>
    <cfRule type="expression" dxfId="2301" priority="37901">
      <formula>$B1299="Descargado"</formula>
    </cfRule>
    <cfRule type="expression" dxfId="2300" priority="37902">
      <formula>$B1299="Frontera"</formula>
    </cfRule>
  </conditionalFormatting>
  <conditionalFormatting sqref="D1301">
    <cfRule type="expression" dxfId="2300" priority="37734">
      <formula>$B1301="Frontera"</formula>
    </cfRule>
    <cfRule type="expression" dxfId="2302" priority="37732">
      <formula>$B1301="Liberado"</formula>
    </cfRule>
    <cfRule type="expression" dxfId="2301" priority="37733">
      <formula>$B1301="Descargado"</formula>
    </cfRule>
    <cfRule type="expression" dxfId="2299" priority="37735">
      <formula>$B1301="Cargado"</formula>
    </cfRule>
    <cfRule type="expression" dxfId="2298" priority="37736">
      <formula>$B1301="Cancelado"</formula>
    </cfRule>
    <cfRule type="expression" dxfId="2" priority="37737">
      <formula>$B1301="Confirmado"</formula>
    </cfRule>
    <cfRule type="expression" dxfId="2295" priority="37739">
      <formula>$B1301="Arribado"</formula>
    </cfRule>
    <cfRule type="expression" dxfId="2296" priority="37738">
      <formula>$B1301="Solicitado"</formula>
    </cfRule>
  </conditionalFormatting>
  <conditionalFormatting sqref="D1302">
    <cfRule type="expression" dxfId="2302" priority="37844">
      <formula>$B1302="Liberado"</formula>
    </cfRule>
    <cfRule type="expression" dxfId="2295" priority="37851">
      <formula>$B1302="Arribado"</formula>
    </cfRule>
    <cfRule type="expression" dxfId="2296" priority="37850">
      <formula>$B1302="Solicitado"</formula>
    </cfRule>
    <cfRule type="expression" dxfId="2" priority="37849">
      <formula>$B1302="Confirmado"</formula>
    </cfRule>
    <cfRule type="expression" dxfId="2298" priority="37848">
      <formula>$B1302="Cancelado"</formula>
    </cfRule>
    <cfRule type="expression" dxfId="2299" priority="37847">
      <formula>$B1302="Cargado"</formula>
    </cfRule>
    <cfRule type="expression" dxfId="2300" priority="37846">
      <formula>$B1302="Frontera"</formula>
    </cfRule>
    <cfRule type="expression" dxfId="2301" priority="37845">
      <formula>$B1302="Descargado"</formula>
    </cfRule>
  </conditionalFormatting>
  <conditionalFormatting sqref="D1303 D1305">
    <cfRule type="expression" dxfId="2" priority="37793">
      <formula>$B1303="Confirmado"</formula>
    </cfRule>
    <cfRule type="expression" dxfId="2296" priority="37794">
      <formula>$B1303="Solicitado"</formula>
    </cfRule>
    <cfRule type="expression" dxfId="2298" priority="37792">
      <formula>$B1303="Cancelado"</formula>
    </cfRule>
    <cfRule type="expression" dxfId="2299" priority="37791">
      <formula>$B1303="Cargado"</formula>
    </cfRule>
    <cfRule type="expression" dxfId="2300" priority="37790">
      <formula>$B1303="Frontera"</formula>
    </cfRule>
    <cfRule type="expression" dxfId="2295" priority="37795">
      <formula>$B1303="Arribado"</formula>
    </cfRule>
    <cfRule type="expression" dxfId="2302" priority="37788">
      <formula>$B1303="Liberado"</formula>
    </cfRule>
    <cfRule type="expression" dxfId="2301" priority="37789">
      <formula>$B1303="Descargado"</formula>
    </cfRule>
  </conditionalFormatting>
  <conditionalFormatting sqref="D1304">
    <cfRule type="expression" dxfId="2295" priority="37683">
      <formula>$B1304="Arribado"</formula>
    </cfRule>
    <cfRule type="expression" dxfId="2296" priority="37682">
      <formula>$B1304="Solicitado"</formula>
    </cfRule>
    <cfRule type="expression" dxfId="2" priority="37681">
      <formula>$B1304="Confirmado"</formula>
    </cfRule>
    <cfRule type="expression" dxfId="2298" priority="37680">
      <formula>$B1304="Cancelado"</formula>
    </cfRule>
    <cfRule type="expression" dxfId="2299" priority="37679">
      <formula>$B1304="Cargado"</formula>
    </cfRule>
    <cfRule type="expression" dxfId="2301" priority="37677">
      <formula>$B1304="Descargado"</formula>
    </cfRule>
    <cfRule type="expression" dxfId="2302" priority="37676">
      <formula>$B1304="Liberado"</formula>
    </cfRule>
    <cfRule type="expression" dxfId="2300" priority="37678">
      <formula>$B1304="Frontera"</formula>
    </cfRule>
  </conditionalFormatting>
  <conditionalFormatting sqref="D1312">
    <cfRule type="expression" dxfId="2295" priority="37515">
      <formula>$B1312="Arribado"</formula>
    </cfRule>
    <cfRule type="expression" dxfId="2296" priority="37514">
      <formula>$B1312="Solicitado"</formula>
    </cfRule>
    <cfRule type="expression" dxfId="2" priority="37513">
      <formula>$B1312="Confirmado"</formula>
    </cfRule>
    <cfRule type="expression" dxfId="2298" priority="37512">
      <formula>$B1312="Cancelado"</formula>
    </cfRule>
    <cfRule type="expression" dxfId="2299" priority="37511">
      <formula>$B1312="Cargado"</formula>
    </cfRule>
    <cfRule type="expression" dxfId="2300" priority="37510">
      <formula>$B1312="Frontera"</formula>
    </cfRule>
    <cfRule type="expression" dxfId="2301" priority="37509">
      <formula>$B1312="Descargado"</formula>
    </cfRule>
    <cfRule type="expression" dxfId="2302" priority="37508">
      <formula>$B1312="Liberado"</formula>
    </cfRule>
  </conditionalFormatting>
  <conditionalFormatting sqref="D1653:H1653 A1653 J1653:M1653 O1653:U1653">
    <cfRule type="expression" dxfId="2" priority="33991">
      <formula>$B1653="Confirmado"</formula>
    </cfRule>
    <cfRule type="expression" dxfId="2298" priority="33990">
      <formula>$B1653="Cancelado"</formula>
    </cfRule>
    <cfRule type="expression" dxfId="2300" priority="33988">
      <formula>$B1653="Frontera"</formula>
    </cfRule>
    <cfRule type="expression" dxfId="2301" priority="33987">
      <formula>$B1653="Descargado"</formula>
    </cfRule>
    <cfRule type="expression" dxfId="2302" priority="33986">
      <formula>$B1653="Liberado"</formula>
    </cfRule>
    <cfRule type="expression" dxfId="2299" priority="33989">
      <formula>$B1653="Cargado"</formula>
    </cfRule>
    <cfRule type="expression" dxfId="2295" priority="33993">
      <formula>$B1653="Arribado"</formula>
    </cfRule>
    <cfRule type="expression" dxfId="2296" priority="33992">
      <formula>$B1653="Solicitado"</formula>
    </cfRule>
  </conditionalFormatting>
  <conditionalFormatting sqref="D279:U289">
    <cfRule type="expression" dxfId="2302" priority="68460">
      <formula>$B279="Liberado"</formula>
    </cfRule>
  </conditionalFormatting>
  <conditionalFormatting sqref="E7">
    <cfRule type="expression" dxfId="2295" priority="77635">
      <formula>$B7="Arribado"</formula>
    </cfRule>
    <cfRule type="expression" dxfId="2301" priority="77629">
      <formula>$B7="Descargado"</formula>
    </cfRule>
    <cfRule type="expression" dxfId="2298" priority="77632">
      <formula>$B7="Cancelado"</formula>
    </cfRule>
    <cfRule type="expression" dxfId="2300" priority="77630">
      <formula>$B7="Frontera"</formula>
    </cfRule>
    <cfRule type="expression" dxfId="2" priority="77633">
      <formula>$B7="Confirmado"</formula>
    </cfRule>
    <cfRule type="expression" dxfId="2296" priority="77634">
      <formula>$B7="Solicitado"</formula>
    </cfRule>
    <cfRule type="expression" dxfId="2299" priority="77631">
      <formula>$B7="Cargado"</formula>
    </cfRule>
  </conditionalFormatting>
  <conditionalFormatting sqref="E11">
    <cfRule type="expression" dxfId="2296" priority="77610">
      <formula>$B11="Solicitado"</formula>
    </cfRule>
    <cfRule type="expression" dxfId="2" priority="77609">
      <formula>$B11="Confirmado"</formula>
    </cfRule>
    <cfRule type="expression" dxfId="2298" priority="77608">
      <formula>$B11="Cancelado"</formula>
    </cfRule>
    <cfRule type="expression" dxfId="2299" priority="77607">
      <formula>$B11="Cargado"</formula>
    </cfRule>
    <cfRule type="expression" dxfId="2300" priority="77606">
      <formula>$B11="Frontera"</formula>
    </cfRule>
    <cfRule type="expression" dxfId="2301" priority="77605">
      <formula>$B11="Descargado"</formula>
    </cfRule>
    <cfRule type="expression" dxfId="2295" priority="77611">
      <formula>$B11="Arribado"</formula>
    </cfRule>
  </conditionalFormatting>
  <conditionalFormatting sqref="E18">
    <cfRule type="expression" dxfId="2299" priority="75432">
      <formula>$B18="Cargado"</formula>
    </cfRule>
    <cfRule type="expression" dxfId="2298" priority="75433">
      <formula>$B18="Cancelado"</formula>
    </cfRule>
    <cfRule type="expression" dxfId="2" priority="75434">
      <formula>$B18="Confirmado"</formula>
    </cfRule>
    <cfRule type="expression" dxfId="2296" priority="75435">
      <formula>$B18="Solicitado"</formula>
    </cfRule>
    <cfRule type="expression" dxfId="2295" priority="75436">
      <formula>$B18="Arribado"</formula>
    </cfRule>
    <cfRule type="expression" dxfId="2301" priority="75430">
      <formula>$B18="Descargado"</formula>
    </cfRule>
    <cfRule type="expression" dxfId="2300" priority="75431">
      <formula>$B18="Frontera"</formula>
    </cfRule>
  </conditionalFormatting>
  <conditionalFormatting sqref="E28:E31">
    <cfRule type="expression" dxfId="2295" priority="75388">
      <formula>$B28="Arribado"</formula>
    </cfRule>
    <cfRule type="expression" dxfId="2296" priority="75387">
      <formula>$B28="Solicitado"</formula>
    </cfRule>
    <cfRule type="expression" dxfId="2" priority="75386">
      <formula>$B28="Confirmado"</formula>
    </cfRule>
    <cfRule type="expression" dxfId="2298" priority="75385">
      <formula>$B28="Cancelado"</formula>
    </cfRule>
    <cfRule type="expression" dxfId="2299" priority="75384">
      <formula>$B28="Cargado"</formula>
    </cfRule>
    <cfRule type="expression" dxfId="2300" priority="75383">
      <formula>$B28="Frontera"</formula>
    </cfRule>
    <cfRule type="expression" dxfId="2301" priority="75382">
      <formula>$B28="Descargado"</formula>
    </cfRule>
  </conditionalFormatting>
  <conditionalFormatting sqref="E34">
    <cfRule type="expression" dxfId="2295" priority="75012">
      <formula>$B34="Arribado"</formula>
    </cfRule>
    <cfRule type="expression" dxfId="2296" priority="75011">
      <formula>$B34="Solicitado"</formula>
    </cfRule>
    <cfRule type="expression" dxfId="2" priority="75010">
      <formula>$B34="Confirmado"</formula>
    </cfRule>
    <cfRule type="expression" dxfId="2298" priority="75009">
      <formula>$B34="Cancelado"</formula>
    </cfRule>
    <cfRule type="expression" dxfId="2299" priority="75008">
      <formula>$B34="Cargado"</formula>
    </cfRule>
    <cfRule type="expression" dxfId="2300" priority="75007">
      <formula>$B34="Frontera"</formula>
    </cfRule>
    <cfRule type="expression" dxfId="2301" priority="75006">
      <formula>$B34="Descargado"</formula>
    </cfRule>
  </conditionalFormatting>
  <conditionalFormatting sqref="E36">
    <cfRule type="expression" dxfId="2295" priority="73027">
      <formula>$B36="Arribado"</formula>
    </cfRule>
    <cfRule type="expression" dxfId="2296" priority="73026">
      <formula>$B36="Solicitado"</formula>
    </cfRule>
    <cfRule type="expression" dxfId="2299" priority="73023">
      <formula>$B36="Cargado"</formula>
    </cfRule>
    <cfRule type="expression" dxfId="2" priority="73025">
      <formula>$B36="Confirmado"</formula>
    </cfRule>
    <cfRule type="expression" dxfId="2298" priority="73024">
      <formula>$B36="Cancelado"</formula>
    </cfRule>
    <cfRule type="expression" dxfId="2300" priority="73022">
      <formula>$B36="Frontera"</formula>
    </cfRule>
    <cfRule type="expression" dxfId="2301" priority="73021">
      <formula>$B36="Descargado"</formula>
    </cfRule>
  </conditionalFormatting>
  <conditionalFormatting sqref="E51">
    <cfRule type="expression" dxfId="2300" priority="71166">
      <formula>$B51="Frontera"</formula>
    </cfRule>
    <cfRule type="expression" dxfId="2301" priority="71165">
      <formula>$B51="Descargado"</formula>
    </cfRule>
    <cfRule type="expression" dxfId="2" priority="71169">
      <formula>$B51="Confirmado"</formula>
    </cfRule>
    <cfRule type="expression" dxfId="2295" priority="71171">
      <formula>$B51="Arribado"</formula>
    </cfRule>
    <cfRule type="expression" dxfId="2296" priority="71170">
      <formula>$B51="Solicitado"</formula>
    </cfRule>
    <cfRule type="expression" dxfId="2298" priority="71168">
      <formula>$B51="Cancelado"</formula>
    </cfRule>
    <cfRule type="expression" dxfId="2299" priority="71167">
      <formula>$B51="Cargado"</formula>
    </cfRule>
    <cfRule type="expression" dxfId="2" priority="71209">
      <formula>$B51="Confirmado"</formula>
    </cfRule>
    <cfRule type="expression" dxfId="2296" priority="71210">
      <formula>$B51="Solicitado"</formula>
    </cfRule>
    <cfRule type="expression" dxfId="2295" priority="71211">
      <formula>$B51="Arribado"</formula>
    </cfRule>
    <cfRule type="expression" dxfId="2300" priority="71206">
      <formula>$B51="Frontera"</formula>
    </cfRule>
    <cfRule type="expression" dxfId="2298" priority="71208">
      <formula>$B51="Cancelado"</formula>
    </cfRule>
    <cfRule type="expression" dxfId="2299" priority="71207">
      <formula>$B51="Cargado"</formula>
    </cfRule>
    <cfRule type="expression" dxfId="2301" priority="71205">
      <formula>$B51="Descargado"</formula>
    </cfRule>
  </conditionalFormatting>
  <conditionalFormatting sqref="E52:E58">
    <cfRule type="expression" dxfId="2296" priority="71114">
      <formula>$B52="Solicitado"</formula>
    </cfRule>
    <cfRule type="expression" dxfId="2" priority="71113">
      <formula>$B52="Confirmado"</formula>
    </cfRule>
    <cfRule type="expression" dxfId="2298" priority="71112">
      <formula>$B52="Cancelado"</formula>
    </cfRule>
    <cfRule type="expression" dxfId="2299" priority="71111">
      <formula>$B52="Cargado"</formula>
    </cfRule>
    <cfRule type="expression" dxfId="2301" priority="71069">
      <formula>$B52="Descargado"</formula>
    </cfRule>
    <cfRule type="expression" dxfId="2300" priority="71070">
      <formula>$B52="Frontera"</formula>
    </cfRule>
    <cfRule type="expression" dxfId="2299" priority="71071">
      <formula>$B52="Cargado"</formula>
    </cfRule>
    <cfRule type="expression" dxfId="2296" priority="71074">
      <formula>$B52="Solicitado"</formula>
    </cfRule>
    <cfRule type="expression" dxfId="2295" priority="71075">
      <formula>$B52="Arribado"</formula>
    </cfRule>
    <cfRule type="expression" dxfId="2301" priority="71109">
      <formula>$B52="Descargado"</formula>
    </cfRule>
    <cfRule type="expression" dxfId="2295" priority="71115">
      <formula>$B52="Arribado"</formula>
    </cfRule>
    <cfRule type="expression" dxfId="2" priority="71073">
      <formula>$B52="Confirmado"</formula>
    </cfRule>
    <cfRule type="expression" dxfId="2298" priority="71072">
      <formula>$B52="Cancelado"</formula>
    </cfRule>
    <cfRule type="expression" dxfId="2300" priority="71110">
      <formula>$B52="Frontera"</formula>
    </cfRule>
  </conditionalFormatting>
  <conditionalFormatting sqref="E59">
    <cfRule type="expression" dxfId="2298" priority="70976">
      <formula>$B59="Cancelado"</formula>
    </cfRule>
    <cfRule type="expression" dxfId="2301" priority="71005">
      <formula>$B59="Descargado"</formula>
    </cfRule>
    <cfRule type="expression" dxfId="2299" priority="70975">
      <formula>$B59="Cargado"</formula>
    </cfRule>
    <cfRule type="expression" dxfId="2" priority="70977">
      <formula>$B59="Confirmado"</formula>
    </cfRule>
    <cfRule type="expression" dxfId="2296" priority="70978">
      <formula>$B59="Solicitado"</formula>
    </cfRule>
    <cfRule type="expression" dxfId="2295" priority="70979">
      <formula>$B59="Arribado"</formula>
    </cfRule>
    <cfRule type="expression" dxfId="2299" priority="71007">
      <formula>$B59="Cargado"</formula>
    </cfRule>
    <cfRule type="expression" dxfId="2301" priority="70973">
      <formula>$B59="Descargado"</formula>
    </cfRule>
    <cfRule type="expression" dxfId="2298" priority="71008">
      <formula>$B59="Cancelado"</formula>
    </cfRule>
    <cfRule type="expression" dxfId="2" priority="71009">
      <formula>$B59="Confirmado"</formula>
    </cfRule>
    <cfRule type="expression" dxfId="2300" priority="70974">
      <formula>$B59="Frontera"</formula>
    </cfRule>
    <cfRule type="expression" dxfId="2295" priority="71011">
      <formula>$B59="Arribado"</formula>
    </cfRule>
    <cfRule type="expression" dxfId="2296" priority="71010">
      <formula>$B59="Solicitado"</formula>
    </cfRule>
    <cfRule type="expression" dxfId="2300" priority="71006">
      <formula>$B59="Frontera"</formula>
    </cfRule>
  </conditionalFormatting>
  <conditionalFormatting sqref="E60">
    <cfRule type="expression" dxfId="2" priority="72537">
      <formula>$B60="Confirmado"</formula>
    </cfRule>
    <cfRule type="expression" dxfId="2299" priority="72535">
      <formula>$B60="Cargado"</formula>
    </cfRule>
    <cfRule type="expression" dxfId="2300" priority="72534">
      <formula>$B60="Frontera"</formula>
    </cfRule>
    <cfRule type="expression" dxfId="2295" priority="72539">
      <formula>$B60="Arribado"</formula>
    </cfRule>
    <cfRule type="expression" dxfId="2296" priority="72538">
      <formula>$B60="Solicitado"</formula>
    </cfRule>
    <cfRule type="expression" dxfId="2298" priority="72536">
      <formula>$B60="Cancelado"</formula>
    </cfRule>
    <cfRule type="expression" dxfId="2301" priority="72533">
      <formula>$B60="Descargado"</formula>
    </cfRule>
  </conditionalFormatting>
  <conditionalFormatting sqref="E61">
    <cfRule type="expression" dxfId="2" priority="70793">
      <formula>$B61="Confirmado"</formula>
    </cfRule>
    <cfRule type="expression" dxfId="2301" priority="70797">
      <formula>$B61="Descargado"</formula>
    </cfRule>
    <cfRule type="expression" dxfId="2298" priority="70792">
      <formula>$B61="Cancelado"</formula>
    </cfRule>
    <cfRule type="expression" dxfId="2" priority="70801">
      <formula>$B61="Confirmado"</formula>
    </cfRule>
    <cfRule type="expression" dxfId="2300" priority="70790">
      <formula>$B61="Frontera"</formula>
    </cfRule>
    <cfRule type="expression" dxfId="2301" priority="70789">
      <formula>$B61="Descargado"</formula>
    </cfRule>
    <cfRule type="expression" dxfId="2299" priority="70799">
      <formula>$B61="Cargado"</formula>
    </cfRule>
    <cfRule type="expression" dxfId="2298" priority="70800">
      <formula>$B61="Cancelado"</formula>
    </cfRule>
    <cfRule type="expression" dxfId="2299" priority="70791">
      <formula>$B61="Cargado"</formula>
    </cfRule>
    <cfRule type="expression" dxfId="2296" priority="70802">
      <formula>$B61="Solicitado"</formula>
    </cfRule>
    <cfRule type="expression" dxfId="2295" priority="70803">
      <formula>$B61="Arribado"</formula>
    </cfRule>
    <cfRule type="expression" dxfId="2295" priority="70795">
      <formula>$B61="Arribado"</formula>
    </cfRule>
    <cfRule type="expression" dxfId="2296" priority="70794">
      <formula>$B61="Solicitado"</formula>
    </cfRule>
    <cfRule type="expression" dxfId="2302" priority="70788">
      <formula>$B61="Liberado"</formula>
    </cfRule>
    <cfRule type="expression" dxfId="2300" priority="70798">
      <formula>$B61="Frontera"</formula>
    </cfRule>
  </conditionalFormatting>
  <conditionalFormatting sqref="E62:E67">
    <cfRule type="expression" dxfId="2300" priority="70838">
      <formula>$B62="Frontera"</formula>
    </cfRule>
    <cfRule type="expression" dxfId="2" priority="70841">
      <formula>$B62="Confirmado"</formula>
    </cfRule>
    <cfRule type="expression" dxfId="2298" priority="70840">
      <formula>$B62="Cancelado"</formula>
    </cfRule>
    <cfRule type="expression" dxfId="2299" priority="70839">
      <formula>$B62="Cargado"</formula>
    </cfRule>
    <cfRule type="expression" dxfId="2295" priority="70843">
      <formula>$B62="Arribado"</formula>
    </cfRule>
    <cfRule type="expression" dxfId="2296" priority="70842">
      <formula>$B62="Solicitado"</formula>
    </cfRule>
    <cfRule type="expression" dxfId="2301" priority="70837">
      <formula>$B62="Descargado"</formula>
    </cfRule>
  </conditionalFormatting>
  <conditionalFormatting sqref="E68:E70">
    <cfRule type="expression" dxfId="2295" priority="70715">
      <formula>$B68="Arribado"</formula>
    </cfRule>
    <cfRule type="expression" dxfId="2299" priority="70711">
      <formula>$B68="Cargado"</formula>
    </cfRule>
    <cfRule type="expression" dxfId="2301" priority="70709">
      <formula>$B68="Descargado"</formula>
    </cfRule>
    <cfRule type="expression" dxfId="2300" priority="70710">
      <formula>$B68="Frontera"</formula>
    </cfRule>
    <cfRule type="expression" dxfId="2298" priority="70712">
      <formula>$B68="Cancelado"</formula>
    </cfRule>
    <cfRule type="expression" dxfId="2" priority="70713">
      <formula>$B68="Confirmado"</formula>
    </cfRule>
    <cfRule type="expression" dxfId="2296" priority="70714">
      <formula>$B68="Solicitado"</formula>
    </cfRule>
  </conditionalFormatting>
  <conditionalFormatting sqref="E71">
    <cfRule type="expression" dxfId="2296" priority="70642">
      <formula>$B71="Solicitado"</formula>
    </cfRule>
    <cfRule type="expression" dxfId="2300" priority="70638">
      <formula>$B71="Frontera"</formula>
    </cfRule>
    <cfRule type="expression" dxfId="2299" priority="70639">
      <formula>$B71="Cargado"</formula>
    </cfRule>
    <cfRule type="expression" dxfId="2298" priority="70640">
      <formula>$B71="Cancelado"</formula>
    </cfRule>
    <cfRule type="expression" dxfId="2" priority="70641">
      <formula>$B71="Confirmado"</formula>
    </cfRule>
    <cfRule type="expression" dxfId="2295" priority="70643">
      <formula>$B71="Arribado"</formula>
    </cfRule>
    <cfRule type="expression" dxfId="2301" priority="70637">
      <formula>$B71="Descargado"</formula>
    </cfRule>
  </conditionalFormatting>
  <conditionalFormatting sqref="E72:E76">
    <cfRule type="expression" dxfId="2301" priority="70565">
      <formula>$B72="Descargado"</formula>
    </cfRule>
    <cfRule type="expression" dxfId="2299" priority="70567">
      <formula>$B72="Cargado"</formula>
    </cfRule>
    <cfRule type="expression" dxfId="2300" priority="70566">
      <formula>$B72="Frontera"</formula>
    </cfRule>
    <cfRule type="expression" dxfId="2298" priority="70568">
      <formula>$B72="Cancelado"</formula>
    </cfRule>
    <cfRule type="expression" dxfId="2" priority="70569">
      <formula>$B72="Confirmado"</formula>
    </cfRule>
    <cfRule type="expression" dxfId="2296" priority="70570">
      <formula>$B72="Solicitado"</formula>
    </cfRule>
    <cfRule type="expression" dxfId="2295" priority="70571">
      <formula>$B72="Arribado"</formula>
    </cfRule>
  </conditionalFormatting>
  <conditionalFormatting sqref="E77">
    <cfRule type="expression" dxfId="2300" priority="70494">
      <formula>$B77="Frontera"</formula>
    </cfRule>
    <cfRule type="expression" dxfId="2301" priority="70493">
      <formula>$B77="Descargado"</formula>
    </cfRule>
    <cfRule type="expression" dxfId="2299" priority="70495">
      <formula>$B77="Cargado"</formula>
    </cfRule>
    <cfRule type="expression" dxfId="2298" priority="70496">
      <formula>$B77="Cancelado"</formula>
    </cfRule>
    <cfRule type="expression" dxfId="2" priority="70497">
      <formula>$B77="Confirmado"</formula>
    </cfRule>
    <cfRule type="expression" dxfId="2296" priority="70498">
      <formula>$B77="Solicitado"</formula>
    </cfRule>
    <cfRule type="expression" dxfId="2295" priority="70499">
      <formula>$B77="Arribado"</formula>
    </cfRule>
  </conditionalFormatting>
  <conditionalFormatting sqref="E78:E79">
    <cfRule type="expression" dxfId="2295" priority="70355">
      <formula>$B78="Arribado"</formula>
    </cfRule>
    <cfRule type="expression" dxfId="2298" priority="70352">
      <formula>$B78="Cancelado"</formula>
    </cfRule>
    <cfRule type="expression" dxfId="2299" priority="70351">
      <formula>$B78="Cargado"</formula>
    </cfRule>
    <cfRule type="expression" dxfId="2300" priority="70350">
      <formula>$B78="Frontera"</formula>
    </cfRule>
    <cfRule type="expression" dxfId="2296" priority="70354">
      <formula>$B78="Solicitado"</formula>
    </cfRule>
    <cfRule type="expression" dxfId="2" priority="70353">
      <formula>$B78="Confirmado"</formula>
    </cfRule>
    <cfRule type="expression" dxfId="2301" priority="70349">
      <formula>$B78="Descargado"</formula>
    </cfRule>
  </conditionalFormatting>
  <conditionalFormatting sqref="E80:E81">
    <cfRule type="expression" dxfId="2" priority="70281">
      <formula>$B80="Confirmado"</formula>
    </cfRule>
    <cfRule type="expression" dxfId="2296" priority="70282">
      <formula>$B80="Solicitado"</formula>
    </cfRule>
    <cfRule type="expression" dxfId="2295" priority="70283">
      <formula>$B80="Arribado"</formula>
    </cfRule>
    <cfRule type="expression" dxfId="2298" priority="70280">
      <formula>$B80="Cancelado"</formula>
    </cfRule>
    <cfRule type="expression" dxfId="2299" priority="70279">
      <formula>$B80="Cargado"</formula>
    </cfRule>
    <cfRule type="expression" dxfId="2300" priority="70278">
      <formula>$B80="Frontera"</formula>
    </cfRule>
    <cfRule type="expression" dxfId="2301" priority="70277">
      <formula>$B80="Descargado"</formula>
    </cfRule>
  </conditionalFormatting>
  <conditionalFormatting sqref="E82">
    <cfRule type="expression" dxfId="2299" priority="70423">
      <formula>$B82="Cargado"</formula>
    </cfRule>
    <cfRule type="expression" dxfId="2300" priority="70422">
      <formula>$B82="Frontera"</formula>
    </cfRule>
    <cfRule type="expression" dxfId="2301" priority="70421">
      <formula>$B82="Descargado"</formula>
    </cfRule>
    <cfRule type="expression" dxfId="2295" priority="70427">
      <formula>$B82="Arribado"</formula>
    </cfRule>
    <cfRule type="expression" dxfId="2" priority="70425">
      <formula>$B82="Confirmado"</formula>
    </cfRule>
    <cfRule type="expression" dxfId="2298" priority="70424">
      <formula>$B82="Cancelado"</formula>
    </cfRule>
    <cfRule type="expression" dxfId="2296" priority="70426">
      <formula>$B82="Solicitado"</formula>
    </cfRule>
  </conditionalFormatting>
  <conditionalFormatting sqref="E83">
    <cfRule type="expression" dxfId="2301" priority="70205">
      <formula>$B83="Descargado"</formula>
    </cfRule>
    <cfRule type="expression" dxfId="2299" priority="70207">
      <formula>$B83="Cargado"</formula>
    </cfRule>
    <cfRule type="expression" dxfId="2" priority="70209">
      <formula>$B83="Confirmado"</formula>
    </cfRule>
    <cfRule type="expression" dxfId="2296" priority="70210">
      <formula>$B83="Solicitado"</formula>
    </cfRule>
    <cfRule type="expression" dxfId="2295" priority="70211">
      <formula>$B83="Arribado"</formula>
    </cfRule>
    <cfRule type="expression" dxfId="2300" priority="70206">
      <formula>$B83="Frontera"</formula>
    </cfRule>
    <cfRule type="expression" dxfId="2298" priority="70208">
      <formula>$B83="Cancelado"</formula>
    </cfRule>
  </conditionalFormatting>
  <conditionalFormatting sqref="E84:E93">
    <cfRule type="expression" dxfId="2301" priority="70133">
      <formula>$B84="Descargado"</formula>
    </cfRule>
    <cfRule type="expression" dxfId="2300" priority="70134">
      <formula>$B84="Frontera"</formula>
    </cfRule>
    <cfRule type="expression" dxfId="2295" priority="70139">
      <formula>$B84="Arribado"</formula>
    </cfRule>
    <cfRule type="expression" dxfId="2296" priority="70138">
      <formula>$B84="Solicitado"</formula>
    </cfRule>
    <cfRule type="expression" dxfId="2" priority="70137">
      <formula>$B84="Confirmado"</formula>
    </cfRule>
    <cfRule type="expression" dxfId="2298" priority="70136">
      <formula>$B84="Cancelado"</formula>
    </cfRule>
    <cfRule type="expression" dxfId="2299" priority="70135">
      <formula>$B84="Cargado"</formula>
    </cfRule>
  </conditionalFormatting>
  <conditionalFormatting sqref="E94">
    <cfRule type="expression" dxfId="2296" priority="70066">
      <formula>$B94="Solicitado"</formula>
    </cfRule>
    <cfRule type="expression" dxfId="2295" priority="70067">
      <formula>$B94="Arribado"</formula>
    </cfRule>
    <cfRule type="expression" dxfId="2301" priority="70061">
      <formula>$B94="Descargado"</formula>
    </cfRule>
    <cfRule type="expression" dxfId="2300" priority="70062">
      <formula>$B94="Frontera"</formula>
    </cfRule>
    <cfRule type="expression" dxfId="2299" priority="70063">
      <formula>$B94="Cargado"</formula>
    </cfRule>
    <cfRule type="expression" dxfId="2298" priority="70064">
      <formula>$B94="Cancelado"</formula>
    </cfRule>
    <cfRule type="expression" dxfId="2" priority="70065">
      <formula>$B94="Confirmado"</formula>
    </cfRule>
  </conditionalFormatting>
  <conditionalFormatting sqref="E104:E107">
    <cfRule type="expression" dxfId="2296" priority="69994">
      <formula>$B104="Solicitado"</formula>
    </cfRule>
    <cfRule type="expression" dxfId="2301" priority="69989">
      <formula>$B104="Descargado"</formula>
    </cfRule>
    <cfRule type="expression" dxfId="2295" priority="69995">
      <formula>$B104="Arribado"</formula>
    </cfRule>
    <cfRule type="expression" dxfId="2300" priority="69990">
      <formula>$B104="Frontera"</formula>
    </cfRule>
    <cfRule type="expression" dxfId="2299" priority="69991">
      <formula>$B104="Cargado"</formula>
    </cfRule>
    <cfRule type="expression" dxfId="2298" priority="69992">
      <formula>$B104="Cancelado"</formula>
    </cfRule>
    <cfRule type="expression" dxfId="2" priority="69993">
      <formula>$B104="Confirmado"</formula>
    </cfRule>
  </conditionalFormatting>
  <conditionalFormatting sqref="E108">
    <cfRule type="expression" dxfId="2295" priority="69771">
      <formula>$B108="Arribado"</formula>
    </cfRule>
    <cfRule type="expression" dxfId="2301" priority="69765">
      <formula>$B108="Descargado"</formula>
    </cfRule>
    <cfRule type="expression" dxfId="2300" priority="69766">
      <formula>$B108="Frontera"</formula>
    </cfRule>
    <cfRule type="expression" dxfId="2299" priority="69767">
      <formula>$B108="Cargado"</formula>
    </cfRule>
    <cfRule type="expression" dxfId="2296" priority="69770">
      <formula>$B108="Solicitado"</formula>
    </cfRule>
    <cfRule type="expression" dxfId="2" priority="69769">
      <formula>$B108="Confirmado"</formula>
    </cfRule>
    <cfRule type="expression" dxfId="2298" priority="69768">
      <formula>$B108="Cancelado"</formula>
    </cfRule>
  </conditionalFormatting>
  <conditionalFormatting sqref="E109:E121">
    <cfRule type="expression" dxfId="2" priority="69697">
      <formula>$B109="Confirmado"</formula>
    </cfRule>
    <cfRule type="expression" dxfId="2298" priority="69696">
      <formula>$B109="Cancelado"</formula>
    </cfRule>
    <cfRule type="expression" dxfId="2295" priority="69699">
      <formula>$B109="Arribado"</formula>
    </cfRule>
    <cfRule type="expression" dxfId="2296" priority="69698">
      <formula>$B109="Solicitado"</formula>
    </cfRule>
    <cfRule type="expression" dxfId="2301" priority="69693">
      <formula>$B109="Descargado"</formula>
    </cfRule>
    <cfRule type="expression" dxfId="2300" priority="69694">
      <formula>$B109="Frontera"</formula>
    </cfRule>
    <cfRule type="expression" dxfId="2299" priority="69695">
      <formula>$B109="Cargado"</formula>
    </cfRule>
  </conditionalFormatting>
  <conditionalFormatting sqref="E122">
    <cfRule type="expression" dxfId="2296" priority="69602">
      <formula>$B122="Solicitado"</formula>
    </cfRule>
    <cfRule type="expression" dxfId="2295" priority="69603">
      <formula>$B122="Arribado"</formula>
    </cfRule>
    <cfRule type="expression" dxfId="2298" priority="69600">
      <formula>$B122="Cancelado"</formula>
    </cfRule>
    <cfRule type="expression" dxfId="2" priority="69601">
      <formula>$B122="Confirmado"</formula>
    </cfRule>
    <cfRule type="expression" dxfId="2300" priority="69598">
      <formula>$B122="Frontera"</formula>
    </cfRule>
    <cfRule type="expression" dxfId="2301" priority="69597">
      <formula>$B122="Descargado"</formula>
    </cfRule>
    <cfRule type="expression" dxfId="2299" priority="69599">
      <formula>$B122="Cargado"</formula>
    </cfRule>
  </conditionalFormatting>
  <conditionalFormatting sqref="E123:E134">
    <cfRule type="expression" dxfId="2299" priority="69527">
      <formula>$B123="Cargado"</formula>
    </cfRule>
    <cfRule type="expression" dxfId="2300" priority="69526">
      <formula>$B123="Frontera"</formula>
    </cfRule>
    <cfRule type="expression" dxfId="2301" priority="69525">
      <formula>$B123="Descargado"</formula>
    </cfRule>
    <cfRule type="expression" dxfId="2295" priority="69531">
      <formula>$B123="Arribado"</formula>
    </cfRule>
    <cfRule type="expression" dxfId="2296" priority="69530">
      <formula>$B123="Solicitado"</formula>
    </cfRule>
    <cfRule type="expression" dxfId="2" priority="69529">
      <formula>$B123="Confirmado"</formula>
    </cfRule>
    <cfRule type="expression" dxfId="2298" priority="69528">
      <formula>$B123="Cancelado"</formula>
    </cfRule>
  </conditionalFormatting>
  <conditionalFormatting sqref="E236:E272">
    <cfRule type="expression" dxfId="2302" priority="68756">
      <formula>$B236="Liberado"</formula>
    </cfRule>
  </conditionalFormatting>
  <conditionalFormatting sqref="E243:E246">
    <cfRule type="expression" dxfId="2300" priority="69142">
      <formula>$B243="Frontera"</formula>
    </cfRule>
    <cfRule type="expression" dxfId="2301" priority="69141">
      <formula>$B243="Descargado"</formula>
    </cfRule>
    <cfRule type="expression" dxfId="2299" priority="69143">
      <formula>$B243="Cargado"</formula>
    </cfRule>
    <cfRule type="expression" dxfId="2298" priority="69144">
      <formula>$B243="Cancelado"</formula>
    </cfRule>
    <cfRule type="expression" dxfId="2" priority="69145">
      <formula>$B243="Confirmado"</formula>
    </cfRule>
    <cfRule type="expression" dxfId="2296" priority="69146">
      <formula>$B243="Solicitado"</formula>
    </cfRule>
    <cfRule type="expression" dxfId="2295" priority="69147">
      <formula>$B243="Arribado"</formula>
    </cfRule>
  </conditionalFormatting>
  <conditionalFormatting sqref="E247">
    <cfRule type="expression" dxfId="2301" priority="69117">
      <formula>$B247="Descargado"</formula>
    </cfRule>
    <cfRule type="expression" dxfId="2300" priority="69118">
      <formula>$B247="Frontera"</formula>
    </cfRule>
    <cfRule type="expression" dxfId="2299" priority="69119">
      <formula>$B247="Cargado"</formula>
    </cfRule>
    <cfRule type="expression" dxfId="2298" priority="69120">
      <formula>$B247="Cancelado"</formula>
    </cfRule>
    <cfRule type="expression" dxfId="2" priority="69121">
      <formula>$B247="Confirmado"</formula>
    </cfRule>
    <cfRule type="expression" dxfId="2296" priority="69122">
      <formula>$B247="Solicitado"</formula>
    </cfRule>
    <cfRule type="expression" dxfId="2295" priority="69123">
      <formula>$B247="Arribado"</formula>
    </cfRule>
  </conditionalFormatting>
  <conditionalFormatting sqref="E248:E253">
    <cfRule type="expression" dxfId="2" priority="69105">
      <formula>$B248="Confirmado"</formula>
    </cfRule>
    <cfRule type="expression" dxfId="2298" priority="69104">
      <formula>$B248="Cancelado"</formula>
    </cfRule>
    <cfRule type="expression" dxfId="2296" priority="69106">
      <formula>$B248="Solicitado"</formula>
    </cfRule>
    <cfRule type="expression" dxfId="2301" priority="69101">
      <formula>$B248="Descargado"</formula>
    </cfRule>
    <cfRule type="expression" dxfId="2295" priority="69107">
      <formula>$B248="Arribado"</formula>
    </cfRule>
    <cfRule type="expression" dxfId="2299" priority="69103">
      <formula>$B248="Cargado"</formula>
    </cfRule>
    <cfRule type="expression" dxfId="2300" priority="69102">
      <formula>$B248="Frontera"</formula>
    </cfRule>
  </conditionalFormatting>
  <conditionalFormatting sqref="E254:E259">
    <cfRule type="expression" dxfId="2295" priority="69059">
      <formula>$B254="Arribado"</formula>
    </cfRule>
    <cfRule type="expression" dxfId="2296" priority="69058">
      <formula>$B254="Solicitado"</formula>
    </cfRule>
    <cfRule type="expression" dxfId="2" priority="69057">
      <formula>$B254="Confirmado"</formula>
    </cfRule>
    <cfRule type="expression" dxfId="2298" priority="69056">
      <formula>$B254="Cancelado"</formula>
    </cfRule>
    <cfRule type="expression" dxfId="2299" priority="69055">
      <formula>$B254="Cargado"</formula>
    </cfRule>
    <cfRule type="expression" dxfId="2300" priority="69054">
      <formula>$B254="Frontera"</formula>
    </cfRule>
    <cfRule type="expression" dxfId="2301" priority="69053">
      <formula>$B254="Descargado"</formula>
    </cfRule>
  </conditionalFormatting>
  <conditionalFormatting sqref="E260">
    <cfRule type="expression" dxfId="2301" priority="69037">
      <formula>$B260="Descargado"</formula>
    </cfRule>
    <cfRule type="expression" dxfId="2296" priority="69042">
      <formula>$B260="Solicitado"</formula>
    </cfRule>
    <cfRule type="expression" dxfId="2" priority="69041">
      <formula>$B260="Confirmado"</formula>
    </cfRule>
    <cfRule type="expression" dxfId="2298" priority="69040">
      <formula>$B260="Cancelado"</formula>
    </cfRule>
    <cfRule type="expression" dxfId="2299" priority="69039">
      <formula>$B260="Cargado"</formula>
    </cfRule>
    <cfRule type="expression" dxfId="2300" priority="69038">
      <formula>$B260="Frontera"</formula>
    </cfRule>
    <cfRule type="expression" dxfId="2295" priority="69043">
      <formula>$B260="Arribado"</formula>
    </cfRule>
  </conditionalFormatting>
  <conditionalFormatting sqref="E261:E262">
    <cfRule type="expression" dxfId="2295" priority="69019">
      <formula>$B261="Arribado"</formula>
    </cfRule>
    <cfRule type="expression" dxfId="2296" priority="69018">
      <formula>$B261="Solicitado"</formula>
    </cfRule>
    <cfRule type="expression" dxfId="2301" priority="69013">
      <formula>$B261="Descargado"</formula>
    </cfRule>
    <cfRule type="expression" dxfId="2300" priority="69014">
      <formula>$B261="Frontera"</formula>
    </cfRule>
    <cfRule type="expression" dxfId="2299" priority="69015">
      <formula>$B261="Cargado"</formula>
    </cfRule>
    <cfRule type="expression" dxfId="2298" priority="69016">
      <formula>$B261="Cancelado"</formula>
    </cfRule>
    <cfRule type="expression" dxfId="2" priority="69017">
      <formula>$B261="Confirmado"</formula>
    </cfRule>
  </conditionalFormatting>
  <conditionalFormatting sqref="E263">
    <cfRule type="expression" dxfId="2301" priority="68973">
      <formula>$B263="Descargado"</formula>
    </cfRule>
    <cfRule type="expression" dxfId="2296" priority="68978">
      <formula>$B263="Solicitado"</formula>
    </cfRule>
    <cfRule type="expression" dxfId="2" priority="68977">
      <formula>$B263="Confirmado"</formula>
    </cfRule>
    <cfRule type="expression" dxfId="2295" priority="68979">
      <formula>$B263="Arribado"</formula>
    </cfRule>
    <cfRule type="expression" dxfId="2298" priority="68976">
      <formula>$B263="Cancelado"</formula>
    </cfRule>
    <cfRule type="expression" dxfId="2299" priority="68975">
      <formula>$B263="Cargado"</formula>
    </cfRule>
    <cfRule type="expression" dxfId="2300" priority="68974">
      <formula>$B263="Frontera"</formula>
    </cfRule>
  </conditionalFormatting>
  <conditionalFormatting sqref="E264:E267">
    <cfRule type="expression" dxfId="2295" priority="68955">
      <formula>$B264="Arribado"</formula>
    </cfRule>
    <cfRule type="expression" dxfId="2301" priority="68949">
      <formula>$B264="Descargado"</formula>
    </cfRule>
    <cfRule type="expression" dxfId="2299" priority="68951">
      <formula>$B264="Cargado"</formula>
    </cfRule>
    <cfRule type="expression" dxfId="2298" priority="68952">
      <formula>$B264="Cancelado"</formula>
    </cfRule>
    <cfRule type="expression" dxfId="2300" priority="68950">
      <formula>$B264="Frontera"</formula>
    </cfRule>
    <cfRule type="expression" dxfId="2" priority="68953">
      <formula>$B264="Confirmado"</formula>
    </cfRule>
    <cfRule type="expression" dxfId="2296" priority="68954">
      <formula>$B264="Solicitado"</formula>
    </cfRule>
  </conditionalFormatting>
  <conditionalFormatting sqref="E268">
    <cfRule type="expression" dxfId="2298" priority="68896">
      <formula>$B268="Cancelado"</formula>
    </cfRule>
    <cfRule type="expression" dxfId="2" priority="68897">
      <formula>$B268="Confirmado"</formula>
    </cfRule>
    <cfRule type="expression" dxfId="2296" priority="68898">
      <formula>$B268="Solicitado"</formula>
    </cfRule>
    <cfRule type="expression" dxfId="2295" priority="68899">
      <formula>$B268="Arribado"</formula>
    </cfRule>
    <cfRule type="expression" dxfId="2299" priority="68895">
      <formula>$B268="Cargado"</formula>
    </cfRule>
    <cfRule type="expression" dxfId="2300" priority="68894">
      <formula>$B268="Frontera"</formula>
    </cfRule>
    <cfRule type="expression" dxfId="2301" priority="68893">
      <formula>$B268="Descargado"</formula>
    </cfRule>
  </conditionalFormatting>
  <conditionalFormatting sqref="E269:E270">
    <cfRule type="expression" dxfId="2299" priority="68871">
      <formula>$B269="Cargado"</formula>
    </cfRule>
    <cfRule type="expression" dxfId="2296" priority="68874">
      <formula>$B269="Solicitado"</formula>
    </cfRule>
    <cfRule type="expression" dxfId="2295" priority="68875">
      <formula>$B269="Arribado"</formula>
    </cfRule>
    <cfRule type="expression" dxfId="2301" priority="68869">
      <formula>$B269="Descargado"</formula>
    </cfRule>
    <cfRule type="expression" dxfId="2298" priority="68872">
      <formula>$B269="Cancelado"</formula>
    </cfRule>
    <cfRule type="expression" dxfId="2300" priority="68870">
      <formula>$B269="Frontera"</formula>
    </cfRule>
    <cfRule type="expression" dxfId="2" priority="68873">
      <formula>$B269="Confirmado"</formula>
    </cfRule>
  </conditionalFormatting>
  <conditionalFormatting sqref="E271">
    <cfRule type="expression" dxfId="2298" priority="68784">
      <formula>$B271="Cancelado"</formula>
    </cfRule>
    <cfRule type="expression" dxfId="2301" priority="68781">
      <formula>$B271="Descargado"</formula>
    </cfRule>
    <cfRule type="expression" dxfId="2300" priority="68782">
      <formula>$B271="Frontera"</formula>
    </cfRule>
    <cfRule type="expression" dxfId="2299" priority="68783">
      <formula>$B271="Cargado"</formula>
    </cfRule>
    <cfRule type="expression" dxfId="2" priority="68785">
      <formula>$B271="Confirmado"</formula>
    </cfRule>
    <cfRule type="expression" dxfId="2296" priority="68786">
      <formula>$B271="Solicitado"</formula>
    </cfRule>
    <cfRule type="expression" dxfId="2295" priority="68787">
      <formula>$B271="Arribado"</formula>
    </cfRule>
  </conditionalFormatting>
  <conditionalFormatting sqref="E272">
    <cfRule type="expression" dxfId="2299" priority="68759">
      <formula>$B272="Cargado"</formula>
    </cfRule>
    <cfRule type="expression" dxfId="2300" priority="68758">
      <formula>$B272="Frontera"</formula>
    </cfRule>
    <cfRule type="expression" dxfId="2301" priority="68757">
      <formula>$B272="Descargado"</formula>
    </cfRule>
    <cfRule type="expression" dxfId="2295" priority="68763">
      <formula>$B272="Arribado"</formula>
    </cfRule>
    <cfRule type="expression" dxfId="2296" priority="68762">
      <formula>$B272="Solicitado"</formula>
    </cfRule>
    <cfRule type="expression" dxfId="2" priority="68761">
      <formula>$B272="Confirmado"</formula>
    </cfRule>
    <cfRule type="expression" dxfId="2298" priority="68760">
      <formula>$B272="Cancelado"</formula>
    </cfRule>
  </conditionalFormatting>
  <conditionalFormatting sqref="E273">
    <cfRule type="expression" dxfId="2301" priority="68805">
      <formula>$B273="Descargado"</formula>
    </cfRule>
    <cfRule type="expression" dxfId="2296" priority="68810">
      <formula>$B273="Solicitado"</formula>
    </cfRule>
    <cfRule type="expression" dxfId="2" priority="68809">
      <formula>$B273="Confirmado"</formula>
    </cfRule>
    <cfRule type="expression" dxfId="2299" priority="68807">
      <formula>$B273="Cargado"</formula>
    </cfRule>
    <cfRule type="expression" dxfId="2300" priority="68806">
      <formula>$B273="Frontera"</formula>
    </cfRule>
    <cfRule type="expression" dxfId="2295" priority="68811">
      <formula>$B273="Arribado"</formula>
    </cfRule>
    <cfRule type="expression" dxfId="2298" priority="68808">
      <formula>$B273="Cancelado"</formula>
    </cfRule>
  </conditionalFormatting>
  <conditionalFormatting sqref="E275">
    <cfRule type="expression" dxfId="2295" priority="68851">
      <formula>$B275="Arribado"</formula>
    </cfRule>
    <cfRule type="expression" dxfId="2296" priority="68850">
      <formula>$B275="Solicitado"</formula>
    </cfRule>
    <cfRule type="expression" dxfId="2301" priority="68845">
      <formula>$B275="Descargado"</formula>
    </cfRule>
    <cfRule type="expression" dxfId="2298" priority="68848">
      <formula>$B275="Cancelado"</formula>
    </cfRule>
    <cfRule type="expression" dxfId="2" priority="68849">
      <formula>$B275="Confirmado"</formula>
    </cfRule>
    <cfRule type="expression" dxfId="2300" priority="68846">
      <formula>$B275="Frontera"</formula>
    </cfRule>
    <cfRule type="expression" dxfId="2299" priority="68847">
      <formula>$B275="Cargado"</formula>
    </cfRule>
  </conditionalFormatting>
  <conditionalFormatting sqref="E276:E278">
    <cfRule type="expression" dxfId="2299" priority="68735">
      <formula>$B276="Cargado"</formula>
    </cfRule>
    <cfRule type="expression" dxfId="2300" priority="68734">
      <formula>$B276="Frontera"</formula>
    </cfRule>
    <cfRule type="expression" dxfId="2301" priority="68733">
      <formula>$B276="Descargado"</formula>
    </cfRule>
    <cfRule type="expression" dxfId="2295" priority="68739">
      <formula>$B276="Arribado"</formula>
    </cfRule>
    <cfRule type="expression" dxfId="2296" priority="68738">
      <formula>$B276="Solicitado"</formula>
    </cfRule>
    <cfRule type="expression" dxfId="2" priority="68737">
      <formula>$B276="Confirmado"</formula>
    </cfRule>
    <cfRule type="expression" dxfId="2298" priority="68736">
      <formula>$B276="Cancelado"</formula>
    </cfRule>
  </conditionalFormatting>
  <conditionalFormatting sqref="E279">
    <cfRule type="expression" dxfId="2301" priority="68701">
      <formula>$B279="Descargado"</formula>
    </cfRule>
    <cfRule type="expression" dxfId="2299" priority="68703">
      <formula>$B279="Cargado"</formula>
    </cfRule>
    <cfRule type="expression" dxfId="2300" priority="68702">
      <formula>$B279="Frontera"</formula>
    </cfRule>
    <cfRule type="expression" dxfId="2298" priority="68704">
      <formula>$B279="Cancelado"</formula>
    </cfRule>
    <cfRule type="expression" dxfId="2295" priority="68707">
      <formula>$B279="Arribado"</formula>
    </cfRule>
    <cfRule type="expression" dxfId="2" priority="68705">
      <formula>$B279="Confirmado"</formula>
    </cfRule>
    <cfRule type="expression" dxfId="2296" priority="68706">
      <formula>$B279="Solicitado"</formula>
    </cfRule>
  </conditionalFormatting>
  <conditionalFormatting sqref="E280:E287">
    <cfRule type="expression" dxfId="2" priority="68681">
      <formula>$B280="Confirmado"</formula>
    </cfRule>
    <cfRule type="expression" dxfId="2295" priority="68683">
      <formula>$B280="Arribado"</formula>
    </cfRule>
    <cfRule type="expression" dxfId="2296" priority="68682">
      <formula>$B280="Solicitado"</formula>
    </cfRule>
    <cfRule type="expression" dxfId="2298" priority="68680">
      <formula>$B280="Cancelado"</formula>
    </cfRule>
    <cfRule type="expression" dxfId="2299" priority="68679">
      <formula>$B280="Cargado"</formula>
    </cfRule>
    <cfRule type="expression" dxfId="2300" priority="68678">
      <formula>$B280="Frontera"</formula>
    </cfRule>
    <cfRule type="expression" dxfId="2301" priority="68677">
      <formula>$B280="Descargado"</formula>
    </cfRule>
  </conditionalFormatting>
  <conditionalFormatting sqref="E288">
    <cfRule type="expression" dxfId="2295" priority="68619">
      <formula>$B288="Arribado"</formula>
    </cfRule>
    <cfRule type="expression" dxfId="2296" priority="68618">
      <formula>$B288="Solicitado"</formula>
    </cfRule>
    <cfRule type="expression" dxfId="2" priority="68617">
      <formula>$B288="Confirmado"</formula>
    </cfRule>
    <cfRule type="expression" dxfId="2301" priority="68613">
      <formula>$B288="Descargado"</formula>
    </cfRule>
    <cfRule type="expression" dxfId="2300" priority="68614">
      <formula>$B288="Frontera"</formula>
    </cfRule>
    <cfRule type="expression" dxfId="2299" priority="68615">
      <formula>$B288="Cargado"</formula>
    </cfRule>
    <cfRule type="expression" dxfId="2298" priority="68616">
      <formula>$B288="Cancelado"</formula>
    </cfRule>
  </conditionalFormatting>
  <conditionalFormatting sqref="E289">
    <cfRule type="expression" dxfId="2" priority="68593">
      <formula>$B289="Confirmado"</formula>
    </cfRule>
    <cfRule type="expression" dxfId="2301" priority="68589">
      <formula>$B289="Descargado"</formula>
    </cfRule>
    <cfRule type="expression" dxfId="2295" priority="68595">
      <formula>$B289="Arribado"</formula>
    </cfRule>
    <cfRule type="expression" dxfId="2300" priority="68590">
      <formula>$B289="Frontera"</formula>
    </cfRule>
    <cfRule type="expression" dxfId="2299" priority="68591">
      <formula>$B289="Cargado"</formula>
    </cfRule>
    <cfRule type="expression" dxfId="2298" priority="68592">
      <formula>$B289="Cancelado"</formula>
    </cfRule>
    <cfRule type="expression" dxfId="2296" priority="68594">
      <formula>$B289="Solicitado"</formula>
    </cfRule>
  </conditionalFormatting>
  <conditionalFormatting sqref="E290:E300">
    <cfRule type="expression" dxfId="2296" priority="68570">
      <formula>$B290="Solicitado"</formula>
    </cfRule>
    <cfRule type="expression" dxfId="2" priority="68569">
      <formula>$B290="Confirmado"</formula>
    </cfRule>
    <cfRule type="expression" dxfId="2300" priority="68566">
      <formula>$B290="Frontera"</formula>
    </cfRule>
    <cfRule type="expression" dxfId="2301" priority="68565">
      <formula>$B290="Descargado"</formula>
    </cfRule>
    <cfRule type="expression" dxfId="2299" priority="68567">
      <formula>$B290="Cargado"</formula>
    </cfRule>
    <cfRule type="expression" dxfId="2298" priority="68568">
      <formula>$B290="Cancelado"</formula>
    </cfRule>
    <cfRule type="expression" dxfId="2295" priority="68571">
      <formula>$B290="Arribado"</formula>
    </cfRule>
  </conditionalFormatting>
  <conditionalFormatting sqref="E301">
    <cfRule type="expression" dxfId="2295" priority="68539">
      <formula>$B301="Arribado"</formula>
    </cfRule>
    <cfRule type="expression" dxfId="2" priority="68537">
      <formula>$B301="Confirmado"</formula>
    </cfRule>
    <cfRule type="expression" dxfId="2298" priority="68536">
      <formula>$B301="Cancelado"</formula>
    </cfRule>
    <cfRule type="expression" dxfId="2299" priority="68535">
      <formula>$B301="Cargado"</formula>
    </cfRule>
    <cfRule type="expression" dxfId="2300" priority="68534">
      <formula>$B301="Frontera"</formula>
    </cfRule>
    <cfRule type="expression" dxfId="2301" priority="68533">
      <formula>$B301="Descargado"</formula>
    </cfRule>
    <cfRule type="expression" dxfId="2296" priority="68538">
      <formula>$B301="Solicitado"</formula>
    </cfRule>
  </conditionalFormatting>
  <conditionalFormatting sqref="E302:E312">
    <cfRule type="expression" dxfId="2299" priority="68495">
      <formula>$B302="Cargado"</formula>
    </cfRule>
    <cfRule type="expression" dxfId="2298" priority="68496">
      <formula>$B302="Cancelado"</formula>
    </cfRule>
    <cfRule type="expression" dxfId="2295" priority="68499">
      <formula>$B302="Arribado"</formula>
    </cfRule>
    <cfRule type="expression" dxfId="2" priority="68497">
      <formula>$B302="Confirmado"</formula>
    </cfRule>
    <cfRule type="expression" dxfId="2300" priority="68494">
      <formula>$B302="Frontera"</formula>
    </cfRule>
    <cfRule type="expression" dxfId="2296" priority="68498">
      <formula>$B302="Solicitado"</formula>
    </cfRule>
    <cfRule type="expression" dxfId="2301" priority="68493">
      <formula>$B302="Descargado"</formula>
    </cfRule>
  </conditionalFormatting>
  <conditionalFormatting sqref="E313">
    <cfRule type="expression" dxfId="2295" priority="68443">
      <formula>$B313="Arribado"</formula>
    </cfRule>
    <cfRule type="expression" dxfId="2296" priority="68442">
      <formula>$B313="Solicitado"</formula>
    </cfRule>
    <cfRule type="expression" dxfId="2" priority="68441">
      <formula>$B313="Confirmado"</formula>
    </cfRule>
    <cfRule type="expression" dxfId="2298" priority="68440">
      <formula>$B313="Cancelado"</formula>
    </cfRule>
    <cfRule type="expression" dxfId="2299" priority="68439">
      <formula>$B313="Cargado"</formula>
    </cfRule>
    <cfRule type="expression" dxfId="2300" priority="68438">
      <formula>$B313="Frontera"</formula>
    </cfRule>
    <cfRule type="expression" dxfId="2301" priority="68437">
      <formula>$B313="Descargado"</formula>
    </cfRule>
  </conditionalFormatting>
  <conditionalFormatting sqref="E314:E317">
    <cfRule type="expression" dxfId="2" priority="68393">
      <formula>$B314="Confirmado"</formula>
    </cfRule>
    <cfRule type="expression" dxfId="2296" priority="68394">
      <formula>$B314="Solicitado"</formula>
    </cfRule>
    <cfRule type="expression" dxfId="2298" priority="68392">
      <formula>$B314="Cancelado"</formula>
    </cfRule>
    <cfRule type="expression" dxfId="2299" priority="68391">
      <formula>$B314="Cargado"</formula>
    </cfRule>
    <cfRule type="expression" dxfId="2300" priority="68390">
      <formula>$B314="Frontera"</formula>
    </cfRule>
    <cfRule type="expression" dxfId="2301" priority="68389">
      <formula>$B314="Descargado"</formula>
    </cfRule>
    <cfRule type="expression" dxfId="2295" priority="68395">
      <formula>$B314="Arribado"</formula>
    </cfRule>
  </conditionalFormatting>
  <conditionalFormatting sqref="E318">
    <cfRule type="expression" dxfId="2301" priority="68341">
      <formula>$B318="Descargado"</formula>
    </cfRule>
    <cfRule type="expression" dxfId="2300" priority="68342">
      <formula>$B318="Frontera"</formula>
    </cfRule>
    <cfRule type="expression" dxfId="2299" priority="68343">
      <formula>$B318="Cargado"</formula>
    </cfRule>
    <cfRule type="expression" dxfId="2295" priority="68347">
      <formula>$B318="Arribado"</formula>
    </cfRule>
    <cfRule type="expression" dxfId="2298" priority="68344">
      <formula>$B318="Cancelado"</formula>
    </cfRule>
    <cfRule type="expression" dxfId="2296" priority="68346">
      <formula>$B318="Solicitado"</formula>
    </cfRule>
    <cfRule type="expression" dxfId="2" priority="68345">
      <formula>$B318="Confirmado"</formula>
    </cfRule>
  </conditionalFormatting>
  <conditionalFormatting sqref="E319">
    <cfRule type="expression" dxfId="2301" priority="68277">
      <formula>$B319="Descargado"</formula>
    </cfRule>
    <cfRule type="expression" dxfId="2300" priority="68278">
      <formula>$B319="Frontera"</formula>
    </cfRule>
    <cfRule type="expression" dxfId="2299" priority="68279">
      <formula>$B319="Cargado"</formula>
    </cfRule>
    <cfRule type="expression" dxfId="2298" priority="68280">
      <formula>$B319="Cancelado"</formula>
    </cfRule>
    <cfRule type="expression" dxfId="2" priority="68281">
      <formula>$B319="Confirmado"</formula>
    </cfRule>
    <cfRule type="expression" dxfId="2295" priority="68283">
      <formula>$B319="Arribado"</formula>
    </cfRule>
    <cfRule type="expression" dxfId="2296" priority="68282">
      <formula>$B319="Solicitado"</formula>
    </cfRule>
  </conditionalFormatting>
  <conditionalFormatting sqref="E320:E326">
    <cfRule type="expression" dxfId="2300" priority="68230">
      <formula>$B320="Frontera"</formula>
    </cfRule>
    <cfRule type="expression" dxfId="2295" priority="68235">
      <formula>$B320="Arribado"</formula>
    </cfRule>
    <cfRule type="expression" dxfId="2301" priority="68229">
      <formula>$B320="Descargado"</formula>
    </cfRule>
    <cfRule type="expression" dxfId="2298" priority="68232">
      <formula>$B320="Cancelado"</formula>
    </cfRule>
    <cfRule type="expression" dxfId="2" priority="68233">
      <formula>$B320="Confirmado"</formula>
    </cfRule>
    <cfRule type="expression" dxfId="2296" priority="68234">
      <formula>$B320="Solicitado"</formula>
    </cfRule>
    <cfRule type="expression" dxfId="2299" priority="68231">
      <formula>$B320="Cargado"</formula>
    </cfRule>
  </conditionalFormatting>
  <conditionalFormatting sqref="E327">
    <cfRule type="expression" dxfId="2299" priority="68087">
      <formula>$B327="Cargado"</formula>
    </cfRule>
    <cfRule type="expression" dxfId="2" priority="68089">
      <formula>$B327="Confirmado"</formula>
    </cfRule>
    <cfRule type="expression" dxfId="2296" priority="68090">
      <formula>$B327="Solicitado"</formula>
    </cfRule>
    <cfRule type="expression" dxfId="2295" priority="68091">
      <formula>$B327="Arribado"</formula>
    </cfRule>
    <cfRule type="expression" dxfId="2301" priority="68085">
      <formula>$B327="Descargado"</formula>
    </cfRule>
    <cfRule type="expression" dxfId="2298" priority="68088">
      <formula>$B327="Cancelado"</formula>
    </cfRule>
    <cfRule type="expression" dxfId="2300" priority="68086">
      <formula>$B327="Frontera"</formula>
    </cfRule>
  </conditionalFormatting>
  <conditionalFormatting sqref="E328">
    <cfRule type="expression" dxfId="2295" priority="67947">
      <formula>$B328="Arribado"</formula>
    </cfRule>
    <cfRule type="expression" dxfId="2" priority="67945">
      <formula>$B328="Confirmado"</formula>
    </cfRule>
    <cfRule type="expression" dxfId="2298" priority="67944">
      <formula>$B328="Cancelado"</formula>
    </cfRule>
    <cfRule type="expression" dxfId="2299" priority="67943">
      <formula>$B328="Cargado"</formula>
    </cfRule>
    <cfRule type="expression" dxfId="2301" priority="67941">
      <formula>$B328="Descargado"</formula>
    </cfRule>
    <cfRule type="expression" dxfId="2300" priority="67942">
      <formula>$B328="Frontera"</formula>
    </cfRule>
    <cfRule type="expression" dxfId="2296" priority="67946">
      <formula>$B328="Solicitado"</formula>
    </cfRule>
  </conditionalFormatting>
  <conditionalFormatting sqref="E329">
    <cfRule type="expression" dxfId="2301" priority="67989">
      <formula>$B329="Descargado"</formula>
    </cfRule>
    <cfRule type="expression" dxfId="2" priority="67993">
      <formula>$B329="Confirmado"</formula>
    </cfRule>
    <cfRule type="expression" dxfId="2298" priority="67992">
      <formula>$B329="Cancelado"</formula>
    </cfRule>
    <cfRule type="expression" dxfId="2299" priority="67991">
      <formula>$B329="Cargado"</formula>
    </cfRule>
    <cfRule type="expression" dxfId="2300" priority="67990">
      <formula>$B329="Frontera"</formula>
    </cfRule>
    <cfRule type="expression" dxfId="2295" priority="67995">
      <formula>$B329="Arribado"</formula>
    </cfRule>
    <cfRule type="expression" dxfId="2296" priority="67994">
      <formula>$B329="Solicitado"</formula>
    </cfRule>
  </conditionalFormatting>
  <conditionalFormatting sqref="E335">
    <cfRule type="expression" dxfId="2300" priority="68182">
      <formula>$B335="Frontera"</formula>
    </cfRule>
    <cfRule type="expression" dxfId="2301" priority="68181">
      <formula>$B335="Descargado"</formula>
    </cfRule>
    <cfRule type="expression" dxfId="2296" priority="68186">
      <formula>$B335="Solicitado"</formula>
    </cfRule>
    <cfRule type="expression" dxfId="2" priority="68185">
      <formula>$B335="Confirmado"</formula>
    </cfRule>
    <cfRule type="expression" dxfId="2298" priority="68184">
      <formula>$B335="Cancelado"</formula>
    </cfRule>
    <cfRule type="expression" dxfId="2299" priority="68183">
      <formula>$B335="Cargado"</formula>
    </cfRule>
    <cfRule type="expression" dxfId="2295" priority="68187">
      <formula>$B335="Arribado"</formula>
    </cfRule>
  </conditionalFormatting>
  <conditionalFormatting sqref="E336">
    <cfRule type="expression" dxfId="2301" priority="68037">
      <formula>$B336="Descargado"</formula>
    </cfRule>
    <cfRule type="expression" dxfId="2299" priority="68039">
      <formula>$B336="Cargado"</formula>
    </cfRule>
    <cfRule type="expression" dxfId="2300" priority="68038">
      <formula>$B336="Frontera"</formula>
    </cfRule>
    <cfRule type="expression" dxfId="2298" priority="68040">
      <formula>$B336="Cancelado"</formula>
    </cfRule>
    <cfRule type="expression" dxfId="2" priority="68041">
      <formula>$B336="Confirmado"</formula>
    </cfRule>
    <cfRule type="expression" dxfId="2296" priority="68042">
      <formula>$B336="Solicitado"</formula>
    </cfRule>
    <cfRule type="expression" dxfId="2295" priority="68043">
      <formula>$B336="Arribado"</formula>
    </cfRule>
  </conditionalFormatting>
  <conditionalFormatting sqref="E337">
    <cfRule type="expression" dxfId="2298" priority="68136">
      <formula>$B337="Cancelado"</formula>
    </cfRule>
    <cfRule type="expression" dxfId="2" priority="68137">
      <formula>$B337="Confirmado"</formula>
    </cfRule>
    <cfRule type="expression" dxfId="2296" priority="68138">
      <formula>$B337="Solicitado"</formula>
    </cfRule>
    <cfRule type="expression" dxfId="2295" priority="68139">
      <formula>$B337="Arribado"</formula>
    </cfRule>
    <cfRule type="expression" dxfId="2301" priority="68133">
      <formula>$B337="Descargado"</formula>
    </cfRule>
    <cfRule type="expression" dxfId="2300" priority="68134">
      <formula>$B337="Frontera"</formula>
    </cfRule>
    <cfRule type="expression" dxfId="2299" priority="68135">
      <formula>$B337="Cargado"</formula>
    </cfRule>
  </conditionalFormatting>
  <conditionalFormatting sqref="E338">
    <cfRule type="expression" dxfId="2296" priority="67898">
      <formula>$B338="Solicitado"</formula>
    </cfRule>
    <cfRule type="expression" dxfId="2298" priority="67896">
      <formula>$B338="Cancelado"</formula>
    </cfRule>
    <cfRule type="expression" dxfId="2299" priority="67895">
      <formula>$B338="Cargado"</formula>
    </cfRule>
    <cfRule type="expression" dxfId="2300" priority="67894">
      <formula>$B338="Frontera"</formula>
    </cfRule>
    <cfRule type="expression" dxfId="2301" priority="67893">
      <formula>$B338="Descargado"</formula>
    </cfRule>
    <cfRule type="expression" dxfId="2" priority="67897">
      <formula>$B338="Confirmado"</formula>
    </cfRule>
    <cfRule type="expression" dxfId="2295" priority="67899">
      <formula>$B338="Arribado"</formula>
    </cfRule>
  </conditionalFormatting>
  <conditionalFormatting sqref="E339:E341">
    <cfRule type="expression" dxfId="2299" priority="67847">
      <formula>$B339="Cargado"</formula>
    </cfRule>
    <cfRule type="expression" dxfId="2298" priority="67848">
      <formula>$B339="Cancelado"</formula>
    </cfRule>
    <cfRule type="expression" dxfId="2" priority="67849">
      <formula>$B339="Confirmado"</formula>
    </cfRule>
    <cfRule type="expression" dxfId="2296" priority="67850">
      <formula>$B339="Solicitado"</formula>
    </cfRule>
    <cfRule type="expression" dxfId="2295" priority="67851">
      <formula>$B339="Arribado"</formula>
    </cfRule>
    <cfRule type="expression" dxfId="2301" priority="67845">
      <formula>$B339="Descargado"</formula>
    </cfRule>
    <cfRule type="expression" dxfId="2300" priority="67846">
      <formula>$B339="Frontera"</formula>
    </cfRule>
  </conditionalFormatting>
  <conditionalFormatting sqref="E342:E343">
    <cfRule type="expression" dxfId="2298" priority="67808">
      <formula>$B342="Cancelado"</formula>
    </cfRule>
    <cfRule type="expression" dxfId="2295" priority="67811">
      <formula>$B342="Arribado"</formula>
    </cfRule>
    <cfRule type="expression" dxfId="2299" priority="67807">
      <formula>$B342="Cargado"</formula>
    </cfRule>
    <cfRule type="expression" dxfId="2300" priority="67806">
      <formula>$B342="Frontera"</formula>
    </cfRule>
    <cfRule type="expression" dxfId="2296" priority="67810">
      <formula>$B342="Solicitado"</formula>
    </cfRule>
    <cfRule type="expression" dxfId="2" priority="67809">
      <formula>$B342="Confirmado"</formula>
    </cfRule>
    <cfRule type="expression" dxfId="2301" priority="67805">
      <formula>$B342="Descargado"</formula>
    </cfRule>
  </conditionalFormatting>
  <conditionalFormatting sqref="E344">
    <cfRule type="expression" dxfId="2300" priority="67742">
      <formula>$B344="Frontera"</formula>
    </cfRule>
    <cfRule type="expression" dxfId="2299" priority="67743">
      <formula>$B344="Cargado"</formula>
    </cfRule>
    <cfRule type="expression" dxfId="2298" priority="67744">
      <formula>$B344="Cancelado"</formula>
    </cfRule>
    <cfRule type="expression" dxfId="2" priority="67745">
      <formula>$B344="Confirmado"</formula>
    </cfRule>
    <cfRule type="expression" dxfId="2295" priority="67747">
      <formula>$B344="Arribado"</formula>
    </cfRule>
    <cfRule type="expression" dxfId="2296" priority="67746">
      <formula>$B344="Solicitado"</formula>
    </cfRule>
    <cfRule type="expression" dxfId="2302" priority="67740">
      <formula>$B344="Liberado"</formula>
    </cfRule>
    <cfRule type="expression" dxfId="2301" priority="67741">
      <formula>$B344="Descargado"</formula>
    </cfRule>
  </conditionalFormatting>
  <conditionalFormatting sqref="E345:E354">
    <cfRule type="expression" dxfId="2298" priority="67696">
      <formula>$B345="Cancelado"</formula>
    </cfRule>
    <cfRule type="expression" dxfId="2299" priority="67695">
      <formula>$B345="Cargado"</formula>
    </cfRule>
    <cfRule type="expression" dxfId="2296" priority="67698">
      <formula>$B345="Solicitado"</formula>
    </cfRule>
    <cfRule type="expression" dxfId="2" priority="67697">
      <formula>$B345="Confirmado"</formula>
    </cfRule>
    <cfRule type="expression" dxfId="2295" priority="67699">
      <formula>$B345="Arribado"</formula>
    </cfRule>
    <cfRule type="expression" dxfId="2302" priority="67692">
      <formula>$B345="Liberado"</formula>
    </cfRule>
    <cfRule type="expression" dxfId="2301" priority="67693">
      <formula>$B345="Descargado"</formula>
    </cfRule>
    <cfRule type="expression" dxfId="2300" priority="67694">
      <formula>$B345="Frontera"</formula>
    </cfRule>
  </conditionalFormatting>
  <conditionalFormatting sqref="E355">
    <cfRule type="expression" dxfId="2300" priority="67646">
      <formula>$B355="Frontera"</formula>
    </cfRule>
    <cfRule type="expression" dxfId="2299" priority="67647">
      <formula>$B355="Cargado"</formula>
    </cfRule>
    <cfRule type="expression" dxfId="2298" priority="67648">
      <formula>$B355="Cancelado"</formula>
    </cfRule>
    <cfRule type="expression" dxfId="2" priority="67649">
      <formula>$B355="Confirmado"</formula>
    </cfRule>
    <cfRule type="expression" dxfId="2301" priority="67645">
      <formula>$B355="Descargado"</formula>
    </cfRule>
    <cfRule type="expression" dxfId="2302" priority="67644">
      <formula>$B355="Liberado"</formula>
    </cfRule>
    <cfRule type="expression" dxfId="2296" priority="67650">
      <formula>$B355="Solicitado"</formula>
    </cfRule>
    <cfRule type="expression" dxfId="2295" priority="67651">
      <formula>$B355="Arribado"</formula>
    </cfRule>
  </conditionalFormatting>
  <conditionalFormatting sqref="E356">
    <cfRule type="expression" dxfId="2" priority="67569">
      <formula>$B356="Confirmado"</formula>
    </cfRule>
    <cfRule type="expression" dxfId="2299" priority="67567">
      <formula>$B356="Cargado"</formula>
    </cfRule>
    <cfRule type="expression" dxfId="2301" priority="67565">
      <formula>$B356="Descargado"</formula>
    </cfRule>
    <cfRule type="expression" dxfId="2302" priority="67564">
      <formula>$B356="Liberado"</formula>
    </cfRule>
    <cfRule type="expression" dxfId="2295" priority="67571">
      <formula>$B356="Arribado"</formula>
    </cfRule>
    <cfRule type="expression" dxfId="2296" priority="67570">
      <formula>$B356="Solicitado"</formula>
    </cfRule>
    <cfRule type="expression" dxfId="2298" priority="67568">
      <formula>$B356="Cancelado"</formula>
    </cfRule>
    <cfRule type="expression" dxfId="2300" priority="67566">
      <formula>$B356="Frontera"</formula>
    </cfRule>
  </conditionalFormatting>
  <conditionalFormatting sqref="E357:E363">
    <cfRule type="expression" dxfId="2301" priority="67517">
      <formula>$B357="Descargado"</formula>
    </cfRule>
    <cfRule type="expression" dxfId="2300" priority="67518">
      <formula>$B357="Frontera"</formula>
    </cfRule>
    <cfRule type="expression" dxfId="2299" priority="67519">
      <formula>$B357="Cargado"</formula>
    </cfRule>
    <cfRule type="expression" dxfId="2298" priority="67520">
      <formula>$B357="Cancelado"</formula>
    </cfRule>
    <cfRule type="expression" dxfId="2" priority="67521">
      <formula>$B357="Confirmado"</formula>
    </cfRule>
    <cfRule type="expression" dxfId="2296" priority="67522">
      <formula>$B357="Solicitado"</formula>
    </cfRule>
    <cfRule type="expression" dxfId="2295" priority="67523">
      <formula>$B357="Arribado"</formula>
    </cfRule>
    <cfRule type="expression" dxfId="2302" priority="67516">
      <formula>$B357="Liberado"</formula>
    </cfRule>
  </conditionalFormatting>
  <conditionalFormatting sqref="E364">
    <cfRule type="expression" dxfId="2301" priority="67453">
      <formula>$B364="Descargado"</formula>
    </cfRule>
    <cfRule type="expression" dxfId="2302" priority="67452">
      <formula>$B364="Liberado"</formula>
    </cfRule>
    <cfRule type="expression" dxfId="2295" priority="67459">
      <formula>$B364="Arribado"</formula>
    </cfRule>
    <cfRule type="expression" dxfId="2296" priority="67458">
      <formula>$B364="Solicitado"</formula>
    </cfRule>
    <cfRule type="expression" dxfId="2" priority="67457">
      <formula>$B364="Confirmado"</formula>
    </cfRule>
    <cfRule type="expression" dxfId="2298" priority="67456">
      <formula>$B364="Cancelado"</formula>
    </cfRule>
    <cfRule type="expression" dxfId="2299" priority="67455">
      <formula>$B364="Cargado"</formula>
    </cfRule>
    <cfRule type="expression" dxfId="2300" priority="67454">
      <formula>$B364="Frontera"</formula>
    </cfRule>
  </conditionalFormatting>
  <conditionalFormatting sqref="E365:E366">
    <cfRule type="expression" dxfId="2300" priority="67406">
      <formula>$B365="Frontera"</formula>
    </cfRule>
    <cfRule type="expression" dxfId="2298" priority="67408">
      <formula>$B365="Cancelado"</formula>
    </cfRule>
    <cfRule type="expression" dxfId="2" priority="67409">
      <formula>$B365="Confirmado"</formula>
    </cfRule>
    <cfRule type="expression" dxfId="2296" priority="67410">
      <formula>$B365="Solicitado"</formula>
    </cfRule>
    <cfRule type="expression" dxfId="2295" priority="67411">
      <formula>$B365="Arribado"</formula>
    </cfRule>
    <cfRule type="expression" dxfId="2299" priority="67407">
      <formula>$B365="Cargado"</formula>
    </cfRule>
    <cfRule type="expression" dxfId="2302" priority="67404">
      <formula>$B365="Liberado"</formula>
    </cfRule>
    <cfRule type="expression" dxfId="2301" priority="67405">
      <formula>$B365="Descargado"</formula>
    </cfRule>
  </conditionalFormatting>
  <conditionalFormatting sqref="E367">
    <cfRule type="expression" dxfId="2301" priority="67357">
      <formula>$B367="Descargado"</formula>
    </cfRule>
    <cfRule type="expression" dxfId="2300" priority="67358">
      <formula>$B367="Frontera"</formula>
    </cfRule>
    <cfRule type="expression" dxfId="2299" priority="67359">
      <formula>$B367="Cargado"</formula>
    </cfRule>
    <cfRule type="expression" dxfId="2298" priority="67360">
      <formula>$B367="Cancelado"</formula>
    </cfRule>
    <cfRule type="expression" dxfId="2" priority="67361">
      <formula>$B367="Confirmado"</formula>
    </cfRule>
    <cfRule type="expression" dxfId="2302" priority="67356">
      <formula>$B367="Liberado"</formula>
    </cfRule>
    <cfRule type="expression" dxfId="2296" priority="67362">
      <formula>$B367="Solicitado"</formula>
    </cfRule>
    <cfRule type="expression" dxfId="2295" priority="67363">
      <formula>$B367="Arribado"</formula>
    </cfRule>
  </conditionalFormatting>
  <conditionalFormatting sqref="E368">
    <cfRule type="expression" dxfId="2299" priority="67311">
      <formula>$B368="Cargado"</formula>
    </cfRule>
    <cfRule type="expression" dxfId="2300" priority="67310">
      <formula>$B368="Frontera"</formula>
    </cfRule>
    <cfRule type="expression" dxfId="2296" priority="67314">
      <formula>$B368="Solicitado"</formula>
    </cfRule>
    <cfRule type="expression" dxfId="2295" priority="67315">
      <formula>$B368="Arribado"</formula>
    </cfRule>
    <cfRule type="expression" dxfId="2301" priority="67309">
      <formula>$B368="Descargado"</formula>
    </cfRule>
    <cfRule type="expression" dxfId="2" priority="67313">
      <formula>$B368="Confirmado"</formula>
    </cfRule>
    <cfRule type="expression" dxfId="2298" priority="67312">
      <formula>$B368="Cancelado"</formula>
    </cfRule>
    <cfRule type="expression" dxfId="2302" priority="67308">
      <formula>$B368="Liberado"</formula>
    </cfRule>
  </conditionalFormatting>
  <conditionalFormatting sqref="E369:E377">
    <cfRule type="expression" dxfId="2296" priority="67266">
      <formula>$B369="Solicitado"</formula>
    </cfRule>
    <cfRule type="expression" dxfId="2300" priority="67262">
      <formula>$B369="Frontera"</formula>
    </cfRule>
    <cfRule type="expression" dxfId="2299" priority="67263">
      <formula>$B369="Cargado"</formula>
    </cfRule>
    <cfRule type="expression" dxfId="2298" priority="67264">
      <formula>$B369="Cancelado"</formula>
    </cfRule>
    <cfRule type="expression" dxfId="2" priority="67265">
      <formula>$B369="Confirmado"</formula>
    </cfRule>
    <cfRule type="expression" dxfId="2301" priority="67261">
      <formula>$B369="Descargado"</formula>
    </cfRule>
    <cfRule type="expression" dxfId="2295" priority="67267">
      <formula>$B369="Arribado"</formula>
    </cfRule>
    <cfRule type="expression" dxfId="2302" priority="67260">
      <formula>$B369="Liberado"</formula>
    </cfRule>
  </conditionalFormatting>
  <conditionalFormatting sqref="E378">
    <cfRule type="expression" dxfId="2302" priority="67212">
      <formula>$B378="Liberado"</formula>
    </cfRule>
    <cfRule type="expression" dxfId="2" priority="67217">
      <formula>$B378="Confirmado"</formula>
    </cfRule>
    <cfRule type="expression" dxfId="2295" priority="67219">
      <formula>$B378="Arribado"</formula>
    </cfRule>
    <cfRule type="expression" dxfId="2296" priority="67218">
      <formula>$B378="Solicitado"</formula>
    </cfRule>
    <cfRule type="expression" dxfId="2298" priority="67216">
      <formula>$B378="Cancelado"</formula>
    </cfRule>
    <cfRule type="expression" dxfId="2299" priority="67215">
      <formula>$B378="Cargado"</formula>
    </cfRule>
    <cfRule type="expression" dxfId="2300" priority="67214">
      <formula>$B378="Frontera"</formula>
    </cfRule>
    <cfRule type="expression" dxfId="2301" priority="67213">
      <formula>$B378="Descargado"</formula>
    </cfRule>
  </conditionalFormatting>
  <conditionalFormatting sqref="E643">
    <cfRule type="expression" dxfId="2295" priority="65219">
      <formula>$B643="Arribado"</formula>
    </cfRule>
    <cfRule type="expression" dxfId="2296" priority="65218">
      <formula>$B643="Solicitado"</formula>
    </cfRule>
    <cfRule type="expression" dxfId="2" priority="65217">
      <formula>$B643="Confirmado"</formula>
    </cfRule>
    <cfRule type="expression" dxfId="2299" priority="65215">
      <formula>$B643="Cargado"</formula>
    </cfRule>
    <cfRule type="expression" dxfId="2301" priority="65213">
      <formula>$B643="Descargado"</formula>
    </cfRule>
    <cfRule type="expression" dxfId="2302" priority="65212">
      <formula>$B643="Liberado"</formula>
    </cfRule>
    <cfRule type="expression" dxfId="2300" priority="65214">
      <formula>$B643="Frontera"</formula>
    </cfRule>
    <cfRule type="expression" dxfId="2298" priority="65216">
      <formula>$B643="Cancelado"</formula>
    </cfRule>
  </conditionalFormatting>
  <conditionalFormatting sqref="E644">
    <cfRule type="expression" dxfId="2" priority="65185">
      <formula>$B644="Confirmado"</formula>
    </cfRule>
    <cfRule type="expression" dxfId="2298" priority="65184">
      <formula>$B644="Cancelado"</formula>
    </cfRule>
    <cfRule type="expression" dxfId="2299" priority="65183">
      <formula>$B644="Cargado"</formula>
    </cfRule>
    <cfRule type="expression" dxfId="2295" priority="65187">
      <formula>$B644="Arribado"</formula>
    </cfRule>
    <cfRule type="expression" dxfId="2302" priority="65180">
      <formula>$B644="Liberado"</formula>
    </cfRule>
    <cfRule type="expression" dxfId="2301" priority="65181">
      <formula>$B644="Descargado"</formula>
    </cfRule>
    <cfRule type="expression" dxfId="2300" priority="65182">
      <formula>$B644="Frontera"</formula>
    </cfRule>
    <cfRule type="expression" dxfId="2296" priority="65186">
      <formula>$B644="Solicitado"</formula>
    </cfRule>
  </conditionalFormatting>
  <conditionalFormatting sqref="E645:E646">
    <cfRule type="expression" dxfId="2299" priority="65119">
      <formula>$B645="Cargado"</formula>
    </cfRule>
    <cfRule type="expression" dxfId="2298" priority="65120">
      <formula>$B645="Cancelado"</formula>
    </cfRule>
    <cfRule type="expression" dxfId="2" priority="65121">
      <formula>$B645="Confirmado"</formula>
    </cfRule>
    <cfRule type="expression" dxfId="2301" priority="65117">
      <formula>$B645="Descargado"</formula>
    </cfRule>
    <cfRule type="expression" dxfId="2302" priority="65116">
      <formula>$B645="Liberado"</formula>
    </cfRule>
    <cfRule type="expression" dxfId="2296" priority="65122">
      <formula>$B645="Solicitado"</formula>
    </cfRule>
    <cfRule type="expression" dxfId="2300" priority="65118">
      <formula>$B645="Frontera"</formula>
    </cfRule>
    <cfRule type="expression" dxfId="2295" priority="65123">
      <formula>$B645="Arribado"</formula>
    </cfRule>
  </conditionalFormatting>
  <conditionalFormatting sqref="E655">
    <cfRule type="expression" dxfId="2295" priority="65091">
      <formula>$B655="Arribado"</formula>
    </cfRule>
    <cfRule type="expression" dxfId="2300" priority="65086">
      <formula>$B655="Frontera"</formula>
    </cfRule>
    <cfRule type="expression" dxfId="2299" priority="65087">
      <formula>$B655="Cargado"</formula>
    </cfRule>
    <cfRule type="expression" dxfId="2298" priority="65088">
      <formula>$B655="Cancelado"</formula>
    </cfRule>
    <cfRule type="expression" dxfId="2" priority="65089">
      <formula>$B655="Confirmado"</formula>
    </cfRule>
    <cfRule type="expression" dxfId="2296" priority="65090">
      <formula>$B655="Solicitado"</formula>
    </cfRule>
    <cfRule type="expression" dxfId="2301" priority="65085">
      <formula>$B655="Descargado"</formula>
    </cfRule>
    <cfRule type="expression" dxfId="2302" priority="65084">
      <formula>$B655="Liberado"</formula>
    </cfRule>
  </conditionalFormatting>
  <conditionalFormatting sqref="E656">
    <cfRule type="expression" dxfId="2302" priority="65052">
      <formula>$B656="Liberado"</formula>
    </cfRule>
    <cfRule type="expression" dxfId="2299" priority="65055">
      <formula>$B656="Cargado"</formula>
    </cfRule>
    <cfRule type="expression" dxfId="2300" priority="65054">
      <formula>$B656="Frontera"</formula>
    </cfRule>
    <cfRule type="expression" dxfId="2295" priority="65059">
      <formula>$B656="Arribado"</formula>
    </cfRule>
    <cfRule type="expression" dxfId="2301" priority="65053">
      <formula>$B656="Descargado"</formula>
    </cfRule>
    <cfRule type="expression" dxfId="2" priority="65057">
      <formula>$B656="Confirmado"</formula>
    </cfRule>
    <cfRule type="expression" dxfId="2298" priority="65056">
      <formula>$B656="Cancelado"</formula>
    </cfRule>
    <cfRule type="expression" dxfId="2296" priority="65058">
      <formula>$B656="Solicitado"</formula>
    </cfRule>
  </conditionalFormatting>
  <conditionalFormatting sqref="E667">
    <cfRule type="expression" dxfId="2302" priority="64988">
      <formula>$B667="Liberado"</formula>
    </cfRule>
    <cfRule type="expression" dxfId="2295" priority="64995">
      <formula>$B667="Arribado"</formula>
    </cfRule>
    <cfRule type="expression" dxfId="2296" priority="64994">
      <formula>$B667="Solicitado"</formula>
    </cfRule>
    <cfRule type="expression" dxfId="2" priority="64993">
      <formula>$B667="Confirmado"</formula>
    </cfRule>
    <cfRule type="expression" dxfId="2298" priority="64992">
      <formula>$B667="Cancelado"</formula>
    </cfRule>
    <cfRule type="expression" dxfId="2299" priority="64991">
      <formula>$B667="Cargado"</formula>
    </cfRule>
    <cfRule type="expression" dxfId="2300" priority="64990">
      <formula>$B667="Frontera"</formula>
    </cfRule>
    <cfRule type="expression" dxfId="2301" priority="64989">
      <formula>$B667="Descargado"</formula>
    </cfRule>
  </conditionalFormatting>
  <conditionalFormatting sqref="E668">
    <cfRule type="expression" dxfId="2298" priority="65024">
      <formula>$B668="Cancelado"</formula>
    </cfRule>
    <cfRule type="expression" dxfId="2300" priority="65022">
      <formula>$B668="Frontera"</formula>
    </cfRule>
    <cfRule type="expression" dxfId="2299" priority="65023">
      <formula>$B668="Cargado"</formula>
    </cfRule>
    <cfRule type="expression" dxfId="2" priority="65025">
      <formula>$B668="Confirmado"</formula>
    </cfRule>
    <cfRule type="expression" dxfId="2296" priority="65026">
      <formula>$B668="Solicitado"</formula>
    </cfRule>
    <cfRule type="expression" dxfId="2302" priority="65020">
      <formula>$B668="Liberado"</formula>
    </cfRule>
    <cfRule type="expression" dxfId="2301" priority="65021">
      <formula>$B668="Descargado"</formula>
    </cfRule>
    <cfRule type="expression" dxfId="2295" priority="65027">
      <formula>$B668="Arribado"</formula>
    </cfRule>
  </conditionalFormatting>
  <conditionalFormatting sqref="E669">
    <cfRule type="expression" dxfId="2298" priority="64952">
      <formula>$B669="Cancelado"</formula>
    </cfRule>
    <cfRule type="expression" dxfId="2299" priority="64951">
      <formula>$B669="Cargado"</formula>
    </cfRule>
    <cfRule type="expression" dxfId="2301" priority="64949">
      <formula>$B669="Descargado"</formula>
    </cfRule>
    <cfRule type="expression" dxfId="2302" priority="64948">
      <formula>$B669="Liberado"</formula>
    </cfRule>
    <cfRule type="expression" dxfId="2" priority="64953">
      <formula>$B669="Confirmado"</formula>
    </cfRule>
    <cfRule type="expression" dxfId="2296" priority="64954">
      <formula>$B669="Solicitado"</formula>
    </cfRule>
    <cfRule type="expression" dxfId="2300" priority="64950">
      <formula>$B669="Frontera"</formula>
    </cfRule>
    <cfRule type="expression" dxfId="2295" priority="64955">
      <formula>$B669="Arribado"</formula>
    </cfRule>
  </conditionalFormatting>
  <conditionalFormatting sqref="E670">
    <cfRule type="expression" dxfId="2300" priority="64870">
      <formula>$B670="Frontera"</formula>
    </cfRule>
    <cfRule type="expression" dxfId="2" priority="64873">
      <formula>$B670="Confirmado"</formula>
    </cfRule>
    <cfRule type="expression" dxfId="2295" priority="64875">
      <formula>$B670="Arribado"</formula>
    </cfRule>
    <cfRule type="expression" dxfId="2296" priority="64874">
      <formula>$B670="Solicitado"</formula>
    </cfRule>
    <cfRule type="expression" dxfId="2298" priority="64872">
      <formula>$B670="Cancelado"</formula>
    </cfRule>
    <cfRule type="expression" dxfId="2299" priority="64871">
      <formula>$B670="Cargado"</formula>
    </cfRule>
    <cfRule type="expression" dxfId="2302" priority="64868">
      <formula>$B670="Liberado"</formula>
    </cfRule>
    <cfRule type="expression" dxfId="2301" priority="64869">
      <formula>$B670="Descargado"</formula>
    </cfRule>
  </conditionalFormatting>
  <conditionalFormatting sqref="E679">
    <cfRule type="expression" dxfId="2302" priority="64740">
      <formula>$B679="Liberado"</formula>
    </cfRule>
    <cfRule type="expression" dxfId="2301" priority="64741">
      <formula>$B679="Descargado"</formula>
    </cfRule>
    <cfRule type="expression" dxfId="2300" priority="64742">
      <formula>$B679="Frontera"</formula>
    </cfRule>
    <cfRule type="expression" dxfId="2299" priority="64743">
      <formula>$B679="Cargado"</formula>
    </cfRule>
    <cfRule type="expression" dxfId="2298" priority="64744">
      <formula>$B679="Cancelado"</formula>
    </cfRule>
    <cfRule type="expression" dxfId="2" priority="64745">
      <formula>$B679="Confirmado"</formula>
    </cfRule>
    <cfRule type="expression" dxfId="2296" priority="64746">
      <formula>$B679="Solicitado"</formula>
    </cfRule>
    <cfRule type="expression" dxfId="2295" priority="64747">
      <formula>$B679="Arribado"</formula>
    </cfRule>
  </conditionalFormatting>
  <conditionalFormatting sqref="E680">
    <cfRule type="expression" dxfId="2301" priority="64693">
      <formula>$B680="Descargado"</formula>
    </cfRule>
    <cfRule type="expression" dxfId="2300" priority="64694">
      <formula>$B680="Frontera"</formula>
    </cfRule>
    <cfRule type="expression" dxfId="2299" priority="64695">
      <formula>$B680="Cargado"</formula>
    </cfRule>
    <cfRule type="expression" dxfId="2295" priority="64699">
      <formula>$B680="Arribado"</formula>
    </cfRule>
    <cfRule type="expression" dxfId="2298" priority="64696">
      <formula>$B680="Cancelado"</formula>
    </cfRule>
    <cfRule type="expression" dxfId="2" priority="64697">
      <formula>$B680="Confirmado"</formula>
    </cfRule>
    <cfRule type="expression" dxfId="2296" priority="64698">
      <formula>$B680="Solicitado"</formula>
    </cfRule>
    <cfRule type="expression" dxfId="2302" priority="64692">
      <formula>$B680="Liberado"</formula>
    </cfRule>
  </conditionalFormatting>
  <conditionalFormatting sqref="E681:E683">
    <cfRule type="expression" dxfId="2301" priority="64789">
      <formula>$B681="Descargado"</formula>
    </cfRule>
    <cfRule type="expression" dxfId="2" priority="64793">
      <formula>$B681="Confirmado"</formula>
    </cfRule>
    <cfRule type="expression" dxfId="2300" priority="64790">
      <formula>$B681="Frontera"</formula>
    </cfRule>
    <cfRule type="expression" dxfId="2299" priority="64791">
      <formula>$B681="Cargado"</formula>
    </cfRule>
    <cfRule type="expression" dxfId="2298" priority="64792">
      <formula>$B681="Cancelado"</formula>
    </cfRule>
    <cfRule type="expression" dxfId="2296" priority="64794">
      <formula>$B681="Solicitado"</formula>
    </cfRule>
    <cfRule type="expression" dxfId="2295" priority="64795">
      <formula>$B681="Arribado"</formula>
    </cfRule>
    <cfRule type="expression" dxfId="2302" priority="64788">
      <formula>$B681="Liberado"</formula>
    </cfRule>
  </conditionalFormatting>
  <conditionalFormatting sqref="E684">
    <cfRule type="expression" dxfId="2300" priority="64534">
      <formula>$B684="Frontera"</formula>
    </cfRule>
    <cfRule type="expression" dxfId="2301" priority="64533">
      <formula>$B684="Descargado"</formula>
    </cfRule>
    <cfRule type="expression" dxfId="2302" priority="64532">
      <formula>$B684="Liberado"</formula>
    </cfRule>
    <cfRule type="expression" dxfId="2295" priority="64539">
      <formula>$B684="Arribado"</formula>
    </cfRule>
    <cfRule type="expression" dxfId="2296" priority="64538">
      <formula>$B684="Solicitado"</formula>
    </cfRule>
    <cfRule type="expression" dxfId="2" priority="64537">
      <formula>$B684="Confirmado"</formula>
    </cfRule>
    <cfRule type="expression" dxfId="2298" priority="64536">
      <formula>$B684="Cancelado"</formula>
    </cfRule>
    <cfRule type="expression" dxfId="2296" priority="64498">
      <formula>$B684="Solicitado"</formula>
    </cfRule>
    <cfRule type="expression" dxfId="2" priority="64497">
      <formula>$B684="Confirmado"</formula>
    </cfRule>
    <cfRule type="expression" dxfId="2300" priority="64494">
      <formula>$B684="Frontera"</formula>
    </cfRule>
    <cfRule type="expression" dxfId="2298" priority="64496">
      <formula>$B684="Cancelado"</formula>
    </cfRule>
    <cfRule type="expression" dxfId="2299" priority="64495">
      <formula>$B684="Cargado"</formula>
    </cfRule>
    <cfRule type="expression" dxfId="2301" priority="64493">
      <formula>$B684="Descargado"</formula>
    </cfRule>
    <cfRule type="expression" dxfId="2295" priority="64499">
      <formula>$B684="Arribado"</formula>
    </cfRule>
    <cfRule type="expression" dxfId="2299" priority="64535">
      <formula>$B684="Cargado"</formula>
    </cfRule>
    <cfRule type="expression" dxfId="2302" priority="64492">
      <formula>$B684="Liberado"</formula>
    </cfRule>
  </conditionalFormatting>
  <conditionalFormatting sqref="E691">
    <cfRule type="expression" dxfId="2298" priority="64616">
      <formula>$B691="Cancelado"</formula>
    </cfRule>
    <cfRule type="expression" dxfId="2301" priority="64653">
      <formula>$B691="Descargado"</formula>
    </cfRule>
    <cfRule type="expression" dxfId="2300" priority="64654">
      <formula>$B691="Frontera"</formula>
    </cfRule>
    <cfRule type="expression" dxfId="2299" priority="64655">
      <formula>$B691="Cargado"</formula>
    </cfRule>
    <cfRule type="expression" dxfId="2299" priority="64615">
      <formula>$B691="Cargado"</formula>
    </cfRule>
    <cfRule type="expression" dxfId="2298" priority="64656">
      <formula>$B691="Cancelado"</formula>
    </cfRule>
    <cfRule type="expression" dxfId="2302" priority="64612">
      <formula>$B691="Liberado"</formula>
    </cfRule>
    <cfRule type="expression" dxfId="2301" priority="64613">
      <formula>$B691="Descargado"</formula>
    </cfRule>
    <cfRule type="expression" dxfId="2295" priority="64619">
      <formula>$B691="Arribado"</formula>
    </cfRule>
    <cfRule type="expression" dxfId="2302" priority="64652">
      <formula>$B691="Liberado"</formula>
    </cfRule>
    <cfRule type="expression" dxfId="2295" priority="64659">
      <formula>$B691="Arribado"</formula>
    </cfRule>
    <cfRule type="expression" dxfId="2296" priority="64658">
      <formula>$B691="Solicitado"</formula>
    </cfRule>
    <cfRule type="expression" dxfId="2300" priority="64614">
      <formula>$B691="Frontera"</formula>
    </cfRule>
    <cfRule type="expression" dxfId="2" priority="64617">
      <formula>$B691="Confirmado"</formula>
    </cfRule>
    <cfRule type="expression" dxfId="2" priority="64657">
      <formula>$B691="Confirmado"</formula>
    </cfRule>
    <cfRule type="expression" dxfId="2296" priority="64618">
      <formula>$B691="Solicitado"</formula>
    </cfRule>
  </conditionalFormatting>
  <conditionalFormatting sqref="E692">
    <cfRule type="expression" dxfId="2" priority="64577">
      <formula>$B692="Confirmado"</formula>
    </cfRule>
    <cfRule type="expression" dxfId="2296" priority="64578">
      <formula>$B692="Solicitado"</formula>
    </cfRule>
    <cfRule type="expression" dxfId="2295" priority="64579">
      <formula>$B692="Arribado"</formula>
    </cfRule>
    <cfRule type="expression" dxfId="2298" priority="64576">
      <formula>$B692="Cancelado"</formula>
    </cfRule>
    <cfRule type="expression" dxfId="2299" priority="64575">
      <formula>$B692="Cargado"</formula>
    </cfRule>
    <cfRule type="expression" dxfId="2300" priority="64574">
      <formula>$B692="Frontera"</formula>
    </cfRule>
    <cfRule type="expression" dxfId="2301" priority="64573">
      <formula>$B692="Descargado"</formula>
    </cfRule>
    <cfRule type="expression" dxfId="2302" priority="64572">
      <formula>$B692="Liberado"</formula>
    </cfRule>
  </conditionalFormatting>
  <conditionalFormatting sqref="E695">
    <cfRule type="expression" dxfId="2296" priority="64458">
      <formula>$B695="Solicitado"</formula>
    </cfRule>
    <cfRule type="expression" dxfId="2295" priority="64459">
      <formula>$B695="Arribado"</formula>
    </cfRule>
    <cfRule type="expression" dxfId="2301" priority="64453">
      <formula>$B695="Descargado"</formula>
    </cfRule>
    <cfRule type="expression" dxfId="2" priority="64457">
      <formula>$B695="Confirmado"</formula>
    </cfRule>
    <cfRule type="expression" dxfId="2298" priority="64456">
      <formula>$B695="Cancelado"</formula>
    </cfRule>
    <cfRule type="expression" dxfId="2299" priority="64455">
      <formula>$B695="Cargado"</formula>
    </cfRule>
    <cfRule type="expression" dxfId="2300" priority="64454">
      <formula>$B695="Frontera"</formula>
    </cfRule>
    <cfRule type="expression" dxfId="2302" priority="64452">
      <formula>$B695="Liberado"</formula>
    </cfRule>
  </conditionalFormatting>
  <conditionalFormatting sqref="E699">
    <cfRule type="expression" dxfId="2298" priority="64416">
      <formula>$B699="Cancelado"</formula>
    </cfRule>
    <cfRule type="expression" dxfId="2301" priority="64413">
      <formula>$B699="Descargado"</formula>
    </cfRule>
    <cfRule type="expression" dxfId="2299" priority="64415">
      <formula>$B699="Cargado"</formula>
    </cfRule>
    <cfRule type="expression" dxfId="2300" priority="64414">
      <formula>$B699="Frontera"</formula>
    </cfRule>
    <cfRule type="expression" dxfId="2302" priority="64412">
      <formula>$B699="Liberado"</formula>
    </cfRule>
    <cfRule type="expression" dxfId="2296" priority="64418">
      <formula>$B699="Solicitado"</formula>
    </cfRule>
    <cfRule type="expression" dxfId="2295" priority="64419">
      <formula>$B699="Arribado"</formula>
    </cfRule>
    <cfRule type="expression" dxfId="2" priority="64417">
      <formula>$B699="Confirmado"</formula>
    </cfRule>
  </conditionalFormatting>
  <conditionalFormatting sqref="E700">
    <cfRule type="expression" dxfId="2301" priority="64373">
      <formula>$B700="Descargado"</formula>
    </cfRule>
    <cfRule type="expression" dxfId="2300" priority="64374">
      <formula>$B700="Frontera"</formula>
    </cfRule>
    <cfRule type="expression" dxfId="2299" priority="64375">
      <formula>$B700="Cargado"</formula>
    </cfRule>
    <cfRule type="expression" dxfId="2302" priority="64372">
      <formula>$B700="Liberado"</formula>
    </cfRule>
    <cfRule type="expression" dxfId="2295" priority="64379">
      <formula>$B700="Arribado"</formula>
    </cfRule>
    <cfRule type="expression" dxfId="2296" priority="64378">
      <formula>$B700="Solicitado"</formula>
    </cfRule>
    <cfRule type="expression" dxfId="2" priority="64377">
      <formula>$B700="Confirmado"</formula>
    </cfRule>
    <cfRule type="expression" dxfId="2298" priority="64376">
      <formula>$B700="Cancelado"</formula>
    </cfRule>
  </conditionalFormatting>
  <conditionalFormatting sqref="E701:E712">
    <cfRule type="expression" dxfId="2298" priority="64336">
      <formula>$B701="Cancelado"</formula>
    </cfRule>
    <cfRule type="expression" dxfId="2300" priority="64334">
      <formula>$B701="Frontera"</formula>
    </cfRule>
    <cfRule type="expression" dxfId="2301" priority="64333">
      <formula>$B701="Descargado"</formula>
    </cfRule>
    <cfRule type="expression" dxfId="2302" priority="64332">
      <formula>$B701="Liberado"</formula>
    </cfRule>
    <cfRule type="expression" dxfId="2299" priority="64335">
      <formula>$B701="Cargado"</formula>
    </cfRule>
    <cfRule type="expression" dxfId="2295" priority="64339">
      <formula>$B701="Arribado"</formula>
    </cfRule>
    <cfRule type="expression" dxfId="2296" priority="64338">
      <formula>$B701="Solicitado"</formula>
    </cfRule>
    <cfRule type="expression" dxfId="2" priority="64337">
      <formula>$B701="Confirmado"</formula>
    </cfRule>
  </conditionalFormatting>
  <conditionalFormatting sqref="E713">
    <cfRule type="expression" dxfId="2300" priority="64214">
      <formula>$B713="Frontera"</formula>
    </cfRule>
    <cfRule type="expression" dxfId="2302" priority="64212">
      <formula>$B713="Liberado"</formula>
    </cfRule>
    <cfRule type="expression" dxfId="2301" priority="64213">
      <formula>$B713="Descargado"</formula>
    </cfRule>
    <cfRule type="expression" dxfId="2299" priority="64215">
      <formula>$B713="Cargado"</formula>
    </cfRule>
    <cfRule type="expression" dxfId="2295" priority="64219">
      <formula>$B713="Arribado"</formula>
    </cfRule>
    <cfRule type="expression" dxfId="2296" priority="64218">
      <formula>$B713="Solicitado"</formula>
    </cfRule>
    <cfRule type="expression" dxfId="2" priority="64217">
      <formula>$B713="Confirmado"</formula>
    </cfRule>
    <cfRule type="expression" dxfId="2298" priority="64216">
      <formula>$B713="Cancelado"</formula>
    </cfRule>
  </conditionalFormatting>
  <conditionalFormatting sqref="E717">
    <cfRule type="expression" dxfId="2302" priority="64300">
      <formula>$B717="Liberado"</formula>
    </cfRule>
    <cfRule type="expression" dxfId="2298" priority="64304">
      <formula>$B717="Cancelado"</formula>
    </cfRule>
    <cfRule type="expression" dxfId="2299" priority="64303">
      <formula>$B717="Cargado"</formula>
    </cfRule>
    <cfRule type="expression" dxfId="2" priority="64305">
      <formula>$B717="Confirmado"</formula>
    </cfRule>
    <cfRule type="expression" dxfId="2300" priority="64302">
      <formula>$B717="Frontera"</formula>
    </cfRule>
    <cfRule type="expression" dxfId="2301" priority="64301">
      <formula>$B717="Descargado"</formula>
    </cfRule>
    <cfRule type="expression" dxfId="2296" priority="64306">
      <formula>$B717="Solicitado"</formula>
    </cfRule>
    <cfRule type="expression" dxfId="2295" priority="64307">
      <formula>$B717="Arribado"</formula>
    </cfRule>
  </conditionalFormatting>
  <conditionalFormatting sqref="E718:E719">
    <cfRule type="expression" dxfId="2298" priority="64264">
      <formula>$B718="Cancelado"</formula>
    </cfRule>
    <cfRule type="expression" dxfId="2" priority="64265">
      <formula>$B718="Confirmado"</formula>
    </cfRule>
    <cfRule type="expression" dxfId="2295" priority="64267">
      <formula>$B718="Arribado"</formula>
    </cfRule>
    <cfRule type="expression" dxfId="2299" priority="64263">
      <formula>$B718="Cargado"</formula>
    </cfRule>
    <cfRule type="expression" dxfId="2300" priority="64262">
      <formula>$B718="Frontera"</formula>
    </cfRule>
    <cfRule type="expression" dxfId="2296" priority="64266">
      <formula>$B718="Solicitado"</formula>
    </cfRule>
    <cfRule type="expression" dxfId="2302" priority="64260">
      <formula>$B718="Liberado"</formula>
    </cfRule>
    <cfRule type="expression" dxfId="2301" priority="64261">
      <formula>$B718="Descargado"</formula>
    </cfRule>
  </conditionalFormatting>
  <conditionalFormatting sqref="E720">
    <cfRule type="expression" dxfId="2296" priority="64186">
      <formula>$B720="Solicitado"</formula>
    </cfRule>
    <cfRule type="expression" dxfId="2295" priority="64187">
      <formula>$B720="Arribado"</formula>
    </cfRule>
    <cfRule type="expression" dxfId="2300" priority="64182">
      <formula>$B720="Frontera"</formula>
    </cfRule>
    <cfRule type="expression" dxfId="2301" priority="64181">
      <formula>$B720="Descargado"</formula>
    </cfRule>
    <cfRule type="expression" dxfId="2302" priority="64180">
      <formula>$B720="Liberado"</formula>
    </cfRule>
    <cfRule type="expression" dxfId="2298" priority="64184">
      <formula>$B720="Cancelado"</formula>
    </cfRule>
    <cfRule type="expression" dxfId="2" priority="64185">
      <formula>$B720="Confirmado"</formula>
    </cfRule>
    <cfRule type="expression" dxfId="2299" priority="64183">
      <formula>$B720="Cargado"</formula>
    </cfRule>
  </conditionalFormatting>
  <conditionalFormatting sqref="E721">
    <cfRule type="expression" dxfId="2298" priority="64048">
      <formula>$B721="Cancelado"</formula>
    </cfRule>
    <cfRule type="expression" dxfId="2" priority="64049">
      <formula>$B721="Confirmado"</formula>
    </cfRule>
    <cfRule type="expression" dxfId="2296" priority="64050">
      <formula>$B721="Solicitado"</formula>
    </cfRule>
    <cfRule type="expression" dxfId="2295" priority="64051">
      <formula>$B721="Arribado"</formula>
    </cfRule>
    <cfRule type="expression" dxfId="2300" priority="64046">
      <formula>$B721="Frontera"</formula>
    </cfRule>
    <cfRule type="expression" dxfId="2298" priority="64088">
      <formula>$B721="Cancelado"</formula>
    </cfRule>
    <cfRule type="expression" dxfId="2" priority="64089">
      <formula>$B721="Confirmado"</formula>
    </cfRule>
    <cfRule type="expression" dxfId="2296" priority="64090">
      <formula>$B721="Solicitado"</formula>
    </cfRule>
    <cfRule type="expression" dxfId="2295" priority="64091">
      <formula>$B721="Arribado"</formula>
    </cfRule>
    <cfRule type="expression" dxfId="2301" priority="64085">
      <formula>$B721="Descargado"</formula>
    </cfRule>
    <cfRule type="expression" dxfId="2302" priority="64044">
      <formula>$B721="Liberado"</formula>
    </cfRule>
    <cfRule type="expression" dxfId="2301" priority="64045">
      <formula>$B721="Descargado"</formula>
    </cfRule>
    <cfRule type="expression" dxfId="2300" priority="64086">
      <formula>$B721="Frontera"</formula>
    </cfRule>
    <cfRule type="expression" dxfId="2299" priority="64087">
      <formula>$B721="Cargado"</formula>
    </cfRule>
    <cfRule type="expression" dxfId="2299" priority="64047">
      <formula>$B721="Cargado"</formula>
    </cfRule>
    <cfRule type="expression" dxfId="2302" priority="64084">
      <formula>$B721="Liberado"</formula>
    </cfRule>
  </conditionalFormatting>
  <conditionalFormatting sqref="E726:E727">
    <cfRule type="expression" dxfId="2295" priority="63859">
      <formula>$B726="Arribado"</formula>
    </cfRule>
    <cfRule type="expression" dxfId="2299" priority="63855">
      <formula>$B726="Cargado"</formula>
    </cfRule>
    <cfRule type="expression" dxfId="2298" priority="63856">
      <formula>$B726="Cancelado"</formula>
    </cfRule>
    <cfRule type="expression" dxfId="2299" priority="63895">
      <formula>$B726="Cargado"</formula>
    </cfRule>
    <cfRule type="expression" dxfId="2300" priority="63894">
      <formula>$B726="Frontera"</formula>
    </cfRule>
    <cfRule type="expression" dxfId="2301" priority="63893">
      <formula>$B726="Descargado"</formula>
    </cfRule>
    <cfRule type="expression" dxfId="2300" priority="63854">
      <formula>$B726="Frontera"</formula>
    </cfRule>
    <cfRule type="expression" dxfId="2302" priority="63892">
      <formula>$B726="Liberado"</formula>
    </cfRule>
    <cfRule type="expression" dxfId="2" priority="63857">
      <formula>$B726="Confirmado"</formula>
    </cfRule>
    <cfRule type="expression" dxfId="2296" priority="63858">
      <formula>$B726="Solicitado"</formula>
    </cfRule>
    <cfRule type="expression" dxfId="2" priority="63897">
      <formula>$B726="Confirmado"</formula>
    </cfRule>
    <cfRule type="expression" dxfId="2302" priority="63852">
      <formula>$B726="Liberado"</formula>
    </cfRule>
    <cfRule type="expression" dxfId="2295" priority="63899">
      <formula>$B726="Arribado"</formula>
    </cfRule>
    <cfRule type="expression" dxfId="2298" priority="63896">
      <formula>$B726="Cancelado"</formula>
    </cfRule>
    <cfRule type="expression" dxfId="2296" priority="63898">
      <formula>$B726="Solicitado"</formula>
    </cfRule>
    <cfRule type="expression" dxfId="2301" priority="63853">
      <formula>$B726="Descargado"</formula>
    </cfRule>
  </conditionalFormatting>
  <conditionalFormatting sqref="E729">
    <cfRule type="expression" dxfId="2298" priority="64136">
      <formula>$B729="Cancelado"</formula>
    </cfRule>
    <cfRule type="expression" dxfId="2" priority="64137">
      <formula>$B729="Confirmado"</formula>
    </cfRule>
    <cfRule type="expression" dxfId="2296" priority="64138">
      <formula>$B729="Solicitado"</formula>
    </cfRule>
    <cfRule type="expression" dxfId="2295" priority="64139">
      <formula>$B729="Arribado"</formula>
    </cfRule>
    <cfRule type="expression" dxfId="2302" priority="64132">
      <formula>$B729="Liberado"</formula>
    </cfRule>
    <cfRule type="expression" dxfId="2301" priority="64133">
      <formula>$B729="Descargado"</formula>
    </cfRule>
    <cfRule type="expression" dxfId="2300" priority="64134">
      <formula>$B729="Frontera"</formula>
    </cfRule>
    <cfRule type="expression" dxfId="2299" priority="64135">
      <formula>$B729="Cargado"</formula>
    </cfRule>
  </conditionalFormatting>
  <conditionalFormatting sqref="E730">
    <cfRule type="expression" dxfId="2295" priority="64003">
      <formula>$B730="Arribado"</formula>
    </cfRule>
    <cfRule type="expression" dxfId="2302" priority="63996">
      <formula>$B730="Liberado"</formula>
    </cfRule>
    <cfRule type="expression" dxfId="2301" priority="63997">
      <formula>$B730="Descargado"</formula>
    </cfRule>
    <cfRule type="expression" dxfId="2300" priority="63998">
      <formula>$B730="Frontera"</formula>
    </cfRule>
    <cfRule type="expression" dxfId="2299" priority="63999">
      <formula>$B730="Cargado"</formula>
    </cfRule>
    <cfRule type="expression" dxfId="2298" priority="64000">
      <formula>$B730="Cancelado"</formula>
    </cfRule>
    <cfRule type="expression" dxfId="2" priority="64001">
      <formula>$B730="Confirmado"</formula>
    </cfRule>
    <cfRule type="expression" dxfId="2296" priority="64002">
      <formula>$B730="Solicitado"</formula>
    </cfRule>
  </conditionalFormatting>
  <conditionalFormatting sqref="E731:E744">
    <cfRule type="expression" dxfId="2299" priority="63951">
      <formula>$B731="Cargado"</formula>
    </cfRule>
    <cfRule type="expression" dxfId="2301" priority="63949">
      <formula>$B731="Descargado"</formula>
    </cfRule>
    <cfRule type="expression" dxfId="2300" priority="63950">
      <formula>$B731="Frontera"</formula>
    </cfRule>
    <cfRule type="expression" dxfId="2" priority="63953">
      <formula>$B731="Confirmado"</formula>
    </cfRule>
    <cfRule type="expression" dxfId="2296" priority="63954">
      <formula>$B731="Solicitado"</formula>
    </cfRule>
    <cfRule type="expression" dxfId="2298" priority="63952">
      <formula>$B731="Cancelado"</formula>
    </cfRule>
    <cfRule type="expression" dxfId="2295" priority="63955">
      <formula>$B731="Arribado"</formula>
    </cfRule>
    <cfRule type="expression" dxfId="2302" priority="63948">
      <formula>$B731="Liberado"</formula>
    </cfRule>
  </conditionalFormatting>
  <conditionalFormatting sqref="E745">
    <cfRule type="expression" dxfId="2296" priority="63818">
      <formula>$B745="Solicitado"</formula>
    </cfRule>
    <cfRule type="expression" dxfId="2301" priority="63813">
      <formula>$B745="Descargado"</formula>
    </cfRule>
    <cfRule type="expression" dxfId="2298" priority="63816">
      <formula>$B745="Cancelado"</formula>
    </cfRule>
    <cfRule type="expression" dxfId="2302" priority="63812">
      <formula>$B745="Liberado"</formula>
    </cfRule>
    <cfRule type="expression" dxfId="2" priority="63817">
      <formula>$B745="Confirmado"</formula>
    </cfRule>
    <cfRule type="expression" dxfId="2295" priority="63819">
      <formula>$B745="Arribado"</formula>
    </cfRule>
    <cfRule type="expression" dxfId="2300" priority="63814">
      <formula>$B745="Frontera"</formula>
    </cfRule>
    <cfRule type="expression" dxfId="2299" priority="63815">
      <formula>$B745="Cargado"</formula>
    </cfRule>
  </conditionalFormatting>
  <conditionalFormatting sqref="E746">
    <cfRule type="expression" dxfId="2299" priority="63719">
      <formula>$B746="Cargado"</formula>
    </cfRule>
    <cfRule type="expression" dxfId="2300" priority="63718">
      <formula>$B746="Frontera"</formula>
    </cfRule>
    <cfRule type="expression" dxfId="2301" priority="63717">
      <formula>$B746="Descargado"</formula>
    </cfRule>
    <cfRule type="expression" dxfId="2302" priority="63716">
      <formula>$B746="Liberado"</formula>
    </cfRule>
    <cfRule type="expression" dxfId="2296" priority="63722">
      <formula>$B746="Solicitado"</formula>
    </cfRule>
    <cfRule type="expression" dxfId="2295" priority="63723">
      <formula>$B746="Arribado"</formula>
    </cfRule>
    <cfRule type="expression" dxfId="2" priority="63721">
      <formula>$B746="Confirmado"</formula>
    </cfRule>
    <cfRule type="expression" dxfId="2298" priority="63720">
      <formula>$B746="Cancelado"</formula>
    </cfRule>
  </conditionalFormatting>
  <conditionalFormatting sqref="E747:E752">
    <cfRule type="expression" dxfId="2299" priority="63767">
      <formula>$B747="Cargado"</formula>
    </cfRule>
    <cfRule type="expression" dxfId="2298" priority="63768">
      <formula>$B747="Cancelado"</formula>
    </cfRule>
    <cfRule type="expression" dxfId="2296" priority="63770">
      <formula>$B747="Solicitado"</formula>
    </cfRule>
    <cfRule type="expression" dxfId="2300" priority="63766">
      <formula>$B747="Frontera"</formula>
    </cfRule>
    <cfRule type="expression" dxfId="2295" priority="63771">
      <formula>$B747="Arribado"</formula>
    </cfRule>
    <cfRule type="expression" dxfId="2" priority="63769">
      <formula>$B747="Confirmado"</formula>
    </cfRule>
    <cfRule type="expression" dxfId="2301" priority="63765">
      <formula>$B747="Descargado"</formula>
    </cfRule>
    <cfRule type="expression" dxfId="2302" priority="63764">
      <formula>$B747="Liberado"</formula>
    </cfRule>
  </conditionalFormatting>
  <conditionalFormatting sqref="E753">
    <cfRule type="expression" dxfId="2299" priority="63671">
      <formula>$B753="Cargado"</formula>
    </cfRule>
    <cfRule type="expression" dxfId="2298" priority="63672">
      <formula>$B753="Cancelado"</formula>
    </cfRule>
    <cfRule type="expression" dxfId="2302" priority="63668">
      <formula>$B753="Liberado"</formula>
    </cfRule>
    <cfRule type="expression" dxfId="2295" priority="63675">
      <formula>$B753="Arribado"</formula>
    </cfRule>
    <cfRule type="expression" dxfId="2301" priority="63669">
      <formula>$B753="Descargado"</formula>
    </cfRule>
    <cfRule type="expression" dxfId="2300" priority="63670">
      <formula>$B753="Frontera"</formula>
    </cfRule>
    <cfRule type="expression" dxfId="2" priority="63673">
      <formula>$B753="Confirmado"</formula>
    </cfRule>
    <cfRule type="expression" dxfId="2296" priority="63674">
      <formula>$B753="Solicitado"</formula>
    </cfRule>
  </conditionalFormatting>
  <conditionalFormatting sqref="E754">
    <cfRule type="expression" dxfId="2299" priority="63623">
      <formula>$B754="Cargado"</formula>
    </cfRule>
    <cfRule type="expression" dxfId="2298" priority="63624">
      <formula>$B754="Cancelado"</formula>
    </cfRule>
    <cfRule type="expression" dxfId="2" priority="63625">
      <formula>$B754="Confirmado"</formula>
    </cfRule>
    <cfRule type="expression" dxfId="2296" priority="63626">
      <formula>$B754="Solicitado"</formula>
    </cfRule>
    <cfRule type="expression" dxfId="2295" priority="63627">
      <formula>$B754="Arribado"</formula>
    </cfRule>
    <cfRule type="expression" dxfId="2302" priority="63620">
      <formula>$B754="Liberado"</formula>
    </cfRule>
    <cfRule type="expression" dxfId="2301" priority="63621">
      <formula>$B754="Descargado"</formula>
    </cfRule>
    <cfRule type="expression" dxfId="2300" priority="63622">
      <formula>$B754="Frontera"</formula>
    </cfRule>
  </conditionalFormatting>
  <conditionalFormatting sqref="E755:E757 E760 E763:E765">
    <cfRule type="expression" dxfId="2300" priority="63574">
      <formula>$B755="Frontera"</formula>
    </cfRule>
    <cfRule type="expression" dxfId="2295" priority="63579">
      <formula>$B755="Arribado"</formula>
    </cfRule>
    <cfRule type="expression" dxfId="2301" priority="63573">
      <formula>$B755="Descargado"</formula>
    </cfRule>
    <cfRule type="expression" dxfId="2302" priority="63572">
      <formula>$B755="Liberado"</formula>
    </cfRule>
    <cfRule type="expression" dxfId="2296" priority="63578">
      <formula>$B755="Solicitado"</formula>
    </cfRule>
    <cfRule type="expression" dxfId="2" priority="63577">
      <formula>$B755="Confirmado"</formula>
    </cfRule>
    <cfRule type="expression" dxfId="2298" priority="63576">
      <formula>$B755="Cancelado"</formula>
    </cfRule>
    <cfRule type="expression" dxfId="2299" priority="63575">
      <formula>$B755="Cargado"</formula>
    </cfRule>
  </conditionalFormatting>
  <conditionalFormatting sqref="E758">
    <cfRule type="expression" dxfId="2295" priority="63515">
      <formula>$B758="Arribado"</formula>
    </cfRule>
    <cfRule type="expression" dxfId="2296" priority="63514">
      <formula>$B758="Solicitado"</formula>
    </cfRule>
    <cfRule type="expression" dxfId="2" priority="63513">
      <formula>$B758="Confirmado"</formula>
    </cfRule>
    <cfRule type="expression" dxfId="2298" priority="63512">
      <formula>$B758="Cancelado"</formula>
    </cfRule>
    <cfRule type="expression" dxfId="2299" priority="63511">
      <formula>$B758="Cargado"</formula>
    </cfRule>
    <cfRule type="expression" dxfId="2302" priority="63508">
      <formula>$B758="Liberado"</formula>
    </cfRule>
    <cfRule type="expression" dxfId="2301" priority="63509">
      <formula>$B758="Descargado"</formula>
    </cfRule>
    <cfRule type="expression" dxfId="2300" priority="63510">
      <formula>$B758="Frontera"</formula>
    </cfRule>
  </conditionalFormatting>
  <conditionalFormatting sqref="E759">
    <cfRule type="expression" dxfId="2302" priority="63452">
      <formula>$B759="Liberado"</formula>
    </cfRule>
    <cfRule type="expression" dxfId="2301" priority="63453">
      <formula>$B759="Descargado"</formula>
    </cfRule>
    <cfRule type="expression" dxfId="2300" priority="63454">
      <formula>$B759="Frontera"</formula>
    </cfRule>
    <cfRule type="expression" dxfId="2299" priority="63455">
      <formula>$B759="Cargado"</formula>
    </cfRule>
    <cfRule type="expression" dxfId="2298" priority="63456">
      <formula>$B759="Cancelado"</formula>
    </cfRule>
    <cfRule type="expression" dxfId="2295" priority="63459">
      <formula>$B759="Arribado"</formula>
    </cfRule>
    <cfRule type="expression" dxfId="2296" priority="63458">
      <formula>$B759="Solicitado"</formula>
    </cfRule>
    <cfRule type="expression" dxfId="2" priority="63457">
      <formula>$B759="Confirmado"</formula>
    </cfRule>
  </conditionalFormatting>
  <conditionalFormatting sqref="E761:E762">
    <cfRule type="expression" dxfId="2299" priority="63399">
      <formula>$B761="Cargado"</formula>
    </cfRule>
    <cfRule type="expression" dxfId="2302" priority="63396">
      <formula>$B761="Liberado"</formula>
    </cfRule>
    <cfRule type="expression" dxfId="2298" priority="63400">
      <formula>$B761="Cancelado"</formula>
    </cfRule>
    <cfRule type="expression" dxfId="2" priority="63401">
      <formula>$B761="Confirmado"</formula>
    </cfRule>
    <cfRule type="expression" dxfId="2296" priority="63402">
      <formula>$B761="Solicitado"</formula>
    </cfRule>
    <cfRule type="expression" dxfId="2295" priority="63403">
      <formula>$B761="Arribado"</formula>
    </cfRule>
    <cfRule type="expression" dxfId="2301" priority="63397">
      <formula>$B761="Descargado"</formula>
    </cfRule>
    <cfRule type="expression" dxfId="2300" priority="63398">
      <formula>$B761="Frontera"</formula>
    </cfRule>
  </conditionalFormatting>
  <conditionalFormatting sqref="E1031">
    <cfRule type="expression" dxfId="2300" priority="57102">
      <formula>$B1031="Frontera"</formula>
    </cfRule>
    <cfRule type="expression" dxfId="2299" priority="57103">
      <formula>$B1031="Cargado"</formula>
    </cfRule>
    <cfRule type="expression" dxfId="2298" priority="57104">
      <formula>$B1031="Cancelado"</formula>
    </cfRule>
    <cfRule type="expression" dxfId="2" priority="57105">
      <formula>$B1031="Confirmado"</formula>
    </cfRule>
    <cfRule type="expression" dxfId="2296" priority="57106">
      <formula>$B1031="Solicitado"</formula>
    </cfRule>
    <cfRule type="expression" dxfId="2295" priority="57107">
      <formula>$B1031="Arribado"</formula>
    </cfRule>
    <cfRule type="expression" dxfId="2302" priority="57140">
      <formula>$B1031="Liberado"</formula>
    </cfRule>
    <cfRule type="expression" dxfId="2301" priority="57141">
      <formula>$B1031="Descargado"</formula>
    </cfRule>
    <cfRule type="expression" dxfId="2300" priority="57142">
      <formula>$B1031="Frontera"</formula>
    </cfRule>
    <cfRule type="expression" dxfId="2299" priority="57143">
      <formula>$B1031="Cargado"</formula>
    </cfRule>
    <cfRule type="expression" dxfId="2298" priority="57144">
      <formula>$B1031="Cancelado"</formula>
    </cfRule>
    <cfRule type="expression" dxfId="2" priority="57145">
      <formula>$B1031="Confirmado"</formula>
    </cfRule>
    <cfRule type="expression" dxfId="2296" priority="57146">
      <formula>$B1031="Solicitado"</formula>
    </cfRule>
    <cfRule type="expression" dxfId="2295" priority="57147">
      <formula>$B1031="Arribado"</formula>
    </cfRule>
    <cfRule type="expression" dxfId="2302" priority="57100">
      <formula>$B1031="Liberado"</formula>
    </cfRule>
    <cfRule type="expression" dxfId="2301" priority="57101">
      <formula>$B1031="Descargado"</formula>
    </cfRule>
  </conditionalFormatting>
  <conditionalFormatting sqref="E1032">
    <cfRule type="expression" dxfId="2301" priority="57005">
      <formula>$B1032="Descargado"</formula>
    </cfRule>
    <cfRule type="expression" dxfId="2" priority="57049">
      <formula>$B1032="Confirmado"</formula>
    </cfRule>
    <cfRule type="expression" dxfId="2298" priority="57048">
      <formula>$B1032="Cancelado"</formula>
    </cfRule>
    <cfRule type="expression" dxfId="2300" priority="57006">
      <formula>$B1032="Frontera"</formula>
    </cfRule>
    <cfRule type="expression" dxfId="2302" priority="57004">
      <formula>$B1032="Liberado"</formula>
    </cfRule>
    <cfRule type="expression" dxfId="2296" priority="57010">
      <formula>$B1032="Solicitado"</formula>
    </cfRule>
    <cfRule type="expression" dxfId="2302" priority="57044">
      <formula>$B1032="Liberado"</formula>
    </cfRule>
    <cfRule type="expression" dxfId="2299" priority="57047">
      <formula>$B1032="Cargado"</formula>
    </cfRule>
    <cfRule type="expression" dxfId="2298" priority="57008">
      <formula>$B1032="Cancelado"</formula>
    </cfRule>
    <cfRule type="expression" dxfId="2300" priority="57046">
      <formula>$B1032="Frontera"</formula>
    </cfRule>
    <cfRule type="expression" dxfId="2301" priority="57045">
      <formula>$B1032="Descargado"</formula>
    </cfRule>
    <cfRule type="expression" dxfId="2295" priority="57051">
      <formula>$B1032="Arribado"</formula>
    </cfRule>
    <cfRule type="expression" dxfId="2296" priority="57050">
      <formula>$B1032="Solicitado"</formula>
    </cfRule>
    <cfRule type="expression" dxfId="2" priority="57009">
      <formula>$B1032="Confirmado"</formula>
    </cfRule>
    <cfRule type="expression" dxfId="2295" priority="57011">
      <formula>$B1032="Arribado"</formula>
    </cfRule>
    <cfRule type="expression" dxfId="2299" priority="57007">
      <formula>$B1032="Cargado"</formula>
    </cfRule>
  </conditionalFormatting>
  <conditionalFormatting sqref="E1035 E1037">
    <cfRule type="expression" dxfId="2296" priority="56642">
      <formula>$B1035="Solicitado"</formula>
    </cfRule>
    <cfRule type="expression" dxfId="2295" priority="56643">
      <formula>$B1035="Arribado"</formula>
    </cfRule>
    <cfRule type="expression" dxfId="2299" priority="56679">
      <formula>$B1035="Cargado"</formula>
    </cfRule>
    <cfRule type="expression" dxfId="2298" priority="56680">
      <formula>$B1035="Cancelado"</formula>
    </cfRule>
    <cfRule type="expression" dxfId="2296" priority="56682">
      <formula>$B1035="Solicitado"</formula>
    </cfRule>
    <cfRule type="expression" dxfId="2295" priority="56683">
      <formula>$B1035="Arribado"</formula>
    </cfRule>
    <cfRule type="expression" dxfId="2302" priority="56676">
      <formula>$B1035="Liberado"</formula>
    </cfRule>
    <cfRule type="expression" dxfId="2302" priority="56636">
      <formula>$B1035="Liberado"</formula>
    </cfRule>
    <cfRule type="expression" dxfId="2300" priority="56678">
      <formula>$B1035="Frontera"</formula>
    </cfRule>
    <cfRule type="expression" dxfId="2" priority="56681">
      <formula>$B1035="Confirmado"</formula>
    </cfRule>
    <cfRule type="expression" dxfId="2301" priority="56677">
      <formula>$B1035="Descargado"</formula>
    </cfRule>
    <cfRule type="expression" dxfId="2300" priority="56638">
      <formula>$B1035="Frontera"</formula>
    </cfRule>
    <cfRule type="expression" dxfId="2299" priority="56639">
      <formula>$B1035="Cargado"</formula>
    </cfRule>
    <cfRule type="expression" dxfId="2301" priority="56637">
      <formula>$B1035="Descargado"</formula>
    </cfRule>
    <cfRule type="expression" dxfId="2298" priority="56640">
      <formula>$B1035="Cancelado"</formula>
    </cfRule>
    <cfRule type="expression" dxfId="2" priority="56641">
      <formula>$B1035="Confirmado"</formula>
    </cfRule>
  </conditionalFormatting>
  <conditionalFormatting sqref="E1036">
    <cfRule type="expression" dxfId="2298" priority="55928">
      <formula>$B1036="Cancelado"</formula>
    </cfRule>
    <cfRule type="expression" dxfId="2295" priority="55931">
      <formula>$B1036="Arribado"</formula>
    </cfRule>
    <cfRule type="expression" dxfId="2296" priority="55930">
      <formula>$B1036="Solicitado"</formula>
    </cfRule>
    <cfRule type="expression" dxfId="2" priority="55929">
      <formula>$B1036="Confirmado"</formula>
    </cfRule>
    <cfRule type="expression" dxfId="2299" priority="55927">
      <formula>$B1036="Cargado"</formula>
    </cfRule>
    <cfRule type="expression" dxfId="2300" priority="55926">
      <formula>$B1036="Frontera"</formula>
    </cfRule>
    <cfRule type="expression" dxfId="2295" priority="55891">
      <formula>$B1036="Arribado"</formula>
    </cfRule>
    <cfRule type="expression" dxfId="2296" priority="55890">
      <formula>$B1036="Solicitado"</formula>
    </cfRule>
    <cfRule type="expression" dxfId="2" priority="55889">
      <formula>$B1036="Confirmado"</formula>
    </cfRule>
    <cfRule type="expression" dxfId="2298" priority="55888">
      <formula>$B1036="Cancelado"</formula>
    </cfRule>
    <cfRule type="expression" dxfId="2299" priority="55887">
      <formula>$B1036="Cargado"</formula>
    </cfRule>
    <cfRule type="expression" dxfId="2301" priority="55885">
      <formula>$B1036="Descargado"</formula>
    </cfRule>
    <cfRule type="expression" dxfId="2302" priority="55884">
      <formula>$B1036="Liberado"</formula>
    </cfRule>
    <cfRule type="expression" dxfId="2301" priority="55925">
      <formula>$B1036="Descargado"</formula>
    </cfRule>
    <cfRule type="expression" dxfId="2300" priority="55886">
      <formula>$B1036="Frontera"</formula>
    </cfRule>
    <cfRule type="expression" dxfId="2302" priority="55924">
      <formula>$B1036="Liberado"</formula>
    </cfRule>
  </conditionalFormatting>
  <conditionalFormatting sqref="E1038">
    <cfRule type="expression" dxfId="2" priority="56489">
      <formula>$B1038="Confirmado"</formula>
    </cfRule>
    <cfRule type="expression" dxfId="2" priority="56449">
      <formula>$B1038="Confirmado"</formula>
    </cfRule>
    <cfRule type="expression" dxfId="2296" priority="56490">
      <formula>$B1038="Solicitado"</formula>
    </cfRule>
    <cfRule type="expression" dxfId="2302" priority="56484">
      <formula>$B1038="Liberado"</formula>
    </cfRule>
    <cfRule type="expression" dxfId="2301" priority="56485">
      <formula>$B1038="Descargado"</formula>
    </cfRule>
    <cfRule type="expression" dxfId="2300" priority="56486">
      <formula>$B1038="Frontera"</formula>
    </cfRule>
    <cfRule type="expression" dxfId="2298" priority="56488">
      <formula>$B1038="Cancelado"</formula>
    </cfRule>
    <cfRule type="expression" dxfId="2295" priority="56491">
      <formula>$B1038="Arribado"</formula>
    </cfRule>
    <cfRule type="expression" dxfId="2298" priority="56448">
      <formula>$B1038="Cancelado"</formula>
    </cfRule>
    <cfRule type="expression" dxfId="2296" priority="56450">
      <formula>$B1038="Solicitado"</formula>
    </cfRule>
    <cfRule type="expression" dxfId="2299" priority="56447">
      <formula>$B1038="Cargado"</formula>
    </cfRule>
    <cfRule type="expression" dxfId="2300" priority="56446">
      <formula>$B1038="Frontera"</formula>
    </cfRule>
    <cfRule type="expression" dxfId="2301" priority="56445">
      <formula>$B1038="Descargado"</formula>
    </cfRule>
    <cfRule type="expression" dxfId="2302" priority="56444">
      <formula>$B1038="Liberado"</formula>
    </cfRule>
    <cfRule type="expression" dxfId="2295" priority="56451">
      <formula>$B1038="Arribado"</formula>
    </cfRule>
    <cfRule type="expression" dxfId="2299" priority="56487">
      <formula>$B1038="Cargado"</formula>
    </cfRule>
  </conditionalFormatting>
  <conditionalFormatting sqref="E1039">
    <cfRule type="expression" dxfId="2298" priority="55992">
      <formula>$B1039="Cancelado"</formula>
    </cfRule>
    <cfRule type="expression" dxfId="2299" priority="55991">
      <formula>$B1039="Cargado"</formula>
    </cfRule>
    <cfRule type="expression" dxfId="2300" priority="55990">
      <formula>$B1039="Frontera"</formula>
    </cfRule>
    <cfRule type="expression" dxfId="2301" priority="55989">
      <formula>$B1039="Descargado"</formula>
    </cfRule>
    <cfRule type="expression" dxfId="2302" priority="55988">
      <formula>$B1039="Liberado"</formula>
    </cfRule>
    <cfRule type="expression" dxfId="2296" priority="55994">
      <formula>$B1039="Solicitado"</formula>
    </cfRule>
    <cfRule type="expression" dxfId="2295" priority="55995">
      <formula>$B1039="Arribado"</formula>
    </cfRule>
    <cfRule type="expression" dxfId="2299" priority="56031">
      <formula>$B1039="Cargado"</formula>
    </cfRule>
    <cfRule type="expression" dxfId="2300" priority="56030">
      <formula>$B1039="Frontera"</formula>
    </cfRule>
    <cfRule type="expression" dxfId="2295" priority="56035">
      <formula>$B1039="Arribado"</formula>
    </cfRule>
    <cfRule type="expression" dxfId="2296" priority="56034">
      <formula>$B1039="Solicitado"</formula>
    </cfRule>
    <cfRule type="expression" dxfId="2" priority="56033">
      <formula>$B1039="Confirmado"</formula>
    </cfRule>
    <cfRule type="expression" dxfId="2298" priority="56032">
      <formula>$B1039="Cancelado"</formula>
    </cfRule>
    <cfRule type="expression" dxfId="2301" priority="56029">
      <formula>$B1039="Descargado"</formula>
    </cfRule>
    <cfRule type="expression" dxfId="2302" priority="56028">
      <formula>$B1039="Liberado"</formula>
    </cfRule>
    <cfRule type="expression" dxfId="2" priority="55993">
      <formula>$B1039="Confirmado"</formula>
    </cfRule>
  </conditionalFormatting>
  <conditionalFormatting sqref="E1042:E1043">
    <cfRule type="expression" dxfId="2298" priority="54984">
      <formula>$B1042="Cancelado"</formula>
    </cfRule>
    <cfRule type="expression" dxfId="2299" priority="54983">
      <formula>$B1042="Cargado"</formula>
    </cfRule>
    <cfRule type="expression" dxfId="2299" priority="54943">
      <formula>$B1042="Cargado"</formula>
    </cfRule>
    <cfRule type="expression" dxfId="2295" priority="54947">
      <formula>$B1042="Arribado"</formula>
    </cfRule>
    <cfRule type="expression" dxfId="2298" priority="54944">
      <formula>$B1042="Cancelado"</formula>
    </cfRule>
    <cfRule type="expression" dxfId="2" priority="54985">
      <formula>$B1042="Confirmado"</formula>
    </cfRule>
    <cfRule type="expression" dxfId="2300" priority="54942">
      <formula>$B1042="Frontera"</formula>
    </cfRule>
    <cfRule type="expression" dxfId="2301" priority="54941">
      <formula>$B1042="Descargado"</formula>
    </cfRule>
    <cfRule type="expression" dxfId="2302" priority="54940">
      <formula>$B1042="Liberado"</formula>
    </cfRule>
    <cfRule type="expression" dxfId="2296" priority="54946">
      <formula>$B1042="Solicitado"</formula>
    </cfRule>
    <cfRule type="expression" dxfId="2295" priority="54987">
      <formula>$B1042="Arribado"</formula>
    </cfRule>
    <cfRule type="expression" dxfId="2300" priority="54982">
      <formula>$B1042="Frontera"</formula>
    </cfRule>
    <cfRule type="expression" dxfId="2301" priority="54981">
      <formula>$B1042="Descargado"</formula>
    </cfRule>
    <cfRule type="expression" dxfId="2302" priority="54980">
      <formula>$B1042="Liberado"</formula>
    </cfRule>
    <cfRule type="expression" dxfId="2296" priority="54986">
      <formula>$B1042="Solicitado"</formula>
    </cfRule>
    <cfRule type="expression" dxfId="2" priority="54945">
      <formula>$B1042="Confirmado"</formula>
    </cfRule>
  </conditionalFormatting>
  <conditionalFormatting sqref="E1044:E1049 E1054">
    <cfRule type="expression" dxfId="2298" priority="55696">
      <formula>$B1044="Cancelado"</formula>
    </cfRule>
    <cfRule type="expression" dxfId="2" priority="55697">
      <formula>$B1044="Confirmado"</formula>
    </cfRule>
    <cfRule type="expression" dxfId="2296" priority="55698">
      <formula>$B1044="Solicitado"</formula>
    </cfRule>
    <cfRule type="expression" dxfId="2295" priority="55699">
      <formula>$B1044="Arribado"</formula>
    </cfRule>
    <cfRule type="expression" dxfId="2302" priority="55732">
      <formula>$B1044="Liberado"</formula>
    </cfRule>
    <cfRule type="expression" dxfId="2301" priority="55733">
      <formula>$B1044="Descargado"</formula>
    </cfRule>
    <cfRule type="expression" dxfId="2299" priority="55735">
      <formula>$B1044="Cargado"</formula>
    </cfRule>
    <cfRule type="expression" dxfId="2298" priority="55736">
      <formula>$B1044="Cancelado"</formula>
    </cfRule>
    <cfRule type="expression" dxfId="2" priority="55737">
      <formula>$B1044="Confirmado"</formula>
    </cfRule>
    <cfRule type="expression" dxfId="2296" priority="55738">
      <formula>$B1044="Solicitado"</formula>
    </cfRule>
    <cfRule type="expression" dxfId="2295" priority="55739">
      <formula>$B1044="Arribado"</formula>
    </cfRule>
    <cfRule type="expression" dxfId="2302" priority="55692">
      <formula>$B1044="Liberado"</formula>
    </cfRule>
    <cfRule type="expression" dxfId="2301" priority="55693">
      <formula>$B1044="Descargado"</formula>
    </cfRule>
    <cfRule type="expression" dxfId="2300" priority="55694">
      <formula>$B1044="Frontera"</formula>
    </cfRule>
    <cfRule type="expression" dxfId="2299" priority="55695">
      <formula>$B1044="Cargado"</formula>
    </cfRule>
    <cfRule type="expression" dxfId="2300" priority="55734">
      <formula>$B1044="Frontera"</formula>
    </cfRule>
  </conditionalFormatting>
  <conditionalFormatting sqref="E1052">
    <cfRule type="expression" dxfId="2295" priority="55331">
      <formula>$B1052="Arribado"</formula>
    </cfRule>
    <cfRule type="expression" dxfId="2296" priority="55330">
      <formula>$B1052="Solicitado"</formula>
    </cfRule>
    <cfRule type="expression" dxfId="2" priority="55329">
      <formula>$B1052="Confirmado"</formula>
    </cfRule>
    <cfRule type="expression" dxfId="2298" priority="55328">
      <formula>$B1052="Cancelado"</formula>
    </cfRule>
    <cfRule type="expression" dxfId="2302" priority="55324">
      <formula>$B1052="Liberado"</formula>
    </cfRule>
    <cfRule type="expression" dxfId="2301" priority="55325">
      <formula>$B1052="Descargado"</formula>
    </cfRule>
    <cfRule type="expression" dxfId="2300" priority="55326">
      <formula>$B1052="Frontera"</formula>
    </cfRule>
    <cfRule type="expression" dxfId="2299" priority="55327">
      <formula>$B1052="Cargado"</formula>
    </cfRule>
    <cfRule type="expression" dxfId="2" priority="55369">
      <formula>$B1052="Confirmado"</formula>
    </cfRule>
    <cfRule type="expression" dxfId="2296" priority="55370">
      <formula>$B1052="Solicitado"</formula>
    </cfRule>
    <cfRule type="expression" dxfId="2295" priority="55371">
      <formula>$B1052="Arribado"</formula>
    </cfRule>
    <cfRule type="expression" dxfId="2298" priority="55368">
      <formula>$B1052="Cancelado"</formula>
    </cfRule>
    <cfRule type="expression" dxfId="2299" priority="55367">
      <formula>$B1052="Cargado"</formula>
    </cfRule>
    <cfRule type="expression" dxfId="2300" priority="55366">
      <formula>$B1052="Frontera"</formula>
    </cfRule>
    <cfRule type="expression" dxfId="2301" priority="55365">
      <formula>$B1052="Descargado"</formula>
    </cfRule>
    <cfRule type="expression" dxfId="2302" priority="55364">
      <formula>$B1052="Liberado"</formula>
    </cfRule>
  </conditionalFormatting>
  <conditionalFormatting sqref="E1053">
    <cfRule type="expression" dxfId="2299" priority="55175">
      <formula>$B1053="Cargado"</formula>
    </cfRule>
    <cfRule type="expression" dxfId="2296" priority="55138">
      <formula>$B1053="Solicitado"</formula>
    </cfRule>
    <cfRule type="expression" dxfId="2302" priority="55172">
      <formula>$B1053="Liberado"</formula>
    </cfRule>
    <cfRule type="expression" dxfId="2301" priority="55173">
      <formula>$B1053="Descargado"</formula>
    </cfRule>
    <cfRule type="expression" dxfId="2301" priority="55133">
      <formula>$B1053="Descargado"</formula>
    </cfRule>
    <cfRule type="expression" dxfId="2302" priority="55132">
      <formula>$B1053="Liberado"</formula>
    </cfRule>
    <cfRule type="expression" dxfId="2" priority="55137">
      <formula>$B1053="Confirmado"</formula>
    </cfRule>
    <cfRule type="expression" dxfId="2299" priority="55135">
      <formula>$B1053="Cargado"</formula>
    </cfRule>
    <cfRule type="expression" dxfId="2300" priority="55174">
      <formula>$B1053="Frontera"</formula>
    </cfRule>
    <cfRule type="expression" dxfId="2295" priority="55179">
      <formula>$B1053="Arribado"</formula>
    </cfRule>
    <cfRule type="expression" dxfId="2300" priority="55134">
      <formula>$B1053="Frontera"</formula>
    </cfRule>
    <cfRule type="expression" dxfId="2298" priority="55136">
      <formula>$B1053="Cancelado"</formula>
    </cfRule>
    <cfRule type="expression" dxfId="2295" priority="55139">
      <formula>$B1053="Arribado"</formula>
    </cfRule>
    <cfRule type="expression" dxfId="2296" priority="55178">
      <formula>$B1053="Solicitado"</formula>
    </cfRule>
    <cfRule type="expression" dxfId="2" priority="55177">
      <formula>$B1053="Confirmado"</formula>
    </cfRule>
    <cfRule type="expression" dxfId="2298" priority="55176">
      <formula>$B1053="Cancelado"</formula>
    </cfRule>
  </conditionalFormatting>
  <conditionalFormatting sqref="E1055">
    <cfRule type="expression" dxfId="2299" priority="54839">
      <formula>$B1055="Cargado"</formula>
    </cfRule>
    <cfRule type="expression" dxfId="2300" priority="54838">
      <formula>$B1055="Frontera"</formula>
    </cfRule>
    <cfRule type="expression" dxfId="2301" priority="54837">
      <formula>$B1055="Descargado"</formula>
    </cfRule>
    <cfRule type="expression" dxfId="2302" priority="54836">
      <formula>$B1055="Liberado"</formula>
    </cfRule>
    <cfRule type="expression" dxfId="2" priority="54841">
      <formula>$B1055="Confirmado"</formula>
    </cfRule>
    <cfRule type="expression" dxfId="2300" priority="54878">
      <formula>$B1055="Frontera"</formula>
    </cfRule>
    <cfRule type="expression" dxfId="2301" priority="54877">
      <formula>$B1055="Descargado"</formula>
    </cfRule>
    <cfRule type="expression" dxfId="2302" priority="54876">
      <formula>$B1055="Liberado"</formula>
    </cfRule>
    <cfRule type="expression" dxfId="2296" priority="54882">
      <formula>$B1055="Solicitado"</formula>
    </cfRule>
    <cfRule type="expression" dxfId="2" priority="54881">
      <formula>$B1055="Confirmado"</formula>
    </cfRule>
    <cfRule type="expression" dxfId="2298" priority="54880">
      <formula>$B1055="Cancelado"</formula>
    </cfRule>
    <cfRule type="expression" dxfId="2299" priority="54879">
      <formula>$B1055="Cargado"</formula>
    </cfRule>
    <cfRule type="expression" dxfId="2295" priority="54843">
      <formula>$B1055="Arribado"</formula>
    </cfRule>
    <cfRule type="expression" dxfId="2296" priority="54842">
      <formula>$B1055="Solicitado"</formula>
    </cfRule>
    <cfRule type="expression" dxfId="2298" priority="54840">
      <formula>$B1055="Cancelado"</formula>
    </cfRule>
    <cfRule type="expression" dxfId="2295" priority="54883">
      <formula>$B1055="Arribado"</formula>
    </cfRule>
  </conditionalFormatting>
  <conditionalFormatting sqref="E1056:E1062">
    <cfRule type="expression" dxfId="2302" priority="54772">
      <formula>$B1056="Liberado"</formula>
    </cfRule>
    <cfRule type="expression" dxfId="2301" priority="54773">
      <formula>$B1056="Descargado"</formula>
    </cfRule>
    <cfRule type="expression" dxfId="2300" priority="54774">
      <formula>$B1056="Frontera"</formula>
    </cfRule>
    <cfRule type="expression" dxfId="2298" priority="54776">
      <formula>$B1056="Cancelado"</formula>
    </cfRule>
    <cfRule type="expression" dxfId="2" priority="54777">
      <formula>$B1056="Confirmado"</formula>
    </cfRule>
    <cfRule type="expression" dxfId="2296" priority="54778">
      <formula>$B1056="Solicitado"</formula>
    </cfRule>
    <cfRule type="expression" dxfId="2295" priority="54779">
      <formula>$B1056="Arribado"</formula>
    </cfRule>
    <cfRule type="expression" dxfId="2299" priority="54775">
      <formula>$B1056="Cargado"</formula>
    </cfRule>
    <cfRule type="expression" dxfId="2300" priority="54734">
      <formula>$B1056="Frontera"</formula>
    </cfRule>
    <cfRule type="expression" dxfId="2302" priority="54732">
      <formula>$B1056="Liberado"</formula>
    </cfRule>
    <cfRule type="expression" dxfId="2299" priority="54735">
      <formula>$B1056="Cargado"</formula>
    </cfRule>
    <cfRule type="expression" dxfId="2298" priority="54736">
      <formula>$B1056="Cancelado"</formula>
    </cfRule>
    <cfRule type="expression" dxfId="2" priority="54737">
      <formula>$B1056="Confirmado"</formula>
    </cfRule>
    <cfRule type="expression" dxfId="2296" priority="54738">
      <formula>$B1056="Solicitado"</formula>
    </cfRule>
    <cfRule type="expression" dxfId="2295" priority="54739">
      <formula>$B1056="Arribado"</formula>
    </cfRule>
    <cfRule type="expression" dxfId="2301" priority="54733">
      <formula>$B1056="Descargado"</formula>
    </cfRule>
  </conditionalFormatting>
  <conditionalFormatting sqref="E1063">
    <cfRule type="expression" dxfId="2299" priority="54671">
      <formula>$B1063="Cargado"</formula>
    </cfRule>
    <cfRule type="expression" dxfId="2298" priority="54672">
      <formula>$B1063="Cancelado"</formula>
    </cfRule>
    <cfRule type="expression" dxfId="2" priority="54673">
      <formula>$B1063="Confirmado"</formula>
    </cfRule>
    <cfRule type="expression" dxfId="2296" priority="54674">
      <formula>$B1063="Solicitado"</formula>
    </cfRule>
    <cfRule type="expression" dxfId="2295" priority="54675">
      <formula>$B1063="Arribado"</formula>
    </cfRule>
    <cfRule type="expression" dxfId="2301" priority="54669">
      <formula>$B1063="Descargado"</formula>
    </cfRule>
    <cfRule type="expression" dxfId="2302" priority="54628">
      <formula>$B1063="Liberado"</formula>
    </cfRule>
    <cfRule type="expression" dxfId="2301" priority="54629">
      <formula>$B1063="Descargado"</formula>
    </cfRule>
    <cfRule type="expression" dxfId="2300" priority="54630">
      <formula>$B1063="Frontera"</formula>
    </cfRule>
    <cfRule type="expression" dxfId="2299" priority="54631">
      <formula>$B1063="Cargado"</formula>
    </cfRule>
    <cfRule type="expression" dxfId="2298" priority="54632">
      <formula>$B1063="Cancelado"</formula>
    </cfRule>
    <cfRule type="expression" dxfId="2" priority="54633">
      <formula>$B1063="Confirmado"</formula>
    </cfRule>
    <cfRule type="expression" dxfId="2296" priority="54634">
      <formula>$B1063="Solicitado"</formula>
    </cfRule>
    <cfRule type="expression" dxfId="2295" priority="54635">
      <formula>$B1063="Arribado"</formula>
    </cfRule>
    <cfRule type="expression" dxfId="2302" priority="54668">
      <formula>$B1063="Liberado"</formula>
    </cfRule>
    <cfRule type="expression" dxfId="2300" priority="54670">
      <formula>$B1063="Frontera"</formula>
    </cfRule>
  </conditionalFormatting>
  <conditionalFormatting sqref="E1064">
    <cfRule type="expression" dxfId="2296" priority="54290">
      <formula>$B1064="Solicitado"</formula>
    </cfRule>
    <cfRule type="expression" dxfId="2301" priority="54285">
      <formula>$B1064="Descargado"</formula>
    </cfRule>
    <cfRule type="expression" dxfId="2300" priority="54286">
      <formula>$B1064="Frontera"</formula>
    </cfRule>
    <cfRule type="expression" dxfId="2299" priority="54287">
      <formula>$B1064="Cargado"</formula>
    </cfRule>
    <cfRule type="expression" dxfId="2" priority="54289">
      <formula>$B1064="Confirmado"</formula>
    </cfRule>
    <cfRule type="expression" dxfId="2295" priority="54291">
      <formula>$B1064="Arribado"</formula>
    </cfRule>
    <cfRule type="expression" dxfId="2295" priority="54251">
      <formula>$B1064="Arribado"</formula>
    </cfRule>
    <cfRule type="expression" dxfId="2296" priority="54250">
      <formula>$B1064="Solicitado"</formula>
    </cfRule>
    <cfRule type="expression" dxfId="2" priority="54249">
      <formula>$B1064="Confirmado"</formula>
    </cfRule>
    <cfRule type="expression" dxfId="2298" priority="54288">
      <formula>$B1064="Cancelado"</formula>
    </cfRule>
    <cfRule type="expression" dxfId="2299" priority="54247">
      <formula>$B1064="Cargado"</formula>
    </cfRule>
    <cfRule type="expression" dxfId="2302" priority="54284">
      <formula>$B1064="Liberado"</formula>
    </cfRule>
    <cfRule type="expression" dxfId="2298" priority="54248">
      <formula>$B1064="Cancelado"</formula>
    </cfRule>
    <cfRule type="expression" dxfId="2300" priority="54246">
      <formula>$B1064="Frontera"</formula>
    </cfRule>
    <cfRule type="expression" dxfId="2301" priority="54245">
      <formula>$B1064="Descargado"</formula>
    </cfRule>
    <cfRule type="expression" dxfId="2302" priority="54244">
      <formula>$B1064="Liberado"</formula>
    </cfRule>
  </conditionalFormatting>
  <conditionalFormatting sqref="E1065">
    <cfRule type="expression" dxfId="2300" priority="54438">
      <formula>$B1065="Frontera"</formula>
    </cfRule>
    <cfRule type="expression" dxfId="2301" priority="54437">
      <formula>$B1065="Descargado"</formula>
    </cfRule>
    <cfRule type="expression" dxfId="2302" priority="54436">
      <formula>$B1065="Liberado"</formula>
    </cfRule>
    <cfRule type="expression" dxfId="2295" priority="54483">
      <formula>$B1065="Arribado"</formula>
    </cfRule>
    <cfRule type="expression" dxfId="2296" priority="54482">
      <formula>$B1065="Solicitado"</formula>
    </cfRule>
    <cfRule type="expression" dxfId="2" priority="54481">
      <formula>$B1065="Confirmado"</formula>
    </cfRule>
    <cfRule type="expression" dxfId="2298" priority="54480">
      <formula>$B1065="Cancelado"</formula>
    </cfRule>
    <cfRule type="expression" dxfId="2299" priority="54479">
      <formula>$B1065="Cargado"</formula>
    </cfRule>
    <cfRule type="expression" dxfId="2300" priority="54478">
      <formula>$B1065="Frontera"</formula>
    </cfRule>
    <cfRule type="expression" dxfId="2301" priority="54477">
      <formula>$B1065="Descargado"</formula>
    </cfRule>
    <cfRule type="expression" dxfId="2302" priority="54476">
      <formula>$B1065="Liberado"</formula>
    </cfRule>
    <cfRule type="expression" dxfId="2295" priority="54443">
      <formula>$B1065="Arribado"</formula>
    </cfRule>
    <cfRule type="expression" dxfId="2296" priority="54442">
      <formula>$B1065="Solicitado"</formula>
    </cfRule>
    <cfRule type="expression" dxfId="2" priority="54441">
      <formula>$B1065="Confirmado"</formula>
    </cfRule>
    <cfRule type="expression" dxfId="2298" priority="54440">
      <formula>$B1065="Cancelado"</formula>
    </cfRule>
    <cfRule type="expression" dxfId="2299" priority="54439">
      <formula>$B1065="Cargado"</formula>
    </cfRule>
  </conditionalFormatting>
  <conditionalFormatting sqref="E1066:E1067">
    <cfRule type="expression" dxfId="2296" priority="54098">
      <formula>$B1066="Solicitado"</formula>
    </cfRule>
    <cfRule type="expression" dxfId="2301" priority="54053">
      <formula>$B1066="Descargado"</formula>
    </cfRule>
    <cfRule type="expression" dxfId="2301" priority="54093">
      <formula>$B1066="Descargado"</formula>
    </cfRule>
    <cfRule type="expression" dxfId="2300" priority="54094">
      <formula>$B1066="Frontera"</formula>
    </cfRule>
    <cfRule type="expression" dxfId="2299" priority="54095">
      <formula>$B1066="Cargado"</formula>
    </cfRule>
    <cfRule type="expression" dxfId="2298" priority="54096">
      <formula>$B1066="Cancelado"</formula>
    </cfRule>
    <cfRule type="expression" dxfId="2" priority="54097">
      <formula>$B1066="Confirmado"</formula>
    </cfRule>
    <cfRule type="expression" dxfId="2302" priority="54052">
      <formula>$B1066="Liberado"</formula>
    </cfRule>
    <cfRule type="expression" dxfId="2295" priority="54099">
      <formula>$B1066="Arribado"</formula>
    </cfRule>
    <cfRule type="expression" dxfId="2302" priority="54092">
      <formula>$B1066="Liberado"</formula>
    </cfRule>
    <cfRule type="expression" dxfId="2300" priority="54054">
      <formula>$B1066="Frontera"</formula>
    </cfRule>
    <cfRule type="expression" dxfId="2299" priority="54055">
      <formula>$B1066="Cargado"</formula>
    </cfRule>
    <cfRule type="expression" dxfId="2298" priority="54056">
      <formula>$B1066="Cancelado"</formula>
    </cfRule>
    <cfRule type="expression" dxfId="2" priority="54057">
      <formula>$B1066="Confirmado"</formula>
    </cfRule>
    <cfRule type="expression" dxfId="2296" priority="54058">
      <formula>$B1066="Solicitado"</formula>
    </cfRule>
    <cfRule type="expression" dxfId="2295" priority="54059">
      <formula>$B1066="Arribado"</formula>
    </cfRule>
  </conditionalFormatting>
  <conditionalFormatting sqref="E1068:E1069">
    <cfRule type="expression" dxfId="2" priority="52873">
      <formula>$B1068="Confirmado"</formula>
    </cfRule>
    <cfRule type="expression" dxfId="2298" priority="52872">
      <formula>$B1068="Cancelado"</formula>
    </cfRule>
    <cfRule type="expression" dxfId="2299" priority="52871">
      <formula>$B1068="Cargado"</formula>
    </cfRule>
    <cfRule type="expression" dxfId="2300" priority="52870">
      <formula>$B1068="Frontera"</formula>
    </cfRule>
    <cfRule type="expression" dxfId="2301" priority="52869">
      <formula>$B1068="Descargado"</formula>
    </cfRule>
    <cfRule type="expression" dxfId="2302" priority="52868">
      <formula>$B1068="Liberado"</formula>
    </cfRule>
    <cfRule type="expression" dxfId="2299" priority="52911">
      <formula>$B1068="Cargado"</formula>
    </cfRule>
    <cfRule type="expression" dxfId="2300" priority="52910">
      <formula>$B1068="Frontera"</formula>
    </cfRule>
    <cfRule type="expression" dxfId="2295" priority="52875">
      <formula>$B1068="Arribado"</formula>
    </cfRule>
    <cfRule type="expression" dxfId="2296" priority="52874">
      <formula>$B1068="Solicitado"</formula>
    </cfRule>
    <cfRule type="expression" dxfId="2298" priority="52912">
      <formula>$B1068="Cancelado"</formula>
    </cfRule>
    <cfRule type="expression" dxfId="2302" priority="52908">
      <formula>$B1068="Liberado"</formula>
    </cfRule>
    <cfRule type="expression" dxfId="2301" priority="52909">
      <formula>$B1068="Descargado"</formula>
    </cfRule>
    <cfRule type="expression" dxfId="2295" priority="52915">
      <formula>$B1068="Arribado"</formula>
    </cfRule>
    <cfRule type="expression" dxfId="2296" priority="52914">
      <formula>$B1068="Solicitado"</formula>
    </cfRule>
    <cfRule type="expression" dxfId="2" priority="52913">
      <formula>$B1068="Confirmado"</formula>
    </cfRule>
  </conditionalFormatting>
  <conditionalFormatting sqref="E1070">
    <cfRule type="expression" dxfId="2295" priority="53683">
      <formula>$B1070="Arribado"</formula>
    </cfRule>
    <cfRule type="expression" dxfId="2298" priority="53640">
      <formula>$B1070="Cancelado"</formula>
    </cfRule>
    <cfRule type="expression" dxfId="2" priority="53641">
      <formula>$B1070="Confirmado"</formula>
    </cfRule>
    <cfRule type="expression" dxfId="2296" priority="53642">
      <formula>$B1070="Solicitado"</formula>
    </cfRule>
    <cfRule type="expression" dxfId="2295" priority="53643">
      <formula>$B1070="Arribado"</formula>
    </cfRule>
    <cfRule type="expression" dxfId="2302" priority="53676">
      <formula>$B1070="Liberado"</formula>
    </cfRule>
    <cfRule type="expression" dxfId="2301" priority="53677">
      <formula>$B1070="Descargado"</formula>
    </cfRule>
    <cfRule type="expression" dxfId="2300" priority="53678">
      <formula>$B1070="Frontera"</formula>
    </cfRule>
    <cfRule type="expression" dxfId="2299" priority="53639">
      <formula>$B1070="Cargado"</formula>
    </cfRule>
    <cfRule type="expression" dxfId="2298" priority="53680">
      <formula>$B1070="Cancelado"</formula>
    </cfRule>
    <cfRule type="expression" dxfId="2299" priority="53679">
      <formula>$B1070="Cargado"</formula>
    </cfRule>
    <cfRule type="expression" dxfId="2296" priority="53682">
      <formula>$B1070="Solicitado"</formula>
    </cfRule>
    <cfRule type="expression" dxfId="2" priority="53681">
      <formula>$B1070="Confirmado"</formula>
    </cfRule>
    <cfRule type="expression" dxfId="2300" priority="53638">
      <formula>$B1070="Frontera"</formula>
    </cfRule>
    <cfRule type="expression" dxfId="2301" priority="53637">
      <formula>$B1070="Descargado"</formula>
    </cfRule>
    <cfRule type="expression" dxfId="2302" priority="53636">
      <formula>$B1070="Liberado"</formula>
    </cfRule>
  </conditionalFormatting>
  <conditionalFormatting sqref="E1071">
    <cfRule type="expression" dxfId="2302" priority="53292">
      <formula>$B1071="Liberado"</formula>
    </cfRule>
    <cfRule type="expression" dxfId="2295" priority="53259">
      <formula>$B1071="Arribado"</formula>
    </cfRule>
    <cfRule type="expression" dxfId="2" priority="53297">
      <formula>$B1071="Confirmado"</formula>
    </cfRule>
    <cfRule type="expression" dxfId="2296" priority="53298">
      <formula>$B1071="Solicitado"</formula>
    </cfRule>
    <cfRule type="expression" dxfId="2" priority="53257">
      <formula>$B1071="Confirmado"</formula>
    </cfRule>
    <cfRule type="expression" dxfId="2298" priority="53256">
      <formula>$B1071="Cancelado"</formula>
    </cfRule>
    <cfRule type="expression" dxfId="2299" priority="53255">
      <formula>$B1071="Cargado"</formula>
    </cfRule>
    <cfRule type="expression" dxfId="2298" priority="53296">
      <formula>$B1071="Cancelado"</formula>
    </cfRule>
    <cfRule type="expression" dxfId="2300" priority="53254">
      <formula>$B1071="Frontera"</formula>
    </cfRule>
    <cfRule type="expression" dxfId="2295" priority="53299">
      <formula>$B1071="Arribado"</formula>
    </cfRule>
    <cfRule type="expression" dxfId="2301" priority="53253">
      <formula>$B1071="Descargado"</formula>
    </cfRule>
    <cfRule type="expression" dxfId="2302" priority="53252">
      <formula>$B1071="Liberado"</formula>
    </cfRule>
    <cfRule type="expression" dxfId="2299" priority="53295">
      <formula>$B1071="Cargado"</formula>
    </cfRule>
    <cfRule type="expression" dxfId="2300" priority="53294">
      <formula>$B1071="Frontera"</formula>
    </cfRule>
    <cfRule type="expression" dxfId="2301" priority="53293">
      <formula>$B1071="Descargado"</formula>
    </cfRule>
    <cfRule type="expression" dxfId="2296" priority="53258">
      <formula>$B1071="Solicitado"</formula>
    </cfRule>
  </conditionalFormatting>
  <conditionalFormatting sqref="E1072">
    <cfRule type="expression" dxfId="2295" priority="53067">
      <formula>$B1072="Arribado"</formula>
    </cfRule>
    <cfRule type="expression" dxfId="2302" priority="53060">
      <formula>$B1072="Liberado"</formula>
    </cfRule>
    <cfRule type="expression" dxfId="2301" priority="53061">
      <formula>$B1072="Descargado"</formula>
    </cfRule>
    <cfRule type="expression" dxfId="2300" priority="53062">
      <formula>$B1072="Frontera"</formula>
    </cfRule>
    <cfRule type="expression" dxfId="2299" priority="53063">
      <formula>$B1072="Cargado"</formula>
    </cfRule>
    <cfRule type="expression" dxfId="2298" priority="53064">
      <formula>$B1072="Cancelado"</formula>
    </cfRule>
    <cfRule type="expression" dxfId="2" priority="53065">
      <formula>$B1072="Confirmado"</formula>
    </cfRule>
    <cfRule type="expression" dxfId="2296" priority="53066">
      <formula>$B1072="Solicitado"</formula>
    </cfRule>
    <cfRule type="expression" dxfId="2302" priority="53100">
      <formula>$B1072="Liberado"</formula>
    </cfRule>
    <cfRule type="expression" dxfId="2301" priority="53101">
      <formula>$B1072="Descargado"</formula>
    </cfRule>
    <cfRule type="expression" dxfId="2300" priority="53102">
      <formula>$B1072="Frontera"</formula>
    </cfRule>
    <cfRule type="expression" dxfId="2299" priority="53103">
      <formula>$B1072="Cargado"</formula>
    </cfRule>
    <cfRule type="expression" dxfId="2298" priority="53104">
      <formula>$B1072="Cancelado"</formula>
    </cfRule>
    <cfRule type="expression" dxfId="2" priority="53105">
      <formula>$B1072="Confirmado"</formula>
    </cfRule>
    <cfRule type="expression" dxfId="2296" priority="53106">
      <formula>$B1072="Solicitado"</formula>
    </cfRule>
    <cfRule type="expression" dxfId="2295" priority="53107">
      <formula>$B1072="Arribado"</formula>
    </cfRule>
  </conditionalFormatting>
  <conditionalFormatting sqref="E1073">
    <cfRule type="expression" dxfId="2296" priority="53450">
      <formula>$B1073="Solicitado"</formula>
    </cfRule>
    <cfRule type="expression" dxfId="2295" priority="53451">
      <formula>$B1073="Arribado"</formula>
    </cfRule>
    <cfRule type="expression" dxfId="2302" priority="53484">
      <formula>$B1073="Liberado"</formula>
    </cfRule>
    <cfRule type="expression" dxfId="2301" priority="53485">
      <formula>$B1073="Descargado"</formula>
    </cfRule>
    <cfRule type="expression" dxfId="2300" priority="53486">
      <formula>$B1073="Frontera"</formula>
    </cfRule>
    <cfRule type="expression" dxfId="2299" priority="53487">
      <formula>$B1073="Cargado"</formula>
    </cfRule>
    <cfRule type="expression" dxfId="2298" priority="53488">
      <formula>$B1073="Cancelado"</formula>
    </cfRule>
    <cfRule type="expression" dxfId="2296" priority="53490">
      <formula>$B1073="Solicitado"</formula>
    </cfRule>
    <cfRule type="expression" dxfId="2" priority="53489">
      <formula>$B1073="Confirmado"</formula>
    </cfRule>
    <cfRule type="expression" dxfId="2295" priority="53491">
      <formula>$B1073="Arribado"</formula>
    </cfRule>
    <cfRule type="expression" dxfId="2302" priority="53444">
      <formula>$B1073="Liberado"</formula>
    </cfRule>
    <cfRule type="expression" dxfId="2301" priority="53445">
      <formula>$B1073="Descargado"</formula>
    </cfRule>
    <cfRule type="expression" dxfId="2300" priority="53446">
      <formula>$B1073="Frontera"</formula>
    </cfRule>
    <cfRule type="expression" dxfId="2299" priority="53447">
      <formula>$B1073="Cargado"</formula>
    </cfRule>
    <cfRule type="expression" dxfId="2298" priority="53448">
      <formula>$B1073="Cancelado"</formula>
    </cfRule>
    <cfRule type="expression" dxfId="2" priority="53449">
      <formula>$B1073="Confirmado"</formula>
    </cfRule>
  </conditionalFormatting>
  <conditionalFormatting sqref="E1074">
    <cfRule type="expression" dxfId="2" priority="52769">
      <formula>$B1074="Confirmado"</formula>
    </cfRule>
    <cfRule type="expression" dxfId="2299" priority="52799">
      <formula>$B1074="Cargado"</formula>
    </cfRule>
    <cfRule type="expression" dxfId="2298" priority="52800">
      <formula>$B1074="Cancelado"</formula>
    </cfRule>
    <cfRule type="expression" dxfId="2301" priority="52797">
      <formula>$B1074="Descargado"</formula>
    </cfRule>
    <cfRule type="expression" dxfId="2302" priority="52796">
      <formula>$B1074="Liberado"</formula>
    </cfRule>
    <cfRule type="expression" dxfId="2296" priority="52770">
      <formula>$B1074="Solicitado"</formula>
    </cfRule>
    <cfRule type="expression" dxfId="2295" priority="52771">
      <formula>$B1074="Arribado"</formula>
    </cfRule>
    <cfRule type="expression" dxfId="2" priority="52801">
      <formula>$B1074="Confirmado"</formula>
    </cfRule>
    <cfRule type="expression" dxfId="2296" priority="52802">
      <formula>$B1074="Solicitado"</formula>
    </cfRule>
    <cfRule type="expression" dxfId="2295" priority="52803">
      <formula>$B1074="Arribado"</formula>
    </cfRule>
    <cfRule type="expression" dxfId="2302" priority="52764">
      <formula>$B1074="Liberado"</formula>
    </cfRule>
    <cfRule type="expression" dxfId="2300" priority="52798">
      <formula>$B1074="Frontera"</formula>
    </cfRule>
    <cfRule type="expression" dxfId="2301" priority="52765">
      <formula>$B1074="Descargado"</formula>
    </cfRule>
    <cfRule type="expression" dxfId="2300" priority="52766">
      <formula>$B1074="Frontera"</formula>
    </cfRule>
    <cfRule type="expression" dxfId="2299" priority="52767">
      <formula>$B1074="Cargado"</formula>
    </cfRule>
    <cfRule type="expression" dxfId="2298" priority="52768">
      <formula>$B1074="Cancelado"</formula>
    </cfRule>
  </conditionalFormatting>
  <conditionalFormatting sqref="E1075">
    <cfRule type="expression" dxfId="2300" priority="52470">
      <formula>$B1075="Frontera"</formula>
    </cfRule>
    <cfRule type="expression" dxfId="2302" priority="52468">
      <formula>$B1075="Liberado"</formula>
    </cfRule>
    <cfRule type="expression" dxfId="2299" priority="52511">
      <formula>$B1075="Cargado"</formula>
    </cfRule>
    <cfRule type="expression" dxfId="2298" priority="52512">
      <formula>$B1075="Cancelado"</formula>
    </cfRule>
    <cfRule type="expression" dxfId="2" priority="52513">
      <formula>$B1075="Confirmado"</formula>
    </cfRule>
    <cfRule type="expression" dxfId="2296" priority="52514">
      <formula>$B1075="Solicitado"</formula>
    </cfRule>
    <cfRule type="expression" dxfId="2295" priority="52515">
      <formula>$B1075="Arribado"</formula>
    </cfRule>
    <cfRule type="expression" dxfId="2295" priority="52475">
      <formula>$B1075="Arribado"</formula>
    </cfRule>
    <cfRule type="expression" dxfId="2302" priority="52508">
      <formula>$B1075="Liberado"</formula>
    </cfRule>
    <cfRule type="expression" dxfId="2301" priority="52509">
      <formula>$B1075="Descargado"</formula>
    </cfRule>
    <cfRule type="expression" dxfId="2300" priority="52510">
      <formula>$B1075="Frontera"</formula>
    </cfRule>
    <cfRule type="expression" dxfId="2301" priority="52469">
      <formula>$B1075="Descargado"</formula>
    </cfRule>
    <cfRule type="expression" dxfId="2296" priority="52474">
      <formula>$B1075="Solicitado"</formula>
    </cfRule>
    <cfRule type="expression" dxfId="2" priority="52473">
      <formula>$B1075="Confirmado"</formula>
    </cfRule>
    <cfRule type="expression" dxfId="2298" priority="52472">
      <formula>$B1075="Cancelado"</formula>
    </cfRule>
    <cfRule type="expression" dxfId="2299" priority="52471">
      <formula>$B1075="Cargado"</formula>
    </cfRule>
  </conditionalFormatting>
  <conditionalFormatting sqref="E1076">
    <cfRule type="expression" dxfId="2300" priority="52278">
      <formula>$B1076="Frontera"</formula>
    </cfRule>
    <cfRule type="expression" dxfId="2299" priority="52319">
      <formula>$B1076="Cargado"</formula>
    </cfRule>
    <cfRule type="expression" dxfId="2302" priority="52316">
      <formula>$B1076="Liberado"</formula>
    </cfRule>
    <cfRule type="expression" dxfId="2295" priority="52283">
      <formula>$B1076="Arribado"</formula>
    </cfRule>
    <cfRule type="expression" dxfId="2296" priority="52282">
      <formula>$B1076="Solicitado"</formula>
    </cfRule>
    <cfRule type="expression" dxfId="2" priority="52281">
      <formula>$B1076="Confirmado"</formula>
    </cfRule>
    <cfRule type="expression" dxfId="2298" priority="52280">
      <formula>$B1076="Cancelado"</formula>
    </cfRule>
    <cfRule type="expression" dxfId="2299" priority="52279">
      <formula>$B1076="Cargado"</formula>
    </cfRule>
    <cfRule type="expression" dxfId="2301" priority="52277">
      <formula>$B1076="Descargado"</formula>
    </cfRule>
    <cfRule type="expression" dxfId="2302" priority="52276">
      <formula>$B1076="Liberado"</formula>
    </cfRule>
    <cfRule type="expression" dxfId="2295" priority="52323">
      <formula>$B1076="Arribado"</formula>
    </cfRule>
    <cfRule type="expression" dxfId="2296" priority="52322">
      <formula>$B1076="Solicitado"</formula>
    </cfRule>
    <cfRule type="expression" dxfId="2" priority="52321">
      <formula>$B1076="Confirmado"</formula>
    </cfRule>
    <cfRule type="expression" dxfId="2298" priority="52320">
      <formula>$B1076="Cancelado"</formula>
    </cfRule>
    <cfRule type="expression" dxfId="2300" priority="52318">
      <formula>$B1076="Frontera"</formula>
    </cfRule>
    <cfRule type="expression" dxfId="2301" priority="52317">
      <formula>$B1076="Descargado"</formula>
    </cfRule>
  </conditionalFormatting>
  <conditionalFormatting sqref="E1077:E1080">
    <cfRule type="expression" dxfId="2299" priority="52655">
      <formula>$B1077="Cargado"</formula>
    </cfRule>
    <cfRule type="expression" dxfId="2298" priority="52656">
      <formula>$B1077="Cancelado"</formula>
    </cfRule>
    <cfRule type="expression" dxfId="2" priority="52657">
      <formula>$B1077="Confirmado"</formula>
    </cfRule>
    <cfRule type="expression" dxfId="2299" priority="52623">
      <formula>$B1077="Cargado"</formula>
    </cfRule>
    <cfRule type="expression" dxfId="2300" priority="52622">
      <formula>$B1077="Frontera"</formula>
    </cfRule>
    <cfRule type="expression" dxfId="2300" priority="52654">
      <formula>$B1077="Frontera"</formula>
    </cfRule>
    <cfRule type="expression" dxfId="2301" priority="52621">
      <formula>$B1077="Descargado"</formula>
    </cfRule>
    <cfRule type="expression" dxfId="2302" priority="52620">
      <formula>$B1077="Liberado"</formula>
    </cfRule>
    <cfRule type="expression" dxfId="2296" priority="52658">
      <formula>$B1077="Solicitado"</formula>
    </cfRule>
    <cfRule type="expression" dxfId="2295" priority="52659">
      <formula>$B1077="Arribado"</formula>
    </cfRule>
    <cfRule type="expression" dxfId="2302" priority="52652">
      <formula>$B1077="Liberado"</formula>
    </cfRule>
    <cfRule type="expression" dxfId="2295" priority="52627">
      <formula>$B1077="Arribado"</formula>
    </cfRule>
    <cfRule type="expression" dxfId="2301" priority="52653">
      <formula>$B1077="Descargado"</formula>
    </cfRule>
    <cfRule type="expression" dxfId="2296" priority="52626">
      <formula>$B1077="Solicitado"</formula>
    </cfRule>
    <cfRule type="expression" dxfId="2" priority="52625">
      <formula>$B1077="Confirmado"</formula>
    </cfRule>
    <cfRule type="expression" dxfId="2298" priority="52624">
      <formula>$B1077="Cancelado"</formula>
    </cfRule>
  </conditionalFormatting>
  <conditionalFormatting sqref="E1081">
    <cfRule type="expression" dxfId="2296" priority="52130">
      <formula>$B1081="Solicitado"</formula>
    </cfRule>
    <cfRule type="expression" dxfId="2298" priority="52088">
      <formula>$B1081="Cancelado"</formula>
    </cfRule>
    <cfRule type="expression" dxfId="2" priority="52089">
      <formula>$B1081="Confirmado"</formula>
    </cfRule>
    <cfRule type="expression" dxfId="2296" priority="52090">
      <formula>$B1081="Solicitado"</formula>
    </cfRule>
    <cfRule type="expression" dxfId="2295" priority="52131">
      <formula>$B1081="Arribado"</formula>
    </cfRule>
    <cfRule type="expression" dxfId="2" priority="52129">
      <formula>$B1081="Confirmado"</formula>
    </cfRule>
    <cfRule type="expression" dxfId="2298" priority="52128">
      <formula>$B1081="Cancelado"</formula>
    </cfRule>
    <cfRule type="expression" dxfId="2299" priority="52127">
      <formula>$B1081="Cargado"</formula>
    </cfRule>
    <cfRule type="expression" dxfId="2302" priority="52084">
      <formula>$B1081="Liberado"</formula>
    </cfRule>
    <cfRule type="expression" dxfId="2301" priority="52085">
      <formula>$B1081="Descargado"</formula>
    </cfRule>
    <cfRule type="expression" dxfId="2300" priority="52086">
      <formula>$B1081="Frontera"</formula>
    </cfRule>
    <cfRule type="expression" dxfId="2299" priority="52087">
      <formula>$B1081="Cargado"</formula>
    </cfRule>
    <cfRule type="expression" dxfId="2301" priority="52125">
      <formula>$B1081="Descargado"</formula>
    </cfRule>
    <cfRule type="expression" dxfId="2302" priority="52124">
      <formula>$B1081="Liberado"</formula>
    </cfRule>
    <cfRule type="expression" dxfId="2295" priority="52091">
      <formula>$B1081="Arribado"</formula>
    </cfRule>
    <cfRule type="expression" dxfId="2300" priority="52126">
      <formula>$B1081="Frontera"</formula>
    </cfRule>
  </conditionalFormatting>
  <conditionalFormatting sqref="E1082:E1083">
    <cfRule type="expression" dxfId="2301" priority="51893">
      <formula>$B1082="Descargado"</formula>
    </cfRule>
    <cfRule type="expression" dxfId="2299" priority="51895">
      <formula>$B1082="Cargado"</formula>
    </cfRule>
    <cfRule type="expression" dxfId="2300" priority="51894">
      <formula>$B1082="Frontera"</formula>
    </cfRule>
    <cfRule type="expression" dxfId="2295" priority="51899">
      <formula>$B1082="Arribado"</formula>
    </cfRule>
    <cfRule type="expression" dxfId="2300" priority="51854">
      <formula>$B1082="Frontera"</formula>
    </cfRule>
    <cfRule type="expression" dxfId="2298" priority="51856">
      <formula>$B1082="Cancelado"</formula>
    </cfRule>
    <cfRule type="expression" dxfId="2" priority="51857">
      <formula>$B1082="Confirmado"</formula>
    </cfRule>
    <cfRule type="expression" dxfId="2296" priority="51898">
      <formula>$B1082="Solicitado"</formula>
    </cfRule>
    <cfRule type="expression" dxfId="2" priority="51897">
      <formula>$B1082="Confirmado"</formula>
    </cfRule>
    <cfRule type="expression" dxfId="2299" priority="51855">
      <formula>$B1082="Cargado"</formula>
    </cfRule>
    <cfRule type="expression" dxfId="2301" priority="51853">
      <formula>$B1082="Descargado"</formula>
    </cfRule>
    <cfRule type="expression" dxfId="2302" priority="51852">
      <formula>$B1082="Liberado"</formula>
    </cfRule>
    <cfRule type="expression" dxfId="2296" priority="51858">
      <formula>$B1082="Solicitado"</formula>
    </cfRule>
    <cfRule type="expression" dxfId="2295" priority="51859">
      <formula>$B1082="Arribado"</formula>
    </cfRule>
    <cfRule type="expression" dxfId="2302" priority="51892">
      <formula>$B1082="Liberado"</formula>
    </cfRule>
    <cfRule type="expression" dxfId="2298" priority="51896">
      <formula>$B1082="Cancelado"</formula>
    </cfRule>
  </conditionalFormatting>
  <conditionalFormatting sqref="E1084">
    <cfRule type="expression" dxfId="2295" priority="51763">
      <formula>$B1084="Arribado"</formula>
    </cfRule>
    <cfRule type="expression" dxfId="2302" priority="51756">
      <formula>$B1084="Liberado"</formula>
    </cfRule>
    <cfRule type="expression" dxfId="2301" priority="51757">
      <formula>$B1084="Descargado"</formula>
    </cfRule>
    <cfRule type="expression" dxfId="2300" priority="51758">
      <formula>$B1084="Frontera"</formula>
    </cfRule>
    <cfRule type="expression" dxfId="2299" priority="51759">
      <formula>$B1084="Cargado"</formula>
    </cfRule>
    <cfRule type="expression" dxfId="2298" priority="51760">
      <formula>$B1084="Cancelado"</formula>
    </cfRule>
    <cfRule type="expression" dxfId="2" priority="51761">
      <formula>$B1084="Confirmado"</formula>
    </cfRule>
    <cfRule type="expression" dxfId="2296" priority="51762">
      <formula>$B1084="Solicitado"</formula>
    </cfRule>
    <cfRule type="expression" dxfId="2302" priority="51788">
      <formula>$B1084="Liberado"</formula>
    </cfRule>
    <cfRule type="expression" dxfId="2301" priority="51789">
      <formula>$B1084="Descargado"</formula>
    </cfRule>
    <cfRule type="expression" dxfId="2300" priority="51790">
      <formula>$B1084="Frontera"</formula>
    </cfRule>
    <cfRule type="expression" dxfId="2299" priority="51791">
      <formula>$B1084="Cargado"</formula>
    </cfRule>
    <cfRule type="expression" dxfId="2298" priority="51792">
      <formula>$B1084="Cancelado"</formula>
    </cfRule>
    <cfRule type="expression" dxfId="2" priority="51793">
      <formula>$B1084="Confirmado"</formula>
    </cfRule>
    <cfRule type="expression" dxfId="2296" priority="51794">
      <formula>$B1084="Solicitado"</formula>
    </cfRule>
    <cfRule type="expression" dxfId="2295" priority="51795">
      <formula>$B1084="Arribado"</formula>
    </cfRule>
  </conditionalFormatting>
  <conditionalFormatting sqref="E1085:E1091">
    <cfRule type="expression" dxfId="2" priority="51649">
      <formula>$B1085="Confirmado"</formula>
    </cfRule>
    <cfRule type="expression" dxfId="2295" priority="51619">
      <formula>$B1085="Arribado"</formula>
    </cfRule>
    <cfRule type="expression" dxfId="2298" priority="51616">
      <formula>$B1085="Cancelado"</formula>
    </cfRule>
    <cfRule type="expression" dxfId="2302" priority="51612">
      <formula>$B1085="Liberado"</formula>
    </cfRule>
    <cfRule type="expression" dxfId="2" priority="51617">
      <formula>$B1085="Confirmado"</formula>
    </cfRule>
    <cfRule type="expression" dxfId="2298" priority="51648">
      <formula>$B1085="Cancelado"</formula>
    </cfRule>
    <cfRule type="expression" dxfId="2300" priority="51614">
      <formula>$B1085="Frontera"</formula>
    </cfRule>
    <cfRule type="expression" dxfId="2296" priority="51650">
      <formula>$B1085="Solicitado"</formula>
    </cfRule>
    <cfRule type="expression" dxfId="2299" priority="51647">
      <formula>$B1085="Cargado"</formula>
    </cfRule>
    <cfRule type="expression" dxfId="2299" priority="51615">
      <formula>$B1085="Cargado"</formula>
    </cfRule>
    <cfRule type="expression" dxfId="2295" priority="51651">
      <formula>$B1085="Arribado"</formula>
    </cfRule>
    <cfRule type="expression" dxfId="2300" priority="51646">
      <formula>$B1085="Frontera"</formula>
    </cfRule>
    <cfRule type="expression" dxfId="2301" priority="51613">
      <formula>$B1085="Descargado"</formula>
    </cfRule>
    <cfRule type="expression" dxfId="2301" priority="51645">
      <formula>$B1085="Descargado"</formula>
    </cfRule>
    <cfRule type="expression" dxfId="2296" priority="51618">
      <formula>$B1085="Solicitado"</formula>
    </cfRule>
    <cfRule type="expression" dxfId="2302" priority="51644">
      <formula>$B1085="Liberado"</formula>
    </cfRule>
  </conditionalFormatting>
  <conditionalFormatting sqref="E1092">
    <cfRule type="expression" dxfId="2295" priority="51371">
      <formula>$B1092="Arribado"</formula>
    </cfRule>
    <cfRule type="expression" dxfId="2301" priority="51405">
      <formula>$B1092="Descargado"</formula>
    </cfRule>
    <cfRule type="expression" dxfId="2300" priority="51406">
      <formula>$B1092="Frontera"</formula>
    </cfRule>
    <cfRule type="expression" dxfId="2299" priority="51407">
      <formula>$B1092="Cargado"</formula>
    </cfRule>
    <cfRule type="expression" dxfId="2302" priority="51404">
      <formula>$B1092="Liberado"</formula>
    </cfRule>
    <cfRule type="expression" dxfId="2298" priority="51408">
      <formula>$B1092="Cancelado"</formula>
    </cfRule>
    <cfRule type="expression" dxfId="2" priority="51409">
      <formula>$B1092="Confirmado"</formula>
    </cfRule>
    <cfRule type="expression" dxfId="2296" priority="51410">
      <formula>$B1092="Solicitado"</formula>
    </cfRule>
    <cfRule type="expression" dxfId="2298" priority="51368">
      <formula>$B1092="Cancelado"</formula>
    </cfRule>
    <cfRule type="expression" dxfId="2302" priority="51364">
      <formula>$B1092="Liberado"</formula>
    </cfRule>
    <cfRule type="expression" dxfId="2301" priority="51365">
      <formula>$B1092="Descargado"</formula>
    </cfRule>
    <cfRule type="expression" dxfId="2300" priority="51366">
      <formula>$B1092="Frontera"</formula>
    </cfRule>
    <cfRule type="expression" dxfId="2299" priority="51367">
      <formula>$B1092="Cargado"</formula>
    </cfRule>
    <cfRule type="expression" dxfId="2295" priority="51411">
      <formula>$B1092="Arribado"</formula>
    </cfRule>
    <cfRule type="expression" dxfId="2" priority="51369">
      <formula>$B1092="Confirmado"</formula>
    </cfRule>
    <cfRule type="expression" dxfId="2296" priority="51370">
      <formula>$B1092="Solicitado"</formula>
    </cfRule>
  </conditionalFormatting>
  <conditionalFormatting sqref="E1093:E1094">
    <cfRule type="expression" dxfId="2299" priority="51175">
      <formula>$B1093="Cargado"</formula>
    </cfRule>
    <cfRule type="expression" dxfId="2298" priority="51176">
      <formula>$B1093="Cancelado"</formula>
    </cfRule>
    <cfRule type="expression" dxfId="2" priority="51177">
      <formula>$B1093="Confirmado"</formula>
    </cfRule>
    <cfRule type="expression" dxfId="2296" priority="51178">
      <formula>$B1093="Solicitado"</formula>
    </cfRule>
    <cfRule type="expression" dxfId="2301" priority="51213">
      <formula>$B1093="Descargado"</formula>
    </cfRule>
    <cfRule type="expression" dxfId="2302" priority="51212">
      <formula>$B1093="Liberado"</formula>
    </cfRule>
    <cfRule type="expression" dxfId="2302" priority="51172">
      <formula>$B1093="Liberado"</formula>
    </cfRule>
    <cfRule type="expression" dxfId="2300" priority="51174">
      <formula>$B1093="Frontera"</formula>
    </cfRule>
    <cfRule type="expression" dxfId="2301" priority="51173">
      <formula>$B1093="Descargado"</formula>
    </cfRule>
    <cfRule type="expression" dxfId="2296" priority="51218">
      <formula>$B1093="Solicitado"</formula>
    </cfRule>
    <cfRule type="expression" dxfId="2295" priority="51219">
      <formula>$B1093="Arribado"</formula>
    </cfRule>
    <cfRule type="expression" dxfId="2" priority="51217">
      <formula>$B1093="Confirmado"</formula>
    </cfRule>
    <cfRule type="expression" dxfId="2298" priority="51216">
      <formula>$B1093="Cancelado"</formula>
    </cfRule>
    <cfRule type="expression" dxfId="2295" priority="51179">
      <formula>$B1093="Arribado"</formula>
    </cfRule>
    <cfRule type="expression" dxfId="2299" priority="51215">
      <formula>$B1093="Cargado"</formula>
    </cfRule>
    <cfRule type="expression" dxfId="2300" priority="51214">
      <formula>$B1093="Frontera"</formula>
    </cfRule>
  </conditionalFormatting>
  <conditionalFormatting sqref="E1095">
    <cfRule type="expression" dxfId="2301" priority="50957">
      <formula>$B1095="Descargado"</formula>
    </cfRule>
    <cfRule type="expression" dxfId="2295" priority="51003">
      <formula>$B1095="Arribado"</formula>
    </cfRule>
    <cfRule type="expression" dxfId="2296" priority="51002">
      <formula>$B1095="Solicitado"</formula>
    </cfRule>
    <cfRule type="expression" dxfId="2" priority="51001">
      <formula>$B1095="Confirmado"</formula>
    </cfRule>
    <cfRule type="expression" dxfId="2298" priority="51000">
      <formula>$B1095="Cancelado"</formula>
    </cfRule>
    <cfRule type="expression" dxfId="2299" priority="50999">
      <formula>$B1095="Cargado"</formula>
    </cfRule>
    <cfRule type="expression" dxfId="2300" priority="50998">
      <formula>$B1095="Frontera"</formula>
    </cfRule>
    <cfRule type="expression" dxfId="2301" priority="50997">
      <formula>$B1095="Descargado"</formula>
    </cfRule>
    <cfRule type="expression" dxfId="2302" priority="50996">
      <formula>$B1095="Liberado"</formula>
    </cfRule>
    <cfRule type="expression" dxfId="2295" priority="50963">
      <formula>$B1095="Arribado"</formula>
    </cfRule>
    <cfRule type="expression" dxfId="2296" priority="50962">
      <formula>$B1095="Solicitado"</formula>
    </cfRule>
    <cfRule type="expression" dxfId="2" priority="50961">
      <formula>$B1095="Confirmado"</formula>
    </cfRule>
    <cfRule type="expression" dxfId="2298" priority="50960">
      <formula>$B1095="Cancelado"</formula>
    </cfRule>
    <cfRule type="expression" dxfId="2299" priority="50959">
      <formula>$B1095="Cargado"</formula>
    </cfRule>
    <cfRule type="expression" dxfId="2300" priority="50958">
      <formula>$B1095="Frontera"</formula>
    </cfRule>
    <cfRule type="expression" dxfId="2302" priority="50956">
      <formula>$B1095="Liberado"</formula>
    </cfRule>
  </conditionalFormatting>
  <conditionalFormatting sqref="E1096">
    <cfRule type="expression" dxfId="2301" priority="50861">
      <formula>$B1096="Descargado"</formula>
    </cfRule>
    <cfRule type="expression" dxfId="2302" priority="50860">
      <formula>$B1096="Liberado"</formula>
    </cfRule>
    <cfRule type="expression" dxfId="2296" priority="50898">
      <formula>$B1096="Solicitado"</formula>
    </cfRule>
    <cfRule type="expression" dxfId="2302" priority="50892">
      <formula>$B1096="Liberado"</formula>
    </cfRule>
    <cfRule type="expression" dxfId="2" priority="50865">
      <formula>$B1096="Confirmado"</formula>
    </cfRule>
    <cfRule type="expression" dxfId="2300" priority="50894">
      <formula>$B1096="Frontera"</formula>
    </cfRule>
    <cfRule type="expression" dxfId="2299" priority="50895">
      <formula>$B1096="Cargado"</formula>
    </cfRule>
    <cfRule type="expression" dxfId="2295" priority="50899">
      <formula>$B1096="Arribado"</formula>
    </cfRule>
    <cfRule type="expression" dxfId="2298" priority="50896">
      <formula>$B1096="Cancelado"</formula>
    </cfRule>
    <cfRule type="expression" dxfId="2" priority="50897">
      <formula>$B1096="Confirmado"</formula>
    </cfRule>
    <cfRule type="expression" dxfId="2301" priority="50893">
      <formula>$B1096="Descargado"</formula>
    </cfRule>
    <cfRule type="expression" dxfId="2295" priority="50867">
      <formula>$B1096="Arribado"</formula>
    </cfRule>
    <cfRule type="expression" dxfId="2296" priority="50866">
      <formula>$B1096="Solicitado"</formula>
    </cfRule>
    <cfRule type="expression" dxfId="2298" priority="50864">
      <formula>$B1096="Cancelado"</formula>
    </cfRule>
    <cfRule type="expression" dxfId="2299" priority="50863">
      <formula>$B1096="Cargado"</formula>
    </cfRule>
    <cfRule type="expression" dxfId="2300" priority="50862">
      <formula>$B1096="Frontera"</formula>
    </cfRule>
  </conditionalFormatting>
  <conditionalFormatting sqref="E1097">
    <cfRule type="expression" dxfId="2302" priority="50332">
      <formula>$B1097="Liberado"</formula>
    </cfRule>
    <cfRule type="expression" dxfId="2301" priority="50333">
      <formula>$B1097="Descargado"</formula>
    </cfRule>
    <cfRule type="expression" dxfId="2301" priority="50373">
      <formula>$B1097="Descargado"</formula>
    </cfRule>
    <cfRule type="expression" dxfId="2299" priority="50375">
      <formula>$B1097="Cargado"</formula>
    </cfRule>
    <cfRule type="expression" dxfId="2298" priority="50376">
      <formula>$B1097="Cancelado"</formula>
    </cfRule>
    <cfRule type="expression" dxfId="2" priority="50377">
      <formula>$B1097="Confirmado"</formula>
    </cfRule>
    <cfRule type="expression" dxfId="2298" priority="50336">
      <formula>$B1097="Cancelado"</formula>
    </cfRule>
    <cfRule type="expression" dxfId="2302" priority="50372">
      <formula>$B1097="Liberado"</formula>
    </cfRule>
    <cfRule type="expression" dxfId="2295" priority="50339">
      <formula>$B1097="Arribado"</formula>
    </cfRule>
    <cfRule type="expression" dxfId="2296" priority="50378">
      <formula>$B1097="Solicitado"</formula>
    </cfRule>
    <cfRule type="expression" dxfId="2295" priority="50379">
      <formula>$B1097="Arribado"</formula>
    </cfRule>
    <cfRule type="expression" dxfId="2296" priority="50338">
      <formula>$B1097="Solicitado"</formula>
    </cfRule>
    <cfRule type="expression" dxfId="2" priority="50337">
      <formula>$B1097="Confirmado"</formula>
    </cfRule>
    <cfRule type="expression" dxfId="2300" priority="50374">
      <formula>$B1097="Frontera"</formula>
    </cfRule>
    <cfRule type="expression" dxfId="2299" priority="50335">
      <formula>$B1097="Cargado"</formula>
    </cfRule>
    <cfRule type="expression" dxfId="2300" priority="50334">
      <formula>$B1097="Frontera"</formula>
    </cfRule>
  </conditionalFormatting>
  <conditionalFormatting sqref="E1098:E1103">
    <cfRule type="expression" dxfId="2296" priority="50186">
      <formula>$B1098="Solicitado"</formula>
    </cfRule>
    <cfRule type="expression" dxfId="2295" priority="50187">
      <formula>$B1098="Arribado"</formula>
    </cfRule>
    <cfRule type="expression" dxfId="2299" priority="50143">
      <formula>$B1098="Cargado"</formula>
    </cfRule>
    <cfRule type="expression" dxfId="2" priority="50185">
      <formula>$B1098="Confirmado"</formula>
    </cfRule>
    <cfRule type="expression" dxfId="2300" priority="50142">
      <formula>$B1098="Frontera"</formula>
    </cfRule>
    <cfRule type="expression" dxfId="2302" priority="50180">
      <formula>$B1098="Liberado"</formula>
    </cfRule>
    <cfRule type="expression" dxfId="2299" priority="50183">
      <formula>$B1098="Cargado"</formula>
    </cfRule>
    <cfRule type="expression" dxfId="2301" priority="50141">
      <formula>$B1098="Descargado"</formula>
    </cfRule>
    <cfRule type="expression" dxfId="2298" priority="50184">
      <formula>$B1098="Cancelado"</formula>
    </cfRule>
    <cfRule type="expression" dxfId="2300" priority="50182">
      <formula>$B1098="Frontera"</formula>
    </cfRule>
    <cfRule type="expression" dxfId="2301" priority="50181">
      <formula>$B1098="Descargado"</formula>
    </cfRule>
    <cfRule type="expression" dxfId="2302" priority="50140">
      <formula>$B1098="Liberado"</formula>
    </cfRule>
    <cfRule type="expression" dxfId="2295" priority="50147">
      <formula>$B1098="Arribado"</formula>
    </cfRule>
    <cfRule type="expression" dxfId="2296" priority="50146">
      <formula>$B1098="Solicitado"</formula>
    </cfRule>
    <cfRule type="expression" dxfId="2" priority="50145">
      <formula>$B1098="Confirmado"</formula>
    </cfRule>
    <cfRule type="expression" dxfId="2298" priority="50144">
      <formula>$B1098="Cancelado"</formula>
    </cfRule>
  </conditionalFormatting>
  <conditionalFormatting sqref="E1104">
    <cfRule type="expression" dxfId="2295" priority="50611">
      <formula>$B1104="Arribado"</formula>
    </cfRule>
    <cfRule type="expression" dxfId="2302" priority="50572">
      <formula>$B1104="Liberado"</formula>
    </cfRule>
    <cfRule type="expression" dxfId="2296" priority="50578">
      <formula>$B1104="Solicitado"</formula>
    </cfRule>
    <cfRule type="expression" dxfId="2300" priority="50574">
      <formula>$B1104="Frontera"</formula>
    </cfRule>
    <cfRule type="expression" dxfId="2298" priority="50608">
      <formula>$B1104="Cancelado"</formula>
    </cfRule>
    <cfRule type="expression" dxfId="2299" priority="50607">
      <formula>$B1104="Cargado"</formula>
    </cfRule>
    <cfRule type="expression" dxfId="2300" priority="50606">
      <formula>$B1104="Frontera"</formula>
    </cfRule>
    <cfRule type="expression" dxfId="2301" priority="50605">
      <formula>$B1104="Descargado"</formula>
    </cfRule>
    <cfRule type="expression" dxfId="2" priority="50577">
      <formula>$B1104="Confirmado"</formula>
    </cfRule>
    <cfRule type="expression" dxfId="2299" priority="50575">
      <formula>$B1104="Cargado"</formula>
    </cfRule>
    <cfRule type="expression" dxfId="2295" priority="50579">
      <formula>$B1104="Arribado"</formula>
    </cfRule>
    <cfRule type="expression" dxfId="2" priority="50609">
      <formula>$B1104="Confirmado"</formula>
    </cfRule>
    <cfRule type="expression" dxfId="2301" priority="50573">
      <formula>$B1104="Descargado"</formula>
    </cfRule>
    <cfRule type="expression" dxfId="2296" priority="50610">
      <formula>$B1104="Solicitado"</formula>
    </cfRule>
    <cfRule type="expression" dxfId="2298" priority="50576">
      <formula>$B1104="Cancelado"</formula>
    </cfRule>
    <cfRule type="expression" dxfId="2302" priority="50604">
      <formula>$B1104="Liberado"</formula>
    </cfRule>
  </conditionalFormatting>
  <conditionalFormatting sqref="E1105">
    <cfRule type="expression" dxfId="2298" priority="49904">
      <formula>$B1105="Cancelado"</formula>
    </cfRule>
    <cfRule type="expression" dxfId="2295" priority="49939">
      <formula>$B1105="Arribado"</formula>
    </cfRule>
    <cfRule type="expression" dxfId="2296" priority="49938">
      <formula>$B1105="Solicitado"</formula>
    </cfRule>
    <cfRule type="expression" dxfId="2302" priority="49932">
      <formula>$B1105="Liberado"</formula>
    </cfRule>
    <cfRule type="expression" dxfId="2" priority="49937">
      <formula>$B1105="Confirmado"</formula>
    </cfRule>
    <cfRule type="expression" dxfId="2295" priority="49907">
      <formula>$B1105="Arribado"</formula>
    </cfRule>
    <cfRule type="expression" dxfId="2296" priority="49906">
      <formula>$B1105="Solicitado"</formula>
    </cfRule>
    <cfRule type="expression" dxfId="2299" priority="49903">
      <formula>$B1105="Cargado"</formula>
    </cfRule>
    <cfRule type="expression" dxfId="2300" priority="49902">
      <formula>$B1105="Frontera"</formula>
    </cfRule>
    <cfRule type="expression" dxfId="2301" priority="49901">
      <formula>$B1105="Descargado"</formula>
    </cfRule>
    <cfRule type="expression" dxfId="2298" priority="49936">
      <formula>$B1105="Cancelado"</formula>
    </cfRule>
    <cfRule type="expression" dxfId="2299" priority="49935">
      <formula>$B1105="Cargado"</formula>
    </cfRule>
    <cfRule type="expression" dxfId="2300" priority="49934">
      <formula>$B1105="Frontera"</formula>
    </cfRule>
    <cfRule type="expression" dxfId="2301" priority="49933">
      <formula>$B1105="Descargado"</formula>
    </cfRule>
    <cfRule type="expression" dxfId="2" priority="49905">
      <formula>$B1105="Confirmado"</formula>
    </cfRule>
    <cfRule type="expression" dxfId="2302" priority="49900">
      <formula>$B1105="Liberado"</formula>
    </cfRule>
  </conditionalFormatting>
  <conditionalFormatting sqref="E1106">
    <cfRule type="expression" dxfId="2" priority="50753">
      <formula>$B1106="Confirmado"</formula>
    </cfRule>
    <cfRule type="expression" dxfId="2301" priority="50717">
      <formula>$B1106="Descargado"</formula>
    </cfRule>
    <cfRule type="expression" dxfId="2302" priority="50716">
      <formula>$B1106="Liberado"</formula>
    </cfRule>
    <cfRule type="expression" dxfId="2295" priority="50755">
      <formula>$B1106="Arribado"</formula>
    </cfRule>
    <cfRule type="expression" dxfId="2296" priority="50754">
      <formula>$B1106="Solicitado"</formula>
    </cfRule>
    <cfRule type="expression" dxfId="2298" priority="50752">
      <formula>$B1106="Cancelado"</formula>
    </cfRule>
    <cfRule type="expression" dxfId="2299" priority="50751">
      <formula>$B1106="Cargado"</formula>
    </cfRule>
    <cfRule type="expression" dxfId="2300" priority="50750">
      <formula>$B1106="Frontera"</formula>
    </cfRule>
    <cfRule type="expression" dxfId="2301" priority="50749">
      <formula>$B1106="Descargado"</formula>
    </cfRule>
    <cfRule type="expression" dxfId="2302" priority="50748">
      <formula>$B1106="Liberado"</formula>
    </cfRule>
    <cfRule type="expression" dxfId="2300" priority="50718">
      <formula>$B1106="Frontera"</formula>
    </cfRule>
    <cfRule type="expression" dxfId="2299" priority="50719">
      <formula>$B1106="Cargado"</formula>
    </cfRule>
    <cfRule type="expression" dxfId="2298" priority="50720">
      <formula>$B1106="Cancelado"</formula>
    </cfRule>
    <cfRule type="expression" dxfId="2" priority="50721">
      <formula>$B1106="Confirmado"</formula>
    </cfRule>
    <cfRule type="expression" dxfId="2296" priority="50722">
      <formula>$B1106="Solicitado"</formula>
    </cfRule>
    <cfRule type="expression" dxfId="2295" priority="50723">
      <formula>$B1106="Arribado"</formula>
    </cfRule>
  </conditionalFormatting>
  <conditionalFormatting sqref="E1107">
    <cfRule type="expression" dxfId="2299" priority="50047">
      <formula>$B1107="Cargado"</formula>
    </cfRule>
    <cfRule type="expression" dxfId="2301" priority="50077">
      <formula>$B1107="Descargado"</formula>
    </cfRule>
    <cfRule type="expression" dxfId="2299" priority="50079">
      <formula>$B1107="Cargado"</formula>
    </cfRule>
    <cfRule type="expression" dxfId="2295" priority="50083">
      <formula>$B1107="Arribado"</formula>
    </cfRule>
    <cfRule type="expression" dxfId="2296" priority="50082">
      <formula>$B1107="Solicitado"</formula>
    </cfRule>
    <cfRule type="expression" dxfId="2300" priority="50046">
      <formula>$B1107="Frontera"</formula>
    </cfRule>
    <cfRule type="expression" dxfId="2298" priority="50080">
      <formula>$B1107="Cancelado"</formula>
    </cfRule>
    <cfRule type="expression" dxfId="2" priority="50081">
      <formula>$B1107="Confirmado"</formula>
    </cfRule>
    <cfRule type="expression" dxfId="2302" priority="50076">
      <formula>$B1107="Liberado"</formula>
    </cfRule>
    <cfRule type="expression" dxfId="2301" priority="50045">
      <formula>$B1107="Descargado"</formula>
    </cfRule>
    <cfRule type="expression" dxfId="2302" priority="50044">
      <formula>$B1107="Liberado"</formula>
    </cfRule>
    <cfRule type="expression" dxfId="2300" priority="50078">
      <formula>$B1107="Frontera"</formula>
    </cfRule>
    <cfRule type="expression" dxfId="2295" priority="50051">
      <formula>$B1107="Arribado"</formula>
    </cfRule>
    <cfRule type="expression" dxfId="2296" priority="50050">
      <formula>$B1107="Solicitado"</formula>
    </cfRule>
    <cfRule type="expression" dxfId="2" priority="50049">
      <formula>$B1107="Confirmado"</formula>
    </cfRule>
    <cfRule type="expression" dxfId="2298" priority="50048">
      <formula>$B1107="Cancelado"</formula>
    </cfRule>
  </conditionalFormatting>
  <conditionalFormatting sqref="E1108">
    <cfRule type="expression" dxfId="2302" priority="49732">
      <formula>$B1108="Liberado"</formula>
    </cfRule>
    <cfRule type="expression" dxfId="2295" priority="49707">
      <formula>$B1108="Arribado"</formula>
    </cfRule>
    <cfRule type="expression" dxfId="2296" priority="49706">
      <formula>$B1108="Solicitado"</formula>
    </cfRule>
    <cfRule type="expression" dxfId="2302" priority="49700">
      <formula>$B1108="Liberado"</formula>
    </cfRule>
    <cfRule type="expression" dxfId="2301" priority="49701">
      <formula>$B1108="Descargado"</formula>
    </cfRule>
    <cfRule type="expression" dxfId="2295" priority="49739">
      <formula>$B1108="Arribado"</formula>
    </cfRule>
    <cfRule type="expression" dxfId="2296" priority="49738">
      <formula>$B1108="Solicitado"</formula>
    </cfRule>
    <cfRule type="expression" dxfId="2300" priority="49702">
      <formula>$B1108="Frontera"</formula>
    </cfRule>
    <cfRule type="expression" dxfId="2299" priority="49703">
      <formula>$B1108="Cargado"</formula>
    </cfRule>
    <cfRule type="expression" dxfId="2" priority="49737">
      <formula>$B1108="Confirmado"</formula>
    </cfRule>
    <cfRule type="expression" dxfId="2298" priority="49736">
      <formula>$B1108="Cancelado"</formula>
    </cfRule>
    <cfRule type="expression" dxfId="2298" priority="49704">
      <formula>$B1108="Cancelado"</formula>
    </cfRule>
    <cfRule type="expression" dxfId="2299" priority="49735">
      <formula>$B1108="Cargado"</formula>
    </cfRule>
    <cfRule type="expression" dxfId="2300" priority="49734">
      <formula>$B1108="Frontera"</formula>
    </cfRule>
    <cfRule type="expression" dxfId="2" priority="49705">
      <formula>$B1108="Confirmado"</formula>
    </cfRule>
    <cfRule type="expression" dxfId="2301" priority="49733">
      <formula>$B1108="Descargado"</formula>
    </cfRule>
  </conditionalFormatting>
  <conditionalFormatting sqref="E1109:E1113">
    <cfRule type="expression" dxfId="2301" priority="49557">
      <formula>$B1109="Descargado"</formula>
    </cfRule>
    <cfRule type="expression" dxfId="2300" priority="49558">
      <formula>$B1109="Frontera"</formula>
    </cfRule>
    <cfRule type="expression" dxfId="2298" priority="49592">
      <formula>$B1109="Cancelado"</formula>
    </cfRule>
    <cfRule type="expression" dxfId="2" priority="49593">
      <formula>$B1109="Confirmado"</formula>
    </cfRule>
    <cfRule type="expression" dxfId="2296" priority="49594">
      <formula>$B1109="Solicitado"</formula>
    </cfRule>
    <cfRule type="expression" dxfId="2295" priority="49595">
      <formula>$B1109="Arribado"</formula>
    </cfRule>
    <cfRule type="expression" dxfId="2" priority="49561">
      <formula>$B1109="Confirmado"</formula>
    </cfRule>
    <cfRule type="expression" dxfId="2298" priority="49560">
      <formula>$B1109="Cancelado"</formula>
    </cfRule>
    <cfRule type="expression" dxfId="2299" priority="49559">
      <formula>$B1109="Cargado"</formula>
    </cfRule>
    <cfRule type="expression" dxfId="2302" priority="49556">
      <formula>$B1109="Liberado"</formula>
    </cfRule>
    <cfRule type="expression" dxfId="2296" priority="49562">
      <formula>$B1109="Solicitado"</formula>
    </cfRule>
    <cfRule type="expression" dxfId="2302" priority="49588">
      <formula>$B1109="Liberado"</formula>
    </cfRule>
    <cfRule type="expression" dxfId="2301" priority="49589">
      <formula>$B1109="Descargado"</formula>
    </cfRule>
    <cfRule type="expression" dxfId="2300" priority="49590">
      <formula>$B1109="Frontera"</formula>
    </cfRule>
    <cfRule type="expression" dxfId="2295" priority="49563">
      <formula>$B1109="Arribado"</formula>
    </cfRule>
    <cfRule type="expression" dxfId="2299" priority="49591">
      <formula>$B1109="Cargado"</formula>
    </cfRule>
  </conditionalFormatting>
  <conditionalFormatting sqref="E1114">
    <cfRule type="expression" dxfId="2300" priority="49414">
      <formula>$B1114="Frontera"</formula>
    </cfRule>
    <cfRule type="expression" dxfId="2302" priority="49412">
      <formula>$B1114="Liberado"</formula>
    </cfRule>
    <cfRule type="expression" dxfId="2299" priority="49447">
      <formula>$B1114="Cargado"</formula>
    </cfRule>
    <cfRule type="expression" dxfId="2298" priority="49448">
      <formula>$B1114="Cancelado"</formula>
    </cfRule>
    <cfRule type="expression" dxfId="2301" priority="49413">
      <formula>$B1114="Descargado"</formula>
    </cfRule>
    <cfRule type="expression" dxfId="2299" priority="49415">
      <formula>$B1114="Cargado"</formula>
    </cfRule>
    <cfRule type="expression" dxfId="2" priority="49449">
      <formula>$B1114="Confirmado"</formula>
    </cfRule>
    <cfRule type="expression" dxfId="2295" priority="49419">
      <formula>$B1114="Arribado"</formula>
    </cfRule>
    <cfRule type="expression" dxfId="2296" priority="49418">
      <formula>$B1114="Solicitado"</formula>
    </cfRule>
    <cfRule type="expression" dxfId="2300" priority="49446">
      <formula>$B1114="Frontera"</formula>
    </cfRule>
    <cfRule type="expression" dxfId="2295" priority="49451">
      <formula>$B1114="Arribado"</formula>
    </cfRule>
    <cfRule type="expression" dxfId="2" priority="49417">
      <formula>$B1114="Confirmado"</formula>
    </cfRule>
    <cfRule type="expression" dxfId="2298" priority="49416">
      <formula>$B1114="Cancelado"</formula>
    </cfRule>
    <cfRule type="expression" dxfId="2302" priority="49444">
      <formula>$B1114="Liberado"</formula>
    </cfRule>
    <cfRule type="expression" dxfId="2301" priority="49445">
      <formula>$B1114="Descargado"</formula>
    </cfRule>
    <cfRule type="expression" dxfId="2296" priority="49450">
      <formula>$B1114="Solicitado"</formula>
    </cfRule>
  </conditionalFormatting>
  <conditionalFormatting sqref="E1115">
    <cfRule type="expression" dxfId="2302" priority="49300">
      <formula>$B1115="Liberado"</formula>
    </cfRule>
    <cfRule type="expression" dxfId="2301" priority="49301">
      <formula>$B1115="Descargado"</formula>
    </cfRule>
    <cfRule type="expression" dxfId="2300" priority="49302">
      <formula>$B1115="Frontera"</formula>
    </cfRule>
    <cfRule type="expression" dxfId="2299" priority="49303">
      <formula>$B1115="Cargado"</formula>
    </cfRule>
    <cfRule type="expression" dxfId="2298" priority="49304">
      <formula>$B1115="Cancelado"</formula>
    </cfRule>
    <cfRule type="expression" dxfId="2" priority="49305">
      <formula>$B1115="Confirmado"</formula>
    </cfRule>
    <cfRule type="expression" dxfId="2296" priority="49306">
      <formula>$B1115="Solicitado"</formula>
    </cfRule>
    <cfRule type="expression" dxfId="2295" priority="49307">
      <formula>$B1115="Arribado"</formula>
    </cfRule>
    <cfRule type="expression" dxfId="2302" priority="49268">
      <formula>$B1115="Liberado"</formula>
    </cfRule>
    <cfRule type="expression" dxfId="2301" priority="49269">
      <formula>$B1115="Descargado"</formula>
    </cfRule>
    <cfRule type="expression" dxfId="2300" priority="49270">
      <formula>$B1115="Frontera"</formula>
    </cfRule>
    <cfRule type="expression" dxfId="2299" priority="49271">
      <formula>$B1115="Cargado"</formula>
    </cfRule>
    <cfRule type="expression" dxfId="2298" priority="49272">
      <formula>$B1115="Cancelado"</formula>
    </cfRule>
    <cfRule type="expression" dxfId="2" priority="49273">
      <formula>$B1115="Confirmado"</formula>
    </cfRule>
    <cfRule type="expression" dxfId="2296" priority="49274">
      <formula>$B1115="Solicitado"</formula>
    </cfRule>
    <cfRule type="expression" dxfId="2295" priority="49275">
      <formula>$B1115="Arribado"</formula>
    </cfRule>
  </conditionalFormatting>
  <conditionalFormatting sqref="E1116">
    <cfRule type="expression" dxfId="2300" priority="49158">
      <formula>$B1116="Frontera"</formula>
    </cfRule>
    <cfRule type="expression" dxfId="2295" priority="49163">
      <formula>$B1116="Arribado"</formula>
    </cfRule>
    <cfRule type="expression" dxfId="2298" priority="49128">
      <formula>$B1116="Cancelado"</formula>
    </cfRule>
    <cfRule type="expression" dxfId="2" priority="49129">
      <formula>$B1116="Confirmado"</formula>
    </cfRule>
    <cfRule type="expression" dxfId="2296" priority="49130">
      <formula>$B1116="Solicitado"</formula>
    </cfRule>
    <cfRule type="expression" dxfId="2295" priority="49131">
      <formula>$B1116="Arribado"</formula>
    </cfRule>
    <cfRule type="expression" dxfId="2" priority="49161">
      <formula>$B1116="Confirmado"</formula>
    </cfRule>
    <cfRule type="expression" dxfId="2296" priority="49162">
      <formula>$B1116="Solicitado"</formula>
    </cfRule>
    <cfRule type="expression" dxfId="2300" priority="49126">
      <formula>$B1116="Frontera"</formula>
    </cfRule>
    <cfRule type="expression" dxfId="2301" priority="49125">
      <formula>$B1116="Descargado"</formula>
    </cfRule>
    <cfRule type="expression" dxfId="2302" priority="49124">
      <formula>$B1116="Liberado"</formula>
    </cfRule>
    <cfRule type="expression" dxfId="2299" priority="49127">
      <formula>$B1116="Cargado"</formula>
    </cfRule>
    <cfRule type="expression" dxfId="2298" priority="49160">
      <formula>$B1116="Cancelado"</formula>
    </cfRule>
    <cfRule type="expression" dxfId="2301" priority="49157">
      <formula>$B1116="Descargado"</formula>
    </cfRule>
    <cfRule type="expression" dxfId="2299" priority="49159">
      <formula>$B1116="Cargado"</formula>
    </cfRule>
    <cfRule type="expression" dxfId="2302" priority="49156">
      <formula>$B1116="Liberado"</formula>
    </cfRule>
  </conditionalFormatting>
  <conditionalFormatting sqref="E1117">
    <cfRule type="expression" dxfId="2298" priority="48984">
      <formula>$B1117="Cancelado"</formula>
    </cfRule>
    <cfRule type="expression" dxfId="2301" priority="48981">
      <formula>$B1117="Descargado"</formula>
    </cfRule>
    <cfRule type="expression" dxfId="2298" priority="49016">
      <formula>$B1117="Cancelado"</formula>
    </cfRule>
    <cfRule type="expression" dxfId="2301" priority="49013">
      <formula>$B1117="Descargado"</formula>
    </cfRule>
    <cfRule type="expression" dxfId="2295" priority="49019">
      <formula>$B1117="Arribado"</formula>
    </cfRule>
    <cfRule type="expression" dxfId="2296" priority="49018">
      <formula>$B1117="Solicitado"</formula>
    </cfRule>
    <cfRule type="expression" dxfId="2296" priority="48986">
      <formula>$B1117="Solicitado"</formula>
    </cfRule>
    <cfRule type="expression" dxfId="2299" priority="49015">
      <formula>$B1117="Cargado"</formula>
    </cfRule>
    <cfRule type="expression" dxfId="2" priority="49017">
      <formula>$B1117="Confirmado"</formula>
    </cfRule>
    <cfRule type="expression" dxfId="2" priority="48985">
      <formula>$B1117="Confirmado"</formula>
    </cfRule>
    <cfRule type="expression" dxfId="2299" priority="48983">
      <formula>$B1117="Cargado"</formula>
    </cfRule>
    <cfRule type="expression" dxfId="2300" priority="48982">
      <formula>$B1117="Frontera"</formula>
    </cfRule>
    <cfRule type="expression" dxfId="2302" priority="48980">
      <formula>$B1117="Liberado"</formula>
    </cfRule>
    <cfRule type="expression" dxfId="2295" priority="48987">
      <formula>$B1117="Arribado"</formula>
    </cfRule>
    <cfRule type="expression" dxfId="2300" priority="49014">
      <formula>$B1117="Frontera"</formula>
    </cfRule>
    <cfRule type="expression" dxfId="2302" priority="49012">
      <formula>$B1117="Liberado"</formula>
    </cfRule>
  </conditionalFormatting>
  <conditionalFormatting sqref="E1118">
    <cfRule type="expression" dxfId="2299" priority="48407">
      <formula>$B1118="Cargado"</formula>
    </cfRule>
    <cfRule type="expression" dxfId="2300" priority="48406">
      <formula>$B1118="Frontera"</formula>
    </cfRule>
    <cfRule type="expression" dxfId="2301" priority="48405">
      <formula>$B1118="Descargado"</formula>
    </cfRule>
    <cfRule type="expression" dxfId="2296" priority="48442">
      <formula>$B1118="Solicitado"</formula>
    </cfRule>
    <cfRule type="expression" dxfId="2" priority="48441">
      <formula>$B1118="Confirmado"</formula>
    </cfRule>
    <cfRule type="expression" dxfId="2298" priority="48440">
      <formula>$B1118="Cancelado"</formula>
    </cfRule>
    <cfRule type="expression" dxfId="2299" priority="48439">
      <formula>$B1118="Cargado"</formula>
    </cfRule>
    <cfRule type="expression" dxfId="2300" priority="48438">
      <formula>$B1118="Frontera"</formula>
    </cfRule>
    <cfRule type="expression" dxfId="2302" priority="48404">
      <formula>$B1118="Liberado"</formula>
    </cfRule>
    <cfRule type="expression" dxfId="2295" priority="48443">
      <formula>$B1118="Arribado"</formula>
    </cfRule>
    <cfRule type="expression" dxfId="2301" priority="48437">
      <formula>$B1118="Descargado"</formula>
    </cfRule>
    <cfRule type="expression" dxfId="2302" priority="48436">
      <formula>$B1118="Liberado"</formula>
    </cfRule>
    <cfRule type="expression" dxfId="2295" priority="48411">
      <formula>$B1118="Arribado"</formula>
    </cfRule>
    <cfRule type="expression" dxfId="2296" priority="48410">
      <formula>$B1118="Solicitado"</formula>
    </cfRule>
    <cfRule type="expression" dxfId="2" priority="48409">
      <formula>$B1118="Confirmado"</formula>
    </cfRule>
    <cfRule type="expression" dxfId="2298" priority="48408">
      <formula>$B1118="Cancelado"</formula>
    </cfRule>
  </conditionalFormatting>
  <conditionalFormatting sqref="E1119">
    <cfRule type="expression" dxfId="2300" priority="48838">
      <formula>$B1119="Frontera"</formula>
    </cfRule>
    <cfRule type="expression" dxfId="2298" priority="48840">
      <formula>$B1119="Cancelado"</formula>
    </cfRule>
    <cfRule type="expression" dxfId="2" priority="48841">
      <formula>$B1119="Confirmado"</formula>
    </cfRule>
    <cfRule type="expression" dxfId="2296" priority="48842">
      <formula>$B1119="Solicitado"</formula>
    </cfRule>
    <cfRule type="expression" dxfId="2295" priority="48843">
      <formula>$B1119="Arribado"</formula>
    </cfRule>
    <cfRule type="expression" dxfId="2302" priority="48868">
      <formula>$B1119="Liberado"</formula>
    </cfRule>
    <cfRule type="expression" dxfId="2301" priority="48869">
      <formula>$B1119="Descargado"</formula>
    </cfRule>
    <cfRule type="expression" dxfId="2300" priority="48870">
      <formula>$B1119="Frontera"</formula>
    </cfRule>
    <cfRule type="expression" dxfId="2295" priority="48875">
      <formula>$B1119="Arribado"</formula>
    </cfRule>
    <cfRule type="expression" dxfId="2298" priority="48872">
      <formula>$B1119="Cancelado"</formula>
    </cfRule>
    <cfRule type="expression" dxfId="2296" priority="48874">
      <formula>$B1119="Solicitado"</formula>
    </cfRule>
    <cfRule type="expression" dxfId="2" priority="48873">
      <formula>$B1119="Confirmado"</formula>
    </cfRule>
    <cfRule type="expression" dxfId="2299" priority="48871">
      <formula>$B1119="Cargado"</formula>
    </cfRule>
    <cfRule type="expression" dxfId="2299" priority="48839">
      <formula>$B1119="Cargado"</formula>
    </cfRule>
    <cfRule type="expression" dxfId="2302" priority="48836">
      <formula>$B1119="Liberado"</formula>
    </cfRule>
    <cfRule type="expression" dxfId="2301" priority="48837">
      <formula>$B1119="Descargado"</formula>
    </cfRule>
  </conditionalFormatting>
  <conditionalFormatting sqref="E1120 E1122:E1124">
    <cfRule type="expression" dxfId="2298" priority="48728">
      <formula>$B1120="Cancelado"</formula>
    </cfRule>
    <cfRule type="expression" dxfId="2299" priority="48727">
      <formula>$B1120="Cargado"</formula>
    </cfRule>
    <cfRule type="expression" dxfId="2" priority="48697">
      <formula>$B1120="Confirmado"</formula>
    </cfRule>
    <cfRule type="expression" dxfId="2298" priority="48696">
      <formula>$B1120="Cancelado"</formula>
    </cfRule>
    <cfRule type="expression" dxfId="2301" priority="48725">
      <formula>$B1120="Descargado"</formula>
    </cfRule>
    <cfRule type="expression" dxfId="2295" priority="48699">
      <formula>$B1120="Arribado"</formula>
    </cfRule>
    <cfRule type="expression" dxfId="2296" priority="48698">
      <formula>$B1120="Solicitado"</formula>
    </cfRule>
    <cfRule type="expression" dxfId="2300" priority="48726">
      <formula>$B1120="Frontera"</formula>
    </cfRule>
    <cfRule type="expression" dxfId="2302" priority="48724">
      <formula>$B1120="Liberado"</formula>
    </cfRule>
    <cfRule type="expression" dxfId="2295" priority="48731">
      <formula>$B1120="Arribado"</formula>
    </cfRule>
    <cfRule type="expression" dxfId="2296" priority="48730">
      <formula>$B1120="Solicitado"</formula>
    </cfRule>
    <cfRule type="expression" dxfId="2" priority="48729">
      <formula>$B1120="Confirmado"</formula>
    </cfRule>
    <cfRule type="expression" dxfId="2299" priority="48695">
      <formula>$B1120="Cargado"</formula>
    </cfRule>
    <cfRule type="expression" dxfId="2300" priority="48694">
      <formula>$B1120="Frontera"</formula>
    </cfRule>
    <cfRule type="expression" dxfId="2301" priority="48693">
      <formula>$B1120="Descargado"</formula>
    </cfRule>
    <cfRule type="expression" dxfId="2302" priority="48692">
      <formula>$B1120="Liberado"</formula>
    </cfRule>
  </conditionalFormatting>
  <conditionalFormatting sqref="E1121">
    <cfRule type="expression" dxfId="2299" priority="48583">
      <formula>$B1121="Cargado"</formula>
    </cfRule>
    <cfRule type="expression" dxfId="2301" priority="48581">
      <formula>$B1121="Descargado"</formula>
    </cfRule>
    <cfRule type="expression" dxfId="2302" priority="48580">
      <formula>$B1121="Liberado"</formula>
    </cfRule>
    <cfRule type="expression" dxfId="2295" priority="48555">
      <formula>$B1121="Arribado"</formula>
    </cfRule>
    <cfRule type="expression" dxfId="2296" priority="48554">
      <formula>$B1121="Solicitado"</formula>
    </cfRule>
    <cfRule type="expression" dxfId="2301" priority="48549">
      <formula>$B1121="Descargado"</formula>
    </cfRule>
    <cfRule type="expression" dxfId="2296" priority="48586">
      <formula>$B1121="Solicitado"</formula>
    </cfRule>
    <cfRule type="expression" dxfId="2298" priority="48552">
      <formula>$B1121="Cancelado"</formula>
    </cfRule>
    <cfRule type="expression" dxfId="2302" priority="48548">
      <formula>$B1121="Liberado"</formula>
    </cfRule>
    <cfRule type="expression" dxfId="2299" priority="48551">
      <formula>$B1121="Cargado"</formula>
    </cfRule>
    <cfRule type="expression" dxfId="2" priority="48553">
      <formula>$B1121="Confirmado"</formula>
    </cfRule>
    <cfRule type="expression" dxfId="2295" priority="48587">
      <formula>$B1121="Arribado"</formula>
    </cfRule>
    <cfRule type="expression" dxfId="2" priority="48585">
      <formula>$B1121="Confirmado"</formula>
    </cfRule>
    <cfRule type="expression" dxfId="2298" priority="48584">
      <formula>$B1121="Cancelado"</formula>
    </cfRule>
    <cfRule type="expression" dxfId="2300" priority="48550">
      <formula>$B1121="Frontera"</formula>
    </cfRule>
    <cfRule type="expression" dxfId="2300" priority="48582">
      <formula>$B1121="Frontera"</formula>
    </cfRule>
  </conditionalFormatting>
  <conditionalFormatting sqref="E1125:E1126">
    <cfRule type="expression" dxfId="2300" priority="48262">
      <formula>$B1125="Frontera"</formula>
    </cfRule>
    <cfRule type="expression" dxfId="2302" priority="48260">
      <formula>$B1125="Liberado"</formula>
    </cfRule>
    <cfRule type="expression" dxfId="2298" priority="48296">
      <formula>$B1125="Cancelado"</formula>
    </cfRule>
    <cfRule type="expression" dxfId="2" priority="48297">
      <formula>$B1125="Confirmado"</formula>
    </cfRule>
    <cfRule type="expression" dxfId="2299" priority="48295">
      <formula>$B1125="Cargado"</formula>
    </cfRule>
    <cfRule type="expression" dxfId="2295" priority="48299">
      <formula>$B1125="Arribado"</formula>
    </cfRule>
    <cfRule type="expression" dxfId="2295" priority="48267">
      <formula>$B1125="Arribado"</formula>
    </cfRule>
    <cfRule type="expression" dxfId="2301" priority="48261">
      <formula>$B1125="Descargado"</formula>
    </cfRule>
    <cfRule type="expression" dxfId="2296" priority="48266">
      <formula>$B1125="Solicitado"</formula>
    </cfRule>
    <cfRule type="expression" dxfId="2" priority="48265">
      <formula>$B1125="Confirmado"</formula>
    </cfRule>
    <cfRule type="expression" dxfId="2302" priority="48292">
      <formula>$B1125="Liberado"</formula>
    </cfRule>
    <cfRule type="expression" dxfId="2300" priority="48294">
      <formula>$B1125="Frontera"</formula>
    </cfRule>
    <cfRule type="expression" dxfId="2301" priority="48293">
      <formula>$B1125="Descargado"</formula>
    </cfRule>
    <cfRule type="expression" dxfId="2299" priority="48263">
      <formula>$B1125="Cargado"</formula>
    </cfRule>
    <cfRule type="expression" dxfId="2296" priority="48298">
      <formula>$B1125="Solicitado"</formula>
    </cfRule>
    <cfRule type="expression" dxfId="2298" priority="48264">
      <formula>$B1125="Cancelado"</formula>
    </cfRule>
  </conditionalFormatting>
  <conditionalFormatting sqref="E1127:E1128">
    <cfRule type="expression" dxfId="2" priority="46825">
      <formula>$B1127="Confirmado"</formula>
    </cfRule>
    <cfRule type="expression" dxfId="2295" priority="46827">
      <formula>$B1127="Arribado"</formula>
    </cfRule>
    <cfRule type="expression" dxfId="2296" priority="46826">
      <formula>$B1127="Solicitado"</formula>
    </cfRule>
    <cfRule type="expression" dxfId="2298" priority="46824">
      <formula>$B1127="Cancelado"</formula>
    </cfRule>
    <cfRule type="expression" dxfId="2300" priority="46822">
      <formula>$B1127="Frontera"</formula>
    </cfRule>
    <cfRule type="expression" dxfId="2302" priority="46852">
      <formula>$B1127="Liberado"</formula>
    </cfRule>
    <cfRule type="expression" dxfId="2301" priority="46853">
      <formula>$B1127="Descargado"</formula>
    </cfRule>
    <cfRule type="expression" dxfId="2300" priority="46854">
      <formula>$B1127="Frontera"</formula>
    </cfRule>
    <cfRule type="expression" dxfId="2299" priority="46855">
      <formula>$B1127="Cargado"</formula>
    </cfRule>
    <cfRule type="expression" dxfId="2302" priority="46820">
      <formula>$B1127="Liberado"</formula>
    </cfRule>
    <cfRule type="expression" dxfId="2" priority="46857">
      <formula>$B1127="Confirmado"</formula>
    </cfRule>
    <cfRule type="expression" dxfId="2296" priority="46858">
      <formula>$B1127="Solicitado"</formula>
    </cfRule>
    <cfRule type="expression" dxfId="2295" priority="46859">
      <formula>$B1127="Arribado"</formula>
    </cfRule>
    <cfRule type="expression" dxfId="2299" priority="46823">
      <formula>$B1127="Cargado"</formula>
    </cfRule>
    <cfRule type="expression" dxfId="2301" priority="46821">
      <formula>$B1127="Descargado"</formula>
    </cfRule>
    <cfRule type="expression" dxfId="2298" priority="46856">
      <formula>$B1127="Cancelado"</formula>
    </cfRule>
  </conditionalFormatting>
  <conditionalFormatting sqref="E1130">
    <cfRule type="expression" dxfId="2301" priority="46701">
      <formula>$B1130="Descargado"</formula>
    </cfRule>
    <cfRule type="expression" dxfId="2302" priority="46700">
      <formula>$B1130="Liberado"</formula>
    </cfRule>
    <cfRule type="expression" dxfId="2296" priority="46706">
      <formula>$B1130="Solicitado"</formula>
    </cfRule>
    <cfRule type="expression" dxfId="2299" priority="46703">
      <formula>$B1130="Cargado"</formula>
    </cfRule>
    <cfRule type="expression" dxfId="2298" priority="46704">
      <formula>$B1130="Cancelado"</formula>
    </cfRule>
    <cfRule type="expression" dxfId="2" priority="46673">
      <formula>$B1130="Confirmado"</formula>
    </cfRule>
    <cfRule type="expression" dxfId="2296" priority="46674">
      <formula>$B1130="Solicitado"</formula>
    </cfRule>
    <cfRule type="expression" dxfId="2298" priority="46672">
      <formula>$B1130="Cancelado"</formula>
    </cfRule>
    <cfRule type="expression" dxfId="2" priority="46705">
      <formula>$B1130="Confirmado"</formula>
    </cfRule>
    <cfRule type="expression" dxfId="2295" priority="46707">
      <formula>$B1130="Arribado"</formula>
    </cfRule>
    <cfRule type="expression" dxfId="2295" priority="46675">
      <formula>$B1130="Arribado"</formula>
    </cfRule>
    <cfRule type="expression" dxfId="2300" priority="46670">
      <formula>$B1130="Frontera"</formula>
    </cfRule>
    <cfRule type="expression" dxfId="2299" priority="46671">
      <formula>$B1130="Cargado"</formula>
    </cfRule>
    <cfRule type="expression" dxfId="2301" priority="46669">
      <formula>$B1130="Descargado"</formula>
    </cfRule>
    <cfRule type="expression" dxfId="2302" priority="46668">
      <formula>$B1130="Liberado"</formula>
    </cfRule>
    <cfRule type="expression" dxfId="2300" priority="46702">
      <formula>$B1130="Frontera"</formula>
    </cfRule>
  </conditionalFormatting>
  <conditionalFormatting sqref="E1134">
    <cfRule type="expression" dxfId="2299" priority="47831">
      <formula>$B1134="Cargado"</formula>
    </cfRule>
    <cfRule type="expression" dxfId="2" priority="47833">
      <formula>$B1134="Confirmado"</formula>
    </cfRule>
    <cfRule type="expression" dxfId="2298" priority="47832">
      <formula>$B1134="Cancelado"</formula>
    </cfRule>
    <cfRule type="expression" dxfId="2295" priority="47835">
      <formula>$B1134="Arribado"</formula>
    </cfRule>
    <cfRule type="expression" dxfId="2299" priority="47863">
      <formula>$B1134="Cargado"</formula>
    </cfRule>
    <cfRule type="expression" dxfId="2302" priority="47860">
      <formula>$B1134="Liberado"</formula>
    </cfRule>
    <cfRule type="expression" dxfId="2298" priority="47864">
      <formula>$B1134="Cancelado"</formula>
    </cfRule>
    <cfRule type="expression" dxfId="2301" priority="47861">
      <formula>$B1134="Descargado"</formula>
    </cfRule>
    <cfRule type="expression" dxfId="2300" priority="47862">
      <formula>$B1134="Frontera"</formula>
    </cfRule>
    <cfRule type="expression" dxfId="2295" priority="47867">
      <formula>$B1134="Arribado"</formula>
    </cfRule>
    <cfRule type="expression" dxfId="2296" priority="47866">
      <formula>$B1134="Solicitado"</formula>
    </cfRule>
    <cfRule type="expression" dxfId="2301" priority="47829">
      <formula>$B1134="Descargado"</formula>
    </cfRule>
    <cfRule type="expression" dxfId="2300" priority="47830">
      <formula>$B1134="Frontera"</formula>
    </cfRule>
    <cfRule type="expression" dxfId="2296" priority="47834">
      <formula>$B1134="Solicitado"</formula>
    </cfRule>
    <cfRule type="expression" dxfId="2302" priority="47828">
      <formula>$B1134="Liberado"</formula>
    </cfRule>
    <cfRule type="expression" dxfId="2" priority="47865">
      <formula>$B1134="Confirmado"</formula>
    </cfRule>
  </conditionalFormatting>
  <conditionalFormatting sqref="E1135">
    <cfRule type="expression" dxfId="2296" priority="47722">
      <formula>$B1135="Solicitado"</formula>
    </cfRule>
    <cfRule type="expression" dxfId="2300" priority="47686">
      <formula>$B1135="Frontera"</formula>
    </cfRule>
    <cfRule type="expression" dxfId="2301" priority="47685">
      <formula>$B1135="Descargado"</formula>
    </cfRule>
    <cfRule type="expression" dxfId="2" priority="47721">
      <formula>$B1135="Confirmado"</formula>
    </cfRule>
    <cfRule type="expression" dxfId="2298" priority="47720">
      <formula>$B1135="Cancelado"</formula>
    </cfRule>
    <cfRule type="expression" dxfId="2299" priority="47719">
      <formula>$B1135="Cargado"</formula>
    </cfRule>
    <cfRule type="expression" dxfId="2300" priority="47718">
      <formula>$B1135="Frontera"</formula>
    </cfRule>
    <cfRule type="expression" dxfId="2301" priority="47717">
      <formula>$B1135="Descargado"</formula>
    </cfRule>
    <cfRule type="expression" dxfId="2302" priority="47716">
      <formula>$B1135="Liberado"</formula>
    </cfRule>
    <cfRule type="expression" dxfId="2295" priority="47691">
      <formula>$B1135="Arribado"</formula>
    </cfRule>
    <cfRule type="expression" dxfId="2296" priority="47690">
      <formula>$B1135="Solicitado"</formula>
    </cfRule>
    <cfRule type="expression" dxfId="2" priority="47689">
      <formula>$B1135="Confirmado"</formula>
    </cfRule>
    <cfRule type="expression" dxfId="2302" priority="47684">
      <formula>$B1135="Liberado"</formula>
    </cfRule>
    <cfRule type="expression" dxfId="2298" priority="47688">
      <formula>$B1135="Cancelado"</formula>
    </cfRule>
    <cfRule type="expression" dxfId="2299" priority="47687">
      <formula>$B1135="Cargado"</formula>
    </cfRule>
    <cfRule type="expression" dxfId="2295" priority="47723">
      <formula>$B1135="Arribado"</formula>
    </cfRule>
  </conditionalFormatting>
  <conditionalFormatting sqref="E1136:E1139 E1151">
    <cfRule type="expression" dxfId="2300" priority="47542">
      <formula>$B1136="Frontera"</formula>
    </cfRule>
    <cfRule type="expression" dxfId="2299" priority="47543">
      <formula>$B1136="Cargado"</formula>
    </cfRule>
    <cfRule type="expression" dxfId="2298" priority="47544">
      <formula>$B1136="Cancelado"</formula>
    </cfRule>
    <cfRule type="expression" dxfId="2" priority="47545">
      <formula>$B1136="Confirmado"</formula>
    </cfRule>
    <cfRule type="expression" dxfId="2296" priority="47546">
      <formula>$B1136="Solicitado"</formula>
    </cfRule>
    <cfRule type="expression" dxfId="2295" priority="47547">
      <formula>$B1136="Arribado"</formula>
    </cfRule>
    <cfRule type="expression" dxfId="2298" priority="47576">
      <formula>$B1136="Cancelado"</formula>
    </cfRule>
    <cfRule type="expression" dxfId="2302" priority="47572">
      <formula>$B1136="Liberado"</formula>
    </cfRule>
    <cfRule type="expression" dxfId="2301" priority="47573">
      <formula>$B1136="Descargado"</formula>
    </cfRule>
    <cfRule type="expression" dxfId="2299" priority="47575">
      <formula>$B1136="Cargado"</formula>
    </cfRule>
    <cfRule type="expression" dxfId="2300" priority="47574">
      <formula>$B1136="Frontera"</formula>
    </cfRule>
    <cfRule type="expression" dxfId="2" priority="47577">
      <formula>$B1136="Confirmado"</formula>
    </cfRule>
    <cfRule type="expression" dxfId="2296" priority="47578">
      <formula>$B1136="Solicitado"</formula>
    </cfRule>
    <cfRule type="expression" dxfId="2295" priority="47579">
      <formula>$B1136="Arribado"</formula>
    </cfRule>
    <cfRule type="expression" dxfId="2302" priority="47540">
      <formula>$B1136="Liberado"</formula>
    </cfRule>
    <cfRule type="expression" dxfId="2301" priority="47541">
      <formula>$B1136="Descargado"</formula>
    </cfRule>
  </conditionalFormatting>
  <conditionalFormatting sqref="E1140:E1141">
    <cfRule type="expression" dxfId="2295" priority="47419">
      <formula>$B1140="Arribado"</formula>
    </cfRule>
    <cfRule type="expression" dxfId="2295" priority="47395">
      <formula>$B1140="Arribado"</formula>
    </cfRule>
    <cfRule type="expression" dxfId="2296" priority="47394">
      <formula>$B1140="Solicitado"</formula>
    </cfRule>
    <cfRule type="expression" dxfId="2" priority="47393">
      <formula>$B1140="Confirmado"</formula>
    </cfRule>
    <cfRule type="expression" dxfId="2298" priority="47392">
      <formula>$B1140="Cancelado"</formula>
    </cfRule>
    <cfRule type="expression" dxfId="2299" priority="47391">
      <formula>$B1140="Cargado"</formula>
    </cfRule>
    <cfRule type="expression" dxfId="2300" priority="47390">
      <formula>$B1140="Frontera"</formula>
    </cfRule>
    <cfRule type="expression" dxfId="2301" priority="47389">
      <formula>$B1140="Descargado"</formula>
    </cfRule>
    <cfRule type="expression" dxfId="2302" priority="47388">
      <formula>$B1140="Liberado"</formula>
    </cfRule>
    <cfRule type="expression" dxfId="2296" priority="47418">
      <formula>$B1140="Solicitado"</formula>
    </cfRule>
    <cfRule type="expression" dxfId="2" priority="47417">
      <formula>$B1140="Confirmado"</formula>
    </cfRule>
    <cfRule type="expression" dxfId="2298" priority="47416">
      <formula>$B1140="Cancelado"</formula>
    </cfRule>
    <cfRule type="expression" dxfId="2299" priority="47415">
      <formula>$B1140="Cargado"</formula>
    </cfRule>
    <cfRule type="expression" dxfId="2300" priority="47414">
      <formula>$B1140="Frontera"</formula>
    </cfRule>
    <cfRule type="expression" dxfId="2301" priority="47413">
      <formula>$B1140="Descargado"</formula>
    </cfRule>
    <cfRule type="expression" dxfId="2302" priority="47412">
      <formula>$B1140="Liberado"</formula>
    </cfRule>
  </conditionalFormatting>
  <conditionalFormatting sqref="E1142">
    <cfRule type="expression" dxfId="2299" priority="47255">
      <formula>$B1142="Cargado"</formula>
    </cfRule>
    <cfRule type="expression" dxfId="2295" priority="47291">
      <formula>$B1142="Arribado"</formula>
    </cfRule>
    <cfRule type="expression" dxfId="2296" priority="47290">
      <formula>$B1142="Solicitado"</formula>
    </cfRule>
    <cfRule type="expression" dxfId="2298" priority="47256">
      <formula>$B1142="Cancelado"</formula>
    </cfRule>
    <cfRule type="expression" dxfId="2" priority="47257">
      <formula>$B1142="Confirmado"</formula>
    </cfRule>
    <cfRule type="expression" dxfId="2296" priority="47258">
      <formula>$B1142="Solicitado"</formula>
    </cfRule>
    <cfRule type="expression" dxfId="2295" priority="47259">
      <formula>$B1142="Arribado"</formula>
    </cfRule>
    <cfRule type="expression" dxfId="2" priority="47289">
      <formula>$B1142="Confirmado"</formula>
    </cfRule>
    <cfRule type="expression" dxfId="2298" priority="47288">
      <formula>$B1142="Cancelado"</formula>
    </cfRule>
    <cfRule type="expression" dxfId="2299" priority="47287">
      <formula>$B1142="Cargado"</formula>
    </cfRule>
    <cfRule type="expression" dxfId="2300" priority="47286">
      <formula>$B1142="Frontera"</formula>
    </cfRule>
    <cfRule type="expression" dxfId="2301" priority="47285">
      <formula>$B1142="Descargado"</formula>
    </cfRule>
    <cfRule type="expression" dxfId="2302" priority="47284">
      <formula>$B1142="Liberado"</formula>
    </cfRule>
    <cfRule type="expression" dxfId="2302" priority="47252">
      <formula>$B1142="Liberado"</formula>
    </cfRule>
    <cfRule type="expression" dxfId="2301" priority="47253">
      <formula>$B1142="Descargado"</formula>
    </cfRule>
    <cfRule type="expression" dxfId="2300" priority="47254">
      <formula>$B1142="Frontera"</formula>
    </cfRule>
  </conditionalFormatting>
  <conditionalFormatting sqref="E1143 E1150">
    <cfRule type="expression" dxfId="2296" priority="47002">
      <formula>$B1143="Solicitado"</formula>
    </cfRule>
    <cfRule type="expression" dxfId="2296" priority="46970">
      <formula>$B1143="Solicitado"</formula>
    </cfRule>
    <cfRule type="expression" dxfId="2" priority="46969">
      <formula>$B1143="Confirmado"</formula>
    </cfRule>
    <cfRule type="expression" dxfId="2298" priority="46968">
      <formula>$B1143="Cancelado"</formula>
    </cfRule>
    <cfRule type="expression" dxfId="2299" priority="46967">
      <formula>$B1143="Cargado"</formula>
    </cfRule>
    <cfRule type="expression" dxfId="2300" priority="46966">
      <formula>$B1143="Frontera"</formula>
    </cfRule>
    <cfRule type="expression" dxfId="2301" priority="46965">
      <formula>$B1143="Descargado"</formula>
    </cfRule>
    <cfRule type="expression" dxfId="2302" priority="46996">
      <formula>$B1143="Liberado"</formula>
    </cfRule>
    <cfRule type="expression" dxfId="2301" priority="46997">
      <formula>$B1143="Descargado"</formula>
    </cfRule>
    <cfRule type="expression" dxfId="2300" priority="46998">
      <formula>$B1143="Frontera"</formula>
    </cfRule>
    <cfRule type="expression" dxfId="2295" priority="46971">
      <formula>$B1143="Arribado"</formula>
    </cfRule>
    <cfRule type="expression" dxfId="2302" priority="46964">
      <formula>$B1143="Liberado"</formula>
    </cfRule>
    <cfRule type="expression" dxfId="2295" priority="47003">
      <formula>$B1143="Arribado"</formula>
    </cfRule>
    <cfRule type="expression" dxfId="2" priority="47001">
      <formula>$B1143="Confirmado"</formula>
    </cfRule>
    <cfRule type="expression" dxfId="2298" priority="47000">
      <formula>$B1143="Cancelado"</formula>
    </cfRule>
    <cfRule type="expression" dxfId="2299" priority="46999">
      <formula>$B1143="Cargado"</formula>
    </cfRule>
  </conditionalFormatting>
  <conditionalFormatting sqref="E1152">
    <cfRule type="expression" dxfId="2301" priority="46533">
      <formula>$B1152="Descargado"</formula>
    </cfRule>
    <cfRule type="expression" dxfId="2300" priority="46534">
      <formula>$B1152="Frontera"</formula>
    </cfRule>
    <cfRule type="expression" dxfId="2299" priority="46535">
      <formula>$B1152="Cargado"</formula>
    </cfRule>
    <cfRule type="expression" dxfId="2298" priority="46536">
      <formula>$B1152="Cancelado"</formula>
    </cfRule>
    <cfRule type="expression" dxfId="2" priority="46537">
      <formula>$B1152="Confirmado"</formula>
    </cfRule>
    <cfRule type="expression" dxfId="2296" priority="46538">
      <formula>$B1152="Solicitado"</formula>
    </cfRule>
    <cfRule type="expression" dxfId="2295" priority="46539">
      <formula>$B1152="Arribado"</formula>
    </cfRule>
    <cfRule type="expression" dxfId="2" priority="46513">
      <formula>$B1152="Confirmado"</formula>
    </cfRule>
    <cfRule type="expression" dxfId="2295" priority="46515">
      <formula>$B1152="Arribado"</formula>
    </cfRule>
    <cfRule type="expression" dxfId="2302" priority="46508">
      <formula>$B1152="Liberado"</formula>
    </cfRule>
    <cfRule type="expression" dxfId="2299" priority="46511">
      <formula>$B1152="Cargado"</formula>
    </cfRule>
    <cfRule type="expression" dxfId="2298" priority="46512">
      <formula>$B1152="Cancelado"</formula>
    </cfRule>
    <cfRule type="expression" dxfId="2300" priority="46510">
      <formula>$B1152="Frontera"</formula>
    </cfRule>
    <cfRule type="expression" dxfId="2301" priority="46509">
      <formula>$B1152="Descargado"</formula>
    </cfRule>
    <cfRule type="expression" dxfId="2296" priority="46514">
      <formula>$B1152="Solicitado"</formula>
    </cfRule>
    <cfRule type="expression" dxfId="2302" priority="46532">
      <formula>$B1152="Liberado"</formula>
    </cfRule>
  </conditionalFormatting>
  <conditionalFormatting sqref="E1153:E1156">
    <cfRule type="expression" dxfId="2301" priority="46389">
      <formula>$B1153="Descargado"</formula>
    </cfRule>
    <cfRule type="expression" dxfId="2301" priority="46365">
      <formula>$B1153="Descargado"</formula>
    </cfRule>
    <cfRule type="expression" dxfId="2300" priority="46366">
      <formula>$B1153="Frontera"</formula>
    </cfRule>
    <cfRule type="expression" dxfId="2299" priority="46367">
      <formula>$B1153="Cargado"</formula>
    </cfRule>
    <cfRule type="expression" dxfId="2298" priority="46368">
      <formula>$B1153="Cancelado"</formula>
    </cfRule>
    <cfRule type="expression" dxfId="2" priority="46369">
      <formula>$B1153="Confirmado"</formula>
    </cfRule>
    <cfRule type="expression" dxfId="2296" priority="46370">
      <formula>$B1153="Solicitado"</formula>
    </cfRule>
    <cfRule type="expression" dxfId="2295" priority="46395">
      <formula>$B1153="Arribado"</formula>
    </cfRule>
    <cfRule type="expression" dxfId="2298" priority="46392">
      <formula>$B1153="Cancelado"</formula>
    </cfRule>
    <cfRule type="expression" dxfId="2299" priority="46391">
      <formula>$B1153="Cargado"</formula>
    </cfRule>
    <cfRule type="expression" dxfId="2302" priority="46364">
      <formula>$B1153="Liberado"</formula>
    </cfRule>
    <cfRule type="expression" dxfId="2300" priority="46390">
      <formula>$B1153="Frontera"</formula>
    </cfRule>
    <cfRule type="expression" dxfId="2" priority="46393">
      <formula>$B1153="Confirmado"</formula>
    </cfRule>
    <cfRule type="expression" dxfId="2295" priority="46371">
      <formula>$B1153="Arribado"</formula>
    </cfRule>
    <cfRule type="expression" dxfId="2302" priority="46388">
      <formula>$B1153="Liberado"</formula>
    </cfRule>
    <cfRule type="expression" dxfId="2296" priority="46394">
      <formula>$B1153="Solicitado"</formula>
    </cfRule>
  </conditionalFormatting>
  <conditionalFormatting sqref="E1157">
    <cfRule type="expression" dxfId="2299" priority="46247">
      <formula>$B1157="Cargado"</formula>
    </cfRule>
    <cfRule type="expression" dxfId="2301" priority="46245">
      <formula>$B1157="Descargado"</formula>
    </cfRule>
    <cfRule type="expression" dxfId="2302" priority="46244">
      <formula>$B1157="Liberado"</formula>
    </cfRule>
    <cfRule type="expression" dxfId="2298" priority="46224">
      <formula>$B1157="Cancelado"</formula>
    </cfRule>
    <cfRule type="expression" dxfId="2295" priority="46251">
      <formula>$B1157="Arribado"</formula>
    </cfRule>
    <cfRule type="expression" dxfId="2296" priority="46250">
      <formula>$B1157="Solicitado"</formula>
    </cfRule>
    <cfRule type="expression" dxfId="2295" priority="46227">
      <formula>$B1157="Arribado"</formula>
    </cfRule>
    <cfRule type="expression" dxfId="2" priority="46249">
      <formula>$B1157="Confirmado"</formula>
    </cfRule>
    <cfRule type="expression" dxfId="2298" priority="46248">
      <formula>$B1157="Cancelado"</formula>
    </cfRule>
    <cfRule type="expression" dxfId="2300" priority="46246">
      <formula>$B1157="Frontera"</formula>
    </cfRule>
    <cfRule type="expression" dxfId="2296" priority="46226">
      <formula>$B1157="Solicitado"</formula>
    </cfRule>
    <cfRule type="expression" dxfId="2" priority="46225">
      <formula>$B1157="Confirmado"</formula>
    </cfRule>
    <cfRule type="expression" dxfId="2302" priority="46220">
      <formula>$B1157="Liberado"</formula>
    </cfRule>
    <cfRule type="expression" dxfId="2301" priority="46221">
      <formula>$B1157="Descargado"</formula>
    </cfRule>
    <cfRule type="expression" dxfId="2300" priority="46222">
      <formula>$B1157="Frontera"</formula>
    </cfRule>
    <cfRule type="expression" dxfId="2299" priority="46223">
      <formula>$B1157="Cargado"</formula>
    </cfRule>
  </conditionalFormatting>
  <conditionalFormatting sqref="E1158">
    <cfRule type="expression" dxfId="2296" priority="45962">
      <formula>$B1158="Solicitado"</formula>
    </cfRule>
    <cfRule type="expression" dxfId="2298" priority="45928">
      <formula>$B1158="Cancelado"</formula>
    </cfRule>
    <cfRule type="expression" dxfId="2298" priority="45960">
      <formula>$B1158="Cancelado"</formula>
    </cfRule>
    <cfRule type="expression" dxfId="2" priority="45929">
      <formula>$B1158="Confirmado"</formula>
    </cfRule>
    <cfRule type="expression" dxfId="2300" priority="45926">
      <formula>$B1158="Frontera"</formula>
    </cfRule>
    <cfRule type="expression" dxfId="2299" priority="45927">
      <formula>$B1158="Cargado"</formula>
    </cfRule>
    <cfRule type="expression" dxfId="2295" priority="45963">
      <formula>$B1158="Arribado"</formula>
    </cfRule>
    <cfRule type="expression" dxfId="2296" priority="45930">
      <formula>$B1158="Solicitado"</formula>
    </cfRule>
    <cfRule type="expression" dxfId="2295" priority="45931">
      <formula>$B1158="Arribado"</formula>
    </cfRule>
    <cfRule type="expression" dxfId="2299" priority="45959">
      <formula>$B1158="Cargado"</formula>
    </cfRule>
    <cfRule type="expression" dxfId="2300" priority="45958">
      <formula>$B1158="Frontera"</formula>
    </cfRule>
    <cfRule type="expression" dxfId="2301" priority="45957">
      <formula>$B1158="Descargado"</formula>
    </cfRule>
    <cfRule type="expression" dxfId="2302" priority="45956">
      <formula>$B1158="Liberado"</formula>
    </cfRule>
    <cfRule type="expression" dxfId="2" priority="45961">
      <formula>$B1158="Confirmado"</formula>
    </cfRule>
    <cfRule type="expression" dxfId="2302" priority="45924">
      <formula>$B1158="Liberado"</formula>
    </cfRule>
    <cfRule type="expression" dxfId="2301" priority="45925">
      <formula>$B1158="Descargado"</formula>
    </cfRule>
  </conditionalFormatting>
  <conditionalFormatting sqref="E1159">
    <cfRule type="expression" dxfId="2301" priority="45629">
      <formula>$B1159="Descargado"</formula>
    </cfRule>
    <cfRule type="expression" dxfId="2301" priority="45653">
      <formula>$B1159="Descargado"</formula>
    </cfRule>
    <cfRule type="expression" dxfId="2298" priority="45632">
      <formula>$B1159="Cancelado"</formula>
    </cfRule>
    <cfRule type="expression" dxfId="2" priority="45633">
      <formula>$B1159="Confirmado"</formula>
    </cfRule>
    <cfRule type="expression" dxfId="2300" priority="45654">
      <formula>$B1159="Frontera"</formula>
    </cfRule>
    <cfRule type="expression" dxfId="2299" priority="45655">
      <formula>$B1159="Cargado"</formula>
    </cfRule>
    <cfRule type="expression" dxfId="2296" priority="45658">
      <formula>$B1159="Solicitado"</formula>
    </cfRule>
    <cfRule type="expression" dxfId="2" priority="45657">
      <formula>$B1159="Confirmado"</formula>
    </cfRule>
    <cfRule type="expression" dxfId="2302" priority="45628">
      <formula>$B1159="Liberado"</formula>
    </cfRule>
    <cfRule type="expression" dxfId="2298" priority="45656">
      <formula>$B1159="Cancelado"</formula>
    </cfRule>
    <cfRule type="expression" dxfId="2295" priority="45659">
      <formula>$B1159="Arribado"</formula>
    </cfRule>
    <cfRule type="expression" dxfId="2295" priority="45635">
      <formula>$B1159="Arribado"</formula>
    </cfRule>
    <cfRule type="expression" dxfId="2302" priority="45652">
      <formula>$B1159="Liberado"</formula>
    </cfRule>
    <cfRule type="expression" dxfId="2296" priority="45634">
      <formula>$B1159="Solicitado"</formula>
    </cfRule>
    <cfRule type="expression" dxfId="2300" priority="45630">
      <formula>$B1159="Frontera"</formula>
    </cfRule>
    <cfRule type="expression" dxfId="2299" priority="45631">
      <formula>$B1159="Cargado"</formula>
    </cfRule>
  </conditionalFormatting>
  <conditionalFormatting sqref="E1160">
    <cfRule type="expression" dxfId="2300" priority="45502">
      <formula>$B1160="Frontera"</formula>
    </cfRule>
    <cfRule type="expression" dxfId="2298" priority="45504">
      <formula>$B1160="Cancelado"</formula>
    </cfRule>
    <cfRule type="expression" dxfId="2301" priority="45501">
      <formula>$B1160="Descargado"</formula>
    </cfRule>
    <cfRule type="expression" dxfId="2302" priority="45500">
      <formula>$B1160="Liberado"</formula>
    </cfRule>
    <cfRule type="expression" dxfId="2299" priority="45503">
      <formula>$B1160="Cargado"</formula>
    </cfRule>
    <cfRule type="expression" dxfId="2" priority="45505">
      <formula>$B1160="Confirmado"</formula>
    </cfRule>
    <cfRule type="expression" dxfId="2296" priority="45506">
      <formula>$B1160="Solicitado"</formula>
    </cfRule>
    <cfRule type="expression" dxfId="2299" priority="45527">
      <formula>$B1160="Cargado"</formula>
    </cfRule>
    <cfRule type="expression" dxfId="2295" priority="45507">
      <formula>$B1160="Arribado"</formula>
    </cfRule>
    <cfRule type="expression" dxfId="2302" priority="45524">
      <formula>$B1160="Liberado"</formula>
    </cfRule>
    <cfRule type="expression" dxfId="2301" priority="45525">
      <formula>$B1160="Descargado"</formula>
    </cfRule>
    <cfRule type="expression" dxfId="2300" priority="45526">
      <formula>$B1160="Frontera"</formula>
    </cfRule>
    <cfRule type="expression" dxfId="2298" priority="45528">
      <formula>$B1160="Cancelado"</formula>
    </cfRule>
    <cfRule type="expression" dxfId="2" priority="45529">
      <formula>$B1160="Confirmado"</formula>
    </cfRule>
    <cfRule type="expression" dxfId="2296" priority="45530">
      <formula>$B1160="Solicitado"</formula>
    </cfRule>
    <cfRule type="expression" dxfId="2295" priority="45531">
      <formula>$B1160="Arribado"</formula>
    </cfRule>
  </conditionalFormatting>
  <conditionalFormatting sqref="E1161">
    <cfRule type="expression" dxfId="2295" priority="45347">
      <formula>$B1161="Arribado"</formula>
    </cfRule>
    <cfRule type="expression" dxfId="2296" priority="45346">
      <formula>$B1161="Solicitado"</formula>
    </cfRule>
    <cfRule type="expression" dxfId="2" priority="45345">
      <formula>$B1161="Confirmado"</formula>
    </cfRule>
    <cfRule type="expression" dxfId="2298" priority="45344">
      <formula>$B1161="Cancelado"</formula>
    </cfRule>
    <cfRule type="expression" dxfId="2299" priority="45343">
      <formula>$B1161="Cargado"</formula>
    </cfRule>
    <cfRule type="expression" dxfId="2300" priority="45342">
      <formula>$B1161="Frontera"</formula>
    </cfRule>
    <cfRule type="expression" dxfId="2301" priority="45341">
      <formula>$B1161="Descargado"</formula>
    </cfRule>
    <cfRule type="expression" dxfId="2302" priority="45340">
      <formula>$B1161="Liberado"</formula>
    </cfRule>
    <cfRule type="expression" dxfId="2295" priority="45371">
      <formula>$B1161="Arribado"</formula>
    </cfRule>
    <cfRule type="expression" dxfId="2296" priority="45370">
      <formula>$B1161="Solicitado"</formula>
    </cfRule>
    <cfRule type="expression" dxfId="2" priority="45369">
      <formula>$B1161="Confirmado"</formula>
    </cfRule>
    <cfRule type="expression" dxfId="2298" priority="45368">
      <formula>$B1161="Cancelado"</formula>
    </cfRule>
    <cfRule type="expression" dxfId="2299" priority="45367">
      <formula>$B1161="Cargado"</formula>
    </cfRule>
    <cfRule type="expression" dxfId="2300" priority="45366">
      <formula>$B1161="Frontera"</formula>
    </cfRule>
    <cfRule type="expression" dxfId="2301" priority="45365">
      <formula>$B1161="Descargado"</formula>
    </cfRule>
    <cfRule type="expression" dxfId="2302" priority="45364">
      <formula>$B1161="Liberado"</formula>
    </cfRule>
  </conditionalFormatting>
  <conditionalFormatting sqref="E1162">
    <cfRule type="expression" dxfId="2295" priority="45243">
      <formula>$B1162="Arribado"</formula>
    </cfRule>
    <cfRule type="expression" dxfId="2302" priority="45236">
      <formula>$B1162="Liberado"</formula>
    </cfRule>
    <cfRule type="expression" dxfId="2299" priority="45239">
      <formula>$B1162="Cargado"</formula>
    </cfRule>
    <cfRule type="expression" dxfId="2298" priority="45240">
      <formula>$B1162="Cancelado"</formula>
    </cfRule>
    <cfRule type="expression" dxfId="2295" priority="45219">
      <formula>$B1162="Arribado"</formula>
    </cfRule>
    <cfRule type="expression" dxfId="2296" priority="45218">
      <formula>$B1162="Solicitado"</formula>
    </cfRule>
    <cfRule type="expression" dxfId="2" priority="45217">
      <formula>$B1162="Confirmado"</formula>
    </cfRule>
    <cfRule type="expression" dxfId="2298" priority="45216">
      <formula>$B1162="Cancelado"</formula>
    </cfRule>
    <cfRule type="expression" dxfId="2299" priority="45215">
      <formula>$B1162="Cargado"</formula>
    </cfRule>
    <cfRule type="expression" dxfId="2300" priority="45214">
      <formula>$B1162="Frontera"</formula>
    </cfRule>
    <cfRule type="expression" dxfId="2301" priority="45213">
      <formula>$B1162="Descargado"</formula>
    </cfRule>
    <cfRule type="expression" dxfId="2302" priority="45212">
      <formula>$B1162="Liberado"</formula>
    </cfRule>
    <cfRule type="expression" dxfId="2" priority="45241">
      <formula>$B1162="Confirmado"</formula>
    </cfRule>
    <cfRule type="expression" dxfId="2296" priority="45242">
      <formula>$B1162="Solicitado"</formula>
    </cfRule>
    <cfRule type="expression" dxfId="2300" priority="45238">
      <formula>$B1162="Frontera"</formula>
    </cfRule>
    <cfRule type="expression" dxfId="2301" priority="45237">
      <formula>$B1162="Descargado"</formula>
    </cfRule>
  </conditionalFormatting>
  <conditionalFormatting sqref="E1163">
    <cfRule type="expression" dxfId="2302" priority="45076">
      <formula>$B1163="Liberado"</formula>
    </cfRule>
    <cfRule type="expression" dxfId="2295" priority="45059">
      <formula>$B1163="Arribado"</formula>
    </cfRule>
    <cfRule type="expression" dxfId="2" priority="45057">
      <formula>$B1163="Confirmado"</formula>
    </cfRule>
    <cfRule type="expression" dxfId="2298" priority="45056">
      <formula>$B1163="Cancelado"</formula>
    </cfRule>
    <cfRule type="expression" dxfId="2299" priority="45055">
      <formula>$B1163="Cargado"</formula>
    </cfRule>
    <cfRule type="expression" dxfId="2300" priority="45054">
      <formula>$B1163="Frontera"</formula>
    </cfRule>
    <cfRule type="expression" dxfId="2301" priority="45053">
      <formula>$B1163="Descargado"</formula>
    </cfRule>
    <cfRule type="expression" dxfId="2302" priority="45052">
      <formula>$B1163="Liberado"</formula>
    </cfRule>
    <cfRule type="expression" dxfId="2296" priority="45058">
      <formula>$B1163="Solicitado"</formula>
    </cfRule>
    <cfRule type="expression" dxfId="2295" priority="45083">
      <formula>$B1163="Arribado"</formula>
    </cfRule>
    <cfRule type="expression" dxfId="2296" priority="45082">
      <formula>$B1163="Solicitado"</formula>
    </cfRule>
    <cfRule type="expression" dxfId="2" priority="45081">
      <formula>$B1163="Confirmado"</formula>
    </cfRule>
    <cfRule type="expression" dxfId="2298" priority="45080">
      <formula>$B1163="Cancelado"</formula>
    </cfRule>
    <cfRule type="expression" dxfId="2299" priority="45079">
      <formula>$B1163="Cargado"</formula>
    </cfRule>
    <cfRule type="expression" dxfId="2300" priority="45078">
      <formula>$B1163="Frontera"</formula>
    </cfRule>
    <cfRule type="expression" dxfId="2301" priority="45077">
      <formula>$B1163="Descargado"</formula>
    </cfRule>
  </conditionalFormatting>
  <conditionalFormatting sqref="E1164">
    <cfRule type="expression" dxfId="2" priority="44929">
      <formula>$B1164="Confirmado"</formula>
    </cfRule>
    <cfRule type="expression" dxfId="2302" priority="44924">
      <formula>$B1164="Liberado"</formula>
    </cfRule>
    <cfRule type="expression" dxfId="2300" priority="44926">
      <formula>$B1164="Frontera"</formula>
    </cfRule>
    <cfRule type="expression" dxfId="2299" priority="44927">
      <formula>$B1164="Cargado"</formula>
    </cfRule>
    <cfRule type="expression" dxfId="2300" priority="44950">
      <formula>$B1164="Frontera"</formula>
    </cfRule>
    <cfRule type="expression" dxfId="2295" priority="44955">
      <formula>$B1164="Arribado"</formula>
    </cfRule>
    <cfRule type="expression" dxfId="2295" priority="44931">
      <formula>$B1164="Arribado"</formula>
    </cfRule>
    <cfRule type="expression" dxfId="2296" priority="44930">
      <formula>$B1164="Solicitado"</formula>
    </cfRule>
    <cfRule type="expression" dxfId="2299" priority="44951">
      <formula>$B1164="Cargado"</formula>
    </cfRule>
    <cfRule type="expression" dxfId="2296" priority="44954">
      <formula>$B1164="Solicitado"</formula>
    </cfRule>
    <cfRule type="expression" dxfId="2" priority="44953">
      <formula>$B1164="Confirmado"</formula>
    </cfRule>
    <cfRule type="expression" dxfId="2298" priority="44928">
      <formula>$B1164="Cancelado"</formula>
    </cfRule>
    <cfRule type="expression" dxfId="2302" priority="44948">
      <formula>$B1164="Liberado"</formula>
    </cfRule>
    <cfRule type="expression" dxfId="2301" priority="44949">
      <formula>$B1164="Descargado"</formula>
    </cfRule>
    <cfRule type="expression" dxfId="2298" priority="44952">
      <formula>$B1164="Cancelado"</formula>
    </cfRule>
    <cfRule type="expression" dxfId="2301" priority="44925">
      <formula>$B1164="Descargado"</formula>
    </cfRule>
  </conditionalFormatting>
  <conditionalFormatting sqref="E1165">
    <cfRule type="expression" dxfId="2295" priority="44771">
      <formula>$B1165="Arribado"</formula>
    </cfRule>
    <cfRule type="expression" dxfId="2296" priority="44770">
      <formula>$B1165="Solicitado"</formula>
    </cfRule>
    <cfRule type="expression" dxfId="2301" priority="44765">
      <formula>$B1165="Descargado"</formula>
    </cfRule>
    <cfRule type="expression" dxfId="2298" priority="44792">
      <formula>$B1165="Cancelado"</formula>
    </cfRule>
    <cfRule type="expression" dxfId="2" priority="44793">
      <formula>$B1165="Confirmado"</formula>
    </cfRule>
    <cfRule type="expression" dxfId="2296" priority="44794">
      <formula>$B1165="Solicitado"</formula>
    </cfRule>
    <cfRule type="expression" dxfId="2" priority="44769">
      <formula>$B1165="Confirmado"</formula>
    </cfRule>
    <cfRule type="expression" dxfId="2298" priority="44768">
      <formula>$B1165="Cancelado"</formula>
    </cfRule>
    <cfRule type="expression" dxfId="2299" priority="44767">
      <formula>$B1165="Cargado"</formula>
    </cfRule>
    <cfRule type="expression" dxfId="2300" priority="44766">
      <formula>$B1165="Frontera"</formula>
    </cfRule>
    <cfRule type="expression" dxfId="2302" priority="44764">
      <formula>$B1165="Liberado"</formula>
    </cfRule>
    <cfRule type="expression" dxfId="2295" priority="44795">
      <formula>$B1165="Arribado"</formula>
    </cfRule>
    <cfRule type="expression" dxfId="2302" priority="44788">
      <formula>$B1165="Liberado"</formula>
    </cfRule>
    <cfRule type="expression" dxfId="2301" priority="44789">
      <formula>$B1165="Descargado"</formula>
    </cfRule>
    <cfRule type="expression" dxfId="2300" priority="44790">
      <formula>$B1165="Frontera"</formula>
    </cfRule>
    <cfRule type="expression" dxfId="2299" priority="44791">
      <formula>$B1165="Cargado"</formula>
    </cfRule>
  </conditionalFormatting>
  <conditionalFormatting sqref="E1166">
    <cfRule type="expression" dxfId="2296" priority="44666">
      <formula>$B1166="Solicitado"</formula>
    </cfRule>
    <cfRule type="expression" dxfId="2" priority="44665">
      <formula>$B1166="Confirmado"</formula>
    </cfRule>
    <cfRule type="expression" dxfId="2298" priority="44664">
      <formula>$B1166="Cancelado"</formula>
    </cfRule>
    <cfRule type="expression" dxfId="2299" priority="44663">
      <formula>$B1166="Cargado"</formula>
    </cfRule>
    <cfRule type="expression" dxfId="2300" priority="44662">
      <formula>$B1166="Frontera"</formula>
    </cfRule>
    <cfRule type="expression" dxfId="2301" priority="44661">
      <formula>$B1166="Descargado"</formula>
    </cfRule>
    <cfRule type="expression" dxfId="2302" priority="44660">
      <formula>$B1166="Liberado"</formula>
    </cfRule>
    <cfRule type="expression" dxfId="2295" priority="44667">
      <formula>$B1166="Arribado"</formula>
    </cfRule>
    <cfRule type="expression" dxfId="2298" priority="44640">
      <formula>$B1166="Cancelado"</formula>
    </cfRule>
    <cfRule type="expression" dxfId="2302" priority="44636">
      <formula>$B1166="Liberado"</formula>
    </cfRule>
    <cfRule type="expression" dxfId="2301" priority="44637">
      <formula>$B1166="Descargado"</formula>
    </cfRule>
    <cfRule type="expression" dxfId="2300" priority="44638">
      <formula>$B1166="Frontera"</formula>
    </cfRule>
    <cfRule type="expression" dxfId="2299" priority="44639">
      <formula>$B1166="Cargado"</formula>
    </cfRule>
    <cfRule type="expression" dxfId="2" priority="44641">
      <formula>$B1166="Confirmado"</formula>
    </cfRule>
    <cfRule type="expression" dxfId="2296" priority="44642">
      <formula>$B1166="Solicitado"</formula>
    </cfRule>
    <cfRule type="expression" dxfId="2295" priority="44643">
      <formula>$B1166="Arribado"</formula>
    </cfRule>
  </conditionalFormatting>
  <conditionalFormatting sqref="E1167">
    <cfRule type="expression" dxfId="2298" priority="44480">
      <formula>$B1167="Cancelado"</formula>
    </cfRule>
    <cfRule type="expression" dxfId="2" priority="44481">
      <formula>$B1167="Confirmado"</formula>
    </cfRule>
    <cfRule type="expression" dxfId="2295" priority="44483">
      <formula>$B1167="Arribado"</formula>
    </cfRule>
    <cfRule type="expression" dxfId="2302" priority="44500">
      <formula>$B1167="Liberado"</formula>
    </cfRule>
    <cfRule type="expression" dxfId="2295" priority="44507">
      <formula>$B1167="Arribado"</formula>
    </cfRule>
    <cfRule type="expression" dxfId="2299" priority="44479">
      <formula>$B1167="Cargado"</formula>
    </cfRule>
    <cfRule type="expression" dxfId="2301" priority="44501">
      <formula>$B1167="Descargado"</formula>
    </cfRule>
    <cfRule type="expression" dxfId="2300" priority="44502">
      <formula>$B1167="Frontera"</formula>
    </cfRule>
    <cfRule type="expression" dxfId="2300" priority="44478">
      <formula>$B1167="Frontera"</formula>
    </cfRule>
    <cfRule type="expression" dxfId="2296" priority="44482">
      <formula>$B1167="Solicitado"</formula>
    </cfRule>
    <cfRule type="expression" dxfId="2301" priority="44477">
      <formula>$B1167="Descargado"</formula>
    </cfRule>
    <cfRule type="expression" dxfId="2299" priority="44503">
      <formula>$B1167="Cargado"</formula>
    </cfRule>
    <cfRule type="expression" dxfId="2298" priority="44504">
      <formula>$B1167="Cancelado"</formula>
    </cfRule>
    <cfRule type="expression" dxfId="2302" priority="44476">
      <formula>$B1167="Liberado"</formula>
    </cfRule>
    <cfRule type="expression" dxfId="2" priority="44505">
      <formula>$B1167="Confirmado"</formula>
    </cfRule>
    <cfRule type="expression" dxfId="2296" priority="44506">
      <formula>$B1167="Solicitado"</formula>
    </cfRule>
  </conditionalFormatting>
  <conditionalFormatting sqref="E1168">
    <cfRule type="expression" dxfId="2299" priority="44375">
      <formula>$B1168="Cargado"</formula>
    </cfRule>
    <cfRule type="expression" dxfId="2301" priority="44373">
      <formula>$B1168="Descargado"</formula>
    </cfRule>
    <cfRule type="expression" dxfId="2302" priority="44372">
      <formula>$B1168="Liberado"</formula>
    </cfRule>
    <cfRule type="expression" dxfId="2295" priority="44379">
      <formula>$B1168="Arribado"</formula>
    </cfRule>
    <cfRule type="expression" dxfId="2296" priority="44378">
      <formula>$B1168="Solicitado"</formula>
    </cfRule>
    <cfRule type="expression" dxfId="2" priority="44377">
      <formula>$B1168="Confirmado"</formula>
    </cfRule>
    <cfRule type="expression" dxfId="2298" priority="44376">
      <formula>$B1168="Cancelado"</formula>
    </cfRule>
    <cfRule type="expression" dxfId="2300" priority="44350">
      <formula>$B1168="Frontera"</formula>
    </cfRule>
    <cfRule type="expression" dxfId="2300" priority="44374">
      <formula>$B1168="Frontera"</formula>
    </cfRule>
    <cfRule type="expression" dxfId="2295" priority="44355">
      <formula>$B1168="Arribado"</formula>
    </cfRule>
    <cfRule type="expression" dxfId="2302" priority="44348">
      <formula>$B1168="Liberado"</formula>
    </cfRule>
    <cfRule type="expression" dxfId="2301" priority="44349">
      <formula>$B1168="Descargado"</formula>
    </cfRule>
    <cfRule type="expression" dxfId="2298" priority="44352">
      <formula>$B1168="Cancelado"</formula>
    </cfRule>
    <cfRule type="expression" dxfId="2" priority="44353">
      <formula>$B1168="Confirmado"</formula>
    </cfRule>
    <cfRule type="expression" dxfId="2296" priority="44354">
      <formula>$B1168="Solicitado"</formula>
    </cfRule>
    <cfRule type="expression" dxfId="2299" priority="44351">
      <formula>$B1168="Cargado"</formula>
    </cfRule>
  </conditionalFormatting>
  <conditionalFormatting sqref="E1169">
    <cfRule type="expression" dxfId="2302" priority="44212">
      <formula>$B1169="Liberado"</formula>
    </cfRule>
    <cfRule type="expression" dxfId="2295" priority="44195">
      <formula>$B1169="Arribado"</formula>
    </cfRule>
    <cfRule type="expression" dxfId="2" priority="44193">
      <formula>$B1169="Confirmado"</formula>
    </cfRule>
    <cfRule type="expression" dxfId="2298" priority="44192">
      <formula>$B1169="Cancelado"</formula>
    </cfRule>
    <cfRule type="expression" dxfId="2299" priority="44191">
      <formula>$B1169="Cargado"</formula>
    </cfRule>
    <cfRule type="expression" dxfId="2300" priority="44190">
      <formula>$B1169="Frontera"</formula>
    </cfRule>
    <cfRule type="expression" dxfId="2301" priority="44189">
      <formula>$B1169="Descargado"</formula>
    </cfRule>
    <cfRule type="expression" dxfId="2302" priority="44188">
      <formula>$B1169="Liberado"</formula>
    </cfRule>
    <cfRule type="expression" dxfId="2296" priority="44194">
      <formula>$B1169="Solicitado"</formula>
    </cfRule>
    <cfRule type="expression" dxfId="2295" priority="44219">
      <formula>$B1169="Arribado"</formula>
    </cfRule>
    <cfRule type="expression" dxfId="2296" priority="44218">
      <formula>$B1169="Solicitado"</formula>
    </cfRule>
    <cfRule type="expression" dxfId="2" priority="44217">
      <formula>$B1169="Confirmado"</formula>
    </cfRule>
    <cfRule type="expression" dxfId="2298" priority="44216">
      <formula>$B1169="Cancelado"</formula>
    </cfRule>
    <cfRule type="expression" dxfId="2299" priority="44215">
      <formula>$B1169="Cargado"</formula>
    </cfRule>
    <cfRule type="expression" dxfId="2300" priority="44214">
      <formula>$B1169="Frontera"</formula>
    </cfRule>
    <cfRule type="expression" dxfId="2301" priority="44213">
      <formula>$B1169="Descargado"</formula>
    </cfRule>
  </conditionalFormatting>
  <conditionalFormatting sqref="E1170">
    <cfRule type="expression" dxfId="2296" priority="44090">
      <formula>$B1170="Solicitado"</formula>
    </cfRule>
    <cfRule type="expression" dxfId="2302" priority="44060">
      <formula>$B1170="Liberado"</formula>
    </cfRule>
    <cfRule type="expression" dxfId="2301" priority="44061">
      <formula>$B1170="Descargado"</formula>
    </cfRule>
    <cfRule type="expression" dxfId="2300" priority="44062">
      <formula>$B1170="Frontera"</formula>
    </cfRule>
    <cfRule type="expression" dxfId="2299" priority="44063">
      <formula>$B1170="Cargado"</formula>
    </cfRule>
    <cfRule type="expression" dxfId="2298" priority="44064">
      <formula>$B1170="Cancelado"</formula>
    </cfRule>
    <cfRule type="expression" dxfId="2302" priority="44084">
      <formula>$B1170="Liberado"</formula>
    </cfRule>
    <cfRule type="expression" dxfId="2301" priority="44085">
      <formula>$B1170="Descargado"</formula>
    </cfRule>
    <cfRule type="expression" dxfId="2" priority="44089">
      <formula>$B1170="Confirmado"</formula>
    </cfRule>
    <cfRule type="expression" dxfId="2295" priority="44091">
      <formula>$B1170="Arribado"</formula>
    </cfRule>
    <cfRule type="expression" dxfId="2300" priority="44086">
      <formula>$B1170="Frontera"</formula>
    </cfRule>
    <cfRule type="expression" dxfId="2299" priority="44087">
      <formula>$B1170="Cargado"</formula>
    </cfRule>
    <cfRule type="expression" dxfId="2298" priority="44088">
      <formula>$B1170="Cancelado"</formula>
    </cfRule>
    <cfRule type="expression" dxfId="2295" priority="44067">
      <formula>$B1170="Arribado"</formula>
    </cfRule>
    <cfRule type="expression" dxfId="2296" priority="44066">
      <formula>$B1170="Solicitado"</formula>
    </cfRule>
    <cfRule type="expression" dxfId="2" priority="44065">
      <formula>$B1170="Confirmado"</formula>
    </cfRule>
  </conditionalFormatting>
  <conditionalFormatting sqref="E1171">
    <cfRule type="expression" dxfId="2296" priority="43946">
      <formula>$B1171="Solicitado"</formula>
    </cfRule>
    <cfRule type="expression" dxfId="2" priority="43945">
      <formula>$B1171="Confirmado"</formula>
    </cfRule>
    <cfRule type="expression" dxfId="2298" priority="43944">
      <formula>$B1171="Cancelado"</formula>
    </cfRule>
    <cfRule type="expression" dxfId="2299" priority="43943">
      <formula>$B1171="Cargado"</formula>
    </cfRule>
    <cfRule type="expression" dxfId="2295" priority="43947">
      <formula>$B1171="Arribado"</formula>
    </cfRule>
    <cfRule type="expression" dxfId="2300" priority="43918">
      <formula>$B1171="Frontera"</formula>
    </cfRule>
    <cfRule type="expression" dxfId="2" priority="43921">
      <formula>$B1171="Confirmado"</formula>
    </cfRule>
    <cfRule type="expression" dxfId="2296" priority="43922">
      <formula>$B1171="Solicitado"</formula>
    </cfRule>
    <cfRule type="expression" dxfId="2300" priority="43942">
      <formula>$B1171="Frontera"</formula>
    </cfRule>
    <cfRule type="expression" dxfId="2301" priority="43941">
      <formula>$B1171="Descargado"</formula>
    </cfRule>
    <cfRule type="expression" dxfId="2302" priority="43940">
      <formula>$B1171="Liberado"</formula>
    </cfRule>
    <cfRule type="expression" dxfId="2302" priority="43916">
      <formula>$B1171="Liberado"</formula>
    </cfRule>
    <cfRule type="expression" dxfId="2295" priority="43923">
      <formula>$B1171="Arribado"</formula>
    </cfRule>
    <cfRule type="expression" dxfId="2299" priority="43919">
      <formula>$B1171="Cargado"</formula>
    </cfRule>
    <cfRule type="expression" dxfId="2298" priority="43920">
      <formula>$B1171="Cancelado"</formula>
    </cfRule>
    <cfRule type="expression" dxfId="2301" priority="43917">
      <formula>$B1171="Descargado"</formula>
    </cfRule>
  </conditionalFormatting>
  <conditionalFormatting sqref="E1172">
    <cfRule type="expression" dxfId="2299" priority="43751">
      <formula>$B1172="Cargado"</formula>
    </cfRule>
    <cfRule type="expression" dxfId="2300" priority="43750">
      <formula>$B1172="Frontera"</formula>
    </cfRule>
    <cfRule type="expression" dxfId="2296" priority="43778">
      <formula>$B1172="Solicitado"</formula>
    </cfRule>
    <cfRule type="expression" dxfId="2" priority="43777">
      <formula>$B1172="Confirmado"</formula>
    </cfRule>
    <cfRule type="expression" dxfId="2298" priority="43776">
      <formula>$B1172="Cancelado"</formula>
    </cfRule>
    <cfRule type="expression" dxfId="2299" priority="43775">
      <formula>$B1172="Cargado"</formula>
    </cfRule>
    <cfRule type="expression" dxfId="2300" priority="43774">
      <formula>$B1172="Frontera"</formula>
    </cfRule>
    <cfRule type="expression" dxfId="2301" priority="43773">
      <formula>$B1172="Descargado"</formula>
    </cfRule>
    <cfRule type="expression" dxfId="2" priority="43753">
      <formula>$B1172="Confirmado"</formula>
    </cfRule>
    <cfRule type="expression" dxfId="2302" priority="43772">
      <formula>$B1172="Liberado"</formula>
    </cfRule>
    <cfRule type="expression" dxfId="2295" priority="43779">
      <formula>$B1172="Arribado"</formula>
    </cfRule>
    <cfRule type="expression" dxfId="2301" priority="43749">
      <formula>$B1172="Descargado"</formula>
    </cfRule>
    <cfRule type="expression" dxfId="2295" priority="43755">
      <formula>$B1172="Arribado"</formula>
    </cfRule>
    <cfRule type="expression" dxfId="2296" priority="43754">
      <formula>$B1172="Solicitado"</formula>
    </cfRule>
    <cfRule type="expression" dxfId="2298" priority="43752">
      <formula>$B1172="Cancelado"</formula>
    </cfRule>
    <cfRule type="expression" dxfId="2302" priority="43748">
      <formula>$B1172="Liberado"</formula>
    </cfRule>
  </conditionalFormatting>
  <conditionalFormatting sqref="E1173:E1176">
    <cfRule type="expression" dxfId="2298" priority="43504">
      <formula>$B1173="Cancelado"</formula>
    </cfRule>
    <cfRule type="expression" dxfId="2299" priority="43503">
      <formula>$B1173="Cargado"</formula>
    </cfRule>
    <cfRule type="expression" dxfId="2301" priority="43501">
      <formula>$B1173="Descargado"</formula>
    </cfRule>
    <cfRule type="expression" dxfId="2302" priority="43500">
      <formula>$B1173="Liberado"</formula>
    </cfRule>
    <cfRule type="expression" dxfId="2301" priority="43477">
      <formula>$B1173="Descargado"</formula>
    </cfRule>
    <cfRule type="expression" dxfId="2302" priority="43476">
      <formula>$B1173="Liberado"</formula>
    </cfRule>
    <cfRule type="expression" dxfId="2299" priority="43479">
      <formula>$B1173="Cargado"</formula>
    </cfRule>
    <cfRule type="expression" dxfId="2295" priority="43483">
      <formula>$B1173="Arribado"</formula>
    </cfRule>
    <cfRule type="expression" dxfId="2296" priority="43482">
      <formula>$B1173="Solicitado"</formula>
    </cfRule>
    <cfRule type="expression" dxfId="2" priority="43481">
      <formula>$B1173="Confirmado"</formula>
    </cfRule>
    <cfRule type="expression" dxfId="2298" priority="43480">
      <formula>$B1173="Cancelado"</formula>
    </cfRule>
    <cfRule type="expression" dxfId="2300" priority="43502">
      <formula>$B1173="Frontera"</formula>
    </cfRule>
    <cfRule type="expression" dxfId="2300" priority="43478">
      <formula>$B1173="Frontera"</formula>
    </cfRule>
    <cfRule type="expression" dxfId="2295" priority="43507">
      <formula>$B1173="Arribado"</formula>
    </cfRule>
    <cfRule type="expression" dxfId="2296" priority="43506">
      <formula>$B1173="Solicitado"</formula>
    </cfRule>
    <cfRule type="expression" dxfId="2" priority="43505">
      <formula>$B1173="Confirmado"</formula>
    </cfRule>
  </conditionalFormatting>
  <conditionalFormatting sqref="E1177">
    <cfRule type="expression" dxfId="2298" priority="43336">
      <formula>$B1177="Cancelado"</formula>
    </cfRule>
    <cfRule type="expression" dxfId="2" priority="43337">
      <formula>$B1177="Confirmado"</formula>
    </cfRule>
    <cfRule type="expression" dxfId="2299" priority="43335">
      <formula>$B1177="Cargado"</formula>
    </cfRule>
    <cfRule type="expression" dxfId="2" priority="43361">
      <formula>$B1177="Confirmado"</formula>
    </cfRule>
    <cfRule type="expression" dxfId="2302" priority="43356">
      <formula>$B1177="Liberado"</formula>
    </cfRule>
    <cfRule type="expression" dxfId="2301" priority="43357">
      <formula>$B1177="Descargado"</formula>
    </cfRule>
    <cfRule type="expression" dxfId="2300" priority="43334">
      <formula>$B1177="Frontera"</formula>
    </cfRule>
    <cfRule type="expression" dxfId="2302" priority="43332">
      <formula>$B1177="Liberado"</formula>
    </cfRule>
    <cfRule type="expression" dxfId="2295" priority="43339">
      <formula>$B1177="Arribado"</formula>
    </cfRule>
    <cfRule type="expression" dxfId="2296" priority="43338">
      <formula>$B1177="Solicitado"</formula>
    </cfRule>
    <cfRule type="expression" dxfId="2300" priority="43358">
      <formula>$B1177="Frontera"</formula>
    </cfRule>
    <cfRule type="expression" dxfId="2299" priority="43359">
      <formula>$B1177="Cargado"</formula>
    </cfRule>
    <cfRule type="expression" dxfId="2298" priority="43360">
      <formula>$B1177="Cancelado"</formula>
    </cfRule>
    <cfRule type="expression" dxfId="2296" priority="43362">
      <formula>$B1177="Solicitado"</formula>
    </cfRule>
    <cfRule type="expression" dxfId="2301" priority="43333">
      <formula>$B1177="Descargado"</formula>
    </cfRule>
    <cfRule type="expression" dxfId="2295" priority="43363">
      <formula>$B1177="Arribado"</formula>
    </cfRule>
  </conditionalFormatting>
  <conditionalFormatting sqref="E1178">
    <cfRule type="expression" dxfId="2295" priority="43171">
      <formula>$B1178="Arribado"</formula>
    </cfRule>
    <cfRule type="expression" dxfId="2298" priority="43144">
      <formula>$B1178="Cancelado"</formula>
    </cfRule>
    <cfRule type="expression" dxfId="2295" priority="43147">
      <formula>$B1178="Arribado"</formula>
    </cfRule>
    <cfRule type="expression" dxfId="2296" priority="43146">
      <formula>$B1178="Solicitado"</formula>
    </cfRule>
    <cfRule type="expression" dxfId="2" priority="43145">
      <formula>$B1178="Confirmado"</formula>
    </cfRule>
    <cfRule type="expression" dxfId="2299" priority="43143">
      <formula>$B1178="Cargado"</formula>
    </cfRule>
    <cfRule type="expression" dxfId="2300" priority="43142">
      <formula>$B1178="Frontera"</formula>
    </cfRule>
    <cfRule type="expression" dxfId="2301" priority="43141">
      <formula>$B1178="Descargado"</formula>
    </cfRule>
    <cfRule type="expression" dxfId="2302" priority="43140">
      <formula>$B1178="Liberado"</formula>
    </cfRule>
    <cfRule type="expression" dxfId="2302" priority="43164">
      <formula>$B1178="Liberado"</formula>
    </cfRule>
    <cfRule type="expression" dxfId="2301" priority="43165">
      <formula>$B1178="Descargado"</formula>
    </cfRule>
    <cfRule type="expression" dxfId="2300" priority="43166">
      <formula>$B1178="Frontera"</formula>
    </cfRule>
    <cfRule type="expression" dxfId="2299" priority="43167">
      <formula>$B1178="Cargado"</formula>
    </cfRule>
    <cfRule type="expression" dxfId="2298" priority="43168">
      <formula>$B1178="Cancelado"</formula>
    </cfRule>
    <cfRule type="expression" dxfId="2" priority="43169">
      <formula>$B1178="Confirmado"</formula>
    </cfRule>
    <cfRule type="expression" dxfId="2296" priority="43170">
      <formula>$B1178="Solicitado"</formula>
    </cfRule>
  </conditionalFormatting>
  <conditionalFormatting sqref="E1179">
    <cfRule type="expression" dxfId="2300" priority="43054">
      <formula>$B1179="Frontera"</formula>
    </cfRule>
    <cfRule type="expression" dxfId="2301" priority="43053">
      <formula>$B1179="Descargado"</formula>
    </cfRule>
    <cfRule type="expression" dxfId="2302" priority="43052">
      <formula>$B1179="Liberado"</formula>
    </cfRule>
    <cfRule type="expression" dxfId="2296" priority="43034">
      <formula>$B1179="Solicitado"</formula>
    </cfRule>
    <cfRule type="expression" dxfId="2295" priority="43035">
      <formula>$B1179="Arribado"</formula>
    </cfRule>
    <cfRule type="expression" dxfId="2302" priority="43028">
      <formula>$B1179="Liberado"</formula>
    </cfRule>
    <cfRule type="expression" dxfId="2301" priority="43029">
      <formula>$B1179="Descargado"</formula>
    </cfRule>
    <cfRule type="expression" dxfId="2299" priority="43031">
      <formula>$B1179="Cargado"</formula>
    </cfRule>
    <cfRule type="expression" dxfId="2298" priority="43032">
      <formula>$B1179="Cancelado"</formula>
    </cfRule>
    <cfRule type="expression" dxfId="2" priority="43033">
      <formula>$B1179="Confirmado"</formula>
    </cfRule>
    <cfRule type="expression" dxfId="2295" priority="43059">
      <formula>$B1179="Arribado"</formula>
    </cfRule>
    <cfRule type="expression" dxfId="2300" priority="43030">
      <formula>$B1179="Frontera"</formula>
    </cfRule>
    <cfRule type="expression" dxfId="2296" priority="43058">
      <formula>$B1179="Solicitado"</formula>
    </cfRule>
    <cfRule type="expression" dxfId="2" priority="43057">
      <formula>$B1179="Confirmado"</formula>
    </cfRule>
    <cfRule type="expression" dxfId="2298" priority="43056">
      <formula>$B1179="Cancelado"</formula>
    </cfRule>
    <cfRule type="expression" dxfId="2299" priority="43055">
      <formula>$B1179="Cargado"</formula>
    </cfRule>
  </conditionalFormatting>
  <conditionalFormatting sqref="E1180">
    <cfRule type="expression" dxfId="2301" priority="42901">
      <formula>$B1180="Descargado"</formula>
    </cfRule>
    <cfRule type="expression" dxfId="2296" priority="42930">
      <formula>$B1180="Solicitado"</formula>
    </cfRule>
    <cfRule type="expression" dxfId="2295" priority="42931">
      <formula>$B1180="Arribado"</formula>
    </cfRule>
    <cfRule type="expression" dxfId="2" priority="42929">
      <formula>$B1180="Confirmado"</formula>
    </cfRule>
    <cfRule type="expression" dxfId="2302" priority="42900">
      <formula>$B1180="Liberado"</formula>
    </cfRule>
    <cfRule type="expression" dxfId="2300" priority="42902">
      <formula>$B1180="Frontera"</formula>
    </cfRule>
    <cfRule type="expression" dxfId="2299" priority="42903">
      <formula>$B1180="Cargado"</formula>
    </cfRule>
    <cfRule type="expression" dxfId="2298" priority="42904">
      <formula>$B1180="Cancelado"</formula>
    </cfRule>
    <cfRule type="expression" dxfId="2" priority="42905">
      <formula>$B1180="Confirmado"</formula>
    </cfRule>
    <cfRule type="expression" dxfId="2296" priority="42906">
      <formula>$B1180="Solicitado"</formula>
    </cfRule>
    <cfRule type="expression" dxfId="2295" priority="42907">
      <formula>$B1180="Arribado"</formula>
    </cfRule>
    <cfRule type="expression" dxfId="2302" priority="42924">
      <formula>$B1180="Liberado"</formula>
    </cfRule>
    <cfRule type="expression" dxfId="2301" priority="42925">
      <formula>$B1180="Descargado"</formula>
    </cfRule>
    <cfRule type="expression" dxfId="2300" priority="42926">
      <formula>$B1180="Frontera"</formula>
    </cfRule>
    <cfRule type="expression" dxfId="2299" priority="42927">
      <formula>$B1180="Cargado"</formula>
    </cfRule>
    <cfRule type="expression" dxfId="2298" priority="42928">
      <formula>$B1180="Cancelado"</formula>
    </cfRule>
  </conditionalFormatting>
  <conditionalFormatting sqref="E1181">
    <cfRule type="expression" dxfId="2300" priority="42766">
      <formula>$B1181="Frontera"</formula>
    </cfRule>
    <cfRule type="expression" dxfId="2299" priority="42767">
      <formula>$B1181="Cargado"</formula>
    </cfRule>
    <cfRule type="expression" dxfId="2295" priority="42795">
      <formula>$B1181="Arribado"</formula>
    </cfRule>
    <cfRule type="expression" dxfId="2296" priority="42770">
      <formula>$B1181="Solicitado"</formula>
    </cfRule>
    <cfRule type="expression" dxfId="2295" priority="42771">
      <formula>$B1181="Arribado"</formula>
    </cfRule>
    <cfRule type="expression" dxfId="2302" priority="42788">
      <formula>$B1181="Liberado"</formula>
    </cfRule>
    <cfRule type="expression" dxfId="2301" priority="42789">
      <formula>$B1181="Descargado"</formula>
    </cfRule>
    <cfRule type="expression" dxfId="2299" priority="42791">
      <formula>$B1181="Cargado"</formula>
    </cfRule>
    <cfRule type="expression" dxfId="2298" priority="42792">
      <formula>$B1181="Cancelado"</formula>
    </cfRule>
    <cfRule type="expression" dxfId="2" priority="42793">
      <formula>$B1181="Confirmado"</formula>
    </cfRule>
    <cfRule type="expression" dxfId="2298" priority="42768">
      <formula>$B1181="Cancelado"</formula>
    </cfRule>
    <cfRule type="expression" dxfId="2296" priority="42794">
      <formula>$B1181="Solicitado"</formula>
    </cfRule>
    <cfRule type="expression" dxfId="2" priority="42769">
      <formula>$B1181="Confirmado"</formula>
    </cfRule>
    <cfRule type="expression" dxfId="2300" priority="42790">
      <formula>$B1181="Frontera"</formula>
    </cfRule>
    <cfRule type="expression" dxfId="2302" priority="42764">
      <formula>$B1181="Liberado"</formula>
    </cfRule>
    <cfRule type="expression" dxfId="2301" priority="42765">
      <formula>$B1181="Descargado"</formula>
    </cfRule>
  </conditionalFormatting>
  <conditionalFormatting sqref="E1182:E1187">
    <cfRule type="expression" dxfId="2" priority="42417">
      <formula>$B1182="Confirmado"</formula>
    </cfRule>
    <cfRule type="expression" dxfId="2299" priority="42439">
      <formula>$B1182="Cargado"</formula>
    </cfRule>
    <cfRule type="expression" dxfId="2298" priority="42416">
      <formula>$B1182="Cancelado"</formula>
    </cfRule>
    <cfRule type="expression" dxfId="2296" priority="42418">
      <formula>$B1182="Solicitado"</formula>
    </cfRule>
    <cfRule type="expression" dxfId="2295" priority="42419">
      <formula>$B1182="Arribado"</formula>
    </cfRule>
    <cfRule type="expression" dxfId="2299" priority="42415">
      <formula>$B1182="Cargado"</formula>
    </cfRule>
    <cfRule type="expression" dxfId="2298" priority="42440">
      <formula>$B1182="Cancelado"</formula>
    </cfRule>
    <cfRule type="expression" dxfId="2301" priority="42413">
      <formula>$B1182="Descargado"</formula>
    </cfRule>
    <cfRule type="expression" dxfId="2300" priority="42414">
      <formula>$B1182="Frontera"</formula>
    </cfRule>
    <cfRule type="expression" dxfId="2" priority="42441">
      <formula>$B1182="Confirmado"</formula>
    </cfRule>
    <cfRule type="expression" dxfId="2296" priority="42442">
      <formula>$B1182="Solicitado"</formula>
    </cfRule>
    <cfRule type="expression" dxfId="2295" priority="42443">
      <formula>$B1182="Arribado"</formula>
    </cfRule>
    <cfRule type="expression" dxfId="2302" priority="42412">
      <formula>$B1182="Liberado"</formula>
    </cfRule>
    <cfRule type="expression" dxfId="2300" priority="42438">
      <formula>$B1182="Frontera"</formula>
    </cfRule>
    <cfRule type="expression" dxfId="2301" priority="42437">
      <formula>$B1182="Descargado"</formula>
    </cfRule>
    <cfRule type="expression" dxfId="2302" priority="42436">
      <formula>$B1182="Liberado"</formula>
    </cfRule>
  </conditionalFormatting>
  <conditionalFormatting sqref="E1188">
    <cfRule type="expression" dxfId="2295" priority="42275">
      <formula>$B1188="Arribado"</formula>
    </cfRule>
    <cfRule type="expression" dxfId="2299" priority="42295">
      <formula>$B1188="Cargado"</formula>
    </cfRule>
    <cfRule type="expression" dxfId="2300" priority="42294">
      <formula>$B1188="Frontera"</formula>
    </cfRule>
    <cfRule type="expression" dxfId="2299" priority="42271">
      <formula>$B1188="Cargado"</formula>
    </cfRule>
    <cfRule type="expression" dxfId="2301" priority="42293">
      <formula>$B1188="Descargado"</formula>
    </cfRule>
    <cfRule type="expression" dxfId="2296" priority="42298">
      <formula>$B1188="Solicitado"</formula>
    </cfRule>
    <cfRule type="expression" dxfId="2302" priority="42292">
      <formula>$B1188="Liberado"</formula>
    </cfRule>
    <cfRule type="expression" dxfId="2300" priority="42270">
      <formula>$B1188="Frontera"</formula>
    </cfRule>
    <cfRule type="expression" dxfId="2296" priority="42274">
      <formula>$B1188="Solicitado"</formula>
    </cfRule>
    <cfRule type="expression" dxfId="2298" priority="42296">
      <formula>$B1188="Cancelado"</formula>
    </cfRule>
    <cfRule type="expression" dxfId="2" priority="42297">
      <formula>$B1188="Confirmado"</formula>
    </cfRule>
    <cfRule type="expression" dxfId="2" priority="42273">
      <formula>$B1188="Confirmado"</formula>
    </cfRule>
    <cfRule type="expression" dxfId="2302" priority="42268">
      <formula>$B1188="Liberado"</formula>
    </cfRule>
    <cfRule type="expression" dxfId="2298" priority="42272">
      <formula>$B1188="Cancelado"</formula>
    </cfRule>
    <cfRule type="expression" dxfId="2301" priority="42269">
      <formula>$B1188="Descargado"</formula>
    </cfRule>
    <cfRule type="expression" dxfId="2295" priority="42299">
      <formula>$B1188="Arribado"</formula>
    </cfRule>
  </conditionalFormatting>
  <conditionalFormatting sqref="E1189">
    <cfRule type="expression" dxfId="2302" priority="42140">
      <formula>$B1189="Liberado"</formula>
    </cfRule>
    <cfRule type="expression" dxfId="2298" priority="42168">
      <formula>$B1189="Cancelado"</formula>
    </cfRule>
    <cfRule type="expression" dxfId="2295" priority="42171">
      <formula>$B1189="Arribado"</formula>
    </cfRule>
    <cfRule type="expression" dxfId="2296" priority="42170">
      <formula>$B1189="Solicitado"</formula>
    </cfRule>
    <cfRule type="expression" dxfId="2" priority="42169">
      <formula>$B1189="Confirmado"</formula>
    </cfRule>
    <cfRule type="expression" dxfId="2299" priority="42167">
      <formula>$B1189="Cargado"</formula>
    </cfRule>
    <cfRule type="expression" dxfId="2301" priority="42165">
      <formula>$B1189="Descargado"</formula>
    </cfRule>
    <cfRule type="expression" dxfId="2302" priority="42164">
      <formula>$B1189="Liberado"</formula>
    </cfRule>
    <cfRule type="expression" dxfId="2300" priority="42166">
      <formula>$B1189="Frontera"</formula>
    </cfRule>
    <cfRule type="expression" dxfId="2296" priority="42146">
      <formula>$B1189="Solicitado"</formula>
    </cfRule>
    <cfRule type="expression" dxfId="2" priority="42145">
      <formula>$B1189="Confirmado"</formula>
    </cfRule>
    <cfRule type="expression" dxfId="2295" priority="42147">
      <formula>$B1189="Arribado"</formula>
    </cfRule>
    <cfRule type="expression" dxfId="2298" priority="42144">
      <formula>$B1189="Cancelado"</formula>
    </cfRule>
    <cfRule type="expression" dxfId="2299" priority="42143">
      <formula>$B1189="Cargado"</formula>
    </cfRule>
    <cfRule type="expression" dxfId="2300" priority="42142">
      <formula>$B1189="Frontera"</formula>
    </cfRule>
    <cfRule type="expression" dxfId="2301" priority="42141">
      <formula>$B1189="Descargado"</formula>
    </cfRule>
  </conditionalFormatting>
  <conditionalFormatting sqref="E1190">
    <cfRule type="expression" dxfId="2302" priority="42012">
      <formula>$B1190="Liberado"</formula>
    </cfRule>
    <cfRule type="expression" dxfId="2301" priority="42013">
      <formula>$B1190="Descargado"</formula>
    </cfRule>
    <cfRule type="expression" dxfId="2300" priority="42038">
      <formula>$B1190="Frontera"</formula>
    </cfRule>
    <cfRule type="expression" dxfId="2299" priority="42039">
      <formula>$B1190="Cargado"</formula>
    </cfRule>
    <cfRule type="expression" dxfId="2296" priority="42042">
      <formula>$B1190="Solicitado"</formula>
    </cfRule>
    <cfRule type="expression" dxfId="2298" priority="42040">
      <formula>$B1190="Cancelado"</formula>
    </cfRule>
    <cfRule type="expression" dxfId="2" priority="42041">
      <formula>$B1190="Confirmado"</formula>
    </cfRule>
    <cfRule type="expression" dxfId="2295" priority="42043">
      <formula>$B1190="Arribado"</formula>
    </cfRule>
    <cfRule type="expression" dxfId="2295" priority="42019">
      <formula>$B1190="Arribado"</formula>
    </cfRule>
    <cfRule type="expression" dxfId="2301" priority="42037">
      <formula>$B1190="Descargado"</formula>
    </cfRule>
    <cfRule type="expression" dxfId="2302" priority="42036">
      <formula>$B1190="Liberado"</formula>
    </cfRule>
    <cfRule type="expression" dxfId="2296" priority="42018">
      <formula>$B1190="Solicitado"</formula>
    </cfRule>
    <cfRule type="expression" dxfId="2300" priority="42014">
      <formula>$B1190="Frontera"</formula>
    </cfRule>
    <cfRule type="expression" dxfId="2299" priority="42015">
      <formula>$B1190="Cargado"</formula>
    </cfRule>
    <cfRule type="expression" dxfId="2298" priority="42016">
      <formula>$B1190="Cancelado"</formula>
    </cfRule>
    <cfRule type="expression" dxfId="2" priority="42017">
      <formula>$B1190="Confirmado"</formula>
    </cfRule>
  </conditionalFormatting>
  <conditionalFormatting sqref="E1191:E1192">
    <cfRule type="expression" dxfId="2296" priority="41866">
      <formula>$B1191="Solicitado"</formula>
    </cfRule>
    <cfRule type="expression" dxfId="2301" priority="41861">
      <formula>$B1191="Descargado"</formula>
    </cfRule>
    <cfRule type="expression" dxfId="2296" priority="41842">
      <formula>$B1191="Solicitado"</formula>
    </cfRule>
    <cfRule type="expression" dxfId="2" priority="41841">
      <formula>$B1191="Confirmado"</formula>
    </cfRule>
    <cfRule type="expression" dxfId="2302" priority="41860">
      <formula>$B1191="Liberado"</formula>
    </cfRule>
    <cfRule type="expression" dxfId="2300" priority="41862">
      <formula>$B1191="Frontera"</formula>
    </cfRule>
    <cfRule type="expression" dxfId="2298" priority="41840">
      <formula>$B1191="Cancelado"</formula>
    </cfRule>
    <cfRule type="expression" dxfId="2295" priority="41843">
      <formula>$B1191="Arribado"</formula>
    </cfRule>
    <cfRule type="expression" dxfId="2299" priority="41863">
      <formula>$B1191="Cargado"</formula>
    </cfRule>
    <cfRule type="expression" dxfId="2298" priority="41864">
      <formula>$B1191="Cancelado"</formula>
    </cfRule>
    <cfRule type="expression" dxfId="2300" priority="41838">
      <formula>$B1191="Frontera"</formula>
    </cfRule>
    <cfRule type="expression" dxfId="2301" priority="41837">
      <formula>$B1191="Descargado"</formula>
    </cfRule>
    <cfRule type="expression" dxfId="2302" priority="41836">
      <formula>$B1191="Liberado"</formula>
    </cfRule>
    <cfRule type="expression" dxfId="2" priority="41865">
      <formula>$B1191="Confirmado"</formula>
    </cfRule>
    <cfRule type="expression" dxfId="2295" priority="41867">
      <formula>$B1191="Arribado"</formula>
    </cfRule>
    <cfRule type="expression" dxfId="2299" priority="41839">
      <formula>$B1191="Cargado"</formula>
    </cfRule>
  </conditionalFormatting>
  <conditionalFormatting sqref="E1193">
    <cfRule type="expression" dxfId="2296" priority="41682">
      <formula>$B1193="Solicitado"</formula>
    </cfRule>
    <cfRule type="expression" dxfId="2" priority="41681">
      <formula>$B1193="Confirmado"</formula>
    </cfRule>
    <cfRule type="expression" dxfId="2298" priority="41680">
      <formula>$B1193="Cancelado"</formula>
    </cfRule>
    <cfRule type="expression" dxfId="2299" priority="41679">
      <formula>$B1193="Cargado"</formula>
    </cfRule>
    <cfRule type="expression" dxfId="2300" priority="41678">
      <formula>$B1193="Frontera"</formula>
    </cfRule>
    <cfRule type="expression" dxfId="2301" priority="41677">
      <formula>$B1193="Descargado"</formula>
    </cfRule>
    <cfRule type="expression" dxfId="2302" priority="41676">
      <formula>$B1193="Liberado"</formula>
    </cfRule>
    <cfRule type="expression" dxfId="2300" priority="41702">
      <formula>$B1193="Frontera"</formula>
    </cfRule>
    <cfRule type="expression" dxfId="2295" priority="41707">
      <formula>$B1193="Arribado"</formula>
    </cfRule>
    <cfRule type="expression" dxfId="2296" priority="41706">
      <formula>$B1193="Solicitado"</formula>
    </cfRule>
    <cfRule type="expression" dxfId="2" priority="41705">
      <formula>$B1193="Confirmado"</formula>
    </cfRule>
    <cfRule type="expression" dxfId="2298" priority="41704">
      <formula>$B1193="Cancelado"</formula>
    </cfRule>
    <cfRule type="expression" dxfId="2299" priority="41703">
      <formula>$B1193="Cargado"</formula>
    </cfRule>
    <cfRule type="expression" dxfId="2301" priority="41701">
      <formula>$B1193="Descargado"</formula>
    </cfRule>
    <cfRule type="expression" dxfId="2302" priority="41700">
      <formula>$B1193="Liberado"</formula>
    </cfRule>
    <cfRule type="expression" dxfId="2295" priority="41683">
      <formula>$B1193="Arribado"</formula>
    </cfRule>
  </conditionalFormatting>
  <conditionalFormatting sqref="E1194:E1199">
    <cfRule type="expression" dxfId="2" priority="41361">
      <formula>$B1194="Confirmado"</formula>
    </cfRule>
    <cfRule type="expression" dxfId="2298" priority="41360">
      <formula>$B1194="Cancelado"</formula>
    </cfRule>
    <cfRule type="expression" dxfId="2298" priority="41384">
      <formula>$B1194="Cancelado"</formula>
    </cfRule>
    <cfRule type="expression" dxfId="2299" priority="41383">
      <formula>$B1194="Cargado"</formula>
    </cfRule>
    <cfRule type="expression" dxfId="2300" priority="41382">
      <formula>$B1194="Frontera"</formula>
    </cfRule>
    <cfRule type="expression" dxfId="2301" priority="41381">
      <formula>$B1194="Descargado"</formula>
    </cfRule>
    <cfRule type="expression" dxfId="2302" priority="41380">
      <formula>$B1194="Liberado"</formula>
    </cfRule>
    <cfRule type="expression" dxfId="2302" priority="41356">
      <formula>$B1194="Liberado"</formula>
    </cfRule>
    <cfRule type="expression" dxfId="2295" priority="41387">
      <formula>$B1194="Arribado"</formula>
    </cfRule>
    <cfRule type="expression" dxfId="2296" priority="41386">
      <formula>$B1194="Solicitado"</formula>
    </cfRule>
    <cfRule type="expression" dxfId="2" priority="41385">
      <formula>$B1194="Confirmado"</formula>
    </cfRule>
    <cfRule type="expression" dxfId="2300" priority="41358">
      <formula>$B1194="Frontera"</formula>
    </cfRule>
    <cfRule type="expression" dxfId="2301" priority="41357">
      <formula>$B1194="Descargado"</formula>
    </cfRule>
    <cfRule type="expression" dxfId="2299" priority="41359">
      <formula>$B1194="Cargado"</formula>
    </cfRule>
    <cfRule type="expression" dxfId="2296" priority="41362">
      <formula>$B1194="Solicitado"</formula>
    </cfRule>
    <cfRule type="expression" dxfId="2295" priority="41363">
      <formula>$B1194="Arribado"</formula>
    </cfRule>
  </conditionalFormatting>
  <conditionalFormatting sqref="E1200">
    <cfRule type="expression" dxfId="2300" priority="41198">
      <formula>$B1200="Frontera"</formula>
    </cfRule>
    <cfRule type="expression" dxfId="2301" priority="41197">
      <formula>$B1200="Descargado"</formula>
    </cfRule>
    <cfRule type="expression" dxfId="2302" priority="41196">
      <formula>$B1200="Liberado"</formula>
    </cfRule>
    <cfRule type="expression" dxfId="2296" priority="41202">
      <formula>$B1200="Solicitado"</formula>
    </cfRule>
    <cfRule type="expression" dxfId="2" priority="41201">
      <formula>$B1200="Confirmado"</formula>
    </cfRule>
    <cfRule type="expression" dxfId="2298" priority="41200">
      <formula>$B1200="Cancelado"</formula>
    </cfRule>
    <cfRule type="expression" dxfId="2295" priority="41203">
      <formula>$B1200="Arribado"</formula>
    </cfRule>
    <cfRule type="expression" dxfId="2" priority="41225">
      <formula>$B1200="Confirmado"</formula>
    </cfRule>
    <cfRule type="expression" dxfId="2299" priority="41199">
      <formula>$B1200="Cargado"</formula>
    </cfRule>
    <cfRule type="expression" dxfId="2302" priority="41220">
      <formula>$B1200="Liberado"</formula>
    </cfRule>
    <cfRule type="expression" dxfId="2301" priority="41221">
      <formula>$B1200="Descargado"</formula>
    </cfRule>
    <cfRule type="expression" dxfId="2296" priority="41226">
      <formula>$B1200="Solicitado"</formula>
    </cfRule>
    <cfRule type="expression" dxfId="2295" priority="41227">
      <formula>$B1200="Arribado"</formula>
    </cfRule>
    <cfRule type="expression" dxfId="2300" priority="41222">
      <formula>$B1200="Frontera"</formula>
    </cfRule>
    <cfRule type="expression" dxfId="2299" priority="41223">
      <formula>$B1200="Cargado"</formula>
    </cfRule>
    <cfRule type="expression" dxfId="2298" priority="41224">
      <formula>$B1200="Cancelado"</formula>
    </cfRule>
  </conditionalFormatting>
  <conditionalFormatting sqref="E1201">
    <cfRule type="expression" dxfId="2301" priority="40717">
      <formula>$B1201="Descargado"</formula>
    </cfRule>
    <cfRule type="expression" dxfId="2300" priority="40718">
      <formula>$B1201="Frontera"</formula>
    </cfRule>
    <cfRule type="expression" dxfId="2299" priority="40719">
      <formula>$B1201="Cargado"</formula>
    </cfRule>
    <cfRule type="expression" dxfId="2298" priority="40720">
      <formula>$B1201="Cancelado"</formula>
    </cfRule>
    <cfRule type="expression" dxfId="2" priority="40721">
      <formula>$B1201="Confirmado"</formula>
    </cfRule>
    <cfRule type="expression" dxfId="2296" priority="40722">
      <formula>$B1201="Solicitado"</formula>
    </cfRule>
    <cfRule type="expression" dxfId="2295" priority="40723">
      <formula>$B1201="Arribado"</formula>
    </cfRule>
    <cfRule type="expression" dxfId="2295" priority="40747">
      <formula>$B1201="Arribado"</formula>
    </cfRule>
    <cfRule type="expression" dxfId="2301" priority="40741">
      <formula>$B1201="Descargado"</formula>
    </cfRule>
    <cfRule type="expression" dxfId="2296" priority="40746">
      <formula>$B1201="Solicitado"</formula>
    </cfRule>
    <cfRule type="expression" dxfId="2" priority="40745">
      <formula>$B1201="Confirmado"</formula>
    </cfRule>
    <cfRule type="expression" dxfId="2299" priority="40743">
      <formula>$B1201="Cargado"</formula>
    </cfRule>
    <cfRule type="expression" dxfId="2300" priority="40742">
      <formula>$B1201="Frontera"</formula>
    </cfRule>
    <cfRule type="expression" dxfId="2302" priority="40740">
      <formula>$B1201="Liberado"</formula>
    </cfRule>
    <cfRule type="expression" dxfId="2302" priority="40716">
      <formula>$B1201="Liberado"</formula>
    </cfRule>
    <cfRule type="expression" dxfId="2298" priority="40744">
      <formula>$B1201="Cancelado"</formula>
    </cfRule>
  </conditionalFormatting>
  <conditionalFormatting sqref="E1202 E1204">
    <cfRule type="expression" dxfId="2302" priority="41036">
      <formula>$B1202="Liberado"</formula>
    </cfRule>
    <cfRule type="expression" dxfId="2302" priority="41060">
      <formula>$B1202="Liberado"</formula>
    </cfRule>
    <cfRule type="expression" dxfId="2301" priority="41037">
      <formula>$B1202="Descargado"</formula>
    </cfRule>
    <cfRule type="expression" dxfId="2300" priority="41038">
      <formula>$B1202="Frontera"</formula>
    </cfRule>
    <cfRule type="expression" dxfId="2301" priority="41061">
      <formula>$B1202="Descargado"</formula>
    </cfRule>
    <cfRule type="expression" dxfId="2300" priority="41062">
      <formula>$B1202="Frontera"</formula>
    </cfRule>
    <cfRule type="expression" dxfId="2299" priority="41063">
      <formula>$B1202="Cargado"</formula>
    </cfRule>
    <cfRule type="expression" dxfId="2296" priority="41042">
      <formula>$B1202="Solicitado"</formula>
    </cfRule>
    <cfRule type="expression" dxfId="2299" priority="41039">
      <formula>$B1202="Cargado"</formula>
    </cfRule>
    <cfRule type="expression" dxfId="2" priority="41065">
      <formula>$B1202="Confirmado"</formula>
    </cfRule>
    <cfRule type="expression" dxfId="2296" priority="41066">
      <formula>$B1202="Solicitado"</formula>
    </cfRule>
    <cfRule type="expression" dxfId="2295" priority="41067">
      <formula>$B1202="Arribado"</formula>
    </cfRule>
    <cfRule type="expression" dxfId="2298" priority="41040">
      <formula>$B1202="Cancelado"</formula>
    </cfRule>
    <cfRule type="expression" dxfId="2" priority="41041">
      <formula>$B1202="Confirmado"</formula>
    </cfRule>
    <cfRule type="expression" dxfId="2295" priority="41043">
      <formula>$B1202="Arribado"</formula>
    </cfRule>
    <cfRule type="expression" dxfId="2298" priority="41064">
      <formula>$B1202="Cancelado"</formula>
    </cfRule>
  </conditionalFormatting>
  <conditionalFormatting sqref="E1203">
    <cfRule type="expression" dxfId="2300" priority="39758">
      <formula>$B1203="Frontera"</formula>
    </cfRule>
    <cfRule type="expression" dxfId="2301" priority="39757">
      <formula>$B1203="Descargado"</formula>
    </cfRule>
    <cfRule type="expression" dxfId="2302" priority="39756">
      <formula>$B1203="Liberado"</formula>
    </cfRule>
    <cfRule type="expression" dxfId="2" priority="39785">
      <formula>$B1203="Confirmado"</formula>
    </cfRule>
    <cfRule type="expression" dxfId="2295" priority="39763">
      <formula>$B1203="Arribado"</formula>
    </cfRule>
    <cfRule type="expression" dxfId="2296" priority="39786">
      <formula>$B1203="Solicitado"</formula>
    </cfRule>
    <cfRule type="expression" dxfId="2295" priority="39787">
      <formula>$B1203="Arribado"</formula>
    </cfRule>
    <cfRule type="expression" dxfId="2296" priority="39762">
      <formula>$B1203="Solicitado"</formula>
    </cfRule>
    <cfRule type="expression" dxfId="2298" priority="39760">
      <formula>$B1203="Cancelado"</formula>
    </cfRule>
    <cfRule type="expression" dxfId="2299" priority="39759">
      <formula>$B1203="Cargado"</formula>
    </cfRule>
    <cfRule type="expression" dxfId="2302" priority="39780">
      <formula>$B1203="Liberado"</formula>
    </cfRule>
    <cfRule type="expression" dxfId="2301" priority="39781">
      <formula>$B1203="Descargado"</formula>
    </cfRule>
    <cfRule type="expression" dxfId="2299" priority="39783">
      <formula>$B1203="Cargado"</formula>
    </cfRule>
    <cfRule type="expression" dxfId="2298" priority="39784">
      <formula>$B1203="Cancelado"</formula>
    </cfRule>
    <cfRule type="expression" dxfId="2300" priority="39782">
      <formula>$B1203="Frontera"</formula>
    </cfRule>
    <cfRule type="expression" dxfId="2" priority="39761">
      <formula>$B1203="Confirmado"</formula>
    </cfRule>
  </conditionalFormatting>
  <conditionalFormatting sqref="E1205">
    <cfRule type="expression" dxfId="2298" priority="40584">
      <formula>$B1205="Cancelado"</formula>
    </cfRule>
    <cfRule type="expression" dxfId="2299" priority="40583">
      <formula>$B1205="Cargado"</formula>
    </cfRule>
    <cfRule type="expression" dxfId="2300" priority="40582">
      <formula>$B1205="Frontera"</formula>
    </cfRule>
    <cfRule type="expression" dxfId="2301" priority="40581">
      <formula>$B1205="Descargado"</formula>
    </cfRule>
    <cfRule type="expression" dxfId="2302" priority="40580">
      <formula>$B1205="Liberado"</formula>
    </cfRule>
    <cfRule type="expression" dxfId="2" priority="40561">
      <formula>$B1205="Confirmado"</formula>
    </cfRule>
    <cfRule type="expression" dxfId="2298" priority="40560">
      <formula>$B1205="Cancelado"</formula>
    </cfRule>
    <cfRule type="expression" dxfId="2299" priority="40559">
      <formula>$B1205="Cargado"</formula>
    </cfRule>
    <cfRule type="expression" dxfId="2300" priority="40558">
      <formula>$B1205="Frontera"</formula>
    </cfRule>
    <cfRule type="expression" dxfId="2301" priority="40557">
      <formula>$B1205="Descargado"</formula>
    </cfRule>
    <cfRule type="expression" dxfId="2295" priority="40587">
      <formula>$B1205="Arribado"</formula>
    </cfRule>
    <cfRule type="expression" dxfId="2" priority="40585">
      <formula>$B1205="Confirmado"</formula>
    </cfRule>
    <cfRule type="expression" dxfId="2302" priority="40556">
      <formula>$B1205="Liberado"</formula>
    </cfRule>
    <cfRule type="expression" dxfId="2296" priority="40586">
      <formula>$B1205="Solicitado"</formula>
    </cfRule>
    <cfRule type="expression" dxfId="2295" priority="40563">
      <formula>$B1205="Arribado"</formula>
    </cfRule>
    <cfRule type="expression" dxfId="2296" priority="40562">
      <formula>$B1205="Solicitado"</formula>
    </cfRule>
  </conditionalFormatting>
  <conditionalFormatting sqref="E1206">
    <cfRule type="expression" dxfId="2302" priority="39900">
      <formula>$B1206="Liberado"</formula>
    </cfRule>
    <cfRule type="expression" dxfId="2295" priority="39907">
      <formula>$B1206="Arribado"</formula>
    </cfRule>
    <cfRule type="expression" dxfId="2296" priority="39906">
      <formula>$B1206="Solicitado"</formula>
    </cfRule>
    <cfRule type="expression" dxfId="2" priority="39905">
      <formula>$B1206="Confirmado"</formula>
    </cfRule>
    <cfRule type="expression" dxfId="2295" priority="39931">
      <formula>$B1206="Arribado"</formula>
    </cfRule>
    <cfRule type="expression" dxfId="2296" priority="39930">
      <formula>$B1206="Solicitado"</formula>
    </cfRule>
    <cfRule type="expression" dxfId="2" priority="39929">
      <formula>$B1206="Confirmado"</formula>
    </cfRule>
    <cfRule type="expression" dxfId="2298" priority="39928">
      <formula>$B1206="Cancelado"</formula>
    </cfRule>
    <cfRule type="expression" dxfId="2299" priority="39927">
      <formula>$B1206="Cargado"</formula>
    </cfRule>
    <cfRule type="expression" dxfId="2300" priority="39926">
      <formula>$B1206="Frontera"</formula>
    </cfRule>
    <cfRule type="expression" dxfId="2301" priority="39925">
      <formula>$B1206="Descargado"</formula>
    </cfRule>
    <cfRule type="expression" dxfId="2302" priority="39924">
      <formula>$B1206="Liberado"</formula>
    </cfRule>
    <cfRule type="expression" dxfId="2298" priority="39904">
      <formula>$B1206="Cancelado"</formula>
    </cfRule>
    <cfRule type="expression" dxfId="2299" priority="39903">
      <formula>$B1206="Cargado"</formula>
    </cfRule>
    <cfRule type="expression" dxfId="2300" priority="39902">
      <formula>$B1206="Frontera"</formula>
    </cfRule>
    <cfRule type="expression" dxfId="2301" priority="39901">
      <formula>$B1206="Descargado"</formula>
    </cfRule>
  </conditionalFormatting>
  <conditionalFormatting sqref="E1207 E1213:E1214 E1209 E1211 E1225">
    <cfRule type="expression" dxfId="2298" priority="40384">
      <formula>$B1207="Cancelado"</formula>
    </cfRule>
    <cfRule type="expression" dxfId="2300" priority="40382">
      <formula>$B1207="Frontera"</formula>
    </cfRule>
    <cfRule type="expression" dxfId="2295" priority="40387">
      <formula>$B1207="Arribado"</formula>
    </cfRule>
    <cfRule type="expression" dxfId="2299" priority="40383">
      <formula>$B1207="Cargado"</formula>
    </cfRule>
    <cfRule type="expression" dxfId="2296" priority="40410">
      <formula>$B1207="Solicitado"</formula>
    </cfRule>
    <cfRule type="expression" dxfId="2295" priority="40411">
      <formula>$B1207="Arribado"</formula>
    </cfRule>
    <cfRule type="expression" dxfId="2301" priority="40381">
      <formula>$B1207="Descargado"</formula>
    </cfRule>
    <cfRule type="expression" dxfId="2302" priority="40404">
      <formula>$B1207="Liberado"</formula>
    </cfRule>
    <cfRule type="expression" dxfId="2298" priority="40408">
      <formula>$B1207="Cancelado"</formula>
    </cfRule>
    <cfRule type="expression" dxfId="2" priority="40385">
      <formula>$B1207="Confirmado"</formula>
    </cfRule>
    <cfRule type="expression" dxfId="2" priority="40409">
      <formula>$B1207="Confirmado"</formula>
    </cfRule>
    <cfRule type="expression" dxfId="2296" priority="40386">
      <formula>$B1207="Solicitado"</formula>
    </cfRule>
    <cfRule type="expression" dxfId="2302" priority="40380">
      <formula>$B1207="Liberado"</formula>
    </cfRule>
    <cfRule type="expression" dxfId="2299" priority="40407">
      <formula>$B1207="Cargado"</formula>
    </cfRule>
    <cfRule type="expression" dxfId="2300" priority="40406">
      <formula>$B1207="Frontera"</formula>
    </cfRule>
    <cfRule type="expression" dxfId="2301" priority="40405">
      <formula>$B1207="Descargado"</formula>
    </cfRule>
  </conditionalFormatting>
  <conditionalFormatting sqref="E1208">
    <cfRule type="expression" dxfId="2295" priority="40067">
      <formula>$B1208="Arribado"</formula>
    </cfRule>
    <cfRule type="expression" dxfId="2296" priority="40066">
      <formula>$B1208="Solicitado"</formula>
    </cfRule>
    <cfRule type="expression" dxfId="2302" priority="40084">
      <formula>$B1208="Liberado"</formula>
    </cfRule>
    <cfRule type="expression" dxfId="2301" priority="40085">
      <formula>$B1208="Descargado"</formula>
    </cfRule>
    <cfRule type="expression" dxfId="2298" priority="40088">
      <formula>$B1208="Cancelado"</formula>
    </cfRule>
    <cfRule type="expression" dxfId="2" priority="40089">
      <formula>$B1208="Confirmado"</formula>
    </cfRule>
    <cfRule type="expression" dxfId="2296" priority="40090">
      <formula>$B1208="Solicitado"</formula>
    </cfRule>
    <cfRule type="expression" dxfId="2295" priority="40091">
      <formula>$B1208="Arribado"</formula>
    </cfRule>
    <cfRule type="expression" dxfId="2302" priority="40060">
      <formula>$B1208="Liberado"</formula>
    </cfRule>
    <cfRule type="expression" dxfId="2299" priority="40087">
      <formula>$B1208="Cargado"</formula>
    </cfRule>
    <cfRule type="expression" dxfId="2301" priority="40061">
      <formula>$B1208="Descargado"</formula>
    </cfRule>
    <cfRule type="expression" dxfId="2300" priority="40086">
      <formula>$B1208="Frontera"</formula>
    </cfRule>
    <cfRule type="expression" dxfId="2300" priority="40062">
      <formula>$B1208="Frontera"</formula>
    </cfRule>
    <cfRule type="expression" dxfId="2299" priority="40063">
      <formula>$B1208="Cargado"</formula>
    </cfRule>
    <cfRule type="expression" dxfId="2298" priority="40064">
      <formula>$B1208="Cancelado"</formula>
    </cfRule>
    <cfRule type="expression" dxfId="2" priority="40065">
      <formula>$B1208="Confirmado"</formula>
    </cfRule>
  </conditionalFormatting>
  <conditionalFormatting sqref="E1210">
    <cfRule type="expression" dxfId="2295" priority="39611">
      <formula>$B1210="Arribado"</formula>
    </cfRule>
    <cfRule type="expression" dxfId="2302" priority="39580">
      <formula>$B1210="Liberado"</formula>
    </cfRule>
    <cfRule type="expression" dxfId="2298" priority="39584">
      <formula>$B1210="Cancelado"</formula>
    </cfRule>
    <cfRule type="expression" dxfId="2299" priority="39583">
      <formula>$B1210="Cargado"</formula>
    </cfRule>
    <cfRule type="expression" dxfId="2295" priority="39587">
      <formula>$B1210="Arribado"</formula>
    </cfRule>
    <cfRule type="expression" dxfId="2299" priority="39607">
      <formula>$B1210="Cargado"</formula>
    </cfRule>
    <cfRule type="expression" dxfId="2298" priority="39608">
      <formula>$B1210="Cancelado"</formula>
    </cfRule>
    <cfRule type="expression" dxfId="2" priority="39609">
      <formula>$B1210="Confirmado"</formula>
    </cfRule>
    <cfRule type="expression" dxfId="2296" priority="39610">
      <formula>$B1210="Solicitado"</formula>
    </cfRule>
    <cfRule type="expression" dxfId="2301" priority="39605">
      <formula>$B1210="Descargado"</formula>
    </cfRule>
    <cfRule type="expression" dxfId="2302" priority="39604">
      <formula>$B1210="Liberado"</formula>
    </cfRule>
    <cfRule type="expression" dxfId="2300" priority="39606">
      <formula>$B1210="Frontera"</formula>
    </cfRule>
    <cfRule type="expression" dxfId="2296" priority="39586">
      <formula>$B1210="Solicitado"</formula>
    </cfRule>
    <cfRule type="expression" dxfId="2" priority="39585">
      <formula>$B1210="Confirmado"</formula>
    </cfRule>
    <cfRule type="expression" dxfId="2300" priority="39582">
      <formula>$B1210="Frontera"</formula>
    </cfRule>
    <cfRule type="expression" dxfId="2301" priority="39581">
      <formula>$B1210="Descargado"</formula>
    </cfRule>
  </conditionalFormatting>
  <conditionalFormatting sqref="E1212">
    <cfRule type="expression" dxfId="2302" priority="40244">
      <formula>$B1212="Liberado"</formula>
    </cfRule>
    <cfRule type="expression" dxfId="2300" priority="40222">
      <formula>$B1212="Frontera"</formula>
    </cfRule>
    <cfRule type="expression" dxfId="2301" priority="40221">
      <formula>$B1212="Descargado"</formula>
    </cfRule>
    <cfRule type="expression" dxfId="2302" priority="40220">
      <formula>$B1212="Liberado"</formula>
    </cfRule>
    <cfRule type="expression" dxfId="2295" priority="40227">
      <formula>$B1212="Arribado"</formula>
    </cfRule>
    <cfRule type="expression" dxfId="2296" priority="40226">
      <formula>$B1212="Solicitado"</formula>
    </cfRule>
    <cfRule type="expression" dxfId="2" priority="40225">
      <formula>$B1212="Confirmado"</formula>
    </cfRule>
    <cfRule type="expression" dxfId="2299" priority="40223">
      <formula>$B1212="Cargado"</formula>
    </cfRule>
    <cfRule type="expression" dxfId="2300" priority="40246">
      <formula>$B1212="Frontera"</formula>
    </cfRule>
    <cfRule type="expression" dxfId="2298" priority="40248">
      <formula>$B1212="Cancelado"</formula>
    </cfRule>
    <cfRule type="expression" dxfId="2" priority="40249">
      <formula>$B1212="Confirmado"</formula>
    </cfRule>
    <cfRule type="expression" dxfId="2296" priority="40250">
      <formula>$B1212="Solicitado"</formula>
    </cfRule>
    <cfRule type="expression" dxfId="2295" priority="40251">
      <formula>$B1212="Arribado"</formula>
    </cfRule>
    <cfRule type="expression" dxfId="2299" priority="40247">
      <formula>$B1212="Cargado"</formula>
    </cfRule>
    <cfRule type="expression" dxfId="2301" priority="40245">
      <formula>$B1212="Descargado"</formula>
    </cfRule>
    <cfRule type="expression" dxfId="2298" priority="40224">
      <formula>$B1212="Cancelado"</formula>
    </cfRule>
  </conditionalFormatting>
  <conditionalFormatting sqref="E1215 E1221:E1222">
    <cfRule type="expression" dxfId="2301" priority="39429">
      <formula>$B1215="Descargado"</formula>
    </cfRule>
    <cfRule type="expression" dxfId="2298" priority="39432">
      <formula>$B1215="Cancelado"</formula>
    </cfRule>
    <cfRule type="expression" dxfId="2299" priority="39431">
      <formula>$B1215="Cargado"</formula>
    </cfRule>
    <cfRule type="expression" dxfId="2300" priority="39430">
      <formula>$B1215="Frontera"</formula>
    </cfRule>
    <cfRule type="expression" dxfId="2302" priority="39452">
      <formula>$B1215="Liberado"</formula>
    </cfRule>
    <cfRule type="expression" dxfId="2" priority="39457">
      <formula>$B1215="Confirmado"</formula>
    </cfRule>
    <cfRule type="expression" dxfId="2296" priority="39434">
      <formula>$B1215="Solicitado"</formula>
    </cfRule>
    <cfRule type="expression" dxfId="2295" priority="39435">
      <formula>$B1215="Arribado"</formula>
    </cfRule>
    <cfRule type="expression" dxfId="2" priority="39433">
      <formula>$B1215="Confirmado"</formula>
    </cfRule>
    <cfRule type="expression" dxfId="2302" priority="39428">
      <formula>$B1215="Liberado"</formula>
    </cfRule>
    <cfRule type="expression" dxfId="2301" priority="39453">
      <formula>$B1215="Descargado"</formula>
    </cfRule>
    <cfRule type="expression" dxfId="2300" priority="39454">
      <formula>$B1215="Frontera"</formula>
    </cfRule>
    <cfRule type="expression" dxfId="2299" priority="39455">
      <formula>$B1215="Cargado"</formula>
    </cfRule>
    <cfRule type="expression" dxfId="2298" priority="39456">
      <formula>$B1215="Cancelado"</formula>
    </cfRule>
    <cfRule type="expression" dxfId="2296" priority="39458">
      <formula>$B1215="Solicitado"</formula>
    </cfRule>
    <cfRule type="expression" dxfId="2295" priority="39459">
      <formula>$B1215="Arribado"</formula>
    </cfRule>
  </conditionalFormatting>
  <conditionalFormatting sqref="E1216:E1220">
    <cfRule type="expression" dxfId="2296" priority="39098">
      <formula>$B1216="Solicitado"</formula>
    </cfRule>
    <cfRule type="expression" dxfId="2295" priority="39099">
      <formula>$B1216="Arribado"</formula>
    </cfRule>
    <cfRule type="expression" dxfId="2302" priority="39116">
      <formula>$B1216="Liberado"</formula>
    </cfRule>
    <cfRule type="expression" dxfId="2300" priority="39118">
      <formula>$B1216="Frontera"</formula>
    </cfRule>
    <cfRule type="expression" dxfId="2299" priority="39119">
      <formula>$B1216="Cargado"</formula>
    </cfRule>
    <cfRule type="expression" dxfId="2301" priority="39093">
      <formula>$B1216="Descargado"</formula>
    </cfRule>
    <cfRule type="expression" dxfId="2302" priority="39092">
      <formula>$B1216="Liberado"</formula>
    </cfRule>
    <cfRule type="expression" dxfId="2295" priority="39123">
      <formula>$B1216="Arribado"</formula>
    </cfRule>
    <cfRule type="expression" dxfId="2300" priority="39094">
      <formula>$B1216="Frontera"</formula>
    </cfRule>
    <cfRule type="expression" dxfId="2296" priority="39122">
      <formula>$B1216="Solicitado"</formula>
    </cfRule>
    <cfRule type="expression" dxfId="2" priority="39121">
      <formula>$B1216="Confirmado"</formula>
    </cfRule>
    <cfRule type="expression" dxfId="2299" priority="39095">
      <formula>$B1216="Cargado"</formula>
    </cfRule>
    <cfRule type="expression" dxfId="2301" priority="39117">
      <formula>$B1216="Descargado"</formula>
    </cfRule>
    <cfRule type="expression" dxfId="2298" priority="39096">
      <formula>$B1216="Cancelado"</formula>
    </cfRule>
    <cfRule type="expression" dxfId="2298" priority="39120">
      <formula>$B1216="Cancelado"</formula>
    </cfRule>
    <cfRule type="expression" dxfId="2" priority="39097">
      <formula>$B1216="Confirmado"</formula>
    </cfRule>
  </conditionalFormatting>
  <conditionalFormatting sqref="E1223:E1224">
    <cfRule type="expression" dxfId="2300" priority="39278">
      <formula>$B1223="Frontera"</formula>
    </cfRule>
    <cfRule type="expression" dxfId="2299" priority="39279">
      <formula>$B1223="Cargado"</formula>
    </cfRule>
    <cfRule type="expression" dxfId="2298" priority="39280">
      <formula>$B1223="Cancelado"</formula>
    </cfRule>
    <cfRule type="expression" dxfId="2301" priority="39253">
      <formula>$B1223="Descargado"</formula>
    </cfRule>
    <cfRule type="expression" dxfId="2302" priority="39252">
      <formula>$B1223="Liberado"</formula>
    </cfRule>
    <cfRule type="expression" dxfId="2301" priority="39277">
      <formula>$B1223="Descargado"</formula>
    </cfRule>
    <cfRule type="expression" dxfId="2302" priority="39276">
      <formula>$B1223="Liberado"</formula>
    </cfRule>
    <cfRule type="expression" dxfId="2295" priority="39259">
      <formula>$B1223="Arribado"</formula>
    </cfRule>
    <cfRule type="expression" dxfId="2296" priority="39258">
      <formula>$B1223="Solicitado"</formula>
    </cfRule>
    <cfRule type="expression" dxfId="2" priority="39281">
      <formula>$B1223="Confirmado"</formula>
    </cfRule>
    <cfRule type="expression" dxfId="2299" priority="39255">
      <formula>$B1223="Cargado"</formula>
    </cfRule>
    <cfRule type="expression" dxfId="2298" priority="39256">
      <formula>$B1223="Cancelado"</formula>
    </cfRule>
    <cfRule type="expression" dxfId="2296" priority="39282">
      <formula>$B1223="Solicitado"</formula>
    </cfRule>
    <cfRule type="expression" dxfId="2295" priority="39283">
      <formula>$B1223="Arribado"</formula>
    </cfRule>
    <cfRule type="expression" dxfId="2300" priority="39254">
      <formula>$B1223="Frontera"</formula>
    </cfRule>
    <cfRule type="expression" dxfId="2" priority="39257">
      <formula>$B1223="Confirmado"</formula>
    </cfRule>
  </conditionalFormatting>
  <conditionalFormatting sqref="E1226">
    <cfRule type="expression" dxfId="2" priority="53849">
      <formula>$B1226="Confirmado"</formula>
    </cfRule>
    <cfRule type="expression" dxfId="2296" priority="53850">
      <formula>$B1226="Solicitado"</formula>
    </cfRule>
    <cfRule type="expression" dxfId="2295" priority="53851">
      <formula>$B1226="Arribado"</formula>
    </cfRule>
    <cfRule type="expression" dxfId="2302" priority="53876">
      <formula>$B1226="Liberado"</formula>
    </cfRule>
    <cfRule type="expression" dxfId="2301" priority="53877">
      <formula>$B1226="Descargado"</formula>
    </cfRule>
    <cfRule type="expression" dxfId="2300" priority="53878">
      <formula>$B1226="Frontera"</formula>
    </cfRule>
    <cfRule type="expression" dxfId="2299" priority="53879">
      <formula>$B1226="Cargado"</formula>
    </cfRule>
    <cfRule type="expression" dxfId="2298" priority="53880">
      <formula>$B1226="Cancelado"</formula>
    </cfRule>
    <cfRule type="expression" dxfId="2296" priority="53882">
      <formula>$B1226="Solicitado"</formula>
    </cfRule>
    <cfRule type="expression" dxfId="2295" priority="53883">
      <formula>$B1226="Arribado"</formula>
    </cfRule>
    <cfRule type="expression" dxfId="2302" priority="53844">
      <formula>$B1226="Liberado"</formula>
    </cfRule>
    <cfRule type="expression" dxfId="2301" priority="53845">
      <formula>$B1226="Descargado"</formula>
    </cfRule>
    <cfRule type="expression" dxfId="2300" priority="53846">
      <formula>$B1226="Frontera"</formula>
    </cfRule>
    <cfRule type="expression" dxfId="2" priority="53881">
      <formula>$B1226="Confirmado"</formula>
    </cfRule>
    <cfRule type="expression" dxfId="2299" priority="53847">
      <formula>$B1226="Cargado"</formula>
    </cfRule>
    <cfRule type="expression" dxfId="2298" priority="53848">
      <formula>$B1226="Cancelado"</formula>
    </cfRule>
  </conditionalFormatting>
  <conditionalFormatting sqref="E1238">
    <cfRule type="expression" dxfId="2" priority="38841">
      <formula>$B1238="Confirmado"</formula>
    </cfRule>
    <cfRule type="expression" dxfId="2298" priority="38840">
      <formula>$B1238="Cancelado"</formula>
    </cfRule>
    <cfRule type="expression" dxfId="2300" priority="38838">
      <formula>$B1238="Frontera"</formula>
    </cfRule>
    <cfRule type="expression" dxfId="2301" priority="38837">
      <formula>$B1238="Descargado"</formula>
    </cfRule>
    <cfRule type="expression" dxfId="2302" priority="38836">
      <formula>$B1238="Liberado"</formula>
    </cfRule>
    <cfRule type="expression" dxfId="2299" priority="38839">
      <formula>$B1238="Cargado"</formula>
    </cfRule>
    <cfRule type="expression" dxfId="2296" priority="38842">
      <formula>$B1238="Solicitado"</formula>
    </cfRule>
    <cfRule type="expression" dxfId="2295" priority="38843">
      <formula>$B1238="Arribado"</formula>
    </cfRule>
  </conditionalFormatting>
  <conditionalFormatting sqref="E1239">
    <cfRule type="expression" dxfId="2295" priority="38955">
      <formula>$B1239="Arribado"</formula>
    </cfRule>
    <cfRule type="expression" dxfId="2" priority="38953">
      <formula>$B1239="Confirmado"</formula>
    </cfRule>
    <cfRule type="expression" dxfId="2302" priority="38948">
      <formula>$B1239="Liberado"</formula>
    </cfRule>
    <cfRule type="expression" dxfId="2301" priority="38949">
      <formula>$B1239="Descargado"</formula>
    </cfRule>
    <cfRule type="expression" dxfId="2298" priority="38952">
      <formula>$B1239="Cancelado"</formula>
    </cfRule>
    <cfRule type="expression" dxfId="2296" priority="38954">
      <formula>$B1239="Solicitado"</formula>
    </cfRule>
    <cfRule type="expression" dxfId="2299" priority="38951">
      <formula>$B1239="Cargado"</formula>
    </cfRule>
    <cfRule type="expression" dxfId="2300" priority="38950">
      <formula>$B1239="Frontera"</formula>
    </cfRule>
  </conditionalFormatting>
  <conditionalFormatting sqref="E1240">
    <cfRule type="expression" dxfId="2298" priority="38792">
      <formula>$B1240="Cancelado"</formula>
    </cfRule>
    <cfRule type="expression" dxfId="2299" priority="38791">
      <formula>$B1240="Cargado"</formula>
    </cfRule>
    <cfRule type="expression" dxfId="2300" priority="38790">
      <formula>$B1240="Frontera"</formula>
    </cfRule>
    <cfRule type="expression" dxfId="2301" priority="38789">
      <formula>$B1240="Descargado"</formula>
    </cfRule>
    <cfRule type="expression" dxfId="2" priority="38793">
      <formula>$B1240="Confirmado"</formula>
    </cfRule>
    <cfRule type="expression" dxfId="2302" priority="38788">
      <formula>$B1240="Liberado"</formula>
    </cfRule>
    <cfRule type="expression" dxfId="2296" priority="38794">
      <formula>$B1240="Solicitado"</formula>
    </cfRule>
    <cfRule type="expression" dxfId="2295" priority="38795">
      <formula>$B1240="Arribado"</formula>
    </cfRule>
  </conditionalFormatting>
  <conditionalFormatting sqref="E1241">
    <cfRule type="expression" dxfId="2301" priority="38901">
      <formula>$B1241="Descargado"</formula>
    </cfRule>
    <cfRule type="expression" dxfId="2300" priority="38902">
      <formula>$B1241="Frontera"</formula>
    </cfRule>
    <cfRule type="expression" dxfId="2299" priority="38903">
      <formula>$B1241="Cargado"</formula>
    </cfRule>
    <cfRule type="expression" dxfId="2298" priority="38904">
      <formula>$B1241="Cancelado"</formula>
    </cfRule>
    <cfRule type="expression" dxfId="2295" priority="38907">
      <formula>$B1241="Arribado"</formula>
    </cfRule>
    <cfRule type="expression" dxfId="2302" priority="38900">
      <formula>$B1241="Liberado"</formula>
    </cfRule>
    <cfRule type="expression" dxfId="2" priority="38905">
      <formula>$B1241="Confirmado"</formula>
    </cfRule>
    <cfRule type="expression" dxfId="2296" priority="38906">
      <formula>$B1241="Solicitado"</formula>
    </cfRule>
  </conditionalFormatting>
  <conditionalFormatting sqref="E1242">
    <cfRule type="expression" dxfId="2298" priority="38744">
      <formula>$B1242="Cancelado"</formula>
    </cfRule>
    <cfRule type="expression" dxfId="2300" priority="38742">
      <formula>$B1242="Frontera"</formula>
    </cfRule>
    <cfRule type="expression" dxfId="2295" priority="38747">
      <formula>$B1242="Arribado"</formula>
    </cfRule>
    <cfRule type="expression" dxfId="2" priority="38745">
      <formula>$B1242="Confirmado"</formula>
    </cfRule>
    <cfRule type="expression" dxfId="2296" priority="38746">
      <formula>$B1242="Solicitado"</formula>
    </cfRule>
    <cfRule type="expression" dxfId="2299" priority="38743">
      <formula>$B1242="Cargado"</formula>
    </cfRule>
    <cfRule type="expression" dxfId="2302" priority="38740">
      <formula>$B1242="Liberado"</formula>
    </cfRule>
    <cfRule type="expression" dxfId="2301" priority="38741">
      <formula>$B1242="Descargado"</formula>
    </cfRule>
  </conditionalFormatting>
  <conditionalFormatting sqref="E1243:E1246">
    <cfRule type="expression" dxfId="2" priority="38649">
      <formula>$B1243="Confirmado"</formula>
    </cfRule>
    <cfRule type="expression" dxfId="2301" priority="38645">
      <formula>$B1243="Descargado"</formula>
    </cfRule>
    <cfRule type="expression" dxfId="2298" priority="38648">
      <formula>$B1243="Cancelado"</formula>
    </cfRule>
    <cfRule type="expression" dxfId="2299" priority="38647">
      <formula>$B1243="Cargado"</formula>
    </cfRule>
    <cfRule type="expression" dxfId="2300" priority="38646">
      <formula>$B1243="Frontera"</formula>
    </cfRule>
    <cfRule type="expression" dxfId="2295" priority="38651">
      <formula>$B1243="Arribado"</formula>
    </cfRule>
    <cfRule type="expression" dxfId="2302" priority="38644">
      <formula>$B1243="Liberado"</formula>
    </cfRule>
    <cfRule type="expression" dxfId="2296" priority="38650">
      <formula>$B1243="Solicitado"</formula>
    </cfRule>
  </conditionalFormatting>
  <conditionalFormatting sqref="E1247">
    <cfRule type="expression" dxfId="2295" priority="38603">
      <formula>$B1247="Arribado"</formula>
    </cfRule>
    <cfRule type="expression" dxfId="2296" priority="38602">
      <formula>$B1247="Solicitado"</formula>
    </cfRule>
    <cfRule type="expression" dxfId="2" priority="38601">
      <formula>$B1247="Confirmado"</formula>
    </cfRule>
    <cfRule type="expression" dxfId="2298" priority="38600">
      <formula>$B1247="Cancelado"</formula>
    </cfRule>
    <cfRule type="expression" dxfId="2300" priority="38598">
      <formula>$B1247="Frontera"</formula>
    </cfRule>
    <cfRule type="expression" dxfId="2299" priority="38599">
      <formula>$B1247="Cargado"</formula>
    </cfRule>
    <cfRule type="expression" dxfId="2302" priority="38596">
      <formula>$B1247="Liberado"</formula>
    </cfRule>
    <cfRule type="expression" dxfId="2301" priority="38597">
      <formula>$B1247="Descargado"</formula>
    </cfRule>
  </conditionalFormatting>
  <conditionalFormatting sqref="E1252">
    <cfRule type="expression" dxfId="2295" priority="38539">
      <formula>$B1252="Arribado"</formula>
    </cfRule>
    <cfRule type="expression" dxfId="2296" priority="38538">
      <formula>$B1252="Solicitado"</formula>
    </cfRule>
    <cfRule type="expression" dxfId="2302" priority="38532">
      <formula>$B1252="Liberado"</formula>
    </cfRule>
    <cfRule type="expression" dxfId="2300" priority="38534">
      <formula>$B1252="Frontera"</formula>
    </cfRule>
    <cfRule type="expression" dxfId="2301" priority="38533">
      <formula>$B1252="Descargado"</formula>
    </cfRule>
    <cfRule type="expression" dxfId="2299" priority="38535">
      <formula>$B1252="Cargado"</formula>
    </cfRule>
    <cfRule type="expression" dxfId="2298" priority="38536">
      <formula>$B1252="Cancelado"</formula>
    </cfRule>
    <cfRule type="expression" dxfId="2" priority="38537">
      <formula>$B1252="Confirmado"</formula>
    </cfRule>
  </conditionalFormatting>
  <conditionalFormatting sqref="E1253 E1255:E1257">
    <cfRule type="expression" dxfId="2295" priority="37203">
      <formula>$B1253="Arribado"</formula>
    </cfRule>
    <cfRule type="expression" dxfId="2302" priority="37196">
      <formula>$B1253="Liberado"</formula>
    </cfRule>
    <cfRule type="expression" dxfId="2301" priority="37197">
      <formula>$B1253="Descargado"</formula>
    </cfRule>
    <cfRule type="expression" dxfId="2296" priority="37202">
      <formula>$B1253="Solicitado"</formula>
    </cfRule>
    <cfRule type="expression" dxfId="2" priority="37201">
      <formula>$B1253="Confirmado"</formula>
    </cfRule>
    <cfRule type="expression" dxfId="2299" priority="37199">
      <formula>$B1253="Cargado"</formula>
    </cfRule>
    <cfRule type="expression" dxfId="2298" priority="37200">
      <formula>$B1253="Cancelado"</formula>
    </cfRule>
    <cfRule type="expression" dxfId="2300" priority="37198">
      <formula>$B1253="Frontera"</formula>
    </cfRule>
  </conditionalFormatting>
  <conditionalFormatting sqref="E1254">
    <cfRule type="expression" dxfId="2" priority="37121">
      <formula>$B1254="Confirmado"</formula>
    </cfRule>
    <cfRule type="expression" dxfId="2296" priority="37122">
      <formula>$B1254="Solicitado"</formula>
    </cfRule>
    <cfRule type="expression" dxfId="2301" priority="37117">
      <formula>$B1254="Descargado"</formula>
    </cfRule>
    <cfRule type="expression" dxfId="2295" priority="37123">
      <formula>$B1254="Arribado"</formula>
    </cfRule>
    <cfRule type="expression" dxfId="2300" priority="37118">
      <formula>$B1254="Frontera"</formula>
    </cfRule>
    <cfRule type="expression" dxfId="2302" priority="37116">
      <formula>$B1254="Liberado"</formula>
    </cfRule>
    <cfRule type="expression" dxfId="2299" priority="37119">
      <formula>$B1254="Cargado"</formula>
    </cfRule>
    <cfRule type="expression" dxfId="2298" priority="37120">
      <formula>$B1254="Cancelado"</formula>
    </cfRule>
  </conditionalFormatting>
  <conditionalFormatting sqref="E1274">
    <cfRule type="expression" dxfId="2299" priority="38439">
      <formula>$B1274="Cargado"</formula>
    </cfRule>
    <cfRule type="expression" dxfId="2298" priority="38440">
      <formula>$B1274="Cancelado"</formula>
    </cfRule>
    <cfRule type="expression" dxfId="2" priority="38441">
      <formula>$B1274="Confirmado"</formula>
    </cfRule>
    <cfRule type="expression" dxfId="2301" priority="38437">
      <formula>$B1274="Descargado"</formula>
    </cfRule>
    <cfRule type="expression" dxfId="2295" priority="38443">
      <formula>$B1274="Arribado"</formula>
    </cfRule>
    <cfRule type="expression" dxfId="2296" priority="38442">
      <formula>$B1274="Solicitado"</formula>
    </cfRule>
    <cfRule type="expression" dxfId="2302" priority="38436">
      <formula>$B1274="Liberado"</formula>
    </cfRule>
    <cfRule type="expression" dxfId="2300" priority="38438">
      <formula>$B1274="Frontera"</formula>
    </cfRule>
  </conditionalFormatting>
  <conditionalFormatting sqref="E1275:E1278">
    <cfRule type="expression" dxfId="2296" priority="38394">
      <formula>$B1275="Solicitado"</formula>
    </cfRule>
    <cfRule type="expression" dxfId="2299" priority="38391">
      <formula>$B1275="Cargado"</formula>
    </cfRule>
    <cfRule type="expression" dxfId="2300" priority="38390">
      <formula>$B1275="Frontera"</formula>
    </cfRule>
    <cfRule type="expression" dxfId="2295" priority="38395">
      <formula>$B1275="Arribado"</formula>
    </cfRule>
    <cfRule type="expression" dxfId="2301" priority="38389">
      <formula>$B1275="Descargado"</formula>
    </cfRule>
    <cfRule type="expression" dxfId="2298" priority="38392">
      <formula>$B1275="Cancelado"</formula>
    </cfRule>
    <cfRule type="expression" dxfId="2302" priority="38388">
      <formula>$B1275="Liberado"</formula>
    </cfRule>
    <cfRule type="expression" dxfId="2" priority="38393">
      <formula>$B1275="Confirmado"</formula>
    </cfRule>
  </conditionalFormatting>
  <conditionalFormatting sqref="E1279">
    <cfRule type="expression" dxfId="2295" priority="38347">
      <formula>$B1279="Arribado"</formula>
    </cfRule>
    <cfRule type="expression" dxfId="2296" priority="38346">
      <formula>$B1279="Solicitado"</formula>
    </cfRule>
    <cfRule type="expression" dxfId="2301" priority="38341">
      <formula>$B1279="Descargado"</formula>
    </cfRule>
    <cfRule type="expression" dxfId="2302" priority="38340">
      <formula>$B1279="Liberado"</formula>
    </cfRule>
    <cfRule type="expression" dxfId="2299" priority="38343">
      <formula>$B1279="Cargado"</formula>
    </cfRule>
    <cfRule type="expression" dxfId="2298" priority="38344">
      <formula>$B1279="Cancelado"</formula>
    </cfRule>
    <cfRule type="expression" dxfId="2" priority="38345">
      <formula>$B1279="Confirmado"</formula>
    </cfRule>
    <cfRule type="expression" dxfId="2300" priority="38342">
      <formula>$B1279="Frontera"</formula>
    </cfRule>
  </conditionalFormatting>
  <conditionalFormatting sqref="E1286:E1287">
    <cfRule type="expression" dxfId="2302" priority="38260">
      <formula>$B1286="Liberado"</formula>
    </cfRule>
    <cfRule type="expression" dxfId="2301" priority="38261">
      <formula>$B1286="Descargado"</formula>
    </cfRule>
    <cfRule type="expression" dxfId="2300" priority="38262">
      <formula>$B1286="Frontera"</formula>
    </cfRule>
    <cfRule type="expression" dxfId="2298" priority="38264">
      <formula>$B1286="Cancelado"</formula>
    </cfRule>
    <cfRule type="expression" dxfId="2" priority="38265">
      <formula>$B1286="Confirmado"</formula>
    </cfRule>
    <cfRule type="expression" dxfId="2296" priority="38266">
      <formula>$B1286="Solicitado"</formula>
    </cfRule>
    <cfRule type="expression" dxfId="2295" priority="38267">
      <formula>$B1286="Arribado"</formula>
    </cfRule>
    <cfRule type="expression" dxfId="2299" priority="38263">
      <formula>$B1286="Cargado"</formula>
    </cfRule>
  </conditionalFormatting>
  <conditionalFormatting sqref="E1292">
    <cfRule type="expression" dxfId="2299" priority="38143">
      <formula>$B1292="Cargado"</formula>
    </cfRule>
    <cfRule type="expression" dxfId="2300" priority="38142">
      <formula>$B1292="Frontera"</formula>
    </cfRule>
    <cfRule type="expression" dxfId="2301" priority="38141">
      <formula>$B1292="Descargado"</formula>
    </cfRule>
    <cfRule type="expression" dxfId="2295" priority="38147">
      <formula>$B1292="Arribado"</formula>
    </cfRule>
    <cfRule type="expression" dxfId="2302" priority="38140">
      <formula>$B1292="Liberado"</formula>
    </cfRule>
    <cfRule type="expression" dxfId="2" priority="38145">
      <formula>$B1292="Confirmado"</formula>
    </cfRule>
    <cfRule type="expression" dxfId="2296" priority="38146">
      <formula>$B1292="Solicitado"</formula>
    </cfRule>
    <cfRule type="expression" dxfId="2298" priority="38144">
      <formula>$B1292="Cancelado"</formula>
    </cfRule>
  </conditionalFormatting>
  <conditionalFormatting sqref="E1293:E1294">
    <cfRule type="expression" dxfId="2" priority="38097">
      <formula>$B1293="Confirmado"</formula>
    </cfRule>
    <cfRule type="expression" dxfId="2298" priority="38096">
      <formula>$B1293="Cancelado"</formula>
    </cfRule>
    <cfRule type="expression" dxfId="2299" priority="38095">
      <formula>$B1293="Cargado"</formula>
    </cfRule>
    <cfRule type="expression" dxfId="2300" priority="38094">
      <formula>$B1293="Frontera"</formula>
    </cfRule>
    <cfRule type="expression" dxfId="2301" priority="38093">
      <formula>$B1293="Descargado"</formula>
    </cfRule>
    <cfRule type="expression" dxfId="2302" priority="38092">
      <formula>$B1293="Liberado"</formula>
    </cfRule>
    <cfRule type="expression" dxfId="2296" priority="38098">
      <formula>$B1293="Solicitado"</formula>
    </cfRule>
    <cfRule type="expression" dxfId="2295" priority="38099">
      <formula>$B1293="Arribado"</formula>
    </cfRule>
  </conditionalFormatting>
  <conditionalFormatting sqref="E1295">
    <cfRule type="expression" dxfId="2299" priority="38047">
      <formula>$B1295="Cargado"</formula>
    </cfRule>
    <cfRule type="expression" dxfId="2" priority="38049">
      <formula>$B1295="Confirmado"</formula>
    </cfRule>
    <cfRule type="expression" dxfId="2302" priority="38044">
      <formula>$B1295="Liberado"</formula>
    </cfRule>
    <cfRule type="expression" dxfId="2301" priority="38045">
      <formula>$B1295="Descargado"</formula>
    </cfRule>
    <cfRule type="expression" dxfId="2300" priority="38046">
      <formula>$B1295="Frontera"</formula>
    </cfRule>
    <cfRule type="expression" dxfId="2296" priority="38050">
      <formula>$B1295="Solicitado"</formula>
    </cfRule>
    <cfRule type="expression" dxfId="2298" priority="38048">
      <formula>$B1295="Cancelado"</formula>
    </cfRule>
    <cfRule type="expression" dxfId="2295" priority="38051">
      <formula>$B1295="Arribado"</formula>
    </cfRule>
  </conditionalFormatting>
  <conditionalFormatting sqref="E1296:E1297">
    <cfRule type="expression" dxfId="2295" priority="37995">
      <formula>$B1296="Arribado"</formula>
    </cfRule>
    <cfRule type="expression" dxfId="2298" priority="37992">
      <formula>$B1296="Cancelado"</formula>
    </cfRule>
    <cfRule type="expression" dxfId="2299" priority="37991">
      <formula>$B1296="Cargado"</formula>
    </cfRule>
    <cfRule type="expression" dxfId="2301" priority="37989">
      <formula>$B1296="Descargado"</formula>
    </cfRule>
    <cfRule type="expression" dxfId="2302" priority="37988">
      <formula>$B1296="Liberado"</formula>
    </cfRule>
    <cfRule type="expression" dxfId="2" priority="37993">
      <formula>$B1296="Confirmado"</formula>
    </cfRule>
    <cfRule type="expression" dxfId="2300" priority="37990">
      <formula>$B1296="Frontera"</formula>
    </cfRule>
    <cfRule type="expression" dxfId="2296" priority="37994">
      <formula>$B1296="Solicitado"</formula>
    </cfRule>
  </conditionalFormatting>
  <conditionalFormatting sqref="E1298">
    <cfRule type="expression" dxfId="2" priority="37937">
      <formula>$B1298="Confirmado"</formula>
    </cfRule>
    <cfRule type="expression" dxfId="2296" priority="37938">
      <formula>$B1298="Solicitado"</formula>
    </cfRule>
    <cfRule type="expression" dxfId="2298" priority="37936">
      <formula>$B1298="Cancelado"</formula>
    </cfRule>
    <cfRule type="expression" dxfId="2295" priority="37939">
      <formula>$B1298="Arribado"</formula>
    </cfRule>
    <cfRule type="expression" dxfId="2299" priority="37935">
      <formula>$B1298="Cargado"</formula>
    </cfRule>
    <cfRule type="expression" dxfId="2302" priority="37932">
      <formula>$B1298="Liberado"</formula>
    </cfRule>
    <cfRule type="expression" dxfId="2301" priority="37933">
      <formula>$B1298="Descargado"</formula>
    </cfRule>
    <cfRule type="expression" dxfId="2300" priority="37934">
      <formula>$B1298="Frontera"</formula>
    </cfRule>
  </conditionalFormatting>
  <conditionalFormatting sqref="E1299:E1300">
    <cfRule type="expression" dxfId="2302" priority="37876">
      <formula>$B1299="Liberado"</formula>
    </cfRule>
    <cfRule type="expression" dxfId="2301" priority="37877">
      <formula>$B1299="Descargado"</formula>
    </cfRule>
    <cfRule type="expression" dxfId="2295" priority="37883">
      <formula>$B1299="Arribado"</formula>
    </cfRule>
    <cfRule type="expression" dxfId="2300" priority="37878">
      <formula>$B1299="Frontera"</formula>
    </cfRule>
    <cfRule type="expression" dxfId="2296" priority="37882">
      <formula>$B1299="Solicitado"</formula>
    </cfRule>
    <cfRule type="expression" dxfId="2298" priority="37880">
      <formula>$B1299="Cancelado"</formula>
    </cfRule>
    <cfRule type="expression" dxfId="2299" priority="37879">
      <formula>$B1299="Cargado"</formula>
    </cfRule>
    <cfRule type="expression" dxfId="2" priority="37881">
      <formula>$B1299="Confirmado"</formula>
    </cfRule>
  </conditionalFormatting>
  <conditionalFormatting sqref="E1301">
    <cfRule type="expression" dxfId="2302" priority="37708">
      <formula>$B1301="Liberado"</formula>
    </cfRule>
    <cfRule type="expression" dxfId="2300" priority="37710">
      <formula>$B1301="Frontera"</formula>
    </cfRule>
    <cfRule type="expression" dxfId="2299" priority="37711">
      <formula>$B1301="Cargado"</formula>
    </cfRule>
    <cfRule type="expression" dxfId="2298" priority="37712">
      <formula>$B1301="Cancelado"</formula>
    </cfRule>
    <cfRule type="expression" dxfId="2" priority="37713">
      <formula>$B1301="Confirmado"</formula>
    </cfRule>
    <cfRule type="expression" dxfId="2296" priority="37714">
      <formula>$B1301="Solicitado"</formula>
    </cfRule>
    <cfRule type="expression" dxfId="2295" priority="37715">
      <formula>$B1301="Arribado"</formula>
    </cfRule>
    <cfRule type="expression" dxfId="2301" priority="37709">
      <formula>$B1301="Descargado"</formula>
    </cfRule>
  </conditionalFormatting>
  <conditionalFormatting sqref="E1302">
    <cfRule type="expression" dxfId="2300" priority="37822">
      <formula>$B1302="Frontera"</formula>
    </cfRule>
    <cfRule type="expression" dxfId="2301" priority="37821">
      <formula>$B1302="Descargado"</formula>
    </cfRule>
    <cfRule type="expression" dxfId="2302" priority="37820">
      <formula>$B1302="Liberado"</formula>
    </cfRule>
    <cfRule type="expression" dxfId="2298" priority="37824">
      <formula>$B1302="Cancelado"</formula>
    </cfRule>
    <cfRule type="expression" dxfId="2295" priority="37827">
      <formula>$B1302="Arribado"</formula>
    </cfRule>
    <cfRule type="expression" dxfId="2299" priority="37823">
      <formula>$B1302="Cargado"</formula>
    </cfRule>
    <cfRule type="expression" dxfId="2" priority="37825">
      <formula>$B1302="Confirmado"</formula>
    </cfRule>
    <cfRule type="expression" dxfId="2296" priority="37826">
      <formula>$B1302="Solicitado"</formula>
    </cfRule>
  </conditionalFormatting>
  <conditionalFormatting sqref="E1303 E1305">
    <cfRule type="expression" dxfId="2301" priority="37765">
      <formula>$B1303="Descargado"</formula>
    </cfRule>
    <cfRule type="expression" dxfId="2300" priority="37766">
      <formula>$B1303="Frontera"</formula>
    </cfRule>
    <cfRule type="expression" dxfId="2299" priority="37767">
      <formula>$B1303="Cargado"</formula>
    </cfRule>
    <cfRule type="expression" dxfId="2298" priority="37768">
      <formula>$B1303="Cancelado"</formula>
    </cfRule>
    <cfRule type="expression" dxfId="2296" priority="37770">
      <formula>$B1303="Solicitado"</formula>
    </cfRule>
    <cfRule type="expression" dxfId="2" priority="37769">
      <formula>$B1303="Confirmado"</formula>
    </cfRule>
    <cfRule type="expression" dxfId="2295" priority="37771">
      <formula>$B1303="Arribado"</formula>
    </cfRule>
    <cfRule type="expression" dxfId="2302" priority="37764">
      <formula>$B1303="Liberado"</formula>
    </cfRule>
  </conditionalFormatting>
  <conditionalFormatting sqref="E1304">
    <cfRule type="expression" dxfId="2295" priority="37659">
      <formula>$B1304="Arribado"</formula>
    </cfRule>
    <cfRule type="expression" dxfId="2301" priority="37653">
      <formula>$B1304="Descargado"</formula>
    </cfRule>
    <cfRule type="expression" dxfId="2299" priority="37655">
      <formula>$B1304="Cargado"</formula>
    </cfRule>
    <cfRule type="expression" dxfId="2302" priority="37652">
      <formula>$B1304="Liberado"</formula>
    </cfRule>
    <cfRule type="expression" dxfId="2300" priority="37654">
      <formula>$B1304="Frontera"</formula>
    </cfRule>
    <cfRule type="expression" dxfId="2298" priority="37656">
      <formula>$B1304="Cancelado"</formula>
    </cfRule>
    <cfRule type="expression" dxfId="2" priority="37657">
      <formula>$B1304="Confirmado"</formula>
    </cfRule>
    <cfRule type="expression" dxfId="2296" priority="37658">
      <formula>$B1304="Solicitado"</formula>
    </cfRule>
  </conditionalFormatting>
  <conditionalFormatting sqref="E1312">
    <cfRule type="expression" dxfId="2295" priority="37491">
      <formula>$B1312="Arribado"</formula>
    </cfRule>
    <cfRule type="expression" dxfId="2298" priority="37488">
      <formula>$B1312="Cancelado"</formula>
    </cfRule>
    <cfRule type="expression" dxfId="2300" priority="37486">
      <formula>$B1312="Frontera"</formula>
    </cfRule>
    <cfRule type="expression" dxfId="2301" priority="37485">
      <formula>$B1312="Descargado"</formula>
    </cfRule>
    <cfRule type="expression" dxfId="2302" priority="37484">
      <formula>$B1312="Liberado"</formula>
    </cfRule>
    <cfRule type="expression" dxfId="2299" priority="37487">
      <formula>$B1312="Cargado"</formula>
    </cfRule>
    <cfRule type="expression" dxfId="2296" priority="37490">
      <formula>$B1312="Solicitado"</formula>
    </cfRule>
    <cfRule type="expression" dxfId="2" priority="37489">
      <formula>$B1312="Confirmado"</formula>
    </cfRule>
  </conditionalFormatting>
  <conditionalFormatting sqref="E1545">
    <cfRule type="expression" dxfId="2" priority="35208">
      <formula>$B1545="Confirmado"</formula>
    </cfRule>
    <cfRule type="expression" dxfId="2296" priority="35209">
      <formula>$B1545="Solicitado"</formula>
    </cfRule>
    <cfRule type="expression" dxfId="2295" priority="35210">
      <formula>$B1545="Arribado"</formula>
    </cfRule>
    <cfRule type="expression" dxfId="2300" priority="35205">
      <formula>$B1545="Frontera"</formula>
    </cfRule>
    <cfRule type="expression" dxfId="2301" priority="35204">
      <formula>$B1545="Descargado"</formula>
    </cfRule>
    <cfRule type="expression" dxfId="2302" priority="35203">
      <formula>$B1545="Liberado"</formula>
    </cfRule>
    <cfRule type="expression" dxfId="2298" priority="35207">
      <formula>$B1545="Cancelado"</formula>
    </cfRule>
    <cfRule type="expression" dxfId="2299" priority="35206">
      <formula>$B1545="Cargado"</formula>
    </cfRule>
  </conditionalFormatting>
  <conditionalFormatting sqref="E1546">
    <cfRule type="expression" dxfId="2295" priority="35266">
      <formula>$B1546="Arribado"</formula>
    </cfRule>
    <cfRule type="expression" dxfId="2" priority="35264">
      <formula>$B1546="Confirmado"</formula>
    </cfRule>
    <cfRule type="expression" dxfId="2300" priority="35261">
      <formula>$B1546="Frontera"</formula>
    </cfRule>
    <cfRule type="expression" dxfId="2296" priority="35265">
      <formula>$B1546="Solicitado"</formula>
    </cfRule>
    <cfRule type="expression" dxfId="2301" priority="35260">
      <formula>$B1546="Descargado"</formula>
    </cfRule>
    <cfRule type="expression" dxfId="2302" priority="35259">
      <formula>$B1546="Liberado"</formula>
    </cfRule>
    <cfRule type="expression" dxfId="2298" priority="35263">
      <formula>$B1546="Cancelado"</formula>
    </cfRule>
    <cfRule type="expression" dxfId="2299" priority="35262">
      <formula>$B1546="Cargado"</formula>
    </cfRule>
  </conditionalFormatting>
  <conditionalFormatting sqref="E301:I343">
    <cfRule type="expression" dxfId="2302" priority="67804">
      <formula>$B301="Liberado"</formula>
    </cfRule>
  </conditionalFormatting>
  <conditionalFormatting sqref="E273:U278">
    <cfRule type="expression" dxfId="2302" priority="68644">
      <formula>$B273="Liberado"</formula>
    </cfRule>
  </conditionalFormatting>
  <conditionalFormatting sqref="E290:U300">
    <cfRule type="expression" dxfId="2302" priority="68548">
      <formula>$B290="Liberado"</formula>
    </cfRule>
  </conditionalFormatting>
  <conditionalFormatting sqref="F62:G67">
    <cfRule type="expression" dxfId="2299" priority="70823">
      <formula>$B62="Cargado"</formula>
    </cfRule>
    <cfRule type="expression" dxfId="2301" priority="70821">
      <formula>$B62="Descargado"</formula>
    </cfRule>
    <cfRule type="expression" dxfId="2300" priority="70822">
      <formula>$B62="Frontera"</formula>
    </cfRule>
    <cfRule type="expression" dxfId="2296" priority="70826">
      <formula>$B62="Solicitado"</formula>
    </cfRule>
    <cfRule type="expression" dxfId="2298" priority="70824">
      <formula>$B62="Cancelado"</formula>
    </cfRule>
    <cfRule type="expression" dxfId="2295" priority="70827">
      <formula>$B62="Arribado"</formula>
    </cfRule>
    <cfRule type="expression" dxfId="2" priority="70825">
      <formula>$B62="Confirmado"</formula>
    </cfRule>
  </conditionalFormatting>
  <conditionalFormatting sqref="F68:G70">
    <cfRule type="expression" dxfId="2295" priority="70739">
      <formula>$B68="Arribado"</formula>
    </cfRule>
    <cfRule type="expression" dxfId="2" priority="70737">
      <formula>$B68="Confirmado"</formula>
    </cfRule>
    <cfRule type="expression" dxfId="2296" priority="70738">
      <formula>$B68="Solicitado"</formula>
    </cfRule>
    <cfRule type="expression" dxfId="2301" priority="70733">
      <formula>$B68="Descargado"</formula>
    </cfRule>
    <cfRule type="expression" dxfId="2298" priority="70736">
      <formula>$B68="Cancelado"</formula>
    </cfRule>
    <cfRule type="expression" dxfId="2299" priority="70735">
      <formula>$B68="Cargado"</formula>
    </cfRule>
    <cfRule type="expression" dxfId="2300" priority="70734">
      <formula>$B68="Frontera"</formula>
    </cfRule>
  </conditionalFormatting>
  <conditionalFormatting sqref="F71:G71">
    <cfRule type="expression" dxfId="2301" priority="70669">
      <formula>$B71="Descargado"</formula>
    </cfRule>
    <cfRule type="expression" dxfId="2300" priority="70670">
      <formula>$B71="Frontera"</formula>
    </cfRule>
    <cfRule type="expression" dxfId="2296" priority="70674">
      <formula>$B71="Solicitado"</formula>
    </cfRule>
    <cfRule type="expression" dxfId="2295" priority="70675">
      <formula>$B71="Arribado"</formula>
    </cfRule>
    <cfRule type="expression" dxfId="2" priority="70673">
      <formula>$B71="Confirmado"</formula>
    </cfRule>
    <cfRule type="expression" dxfId="2298" priority="70672">
      <formula>$B71="Cancelado"</formula>
    </cfRule>
    <cfRule type="expression" dxfId="2299" priority="70671">
      <formula>$B71="Cargado"</formula>
    </cfRule>
  </conditionalFormatting>
  <conditionalFormatting sqref="F72:G76">
    <cfRule type="expression" dxfId="2295" priority="70603">
      <formula>$B72="Arribado"</formula>
    </cfRule>
    <cfRule type="expression" dxfId="2296" priority="70602">
      <formula>$B72="Solicitado"</formula>
    </cfRule>
    <cfRule type="expression" dxfId="2" priority="70601">
      <formula>$B72="Confirmado"</formula>
    </cfRule>
    <cfRule type="expression" dxfId="2298" priority="70600">
      <formula>$B72="Cancelado"</formula>
    </cfRule>
    <cfRule type="expression" dxfId="2299" priority="70599">
      <formula>$B72="Cargado"</formula>
    </cfRule>
    <cfRule type="expression" dxfId="2300" priority="70598">
      <formula>$B72="Frontera"</formula>
    </cfRule>
    <cfRule type="expression" dxfId="2301" priority="70597">
      <formula>$B72="Descargado"</formula>
    </cfRule>
  </conditionalFormatting>
  <conditionalFormatting sqref="F77:G77">
    <cfRule type="expression" dxfId="2301" priority="70525">
      <formula>$B77="Descargado"</formula>
    </cfRule>
    <cfRule type="expression" dxfId="2300" priority="70526">
      <formula>$B77="Frontera"</formula>
    </cfRule>
    <cfRule type="expression" dxfId="2299" priority="70527">
      <formula>$B77="Cargado"</formula>
    </cfRule>
    <cfRule type="expression" dxfId="2298" priority="70528">
      <formula>$B77="Cancelado"</formula>
    </cfRule>
    <cfRule type="expression" dxfId="2295" priority="70531">
      <formula>$B77="Arribado"</formula>
    </cfRule>
    <cfRule type="expression" dxfId="2296" priority="70530">
      <formula>$B77="Solicitado"</formula>
    </cfRule>
    <cfRule type="expression" dxfId="2" priority="70529">
      <formula>$B77="Confirmado"</formula>
    </cfRule>
  </conditionalFormatting>
  <conditionalFormatting sqref="F78:G79">
    <cfRule type="expression" dxfId="2298" priority="70384">
      <formula>$B78="Cancelado"</formula>
    </cfRule>
    <cfRule type="expression" dxfId="2299" priority="70383">
      <formula>$B78="Cargado"</formula>
    </cfRule>
    <cfRule type="expression" dxfId="2301" priority="70381">
      <formula>$B78="Descargado"</formula>
    </cfRule>
    <cfRule type="expression" dxfId="2300" priority="70382">
      <formula>$B78="Frontera"</formula>
    </cfRule>
    <cfRule type="expression" dxfId="2295" priority="70387">
      <formula>$B78="Arribado"</formula>
    </cfRule>
    <cfRule type="expression" dxfId="2296" priority="70386">
      <formula>$B78="Solicitado"</formula>
    </cfRule>
    <cfRule type="expression" dxfId="2" priority="70385">
      <formula>$B78="Confirmado"</formula>
    </cfRule>
  </conditionalFormatting>
  <conditionalFormatting sqref="F80:G81">
    <cfRule type="expression" dxfId="2300" priority="70310">
      <formula>$B80="Frontera"</formula>
    </cfRule>
    <cfRule type="expression" dxfId="2299" priority="70311">
      <formula>$B80="Cargado"</formula>
    </cfRule>
    <cfRule type="expression" dxfId="2296" priority="70314">
      <formula>$B80="Solicitado"</formula>
    </cfRule>
    <cfRule type="expression" dxfId="2295" priority="70315">
      <formula>$B80="Arribado"</formula>
    </cfRule>
    <cfRule type="expression" dxfId="2301" priority="70309">
      <formula>$B80="Descargado"</formula>
    </cfRule>
    <cfRule type="expression" dxfId="2" priority="70313">
      <formula>$B80="Confirmado"</formula>
    </cfRule>
    <cfRule type="expression" dxfId="2298" priority="70312">
      <formula>$B80="Cancelado"</formula>
    </cfRule>
  </conditionalFormatting>
  <conditionalFormatting sqref="F82:G82">
    <cfRule type="expression" dxfId="2" priority="70457">
      <formula>$B82="Confirmado"</formula>
    </cfRule>
    <cfRule type="expression" dxfId="2301" priority="70453">
      <formula>$B82="Descargado"</formula>
    </cfRule>
    <cfRule type="expression" dxfId="2300" priority="70454">
      <formula>$B82="Frontera"</formula>
    </cfRule>
    <cfRule type="expression" dxfId="2299" priority="70455">
      <formula>$B82="Cargado"</formula>
    </cfRule>
    <cfRule type="expression" dxfId="2298" priority="70456">
      <formula>$B82="Cancelado"</formula>
    </cfRule>
    <cfRule type="expression" dxfId="2296" priority="70458">
      <formula>$B82="Solicitado"</formula>
    </cfRule>
    <cfRule type="expression" dxfId="2295" priority="70459">
      <formula>$B82="Arribado"</formula>
    </cfRule>
  </conditionalFormatting>
  <conditionalFormatting sqref="F83:G83">
    <cfRule type="expression" dxfId="2301" priority="70237">
      <formula>$B83="Descargado"</formula>
    </cfRule>
    <cfRule type="expression" dxfId="2299" priority="70239">
      <formula>$B83="Cargado"</formula>
    </cfRule>
    <cfRule type="expression" dxfId="2298" priority="70240">
      <formula>$B83="Cancelado"</formula>
    </cfRule>
    <cfRule type="expression" dxfId="2300" priority="70238">
      <formula>$B83="Frontera"</formula>
    </cfRule>
    <cfRule type="expression" dxfId="2295" priority="70243">
      <formula>$B83="Arribado"</formula>
    </cfRule>
    <cfRule type="expression" dxfId="2296" priority="70242">
      <formula>$B83="Solicitado"</formula>
    </cfRule>
    <cfRule type="expression" dxfId="2" priority="70241">
      <formula>$B83="Confirmado"</formula>
    </cfRule>
  </conditionalFormatting>
  <conditionalFormatting sqref="F84:G93">
    <cfRule type="expression" dxfId="2298" priority="70168">
      <formula>$B84="Cancelado"</formula>
    </cfRule>
    <cfRule type="expression" dxfId="2296" priority="70170">
      <formula>$B84="Solicitado"</formula>
    </cfRule>
    <cfRule type="expression" dxfId="2" priority="70169">
      <formula>$B84="Confirmado"</formula>
    </cfRule>
    <cfRule type="expression" dxfId="2299" priority="70167">
      <formula>$B84="Cargado"</formula>
    </cfRule>
    <cfRule type="expression" dxfId="2300" priority="70166">
      <formula>$B84="Frontera"</formula>
    </cfRule>
    <cfRule type="expression" dxfId="2301" priority="70165">
      <formula>$B84="Descargado"</formula>
    </cfRule>
    <cfRule type="expression" dxfId="2295" priority="70171">
      <formula>$B84="Arribado"</formula>
    </cfRule>
  </conditionalFormatting>
  <conditionalFormatting sqref="F94:G94">
    <cfRule type="expression" dxfId="2299" priority="70095">
      <formula>$B94="Cargado"</formula>
    </cfRule>
    <cfRule type="expression" dxfId="2300" priority="70094">
      <formula>$B94="Frontera"</formula>
    </cfRule>
    <cfRule type="expression" dxfId="2301" priority="70093">
      <formula>$B94="Descargado"</formula>
    </cfRule>
    <cfRule type="expression" dxfId="2295" priority="70099">
      <formula>$B94="Arribado"</formula>
    </cfRule>
    <cfRule type="expression" dxfId="2296" priority="70098">
      <formula>$B94="Solicitado"</formula>
    </cfRule>
    <cfRule type="expression" dxfId="2" priority="70097">
      <formula>$B94="Confirmado"</formula>
    </cfRule>
    <cfRule type="expression" dxfId="2298" priority="70096">
      <formula>$B94="Cancelado"</formula>
    </cfRule>
  </conditionalFormatting>
  <conditionalFormatting sqref="F104:G107">
    <cfRule type="expression" dxfId="2300" priority="70022">
      <formula>$B104="Frontera"</formula>
    </cfRule>
    <cfRule type="expression" dxfId="2299" priority="70023">
      <formula>$B104="Cargado"</formula>
    </cfRule>
    <cfRule type="expression" dxfId="2298" priority="70024">
      <formula>$B104="Cancelado"</formula>
    </cfRule>
    <cfRule type="expression" dxfId="2" priority="70025">
      <formula>$B104="Confirmado"</formula>
    </cfRule>
    <cfRule type="expression" dxfId="2296" priority="70026">
      <formula>$B104="Solicitado"</formula>
    </cfRule>
    <cfRule type="expression" dxfId="2295" priority="70027">
      <formula>$B104="Arribado"</formula>
    </cfRule>
    <cfRule type="expression" dxfId="2301" priority="70021">
      <formula>$B104="Descargado"</formula>
    </cfRule>
  </conditionalFormatting>
  <conditionalFormatting sqref="F1077:G1080">
    <cfRule type="expression" dxfId="2301" priority="52645">
      <formula>$B1077="Descargado"</formula>
    </cfRule>
    <cfRule type="expression" dxfId="2300" priority="52646">
      <formula>$B1077="Frontera"</formula>
    </cfRule>
    <cfRule type="expression" dxfId="2296" priority="52618">
      <formula>$B1077="Solicitado"</formula>
    </cfRule>
    <cfRule type="expression" dxfId="2" priority="52617">
      <formula>$B1077="Confirmado"</formula>
    </cfRule>
    <cfRule type="expression" dxfId="2298" priority="52616">
      <formula>$B1077="Cancelado"</formula>
    </cfRule>
    <cfRule type="expression" dxfId="2300" priority="52614">
      <formula>$B1077="Frontera"</formula>
    </cfRule>
    <cfRule type="expression" dxfId="2302" priority="52612">
      <formula>$B1077="Liberado"</formula>
    </cfRule>
    <cfRule type="expression" dxfId="2301" priority="52613">
      <formula>$B1077="Descargado"</formula>
    </cfRule>
    <cfRule type="expression" dxfId="2299" priority="52647">
      <formula>$B1077="Cargado"</formula>
    </cfRule>
    <cfRule type="expression" dxfId="2299" priority="52615">
      <formula>$B1077="Cargado"</formula>
    </cfRule>
    <cfRule type="expression" dxfId="2298" priority="52648">
      <formula>$B1077="Cancelado"</formula>
    </cfRule>
    <cfRule type="expression" dxfId="2" priority="52649">
      <formula>$B1077="Confirmado"</formula>
    </cfRule>
    <cfRule type="expression" dxfId="2295" priority="52651">
      <formula>$B1077="Arribado"</formula>
    </cfRule>
    <cfRule type="expression" dxfId="2295" priority="52619">
      <formula>$B1077="Arribado"</formula>
    </cfRule>
    <cfRule type="expression" dxfId="2302" priority="52644">
      <formula>$B1077="Liberado"</formula>
    </cfRule>
    <cfRule type="expression" dxfId="2296" priority="52650">
      <formula>$B1077="Solicitado"</formula>
    </cfRule>
  </conditionalFormatting>
  <conditionalFormatting sqref="F1084:G1084">
    <cfRule type="expression" dxfId="2298" priority="51784">
      <formula>$B1084="Cancelado"</formula>
    </cfRule>
    <cfRule type="expression" dxfId="2" priority="51785">
      <formula>$B1084="Confirmado"</formula>
    </cfRule>
    <cfRule type="expression" dxfId="2296" priority="51786">
      <formula>$B1084="Solicitado"</formula>
    </cfRule>
    <cfRule type="expression" dxfId="2295" priority="51787">
      <formula>$B1084="Arribado"</formula>
    </cfRule>
    <cfRule type="expression" dxfId="2302" priority="51780">
      <formula>$B1084="Liberado"</formula>
    </cfRule>
    <cfRule type="expression" dxfId="2301" priority="51781">
      <formula>$B1084="Descargado"</formula>
    </cfRule>
    <cfRule type="expression" dxfId="2300" priority="51782">
      <formula>$B1084="Frontera"</formula>
    </cfRule>
    <cfRule type="expression" dxfId="2295" priority="51755">
      <formula>$B1084="Arribado"</formula>
    </cfRule>
    <cfRule type="expression" dxfId="2296" priority="51754">
      <formula>$B1084="Solicitado"</formula>
    </cfRule>
    <cfRule type="expression" dxfId="2" priority="51753">
      <formula>$B1084="Confirmado"</formula>
    </cfRule>
    <cfRule type="expression" dxfId="2298" priority="51752">
      <formula>$B1084="Cancelado"</formula>
    </cfRule>
    <cfRule type="expression" dxfId="2299" priority="51751">
      <formula>$B1084="Cargado"</formula>
    </cfRule>
    <cfRule type="expression" dxfId="2300" priority="51750">
      <formula>$B1084="Frontera"</formula>
    </cfRule>
    <cfRule type="expression" dxfId="2301" priority="51749">
      <formula>$B1084="Descargado"</formula>
    </cfRule>
    <cfRule type="expression" dxfId="2302" priority="51748">
      <formula>$B1084="Liberado"</formula>
    </cfRule>
    <cfRule type="expression" dxfId="2299" priority="51783">
      <formula>$B1084="Cargado"</formula>
    </cfRule>
  </conditionalFormatting>
  <conditionalFormatting sqref="F1085:G1091">
    <cfRule type="expression" dxfId="2300" priority="51638">
      <formula>$B1085="Frontera"</formula>
    </cfRule>
    <cfRule type="expression" dxfId="2298" priority="51640">
      <formula>$B1085="Cancelado"</formula>
    </cfRule>
    <cfRule type="expression" dxfId="2299" priority="51639">
      <formula>$B1085="Cargado"</formula>
    </cfRule>
    <cfRule type="expression" dxfId="2301" priority="51637">
      <formula>$B1085="Descargado"</formula>
    </cfRule>
    <cfRule type="expression" dxfId="2302" priority="51636">
      <formula>$B1085="Liberado"</formula>
    </cfRule>
    <cfRule type="expression" dxfId="2302" priority="51604">
      <formula>$B1085="Liberado"</formula>
    </cfRule>
    <cfRule type="expression" dxfId="2295" priority="51643">
      <formula>$B1085="Arribado"</formula>
    </cfRule>
    <cfRule type="expression" dxfId="2300" priority="51606">
      <formula>$B1085="Frontera"</formula>
    </cfRule>
    <cfRule type="expression" dxfId="2299" priority="51607">
      <formula>$B1085="Cargado"</formula>
    </cfRule>
    <cfRule type="expression" dxfId="2298" priority="51608">
      <formula>$B1085="Cancelado"</formula>
    </cfRule>
    <cfRule type="expression" dxfId="2" priority="51609">
      <formula>$B1085="Confirmado"</formula>
    </cfRule>
    <cfRule type="expression" dxfId="2296" priority="51610">
      <formula>$B1085="Solicitado"</formula>
    </cfRule>
    <cfRule type="expression" dxfId="2295" priority="51611">
      <formula>$B1085="Arribado"</formula>
    </cfRule>
    <cfRule type="expression" dxfId="2" priority="51641">
      <formula>$B1085="Confirmado"</formula>
    </cfRule>
    <cfRule type="expression" dxfId="2301" priority="51605">
      <formula>$B1085="Descargado"</formula>
    </cfRule>
    <cfRule type="expression" dxfId="2296" priority="51642">
      <formula>$B1085="Solicitado"</formula>
    </cfRule>
  </conditionalFormatting>
  <conditionalFormatting sqref="F1096:G1096">
    <cfRule type="expression" dxfId="2" priority="50857">
      <formula>$B1096="Confirmado"</formula>
    </cfRule>
    <cfRule type="expression" dxfId="2298" priority="50856">
      <formula>$B1096="Cancelado"</formula>
    </cfRule>
    <cfRule type="expression" dxfId="2296" priority="50890">
      <formula>$B1096="Solicitado"</formula>
    </cfRule>
    <cfRule type="expression" dxfId="2299" priority="50855">
      <formula>$B1096="Cargado"</formula>
    </cfRule>
    <cfRule type="expression" dxfId="2295" priority="50891">
      <formula>$B1096="Arribado"</formula>
    </cfRule>
    <cfRule type="expression" dxfId="2302" priority="50852">
      <formula>$B1096="Liberado"</formula>
    </cfRule>
    <cfRule type="expression" dxfId="2300" priority="50854">
      <formula>$B1096="Frontera"</formula>
    </cfRule>
    <cfRule type="expression" dxfId="2301" priority="50853">
      <formula>$B1096="Descargado"</formula>
    </cfRule>
    <cfRule type="expression" dxfId="2" priority="50889">
      <formula>$B1096="Confirmado"</formula>
    </cfRule>
    <cfRule type="expression" dxfId="2298" priority="50888">
      <formula>$B1096="Cancelado"</formula>
    </cfRule>
    <cfRule type="expression" dxfId="2299" priority="50887">
      <formula>$B1096="Cargado"</formula>
    </cfRule>
    <cfRule type="expression" dxfId="2300" priority="50886">
      <formula>$B1096="Frontera"</formula>
    </cfRule>
    <cfRule type="expression" dxfId="2301" priority="50885">
      <formula>$B1096="Descargado"</formula>
    </cfRule>
    <cfRule type="expression" dxfId="2302" priority="50884">
      <formula>$B1096="Liberado"</formula>
    </cfRule>
    <cfRule type="expression" dxfId="2295" priority="50859">
      <formula>$B1096="Arribado"</formula>
    </cfRule>
    <cfRule type="expression" dxfId="2296" priority="50858">
      <formula>$B1096="Solicitado"</formula>
    </cfRule>
  </conditionalFormatting>
  <conditionalFormatting sqref="F1104:G1104">
    <cfRule type="expression" dxfId="2295" priority="50571">
      <formula>$B1104="Arribado"</formula>
    </cfRule>
    <cfRule type="expression" dxfId="2301" priority="50565">
      <formula>$B1104="Descargado"</formula>
    </cfRule>
    <cfRule type="expression" dxfId="2302" priority="50564">
      <formula>$B1104="Liberado"</formula>
    </cfRule>
    <cfRule type="expression" dxfId="2302" priority="50596">
      <formula>$B1104="Liberado"</formula>
    </cfRule>
    <cfRule type="expression" dxfId="2295" priority="50603">
      <formula>$B1104="Arribado"</formula>
    </cfRule>
    <cfRule type="expression" dxfId="2301" priority="50597">
      <formula>$B1104="Descargado"</formula>
    </cfRule>
    <cfRule type="expression" dxfId="2300" priority="50598">
      <formula>$B1104="Frontera"</formula>
    </cfRule>
    <cfRule type="expression" dxfId="2299" priority="50599">
      <formula>$B1104="Cargado"</formula>
    </cfRule>
    <cfRule type="expression" dxfId="2298" priority="50600">
      <formula>$B1104="Cancelado"</formula>
    </cfRule>
    <cfRule type="expression" dxfId="2" priority="50601">
      <formula>$B1104="Confirmado"</formula>
    </cfRule>
    <cfRule type="expression" dxfId="2296" priority="50602">
      <formula>$B1104="Solicitado"</formula>
    </cfRule>
    <cfRule type="expression" dxfId="2296" priority="50570">
      <formula>$B1104="Solicitado"</formula>
    </cfRule>
    <cfRule type="expression" dxfId="2" priority="50569">
      <formula>$B1104="Confirmado"</formula>
    </cfRule>
    <cfRule type="expression" dxfId="2298" priority="50568">
      <formula>$B1104="Cancelado"</formula>
    </cfRule>
    <cfRule type="expression" dxfId="2299" priority="50567">
      <formula>$B1104="Cargado"</formula>
    </cfRule>
    <cfRule type="expression" dxfId="2300" priority="50566">
      <formula>$B1104="Frontera"</formula>
    </cfRule>
  </conditionalFormatting>
  <conditionalFormatting sqref="F1105:G1105">
    <cfRule type="expression" dxfId="2" priority="49929">
      <formula>$B1105="Confirmado"</formula>
    </cfRule>
    <cfRule type="expression" dxfId="2296" priority="49930">
      <formula>$B1105="Solicitado"</formula>
    </cfRule>
    <cfRule type="expression" dxfId="2302" priority="49892">
      <formula>$B1105="Liberado"</formula>
    </cfRule>
    <cfRule type="expression" dxfId="2301" priority="49893">
      <formula>$B1105="Descargado"</formula>
    </cfRule>
    <cfRule type="expression" dxfId="2300" priority="49894">
      <formula>$B1105="Frontera"</formula>
    </cfRule>
    <cfRule type="expression" dxfId="2295" priority="49899">
      <formula>$B1105="Arribado"</formula>
    </cfRule>
    <cfRule type="expression" dxfId="2302" priority="49924">
      <formula>$B1105="Liberado"</formula>
    </cfRule>
    <cfRule type="expression" dxfId="2301" priority="49925">
      <formula>$B1105="Descargado"</formula>
    </cfRule>
    <cfRule type="expression" dxfId="2300" priority="49926">
      <formula>$B1105="Frontera"</formula>
    </cfRule>
    <cfRule type="expression" dxfId="2299" priority="49927">
      <formula>$B1105="Cargado"</formula>
    </cfRule>
    <cfRule type="expression" dxfId="2298" priority="49928">
      <formula>$B1105="Cancelado"</formula>
    </cfRule>
    <cfRule type="expression" dxfId="2298" priority="49896">
      <formula>$B1105="Cancelado"</formula>
    </cfRule>
    <cfRule type="expression" dxfId="2299" priority="49895">
      <formula>$B1105="Cargado"</formula>
    </cfRule>
    <cfRule type="expression" dxfId="2295" priority="49931">
      <formula>$B1105="Arribado"</formula>
    </cfRule>
    <cfRule type="expression" dxfId="2296" priority="49898">
      <formula>$B1105="Solicitado"</formula>
    </cfRule>
    <cfRule type="expression" dxfId="2" priority="49897">
      <formula>$B1105="Confirmado"</formula>
    </cfRule>
  </conditionalFormatting>
  <conditionalFormatting sqref="F1106:G1106">
    <cfRule type="expression" dxfId="2302" priority="50708">
      <formula>$B1106="Liberado"</formula>
    </cfRule>
    <cfRule type="expression" dxfId="2301" priority="50709">
      <formula>$B1106="Descargado"</formula>
    </cfRule>
    <cfRule type="expression" dxfId="2300" priority="50710">
      <formula>$B1106="Frontera"</formula>
    </cfRule>
    <cfRule type="expression" dxfId="2299" priority="50711">
      <formula>$B1106="Cargado"</formula>
    </cfRule>
    <cfRule type="expression" dxfId="2298" priority="50712">
      <formula>$B1106="Cancelado"</formula>
    </cfRule>
    <cfRule type="expression" dxfId="2" priority="50713">
      <formula>$B1106="Confirmado"</formula>
    </cfRule>
    <cfRule type="expression" dxfId="2" priority="50745">
      <formula>$B1106="Confirmado"</formula>
    </cfRule>
    <cfRule type="expression" dxfId="2298" priority="50744">
      <formula>$B1106="Cancelado"</formula>
    </cfRule>
    <cfRule type="expression" dxfId="2299" priority="50743">
      <formula>$B1106="Cargado"</formula>
    </cfRule>
    <cfRule type="expression" dxfId="2301" priority="50741">
      <formula>$B1106="Descargado"</formula>
    </cfRule>
    <cfRule type="expression" dxfId="2300" priority="50742">
      <formula>$B1106="Frontera"</formula>
    </cfRule>
    <cfRule type="expression" dxfId="2302" priority="50740">
      <formula>$B1106="Liberado"</formula>
    </cfRule>
    <cfRule type="expression" dxfId="2295" priority="50715">
      <formula>$B1106="Arribado"</formula>
    </cfRule>
    <cfRule type="expression" dxfId="2296" priority="50714">
      <formula>$B1106="Solicitado"</formula>
    </cfRule>
    <cfRule type="expression" dxfId="2295" priority="50747">
      <formula>$B1106="Arribado"</formula>
    </cfRule>
    <cfRule type="expression" dxfId="2296" priority="50746">
      <formula>$B1106="Solicitado"</formula>
    </cfRule>
  </conditionalFormatting>
  <conditionalFormatting sqref="F1107:G1107">
    <cfRule type="expression" dxfId="2300" priority="50070">
      <formula>$B1107="Frontera"</formula>
    </cfRule>
    <cfRule type="expression" dxfId="2" priority="50073">
      <formula>$B1107="Confirmado"</formula>
    </cfRule>
    <cfRule type="expression" dxfId="2302" priority="50036">
      <formula>$B1107="Liberado"</formula>
    </cfRule>
    <cfRule type="expression" dxfId="2301" priority="50037">
      <formula>$B1107="Descargado"</formula>
    </cfRule>
    <cfRule type="expression" dxfId="2298" priority="50040">
      <formula>$B1107="Cancelado"</formula>
    </cfRule>
    <cfRule type="expression" dxfId="2" priority="50041">
      <formula>$B1107="Confirmado"</formula>
    </cfRule>
    <cfRule type="expression" dxfId="2296" priority="50042">
      <formula>$B1107="Solicitado"</formula>
    </cfRule>
    <cfRule type="expression" dxfId="2295" priority="50043">
      <formula>$B1107="Arribado"</formula>
    </cfRule>
    <cfRule type="expression" dxfId="2302" priority="50068">
      <formula>$B1107="Liberado"</formula>
    </cfRule>
    <cfRule type="expression" dxfId="2301" priority="50069">
      <formula>$B1107="Descargado"</formula>
    </cfRule>
    <cfRule type="expression" dxfId="2300" priority="50038">
      <formula>$B1107="Frontera"</formula>
    </cfRule>
    <cfRule type="expression" dxfId="2296" priority="50074">
      <formula>$B1107="Solicitado"</formula>
    </cfRule>
    <cfRule type="expression" dxfId="2299" priority="50071">
      <formula>$B1107="Cargado"</formula>
    </cfRule>
    <cfRule type="expression" dxfId="2295" priority="50075">
      <formula>$B1107="Arribado"</formula>
    </cfRule>
    <cfRule type="expression" dxfId="2298" priority="50072">
      <formula>$B1107="Cancelado"</formula>
    </cfRule>
    <cfRule type="expression" dxfId="2299" priority="50039">
      <formula>$B1107="Cargado"</formula>
    </cfRule>
  </conditionalFormatting>
  <conditionalFormatting sqref="F1108:G1108">
    <cfRule type="expression" dxfId="2296" priority="49730">
      <formula>$B1108="Solicitado"</formula>
    </cfRule>
    <cfRule type="expression" dxfId="2295" priority="49731">
      <formula>$B1108="Arribado"</formula>
    </cfRule>
    <cfRule type="expression" dxfId="2299" priority="49695">
      <formula>$B1108="Cargado"</formula>
    </cfRule>
    <cfRule type="expression" dxfId="2" priority="49697">
      <formula>$B1108="Confirmado"</formula>
    </cfRule>
    <cfRule type="expression" dxfId="2296" priority="49698">
      <formula>$B1108="Solicitado"</formula>
    </cfRule>
    <cfRule type="expression" dxfId="2295" priority="49699">
      <formula>$B1108="Arribado"</formula>
    </cfRule>
    <cfRule type="expression" dxfId="2302" priority="49724">
      <formula>$B1108="Liberado"</formula>
    </cfRule>
    <cfRule type="expression" dxfId="2301" priority="49725">
      <formula>$B1108="Descargado"</formula>
    </cfRule>
    <cfRule type="expression" dxfId="2300" priority="49726">
      <formula>$B1108="Frontera"</formula>
    </cfRule>
    <cfRule type="expression" dxfId="2299" priority="49727">
      <formula>$B1108="Cargado"</formula>
    </cfRule>
    <cfRule type="expression" dxfId="2298" priority="49728">
      <formula>$B1108="Cancelado"</formula>
    </cfRule>
    <cfRule type="expression" dxfId="2" priority="49729">
      <formula>$B1108="Confirmado"</formula>
    </cfRule>
    <cfRule type="expression" dxfId="2298" priority="49696">
      <formula>$B1108="Cancelado"</formula>
    </cfRule>
    <cfRule type="expression" dxfId="2302" priority="49692">
      <formula>$B1108="Liberado"</formula>
    </cfRule>
    <cfRule type="expression" dxfId="2301" priority="49693">
      <formula>$B1108="Descargado"</formula>
    </cfRule>
    <cfRule type="expression" dxfId="2300" priority="49694">
      <formula>$B1108="Frontera"</formula>
    </cfRule>
  </conditionalFormatting>
  <conditionalFormatting sqref="F1109:G1113">
    <cfRule type="expression" dxfId="2295" priority="49587">
      <formula>$B1109="Arribado"</formula>
    </cfRule>
    <cfRule type="expression" dxfId="2296" priority="49586">
      <formula>$B1109="Solicitado"</formula>
    </cfRule>
    <cfRule type="expression" dxfId="2" priority="49585">
      <formula>$B1109="Confirmado"</formula>
    </cfRule>
    <cfRule type="expression" dxfId="2298" priority="49584">
      <formula>$B1109="Cancelado"</formula>
    </cfRule>
    <cfRule type="expression" dxfId="2299" priority="49583">
      <formula>$B1109="Cargado"</formula>
    </cfRule>
    <cfRule type="expression" dxfId="2300" priority="49582">
      <formula>$B1109="Frontera"</formula>
    </cfRule>
    <cfRule type="expression" dxfId="2301" priority="49581">
      <formula>$B1109="Descargado"</formula>
    </cfRule>
    <cfRule type="expression" dxfId="2302" priority="49580">
      <formula>$B1109="Liberado"</formula>
    </cfRule>
    <cfRule type="expression" dxfId="2295" priority="49555">
      <formula>$B1109="Arribado"</formula>
    </cfRule>
    <cfRule type="expression" dxfId="2299" priority="49551">
      <formula>$B1109="Cargado"</formula>
    </cfRule>
    <cfRule type="expression" dxfId="2298" priority="49552">
      <formula>$B1109="Cancelado"</formula>
    </cfRule>
    <cfRule type="expression" dxfId="2" priority="49553">
      <formula>$B1109="Confirmado"</formula>
    </cfRule>
    <cfRule type="expression" dxfId="2300" priority="49550">
      <formula>$B1109="Frontera"</formula>
    </cfRule>
    <cfRule type="expression" dxfId="2302" priority="49548">
      <formula>$B1109="Liberado"</formula>
    </cfRule>
    <cfRule type="expression" dxfId="2301" priority="49549">
      <formula>$B1109="Descargado"</formula>
    </cfRule>
    <cfRule type="expression" dxfId="2296" priority="49554">
      <formula>$B1109="Solicitado"</formula>
    </cfRule>
  </conditionalFormatting>
  <conditionalFormatting sqref="F1114:G1114">
    <cfRule type="expression" dxfId="2301" priority="49405">
      <formula>$B1114="Descargado"</formula>
    </cfRule>
    <cfRule type="expression" dxfId="2300" priority="49406">
      <formula>$B1114="Frontera"</formula>
    </cfRule>
    <cfRule type="expression" dxfId="2299" priority="49407">
      <formula>$B1114="Cargado"</formula>
    </cfRule>
    <cfRule type="expression" dxfId="2295" priority="49411">
      <formula>$B1114="Arribado"</formula>
    </cfRule>
    <cfRule type="expression" dxfId="2301" priority="49437">
      <formula>$B1114="Descargado"</formula>
    </cfRule>
    <cfRule type="expression" dxfId="2302" priority="49404">
      <formula>$B1114="Liberado"</formula>
    </cfRule>
    <cfRule type="expression" dxfId="2295" priority="49443">
      <formula>$B1114="Arribado"</formula>
    </cfRule>
    <cfRule type="expression" dxfId="2296" priority="49442">
      <formula>$B1114="Solicitado"</formula>
    </cfRule>
    <cfRule type="expression" dxfId="2296" priority="49410">
      <formula>$B1114="Solicitado"</formula>
    </cfRule>
    <cfRule type="expression" dxfId="2" priority="49441">
      <formula>$B1114="Confirmado"</formula>
    </cfRule>
    <cfRule type="expression" dxfId="2298" priority="49440">
      <formula>$B1114="Cancelado"</formula>
    </cfRule>
    <cfRule type="expression" dxfId="2299" priority="49439">
      <formula>$B1114="Cargado"</formula>
    </cfRule>
    <cfRule type="expression" dxfId="2302" priority="49436">
      <formula>$B1114="Liberado"</formula>
    </cfRule>
    <cfRule type="expression" dxfId="2300" priority="49438">
      <formula>$B1114="Frontera"</formula>
    </cfRule>
    <cfRule type="expression" dxfId="2" priority="49409">
      <formula>$B1114="Confirmado"</formula>
    </cfRule>
    <cfRule type="expression" dxfId="2298" priority="49408">
      <formula>$B1114="Cancelado"</formula>
    </cfRule>
  </conditionalFormatting>
  <conditionalFormatting sqref="F1115:G1115">
    <cfRule type="expression" dxfId="2" priority="49265">
      <formula>$B1115="Confirmado"</formula>
    </cfRule>
    <cfRule type="expression" dxfId="2302" priority="49260">
      <formula>$B1115="Liberado"</formula>
    </cfRule>
    <cfRule type="expression" dxfId="2295" priority="49267">
      <formula>$B1115="Arribado"</formula>
    </cfRule>
    <cfRule type="expression" dxfId="2302" priority="49292">
      <formula>$B1115="Liberado"</formula>
    </cfRule>
    <cfRule type="expression" dxfId="2301" priority="49293">
      <formula>$B1115="Descargado"</formula>
    </cfRule>
    <cfRule type="expression" dxfId="2300" priority="49294">
      <formula>$B1115="Frontera"</formula>
    </cfRule>
    <cfRule type="expression" dxfId="2296" priority="49266">
      <formula>$B1115="Solicitado"</formula>
    </cfRule>
    <cfRule type="expression" dxfId="2298" priority="49264">
      <formula>$B1115="Cancelado"</formula>
    </cfRule>
    <cfRule type="expression" dxfId="2299" priority="49263">
      <formula>$B1115="Cargado"</formula>
    </cfRule>
    <cfRule type="expression" dxfId="2300" priority="49262">
      <formula>$B1115="Frontera"</formula>
    </cfRule>
    <cfRule type="expression" dxfId="2299" priority="49295">
      <formula>$B1115="Cargado"</formula>
    </cfRule>
    <cfRule type="expression" dxfId="2298" priority="49296">
      <formula>$B1115="Cancelado"</formula>
    </cfRule>
    <cfRule type="expression" dxfId="2" priority="49297">
      <formula>$B1115="Confirmado"</formula>
    </cfRule>
    <cfRule type="expression" dxfId="2301" priority="49261">
      <formula>$B1115="Descargado"</formula>
    </cfRule>
    <cfRule type="expression" dxfId="2296" priority="49298">
      <formula>$B1115="Solicitado"</formula>
    </cfRule>
    <cfRule type="expression" dxfId="2295" priority="49299">
      <formula>$B1115="Arribado"</formula>
    </cfRule>
  </conditionalFormatting>
  <conditionalFormatting sqref="F1116:G1116">
    <cfRule type="expression" dxfId="2299" priority="49119">
      <formula>$B1116="Cargado"</formula>
    </cfRule>
    <cfRule type="expression" dxfId="2296" priority="49122">
      <formula>$B1116="Solicitado"</formula>
    </cfRule>
    <cfRule type="expression" dxfId="2298" priority="49152">
      <formula>$B1116="Cancelado"</formula>
    </cfRule>
    <cfRule type="expression" dxfId="2295" priority="49155">
      <formula>$B1116="Arribado"</formula>
    </cfRule>
    <cfRule type="expression" dxfId="2301" priority="49117">
      <formula>$B1116="Descargado"</formula>
    </cfRule>
    <cfRule type="expression" dxfId="2302" priority="49148">
      <formula>$B1116="Liberado"</formula>
    </cfRule>
    <cfRule type="expression" dxfId="2301" priority="49149">
      <formula>$B1116="Descargado"</formula>
    </cfRule>
    <cfRule type="expression" dxfId="2" priority="49121">
      <formula>$B1116="Confirmado"</formula>
    </cfRule>
    <cfRule type="expression" dxfId="2296" priority="49154">
      <formula>$B1116="Solicitado"</formula>
    </cfRule>
    <cfRule type="expression" dxfId="2295" priority="49123">
      <formula>$B1116="Arribado"</formula>
    </cfRule>
    <cfRule type="expression" dxfId="2302" priority="49116">
      <formula>$B1116="Liberado"</formula>
    </cfRule>
    <cfRule type="expression" dxfId="2300" priority="49150">
      <formula>$B1116="Frontera"</formula>
    </cfRule>
    <cfRule type="expression" dxfId="2" priority="49153">
      <formula>$B1116="Confirmado"</formula>
    </cfRule>
    <cfRule type="expression" dxfId="2298" priority="49120">
      <formula>$B1116="Cancelado"</formula>
    </cfRule>
    <cfRule type="expression" dxfId="2300" priority="49118">
      <formula>$B1116="Frontera"</formula>
    </cfRule>
    <cfRule type="expression" dxfId="2299" priority="49151">
      <formula>$B1116="Cargado"</formula>
    </cfRule>
  </conditionalFormatting>
  <conditionalFormatting sqref="F1117:G1117">
    <cfRule type="expression" dxfId="2298" priority="49008">
      <formula>$B1117="Cancelado"</formula>
    </cfRule>
    <cfRule type="expression" dxfId="2302" priority="48972">
      <formula>$B1117="Liberado"</formula>
    </cfRule>
    <cfRule type="expression" dxfId="2301" priority="48973">
      <formula>$B1117="Descargado"</formula>
    </cfRule>
    <cfRule type="expression" dxfId="2302" priority="49004">
      <formula>$B1117="Liberado"</formula>
    </cfRule>
    <cfRule type="expression" dxfId="2300" priority="48974">
      <formula>$B1117="Frontera"</formula>
    </cfRule>
    <cfRule type="expression" dxfId="2299" priority="48975">
      <formula>$B1117="Cargado"</formula>
    </cfRule>
    <cfRule type="expression" dxfId="2298" priority="48976">
      <formula>$B1117="Cancelado"</formula>
    </cfRule>
    <cfRule type="expression" dxfId="2296" priority="48978">
      <formula>$B1117="Solicitado"</formula>
    </cfRule>
    <cfRule type="expression" dxfId="2295" priority="48979">
      <formula>$B1117="Arribado"</formula>
    </cfRule>
    <cfRule type="expression" dxfId="2301" priority="49005">
      <formula>$B1117="Descargado"</formula>
    </cfRule>
    <cfRule type="expression" dxfId="2" priority="48977">
      <formula>$B1117="Confirmado"</formula>
    </cfRule>
    <cfRule type="expression" dxfId="2300" priority="49006">
      <formula>$B1117="Frontera"</formula>
    </cfRule>
    <cfRule type="expression" dxfId="2299" priority="49007">
      <formula>$B1117="Cargado"</formula>
    </cfRule>
    <cfRule type="expression" dxfId="2" priority="49009">
      <formula>$B1117="Confirmado"</formula>
    </cfRule>
    <cfRule type="expression" dxfId="2296" priority="49010">
      <formula>$B1117="Solicitado"</formula>
    </cfRule>
    <cfRule type="expression" dxfId="2295" priority="49011">
      <formula>$B1117="Arribado"</formula>
    </cfRule>
  </conditionalFormatting>
  <conditionalFormatting sqref="F1118:G1118">
    <cfRule type="expression" dxfId="2302" priority="48396">
      <formula>$B1118="Liberado"</formula>
    </cfRule>
    <cfRule type="expression" dxfId="2301" priority="48397">
      <formula>$B1118="Descargado"</formula>
    </cfRule>
    <cfRule type="expression" dxfId="2300" priority="48398">
      <formula>$B1118="Frontera"</formula>
    </cfRule>
    <cfRule type="expression" dxfId="2299" priority="48399">
      <formula>$B1118="Cargado"</formula>
    </cfRule>
    <cfRule type="expression" dxfId="2298" priority="48400">
      <formula>$B1118="Cancelado"</formula>
    </cfRule>
    <cfRule type="expression" dxfId="2" priority="48401">
      <formula>$B1118="Confirmado"</formula>
    </cfRule>
    <cfRule type="expression" dxfId="2296" priority="48402">
      <formula>$B1118="Solicitado"</formula>
    </cfRule>
    <cfRule type="expression" dxfId="2295" priority="48403">
      <formula>$B1118="Arribado"</formula>
    </cfRule>
    <cfRule type="expression" dxfId="2302" priority="48428">
      <formula>$B1118="Liberado"</formula>
    </cfRule>
    <cfRule type="expression" dxfId="2301" priority="48429">
      <formula>$B1118="Descargado"</formula>
    </cfRule>
    <cfRule type="expression" dxfId="2299" priority="48431">
      <formula>$B1118="Cargado"</formula>
    </cfRule>
    <cfRule type="expression" dxfId="2298" priority="48432">
      <formula>$B1118="Cancelado"</formula>
    </cfRule>
    <cfRule type="expression" dxfId="2" priority="48433">
      <formula>$B1118="Confirmado"</formula>
    </cfRule>
    <cfRule type="expression" dxfId="2296" priority="48434">
      <formula>$B1118="Solicitado"</formula>
    </cfRule>
    <cfRule type="expression" dxfId="2295" priority="48435">
      <formula>$B1118="Arribado"</formula>
    </cfRule>
    <cfRule type="expression" dxfId="2300" priority="48430">
      <formula>$B1118="Frontera"</formula>
    </cfRule>
  </conditionalFormatting>
  <conditionalFormatting sqref="F1119:G1119">
    <cfRule type="expression" dxfId="2295" priority="48867">
      <formula>$B1119="Arribado"</formula>
    </cfRule>
    <cfRule type="expression" dxfId="2296" priority="48866">
      <formula>$B1119="Solicitado"</formula>
    </cfRule>
    <cfRule type="expression" dxfId="2298" priority="48864">
      <formula>$B1119="Cancelado"</formula>
    </cfRule>
    <cfRule type="expression" dxfId="2300" priority="48830">
      <formula>$B1119="Frontera"</formula>
    </cfRule>
    <cfRule type="expression" dxfId="2301" priority="48829">
      <formula>$B1119="Descargado"</formula>
    </cfRule>
    <cfRule type="expression" dxfId="2" priority="48865">
      <formula>$B1119="Confirmado"</formula>
    </cfRule>
    <cfRule type="expression" dxfId="2299" priority="48831">
      <formula>$B1119="Cargado"</formula>
    </cfRule>
    <cfRule type="expression" dxfId="2" priority="48833">
      <formula>$B1119="Confirmado"</formula>
    </cfRule>
    <cfRule type="expression" dxfId="2298" priority="48832">
      <formula>$B1119="Cancelado"</formula>
    </cfRule>
    <cfRule type="expression" dxfId="2302" priority="48828">
      <formula>$B1119="Liberado"</formula>
    </cfRule>
    <cfRule type="expression" dxfId="2299" priority="48863">
      <formula>$B1119="Cargado"</formula>
    </cfRule>
    <cfRule type="expression" dxfId="2300" priority="48862">
      <formula>$B1119="Frontera"</formula>
    </cfRule>
    <cfRule type="expression" dxfId="2302" priority="48860">
      <formula>$B1119="Liberado"</formula>
    </cfRule>
    <cfRule type="expression" dxfId="2295" priority="48835">
      <formula>$B1119="Arribado"</formula>
    </cfRule>
    <cfRule type="expression" dxfId="2296" priority="48834">
      <formula>$B1119="Solicitado"</formula>
    </cfRule>
    <cfRule type="expression" dxfId="2301" priority="48861">
      <formula>$B1119="Descargado"</formula>
    </cfRule>
  </conditionalFormatting>
  <conditionalFormatting sqref="F1120:G1120 F1122:G1124">
    <cfRule type="expression" dxfId="2302" priority="48716">
      <formula>$B1120="Liberado"</formula>
    </cfRule>
    <cfRule type="expression" dxfId="2298" priority="48688">
      <formula>$B1120="Cancelado"</formula>
    </cfRule>
    <cfRule type="expression" dxfId="2301" priority="48685">
      <formula>$B1120="Descargado"</formula>
    </cfRule>
    <cfRule type="expression" dxfId="2299" priority="48687">
      <formula>$B1120="Cargado"</formula>
    </cfRule>
    <cfRule type="expression" dxfId="2" priority="48689">
      <formula>$B1120="Confirmado"</formula>
    </cfRule>
    <cfRule type="expression" dxfId="2296" priority="48690">
      <formula>$B1120="Solicitado"</formula>
    </cfRule>
    <cfRule type="expression" dxfId="2296" priority="48722">
      <formula>$B1120="Solicitado"</formula>
    </cfRule>
    <cfRule type="expression" dxfId="2301" priority="48717">
      <formula>$B1120="Descargado"</formula>
    </cfRule>
    <cfRule type="expression" dxfId="2300" priority="48718">
      <formula>$B1120="Frontera"</formula>
    </cfRule>
    <cfRule type="expression" dxfId="2299" priority="48719">
      <formula>$B1120="Cargado"</formula>
    </cfRule>
    <cfRule type="expression" dxfId="2298" priority="48720">
      <formula>$B1120="Cancelado"</formula>
    </cfRule>
    <cfRule type="expression" dxfId="2" priority="48721">
      <formula>$B1120="Confirmado"</formula>
    </cfRule>
    <cfRule type="expression" dxfId="2295" priority="48691">
      <formula>$B1120="Arribado"</formula>
    </cfRule>
    <cfRule type="expression" dxfId="2300" priority="48686">
      <formula>$B1120="Frontera"</formula>
    </cfRule>
    <cfRule type="expression" dxfId="2295" priority="48723">
      <formula>$B1120="Arribado"</formula>
    </cfRule>
    <cfRule type="expression" dxfId="2302" priority="48684">
      <formula>$B1120="Liberado"</formula>
    </cfRule>
  </conditionalFormatting>
  <conditionalFormatting sqref="F1121:G1121">
    <cfRule type="expression" dxfId="2296" priority="48546">
      <formula>$B1121="Solicitado"</formula>
    </cfRule>
    <cfRule type="expression" dxfId="2295" priority="48547">
      <formula>$B1121="Arribado"</formula>
    </cfRule>
    <cfRule type="expression" dxfId="2" priority="48545">
      <formula>$B1121="Confirmado"</formula>
    </cfRule>
    <cfRule type="expression" dxfId="2302" priority="48572">
      <formula>$B1121="Liberado"</formula>
    </cfRule>
    <cfRule type="expression" dxfId="2302" priority="48540">
      <formula>$B1121="Liberado"</formula>
    </cfRule>
    <cfRule type="expression" dxfId="2301" priority="48573">
      <formula>$B1121="Descargado"</formula>
    </cfRule>
    <cfRule type="expression" dxfId="2298" priority="48544">
      <formula>$B1121="Cancelado"</formula>
    </cfRule>
    <cfRule type="expression" dxfId="2296" priority="48578">
      <formula>$B1121="Solicitado"</formula>
    </cfRule>
    <cfRule type="expression" dxfId="2300" priority="48574">
      <formula>$B1121="Frontera"</formula>
    </cfRule>
    <cfRule type="expression" dxfId="2299" priority="48575">
      <formula>$B1121="Cargado"</formula>
    </cfRule>
    <cfRule type="expression" dxfId="2298" priority="48576">
      <formula>$B1121="Cancelado"</formula>
    </cfRule>
    <cfRule type="expression" dxfId="2" priority="48577">
      <formula>$B1121="Confirmado"</formula>
    </cfRule>
    <cfRule type="expression" dxfId="2299" priority="48543">
      <formula>$B1121="Cargado"</formula>
    </cfRule>
    <cfRule type="expression" dxfId="2295" priority="48579">
      <formula>$B1121="Arribado"</formula>
    </cfRule>
    <cfRule type="expression" dxfId="2300" priority="48542">
      <formula>$B1121="Frontera"</formula>
    </cfRule>
    <cfRule type="expression" dxfId="2301" priority="48541">
      <formula>$B1121="Descargado"</formula>
    </cfRule>
  </conditionalFormatting>
  <conditionalFormatting sqref="F1125:G1126">
    <cfRule type="expression" dxfId="2300" priority="48254">
      <formula>$B1125="Frontera"</formula>
    </cfRule>
    <cfRule type="expression" dxfId="2301" priority="48253">
      <formula>$B1125="Descargado"</formula>
    </cfRule>
    <cfRule type="expression" dxfId="2301" priority="48285">
      <formula>$B1125="Descargado"</formula>
    </cfRule>
    <cfRule type="expression" dxfId="2302" priority="48284">
      <formula>$B1125="Liberado"</formula>
    </cfRule>
    <cfRule type="expression" dxfId="2299" priority="48287">
      <formula>$B1125="Cargado"</formula>
    </cfRule>
    <cfRule type="expression" dxfId="2" priority="48257">
      <formula>$B1125="Confirmado"</formula>
    </cfRule>
    <cfRule type="expression" dxfId="2302" priority="48252">
      <formula>$B1125="Liberado"</formula>
    </cfRule>
    <cfRule type="expression" dxfId="2299" priority="48255">
      <formula>$B1125="Cargado"</formula>
    </cfRule>
    <cfRule type="expression" dxfId="2296" priority="48258">
      <formula>$B1125="Solicitado"</formula>
    </cfRule>
    <cfRule type="expression" dxfId="2300" priority="48286">
      <formula>$B1125="Frontera"</formula>
    </cfRule>
    <cfRule type="expression" dxfId="2296" priority="48290">
      <formula>$B1125="Solicitado"</formula>
    </cfRule>
    <cfRule type="expression" dxfId="2298" priority="48288">
      <formula>$B1125="Cancelado"</formula>
    </cfRule>
    <cfRule type="expression" dxfId="2298" priority="48256">
      <formula>$B1125="Cancelado"</formula>
    </cfRule>
    <cfRule type="expression" dxfId="2295" priority="48291">
      <formula>$B1125="Arribado"</formula>
    </cfRule>
    <cfRule type="expression" dxfId="2" priority="48289">
      <formula>$B1125="Confirmado"</formula>
    </cfRule>
    <cfRule type="expression" dxfId="2295" priority="48259">
      <formula>$B1125="Arribado"</formula>
    </cfRule>
  </conditionalFormatting>
  <conditionalFormatting sqref="F1127:G1128">
    <cfRule type="expression" dxfId="2300" priority="46814">
      <formula>$B1127="Frontera"</formula>
    </cfRule>
    <cfRule type="expression" dxfId="2301" priority="46813">
      <formula>$B1127="Descargado"</formula>
    </cfRule>
    <cfRule type="expression" dxfId="2302" priority="46812">
      <formula>$B1127="Liberado"</formula>
    </cfRule>
    <cfRule type="expression" dxfId="2298" priority="46848">
      <formula>$B1127="Cancelado"</formula>
    </cfRule>
    <cfRule type="expression" dxfId="2295" priority="46851">
      <formula>$B1127="Arribado"</formula>
    </cfRule>
    <cfRule type="expression" dxfId="2296" priority="46850">
      <formula>$B1127="Solicitado"</formula>
    </cfRule>
    <cfRule type="expression" dxfId="2" priority="46849">
      <formula>$B1127="Confirmado"</formula>
    </cfRule>
    <cfRule type="expression" dxfId="2299" priority="46847">
      <formula>$B1127="Cargado"</formula>
    </cfRule>
    <cfRule type="expression" dxfId="2300" priority="46846">
      <formula>$B1127="Frontera"</formula>
    </cfRule>
    <cfRule type="expression" dxfId="2301" priority="46845">
      <formula>$B1127="Descargado"</formula>
    </cfRule>
    <cfRule type="expression" dxfId="2302" priority="46844">
      <formula>$B1127="Liberado"</formula>
    </cfRule>
    <cfRule type="expression" dxfId="2295" priority="46819">
      <formula>$B1127="Arribado"</formula>
    </cfRule>
    <cfRule type="expression" dxfId="2296" priority="46818">
      <formula>$B1127="Solicitado"</formula>
    </cfRule>
    <cfRule type="expression" dxfId="2" priority="46817">
      <formula>$B1127="Confirmado"</formula>
    </cfRule>
    <cfRule type="expression" dxfId="2298" priority="46816">
      <formula>$B1127="Cancelado"</formula>
    </cfRule>
    <cfRule type="expression" dxfId="2299" priority="46815">
      <formula>$B1127="Cargado"</formula>
    </cfRule>
  </conditionalFormatting>
  <conditionalFormatting sqref="F1130:G1130">
    <cfRule type="expression" dxfId="2301" priority="46661">
      <formula>$B1130="Descargado"</formula>
    </cfRule>
    <cfRule type="expression" dxfId="2298" priority="46696">
      <formula>$B1130="Cancelado"</formula>
    </cfRule>
    <cfRule type="expression" dxfId="2301" priority="46693">
      <formula>$B1130="Descargado"</formula>
    </cfRule>
    <cfRule type="expression" dxfId="2300" priority="46662">
      <formula>$B1130="Frontera"</formula>
    </cfRule>
    <cfRule type="expression" dxfId="2299" priority="46663">
      <formula>$B1130="Cargado"</formula>
    </cfRule>
    <cfRule type="expression" dxfId="2296" priority="46666">
      <formula>$B1130="Solicitado"</formula>
    </cfRule>
    <cfRule type="expression" dxfId="2295" priority="46667">
      <formula>$B1130="Arribado"</formula>
    </cfRule>
    <cfRule type="expression" dxfId="2295" priority="46699">
      <formula>$B1130="Arribado"</formula>
    </cfRule>
    <cfRule type="expression" dxfId="2299" priority="46695">
      <formula>$B1130="Cargado"</formula>
    </cfRule>
    <cfRule type="expression" dxfId="2296" priority="46698">
      <formula>$B1130="Solicitado"</formula>
    </cfRule>
    <cfRule type="expression" dxfId="2298" priority="46664">
      <formula>$B1130="Cancelado"</formula>
    </cfRule>
    <cfRule type="expression" dxfId="2" priority="46697">
      <formula>$B1130="Confirmado"</formula>
    </cfRule>
    <cfRule type="expression" dxfId="2302" priority="46660">
      <formula>$B1130="Liberado"</formula>
    </cfRule>
    <cfRule type="expression" dxfId="2" priority="46665">
      <formula>$B1130="Confirmado"</formula>
    </cfRule>
    <cfRule type="expression" dxfId="2300" priority="46694">
      <formula>$B1130="Frontera"</formula>
    </cfRule>
    <cfRule type="expression" dxfId="2302" priority="46692">
      <formula>$B1130="Liberado"</formula>
    </cfRule>
  </conditionalFormatting>
  <conditionalFormatting sqref="F1134:G1134">
    <cfRule type="expression" dxfId="2296" priority="47826">
      <formula>$B1134="Solicitado"</formula>
    </cfRule>
    <cfRule type="expression" dxfId="2302" priority="47820">
      <formula>$B1134="Liberado"</formula>
    </cfRule>
    <cfRule type="expression" dxfId="2" priority="47857">
      <formula>$B1134="Confirmado"</formula>
    </cfRule>
    <cfRule type="expression" dxfId="2295" priority="47859">
      <formula>$B1134="Arribado"</formula>
    </cfRule>
    <cfRule type="expression" dxfId="2296" priority="47858">
      <formula>$B1134="Solicitado"</formula>
    </cfRule>
    <cfRule type="expression" dxfId="2298" priority="47856">
      <formula>$B1134="Cancelado"</formula>
    </cfRule>
    <cfRule type="expression" dxfId="2299" priority="47855">
      <formula>$B1134="Cargado"</formula>
    </cfRule>
    <cfRule type="expression" dxfId="2300" priority="47854">
      <formula>$B1134="Frontera"</formula>
    </cfRule>
    <cfRule type="expression" dxfId="2301" priority="47853">
      <formula>$B1134="Descargado"</formula>
    </cfRule>
    <cfRule type="expression" dxfId="2302" priority="47852">
      <formula>$B1134="Liberado"</formula>
    </cfRule>
    <cfRule type="expression" dxfId="2295" priority="47827">
      <formula>$B1134="Arribado"</formula>
    </cfRule>
    <cfRule type="expression" dxfId="2" priority="47825">
      <formula>$B1134="Confirmado"</formula>
    </cfRule>
    <cfRule type="expression" dxfId="2298" priority="47824">
      <formula>$B1134="Cancelado"</formula>
    </cfRule>
    <cfRule type="expression" dxfId="2299" priority="47823">
      <formula>$B1134="Cargado"</formula>
    </cfRule>
    <cfRule type="expression" dxfId="2300" priority="47822">
      <formula>$B1134="Frontera"</formula>
    </cfRule>
    <cfRule type="expression" dxfId="2301" priority="47821">
      <formula>$B1134="Descargado"</formula>
    </cfRule>
  </conditionalFormatting>
  <conditionalFormatting sqref="F1135:G1135">
    <cfRule type="expression" dxfId="2300" priority="47678">
      <formula>$B1135="Frontera"</formula>
    </cfRule>
    <cfRule type="expression" dxfId="2295" priority="47715">
      <formula>$B1135="Arribado"</formula>
    </cfRule>
    <cfRule type="expression" dxfId="2296" priority="47714">
      <formula>$B1135="Solicitado"</formula>
    </cfRule>
    <cfRule type="expression" dxfId="2" priority="47713">
      <formula>$B1135="Confirmado"</formula>
    </cfRule>
    <cfRule type="expression" dxfId="2298" priority="47712">
      <formula>$B1135="Cancelado"</formula>
    </cfRule>
    <cfRule type="expression" dxfId="2299" priority="47711">
      <formula>$B1135="Cargado"</formula>
    </cfRule>
    <cfRule type="expression" dxfId="2300" priority="47710">
      <formula>$B1135="Frontera"</formula>
    </cfRule>
    <cfRule type="expression" dxfId="2301" priority="47709">
      <formula>$B1135="Descargado"</formula>
    </cfRule>
    <cfRule type="expression" dxfId="2298" priority="47680">
      <formula>$B1135="Cancelado"</formula>
    </cfRule>
    <cfRule type="expression" dxfId="2302" priority="47708">
      <formula>$B1135="Liberado"</formula>
    </cfRule>
    <cfRule type="expression" dxfId="2295" priority="47683">
      <formula>$B1135="Arribado"</formula>
    </cfRule>
    <cfRule type="expression" dxfId="2296" priority="47682">
      <formula>$B1135="Solicitado"</formula>
    </cfRule>
    <cfRule type="expression" dxfId="2" priority="47681">
      <formula>$B1135="Confirmado"</formula>
    </cfRule>
    <cfRule type="expression" dxfId="2299" priority="47679">
      <formula>$B1135="Cargado"</formula>
    </cfRule>
    <cfRule type="expression" dxfId="2302" priority="47676">
      <formula>$B1135="Liberado"</formula>
    </cfRule>
    <cfRule type="expression" dxfId="2301" priority="47677">
      <formula>$B1135="Descargado"</formula>
    </cfRule>
  </conditionalFormatting>
  <conditionalFormatting sqref="F1136:G1139 F1151:G1151">
    <cfRule type="expression" dxfId="2300" priority="47534">
      <formula>$B1136="Frontera"</formula>
    </cfRule>
    <cfRule type="expression" dxfId="2" priority="47569">
      <formula>$B1136="Confirmado"</formula>
    </cfRule>
    <cfRule type="expression" dxfId="2298" priority="47568">
      <formula>$B1136="Cancelado"</formula>
    </cfRule>
    <cfRule type="expression" dxfId="2299" priority="47567">
      <formula>$B1136="Cargado"</formula>
    </cfRule>
    <cfRule type="expression" dxfId="2300" priority="47566">
      <formula>$B1136="Frontera"</formula>
    </cfRule>
    <cfRule type="expression" dxfId="2301" priority="47565">
      <formula>$B1136="Descargado"</formula>
    </cfRule>
    <cfRule type="expression" dxfId="2302" priority="47564">
      <formula>$B1136="Liberado"</formula>
    </cfRule>
    <cfRule type="expression" dxfId="2298" priority="47536">
      <formula>$B1136="Cancelado"</formula>
    </cfRule>
    <cfRule type="expression" dxfId="2295" priority="47571">
      <formula>$B1136="Arribado"</formula>
    </cfRule>
    <cfRule type="expression" dxfId="2" priority="47537">
      <formula>$B1136="Confirmado"</formula>
    </cfRule>
    <cfRule type="expression" dxfId="2296" priority="47570">
      <formula>$B1136="Solicitado"</formula>
    </cfRule>
    <cfRule type="expression" dxfId="2296" priority="47538">
      <formula>$B1136="Solicitado"</formula>
    </cfRule>
    <cfRule type="expression" dxfId="2295" priority="47539">
      <formula>$B1136="Arribado"</formula>
    </cfRule>
    <cfRule type="expression" dxfId="2299" priority="47535">
      <formula>$B1136="Cargado"</formula>
    </cfRule>
    <cfRule type="expression" dxfId="2302" priority="47532">
      <formula>$B1136="Liberado"</formula>
    </cfRule>
    <cfRule type="expression" dxfId="2301" priority="47533">
      <formula>$B1136="Descargado"</formula>
    </cfRule>
  </conditionalFormatting>
  <conditionalFormatting sqref="F1140:G1141">
    <cfRule type="expression" dxfId="2300" priority="47406">
      <formula>$B1140="Frontera"</formula>
    </cfRule>
    <cfRule type="expression" dxfId="2295" priority="47387">
      <formula>$B1140="Arribado"</formula>
    </cfRule>
    <cfRule type="expression" dxfId="2296" priority="47386">
      <formula>$B1140="Solicitado"</formula>
    </cfRule>
    <cfRule type="expression" dxfId="2298" priority="47384">
      <formula>$B1140="Cancelado"</formula>
    </cfRule>
    <cfRule type="expression" dxfId="2300" priority="47382">
      <formula>$B1140="Frontera"</formula>
    </cfRule>
    <cfRule type="expression" dxfId="2301" priority="47381">
      <formula>$B1140="Descargado"</formula>
    </cfRule>
    <cfRule type="expression" dxfId="2302" priority="47380">
      <formula>$B1140="Liberado"</formula>
    </cfRule>
    <cfRule type="expression" dxfId="2302" priority="47404">
      <formula>$B1140="Liberado"</formula>
    </cfRule>
    <cfRule type="expression" dxfId="2299" priority="47383">
      <formula>$B1140="Cargado"</formula>
    </cfRule>
    <cfRule type="expression" dxfId="2301" priority="47405">
      <formula>$B1140="Descargado"</formula>
    </cfRule>
    <cfRule type="expression" dxfId="2" priority="47409">
      <formula>$B1140="Confirmado"</formula>
    </cfRule>
    <cfRule type="expression" dxfId="2295" priority="47411">
      <formula>$B1140="Arribado"</formula>
    </cfRule>
    <cfRule type="expression" dxfId="2296" priority="47410">
      <formula>$B1140="Solicitado"</formula>
    </cfRule>
    <cfRule type="expression" dxfId="2299" priority="47407">
      <formula>$B1140="Cargado"</formula>
    </cfRule>
    <cfRule type="expression" dxfId="2298" priority="47408">
      <formula>$B1140="Cancelado"</formula>
    </cfRule>
    <cfRule type="expression" dxfId="2" priority="47385">
      <formula>$B1140="Confirmado"</formula>
    </cfRule>
  </conditionalFormatting>
  <conditionalFormatting sqref="F1142:G1142">
    <cfRule type="expression" dxfId="2295" priority="47283">
      <formula>$B1142="Arribado"</formula>
    </cfRule>
    <cfRule type="expression" dxfId="2296" priority="47250">
      <formula>$B1142="Solicitado"</formula>
    </cfRule>
    <cfRule type="expression" dxfId="2302" priority="47244">
      <formula>$B1142="Liberado"</formula>
    </cfRule>
    <cfRule type="expression" dxfId="2295" priority="47251">
      <formula>$B1142="Arribado"</formula>
    </cfRule>
    <cfRule type="expression" dxfId="2301" priority="47245">
      <formula>$B1142="Descargado"</formula>
    </cfRule>
    <cfRule type="expression" dxfId="2300" priority="47246">
      <formula>$B1142="Frontera"</formula>
    </cfRule>
    <cfRule type="expression" dxfId="2299" priority="47247">
      <formula>$B1142="Cargado"</formula>
    </cfRule>
    <cfRule type="expression" dxfId="2298" priority="47248">
      <formula>$B1142="Cancelado"</formula>
    </cfRule>
    <cfRule type="expression" dxfId="2" priority="47249">
      <formula>$B1142="Confirmado"</formula>
    </cfRule>
    <cfRule type="expression" dxfId="2296" priority="47282">
      <formula>$B1142="Solicitado"</formula>
    </cfRule>
    <cfRule type="expression" dxfId="2" priority="47281">
      <formula>$B1142="Confirmado"</formula>
    </cfRule>
    <cfRule type="expression" dxfId="2298" priority="47280">
      <formula>$B1142="Cancelado"</formula>
    </cfRule>
    <cfRule type="expression" dxfId="2299" priority="47279">
      <formula>$B1142="Cargado"</formula>
    </cfRule>
    <cfRule type="expression" dxfId="2300" priority="47278">
      <formula>$B1142="Frontera"</formula>
    </cfRule>
    <cfRule type="expression" dxfId="2301" priority="47277">
      <formula>$B1142="Descargado"</formula>
    </cfRule>
    <cfRule type="expression" dxfId="2302" priority="47276">
      <formula>$B1142="Liberado"</formula>
    </cfRule>
  </conditionalFormatting>
  <conditionalFormatting sqref="F1143:G1143 F1150:G1150">
    <cfRule type="expression" dxfId="2" priority="46993">
      <formula>$B1143="Confirmado"</formula>
    </cfRule>
    <cfRule type="expression" dxfId="2301" priority="46957">
      <formula>$B1143="Descargado"</formula>
    </cfRule>
    <cfRule type="expression" dxfId="2300" priority="46958">
      <formula>$B1143="Frontera"</formula>
    </cfRule>
    <cfRule type="expression" dxfId="2299" priority="46959">
      <formula>$B1143="Cargado"</formula>
    </cfRule>
    <cfRule type="expression" dxfId="2298" priority="46960">
      <formula>$B1143="Cancelado"</formula>
    </cfRule>
    <cfRule type="expression" dxfId="2296" priority="46962">
      <formula>$B1143="Solicitado"</formula>
    </cfRule>
    <cfRule type="expression" dxfId="2302" priority="46956">
      <formula>$B1143="Liberado"</formula>
    </cfRule>
    <cfRule type="expression" dxfId="2296" priority="46994">
      <formula>$B1143="Solicitado"</formula>
    </cfRule>
    <cfRule type="expression" dxfId="2295" priority="46995">
      <formula>$B1143="Arribado"</formula>
    </cfRule>
    <cfRule type="expression" dxfId="2301" priority="46989">
      <formula>$B1143="Descargado"</formula>
    </cfRule>
    <cfRule type="expression" dxfId="2298" priority="46992">
      <formula>$B1143="Cancelado"</formula>
    </cfRule>
    <cfRule type="expression" dxfId="2300" priority="46990">
      <formula>$B1143="Frontera"</formula>
    </cfRule>
    <cfRule type="expression" dxfId="2299" priority="46991">
      <formula>$B1143="Cargado"</formula>
    </cfRule>
    <cfRule type="expression" dxfId="2295" priority="46963">
      <formula>$B1143="Arribado"</formula>
    </cfRule>
    <cfRule type="expression" dxfId="2" priority="46961">
      <formula>$B1143="Confirmado"</formula>
    </cfRule>
    <cfRule type="expression" dxfId="2302" priority="46988">
      <formula>$B1143="Liberado"</formula>
    </cfRule>
  </conditionalFormatting>
  <conditionalFormatting sqref="F1152:G1152">
    <cfRule type="expression" dxfId="2302" priority="46524">
      <formula>$B1152="Liberado"</formula>
    </cfRule>
    <cfRule type="expression" dxfId="2300" priority="46502">
      <formula>$B1152="Frontera"</formula>
    </cfRule>
    <cfRule type="expression" dxfId="2299" priority="46503">
      <formula>$B1152="Cargado"</formula>
    </cfRule>
    <cfRule type="expression" dxfId="2301" priority="46525">
      <formula>$B1152="Descargado"</formula>
    </cfRule>
    <cfRule type="expression" dxfId="2299" priority="46527">
      <formula>$B1152="Cargado"</formula>
    </cfRule>
    <cfRule type="expression" dxfId="2" priority="46529">
      <formula>$B1152="Confirmado"</formula>
    </cfRule>
    <cfRule type="expression" dxfId="2296" priority="46530">
      <formula>$B1152="Solicitado"</formula>
    </cfRule>
    <cfRule type="expression" dxfId="2301" priority="46501">
      <formula>$B1152="Descargado"</formula>
    </cfRule>
    <cfRule type="expression" dxfId="2295" priority="46531">
      <formula>$B1152="Arribado"</formula>
    </cfRule>
    <cfRule type="expression" dxfId="2298" priority="46528">
      <formula>$B1152="Cancelado"</formula>
    </cfRule>
    <cfRule type="expression" dxfId="2298" priority="46504">
      <formula>$B1152="Cancelado"</formula>
    </cfRule>
    <cfRule type="expression" dxfId="2" priority="46505">
      <formula>$B1152="Confirmado"</formula>
    </cfRule>
    <cfRule type="expression" dxfId="2296" priority="46506">
      <formula>$B1152="Solicitado"</formula>
    </cfRule>
    <cfRule type="expression" dxfId="2295" priority="46507">
      <formula>$B1152="Arribado"</formula>
    </cfRule>
    <cfRule type="expression" dxfId="2300" priority="46526">
      <formula>$B1152="Frontera"</formula>
    </cfRule>
    <cfRule type="expression" dxfId="2302" priority="46500">
      <formula>$B1152="Liberado"</formula>
    </cfRule>
  </conditionalFormatting>
  <conditionalFormatting sqref="F1153:G1156">
    <cfRule type="expression" dxfId="2299" priority="46383">
      <formula>$B1153="Cargado"</formula>
    </cfRule>
    <cfRule type="expression" dxfId="2" priority="46361">
      <formula>$B1153="Confirmado"</formula>
    </cfRule>
    <cfRule type="expression" dxfId="2295" priority="46363">
      <formula>$B1153="Arribado"</formula>
    </cfRule>
    <cfRule type="expression" dxfId="2295" priority="46387">
      <formula>$B1153="Arribado"</formula>
    </cfRule>
    <cfRule type="expression" dxfId="2296" priority="46386">
      <formula>$B1153="Solicitado"</formula>
    </cfRule>
    <cfRule type="expression" dxfId="2" priority="46385">
      <formula>$B1153="Confirmado"</formula>
    </cfRule>
    <cfRule type="expression" dxfId="2301" priority="46357">
      <formula>$B1153="Descargado"</formula>
    </cfRule>
    <cfRule type="expression" dxfId="2298" priority="46360">
      <formula>$B1153="Cancelado"</formula>
    </cfRule>
    <cfRule type="expression" dxfId="2300" priority="46358">
      <formula>$B1153="Frontera"</formula>
    </cfRule>
    <cfRule type="expression" dxfId="2302" priority="46356">
      <formula>$B1153="Liberado"</formula>
    </cfRule>
    <cfRule type="expression" dxfId="2299" priority="46359">
      <formula>$B1153="Cargado"</formula>
    </cfRule>
    <cfRule type="expression" dxfId="2301" priority="46381">
      <formula>$B1153="Descargado"</formula>
    </cfRule>
    <cfRule type="expression" dxfId="2300" priority="46382">
      <formula>$B1153="Frontera"</formula>
    </cfRule>
    <cfRule type="expression" dxfId="2296" priority="46362">
      <formula>$B1153="Solicitado"</formula>
    </cfRule>
    <cfRule type="expression" dxfId="2302" priority="46380">
      <formula>$B1153="Liberado"</formula>
    </cfRule>
    <cfRule type="expression" dxfId="2298" priority="46384">
      <formula>$B1153="Cancelado"</formula>
    </cfRule>
  </conditionalFormatting>
  <conditionalFormatting sqref="F1157:G1157">
    <cfRule type="expression" dxfId="2295" priority="46219">
      <formula>$B1157="Arribado"</formula>
    </cfRule>
    <cfRule type="expression" dxfId="2296" priority="46218">
      <formula>$B1157="Solicitado"</formula>
    </cfRule>
    <cfRule type="expression" dxfId="2" priority="46217">
      <formula>$B1157="Confirmado"</formula>
    </cfRule>
    <cfRule type="expression" dxfId="2298" priority="46216">
      <formula>$B1157="Cancelado"</formula>
    </cfRule>
    <cfRule type="expression" dxfId="2299" priority="46215">
      <formula>$B1157="Cargado"</formula>
    </cfRule>
    <cfRule type="expression" dxfId="2300" priority="46214">
      <formula>$B1157="Frontera"</formula>
    </cfRule>
    <cfRule type="expression" dxfId="2301" priority="46213">
      <formula>$B1157="Descargado"</formula>
    </cfRule>
    <cfRule type="expression" dxfId="2302" priority="46212">
      <formula>$B1157="Liberado"</formula>
    </cfRule>
    <cfRule type="expression" dxfId="2296" priority="46242">
      <formula>$B1157="Solicitado"</formula>
    </cfRule>
    <cfRule type="expression" dxfId="2295" priority="46243">
      <formula>$B1157="Arribado"</formula>
    </cfRule>
    <cfRule type="expression" dxfId="2" priority="46241">
      <formula>$B1157="Confirmado"</formula>
    </cfRule>
    <cfRule type="expression" dxfId="2298" priority="46240">
      <formula>$B1157="Cancelado"</formula>
    </cfRule>
    <cfRule type="expression" dxfId="2299" priority="46239">
      <formula>$B1157="Cargado"</formula>
    </cfRule>
    <cfRule type="expression" dxfId="2300" priority="46238">
      <formula>$B1157="Frontera"</formula>
    </cfRule>
    <cfRule type="expression" dxfId="2301" priority="46237">
      <formula>$B1157="Descargado"</formula>
    </cfRule>
    <cfRule type="expression" dxfId="2302" priority="46236">
      <formula>$B1157="Liberado"</formula>
    </cfRule>
  </conditionalFormatting>
  <conditionalFormatting sqref="F1158:G1158">
    <cfRule type="expression" dxfId="2300" priority="45950">
      <formula>$B1158="Frontera"</formula>
    </cfRule>
    <cfRule type="expression" dxfId="2301" priority="45949">
      <formula>$B1158="Descargado"</formula>
    </cfRule>
    <cfRule type="expression" dxfId="2302" priority="45916">
      <formula>$B1158="Liberado"</formula>
    </cfRule>
    <cfRule type="expression" dxfId="2301" priority="45917">
      <formula>$B1158="Descargado"</formula>
    </cfRule>
    <cfRule type="expression" dxfId="2296" priority="45954">
      <formula>$B1158="Solicitado"</formula>
    </cfRule>
    <cfRule type="expression" dxfId="2" priority="45953">
      <formula>$B1158="Confirmado"</formula>
    </cfRule>
    <cfRule type="expression" dxfId="2302" priority="45948">
      <formula>$B1158="Liberado"</formula>
    </cfRule>
    <cfRule type="expression" dxfId="2300" priority="45918">
      <formula>$B1158="Frontera"</formula>
    </cfRule>
    <cfRule type="expression" dxfId="2299" priority="45919">
      <formula>$B1158="Cargado"</formula>
    </cfRule>
    <cfRule type="expression" dxfId="2298" priority="45920">
      <formula>$B1158="Cancelado"</formula>
    </cfRule>
    <cfRule type="expression" dxfId="2296" priority="45922">
      <formula>$B1158="Solicitado"</formula>
    </cfRule>
    <cfRule type="expression" dxfId="2" priority="45921">
      <formula>$B1158="Confirmado"</formula>
    </cfRule>
    <cfRule type="expression" dxfId="2298" priority="45952">
      <formula>$B1158="Cancelado"</formula>
    </cfRule>
    <cfRule type="expression" dxfId="2299" priority="45951">
      <formula>$B1158="Cargado"</formula>
    </cfRule>
    <cfRule type="expression" dxfId="2295" priority="45955">
      <formula>$B1158="Arribado"</formula>
    </cfRule>
    <cfRule type="expression" dxfId="2295" priority="45923">
      <formula>$B1158="Arribado"</formula>
    </cfRule>
  </conditionalFormatting>
  <conditionalFormatting sqref="F1159:G1159">
    <cfRule type="expression" dxfId="2300" priority="45646">
      <formula>$B1159="Frontera"</formula>
    </cfRule>
    <cfRule type="expression" dxfId="2299" priority="45647">
      <formula>$B1159="Cargado"</formula>
    </cfRule>
    <cfRule type="expression" dxfId="2" priority="45625">
      <formula>$B1159="Confirmado"</formula>
    </cfRule>
    <cfRule type="expression" dxfId="2298" priority="45624">
      <formula>$B1159="Cancelado"</formula>
    </cfRule>
    <cfRule type="expression" dxfId="2298" priority="45648">
      <formula>$B1159="Cancelado"</formula>
    </cfRule>
    <cfRule type="expression" dxfId="2" priority="45649">
      <formula>$B1159="Confirmado"</formula>
    </cfRule>
    <cfRule type="expression" dxfId="2296" priority="45650">
      <formula>$B1159="Solicitado"</formula>
    </cfRule>
    <cfRule type="expression" dxfId="2295" priority="45627">
      <formula>$B1159="Arribado"</formula>
    </cfRule>
    <cfRule type="expression" dxfId="2295" priority="45651">
      <formula>$B1159="Arribado"</formula>
    </cfRule>
    <cfRule type="expression" dxfId="2302" priority="45644">
      <formula>$B1159="Liberado"</formula>
    </cfRule>
    <cfRule type="expression" dxfId="2296" priority="45626">
      <formula>$B1159="Solicitado"</formula>
    </cfRule>
    <cfRule type="expression" dxfId="2302" priority="45620">
      <formula>$B1159="Liberado"</formula>
    </cfRule>
    <cfRule type="expression" dxfId="2301" priority="45645">
      <formula>$B1159="Descargado"</formula>
    </cfRule>
    <cfRule type="expression" dxfId="2299" priority="45623">
      <formula>$B1159="Cargado"</formula>
    </cfRule>
    <cfRule type="expression" dxfId="2300" priority="45622">
      <formula>$B1159="Frontera"</formula>
    </cfRule>
    <cfRule type="expression" dxfId="2301" priority="45621">
      <formula>$B1159="Descargado"</formula>
    </cfRule>
  </conditionalFormatting>
  <conditionalFormatting sqref="F1160:G1160">
    <cfRule type="expression" dxfId="2301" priority="45517">
      <formula>$B1160="Descargado"</formula>
    </cfRule>
    <cfRule type="expression" dxfId="2300" priority="45518">
      <formula>$B1160="Frontera"</formula>
    </cfRule>
    <cfRule type="expression" dxfId="2299" priority="45519">
      <formula>$B1160="Cargado"</formula>
    </cfRule>
    <cfRule type="expression" dxfId="2298" priority="45520">
      <formula>$B1160="Cancelado"</formula>
    </cfRule>
    <cfRule type="expression" dxfId="2295" priority="45523">
      <formula>$B1160="Arribado"</formula>
    </cfRule>
    <cfRule type="expression" dxfId="2" priority="45521">
      <formula>$B1160="Confirmado"</formula>
    </cfRule>
    <cfRule type="expression" dxfId="2296" priority="45522">
      <formula>$B1160="Solicitado"</formula>
    </cfRule>
    <cfRule type="expression" dxfId="2" priority="45497">
      <formula>$B1160="Confirmado"</formula>
    </cfRule>
    <cfRule type="expression" dxfId="2302" priority="45492">
      <formula>$B1160="Liberado"</formula>
    </cfRule>
    <cfRule type="expression" dxfId="2296" priority="45498">
      <formula>$B1160="Solicitado"</formula>
    </cfRule>
    <cfRule type="expression" dxfId="2301" priority="45493">
      <formula>$B1160="Descargado"</formula>
    </cfRule>
    <cfRule type="expression" dxfId="2300" priority="45494">
      <formula>$B1160="Frontera"</formula>
    </cfRule>
    <cfRule type="expression" dxfId="2298" priority="45496">
      <formula>$B1160="Cancelado"</formula>
    </cfRule>
    <cfRule type="expression" dxfId="2295" priority="45499">
      <formula>$B1160="Arribado"</formula>
    </cfRule>
    <cfRule type="expression" dxfId="2299" priority="45495">
      <formula>$B1160="Cargado"</formula>
    </cfRule>
    <cfRule type="expression" dxfId="2302" priority="45516">
      <formula>$B1160="Liberado"</formula>
    </cfRule>
  </conditionalFormatting>
  <conditionalFormatting sqref="F1161:G1161">
    <cfRule type="expression" dxfId="2302" priority="45356">
      <formula>$B1161="Liberado"</formula>
    </cfRule>
    <cfRule type="expression" dxfId="2301" priority="45357">
      <formula>$B1161="Descargado"</formula>
    </cfRule>
    <cfRule type="expression" dxfId="2300" priority="45358">
      <formula>$B1161="Frontera"</formula>
    </cfRule>
    <cfRule type="expression" dxfId="2299" priority="45359">
      <formula>$B1161="Cargado"</formula>
    </cfRule>
    <cfRule type="expression" dxfId="2298" priority="45360">
      <formula>$B1161="Cancelado"</formula>
    </cfRule>
    <cfRule type="expression" dxfId="2" priority="45361">
      <formula>$B1161="Confirmado"</formula>
    </cfRule>
    <cfRule type="expression" dxfId="2296" priority="45362">
      <formula>$B1161="Solicitado"</formula>
    </cfRule>
    <cfRule type="expression" dxfId="2295" priority="45363">
      <formula>$B1161="Arribado"</formula>
    </cfRule>
    <cfRule type="expression" dxfId="2302" priority="45332">
      <formula>$B1161="Liberado"</formula>
    </cfRule>
    <cfRule type="expression" dxfId="2301" priority="45333">
      <formula>$B1161="Descargado"</formula>
    </cfRule>
    <cfRule type="expression" dxfId="2300" priority="45334">
      <formula>$B1161="Frontera"</formula>
    </cfRule>
    <cfRule type="expression" dxfId="2299" priority="45335">
      <formula>$B1161="Cargado"</formula>
    </cfRule>
    <cfRule type="expression" dxfId="2298" priority="45336">
      <formula>$B1161="Cancelado"</formula>
    </cfRule>
    <cfRule type="expression" dxfId="2" priority="45337">
      <formula>$B1161="Confirmado"</formula>
    </cfRule>
    <cfRule type="expression" dxfId="2296" priority="45338">
      <formula>$B1161="Solicitado"</formula>
    </cfRule>
    <cfRule type="expression" dxfId="2295" priority="45339">
      <formula>$B1161="Arribado"</formula>
    </cfRule>
  </conditionalFormatting>
  <conditionalFormatting sqref="F1162:G1162">
    <cfRule type="expression" dxfId="2298" priority="45232">
      <formula>$B1162="Cancelado"</formula>
    </cfRule>
    <cfRule type="expression" dxfId="2300" priority="45206">
      <formula>$B1162="Frontera"</formula>
    </cfRule>
    <cfRule type="expression" dxfId="2295" priority="45235">
      <formula>$B1162="Arribado"</formula>
    </cfRule>
    <cfRule type="expression" dxfId="2296" priority="45234">
      <formula>$B1162="Solicitado"</formula>
    </cfRule>
    <cfRule type="expression" dxfId="2" priority="45233">
      <formula>$B1162="Confirmado"</formula>
    </cfRule>
    <cfRule type="expression" dxfId="2302" priority="45204">
      <formula>$B1162="Liberado"</formula>
    </cfRule>
    <cfRule type="expression" dxfId="2301" priority="45205">
      <formula>$B1162="Descargado"</formula>
    </cfRule>
    <cfRule type="expression" dxfId="2299" priority="45207">
      <formula>$B1162="Cargado"</formula>
    </cfRule>
    <cfRule type="expression" dxfId="2298" priority="45208">
      <formula>$B1162="Cancelado"</formula>
    </cfRule>
    <cfRule type="expression" dxfId="2" priority="45209">
      <formula>$B1162="Confirmado"</formula>
    </cfRule>
    <cfRule type="expression" dxfId="2296" priority="45210">
      <formula>$B1162="Solicitado"</formula>
    </cfRule>
    <cfRule type="expression" dxfId="2295" priority="45211">
      <formula>$B1162="Arribado"</formula>
    </cfRule>
    <cfRule type="expression" dxfId="2302" priority="45228">
      <formula>$B1162="Liberado"</formula>
    </cfRule>
    <cfRule type="expression" dxfId="2299" priority="45231">
      <formula>$B1162="Cargado"</formula>
    </cfRule>
    <cfRule type="expression" dxfId="2300" priority="45230">
      <formula>$B1162="Frontera"</formula>
    </cfRule>
    <cfRule type="expression" dxfId="2301" priority="45229">
      <formula>$B1162="Descargado"</formula>
    </cfRule>
  </conditionalFormatting>
  <conditionalFormatting sqref="F1163:G1163">
    <cfRule type="expression" dxfId="2300" priority="45046">
      <formula>$B1163="Frontera"</formula>
    </cfRule>
    <cfRule type="expression" dxfId="2302" priority="45044">
      <formula>$B1163="Liberado"</formula>
    </cfRule>
    <cfRule type="expression" dxfId="2" priority="45049">
      <formula>$B1163="Confirmado"</formula>
    </cfRule>
    <cfRule type="expression" dxfId="2302" priority="45068">
      <formula>$B1163="Liberado"</formula>
    </cfRule>
    <cfRule type="expression" dxfId="2301" priority="45069">
      <formula>$B1163="Descargado"</formula>
    </cfRule>
    <cfRule type="expression" dxfId="2300" priority="45070">
      <formula>$B1163="Frontera"</formula>
    </cfRule>
    <cfRule type="expression" dxfId="2295" priority="45075">
      <formula>$B1163="Arribado"</formula>
    </cfRule>
    <cfRule type="expression" dxfId="2296" priority="45074">
      <formula>$B1163="Solicitado"</formula>
    </cfRule>
    <cfRule type="expression" dxfId="2" priority="45073">
      <formula>$B1163="Confirmado"</formula>
    </cfRule>
    <cfRule type="expression" dxfId="2298" priority="45072">
      <formula>$B1163="Cancelado"</formula>
    </cfRule>
    <cfRule type="expression" dxfId="2299" priority="45071">
      <formula>$B1163="Cargado"</formula>
    </cfRule>
    <cfRule type="expression" dxfId="2301" priority="45045">
      <formula>$B1163="Descargado"</formula>
    </cfRule>
    <cfRule type="expression" dxfId="2295" priority="45051">
      <formula>$B1163="Arribado"</formula>
    </cfRule>
    <cfRule type="expression" dxfId="2296" priority="45050">
      <formula>$B1163="Solicitado"</formula>
    </cfRule>
    <cfRule type="expression" dxfId="2298" priority="45048">
      <formula>$B1163="Cancelado"</formula>
    </cfRule>
    <cfRule type="expression" dxfId="2299" priority="45047">
      <formula>$B1163="Cargado"</formula>
    </cfRule>
  </conditionalFormatting>
  <conditionalFormatting sqref="F1164:G1164">
    <cfRule type="expression" dxfId="2298" priority="44920">
      <formula>$B1164="Cancelado"</formula>
    </cfRule>
    <cfRule type="expression" dxfId="2" priority="44921">
      <formula>$B1164="Confirmado"</formula>
    </cfRule>
    <cfRule type="expression" dxfId="2299" priority="44943">
      <formula>$B1164="Cargado"</formula>
    </cfRule>
    <cfRule type="expression" dxfId="2298" priority="44944">
      <formula>$B1164="Cancelado"</formula>
    </cfRule>
    <cfRule type="expression" dxfId="2" priority="44945">
      <formula>$B1164="Confirmado"</formula>
    </cfRule>
    <cfRule type="expression" dxfId="2299" priority="44919">
      <formula>$B1164="Cargado"</formula>
    </cfRule>
    <cfRule type="expression" dxfId="2300" priority="44918">
      <formula>$B1164="Frontera"</formula>
    </cfRule>
    <cfRule type="expression" dxfId="2301" priority="44917">
      <formula>$B1164="Descargado"</formula>
    </cfRule>
    <cfRule type="expression" dxfId="2302" priority="44916">
      <formula>$B1164="Liberado"</formula>
    </cfRule>
    <cfRule type="expression" dxfId="2296" priority="44946">
      <formula>$B1164="Solicitado"</formula>
    </cfRule>
    <cfRule type="expression" dxfId="2302" priority="44940">
      <formula>$B1164="Liberado"</formula>
    </cfRule>
    <cfRule type="expression" dxfId="2301" priority="44941">
      <formula>$B1164="Descargado"</formula>
    </cfRule>
    <cfRule type="expression" dxfId="2300" priority="44942">
      <formula>$B1164="Frontera"</formula>
    </cfRule>
    <cfRule type="expression" dxfId="2295" priority="44947">
      <formula>$B1164="Arribado"</formula>
    </cfRule>
    <cfRule type="expression" dxfId="2295" priority="44923">
      <formula>$B1164="Arribado"</formula>
    </cfRule>
    <cfRule type="expression" dxfId="2296" priority="44922">
      <formula>$B1164="Solicitado"</formula>
    </cfRule>
  </conditionalFormatting>
  <conditionalFormatting sqref="F1165:G1165">
    <cfRule type="expression" dxfId="2298" priority="44760">
      <formula>$B1165="Cancelado"</formula>
    </cfRule>
    <cfRule type="expression" dxfId="2301" priority="44781">
      <formula>$B1165="Descargado"</formula>
    </cfRule>
    <cfRule type="expression" dxfId="2298" priority="44784">
      <formula>$B1165="Cancelado"</formula>
    </cfRule>
    <cfRule type="expression" dxfId="2" priority="44785">
      <formula>$B1165="Confirmado"</formula>
    </cfRule>
    <cfRule type="expression" dxfId="2296" priority="44786">
      <formula>$B1165="Solicitado"</formula>
    </cfRule>
    <cfRule type="expression" dxfId="2295" priority="44787">
      <formula>$B1165="Arribado"</formula>
    </cfRule>
    <cfRule type="expression" dxfId="2296" priority="44762">
      <formula>$B1165="Solicitado"</formula>
    </cfRule>
    <cfRule type="expression" dxfId="2299" priority="44759">
      <formula>$B1165="Cargado"</formula>
    </cfRule>
    <cfRule type="expression" dxfId="2302" priority="44780">
      <formula>$B1165="Liberado"</formula>
    </cfRule>
    <cfRule type="expression" dxfId="2295" priority="44763">
      <formula>$B1165="Arribado"</formula>
    </cfRule>
    <cfRule type="expression" dxfId="2302" priority="44756">
      <formula>$B1165="Liberado"</formula>
    </cfRule>
    <cfRule type="expression" dxfId="2299" priority="44783">
      <formula>$B1165="Cargado"</formula>
    </cfRule>
    <cfRule type="expression" dxfId="2300" priority="44782">
      <formula>$B1165="Frontera"</formula>
    </cfRule>
    <cfRule type="expression" dxfId="2300" priority="44758">
      <formula>$B1165="Frontera"</formula>
    </cfRule>
    <cfRule type="expression" dxfId="2301" priority="44757">
      <formula>$B1165="Descargado"</formula>
    </cfRule>
    <cfRule type="expression" dxfId="2" priority="44761">
      <formula>$B1165="Confirmado"</formula>
    </cfRule>
  </conditionalFormatting>
  <conditionalFormatting sqref="F1166:G1166">
    <cfRule type="expression" dxfId="2" priority="44657">
      <formula>$B1166="Confirmado"</formula>
    </cfRule>
    <cfRule type="expression" dxfId="2296" priority="44658">
      <formula>$B1166="Solicitado"</formula>
    </cfRule>
    <cfRule type="expression" dxfId="2295" priority="44659">
      <formula>$B1166="Arribado"</formula>
    </cfRule>
    <cfRule type="expression" dxfId="2301" priority="44629">
      <formula>$B1166="Descargado"</formula>
    </cfRule>
    <cfRule type="expression" dxfId="2302" priority="44628">
      <formula>$B1166="Liberado"</formula>
    </cfRule>
    <cfRule type="expression" dxfId="2299" priority="44631">
      <formula>$B1166="Cargado"</formula>
    </cfRule>
    <cfRule type="expression" dxfId="2300" priority="44630">
      <formula>$B1166="Frontera"</formula>
    </cfRule>
    <cfRule type="expression" dxfId="2300" priority="44654">
      <formula>$B1166="Frontera"</formula>
    </cfRule>
    <cfRule type="expression" dxfId="2298" priority="44656">
      <formula>$B1166="Cancelado"</formula>
    </cfRule>
    <cfRule type="expression" dxfId="2" priority="44633">
      <formula>$B1166="Confirmado"</formula>
    </cfRule>
    <cfRule type="expression" dxfId="2296" priority="44634">
      <formula>$B1166="Solicitado"</formula>
    </cfRule>
    <cfRule type="expression" dxfId="2295" priority="44635">
      <formula>$B1166="Arribado"</formula>
    </cfRule>
    <cfRule type="expression" dxfId="2302" priority="44652">
      <formula>$B1166="Liberado"</formula>
    </cfRule>
    <cfRule type="expression" dxfId="2301" priority="44653">
      <formula>$B1166="Descargado"</formula>
    </cfRule>
    <cfRule type="expression" dxfId="2298" priority="44632">
      <formula>$B1166="Cancelado"</formula>
    </cfRule>
    <cfRule type="expression" dxfId="2299" priority="44655">
      <formula>$B1166="Cargado"</formula>
    </cfRule>
  </conditionalFormatting>
  <conditionalFormatting sqref="F1167:G1167">
    <cfRule type="expression" dxfId="2295" priority="44499">
      <formula>$B1167="Arribado"</formula>
    </cfRule>
    <cfRule type="expression" dxfId="2" priority="44497">
      <formula>$B1167="Confirmado"</formula>
    </cfRule>
    <cfRule type="expression" dxfId="2298" priority="44496">
      <formula>$B1167="Cancelado"</formula>
    </cfRule>
    <cfRule type="expression" dxfId="2301" priority="44493">
      <formula>$B1167="Descargado"</formula>
    </cfRule>
    <cfRule type="expression" dxfId="2301" priority="44469">
      <formula>$B1167="Descargado"</formula>
    </cfRule>
    <cfRule type="expression" dxfId="2302" priority="44468">
      <formula>$B1167="Liberado"</formula>
    </cfRule>
    <cfRule type="expression" dxfId="2300" priority="44494">
      <formula>$B1167="Frontera"</formula>
    </cfRule>
    <cfRule type="expression" dxfId="2" priority="44473">
      <formula>$B1167="Confirmado"</formula>
    </cfRule>
    <cfRule type="expression" dxfId="2298" priority="44472">
      <formula>$B1167="Cancelado"</formula>
    </cfRule>
    <cfRule type="expression" dxfId="2299" priority="44471">
      <formula>$B1167="Cargado"</formula>
    </cfRule>
    <cfRule type="expression" dxfId="2296" priority="44474">
      <formula>$B1167="Solicitado"</formula>
    </cfRule>
    <cfRule type="expression" dxfId="2295" priority="44475">
      <formula>$B1167="Arribado"</formula>
    </cfRule>
    <cfRule type="expression" dxfId="2302" priority="44492">
      <formula>$B1167="Liberado"</formula>
    </cfRule>
    <cfRule type="expression" dxfId="2296" priority="44498">
      <formula>$B1167="Solicitado"</formula>
    </cfRule>
    <cfRule type="expression" dxfId="2299" priority="44495">
      <formula>$B1167="Cargado"</formula>
    </cfRule>
    <cfRule type="expression" dxfId="2300" priority="44470">
      <formula>$B1167="Frontera"</formula>
    </cfRule>
  </conditionalFormatting>
  <conditionalFormatting sqref="F1168:G1168">
    <cfRule type="expression" dxfId="2302" priority="44340">
      <formula>$B1168="Liberado"</formula>
    </cfRule>
    <cfRule type="expression" dxfId="2302" priority="44364">
      <formula>$B1168="Liberado"</formula>
    </cfRule>
    <cfRule type="expression" dxfId="2301" priority="44365">
      <formula>$B1168="Descargado"</formula>
    </cfRule>
    <cfRule type="expression" dxfId="2300" priority="44366">
      <formula>$B1168="Frontera"</formula>
    </cfRule>
    <cfRule type="expression" dxfId="2299" priority="44367">
      <formula>$B1168="Cargado"</formula>
    </cfRule>
    <cfRule type="expression" dxfId="2298" priority="44368">
      <formula>$B1168="Cancelado"</formula>
    </cfRule>
    <cfRule type="expression" dxfId="2296" priority="44370">
      <formula>$B1168="Solicitado"</formula>
    </cfRule>
    <cfRule type="expression" dxfId="2295" priority="44371">
      <formula>$B1168="Arribado"</formula>
    </cfRule>
    <cfRule type="expression" dxfId="2" priority="44369">
      <formula>$B1168="Confirmado"</formula>
    </cfRule>
    <cfRule type="expression" dxfId="2295" priority="44347">
      <formula>$B1168="Arribado"</formula>
    </cfRule>
    <cfRule type="expression" dxfId="2296" priority="44346">
      <formula>$B1168="Solicitado"</formula>
    </cfRule>
    <cfRule type="expression" dxfId="2" priority="44345">
      <formula>$B1168="Confirmado"</formula>
    </cfRule>
    <cfRule type="expression" dxfId="2298" priority="44344">
      <formula>$B1168="Cancelado"</formula>
    </cfRule>
    <cfRule type="expression" dxfId="2299" priority="44343">
      <formula>$B1168="Cargado"</formula>
    </cfRule>
    <cfRule type="expression" dxfId="2300" priority="44342">
      <formula>$B1168="Frontera"</formula>
    </cfRule>
    <cfRule type="expression" dxfId="2301" priority="44341">
      <formula>$B1168="Descargado"</formula>
    </cfRule>
  </conditionalFormatting>
  <conditionalFormatting sqref="F1169:G1169">
    <cfRule type="expression" dxfId="2300" priority="44206">
      <formula>$B1169="Frontera"</formula>
    </cfRule>
    <cfRule type="expression" dxfId="2296" priority="44186">
      <formula>$B1169="Solicitado"</formula>
    </cfRule>
    <cfRule type="expression" dxfId="2295" priority="44211">
      <formula>$B1169="Arribado"</formula>
    </cfRule>
    <cfRule type="expression" dxfId="2296" priority="44210">
      <formula>$B1169="Solicitado"</formula>
    </cfRule>
    <cfRule type="expression" dxfId="2" priority="44209">
      <formula>$B1169="Confirmado"</formula>
    </cfRule>
    <cfRule type="expression" dxfId="2298" priority="44208">
      <formula>$B1169="Cancelado"</formula>
    </cfRule>
    <cfRule type="expression" dxfId="2299" priority="44207">
      <formula>$B1169="Cargado"</formula>
    </cfRule>
    <cfRule type="expression" dxfId="2301" priority="44205">
      <formula>$B1169="Descargado"</formula>
    </cfRule>
    <cfRule type="expression" dxfId="2302" priority="44204">
      <formula>$B1169="Liberado"</formula>
    </cfRule>
    <cfRule type="expression" dxfId="2295" priority="44187">
      <formula>$B1169="Arribado"</formula>
    </cfRule>
    <cfRule type="expression" dxfId="2" priority="44185">
      <formula>$B1169="Confirmado"</formula>
    </cfRule>
    <cfRule type="expression" dxfId="2298" priority="44184">
      <formula>$B1169="Cancelado"</formula>
    </cfRule>
    <cfRule type="expression" dxfId="2299" priority="44183">
      <formula>$B1169="Cargado"</formula>
    </cfRule>
    <cfRule type="expression" dxfId="2300" priority="44182">
      <formula>$B1169="Frontera"</formula>
    </cfRule>
    <cfRule type="expression" dxfId="2301" priority="44181">
      <formula>$B1169="Descargado"</formula>
    </cfRule>
    <cfRule type="expression" dxfId="2302" priority="44180">
      <formula>$B1169="Liberado"</formula>
    </cfRule>
  </conditionalFormatting>
  <conditionalFormatting sqref="F1170:G1170">
    <cfRule type="expression" dxfId="2302" priority="44052">
      <formula>$B1170="Liberado"</formula>
    </cfRule>
    <cfRule type="expression" dxfId="2302" priority="44076">
      <formula>$B1170="Liberado"</formula>
    </cfRule>
    <cfRule type="expression" dxfId="2296" priority="44082">
      <formula>$B1170="Solicitado"</formula>
    </cfRule>
    <cfRule type="expression" dxfId="2" priority="44081">
      <formula>$B1170="Confirmado"</formula>
    </cfRule>
    <cfRule type="expression" dxfId="2295" priority="44059">
      <formula>$B1170="Arribado"</formula>
    </cfRule>
    <cfRule type="expression" dxfId="2296" priority="44058">
      <formula>$B1170="Solicitado"</formula>
    </cfRule>
    <cfRule type="expression" dxfId="2" priority="44057">
      <formula>$B1170="Confirmado"</formula>
    </cfRule>
    <cfRule type="expression" dxfId="2298" priority="44056">
      <formula>$B1170="Cancelado"</formula>
    </cfRule>
    <cfRule type="expression" dxfId="2299" priority="44055">
      <formula>$B1170="Cargado"</formula>
    </cfRule>
    <cfRule type="expression" dxfId="2300" priority="44054">
      <formula>$B1170="Frontera"</formula>
    </cfRule>
    <cfRule type="expression" dxfId="2301" priority="44053">
      <formula>$B1170="Descargado"</formula>
    </cfRule>
    <cfRule type="expression" dxfId="2300" priority="44078">
      <formula>$B1170="Frontera"</formula>
    </cfRule>
    <cfRule type="expression" dxfId="2298" priority="44080">
      <formula>$B1170="Cancelado"</formula>
    </cfRule>
    <cfRule type="expression" dxfId="2299" priority="44079">
      <formula>$B1170="Cargado"</formula>
    </cfRule>
    <cfRule type="expression" dxfId="2295" priority="44083">
      <formula>$B1170="Arribado"</formula>
    </cfRule>
    <cfRule type="expression" dxfId="2301" priority="44077">
      <formula>$B1170="Descargado"</formula>
    </cfRule>
  </conditionalFormatting>
  <conditionalFormatting sqref="F1171:G1171">
    <cfRule type="expression" dxfId="2" priority="43913">
      <formula>$B1171="Confirmado"</formula>
    </cfRule>
    <cfRule type="expression" dxfId="2295" priority="43939">
      <formula>$B1171="Arribado"</formula>
    </cfRule>
    <cfRule type="expression" dxfId="2296" priority="43938">
      <formula>$B1171="Solicitado"</formula>
    </cfRule>
    <cfRule type="expression" dxfId="2" priority="43937">
      <formula>$B1171="Confirmado"</formula>
    </cfRule>
    <cfRule type="expression" dxfId="2298" priority="43912">
      <formula>$B1171="Cancelado"</formula>
    </cfRule>
    <cfRule type="expression" dxfId="2299" priority="43911">
      <formula>$B1171="Cargado"</formula>
    </cfRule>
    <cfRule type="expression" dxfId="2300" priority="43910">
      <formula>$B1171="Frontera"</formula>
    </cfRule>
    <cfRule type="expression" dxfId="2301" priority="43909">
      <formula>$B1171="Descargado"</formula>
    </cfRule>
    <cfRule type="expression" dxfId="2302" priority="43908">
      <formula>$B1171="Liberado"</formula>
    </cfRule>
    <cfRule type="expression" dxfId="2298" priority="43936">
      <formula>$B1171="Cancelado"</formula>
    </cfRule>
    <cfRule type="expression" dxfId="2299" priority="43935">
      <formula>$B1171="Cargado"</formula>
    </cfRule>
    <cfRule type="expression" dxfId="2300" priority="43934">
      <formula>$B1171="Frontera"</formula>
    </cfRule>
    <cfRule type="expression" dxfId="2295" priority="43915">
      <formula>$B1171="Arribado"</formula>
    </cfRule>
    <cfRule type="expression" dxfId="2301" priority="43933">
      <formula>$B1171="Descargado"</formula>
    </cfRule>
    <cfRule type="expression" dxfId="2296" priority="43914">
      <formula>$B1171="Solicitado"</formula>
    </cfRule>
    <cfRule type="expression" dxfId="2302" priority="43932">
      <formula>$B1171="Liberado"</formula>
    </cfRule>
  </conditionalFormatting>
  <conditionalFormatting sqref="F1172:G1172">
    <cfRule type="expression" dxfId="2302" priority="43740">
      <formula>$B1172="Liberado"</formula>
    </cfRule>
    <cfRule type="expression" dxfId="2301" priority="43741">
      <formula>$B1172="Descargado"</formula>
    </cfRule>
    <cfRule type="expression" dxfId="2300" priority="43742">
      <formula>$B1172="Frontera"</formula>
    </cfRule>
    <cfRule type="expression" dxfId="2296" priority="43746">
      <formula>$B1172="Solicitado"</formula>
    </cfRule>
    <cfRule type="expression" dxfId="2299" priority="43743">
      <formula>$B1172="Cargado"</formula>
    </cfRule>
    <cfRule type="expression" dxfId="2301" priority="43765">
      <formula>$B1172="Descargado"</formula>
    </cfRule>
    <cfRule type="expression" dxfId="2298" priority="43744">
      <formula>$B1172="Cancelado"</formula>
    </cfRule>
    <cfRule type="expression" dxfId="2299" priority="43767">
      <formula>$B1172="Cargado"</formula>
    </cfRule>
    <cfRule type="expression" dxfId="2298" priority="43768">
      <formula>$B1172="Cancelado"</formula>
    </cfRule>
    <cfRule type="expression" dxfId="2296" priority="43770">
      <formula>$B1172="Solicitado"</formula>
    </cfRule>
    <cfRule type="expression" dxfId="2295" priority="43771">
      <formula>$B1172="Arribado"</formula>
    </cfRule>
    <cfRule type="expression" dxfId="2" priority="43745">
      <formula>$B1172="Confirmado"</formula>
    </cfRule>
    <cfRule type="expression" dxfId="2" priority="43769">
      <formula>$B1172="Confirmado"</formula>
    </cfRule>
    <cfRule type="expression" dxfId="2300" priority="43766">
      <formula>$B1172="Frontera"</formula>
    </cfRule>
    <cfRule type="expression" dxfId="2302" priority="43764">
      <formula>$B1172="Liberado"</formula>
    </cfRule>
    <cfRule type="expression" dxfId="2295" priority="43747">
      <formula>$B1172="Arribado"</formula>
    </cfRule>
  </conditionalFormatting>
  <conditionalFormatting sqref="F1173:G1176">
    <cfRule type="expression" dxfId="2298" priority="43472">
      <formula>$B1173="Cancelado"</formula>
    </cfRule>
    <cfRule type="expression" dxfId="2300" priority="43470">
      <formula>$B1173="Frontera"</formula>
    </cfRule>
    <cfRule type="expression" dxfId="2299" priority="43471">
      <formula>$B1173="Cargado"</formula>
    </cfRule>
    <cfRule type="expression" dxfId="2300" priority="43494">
      <formula>$B1173="Frontera"</formula>
    </cfRule>
    <cfRule type="expression" dxfId="2299" priority="43495">
      <formula>$B1173="Cargado"</formula>
    </cfRule>
    <cfRule type="expression" dxfId="2298" priority="43496">
      <formula>$B1173="Cancelado"</formula>
    </cfRule>
    <cfRule type="expression" dxfId="2" priority="43497">
      <formula>$B1173="Confirmado"</formula>
    </cfRule>
    <cfRule type="expression" dxfId="2296" priority="43498">
      <formula>$B1173="Solicitado"</formula>
    </cfRule>
    <cfRule type="expression" dxfId="2295" priority="43499">
      <formula>$B1173="Arribado"</formula>
    </cfRule>
    <cfRule type="expression" dxfId="2301" priority="43469">
      <formula>$B1173="Descargado"</formula>
    </cfRule>
    <cfRule type="expression" dxfId="2" priority="43473">
      <formula>$B1173="Confirmado"</formula>
    </cfRule>
    <cfRule type="expression" dxfId="2296" priority="43474">
      <formula>$B1173="Solicitado"</formula>
    </cfRule>
    <cfRule type="expression" dxfId="2295" priority="43475">
      <formula>$B1173="Arribado"</formula>
    </cfRule>
    <cfRule type="expression" dxfId="2302" priority="43492">
      <formula>$B1173="Liberado"</formula>
    </cfRule>
    <cfRule type="expression" dxfId="2301" priority="43493">
      <formula>$B1173="Descargado"</formula>
    </cfRule>
    <cfRule type="expression" dxfId="2302" priority="43468">
      <formula>$B1173="Liberado"</formula>
    </cfRule>
  </conditionalFormatting>
  <conditionalFormatting sqref="F1177:G1177">
    <cfRule type="expression" dxfId="2302" priority="43348">
      <formula>$B1177="Liberado"</formula>
    </cfRule>
    <cfRule type="expression" dxfId="2296" priority="43330">
      <formula>$B1177="Solicitado"</formula>
    </cfRule>
    <cfRule type="expression" dxfId="2299" priority="43351">
      <formula>$B1177="Cargado"</formula>
    </cfRule>
    <cfRule type="expression" dxfId="2298" priority="43352">
      <formula>$B1177="Cancelado"</formula>
    </cfRule>
    <cfRule type="expression" dxfId="2" priority="43353">
      <formula>$B1177="Confirmado"</formula>
    </cfRule>
    <cfRule type="expression" dxfId="2296" priority="43354">
      <formula>$B1177="Solicitado"</formula>
    </cfRule>
    <cfRule type="expression" dxfId="2295" priority="43355">
      <formula>$B1177="Arribado"</formula>
    </cfRule>
    <cfRule type="expression" dxfId="2" priority="43329">
      <formula>$B1177="Confirmado"</formula>
    </cfRule>
    <cfRule type="expression" dxfId="2298" priority="43328">
      <formula>$B1177="Cancelado"</formula>
    </cfRule>
    <cfRule type="expression" dxfId="2299" priority="43327">
      <formula>$B1177="Cargado"</formula>
    </cfRule>
    <cfRule type="expression" dxfId="2300" priority="43326">
      <formula>$B1177="Frontera"</formula>
    </cfRule>
    <cfRule type="expression" dxfId="2295" priority="43331">
      <formula>$B1177="Arribado"</formula>
    </cfRule>
    <cfRule type="expression" dxfId="2301" priority="43325">
      <formula>$B1177="Descargado"</formula>
    </cfRule>
    <cfRule type="expression" dxfId="2302" priority="43324">
      <formula>$B1177="Liberado"</formula>
    </cfRule>
    <cfRule type="expression" dxfId="2300" priority="43350">
      <formula>$B1177="Frontera"</formula>
    </cfRule>
    <cfRule type="expression" dxfId="2301" priority="43349">
      <formula>$B1177="Descargado"</formula>
    </cfRule>
  </conditionalFormatting>
  <conditionalFormatting sqref="F1178:G1178">
    <cfRule type="expression" dxfId="2295" priority="43139">
      <formula>$B1178="Arribado"</formula>
    </cfRule>
    <cfRule type="expression" dxfId="2296" priority="43138">
      <formula>$B1178="Solicitado"</formula>
    </cfRule>
    <cfRule type="expression" dxfId="2" priority="43137">
      <formula>$B1178="Confirmado"</formula>
    </cfRule>
    <cfRule type="expression" dxfId="2298" priority="43136">
      <formula>$B1178="Cancelado"</formula>
    </cfRule>
    <cfRule type="expression" dxfId="2299" priority="43135">
      <formula>$B1178="Cargado"</formula>
    </cfRule>
    <cfRule type="expression" dxfId="2300" priority="43134">
      <formula>$B1178="Frontera"</formula>
    </cfRule>
    <cfRule type="expression" dxfId="2301" priority="43157">
      <formula>$B1178="Descargado"</formula>
    </cfRule>
    <cfRule type="expression" dxfId="2302" priority="43132">
      <formula>$B1178="Liberado"</formula>
    </cfRule>
    <cfRule type="expression" dxfId="2295" priority="43163">
      <formula>$B1178="Arribado"</formula>
    </cfRule>
    <cfRule type="expression" dxfId="2301" priority="43133">
      <formula>$B1178="Descargado"</formula>
    </cfRule>
    <cfRule type="expression" dxfId="2296" priority="43162">
      <formula>$B1178="Solicitado"</formula>
    </cfRule>
    <cfRule type="expression" dxfId="2" priority="43161">
      <formula>$B1178="Confirmado"</formula>
    </cfRule>
    <cfRule type="expression" dxfId="2298" priority="43160">
      <formula>$B1178="Cancelado"</formula>
    </cfRule>
    <cfRule type="expression" dxfId="2299" priority="43159">
      <formula>$B1178="Cargado"</formula>
    </cfRule>
    <cfRule type="expression" dxfId="2300" priority="43158">
      <formula>$B1178="Frontera"</formula>
    </cfRule>
    <cfRule type="expression" dxfId="2302" priority="43156">
      <formula>$B1178="Liberado"</formula>
    </cfRule>
  </conditionalFormatting>
  <conditionalFormatting sqref="F1179:G1179">
    <cfRule type="expression" dxfId="2301" priority="43045">
      <formula>$B1179="Descargado"</formula>
    </cfRule>
    <cfRule type="expression" dxfId="2" priority="43049">
      <formula>$B1179="Confirmado"</formula>
    </cfRule>
    <cfRule type="expression" dxfId="2298" priority="43048">
      <formula>$B1179="Cancelado"</formula>
    </cfRule>
    <cfRule type="expression" dxfId="2302" priority="43044">
      <formula>$B1179="Liberado"</formula>
    </cfRule>
    <cfRule type="expression" dxfId="2296" priority="43050">
      <formula>$B1179="Solicitado"</formula>
    </cfRule>
    <cfRule type="expression" dxfId="2295" priority="43051">
      <formula>$B1179="Arribado"</formula>
    </cfRule>
    <cfRule type="expression" dxfId="2299" priority="43047">
      <formula>$B1179="Cargado"</formula>
    </cfRule>
    <cfRule type="expression" dxfId="2295" priority="43027">
      <formula>$B1179="Arribado"</formula>
    </cfRule>
    <cfRule type="expression" dxfId="2296" priority="43026">
      <formula>$B1179="Solicitado"</formula>
    </cfRule>
    <cfRule type="expression" dxfId="2" priority="43025">
      <formula>$B1179="Confirmado"</formula>
    </cfRule>
    <cfRule type="expression" dxfId="2298" priority="43024">
      <formula>$B1179="Cancelado"</formula>
    </cfRule>
    <cfRule type="expression" dxfId="2299" priority="43023">
      <formula>$B1179="Cargado"</formula>
    </cfRule>
    <cfRule type="expression" dxfId="2300" priority="43022">
      <formula>$B1179="Frontera"</formula>
    </cfRule>
    <cfRule type="expression" dxfId="2301" priority="43021">
      <formula>$B1179="Descargado"</formula>
    </cfRule>
    <cfRule type="expression" dxfId="2302" priority="43020">
      <formula>$B1179="Liberado"</formula>
    </cfRule>
    <cfRule type="expression" dxfId="2300" priority="43046">
      <formula>$B1179="Frontera"</formula>
    </cfRule>
  </conditionalFormatting>
  <conditionalFormatting sqref="F1180:G1180">
    <cfRule type="expression" dxfId="2302" priority="42892">
      <formula>$B1180="Liberado"</formula>
    </cfRule>
    <cfRule type="expression" dxfId="2301" priority="42893">
      <formula>$B1180="Descargado"</formula>
    </cfRule>
    <cfRule type="expression" dxfId="2300" priority="42894">
      <formula>$B1180="Frontera"</formula>
    </cfRule>
    <cfRule type="expression" dxfId="2299" priority="42895">
      <formula>$B1180="Cargado"</formula>
    </cfRule>
    <cfRule type="expression" dxfId="2298" priority="42896">
      <formula>$B1180="Cancelado"</formula>
    </cfRule>
    <cfRule type="expression" dxfId="2" priority="42897">
      <formula>$B1180="Confirmado"</formula>
    </cfRule>
    <cfRule type="expression" dxfId="2296" priority="42898">
      <formula>$B1180="Solicitado"</formula>
    </cfRule>
    <cfRule type="expression" dxfId="2295" priority="42899">
      <formula>$B1180="Arribado"</formula>
    </cfRule>
    <cfRule type="expression" dxfId="2302" priority="42916">
      <formula>$B1180="Liberado"</formula>
    </cfRule>
    <cfRule type="expression" dxfId="2301" priority="42917">
      <formula>$B1180="Descargado"</formula>
    </cfRule>
    <cfRule type="expression" dxfId="2300" priority="42918">
      <formula>$B1180="Frontera"</formula>
    </cfRule>
    <cfRule type="expression" dxfId="2299" priority="42919">
      <formula>$B1180="Cargado"</formula>
    </cfRule>
    <cfRule type="expression" dxfId="2298" priority="42920">
      <formula>$B1180="Cancelado"</formula>
    </cfRule>
    <cfRule type="expression" dxfId="2" priority="42921">
      <formula>$B1180="Confirmado"</formula>
    </cfRule>
    <cfRule type="expression" dxfId="2296" priority="42922">
      <formula>$B1180="Solicitado"</formula>
    </cfRule>
    <cfRule type="expression" dxfId="2295" priority="42923">
      <formula>$B1180="Arribado"</formula>
    </cfRule>
  </conditionalFormatting>
  <conditionalFormatting sqref="F1181:G1181">
    <cfRule type="expression" dxfId="2" priority="42761">
      <formula>$B1181="Confirmado"</formula>
    </cfRule>
    <cfRule type="expression" dxfId="2301" priority="42781">
      <formula>$B1181="Descargado"</formula>
    </cfRule>
    <cfRule type="expression" dxfId="2298" priority="42784">
      <formula>$B1181="Cancelado"</formula>
    </cfRule>
    <cfRule type="expression" dxfId="2302" priority="42780">
      <formula>$B1181="Liberado"</formula>
    </cfRule>
    <cfRule type="expression" dxfId="2295" priority="42763">
      <formula>$B1181="Arribado"</formula>
    </cfRule>
    <cfRule type="expression" dxfId="2296" priority="42762">
      <formula>$B1181="Solicitado"</formula>
    </cfRule>
    <cfRule type="expression" dxfId="2300" priority="42782">
      <formula>$B1181="Frontera"</formula>
    </cfRule>
    <cfRule type="expression" dxfId="2298" priority="42760">
      <formula>$B1181="Cancelado"</formula>
    </cfRule>
    <cfRule type="expression" dxfId="2299" priority="42759">
      <formula>$B1181="Cargado"</formula>
    </cfRule>
    <cfRule type="expression" dxfId="2300" priority="42758">
      <formula>$B1181="Frontera"</formula>
    </cfRule>
    <cfRule type="expression" dxfId="2301" priority="42757">
      <formula>$B1181="Descargado"</formula>
    </cfRule>
    <cfRule type="expression" dxfId="2302" priority="42756">
      <formula>$B1181="Liberado"</formula>
    </cfRule>
    <cfRule type="expression" dxfId="2299" priority="42783">
      <formula>$B1181="Cargado"</formula>
    </cfRule>
    <cfRule type="expression" dxfId="2295" priority="42787">
      <formula>$B1181="Arribado"</formula>
    </cfRule>
    <cfRule type="expression" dxfId="2296" priority="42786">
      <formula>$B1181="Solicitado"</formula>
    </cfRule>
    <cfRule type="expression" dxfId="2" priority="42785">
      <formula>$B1181="Confirmado"</formula>
    </cfRule>
  </conditionalFormatting>
  <conditionalFormatting sqref="F1182:G1187">
    <cfRule type="expression" dxfId="2302" priority="42428">
      <formula>$B1182="Liberado"</formula>
    </cfRule>
    <cfRule type="expression" dxfId="2301" priority="42429">
      <formula>$B1182="Descargado"</formula>
    </cfRule>
    <cfRule type="expression" dxfId="2300" priority="42430">
      <formula>$B1182="Frontera"</formula>
    </cfRule>
    <cfRule type="expression" dxfId="2295" priority="42435">
      <formula>$B1182="Arribado"</formula>
    </cfRule>
    <cfRule type="expression" dxfId="2" priority="42433">
      <formula>$B1182="Confirmado"</formula>
    </cfRule>
    <cfRule type="expression" dxfId="2298" priority="42432">
      <formula>$B1182="Cancelado"</formula>
    </cfRule>
    <cfRule type="expression" dxfId="2298" priority="42408">
      <formula>$B1182="Cancelado"</formula>
    </cfRule>
    <cfRule type="expression" dxfId="2302" priority="42404">
      <formula>$B1182="Liberado"</formula>
    </cfRule>
    <cfRule type="expression" dxfId="2301" priority="42405">
      <formula>$B1182="Descargado"</formula>
    </cfRule>
    <cfRule type="expression" dxfId="2299" priority="42431">
      <formula>$B1182="Cargado"</formula>
    </cfRule>
    <cfRule type="expression" dxfId="2296" priority="42434">
      <formula>$B1182="Solicitado"</formula>
    </cfRule>
    <cfRule type="expression" dxfId="2300" priority="42406">
      <formula>$B1182="Frontera"</formula>
    </cfRule>
    <cfRule type="expression" dxfId="2295" priority="42411">
      <formula>$B1182="Arribado"</formula>
    </cfRule>
    <cfRule type="expression" dxfId="2299" priority="42407">
      <formula>$B1182="Cargado"</formula>
    </cfRule>
    <cfRule type="expression" dxfId="2296" priority="42410">
      <formula>$B1182="Solicitado"</formula>
    </cfRule>
    <cfRule type="expression" dxfId="2" priority="42409">
      <formula>$B1182="Confirmado"</formula>
    </cfRule>
  </conditionalFormatting>
  <conditionalFormatting sqref="F1188:G1188">
    <cfRule type="expression" dxfId="2302" priority="42260">
      <formula>$B1188="Liberado"</formula>
    </cfRule>
    <cfRule type="expression" dxfId="2302" priority="42284">
      <formula>$B1188="Liberado"</formula>
    </cfRule>
    <cfRule type="expression" dxfId="2300" priority="42286">
      <formula>$B1188="Frontera"</formula>
    </cfRule>
    <cfRule type="expression" dxfId="2299" priority="42287">
      <formula>$B1188="Cargado"</formula>
    </cfRule>
    <cfRule type="expression" dxfId="2298" priority="42288">
      <formula>$B1188="Cancelado"</formula>
    </cfRule>
    <cfRule type="expression" dxfId="2" priority="42289">
      <formula>$B1188="Confirmado"</formula>
    </cfRule>
    <cfRule type="expression" dxfId="2296" priority="42290">
      <formula>$B1188="Solicitado"</formula>
    </cfRule>
    <cfRule type="expression" dxfId="2295" priority="42291">
      <formula>$B1188="Arribado"</formula>
    </cfRule>
    <cfRule type="expression" dxfId="2301" priority="42285">
      <formula>$B1188="Descargado"</formula>
    </cfRule>
    <cfRule type="expression" dxfId="2295" priority="42267">
      <formula>$B1188="Arribado"</formula>
    </cfRule>
    <cfRule type="expression" dxfId="2299" priority="42263">
      <formula>$B1188="Cargado"</formula>
    </cfRule>
    <cfRule type="expression" dxfId="2300" priority="42262">
      <formula>$B1188="Frontera"</formula>
    </cfRule>
    <cfRule type="expression" dxfId="2301" priority="42261">
      <formula>$B1188="Descargado"</formula>
    </cfRule>
    <cfRule type="expression" dxfId="2296" priority="42266">
      <formula>$B1188="Solicitado"</formula>
    </cfRule>
    <cfRule type="expression" dxfId="2" priority="42265">
      <formula>$B1188="Confirmado"</formula>
    </cfRule>
    <cfRule type="expression" dxfId="2298" priority="42264">
      <formula>$B1188="Cancelado"</formula>
    </cfRule>
  </conditionalFormatting>
  <conditionalFormatting sqref="F1189:G1189">
    <cfRule type="expression" dxfId="2300" priority="42134">
      <formula>$B1189="Frontera"</formula>
    </cfRule>
    <cfRule type="expression" dxfId="2" priority="42161">
      <formula>$B1189="Confirmado"</formula>
    </cfRule>
    <cfRule type="expression" dxfId="2296" priority="42138">
      <formula>$B1189="Solicitado"</formula>
    </cfRule>
    <cfRule type="expression" dxfId="2299" priority="42159">
      <formula>$B1189="Cargado"</formula>
    </cfRule>
    <cfRule type="expression" dxfId="2300" priority="42158">
      <formula>$B1189="Frontera"</formula>
    </cfRule>
    <cfRule type="expression" dxfId="2302" priority="42132">
      <formula>$B1189="Liberado"</formula>
    </cfRule>
    <cfRule type="expression" dxfId="2301" priority="42157">
      <formula>$B1189="Descargado"</formula>
    </cfRule>
    <cfRule type="expression" dxfId="2302" priority="42156">
      <formula>$B1189="Liberado"</formula>
    </cfRule>
    <cfRule type="expression" dxfId="2295" priority="42139">
      <formula>$B1189="Arribado"</formula>
    </cfRule>
    <cfRule type="expression" dxfId="2301" priority="42133">
      <formula>$B1189="Descargado"</formula>
    </cfRule>
    <cfRule type="expression" dxfId="2299" priority="42135">
      <formula>$B1189="Cargado"</formula>
    </cfRule>
    <cfRule type="expression" dxfId="2298" priority="42136">
      <formula>$B1189="Cancelado"</formula>
    </cfRule>
    <cfRule type="expression" dxfId="2" priority="42137">
      <formula>$B1189="Confirmado"</formula>
    </cfRule>
    <cfRule type="expression" dxfId="2295" priority="42163">
      <formula>$B1189="Arribado"</formula>
    </cfRule>
    <cfRule type="expression" dxfId="2296" priority="42162">
      <formula>$B1189="Solicitado"</formula>
    </cfRule>
    <cfRule type="expression" dxfId="2298" priority="42160">
      <formula>$B1189="Cancelado"</formula>
    </cfRule>
  </conditionalFormatting>
  <conditionalFormatting sqref="F1190:G1190">
    <cfRule type="expression" dxfId="2296" priority="42010">
      <formula>$B1190="Solicitado"</formula>
    </cfRule>
    <cfRule type="expression" dxfId="2" priority="42009">
      <formula>$B1190="Confirmado"</formula>
    </cfRule>
    <cfRule type="expression" dxfId="2298" priority="42008">
      <formula>$B1190="Cancelado"</formula>
    </cfRule>
    <cfRule type="expression" dxfId="2299" priority="42007">
      <formula>$B1190="Cargado"</formula>
    </cfRule>
    <cfRule type="expression" dxfId="2300" priority="42006">
      <formula>$B1190="Frontera"</formula>
    </cfRule>
    <cfRule type="expression" dxfId="2301" priority="42005">
      <formula>$B1190="Descargado"</formula>
    </cfRule>
    <cfRule type="expression" dxfId="2302" priority="42004">
      <formula>$B1190="Liberado"</formula>
    </cfRule>
    <cfRule type="expression" dxfId="2295" priority="42011">
      <formula>$B1190="Arribado"</formula>
    </cfRule>
    <cfRule type="expression" dxfId="2299" priority="42031">
      <formula>$B1190="Cargado"</formula>
    </cfRule>
    <cfRule type="expression" dxfId="2298" priority="42032">
      <formula>$B1190="Cancelado"</formula>
    </cfRule>
    <cfRule type="expression" dxfId="2" priority="42033">
      <formula>$B1190="Confirmado"</formula>
    </cfRule>
    <cfRule type="expression" dxfId="2295" priority="42035">
      <formula>$B1190="Arribado"</formula>
    </cfRule>
    <cfRule type="expression" dxfId="2302" priority="42028">
      <formula>$B1190="Liberado"</formula>
    </cfRule>
    <cfRule type="expression" dxfId="2300" priority="42030">
      <formula>$B1190="Frontera"</formula>
    </cfRule>
    <cfRule type="expression" dxfId="2301" priority="42029">
      <formula>$B1190="Descargado"</formula>
    </cfRule>
    <cfRule type="expression" dxfId="2296" priority="42034">
      <formula>$B1190="Solicitado"</formula>
    </cfRule>
  </conditionalFormatting>
  <conditionalFormatting sqref="F1191:G1192">
    <cfRule type="expression" dxfId="2" priority="41833">
      <formula>$B1191="Confirmado"</formula>
    </cfRule>
    <cfRule type="expression" dxfId="2296" priority="41834">
      <formula>$B1191="Solicitado"</formula>
    </cfRule>
    <cfRule type="expression" dxfId="2295" priority="41835">
      <formula>$B1191="Arribado"</formula>
    </cfRule>
    <cfRule type="expression" dxfId="2301" priority="41853">
      <formula>$B1191="Descargado"</formula>
    </cfRule>
    <cfRule type="expression" dxfId="2300" priority="41854">
      <formula>$B1191="Frontera"</formula>
    </cfRule>
    <cfRule type="expression" dxfId="2299" priority="41855">
      <formula>$B1191="Cargado"</formula>
    </cfRule>
    <cfRule type="expression" dxfId="2298" priority="41856">
      <formula>$B1191="Cancelado"</formula>
    </cfRule>
    <cfRule type="expression" dxfId="2" priority="41857">
      <formula>$B1191="Confirmado"</formula>
    </cfRule>
    <cfRule type="expression" dxfId="2296" priority="41858">
      <formula>$B1191="Solicitado"</formula>
    </cfRule>
    <cfRule type="expression" dxfId="2295" priority="41859">
      <formula>$B1191="Arribado"</formula>
    </cfRule>
    <cfRule type="expression" dxfId="2302" priority="41852">
      <formula>$B1191="Liberado"</formula>
    </cfRule>
    <cfRule type="expression" dxfId="2302" priority="41828">
      <formula>$B1191="Liberado"</formula>
    </cfRule>
    <cfRule type="expression" dxfId="2301" priority="41829">
      <formula>$B1191="Descargado"</formula>
    </cfRule>
    <cfRule type="expression" dxfId="2300" priority="41830">
      <formula>$B1191="Frontera"</formula>
    </cfRule>
    <cfRule type="expression" dxfId="2299" priority="41831">
      <formula>$B1191="Cargado"</formula>
    </cfRule>
    <cfRule type="expression" dxfId="2298" priority="41832">
      <formula>$B1191="Cancelado"</formula>
    </cfRule>
  </conditionalFormatting>
  <conditionalFormatting sqref="F1193:G1193">
    <cfRule type="expression" dxfId="2299" priority="41695">
      <formula>$B1193="Cargado"</formula>
    </cfRule>
    <cfRule type="expression" dxfId="2298" priority="41696">
      <formula>$B1193="Cancelado"</formula>
    </cfRule>
    <cfRule type="expression" dxfId="2" priority="41697">
      <formula>$B1193="Confirmado"</formula>
    </cfRule>
    <cfRule type="expression" dxfId="2296" priority="41698">
      <formula>$B1193="Solicitado"</formula>
    </cfRule>
    <cfRule type="expression" dxfId="2295" priority="41699">
      <formula>$B1193="Arribado"</formula>
    </cfRule>
    <cfRule type="expression" dxfId="2301" priority="41669">
      <formula>$B1193="Descargado"</formula>
    </cfRule>
    <cfRule type="expression" dxfId="2300" priority="41670">
      <formula>$B1193="Frontera"</formula>
    </cfRule>
    <cfRule type="expression" dxfId="2299" priority="41671">
      <formula>$B1193="Cargado"</formula>
    </cfRule>
    <cfRule type="expression" dxfId="2298" priority="41672">
      <formula>$B1193="Cancelado"</formula>
    </cfRule>
    <cfRule type="expression" dxfId="2" priority="41673">
      <formula>$B1193="Confirmado"</formula>
    </cfRule>
    <cfRule type="expression" dxfId="2296" priority="41674">
      <formula>$B1193="Solicitado"</formula>
    </cfRule>
    <cfRule type="expression" dxfId="2295" priority="41675">
      <formula>$B1193="Arribado"</formula>
    </cfRule>
    <cfRule type="expression" dxfId="2302" priority="41668">
      <formula>$B1193="Liberado"</formula>
    </cfRule>
    <cfRule type="expression" dxfId="2302" priority="41692">
      <formula>$B1193="Liberado"</formula>
    </cfRule>
    <cfRule type="expression" dxfId="2301" priority="41693">
      <formula>$B1193="Descargado"</formula>
    </cfRule>
    <cfRule type="expression" dxfId="2300" priority="41694">
      <formula>$B1193="Frontera"</formula>
    </cfRule>
  </conditionalFormatting>
  <conditionalFormatting sqref="F1194:G1199">
    <cfRule type="expression" dxfId="2299" priority="41351">
      <formula>$B1194="Cargado"</formula>
    </cfRule>
    <cfRule type="expression" dxfId="2300" priority="41374">
      <formula>$B1194="Frontera"</formula>
    </cfRule>
    <cfRule type="expression" dxfId="2298" priority="41352">
      <formula>$B1194="Cancelado"</formula>
    </cfRule>
    <cfRule type="expression" dxfId="2" priority="41353">
      <formula>$B1194="Confirmado"</formula>
    </cfRule>
    <cfRule type="expression" dxfId="2296" priority="41354">
      <formula>$B1194="Solicitado"</formula>
    </cfRule>
    <cfRule type="expression" dxfId="2295" priority="41355">
      <formula>$B1194="Arribado"</formula>
    </cfRule>
    <cfRule type="expression" dxfId="2301" priority="41349">
      <formula>$B1194="Descargado"</formula>
    </cfRule>
    <cfRule type="expression" dxfId="2300" priority="41350">
      <formula>$B1194="Frontera"</formula>
    </cfRule>
    <cfRule type="expression" dxfId="2298" priority="41376">
      <formula>$B1194="Cancelado"</formula>
    </cfRule>
    <cfRule type="expression" dxfId="2" priority="41377">
      <formula>$B1194="Confirmado"</formula>
    </cfRule>
    <cfRule type="expression" dxfId="2296" priority="41378">
      <formula>$B1194="Solicitado"</formula>
    </cfRule>
    <cfRule type="expression" dxfId="2295" priority="41379">
      <formula>$B1194="Arribado"</formula>
    </cfRule>
    <cfRule type="expression" dxfId="2299" priority="41375">
      <formula>$B1194="Cargado"</formula>
    </cfRule>
    <cfRule type="expression" dxfId="2302" priority="41348">
      <formula>$B1194="Liberado"</formula>
    </cfRule>
    <cfRule type="expression" dxfId="2302" priority="41372">
      <formula>$B1194="Liberado"</formula>
    </cfRule>
    <cfRule type="expression" dxfId="2301" priority="41373">
      <formula>$B1194="Descargado"</formula>
    </cfRule>
  </conditionalFormatting>
  <conditionalFormatting sqref="F1200:G1200">
    <cfRule type="expression" dxfId="2301" priority="41189">
      <formula>$B1200="Descargado"</formula>
    </cfRule>
    <cfRule type="expression" dxfId="2301" priority="41213">
      <formula>$B1200="Descargado"</formula>
    </cfRule>
    <cfRule type="expression" dxfId="2296" priority="41194">
      <formula>$B1200="Solicitado"</formula>
    </cfRule>
    <cfRule type="expression" dxfId="2300" priority="41214">
      <formula>$B1200="Frontera"</formula>
    </cfRule>
    <cfRule type="expression" dxfId="2299" priority="41215">
      <formula>$B1200="Cargado"</formula>
    </cfRule>
    <cfRule type="expression" dxfId="2295" priority="41219">
      <formula>$B1200="Arribado"</formula>
    </cfRule>
    <cfRule type="expression" dxfId="2298" priority="41216">
      <formula>$B1200="Cancelado"</formula>
    </cfRule>
    <cfRule type="expression" dxfId="2296" priority="41218">
      <formula>$B1200="Solicitado"</formula>
    </cfRule>
    <cfRule type="expression" dxfId="2" priority="41193">
      <formula>$B1200="Confirmado"</formula>
    </cfRule>
    <cfRule type="expression" dxfId="2295" priority="41195">
      <formula>$B1200="Arribado"</formula>
    </cfRule>
    <cfRule type="expression" dxfId="2" priority="41217">
      <formula>$B1200="Confirmado"</formula>
    </cfRule>
    <cfRule type="expression" dxfId="2302" priority="41188">
      <formula>$B1200="Liberado"</formula>
    </cfRule>
    <cfRule type="expression" dxfId="2302" priority="41212">
      <formula>$B1200="Liberado"</formula>
    </cfRule>
    <cfRule type="expression" dxfId="2300" priority="41190">
      <formula>$B1200="Frontera"</formula>
    </cfRule>
    <cfRule type="expression" dxfId="2299" priority="41191">
      <formula>$B1200="Cargado"</formula>
    </cfRule>
    <cfRule type="expression" dxfId="2298" priority="41192">
      <formula>$B1200="Cancelado"</formula>
    </cfRule>
  </conditionalFormatting>
  <conditionalFormatting sqref="F1201:G1201">
    <cfRule type="expression" dxfId="2295" priority="40739">
      <formula>$B1201="Arribado"</formula>
    </cfRule>
    <cfRule type="expression" dxfId="2296" priority="40714">
      <formula>$B1201="Solicitado"</formula>
    </cfRule>
    <cfRule type="expression" dxfId="2296" priority="40738">
      <formula>$B1201="Solicitado"</formula>
    </cfRule>
    <cfRule type="expression" dxfId="2" priority="40737">
      <formula>$B1201="Confirmado"</formula>
    </cfRule>
    <cfRule type="expression" dxfId="2298" priority="40736">
      <formula>$B1201="Cancelado"</formula>
    </cfRule>
    <cfRule type="expression" dxfId="2299" priority="40735">
      <formula>$B1201="Cargado"</formula>
    </cfRule>
    <cfRule type="expression" dxfId="2300" priority="40734">
      <formula>$B1201="Frontera"</formula>
    </cfRule>
    <cfRule type="expression" dxfId="2302" priority="40732">
      <formula>$B1201="Liberado"</formula>
    </cfRule>
    <cfRule type="expression" dxfId="2295" priority="40715">
      <formula>$B1201="Arribado"</formula>
    </cfRule>
    <cfRule type="expression" dxfId="2300" priority="40710">
      <formula>$B1201="Frontera"</formula>
    </cfRule>
    <cfRule type="expression" dxfId="2301" priority="40709">
      <formula>$B1201="Descargado"</formula>
    </cfRule>
    <cfRule type="expression" dxfId="2299" priority="40711">
      <formula>$B1201="Cargado"</formula>
    </cfRule>
    <cfRule type="expression" dxfId="2298" priority="40712">
      <formula>$B1201="Cancelado"</formula>
    </cfRule>
    <cfRule type="expression" dxfId="2" priority="40713">
      <formula>$B1201="Confirmado"</formula>
    </cfRule>
    <cfRule type="expression" dxfId="2302" priority="40708">
      <formula>$B1201="Liberado"</formula>
    </cfRule>
    <cfRule type="expression" dxfId="2301" priority="40733">
      <formula>$B1201="Descargado"</formula>
    </cfRule>
  </conditionalFormatting>
  <conditionalFormatting sqref="F1202:G1202 F1204:G1204">
    <cfRule type="expression" dxfId="2296" priority="41058">
      <formula>$B1202="Solicitado"</formula>
    </cfRule>
    <cfRule type="expression" dxfId="2295" priority="41059">
      <formula>$B1202="Arribado"</formula>
    </cfRule>
    <cfRule type="expression" dxfId="2298" priority="41056">
      <formula>$B1202="Cancelado"</formula>
    </cfRule>
    <cfRule type="expression" dxfId="2302" priority="41028">
      <formula>$B1202="Liberado"</formula>
    </cfRule>
    <cfRule type="expression" dxfId="2" priority="41033">
      <formula>$B1202="Confirmado"</formula>
    </cfRule>
    <cfRule type="expression" dxfId="2299" priority="41055">
      <formula>$B1202="Cargado"</formula>
    </cfRule>
    <cfRule type="expression" dxfId="2300" priority="41054">
      <formula>$B1202="Frontera"</formula>
    </cfRule>
    <cfRule type="expression" dxfId="2301" priority="41053">
      <formula>$B1202="Descargado"</formula>
    </cfRule>
    <cfRule type="expression" dxfId="2296" priority="41034">
      <formula>$B1202="Solicitado"</formula>
    </cfRule>
    <cfRule type="expression" dxfId="2298" priority="41032">
      <formula>$B1202="Cancelado"</formula>
    </cfRule>
    <cfRule type="expression" dxfId="2299" priority="41031">
      <formula>$B1202="Cargado"</formula>
    </cfRule>
    <cfRule type="expression" dxfId="2302" priority="41052">
      <formula>$B1202="Liberado"</formula>
    </cfRule>
    <cfRule type="expression" dxfId="2" priority="41057">
      <formula>$B1202="Confirmado"</formula>
    </cfRule>
    <cfRule type="expression" dxfId="2295" priority="41035">
      <formula>$B1202="Arribado"</formula>
    </cfRule>
    <cfRule type="expression" dxfId="2301" priority="41029">
      <formula>$B1202="Descargado"</formula>
    </cfRule>
    <cfRule type="expression" dxfId="2300" priority="41030">
      <formula>$B1202="Frontera"</formula>
    </cfRule>
  </conditionalFormatting>
  <conditionalFormatting sqref="F1203:G1203">
    <cfRule type="expression" dxfId="2302" priority="39748">
      <formula>$B1203="Liberado"</formula>
    </cfRule>
    <cfRule type="expression" dxfId="2" priority="39777">
      <formula>$B1203="Confirmado"</formula>
    </cfRule>
    <cfRule type="expression" dxfId="2298" priority="39776">
      <formula>$B1203="Cancelado"</formula>
    </cfRule>
    <cfRule type="expression" dxfId="2299" priority="39775">
      <formula>$B1203="Cargado"</formula>
    </cfRule>
    <cfRule type="expression" dxfId="2300" priority="39774">
      <formula>$B1203="Frontera"</formula>
    </cfRule>
    <cfRule type="expression" dxfId="2301" priority="39773">
      <formula>$B1203="Descargado"</formula>
    </cfRule>
    <cfRule type="expression" dxfId="2302" priority="39772">
      <formula>$B1203="Liberado"</formula>
    </cfRule>
    <cfRule type="expression" dxfId="2295" priority="39779">
      <formula>$B1203="Arribado"</formula>
    </cfRule>
    <cfRule type="expression" dxfId="2296" priority="39754">
      <formula>$B1203="Solicitado"</formula>
    </cfRule>
    <cfRule type="expression" dxfId="2301" priority="39749">
      <formula>$B1203="Descargado"</formula>
    </cfRule>
    <cfRule type="expression" dxfId="2296" priority="39778">
      <formula>$B1203="Solicitado"</formula>
    </cfRule>
    <cfRule type="expression" dxfId="2300" priority="39750">
      <formula>$B1203="Frontera"</formula>
    </cfRule>
    <cfRule type="expression" dxfId="2299" priority="39751">
      <formula>$B1203="Cargado"</formula>
    </cfRule>
    <cfRule type="expression" dxfId="2298" priority="39752">
      <formula>$B1203="Cancelado"</formula>
    </cfRule>
    <cfRule type="expression" dxfId="2" priority="39753">
      <formula>$B1203="Confirmado"</formula>
    </cfRule>
    <cfRule type="expression" dxfId="2295" priority="39755">
      <formula>$B1203="Arribado"</formula>
    </cfRule>
  </conditionalFormatting>
  <conditionalFormatting sqref="F1205:G1205">
    <cfRule type="expression" dxfId="2301" priority="40573">
      <formula>$B1205="Descargado"</formula>
    </cfRule>
    <cfRule type="expression" dxfId="2300" priority="40574">
      <formula>$B1205="Frontera"</formula>
    </cfRule>
    <cfRule type="expression" dxfId="2299" priority="40575">
      <formula>$B1205="Cargado"</formula>
    </cfRule>
    <cfRule type="expression" dxfId="2" priority="40577">
      <formula>$B1205="Confirmado"</formula>
    </cfRule>
    <cfRule type="expression" dxfId="2296" priority="40578">
      <formula>$B1205="Solicitado"</formula>
    </cfRule>
    <cfRule type="expression" dxfId="2295" priority="40579">
      <formula>$B1205="Arribado"</formula>
    </cfRule>
    <cfRule type="expression" dxfId="2" priority="40553">
      <formula>$B1205="Confirmado"</formula>
    </cfRule>
    <cfRule type="expression" dxfId="2296" priority="40554">
      <formula>$B1205="Solicitado"</formula>
    </cfRule>
    <cfRule type="expression" dxfId="2295" priority="40555">
      <formula>$B1205="Arribado"</formula>
    </cfRule>
    <cfRule type="expression" dxfId="2302" priority="40572">
      <formula>$B1205="Liberado"</formula>
    </cfRule>
    <cfRule type="expression" dxfId="2300" priority="40550">
      <formula>$B1205="Frontera"</formula>
    </cfRule>
    <cfRule type="expression" dxfId="2298" priority="40576">
      <formula>$B1205="Cancelado"</formula>
    </cfRule>
    <cfRule type="expression" dxfId="2302" priority="40548">
      <formula>$B1205="Liberado"</formula>
    </cfRule>
    <cfRule type="expression" dxfId="2301" priority="40549">
      <formula>$B1205="Descargado"</formula>
    </cfRule>
    <cfRule type="expression" dxfId="2298" priority="40552">
      <formula>$B1205="Cancelado"</formula>
    </cfRule>
    <cfRule type="expression" dxfId="2299" priority="40551">
      <formula>$B1205="Cargado"</formula>
    </cfRule>
  </conditionalFormatting>
  <conditionalFormatting sqref="F1206:G1206">
    <cfRule type="expression" dxfId="2300" priority="39894">
      <formula>$B1206="Frontera"</formula>
    </cfRule>
    <cfRule type="expression" dxfId="2299" priority="39895">
      <formula>$B1206="Cargado"</formula>
    </cfRule>
    <cfRule type="expression" dxfId="2300" priority="39918">
      <formula>$B1206="Frontera"</formula>
    </cfRule>
    <cfRule type="expression" dxfId="2301" priority="39917">
      <formula>$B1206="Descargado"</formula>
    </cfRule>
    <cfRule type="expression" dxfId="2298" priority="39896">
      <formula>$B1206="Cancelado"</formula>
    </cfRule>
    <cfRule type="expression" dxfId="2" priority="39897">
      <formula>$B1206="Confirmado"</formula>
    </cfRule>
    <cfRule type="expression" dxfId="2296" priority="39898">
      <formula>$B1206="Solicitado"</formula>
    </cfRule>
    <cfRule type="expression" dxfId="2295" priority="39899">
      <formula>$B1206="Arribado"</formula>
    </cfRule>
    <cfRule type="expression" dxfId="2302" priority="39916">
      <formula>$B1206="Liberado"</formula>
    </cfRule>
    <cfRule type="expression" dxfId="2295" priority="39923">
      <formula>$B1206="Arribado"</formula>
    </cfRule>
    <cfRule type="expression" dxfId="2296" priority="39922">
      <formula>$B1206="Solicitado"</formula>
    </cfRule>
    <cfRule type="expression" dxfId="2" priority="39921">
      <formula>$B1206="Confirmado"</formula>
    </cfRule>
    <cfRule type="expression" dxfId="2298" priority="39920">
      <formula>$B1206="Cancelado"</formula>
    </cfRule>
    <cfRule type="expression" dxfId="2301" priority="39893">
      <formula>$B1206="Descargado"</formula>
    </cfRule>
    <cfRule type="expression" dxfId="2302" priority="39892">
      <formula>$B1206="Liberado"</formula>
    </cfRule>
    <cfRule type="expression" dxfId="2299" priority="39919">
      <formula>$B1206="Cargado"</formula>
    </cfRule>
  </conditionalFormatting>
  <conditionalFormatting sqref="F1207:G1207 F1213:G1214 F1209:G1209 F1211:G1211 F1225:G1225">
    <cfRule type="expression" dxfId="2296" priority="40402">
      <formula>$B1207="Solicitado"</formula>
    </cfRule>
    <cfRule type="expression" dxfId="2295" priority="40403">
      <formula>$B1207="Arribado"</formula>
    </cfRule>
    <cfRule type="expression" dxfId="2302" priority="40372">
      <formula>$B1207="Liberado"</formula>
    </cfRule>
    <cfRule type="expression" dxfId="2301" priority="40373">
      <formula>$B1207="Descargado"</formula>
    </cfRule>
    <cfRule type="expression" dxfId="2300" priority="40374">
      <formula>$B1207="Frontera"</formula>
    </cfRule>
    <cfRule type="expression" dxfId="2299" priority="40375">
      <formula>$B1207="Cargado"</formula>
    </cfRule>
    <cfRule type="expression" dxfId="2298" priority="40376">
      <formula>$B1207="Cancelado"</formula>
    </cfRule>
    <cfRule type="expression" dxfId="2" priority="40377">
      <formula>$B1207="Confirmado"</formula>
    </cfRule>
    <cfRule type="expression" dxfId="2296" priority="40378">
      <formula>$B1207="Solicitado"</formula>
    </cfRule>
    <cfRule type="expression" dxfId="2295" priority="40379">
      <formula>$B1207="Arribado"</formula>
    </cfRule>
    <cfRule type="expression" dxfId="2298" priority="40400">
      <formula>$B1207="Cancelado"</formula>
    </cfRule>
    <cfRule type="expression" dxfId="2302" priority="40396">
      <formula>$B1207="Liberado"</formula>
    </cfRule>
    <cfRule type="expression" dxfId="2301" priority="40397">
      <formula>$B1207="Descargado"</formula>
    </cfRule>
    <cfRule type="expression" dxfId="2300" priority="40398">
      <formula>$B1207="Frontera"</formula>
    </cfRule>
    <cfRule type="expression" dxfId="2299" priority="40399">
      <formula>$B1207="Cargado"</formula>
    </cfRule>
    <cfRule type="expression" dxfId="2" priority="40401">
      <formula>$B1207="Confirmado"</formula>
    </cfRule>
  </conditionalFormatting>
  <conditionalFormatting sqref="F1208:G1208">
    <cfRule type="expression" dxfId="2299" priority="40055">
      <formula>$B1208="Cargado"</formula>
    </cfRule>
    <cfRule type="expression" dxfId="2296" priority="40082">
      <formula>$B1208="Solicitado"</formula>
    </cfRule>
    <cfRule type="expression" dxfId="2" priority="40081">
      <formula>$B1208="Confirmado"</formula>
    </cfRule>
    <cfRule type="expression" dxfId="2" priority="40057">
      <formula>$B1208="Confirmado"</formula>
    </cfRule>
    <cfRule type="expression" dxfId="2298" priority="40056">
      <formula>$B1208="Cancelado"</formula>
    </cfRule>
    <cfRule type="expression" dxfId="2298" priority="40080">
      <formula>$B1208="Cancelado"</formula>
    </cfRule>
    <cfRule type="expression" dxfId="2301" priority="40077">
      <formula>$B1208="Descargado"</formula>
    </cfRule>
    <cfRule type="expression" dxfId="2299" priority="40079">
      <formula>$B1208="Cargado"</formula>
    </cfRule>
    <cfRule type="expression" dxfId="2300" priority="40078">
      <formula>$B1208="Frontera"</formula>
    </cfRule>
    <cfRule type="expression" dxfId="2302" priority="40076">
      <formula>$B1208="Liberado"</formula>
    </cfRule>
    <cfRule type="expression" dxfId="2295" priority="40059">
      <formula>$B1208="Arribado"</formula>
    </cfRule>
    <cfRule type="expression" dxfId="2296" priority="40058">
      <formula>$B1208="Solicitado"</formula>
    </cfRule>
    <cfRule type="expression" dxfId="2302" priority="40052">
      <formula>$B1208="Liberado"</formula>
    </cfRule>
    <cfRule type="expression" dxfId="2301" priority="40053">
      <formula>$B1208="Descargado"</formula>
    </cfRule>
    <cfRule type="expression" dxfId="2300" priority="40054">
      <formula>$B1208="Frontera"</formula>
    </cfRule>
    <cfRule type="expression" dxfId="2295" priority="40083">
      <formula>$B1208="Arribado"</formula>
    </cfRule>
  </conditionalFormatting>
  <conditionalFormatting sqref="F1210:G1210">
    <cfRule type="expression" dxfId="2302" priority="39596">
      <formula>$B1210="Liberado"</formula>
    </cfRule>
    <cfRule type="expression" dxfId="2302" priority="39572">
      <formula>$B1210="Liberado"</formula>
    </cfRule>
    <cfRule type="expression" dxfId="2301" priority="39573">
      <formula>$B1210="Descargado"</formula>
    </cfRule>
    <cfRule type="expression" dxfId="2301" priority="39597">
      <formula>$B1210="Descargado"</formula>
    </cfRule>
    <cfRule type="expression" dxfId="2300" priority="39598">
      <formula>$B1210="Frontera"</formula>
    </cfRule>
    <cfRule type="expression" dxfId="2299" priority="39599">
      <formula>$B1210="Cargado"</formula>
    </cfRule>
    <cfRule type="expression" dxfId="2298" priority="39600">
      <formula>$B1210="Cancelado"</formula>
    </cfRule>
    <cfRule type="expression" dxfId="2" priority="39601">
      <formula>$B1210="Confirmado"</formula>
    </cfRule>
    <cfRule type="expression" dxfId="2300" priority="39574">
      <formula>$B1210="Frontera"</formula>
    </cfRule>
    <cfRule type="expression" dxfId="2298" priority="39576">
      <formula>$B1210="Cancelado"</formula>
    </cfRule>
    <cfRule type="expression" dxfId="2296" priority="39602">
      <formula>$B1210="Solicitado"</formula>
    </cfRule>
    <cfRule type="expression" dxfId="2" priority="39577">
      <formula>$B1210="Confirmado"</formula>
    </cfRule>
    <cfRule type="expression" dxfId="2296" priority="39578">
      <formula>$B1210="Solicitado"</formula>
    </cfRule>
    <cfRule type="expression" dxfId="2295" priority="39579">
      <formula>$B1210="Arribado"</formula>
    </cfRule>
    <cfRule type="expression" dxfId="2295" priority="39603">
      <formula>$B1210="Arribado"</formula>
    </cfRule>
    <cfRule type="expression" dxfId="2299" priority="39575">
      <formula>$B1210="Cargado"</formula>
    </cfRule>
  </conditionalFormatting>
  <conditionalFormatting sqref="F1212:G1212">
    <cfRule type="expression" dxfId="2301" priority="40213">
      <formula>$B1212="Descargado"</formula>
    </cfRule>
    <cfRule type="expression" dxfId="2299" priority="40215">
      <formula>$B1212="Cargado"</formula>
    </cfRule>
    <cfRule type="expression" dxfId="2295" priority="40243">
      <formula>$B1212="Arribado"</formula>
    </cfRule>
    <cfRule type="expression" dxfId="2298" priority="40216">
      <formula>$B1212="Cancelado"</formula>
    </cfRule>
    <cfRule type="expression" dxfId="2" priority="40217">
      <formula>$B1212="Confirmado"</formula>
    </cfRule>
    <cfRule type="expression" dxfId="2296" priority="40218">
      <formula>$B1212="Solicitado"</formula>
    </cfRule>
    <cfRule type="expression" dxfId="2296" priority="40242">
      <formula>$B1212="Solicitado"</formula>
    </cfRule>
    <cfRule type="expression" dxfId="2300" priority="40238">
      <formula>$B1212="Frontera"</formula>
    </cfRule>
    <cfRule type="expression" dxfId="2295" priority="40219">
      <formula>$B1212="Arribado"</formula>
    </cfRule>
    <cfRule type="expression" dxfId="2300" priority="40214">
      <formula>$B1212="Frontera"</formula>
    </cfRule>
    <cfRule type="expression" dxfId="2302" priority="40236">
      <formula>$B1212="Liberado"</formula>
    </cfRule>
    <cfRule type="expression" dxfId="2301" priority="40237">
      <formula>$B1212="Descargado"</formula>
    </cfRule>
    <cfRule type="expression" dxfId="2299" priority="40239">
      <formula>$B1212="Cargado"</formula>
    </cfRule>
    <cfRule type="expression" dxfId="2298" priority="40240">
      <formula>$B1212="Cancelado"</formula>
    </cfRule>
    <cfRule type="expression" dxfId="2" priority="40241">
      <formula>$B1212="Confirmado"</formula>
    </cfRule>
    <cfRule type="expression" dxfId="2302" priority="40212">
      <formula>$B1212="Liberado"</formula>
    </cfRule>
  </conditionalFormatting>
  <conditionalFormatting sqref="F1215:G1215 F1221:G1222">
    <cfRule type="expression" dxfId="2298" priority="39448">
      <formula>$B1215="Cancelado"</formula>
    </cfRule>
    <cfRule type="expression" dxfId="2299" priority="39447">
      <formula>$B1215="Cargado"</formula>
    </cfRule>
    <cfRule type="expression" dxfId="2301" priority="39445">
      <formula>$B1215="Descargado"</formula>
    </cfRule>
    <cfRule type="expression" dxfId="2300" priority="39446">
      <formula>$B1215="Frontera"</formula>
    </cfRule>
    <cfRule type="expression" dxfId="2302" priority="39444">
      <formula>$B1215="Liberado"</formula>
    </cfRule>
    <cfRule type="expression" dxfId="2300" priority="39422">
      <formula>$B1215="Frontera"</formula>
    </cfRule>
    <cfRule type="expression" dxfId="2301" priority="39421">
      <formula>$B1215="Descargado"</formula>
    </cfRule>
    <cfRule type="expression" dxfId="2295" priority="39427">
      <formula>$B1215="Arribado"</formula>
    </cfRule>
    <cfRule type="expression" dxfId="2296" priority="39426">
      <formula>$B1215="Solicitado"</formula>
    </cfRule>
    <cfRule type="expression" dxfId="2295" priority="39451">
      <formula>$B1215="Arribado"</formula>
    </cfRule>
    <cfRule type="expression" dxfId="2296" priority="39450">
      <formula>$B1215="Solicitado"</formula>
    </cfRule>
    <cfRule type="expression" dxfId="2" priority="39449">
      <formula>$B1215="Confirmado"</formula>
    </cfRule>
    <cfRule type="expression" dxfId="2" priority="39425">
      <formula>$B1215="Confirmado"</formula>
    </cfRule>
    <cfRule type="expression" dxfId="2298" priority="39424">
      <formula>$B1215="Cancelado"</formula>
    </cfRule>
    <cfRule type="expression" dxfId="2302" priority="39420">
      <formula>$B1215="Liberado"</formula>
    </cfRule>
    <cfRule type="expression" dxfId="2299" priority="39423">
      <formula>$B1215="Cargado"</formula>
    </cfRule>
  </conditionalFormatting>
  <conditionalFormatting sqref="F1216:G1220">
    <cfRule type="expression" dxfId="2295" priority="39091">
      <formula>$B1216="Arribado"</formula>
    </cfRule>
    <cfRule type="expression" dxfId="2302" priority="39084">
      <formula>$B1216="Liberado"</formula>
    </cfRule>
    <cfRule type="expression" dxfId="2296" priority="39090">
      <formula>$B1216="Solicitado"</formula>
    </cfRule>
    <cfRule type="expression" dxfId="2301" priority="39109">
      <formula>$B1216="Descargado"</formula>
    </cfRule>
    <cfRule type="expression" dxfId="2300" priority="39110">
      <formula>$B1216="Frontera"</formula>
    </cfRule>
    <cfRule type="expression" dxfId="2299" priority="39111">
      <formula>$B1216="Cargado"</formula>
    </cfRule>
    <cfRule type="expression" dxfId="2298" priority="39112">
      <formula>$B1216="Cancelado"</formula>
    </cfRule>
    <cfRule type="expression" dxfId="2" priority="39113">
      <formula>$B1216="Confirmado"</formula>
    </cfRule>
    <cfRule type="expression" dxfId="2296" priority="39114">
      <formula>$B1216="Solicitado"</formula>
    </cfRule>
    <cfRule type="expression" dxfId="2295" priority="39115">
      <formula>$B1216="Arribado"</formula>
    </cfRule>
    <cfRule type="expression" dxfId="2301" priority="39085">
      <formula>$B1216="Descargado"</formula>
    </cfRule>
    <cfRule type="expression" dxfId="2" priority="39089">
      <formula>$B1216="Confirmado"</formula>
    </cfRule>
    <cfRule type="expression" dxfId="2298" priority="39088">
      <formula>$B1216="Cancelado"</formula>
    </cfRule>
    <cfRule type="expression" dxfId="2299" priority="39087">
      <formula>$B1216="Cargado"</formula>
    </cfRule>
    <cfRule type="expression" dxfId="2300" priority="39086">
      <formula>$B1216="Frontera"</formula>
    </cfRule>
    <cfRule type="expression" dxfId="2302" priority="39108">
      <formula>$B1216="Liberado"</formula>
    </cfRule>
  </conditionalFormatting>
  <conditionalFormatting sqref="F1223:G1224">
    <cfRule type="expression" dxfId="2" priority="39249">
      <formula>$B1223="Confirmado"</formula>
    </cfRule>
    <cfRule type="expression" dxfId="2296" priority="39250">
      <formula>$B1223="Solicitado"</formula>
    </cfRule>
    <cfRule type="expression" dxfId="2295" priority="39251">
      <formula>$B1223="Arribado"</formula>
    </cfRule>
    <cfRule type="expression" dxfId="2301" priority="39269">
      <formula>$B1223="Descargado"</formula>
    </cfRule>
    <cfRule type="expression" dxfId="2300" priority="39270">
      <formula>$B1223="Frontera"</formula>
    </cfRule>
    <cfRule type="expression" dxfId="2298" priority="39272">
      <formula>$B1223="Cancelado"</formula>
    </cfRule>
    <cfRule type="expression" dxfId="2" priority="39273">
      <formula>$B1223="Confirmado"</formula>
    </cfRule>
    <cfRule type="expression" dxfId="2296" priority="39274">
      <formula>$B1223="Solicitado"</formula>
    </cfRule>
    <cfRule type="expression" dxfId="2295" priority="39275">
      <formula>$B1223="Arribado"</formula>
    </cfRule>
    <cfRule type="expression" dxfId="2302" priority="39268">
      <formula>$B1223="Liberado"</formula>
    </cfRule>
    <cfRule type="expression" dxfId="2299" priority="39271">
      <formula>$B1223="Cargado"</formula>
    </cfRule>
    <cfRule type="expression" dxfId="2298" priority="39248">
      <formula>$B1223="Cancelado"</formula>
    </cfRule>
    <cfRule type="expression" dxfId="2299" priority="39247">
      <formula>$B1223="Cargado"</formula>
    </cfRule>
    <cfRule type="expression" dxfId="2300" priority="39246">
      <formula>$B1223="Frontera"</formula>
    </cfRule>
    <cfRule type="expression" dxfId="2301" priority="39245">
      <formula>$B1223="Descargado"</formula>
    </cfRule>
    <cfRule type="expression" dxfId="2302" priority="39244">
      <formula>$B1223="Liberado"</formula>
    </cfRule>
  </conditionalFormatting>
  <conditionalFormatting sqref="F1226:G1226">
    <cfRule type="expression" dxfId="2300" priority="53870">
      <formula>$B1226="Frontera"</formula>
    </cfRule>
    <cfRule type="expression" dxfId="2298" priority="53840">
      <formula>$B1226="Cancelado"</formula>
    </cfRule>
    <cfRule type="expression" dxfId="2298" priority="53872">
      <formula>$B1226="Cancelado"</formula>
    </cfRule>
    <cfRule type="expression" dxfId="2299" priority="53871">
      <formula>$B1226="Cargado"</formula>
    </cfRule>
    <cfRule type="expression" dxfId="2296" priority="53842">
      <formula>$B1226="Solicitado"</formula>
    </cfRule>
    <cfRule type="expression" dxfId="2295" priority="53875">
      <formula>$B1226="Arribado"</formula>
    </cfRule>
    <cfRule type="expression" dxfId="2296" priority="53874">
      <formula>$B1226="Solicitado"</formula>
    </cfRule>
    <cfRule type="expression" dxfId="2" priority="53873">
      <formula>$B1226="Confirmado"</formula>
    </cfRule>
    <cfRule type="expression" dxfId="2301" priority="53869">
      <formula>$B1226="Descargado"</formula>
    </cfRule>
    <cfRule type="expression" dxfId="2302" priority="53868">
      <formula>$B1226="Liberado"</formula>
    </cfRule>
    <cfRule type="expression" dxfId="2" priority="53841">
      <formula>$B1226="Confirmado"</formula>
    </cfRule>
    <cfRule type="expression" dxfId="2295" priority="53843">
      <formula>$B1226="Arribado"</formula>
    </cfRule>
    <cfRule type="expression" dxfId="2299" priority="53839">
      <formula>$B1226="Cargado"</formula>
    </cfRule>
    <cfRule type="expression" dxfId="2302" priority="53836">
      <formula>$B1226="Liberado"</formula>
    </cfRule>
    <cfRule type="expression" dxfId="2301" priority="53837">
      <formula>$B1226="Descargado"</formula>
    </cfRule>
    <cfRule type="expression" dxfId="2300" priority="53838">
      <formula>$B1226="Frontera"</formula>
    </cfRule>
  </conditionalFormatting>
  <conditionalFormatting sqref="F34:H34">
    <cfRule type="expression" dxfId="2" priority="75034">
      <formula>$B34="Confirmado"</formula>
    </cfRule>
    <cfRule type="expression" dxfId="2296" priority="75035">
      <formula>$B34="Solicitado"</formula>
    </cfRule>
    <cfRule type="expression" dxfId="2295" priority="75036">
      <formula>$B34="Arribado"</formula>
    </cfRule>
    <cfRule type="expression" dxfId="2298" priority="75033">
      <formula>$B34="Cancelado"</formula>
    </cfRule>
    <cfRule type="expression" dxfId="2299" priority="75032">
      <formula>$B34="Cargado"</formula>
    </cfRule>
    <cfRule type="expression" dxfId="2301" priority="75030">
      <formula>$B34="Descargado"</formula>
    </cfRule>
    <cfRule type="expression" dxfId="2300" priority="75031">
      <formula>$B34="Frontera"</formula>
    </cfRule>
  </conditionalFormatting>
  <conditionalFormatting sqref="F52:H58">
    <cfRule type="expression" dxfId="2300" priority="71094">
      <formula>$B52="Frontera"</formula>
    </cfRule>
    <cfRule type="expression" dxfId="2299" priority="71095">
      <formula>$B52="Cargado"</formula>
    </cfRule>
    <cfRule type="expression" dxfId="2298" priority="71096">
      <formula>$B52="Cancelado"</formula>
    </cfRule>
    <cfRule type="expression" dxfId="2300" priority="71054">
      <formula>$B52="Frontera"</formula>
    </cfRule>
    <cfRule type="expression" dxfId="2" priority="71097">
      <formula>$B52="Confirmado"</formula>
    </cfRule>
    <cfRule type="expression" dxfId="2301" priority="71093">
      <formula>$B52="Descargado"</formula>
    </cfRule>
    <cfRule type="expression" dxfId="2296" priority="71098">
      <formula>$B52="Solicitado"</formula>
    </cfRule>
    <cfRule type="expression" dxfId="2295" priority="71099">
      <formula>$B52="Arribado"</formula>
    </cfRule>
    <cfRule type="expression" dxfId="2295" priority="71059">
      <formula>$B52="Arribado"</formula>
    </cfRule>
    <cfRule type="expression" dxfId="2296" priority="71058">
      <formula>$B52="Solicitado"</formula>
    </cfRule>
    <cfRule type="expression" dxfId="2" priority="71057">
      <formula>$B52="Confirmado"</formula>
    </cfRule>
    <cfRule type="expression" dxfId="2298" priority="71056">
      <formula>$B52="Cancelado"</formula>
    </cfRule>
    <cfRule type="expression" dxfId="2299" priority="71055">
      <formula>$B52="Cargado"</formula>
    </cfRule>
    <cfRule type="expression" dxfId="2301" priority="71053">
      <formula>$B52="Descargado"</formula>
    </cfRule>
  </conditionalFormatting>
  <conditionalFormatting sqref="F52:H60">
    <cfRule type="expression" dxfId="2302" priority="71092">
      <formula>$B52="Liberado"</formula>
    </cfRule>
  </conditionalFormatting>
  <conditionalFormatting sqref="F61:H61">
    <cfRule type="expression" dxfId="2" priority="70881">
      <formula>$B61="Confirmado"</formula>
    </cfRule>
    <cfRule type="expression" dxfId="2299" priority="70879">
      <formula>$B61="Cargado"</formula>
    </cfRule>
    <cfRule type="expression" dxfId="2301" priority="70877">
      <formula>$B61="Descargado"</formula>
    </cfRule>
    <cfRule type="expression" dxfId="2296" priority="70882">
      <formula>$B61="Solicitado"</formula>
    </cfRule>
    <cfRule type="expression" dxfId="2295" priority="70883">
      <formula>$B61="Arribado"</formula>
    </cfRule>
    <cfRule type="expression" dxfId="2300" priority="70878">
      <formula>$B61="Frontera"</formula>
    </cfRule>
    <cfRule type="expression" dxfId="2298" priority="70880">
      <formula>$B61="Cancelado"</formula>
    </cfRule>
  </conditionalFormatting>
  <conditionalFormatting sqref="F301:H301">
    <cfRule type="expression" dxfId="2301" priority="68541">
      <formula>$B301="Descargado"</formula>
    </cfRule>
    <cfRule type="expression" dxfId="2300" priority="68542">
      <formula>$B301="Frontera"</formula>
    </cfRule>
    <cfRule type="expression" dxfId="2295" priority="68547">
      <formula>$B301="Arribado"</formula>
    </cfRule>
    <cfRule type="expression" dxfId="2296" priority="68546">
      <formula>$B301="Solicitado"</formula>
    </cfRule>
    <cfRule type="expression" dxfId="2" priority="68545">
      <formula>$B301="Confirmado"</formula>
    </cfRule>
    <cfRule type="expression" dxfId="2298" priority="68544">
      <formula>$B301="Cancelado"</formula>
    </cfRule>
    <cfRule type="expression" dxfId="2299" priority="68543">
      <formula>$B301="Cargado"</formula>
    </cfRule>
  </conditionalFormatting>
  <conditionalFormatting sqref="F302:H312">
    <cfRule type="expression" dxfId="2300" priority="68502">
      <formula>$B302="Frontera"</formula>
    </cfRule>
    <cfRule type="expression" dxfId="2301" priority="68501">
      <formula>$B302="Descargado"</formula>
    </cfRule>
    <cfRule type="expression" dxfId="2295" priority="68507">
      <formula>$B302="Arribado"</formula>
    </cfRule>
    <cfRule type="expression" dxfId="2296" priority="68506">
      <formula>$B302="Solicitado"</formula>
    </cfRule>
    <cfRule type="expression" dxfId="2" priority="68505">
      <formula>$B302="Confirmado"</formula>
    </cfRule>
    <cfRule type="expression" dxfId="2298" priority="68504">
      <formula>$B302="Cancelado"</formula>
    </cfRule>
    <cfRule type="expression" dxfId="2299" priority="68503">
      <formula>$B302="Cargado"</formula>
    </cfRule>
  </conditionalFormatting>
  <conditionalFormatting sqref="F313:H313">
    <cfRule type="expression" dxfId="2300" priority="68446">
      <formula>$B313="Frontera"</formula>
    </cfRule>
    <cfRule type="expression" dxfId="2296" priority="68450">
      <formula>$B313="Solicitado"</formula>
    </cfRule>
    <cfRule type="expression" dxfId="2295" priority="68451">
      <formula>$B313="Arribado"</formula>
    </cfRule>
    <cfRule type="expression" dxfId="2" priority="68449">
      <formula>$B313="Confirmado"</formula>
    </cfRule>
    <cfRule type="expression" dxfId="2298" priority="68448">
      <formula>$B313="Cancelado"</formula>
    </cfRule>
    <cfRule type="expression" dxfId="2299" priority="68447">
      <formula>$B313="Cargado"</formula>
    </cfRule>
    <cfRule type="expression" dxfId="2301" priority="68445">
      <formula>$B313="Descargado"</formula>
    </cfRule>
  </conditionalFormatting>
  <conditionalFormatting sqref="F314:H317">
    <cfRule type="expression" dxfId="2301" priority="68397">
      <formula>$B314="Descargado"</formula>
    </cfRule>
    <cfRule type="expression" dxfId="2300" priority="68398">
      <formula>$B314="Frontera"</formula>
    </cfRule>
    <cfRule type="expression" dxfId="2295" priority="68403">
      <formula>$B314="Arribado"</formula>
    </cfRule>
    <cfRule type="expression" dxfId="2296" priority="68402">
      <formula>$B314="Solicitado"</formula>
    </cfRule>
    <cfRule type="expression" dxfId="2" priority="68401">
      <formula>$B314="Confirmado"</formula>
    </cfRule>
    <cfRule type="expression" dxfId="2298" priority="68400">
      <formula>$B314="Cancelado"</formula>
    </cfRule>
    <cfRule type="expression" dxfId="2299" priority="68399">
      <formula>$B314="Cargado"</formula>
    </cfRule>
  </conditionalFormatting>
  <conditionalFormatting sqref="F318:H318">
    <cfRule type="expression" dxfId="2296" priority="68354">
      <formula>$B318="Solicitado"</formula>
    </cfRule>
    <cfRule type="expression" dxfId="2" priority="68353">
      <formula>$B318="Confirmado"</formula>
    </cfRule>
    <cfRule type="expression" dxfId="2301" priority="68349">
      <formula>$B318="Descargado"</formula>
    </cfRule>
    <cfRule type="expression" dxfId="2300" priority="68350">
      <formula>$B318="Frontera"</formula>
    </cfRule>
    <cfRule type="expression" dxfId="2299" priority="68351">
      <formula>$B318="Cargado"</formula>
    </cfRule>
    <cfRule type="expression" dxfId="2298" priority="68352">
      <formula>$B318="Cancelado"</formula>
    </cfRule>
    <cfRule type="expression" dxfId="2295" priority="68355">
      <formula>$B318="Arribado"</formula>
    </cfRule>
  </conditionalFormatting>
  <conditionalFormatting sqref="F319:H319">
    <cfRule type="expression" dxfId="2" priority="68289">
      <formula>$B319="Confirmado"</formula>
    </cfRule>
    <cfRule type="expression" dxfId="2296" priority="68290">
      <formula>$B319="Solicitado"</formula>
    </cfRule>
    <cfRule type="expression" dxfId="2298" priority="68288">
      <formula>$B319="Cancelado"</formula>
    </cfRule>
    <cfRule type="expression" dxfId="2295" priority="68291">
      <formula>$B319="Arribado"</formula>
    </cfRule>
    <cfRule type="expression" dxfId="2299" priority="68287">
      <formula>$B319="Cargado"</formula>
    </cfRule>
    <cfRule type="expression" dxfId="2300" priority="68286">
      <formula>$B319="Frontera"</formula>
    </cfRule>
    <cfRule type="expression" dxfId="2301" priority="68285">
      <formula>$B319="Descargado"</formula>
    </cfRule>
  </conditionalFormatting>
  <conditionalFormatting sqref="F320:H326">
    <cfRule type="expression" dxfId="2295" priority="68243">
      <formula>$B320="Arribado"</formula>
    </cfRule>
    <cfRule type="expression" dxfId="2" priority="68241">
      <formula>$B320="Confirmado"</formula>
    </cfRule>
    <cfRule type="expression" dxfId="2298" priority="68240">
      <formula>$B320="Cancelado"</formula>
    </cfRule>
    <cfRule type="expression" dxfId="2299" priority="68239">
      <formula>$B320="Cargado"</formula>
    </cfRule>
    <cfRule type="expression" dxfId="2300" priority="68238">
      <formula>$B320="Frontera"</formula>
    </cfRule>
    <cfRule type="expression" dxfId="2301" priority="68237">
      <formula>$B320="Descargado"</formula>
    </cfRule>
    <cfRule type="expression" dxfId="2296" priority="68242">
      <formula>$B320="Solicitado"</formula>
    </cfRule>
  </conditionalFormatting>
  <conditionalFormatting sqref="F327:H327">
    <cfRule type="expression" dxfId="2301" priority="68093">
      <formula>$B327="Descargado"</formula>
    </cfRule>
    <cfRule type="expression" dxfId="2300" priority="68094">
      <formula>$B327="Frontera"</formula>
    </cfRule>
    <cfRule type="expression" dxfId="2" priority="68097">
      <formula>$B327="Confirmado"</formula>
    </cfRule>
    <cfRule type="expression" dxfId="2299" priority="68095">
      <formula>$B327="Cargado"</formula>
    </cfRule>
    <cfRule type="expression" dxfId="2295" priority="68099">
      <formula>$B327="Arribado"</formula>
    </cfRule>
    <cfRule type="expression" dxfId="2298" priority="68096">
      <formula>$B327="Cancelado"</formula>
    </cfRule>
    <cfRule type="expression" dxfId="2296" priority="68098">
      <formula>$B327="Solicitado"</formula>
    </cfRule>
  </conditionalFormatting>
  <conditionalFormatting sqref="F328:H328">
    <cfRule type="expression" dxfId="2300" priority="67950">
      <formula>$B328="Frontera"</formula>
    </cfRule>
    <cfRule type="expression" dxfId="2301" priority="67949">
      <formula>$B328="Descargado"</formula>
    </cfRule>
    <cfRule type="expression" dxfId="2295" priority="67955">
      <formula>$B328="Arribado"</formula>
    </cfRule>
    <cfRule type="expression" dxfId="2296" priority="67954">
      <formula>$B328="Solicitado"</formula>
    </cfRule>
    <cfRule type="expression" dxfId="2298" priority="67952">
      <formula>$B328="Cancelado"</formula>
    </cfRule>
    <cfRule type="expression" dxfId="2299" priority="67951">
      <formula>$B328="Cargado"</formula>
    </cfRule>
    <cfRule type="expression" dxfId="2" priority="67953">
      <formula>$B328="Confirmado"</formula>
    </cfRule>
  </conditionalFormatting>
  <conditionalFormatting sqref="F329:H329">
    <cfRule type="expression" dxfId="2300" priority="67998">
      <formula>$B329="Frontera"</formula>
    </cfRule>
    <cfRule type="expression" dxfId="2301" priority="67997">
      <formula>$B329="Descargado"</formula>
    </cfRule>
    <cfRule type="expression" dxfId="2295" priority="68003">
      <formula>$B329="Arribado"</formula>
    </cfRule>
    <cfRule type="expression" dxfId="2296" priority="68002">
      <formula>$B329="Solicitado"</formula>
    </cfRule>
    <cfRule type="expression" dxfId="2" priority="68001">
      <formula>$B329="Confirmado"</formula>
    </cfRule>
    <cfRule type="expression" dxfId="2299" priority="67999">
      <formula>$B329="Cargado"</formula>
    </cfRule>
    <cfRule type="expression" dxfId="2298" priority="68000">
      <formula>$B329="Cancelado"</formula>
    </cfRule>
  </conditionalFormatting>
  <conditionalFormatting sqref="F335:H335">
    <cfRule type="expression" dxfId="2301" priority="68189">
      <formula>$B335="Descargado"</formula>
    </cfRule>
    <cfRule type="expression" dxfId="2295" priority="68195">
      <formula>$B335="Arribado"</formula>
    </cfRule>
    <cfRule type="expression" dxfId="2296" priority="68194">
      <formula>$B335="Solicitado"</formula>
    </cfRule>
    <cfRule type="expression" dxfId="2" priority="68193">
      <formula>$B335="Confirmado"</formula>
    </cfRule>
    <cfRule type="expression" dxfId="2298" priority="68192">
      <formula>$B335="Cancelado"</formula>
    </cfRule>
    <cfRule type="expression" dxfId="2299" priority="68191">
      <formula>$B335="Cargado"</formula>
    </cfRule>
    <cfRule type="expression" dxfId="2300" priority="68190">
      <formula>$B335="Frontera"</formula>
    </cfRule>
  </conditionalFormatting>
  <conditionalFormatting sqref="F336:H336">
    <cfRule type="expression" dxfId="2299" priority="68047">
      <formula>$B336="Cargado"</formula>
    </cfRule>
    <cfRule type="expression" dxfId="2300" priority="68046">
      <formula>$B336="Frontera"</formula>
    </cfRule>
    <cfRule type="expression" dxfId="2295" priority="68051">
      <formula>$B336="Arribado"</formula>
    </cfRule>
    <cfRule type="expression" dxfId="2296" priority="68050">
      <formula>$B336="Solicitado"</formula>
    </cfRule>
    <cfRule type="expression" dxfId="2301" priority="68045">
      <formula>$B336="Descargado"</formula>
    </cfRule>
    <cfRule type="expression" dxfId="2" priority="68049">
      <formula>$B336="Confirmado"</formula>
    </cfRule>
    <cfRule type="expression" dxfId="2298" priority="68048">
      <formula>$B336="Cancelado"</formula>
    </cfRule>
  </conditionalFormatting>
  <conditionalFormatting sqref="F337:H337">
    <cfRule type="expression" dxfId="2295" priority="68147">
      <formula>$B337="Arribado"</formula>
    </cfRule>
    <cfRule type="expression" dxfId="2300" priority="68142">
      <formula>$B337="Frontera"</formula>
    </cfRule>
    <cfRule type="expression" dxfId="2301" priority="68141">
      <formula>$B337="Descargado"</formula>
    </cfRule>
    <cfRule type="expression" dxfId="2299" priority="68143">
      <formula>$B337="Cargado"</formula>
    </cfRule>
    <cfRule type="expression" dxfId="2" priority="68145">
      <formula>$B337="Confirmado"</formula>
    </cfRule>
    <cfRule type="expression" dxfId="2298" priority="68144">
      <formula>$B337="Cancelado"</formula>
    </cfRule>
    <cfRule type="expression" dxfId="2296" priority="68146">
      <formula>$B337="Solicitado"</formula>
    </cfRule>
  </conditionalFormatting>
  <conditionalFormatting sqref="F338:H338">
    <cfRule type="expression" dxfId="2300" priority="67902">
      <formula>$B338="Frontera"</formula>
    </cfRule>
    <cfRule type="expression" dxfId="2298" priority="67904">
      <formula>$B338="Cancelado"</formula>
    </cfRule>
    <cfRule type="expression" dxfId="2296" priority="67906">
      <formula>$B338="Solicitado"</formula>
    </cfRule>
    <cfRule type="expression" dxfId="2" priority="67905">
      <formula>$B338="Confirmado"</formula>
    </cfRule>
    <cfRule type="expression" dxfId="2301" priority="67901">
      <formula>$B338="Descargado"</formula>
    </cfRule>
    <cfRule type="expression" dxfId="2299" priority="67903">
      <formula>$B338="Cargado"</formula>
    </cfRule>
    <cfRule type="expression" dxfId="2295" priority="67907">
      <formula>$B338="Arribado"</formula>
    </cfRule>
  </conditionalFormatting>
  <conditionalFormatting sqref="F339:H343">
    <cfRule type="expression" dxfId="2301" priority="67853">
      <formula>$B339="Descargado"</formula>
    </cfRule>
    <cfRule type="expression" dxfId="2295" priority="67859">
      <formula>$B339="Arribado"</formula>
    </cfRule>
    <cfRule type="expression" dxfId="2296" priority="67858">
      <formula>$B339="Solicitado"</formula>
    </cfRule>
    <cfRule type="expression" dxfId="2" priority="67857">
      <formula>$B339="Confirmado"</formula>
    </cfRule>
    <cfRule type="expression" dxfId="2298" priority="67856">
      <formula>$B339="Cancelado"</formula>
    </cfRule>
    <cfRule type="expression" dxfId="2299" priority="67855">
      <formula>$B339="Cargado"</formula>
    </cfRule>
    <cfRule type="expression" dxfId="2300" priority="67854">
      <formula>$B339="Frontera"</formula>
    </cfRule>
  </conditionalFormatting>
  <conditionalFormatting sqref="F344:H344">
    <cfRule type="expression" dxfId="2298" priority="67784">
      <formula>$B344="Cancelado"</formula>
    </cfRule>
    <cfRule type="expression" dxfId="2" priority="67785">
      <formula>$B344="Confirmado"</formula>
    </cfRule>
    <cfRule type="expression" dxfId="2296" priority="67786">
      <formula>$B344="Solicitado"</formula>
    </cfRule>
    <cfRule type="expression" dxfId="2295" priority="67787">
      <formula>$B344="Arribado"</formula>
    </cfRule>
    <cfRule type="expression" dxfId="2301" priority="67781">
      <formula>$B344="Descargado"</formula>
    </cfRule>
    <cfRule type="expression" dxfId="2300" priority="67782">
      <formula>$B344="Frontera"</formula>
    </cfRule>
    <cfRule type="expression" dxfId="2299" priority="67783">
      <formula>$B344="Cargado"</formula>
    </cfRule>
  </conditionalFormatting>
  <conditionalFormatting sqref="F344:H354">
    <cfRule type="expression" dxfId="2302" priority="67780">
      <formula>$B344="Liberado"</formula>
    </cfRule>
  </conditionalFormatting>
  <conditionalFormatting sqref="F355:H355">
    <cfRule type="expression" dxfId="2295" priority="67691">
      <formula>$B355="Arribado"</formula>
    </cfRule>
    <cfRule type="expression" dxfId="2296" priority="67690">
      <formula>$B355="Solicitado"</formula>
    </cfRule>
    <cfRule type="expression" dxfId="2" priority="67689">
      <formula>$B355="Confirmado"</formula>
    </cfRule>
    <cfRule type="expression" dxfId="2298" priority="67688">
      <formula>$B355="Cancelado"</formula>
    </cfRule>
    <cfRule type="expression" dxfId="2299" priority="67687">
      <formula>$B355="Cargado"</formula>
    </cfRule>
    <cfRule type="expression" dxfId="2301" priority="67685">
      <formula>$B355="Descargado"</formula>
    </cfRule>
    <cfRule type="expression" dxfId="2302" priority="67684">
      <formula>$B355="Liberado"</formula>
    </cfRule>
    <cfRule type="expression" dxfId="2300" priority="67686">
      <formula>$B355="Frontera"</formula>
    </cfRule>
  </conditionalFormatting>
  <conditionalFormatting sqref="F356:H356">
    <cfRule type="expression" dxfId="2295" priority="67611">
      <formula>$B356="Arribado"</formula>
    </cfRule>
    <cfRule type="expression" dxfId="2296" priority="67610">
      <formula>$B356="Solicitado"</formula>
    </cfRule>
    <cfRule type="expression" dxfId="2298" priority="67608">
      <formula>$B356="Cancelado"</formula>
    </cfRule>
    <cfRule type="expression" dxfId="2299" priority="67607">
      <formula>$B356="Cargado"</formula>
    </cfRule>
    <cfRule type="expression" dxfId="2300" priority="67606">
      <formula>$B356="Frontera"</formula>
    </cfRule>
    <cfRule type="expression" dxfId="2301" priority="67605">
      <formula>$B356="Descargado"</formula>
    </cfRule>
    <cfRule type="expression" dxfId="2302" priority="67604">
      <formula>$B356="Liberado"</formula>
    </cfRule>
    <cfRule type="expression" dxfId="2" priority="67609">
      <formula>$B356="Confirmado"</formula>
    </cfRule>
  </conditionalFormatting>
  <conditionalFormatting sqref="F357:H363">
    <cfRule type="expression" dxfId="2295" priority="67563">
      <formula>$B357="Arribado"</formula>
    </cfRule>
    <cfRule type="expression" dxfId="2296" priority="67562">
      <formula>$B357="Solicitado"</formula>
    </cfRule>
    <cfRule type="expression" dxfId="2" priority="67561">
      <formula>$B357="Confirmado"</formula>
    </cfRule>
    <cfRule type="expression" dxfId="2298" priority="67560">
      <formula>$B357="Cancelado"</formula>
    </cfRule>
    <cfRule type="expression" dxfId="2299" priority="67559">
      <formula>$B357="Cargado"</formula>
    </cfRule>
    <cfRule type="expression" dxfId="2300" priority="67558">
      <formula>$B357="Frontera"</formula>
    </cfRule>
    <cfRule type="expression" dxfId="2301" priority="67557">
      <formula>$B357="Descargado"</formula>
    </cfRule>
    <cfRule type="expression" dxfId="2302" priority="67556">
      <formula>$B357="Liberado"</formula>
    </cfRule>
  </conditionalFormatting>
  <conditionalFormatting sqref="F364:H364">
    <cfRule type="expression" dxfId="2296" priority="67498">
      <formula>$B364="Solicitado"</formula>
    </cfRule>
    <cfRule type="expression" dxfId="2298" priority="67496">
      <formula>$B364="Cancelado"</formula>
    </cfRule>
    <cfRule type="expression" dxfId="2" priority="67497">
      <formula>$B364="Confirmado"</formula>
    </cfRule>
    <cfRule type="expression" dxfId="2295" priority="67499">
      <formula>$B364="Arribado"</formula>
    </cfRule>
    <cfRule type="expression" dxfId="2302" priority="67492">
      <formula>$B364="Liberado"</formula>
    </cfRule>
    <cfRule type="expression" dxfId="2301" priority="67493">
      <formula>$B364="Descargado"</formula>
    </cfRule>
    <cfRule type="expression" dxfId="2300" priority="67494">
      <formula>$B364="Frontera"</formula>
    </cfRule>
    <cfRule type="expression" dxfId="2299" priority="67495">
      <formula>$B364="Cargado"</formula>
    </cfRule>
  </conditionalFormatting>
  <conditionalFormatting sqref="F365:H366">
    <cfRule type="expression" dxfId="2300" priority="67446">
      <formula>$B365="Frontera"</formula>
    </cfRule>
    <cfRule type="expression" dxfId="2301" priority="67445">
      <formula>$B365="Descargado"</formula>
    </cfRule>
    <cfRule type="expression" dxfId="2302" priority="67444">
      <formula>$B365="Liberado"</formula>
    </cfRule>
    <cfRule type="expression" dxfId="2" priority="67449">
      <formula>$B365="Confirmado"</formula>
    </cfRule>
    <cfRule type="expression" dxfId="2298" priority="67448">
      <formula>$B365="Cancelado"</formula>
    </cfRule>
    <cfRule type="expression" dxfId="2299" priority="67447">
      <formula>$B365="Cargado"</formula>
    </cfRule>
    <cfRule type="expression" dxfId="2296" priority="67450">
      <formula>$B365="Solicitado"</formula>
    </cfRule>
    <cfRule type="expression" dxfId="2295" priority="67451">
      <formula>$B365="Arribado"</formula>
    </cfRule>
  </conditionalFormatting>
  <conditionalFormatting sqref="F367:H367">
    <cfRule type="expression" dxfId="2301" priority="67397">
      <formula>$B367="Descargado"</formula>
    </cfRule>
    <cfRule type="expression" dxfId="2299" priority="67399">
      <formula>$B367="Cargado"</formula>
    </cfRule>
    <cfRule type="expression" dxfId="2302" priority="67396">
      <formula>$B367="Liberado"</formula>
    </cfRule>
    <cfRule type="expression" dxfId="2296" priority="67402">
      <formula>$B367="Solicitado"</formula>
    </cfRule>
    <cfRule type="expression" dxfId="2" priority="67401">
      <formula>$B367="Confirmado"</formula>
    </cfRule>
    <cfRule type="expression" dxfId="2295" priority="67403">
      <formula>$B367="Arribado"</formula>
    </cfRule>
    <cfRule type="expression" dxfId="2300" priority="67398">
      <formula>$B367="Frontera"</formula>
    </cfRule>
    <cfRule type="expression" dxfId="2298" priority="67400">
      <formula>$B367="Cancelado"</formula>
    </cfRule>
  </conditionalFormatting>
  <conditionalFormatting sqref="F368:H368">
    <cfRule type="expression" dxfId="2302" priority="67348">
      <formula>$B368="Liberado"</formula>
    </cfRule>
    <cfRule type="expression" dxfId="2301" priority="67349">
      <formula>$B368="Descargado"</formula>
    </cfRule>
    <cfRule type="expression" dxfId="2300" priority="67350">
      <formula>$B368="Frontera"</formula>
    </cfRule>
    <cfRule type="expression" dxfId="2299" priority="67351">
      <formula>$B368="Cargado"</formula>
    </cfRule>
    <cfRule type="expression" dxfId="2298" priority="67352">
      <formula>$B368="Cancelado"</formula>
    </cfRule>
    <cfRule type="expression" dxfId="2296" priority="67354">
      <formula>$B368="Solicitado"</formula>
    </cfRule>
    <cfRule type="expression" dxfId="2295" priority="67355">
      <formula>$B368="Arribado"</formula>
    </cfRule>
    <cfRule type="expression" dxfId="2" priority="67353">
      <formula>$B368="Confirmado"</formula>
    </cfRule>
  </conditionalFormatting>
  <conditionalFormatting sqref="F369:H377">
    <cfRule type="expression" dxfId="2295" priority="67307">
      <formula>$B369="Arribado"</formula>
    </cfRule>
    <cfRule type="expression" dxfId="2" priority="67305">
      <formula>$B369="Confirmado"</formula>
    </cfRule>
    <cfRule type="expression" dxfId="2301" priority="67301">
      <formula>$B369="Descargado"</formula>
    </cfRule>
    <cfRule type="expression" dxfId="2298" priority="67304">
      <formula>$B369="Cancelado"</formula>
    </cfRule>
    <cfRule type="expression" dxfId="2299" priority="67303">
      <formula>$B369="Cargado"</formula>
    </cfRule>
    <cfRule type="expression" dxfId="2300" priority="67302">
      <formula>$B369="Frontera"</formula>
    </cfRule>
    <cfRule type="expression" dxfId="2302" priority="67300">
      <formula>$B369="Liberado"</formula>
    </cfRule>
    <cfRule type="expression" dxfId="2296" priority="67306">
      <formula>$B369="Solicitado"</formula>
    </cfRule>
  </conditionalFormatting>
  <conditionalFormatting sqref="F378:H378">
    <cfRule type="expression" dxfId="2300" priority="67246">
      <formula>$B378="Frontera"</formula>
    </cfRule>
    <cfRule type="expression" dxfId="2296" priority="67250">
      <formula>$B378="Solicitado"</formula>
    </cfRule>
    <cfRule type="expression" dxfId="2" priority="67249">
      <formula>$B378="Confirmado"</formula>
    </cfRule>
    <cfRule type="expression" dxfId="2295" priority="67251">
      <formula>$B378="Arribado"</formula>
    </cfRule>
    <cfRule type="expression" dxfId="2299" priority="67247">
      <formula>$B378="Cargado"</formula>
    </cfRule>
    <cfRule type="expression" dxfId="2302" priority="67244">
      <formula>$B378="Liberado"</formula>
    </cfRule>
    <cfRule type="expression" dxfId="2298" priority="67248">
      <formula>$B378="Cancelado"</formula>
    </cfRule>
    <cfRule type="expression" dxfId="2301" priority="67245">
      <formula>$B378="Descargado"</formula>
    </cfRule>
  </conditionalFormatting>
  <conditionalFormatting sqref="F1031:H1031 J1032:U1032">
    <cfRule type="expression" dxfId="2" priority="57153">
      <formula>$B1031="Confirmado"</formula>
    </cfRule>
    <cfRule type="expression" dxfId="2298" priority="57152">
      <formula>$B1031="Cancelado"</formula>
    </cfRule>
    <cfRule type="expression" dxfId="2299" priority="57151">
      <formula>$B1031="Cargado"</formula>
    </cfRule>
    <cfRule type="expression" dxfId="2300" priority="57150">
      <formula>$B1031="Frontera"</formula>
    </cfRule>
    <cfRule type="expression" dxfId="2301" priority="57149">
      <formula>$B1031="Descargado"</formula>
    </cfRule>
    <cfRule type="expression" dxfId="2302" priority="57148">
      <formula>$B1031="Liberado"</formula>
    </cfRule>
    <cfRule type="expression" dxfId="2296" priority="57154">
      <formula>$B1031="Solicitado"</formula>
    </cfRule>
    <cfRule type="expression" dxfId="2295" priority="57155">
      <formula>$B1031="Arribado"</formula>
    </cfRule>
  </conditionalFormatting>
  <conditionalFormatting sqref="F1032:H1032">
    <cfRule type="expression" dxfId="2298" priority="56992">
      <formula>$B1032="Cancelado"</formula>
    </cfRule>
    <cfRule type="expression" dxfId="2301" priority="57029">
      <formula>$B1032="Descargado"</formula>
    </cfRule>
    <cfRule type="expression" dxfId="2302" priority="57028">
      <formula>$B1032="Liberado"</formula>
    </cfRule>
    <cfRule type="expression" dxfId="2295" priority="56995">
      <formula>$B1032="Arribado"</formula>
    </cfRule>
    <cfRule type="expression" dxfId="2296" priority="56994">
      <formula>$B1032="Solicitado"</formula>
    </cfRule>
    <cfRule type="expression" dxfId="2" priority="56993">
      <formula>$B1032="Confirmado"</formula>
    </cfRule>
    <cfRule type="expression" dxfId="2298" priority="57032">
      <formula>$B1032="Cancelado"</formula>
    </cfRule>
    <cfRule type="expression" dxfId="2299" priority="56991">
      <formula>$B1032="Cargado"</formula>
    </cfRule>
    <cfRule type="expression" dxfId="2300" priority="56990">
      <formula>$B1032="Frontera"</formula>
    </cfRule>
    <cfRule type="expression" dxfId="2" priority="57033">
      <formula>$B1032="Confirmado"</formula>
    </cfRule>
    <cfRule type="expression" dxfId="2301" priority="56989">
      <formula>$B1032="Descargado"</formula>
    </cfRule>
    <cfRule type="expression" dxfId="2302" priority="56988">
      <formula>$B1032="Liberado"</formula>
    </cfRule>
    <cfRule type="expression" dxfId="2299" priority="57031">
      <formula>$B1032="Cargado"</formula>
    </cfRule>
    <cfRule type="expression" dxfId="2300" priority="57030">
      <formula>$B1032="Frontera"</formula>
    </cfRule>
    <cfRule type="expression" dxfId="2296" priority="57034">
      <formula>$B1032="Solicitado"</formula>
    </cfRule>
    <cfRule type="expression" dxfId="2295" priority="57035">
      <formula>$B1032="Arribado"</formula>
    </cfRule>
  </conditionalFormatting>
  <conditionalFormatting sqref="F1035:H1035 F1037:H1037">
    <cfRule type="expression" dxfId="2295" priority="56627">
      <formula>$B1035="Arribado"</formula>
    </cfRule>
    <cfRule type="expression" dxfId="2296" priority="56626">
      <formula>$B1035="Solicitado"</formula>
    </cfRule>
    <cfRule type="expression" dxfId="2" priority="56625">
      <formula>$B1035="Confirmado"</formula>
    </cfRule>
    <cfRule type="expression" dxfId="2295" priority="56667">
      <formula>$B1035="Arribado"</formula>
    </cfRule>
    <cfRule type="expression" dxfId="2296" priority="56666">
      <formula>$B1035="Solicitado"</formula>
    </cfRule>
    <cfRule type="expression" dxfId="2" priority="56665">
      <formula>$B1035="Confirmado"</formula>
    </cfRule>
    <cfRule type="expression" dxfId="2298" priority="56664">
      <formula>$B1035="Cancelado"</formula>
    </cfRule>
    <cfRule type="expression" dxfId="2299" priority="56663">
      <formula>$B1035="Cargado"</formula>
    </cfRule>
    <cfRule type="expression" dxfId="2301" priority="56621">
      <formula>$B1035="Descargado"</formula>
    </cfRule>
    <cfRule type="expression" dxfId="2298" priority="56624">
      <formula>$B1035="Cancelado"</formula>
    </cfRule>
    <cfRule type="expression" dxfId="2300" priority="56622">
      <formula>$B1035="Frontera"</formula>
    </cfRule>
    <cfRule type="expression" dxfId="2299" priority="56623">
      <formula>$B1035="Cargado"</formula>
    </cfRule>
    <cfRule type="expression" dxfId="2302" priority="56620">
      <formula>$B1035="Liberado"</formula>
    </cfRule>
    <cfRule type="expression" dxfId="2300" priority="56662">
      <formula>$B1035="Frontera"</formula>
    </cfRule>
    <cfRule type="expression" dxfId="2301" priority="56661">
      <formula>$B1035="Descargado"</formula>
    </cfRule>
    <cfRule type="expression" dxfId="2302" priority="56660">
      <formula>$B1035="Liberado"</formula>
    </cfRule>
  </conditionalFormatting>
  <conditionalFormatting sqref="F1036:H1036">
    <cfRule type="expression" dxfId="2298" priority="55912">
      <formula>$B1036="Cancelado"</formula>
    </cfRule>
    <cfRule type="expression" dxfId="2" priority="55913">
      <formula>$B1036="Confirmado"</formula>
    </cfRule>
    <cfRule type="expression" dxfId="2296" priority="55914">
      <formula>$B1036="Solicitado"</formula>
    </cfRule>
    <cfRule type="expression" dxfId="2295" priority="55915">
      <formula>$B1036="Arribado"</formula>
    </cfRule>
    <cfRule type="expression" dxfId="2301" priority="55909">
      <formula>$B1036="Descargado"</formula>
    </cfRule>
    <cfRule type="expression" dxfId="2302" priority="55908">
      <formula>$B1036="Liberado"</formula>
    </cfRule>
    <cfRule type="expression" dxfId="2299" priority="55871">
      <formula>$B1036="Cargado"</formula>
    </cfRule>
    <cfRule type="expression" dxfId="2298" priority="55872">
      <formula>$B1036="Cancelado"</formula>
    </cfRule>
    <cfRule type="expression" dxfId="2296" priority="55874">
      <formula>$B1036="Solicitado"</formula>
    </cfRule>
    <cfRule type="expression" dxfId="2295" priority="55875">
      <formula>$B1036="Arribado"</formula>
    </cfRule>
    <cfRule type="expression" dxfId="2301" priority="55869">
      <formula>$B1036="Descargado"</formula>
    </cfRule>
    <cfRule type="expression" dxfId="2300" priority="55910">
      <formula>$B1036="Frontera"</formula>
    </cfRule>
    <cfRule type="expression" dxfId="2302" priority="55868">
      <formula>$B1036="Liberado"</formula>
    </cfRule>
    <cfRule type="expression" dxfId="2299" priority="55911">
      <formula>$B1036="Cargado"</formula>
    </cfRule>
    <cfRule type="expression" dxfId="2300" priority="55870">
      <formula>$B1036="Frontera"</formula>
    </cfRule>
    <cfRule type="expression" dxfId="2" priority="55873">
      <formula>$B1036="Confirmado"</formula>
    </cfRule>
  </conditionalFormatting>
  <conditionalFormatting sqref="F1038:H1038">
    <cfRule type="expression" dxfId="2301" priority="56469">
      <formula>$B1038="Descargado"</formula>
    </cfRule>
    <cfRule type="expression" dxfId="2" priority="56433">
      <formula>$B1038="Confirmado"</formula>
    </cfRule>
    <cfRule type="expression" dxfId="2299" priority="56431">
      <formula>$B1038="Cargado"</formula>
    </cfRule>
    <cfRule type="expression" dxfId="2298" priority="56432">
      <formula>$B1038="Cancelado"</formula>
    </cfRule>
    <cfRule type="expression" dxfId="2296" priority="56434">
      <formula>$B1038="Solicitado"</formula>
    </cfRule>
    <cfRule type="expression" dxfId="2295" priority="56435">
      <formula>$B1038="Arribado"</formula>
    </cfRule>
    <cfRule type="expression" dxfId="2302" priority="56468">
      <formula>$B1038="Liberado"</formula>
    </cfRule>
    <cfRule type="expression" dxfId="2300" priority="56470">
      <formula>$B1038="Frontera"</formula>
    </cfRule>
    <cfRule type="expression" dxfId="2301" priority="56429">
      <formula>$B1038="Descargado"</formula>
    </cfRule>
    <cfRule type="expression" dxfId="2299" priority="56471">
      <formula>$B1038="Cargado"</formula>
    </cfRule>
    <cfRule type="expression" dxfId="2298" priority="56472">
      <formula>$B1038="Cancelado"</formula>
    </cfRule>
    <cfRule type="expression" dxfId="2302" priority="56428">
      <formula>$B1038="Liberado"</formula>
    </cfRule>
    <cfRule type="expression" dxfId="2" priority="56473">
      <formula>$B1038="Confirmado"</formula>
    </cfRule>
    <cfRule type="expression" dxfId="2296" priority="56474">
      <formula>$B1038="Solicitado"</formula>
    </cfRule>
    <cfRule type="expression" dxfId="2300" priority="56430">
      <formula>$B1038="Frontera"</formula>
    </cfRule>
    <cfRule type="expression" dxfId="2295" priority="56475">
      <formula>$B1038="Arribado"</formula>
    </cfRule>
  </conditionalFormatting>
  <conditionalFormatting sqref="F1039:H1039">
    <cfRule type="expression" dxfId="2300" priority="55974">
      <formula>$B1039="Frontera"</formula>
    </cfRule>
    <cfRule type="expression" dxfId="2301" priority="55973">
      <formula>$B1039="Descargado"</formula>
    </cfRule>
    <cfRule type="expression" dxfId="2302" priority="55972">
      <formula>$B1039="Liberado"</formula>
    </cfRule>
    <cfRule type="expression" dxfId="2301" priority="56013">
      <formula>$B1039="Descargado"</formula>
    </cfRule>
    <cfRule type="expression" dxfId="2300" priority="56014">
      <formula>$B1039="Frontera"</formula>
    </cfRule>
    <cfRule type="expression" dxfId="2299" priority="56015">
      <formula>$B1039="Cargado"</formula>
    </cfRule>
    <cfRule type="expression" dxfId="2298" priority="56016">
      <formula>$B1039="Cancelado"</formula>
    </cfRule>
    <cfRule type="expression" dxfId="2296" priority="56018">
      <formula>$B1039="Solicitado"</formula>
    </cfRule>
    <cfRule type="expression" dxfId="2" priority="56017">
      <formula>$B1039="Confirmado"</formula>
    </cfRule>
    <cfRule type="expression" dxfId="2302" priority="56012">
      <formula>$B1039="Liberado"</formula>
    </cfRule>
    <cfRule type="expression" dxfId="2296" priority="55978">
      <formula>$B1039="Solicitado"</formula>
    </cfRule>
    <cfRule type="expression" dxfId="2295" priority="55979">
      <formula>$B1039="Arribado"</formula>
    </cfRule>
    <cfRule type="expression" dxfId="2" priority="55977">
      <formula>$B1039="Confirmado"</formula>
    </cfRule>
    <cfRule type="expression" dxfId="2298" priority="55976">
      <formula>$B1039="Cancelado"</formula>
    </cfRule>
    <cfRule type="expression" dxfId="2299" priority="55975">
      <formula>$B1039="Cargado"</formula>
    </cfRule>
    <cfRule type="expression" dxfId="2295" priority="56019">
      <formula>$B1039="Arribado"</formula>
    </cfRule>
  </conditionalFormatting>
  <conditionalFormatting sqref="F1042:H1043">
    <cfRule type="expression" dxfId="2296" priority="54970">
      <formula>$B1042="Solicitado"</formula>
    </cfRule>
    <cfRule type="expression" dxfId="2295" priority="54971">
      <formula>$B1042="Arribado"</formula>
    </cfRule>
    <cfRule type="expression" dxfId="2299" priority="54927">
      <formula>$B1042="Cargado"</formula>
    </cfRule>
    <cfRule type="expression" dxfId="2301" priority="54925">
      <formula>$B1042="Descargado"</formula>
    </cfRule>
    <cfRule type="expression" dxfId="2302" priority="54924">
      <formula>$B1042="Liberado"</formula>
    </cfRule>
    <cfRule type="expression" dxfId="2300" priority="54926">
      <formula>$B1042="Frontera"</formula>
    </cfRule>
    <cfRule type="expression" dxfId="2298" priority="54928">
      <formula>$B1042="Cancelado"</formula>
    </cfRule>
    <cfRule type="expression" dxfId="2" priority="54929">
      <formula>$B1042="Confirmado"</formula>
    </cfRule>
    <cfRule type="expression" dxfId="2296" priority="54930">
      <formula>$B1042="Solicitado"</formula>
    </cfRule>
    <cfRule type="expression" dxfId="2295" priority="54931">
      <formula>$B1042="Arribado"</formula>
    </cfRule>
    <cfRule type="expression" dxfId="2302" priority="54964">
      <formula>$B1042="Liberado"</formula>
    </cfRule>
    <cfRule type="expression" dxfId="2301" priority="54965">
      <formula>$B1042="Descargado"</formula>
    </cfRule>
    <cfRule type="expression" dxfId="2300" priority="54966">
      <formula>$B1042="Frontera"</formula>
    </cfRule>
    <cfRule type="expression" dxfId="2299" priority="54967">
      <formula>$B1042="Cargado"</formula>
    </cfRule>
    <cfRule type="expression" dxfId="2298" priority="54968">
      <formula>$B1042="Cancelado"</formula>
    </cfRule>
    <cfRule type="expression" dxfId="2" priority="54969">
      <formula>$B1042="Confirmado"</formula>
    </cfRule>
  </conditionalFormatting>
  <conditionalFormatting sqref="F1044:H1049 F1054:H1054">
    <cfRule type="expression" dxfId="2" priority="55681">
      <formula>$B1044="Confirmado"</formula>
    </cfRule>
    <cfRule type="expression" dxfId="2298" priority="55680">
      <formula>$B1044="Cancelado"</formula>
    </cfRule>
    <cfRule type="expression" dxfId="2299" priority="55679">
      <formula>$B1044="Cargado"</formula>
    </cfRule>
    <cfRule type="expression" dxfId="2300" priority="55678">
      <formula>$B1044="Frontera"</formula>
    </cfRule>
    <cfRule type="expression" dxfId="2301" priority="55677">
      <formula>$B1044="Descargado"</formula>
    </cfRule>
    <cfRule type="expression" dxfId="2302" priority="55676">
      <formula>$B1044="Liberado"</formula>
    </cfRule>
    <cfRule type="expression" dxfId="2299" priority="55719">
      <formula>$B1044="Cargado"</formula>
    </cfRule>
    <cfRule type="expression" dxfId="2295" priority="55723">
      <formula>$B1044="Arribado"</formula>
    </cfRule>
    <cfRule type="expression" dxfId="2296" priority="55722">
      <formula>$B1044="Solicitado"</formula>
    </cfRule>
    <cfRule type="expression" dxfId="2" priority="55721">
      <formula>$B1044="Confirmado"</formula>
    </cfRule>
    <cfRule type="expression" dxfId="2298" priority="55720">
      <formula>$B1044="Cancelado"</formula>
    </cfRule>
    <cfRule type="expression" dxfId="2300" priority="55718">
      <formula>$B1044="Frontera"</formula>
    </cfRule>
    <cfRule type="expression" dxfId="2301" priority="55717">
      <formula>$B1044="Descargado"</formula>
    </cfRule>
    <cfRule type="expression" dxfId="2302" priority="55716">
      <formula>$B1044="Liberado"</formula>
    </cfRule>
    <cfRule type="expression" dxfId="2295" priority="55683">
      <formula>$B1044="Arribado"</formula>
    </cfRule>
    <cfRule type="expression" dxfId="2296" priority="55682">
      <formula>$B1044="Solicitado"</formula>
    </cfRule>
  </conditionalFormatting>
  <conditionalFormatting sqref="F1052:H1052">
    <cfRule type="expression" dxfId="2301" priority="55349">
      <formula>$B1052="Descargado"</formula>
    </cfRule>
    <cfRule type="expression" dxfId="2300" priority="55350">
      <formula>$B1052="Frontera"</formula>
    </cfRule>
    <cfRule type="expression" dxfId="2299" priority="55351">
      <formula>$B1052="Cargado"</formula>
    </cfRule>
    <cfRule type="expression" dxfId="2298" priority="55352">
      <formula>$B1052="Cancelado"</formula>
    </cfRule>
    <cfRule type="expression" dxfId="2" priority="55353">
      <formula>$B1052="Confirmado"</formula>
    </cfRule>
    <cfRule type="expression" dxfId="2296" priority="55354">
      <formula>$B1052="Solicitado"</formula>
    </cfRule>
    <cfRule type="expression" dxfId="2295" priority="55355">
      <formula>$B1052="Arribado"</formula>
    </cfRule>
    <cfRule type="expression" dxfId="2302" priority="55308">
      <formula>$B1052="Liberado"</formula>
    </cfRule>
    <cfRule type="expression" dxfId="2301" priority="55309">
      <formula>$B1052="Descargado"</formula>
    </cfRule>
    <cfRule type="expression" dxfId="2300" priority="55310">
      <formula>$B1052="Frontera"</formula>
    </cfRule>
    <cfRule type="expression" dxfId="2299" priority="55311">
      <formula>$B1052="Cargado"</formula>
    </cfRule>
    <cfRule type="expression" dxfId="2298" priority="55312">
      <formula>$B1052="Cancelado"</formula>
    </cfRule>
    <cfRule type="expression" dxfId="2" priority="55313">
      <formula>$B1052="Confirmado"</formula>
    </cfRule>
    <cfRule type="expression" dxfId="2296" priority="55314">
      <formula>$B1052="Solicitado"</formula>
    </cfRule>
    <cfRule type="expression" dxfId="2295" priority="55315">
      <formula>$B1052="Arribado"</formula>
    </cfRule>
    <cfRule type="expression" dxfId="2302" priority="55348">
      <formula>$B1052="Liberado"</formula>
    </cfRule>
  </conditionalFormatting>
  <conditionalFormatting sqref="F1053:H1053">
    <cfRule type="expression" dxfId="2301" priority="55157">
      <formula>$B1053="Descargado"</formula>
    </cfRule>
    <cfRule type="expression" dxfId="2300" priority="55158">
      <formula>$B1053="Frontera"</formula>
    </cfRule>
    <cfRule type="expression" dxfId="2299" priority="55159">
      <formula>$B1053="Cargado"</formula>
    </cfRule>
    <cfRule type="expression" dxfId="2301" priority="55117">
      <formula>$B1053="Descargado"</formula>
    </cfRule>
    <cfRule type="expression" dxfId="2298" priority="55160">
      <formula>$B1053="Cancelado"</formula>
    </cfRule>
    <cfRule type="expression" dxfId="2" priority="55161">
      <formula>$B1053="Confirmado"</formula>
    </cfRule>
    <cfRule type="expression" dxfId="2296" priority="55162">
      <formula>$B1053="Solicitado"</formula>
    </cfRule>
    <cfRule type="expression" dxfId="2302" priority="55156">
      <formula>$B1053="Liberado"</formula>
    </cfRule>
    <cfRule type="expression" dxfId="2295" priority="55123">
      <formula>$B1053="Arribado"</formula>
    </cfRule>
    <cfRule type="expression" dxfId="2296" priority="55122">
      <formula>$B1053="Solicitado"</formula>
    </cfRule>
    <cfRule type="expression" dxfId="2" priority="55121">
      <formula>$B1053="Confirmado"</formula>
    </cfRule>
    <cfRule type="expression" dxfId="2298" priority="55120">
      <formula>$B1053="Cancelado"</formula>
    </cfRule>
    <cfRule type="expression" dxfId="2299" priority="55119">
      <formula>$B1053="Cargado"</formula>
    </cfRule>
    <cfRule type="expression" dxfId="2295" priority="55163">
      <formula>$B1053="Arribado"</formula>
    </cfRule>
    <cfRule type="expression" dxfId="2300" priority="55118">
      <formula>$B1053="Frontera"</formula>
    </cfRule>
    <cfRule type="expression" dxfId="2302" priority="55116">
      <formula>$B1053="Liberado"</formula>
    </cfRule>
  </conditionalFormatting>
  <conditionalFormatting sqref="F1055:H1055">
    <cfRule type="expression" dxfId="2300" priority="54822">
      <formula>$B1055="Frontera"</formula>
    </cfRule>
    <cfRule type="expression" dxfId="2302" priority="54860">
      <formula>$B1055="Liberado"</formula>
    </cfRule>
    <cfRule type="expression" dxfId="2295" priority="54827">
      <formula>$B1055="Arribado"</formula>
    </cfRule>
    <cfRule type="expression" dxfId="2296" priority="54826">
      <formula>$B1055="Solicitado"</formula>
    </cfRule>
    <cfRule type="expression" dxfId="2" priority="54825">
      <formula>$B1055="Confirmado"</formula>
    </cfRule>
    <cfRule type="expression" dxfId="2298" priority="54824">
      <formula>$B1055="Cancelado"</formula>
    </cfRule>
    <cfRule type="expression" dxfId="2299" priority="54823">
      <formula>$B1055="Cargado"</formula>
    </cfRule>
    <cfRule type="expression" dxfId="2301" priority="54861">
      <formula>$B1055="Descargado"</formula>
    </cfRule>
    <cfRule type="expression" dxfId="2300" priority="54862">
      <formula>$B1055="Frontera"</formula>
    </cfRule>
    <cfRule type="expression" dxfId="2299" priority="54863">
      <formula>$B1055="Cargado"</formula>
    </cfRule>
    <cfRule type="expression" dxfId="2298" priority="54864">
      <formula>$B1055="Cancelado"</formula>
    </cfRule>
    <cfRule type="expression" dxfId="2" priority="54865">
      <formula>$B1055="Confirmado"</formula>
    </cfRule>
    <cfRule type="expression" dxfId="2296" priority="54866">
      <formula>$B1055="Solicitado"</formula>
    </cfRule>
    <cfRule type="expression" dxfId="2295" priority="54867">
      <formula>$B1055="Arribado"</formula>
    </cfRule>
    <cfRule type="expression" dxfId="2301" priority="54821">
      <formula>$B1055="Descargado"</formula>
    </cfRule>
    <cfRule type="expression" dxfId="2302" priority="54820">
      <formula>$B1055="Liberado"</formula>
    </cfRule>
  </conditionalFormatting>
  <conditionalFormatting sqref="F1056:H1062">
    <cfRule type="expression" dxfId="2298" priority="54720">
      <formula>$B1056="Cancelado"</formula>
    </cfRule>
    <cfRule type="expression" dxfId="2296" priority="54722">
      <formula>$B1056="Solicitado"</formula>
    </cfRule>
    <cfRule type="expression" dxfId="2302" priority="54716">
      <formula>$B1056="Liberado"</formula>
    </cfRule>
    <cfRule type="expression" dxfId="2301" priority="54717">
      <formula>$B1056="Descargado"</formula>
    </cfRule>
    <cfRule type="expression" dxfId="2300" priority="54718">
      <formula>$B1056="Frontera"</formula>
    </cfRule>
    <cfRule type="expression" dxfId="2299" priority="54719">
      <formula>$B1056="Cargado"</formula>
    </cfRule>
    <cfRule type="expression" dxfId="2296" priority="54762">
      <formula>$B1056="Solicitado"</formula>
    </cfRule>
    <cfRule type="expression" dxfId="2" priority="54761">
      <formula>$B1056="Confirmado"</formula>
    </cfRule>
    <cfRule type="expression" dxfId="2" priority="54721">
      <formula>$B1056="Confirmado"</formula>
    </cfRule>
    <cfRule type="expression" dxfId="2298" priority="54760">
      <formula>$B1056="Cancelado"</formula>
    </cfRule>
    <cfRule type="expression" dxfId="2300" priority="54758">
      <formula>$B1056="Frontera"</formula>
    </cfRule>
    <cfRule type="expression" dxfId="2299" priority="54759">
      <formula>$B1056="Cargado"</formula>
    </cfRule>
    <cfRule type="expression" dxfId="2295" priority="54763">
      <formula>$B1056="Arribado"</formula>
    </cfRule>
    <cfRule type="expression" dxfId="2295" priority="54723">
      <formula>$B1056="Arribado"</formula>
    </cfRule>
    <cfRule type="expression" dxfId="2302" priority="54756">
      <formula>$B1056="Liberado"</formula>
    </cfRule>
    <cfRule type="expression" dxfId="2301" priority="54757">
      <formula>$B1056="Descargado"</formula>
    </cfRule>
  </conditionalFormatting>
  <conditionalFormatting sqref="F1063:H1063">
    <cfRule type="expression" dxfId="2300" priority="54654">
      <formula>$B1063="Frontera"</formula>
    </cfRule>
    <cfRule type="expression" dxfId="2302" priority="54612">
      <formula>$B1063="Liberado"</formula>
    </cfRule>
    <cfRule type="expression" dxfId="2295" priority="54619">
      <formula>$B1063="Arribado"</formula>
    </cfRule>
    <cfRule type="expression" dxfId="2302" priority="54652">
      <formula>$B1063="Liberado"</formula>
    </cfRule>
    <cfRule type="expression" dxfId="2301" priority="54613">
      <formula>$B1063="Descargado"</formula>
    </cfRule>
    <cfRule type="expression" dxfId="2300" priority="54614">
      <formula>$B1063="Frontera"</formula>
    </cfRule>
    <cfRule type="expression" dxfId="2299" priority="54615">
      <formula>$B1063="Cargado"</formula>
    </cfRule>
    <cfRule type="expression" dxfId="2298" priority="54616">
      <formula>$B1063="Cancelado"</formula>
    </cfRule>
    <cfRule type="expression" dxfId="2301" priority="54653">
      <formula>$B1063="Descargado"</formula>
    </cfRule>
    <cfRule type="expression" dxfId="2295" priority="54659">
      <formula>$B1063="Arribado"</formula>
    </cfRule>
    <cfRule type="expression" dxfId="2296" priority="54658">
      <formula>$B1063="Solicitado"</formula>
    </cfRule>
    <cfRule type="expression" dxfId="2" priority="54657">
      <formula>$B1063="Confirmado"</formula>
    </cfRule>
    <cfRule type="expression" dxfId="2298" priority="54656">
      <formula>$B1063="Cancelado"</formula>
    </cfRule>
    <cfRule type="expression" dxfId="2" priority="54617">
      <formula>$B1063="Confirmado"</formula>
    </cfRule>
    <cfRule type="expression" dxfId="2296" priority="54618">
      <formula>$B1063="Solicitado"</formula>
    </cfRule>
    <cfRule type="expression" dxfId="2299" priority="54655">
      <formula>$B1063="Cargado"</formula>
    </cfRule>
  </conditionalFormatting>
  <conditionalFormatting sqref="F1064:H1064">
    <cfRule type="expression" dxfId="2298" priority="54272">
      <formula>$B1064="Cancelado"</formula>
    </cfRule>
    <cfRule type="expression" dxfId="2" priority="54273">
      <formula>$B1064="Confirmado"</formula>
    </cfRule>
    <cfRule type="expression" dxfId="2296" priority="54274">
      <formula>$B1064="Solicitado"</formula>
    </cfRule>
    <cfRule type="expression" dxfId="2302" priority="54268">
      <formula>$B1064="Liberado"</formula>
    </cfRule>
    <cfRule type="expression" dxfId="2295" priority="54275">
      <formula>$B1064="Arribado"</formula>
    </cfRule>
    <cfRule type="expression" dxfId="2300" priority="54270">
      <formula>$B1064="Frontera"</formula>
    </cfRule>
    <cfRule type="expression" dxfId="2299" priority="54271">
      <formula>$B1064="Cargado"</formula>
    </cfRule>
    <cfRule type="expression" dxfId="2301" priority="54269">
      <formula>$B1064="Descargado"</formula>
    </cfRule>
    <cfRule type="expression" dxfId="2302" priority="54228">
      <formula>$B1064="Liberado"</formula>
    </cfRule>
    <cfRule type="expression" dxfId="2296" priority="54234">
      <formula>$B1064="Solicitado"</formula>
    </cfRule>
    <cfRule type="expression" dxfId="2295" priority="54235">
      <formula>$B1064="Arribado"</formula>
    </cfRule>
    <cfRule type="expression" dxfId="2301" priority="54229">
      <formula>$B1064="Descargado"</formula>
    </cfRule>
    <cfRule type="expression" dxfId="2300" priority="54230">
      <formula>$B1064="Frontera"</formula>
    </cfRule>
    <cfRule type="expression" dxfId="2299" priority="54231">
      <formula>$B1064="Cargado"</formula>
    </cfRule>
    <cfRule type="expression" dxfId="2298" priority="54232">
      <formula>$B1064="Cancelado"</formula>
    </cfRule>
    <cfRule type="expression" dxfId="2" priority="54233">
      <formula>$B1064="Confirmado"</formula>
    </cfRule>
  </conditionalFormatting>
  <conditionalFormatting sqref="F1065:H1065">
    <cfRule type="expression" dxfId="2" priority="54465">
      <formula>$B1065="Confirmado"</formula>
    </cfRule>
    <cfRule type="expression" dxfId="2298" priority="54464">
      <formula>$B1065="Cancelado"</formula>
    </cfRule>
    <cfRule type="expression" dxfId="2299" priority="54463">
      <formula>$B1065="Cargado"</formula>
    </cfRule>
    <cfRule type="expression" dxfId="2301" priority="54461">
      <formula>$B1065="Descargado"</formula>
    </cfRule>
    <cfRule type="expression" dxfId="2302" priority="54460">
      <formula>$B1065="Liberado"</formula>
    </cfRule>
    <cfRule type="expression" dxfId="2295" priority="54427">
      <formula>$B1065="Arribado"</formula>
    </cfRule>
    <cfRule type="expression" dxfId="2296" priority="54426">
      <formula>$B1065="Solicitado"</formula>
    </cfRule>
    <cfRule type="expression" dxfId="2" priority="54425">
      <formula>$B1065="Confirmado"</formula>
    </cfRule>
    <cfRule type="expression" dxfId="2298" priority="54424">
      <formula>$B1065="Cancelado"</formula>
    </cfRule>
    <cfRule type="expression" dxfId="2299" priority="54423">
      <formula>$B1065="Cargado"</formula>
    </cfRule>
    <cfRule type="expression" dxfId="2300" priority="54462">
      <formula>$B1065="Frontera"</formula>
    </cfRule>
    <cfRule type="expression" dxfId="2300" priority="54422">
      <formula>$B1065="Frontera"</formula>
    </cfRule>
    <cfRule type="expression" dxfId="2301" priority="54421">
      <formula>$B1065="Descargado"</formula>
    </cfRule>
    <cfRule type="expression" dxfId="2302" priority="54420">
      <formula>$B1065="Liberado"</formula>
    </cfRule>
    <cfRule type="expression" dxfId="2295" priority="54467">
      <formula>$B1065="Arribado"</formula>
    </cfRule>
    <cfRule type="expression" dxfId="2296" priority="54466">
      <formula>$B1065="Solicitado"</formula>
    </cfRule>
  </conditionalFormatting>
  <conditionalFormatting sqref="F1066:H1067">
    <cfRule type="expression" dxfId="2302" priority="54076">
      <formula>$B1066="Liberado"</formula>
    </cfRule>
    <cfRule type="expression" dxfId="2296" priority="54042">
      <formula>$B1066="Solicitado"</formula>
    </cfRule>
    <cfRule type="expression" dxfId="2301" priority="54077">
      <formula>$B1066="Descargado"</formula>
    </cfRule>
    <cfRule type="expression" dxfId="2295" priority="54083">
      <formula>$B1066="Arribado"</formula>
    </cfRule>
    <cfRule type="expression" dxfId="2298" priority="54040">
      <formula>$B1066="Cancelado"</formula>
    </cfRule>
    <cfRule type="expression" dxfId="2" priority="54081">
      <formula>$B1066="Confirmado"</formula>
    </cfRule>
    <cfRule type="expression" dxfId="2298" priority="54080">
      <formula>$B1066="Cancelado"</formula>
    </cfRule>
    <cfRule type="expression" dxfId="2299" priority="54079">
      <formula>$B1066="Cargado"</formula>
    </cfRule>
    <cfRule type="expression" dxfId="2296" priority="54082">
      <formula>$B1066="Solicitado"</formula>
    </cfRule>
    <cfRule type="expression" dxfId="2295" priority="54043">
      <formula>$B1066="Arribado"</formula>
    </cfRule>
    <cfRule type="expression" dxfId="2" priority="54041">
      <formula>$B1066="Confirmado"</formula>
    </cfRule>
    <cfRule type="expression" dxfId="2302" priority="54036">
      <formula>$B1066="Liberado"</formula>
    </cfRule>
    <cfRule type="expression" dxfId="2301" priority="54037">
      <formula>$B1066="Descargado"</formula>
    </cfRule>
    <cfRule type="expression" dxfId="2300" priority="54038">
      <formula>$B1066="Frontera"</formula>
    </cfRule>
    <cfRule type="expression" dxfId="2299" priority="54039">
      <formula>$B1066="Cargado"</formula>
    </cfRule>
    <cfRule type="expression" dxfId="2300" priority="54078">
      <formula>$B1066="Frontera"</formula>
    </cfRule>
  </conditionalFormatting>
  <conditionalFormatting sqref="F1068:H1069">
    <cfRule type="expression" dxfId="2298" priority="52856">
      <formula>$B1068="Cancelado"</formula>
    </cfRule>
    <cfRule type="expression" dxfId="2295" priority="52899">
      <formula>$B1068="Arribado"</formula>
    </cfRule>
    <cfRule type="expression" dxfId="2300" priority="52894">
      <formula>$B1068="Frontera"</formula>
    </cfRule>
    <cfRule type="expression" dxfId="2302" priority="52892">
      <formula>$B1068="Liberado"</formula>
    </cfRule>
    <cfRule type="expression" dxfId="2301" priority="52893">
      <formula>$B1068="Descargado"</formula>
    </cfRule>
    <cfRule type="expression" dxfId="2295" priority="52859">
      <formula>$B1068="Arribado"</formula>
    </cfRule>
    <cfRule type="expression" dxfId="2" priority="52857">
      <formula>$B1068="Confirmado"</formula>
    </cfRule>
    <cfRule type="expression" dxfId="2299" priority="52855">
      <formula>$B1068="Cargado"</formula>
    </cfRule>
    <cfRule type="expression" dxfId="2300" priority="52854">
      <formula>$B1068="Frontera"</formula>
    </cfRule>
    <cfRule type="expression" dxfId="2301" priority="52853">
      <formula>$B1068="Descargado"</formula>
    </cfRule>
    <cfRule type="expression" dxfId="2299" priority="52895">
      <formula>$B1068="Cargado"</formula>
    </cfRule>
    <cfRule type="expression" dxfId="2298" priority="52896">
      <formula>$B1068="Cancelado"</formula>
    </cfRule>
    <cfRule type="expression" dxfId="2" priority="52897">
      <formula>$B1068="Confirmado"</formula>
    </cfRule>
    <cfRule type="expression" dxfId="2296" priority="52898">
      <formula>$B1068="Solicitado"</formula>
    </cfRule>
    <cfRule type="expression" dxfId="2296" priority="52858">
      <formula>$B1068="Solicitado"</formula>
    </cfRule>
    <cfRule type="expression" dxfId="2302" priority="52852">
      <formula>$B1068="Liberado"</formula>
    </cfRule>
  </conditionalFormatting>
  <conditionalFormatting sqref="F1070:H1070">
    <cfRule type="expression" dxfId="2295" priority="53627">
      <formula>$B1070="Arribado"</formula>
    </cfRule>
    <cfRule type="expression" dxfId="2296" priority="53626">
      <formula>$B1070="Solicitado"</formula>
    </cfRule>
    <cfRule type="expression" dxfId="2301" priority="53661">
      <formula>$B1070="Descargado"</formula>
    </cfRule>
    <cfRule type="expression" dxfId="2302" priority="53660">
      <formula>$B1070="Liberado"</formula>
    </cfRule>
    <cfRule type="expression" dxfId="2302" priority="53620">
      <formula>$B1070="Liberado"</formula>
    </cfRule>
    <cfRule type="expression" dxfId="2299" priority="53663">
      <formula>$B1070="Cargado"</formula>
    </cfRule>
    <cfRule type="expression" dxfId="2300" priority="53622">
      <formula>$B1070="Frontera"</formula>
    </cfRule>
    <cfRule type="expression" dxfId="2299" priority="53623">
      <formula>$B1070="Cargado"</formula>
    </cfRule>
    <cfRule type="expression" dxfId="2298" priority="53624">
      <formula>$B1070="Cancelado"</formula>
    </cfRule>
    <cfRule type="expression" dxfId="2300" priority="53662">
      <formula>$B1070="Frontera"</formula>
    </cfRule>
    <cfRule type="expression" dxfId="2" priority="53625">
      <formula>$B1070="Confirmado"</formula>
    </cfRule>
    <cfRule type="expression" dxfId="2301" priority="53621">
      <formula>$B1070="Descargado"</formula>
    </cfRule>
    <cfRule type="expression" dxfId="2295" priority="53667">
      <formula>$B1070="Arribado"</formula>
    </cfRule>
    <cfRule type="expression" dxfId="2296" priority="53666">
      <formula>$B1070="Solicitado"</formula>
    </cfRule>
    <cfRule type="expression" dxfId="2" priority="53665">
      <formula>$B1070="Confirmado"</formula>
    </cfRule>
    <cfRule type="expression" dxfId="2298" priority="53664">
      <formula>$B1070="Cancelado"</formula>
    </cfRule>
  </conditionalFormatting>
  <conditionalFormatting sqref="F1071:H1071">
    <cfRule type="expression" dxfId="2299" priority="53239">
      <formula>$B1071="Cargado"</formula>
    </cfRule>
    <cfRule type="expression" dxfId="2298" priority="53240">
      <formula>$B1071="Cancelado"</formula>
    </cfRule>
    <cfRule type="expression" dxfId="2" priority="53241">
      <formula>$B1071="Confirmado"</formula>
    </cfRule>
    <cfRule type="expression" dxfId="2296" priority="53242">
      <formula>$B1071="Solicitado"</formula>
    </cfRule>
    <cfRule type="expression" dxfId="2295" priority="53243">
      <formula>$B1071="Arribado"</formula>
    </cfRule>
    <cfRule type="expression" dxfId="2301" priority="53277">
      <formula>$B1071="Descargado"</formula>
    </cfRule>
    <cfRule type="expression" dxfId="2302" priority="53236">
      <formula>$B1071="Liberado"</formula>
    </cfRule>
    <cfRule type="expression" dxfId="2300" priority="53278">
      <formula>$B1071="Frontera"</formula>
    </cfRule>
    <cfRule type="expression" dxfId="2296" priority="53282">
      <formula>$B1071="Solicitado"</formula>
    </cfRule>
    <cfRule type="expression" dxfId="2302" priority="53276">
      <formula>$B1071="Liberado"</formula>
    </cfRule>
    <cfRule type="expression" dxfId="2300" priority="53238">
      <formula>$B1071="Frontera"</formula>
    </cfRule>
    <cfRule type="expression" dxfId="2301" priority="53237">
      <formula>$B1071="Descargado"</formula>
    </cfRule>
    <cfRule type="expression" dxfId="2" priority="53281">
      <formula>$B1071="Confirmado"</formula>
    </cfRule>
    <cfRule type="expression" dxfId="2298" priority="53280">
      <formula>$B1071="Cancelado"</formula>
    </cfRule>
    <cfRule type="expression" dxfId="2299" priority="53279">
      <formula>$B1071="Cargado"</formula>
    </cfRule>
    <cfRule type="expression" dxfId="2295" priority="53283">
      <formula>$B1071="Arribado"</formula>
    </cfRule>
  </conditionalFormatting>
  <conditionalFormatting sqref="F1072:H1072">
    <cfRule type="expression" dxfId="2300" priority="53086">
      <formula>$B1072="Frontera"</formula>
    </cfRule>
    <cfRule type="expression" dxfId="2299" priority="53087">
      <formula>$B1072="Cargado"</formula>
    </cfRule>
    <cfRule type="expression" dxfId="2298" priority="53088">
      <formula>$B1072="Cancelado"</formula>
    </cfRule>
    <cfRule type="expression" dxfId="2296" priority="53090">
      <formula>$B1072="Solicitado"</formula>
    </cfRule>
    <cfRule type="expression" dxfId="2295" priority="53091">
      <formula>$B1072="Arribado"</formula>
    </cfRule>
    <cfRule type="expression" dxfId="2" priority="53049">
      <formula>$B1072="Confirmado"</formula>
    </cfRule>
    <cfRule type="expression" dxfId="2299" priority="53047">
      <formula>$B1072="Cargado"</formula>
    </cfRule>
    <cfRule type="expression" dxfId="2296" priority="53050">
      <formula>$B1072="Solicitado"</formula>
    </cfRule>
    <cfRule type="expression" dxfId="2" priority="53089">
      <formula>$B1072="Confirmado"</formula>
    </cfRule>
    <cfRule type="expression" dxfId="2302" priority="53044">
      <formula>$B1072="Liberado"</formula>
    </cfRule>
    <cfRule type="expression" dxfId="2300" priority="53046">
      <formula>$B1072="Frontera"</formula>
    </cfRule>
    <cfRule type="expression" dxfId="2298" priority="53048">
      <formula>$B1072="Cancelado"</formula>
    </cfRule>
    <cfRule type="expression" dxfId="2295" priority="53051">
      <formula>$B1072="Arribado"</formula>
    </cfRule>
    <cfRule type="expression" dxfId="2302" priority="53084">
      <formula>$B1072="Liberado"</formula>
    </cfRule>
    <cfRule type="expression" dxfId="2301" priority="53085">
      <formula>$B1072="Descargado"</formula>
    </cfRule>
    <cfRule type="expression" dxfId="2301" priority="53045">
      <formula>$B1072="Descargado"</formula>
    </cfRule>
  </conditionalFormatting>
  <conditionalFormatting sqref="F1073:H1073">
    <cfRule type="expression" dxfId="2295" priority="53435">
      <formula>$B1073="Arribado"</formula>
    </cfRule>
    <cfRule type="expression" dxfId="2" priority="53433">
      <formula>$B1073="Confirmado"</formula>
    </cfRule>
    <cfRule type="expression" dxfId="2298" priority="53432">
      <formula>$B1073="Cancelado"</formula>
    </cfRule>
    <cfRule type="expression" dxfId="2299" priority="53431">
      <formula>$B1073="Cargado"</formula>
    </cfRule>
    <cfRule type="expression" dxfId="2300" priority="53430">
      <formula>$B1073="Frontera"</formula>
    </cfRule>
    <cfRule type="expression" dxfId="2301" priority="53429">
      <formula>$B1073="Descargado"</formula>
    </cfRule>
    <cfRule type="expression" dxfId="2302" priority="53428">
      <formula>$B1073="Liberado"</formula>
    </cfRule>
    <cfRule type="expression" dxfId="2299" priority="53471">
      <formula>$B1073="Cargado"</formula>
    </cfRule>
    <cfRule type="expression" dxfId="2295" priority="53475">
      <formula>$B1073="Arribado"</formula>
    </cfRule>
    <cfRule type="expression" dxfId="2296" priority="53474">
      <formula>$B1073="Solicitado"</formula>
    </cfRule>
    <cfRule type="expression" dxfId="2" priority="53473">
      <formula>$B1073="Confirmado"</formula>
    </cfRule>
    <cfRule type="expression" dxfId="2298" priority="53472">
      <formula>$B1073="Cancelado"</formula>
    </cfRule>
    <cfRule type="expression" dxfId="2300" priority="53470">
      <formula>$B1073="Frontera"</formula>
    </cfRule>
    <cfRule type="expression" dxfId="2301" priority="53469">
      <formula>$B1073="Descargado"</formula>
    </cfRule>
    <cfRule type="expression" dxfId="2302" priority="53468">
      <formula>$B1073="Liberado"</formula>
    </cfRule>
    <cfRule type="expression" dxfId="2296" priority="53434">
      <formula>$B1073="Solicitado"</formula>
    </cfRule>
  </conditionalFormatting>
  <conditionalFormatting sqref="F1074:H1074">
    <cfRule type="expression" dxfId="2296" priority="52762">
      <formula>$B1074="Solicitado"</formula>
    </cfRule>
    <cfRule type="expression" dxfId="2295" priority="52795">
      <formula>$B1074="Arribado"</formula>
    </cfRule>
    <cfRule type="expression" dxfId="2295" priority="52763">
      <formula>$B1074="Arribado"</formula>
    </cfRule>
    <cfRule type="expression" dxfId="2302" priority="52788">
      <formula>$B1074="Liberado"</formula>
    </cfRule>
    <cfRule type="expression" dxfId="2301" priority="52789">
      <formula>$B1074="Descargado"</formula>
    </cfRule>
    <cfRule type="expression" dxfId="2300" priority="52790">
      <formula>$B1074="Frontera"</formula>
    </cfRule>
    <cfRule type="expression" dxfId="2299" priority="52759">
      <formula>$B1074="Cargado"</formula>
    </cfRule>
    <cfRule type="expression" dxfId="2300" priority="52758">
      <formula>$B1074="Frontera"</formula>
    </cfRule>
    <cfRule type="expression" dxfId="2299" priority="52791">
      <formula>$B1074="Cargado"</formula>
    </cfRule>
    <cfRule type="expression" dxfId="2" priority="52761">
      <formula>$B1074="Confirmado"</formula>
    </cfRule>
    <cfRule type="expression" dxfId="2301" priority="52757">
      <formula>$B1074="Descargado"</formula>
    </cfRule>
    <cfRule type="expression" dxfId="2302" priority="52756">
      <formula>$B1074="Liberado"</formula>
    </cfRule>
    <cfRule type="expression" dxfId="2298" priority="52792">
      <formula>$B1074="Cancelado"</formula>
    </cfRule>
    <cfRule type="expression" dxfId="2" priority="52793">
      <formula>$B1074="Confirmado"</formula>
    </cfRule>
    <cfRule type="expression" dxfId="2298" priority="52760">
      <formula>$B1074="Cancelado"</formula>
    </cfRule>
    <cfRule type="expression" dxfId="2296" priority="52794">
      <formula>$B1074="Solicitado"</formula>
    </cfRule>
  </conditionalFormatting>
  <conditionalFormatting sqref="F1075:H1075">
    <cfRule type="expression" dxfId="2300" priority="52494">
      <formula>$B1075="Frontera"</formula>
    </cfRule>
    <cfRule type="expression" dxfId="2295" priority="52459">
      <formula>$B1075="Arribado"</formula>
    </cfRule>
    <cfRule type="expression" dxfId="2302" priority="52492">
      <formula>$B1075="Liberado"</formula>
    </cfRule>
    <cfRule type="expression" dxfId="2301" priority="52493">
      <formula>$B1075="Descargado"</formula>
    </cfRule>
    <cfRule type="expression" dxfId="2302" priority="52452">
      <formula>$B1075="Liberado"</formula>
    </cfRule>
    <cfRule type="expression" dxfId="2301" priority="52453">
      <formula>$B1075="Descargado"</formula>
    </cfRule>
    <cfRule type="expression" dxfId="2300" priority="52454">
      <formula>$B1075="Frontera"</formula>
    </cfRule>
    <cfRule type="expression" dxfId="2299" priority="52455">
      <formula>$B1075="Cargado"</formula>
    </cfRule>
    <cfRule type="expression" dxfId="2298" priority="52456">
      <formula>$B1075="Cancelado"</formula>
    </cfRule>
    <cfRule type="expression" dxfId="2" priority="52457">
      <formula>$B1075="Confirmado"</formula>
    </cfRule>
    <cfRule type="expression" dxfId="2295" priority="52499">
      <formula>$B1075="Arribado"</formula>
    </cfRule>
    <cfRule type="expression" dxfId="2296" priority="52498">
      <formula>$B1075="Solicitado"</formula>
    </cfRule>
    <cfRule type="expression" dxfId="2" priority="52497">
      <formula>$B1075="Confirmado"</formula>
    </cfRule>
    <cfRule type="expression" dxfId="2298" priority="52496">
      <formula>$B1075="Cancelado"</formula>
    </cfRule>
    <cfRule type="expression" dxfId="2299" priority="52495">
      <formula>$B1075="Cargado"</formula>
    </cfRule>
    <cfRule type="expression" dxfId="2296" priority="52458">
      <formula>$B1075="Solicitado"</formula>
    </cfRule>
  </conditionalFormatting>
  <conditionalFormatting sqref="F1076:H1076">
    <cfRule type="expression" dxfId="2296" priority="52306">
      <formula>$B1076="Solicitado"</formula>
    </cfRule>
    <cfRule type="expression" dxfId="2298" priority="52264">
      <formula>$B1076="Cancelado"</formula>
    </cfRule>
    <cfRule type="expression" dxfId="2296" priority="52266">
      <formula>$B1076="Solicitado"</formula>
    </cfRule>
    <cfRule type="expression" dxfId="2295" priority="52267">
      <formula>$B1076="Arribado"</formula>
    </cfRule>
    <cfRule type="expression" dxfId="2302" priority="52300">
      <formula>$B1076="Liberado"</formula>
    </cfRule>
    <cfRule type="expression" dxfId="2301" priority="52301">
      <formula>$B1076="Descargado"</formula>
    </cfRule>
    <cfRule type="expression" dxfId="2302" priority="52260">
      <formula>$B1076="Liberado"</formula>
    </cfRule>
    <cfRule type="expression" dxfId="2300" priority="52302">
      <formula>$B1076="Frontera"</formula>
    </cfRule>
    <cfRule type="expression" dxfId="2299" priority="52303">
      <formula>$B1076="Cargado"</formula>
    </cfRule>
    <cfRule type="expression" dxfId="2295" priority="52307">
      <formula>$B1076="Arribado"</formula>
    </cfRule>
    <cfRule type="expression" dxfId="2298" priority="52304">
      <formula>$B1076="Cancelado"</formula>
    </cfRule>
    <cfRule type="expression" dxfId="2" priority="52305">
      <formula>$B1076="Confirmado"</formula>
    </cfRule>
    <cfRule type="expression" dxfId="2" priority="52265">
      <formula>$B1076="Confirmado"</formula>
    </cfRule>
    <cfRule type="expression" dxfId="2301" priority="52261">
      <formula>$B1076="Descargado"</formula>
    </cfRule>
    <cfRule type="expression" dxfId="2300" priority="52262">
      <formula>$B1076="Frontera"</formula>
    </cfRule>
    <cfRule type="expression" dxfId="2299" priority="52263">
      <formula>$B1076="Cargado"</formula>
    </cfRule>
  </conditionalFormatting>
  <conditionalFormatting sqref="F1081:H1081">
    <cfRule type="expression" dxfId="2295" priority="52115">
      <formula>$B1081="Arribado"</formula>
    </cfRule>
    <cfRule type="expression" dxfId="2295" priority="52075">
      <formula>$B1081="Arribado"</formula>
    </cfRule>
    <cfRule type="expression" dxfId="2296" priority="52114">
      <formula>$B1081="Solicitado"</formula>
    </cfRule>
    <cfRule type="expression" dxfId="2" priority="52113">
      <formula>$B1081="Confirmado"</formula>
    </cfRule>
    <cfRule type="expression" dxfId="2298" priority="52112">
      <formula>$B1081="Cancelado"</formula>
    </cfRule>
    <cfRule type="expression" dxfId="2301" priority="52069">
      <formula>$B1081="Descargado"</formula>
    </cfRule>
    <cfRule type="expression" dxfId="2299" priority="52111">
      <formula>$B1081="Cargado"</formula>
    </cfRule>
    <cfRule type="expression" dxfId="2302" priority="52068">
      <formula>$B1081="Liberado"</formula>
    </cfRule>
    <cfRule type="expression" dxfId="2298" priority="52072">
      <formula>$B1081="Cancelado"</formula>
    </cfRule>
    <cfRule type="expression" dxfId="2302" priority="52108">
      <formula>$B1081="Liberado"</formula>
    </cfRule>
    <cfRule type="expression" dxfId="2301" priority="52109">
      <formula>$B1081="Descargado"</formula>
    </cfRule>
    <cfRule type="expression" dxfId="2300" priority="52110">
      <formula>$B1081="Frontera"</formula>
    </cfRule>
    <cfRule type="expression" dxfId="2296" priority="52074">
      <formula>$B1081="Solicitado"</formula>
    </cfRule>
    <cfRule type="expression" dxfId="2" priority="52073">
      <formula>$B1081="Confirmado"</formula>
    </cfRule>
    <cfRule type="expression" dxfId="2299" priority="52071">
      <formula>$B1081="Cargado"</formula>
    </cfRule>
    <cfRule type="expression" dxfId="2300" priority="52070">
      <formula>$B1081="Frontera"</formula>
    </cfRule>
  </conditionalFormatting>
  <conditionalFormatting sqref="F1082:H1083">
    <cfRule type="expression" dxfId="2302" priority="51836">
      <formula>$B1082="Liberado"</formula>
    </cfRule>
    <cfRule type="expression" dxfId="2301" priority="51837">
      <formula>$B1082="Descargado"</formula>
    </cfRule>
    <cfRule type="expression" dxfId="2299" priority="51879">
      <formula>$B1082="Cargado"</formula>
    </cfRule>
    <cfRule type="expression" dxfId="2299" priority="51839">
      <formula>$B1082="Cargado"</formula>
    </cfRule>
    <cfRule type="expression" dxfId="2302" priority="51876">
      <formula>$B1082="Liberado"</formula>
    </cfRule>
    <cfRule type="expression" dxfId="2301" priority="51877">
      <formula>$B1082="Descargado"</formula>
    </cfRule>
    <cfRule type="expression" dxfId="2300" priority="51878">
      <formula>$B1082="Frontera"</formula>
    </cfRule>
    <cfRule type="expression" dxfId="2298" priority="51840">
      <formula>$B1082="Cancelado"</formula>
    </cfRule>
    <cfRule type="expression" dxfId="2" priority="51881">
      <formula>$B1082="Confirmado"</formula>
    </cfRule>
    <cfRule type="expression" dxfId="2300" priority="51838">
      <formula>$B1082="Frontera"</formula>
    </cfRule>
    <cfRule type="expression" dxfId="2298" priority="51880">
      <formula>$B1082="Cancelado"</formula>
    </cfRule>
    <cfRule type="expression" dxfId="2" priority="51841">
      <formula>$B1082="Confirmado"</formula>
    </cfRule>
    <cfRule type="expression" dxfId="2296" priority="51842">
      <formula>$B1082="Solicitado"</formula>
    </cfRule>
    <cfRule type="expression" dxfId="2295" priority="51843">
      <formula>$B1082="Arribado"</formula>
    </cfRule>
    <cfRule type="expression" dxfId="2295" priority="51883">
      <formula>$B1082="Arribado"</formula>
    </cfRule>
    <cfRule type="expression" dxfId="2296" priority="51882">
      <formula>$B1082="Solicitado"</formula>
    </cfRule>
  </conditionalFormatting>
  <conditionalFormatting sqref="F1092:H1092">
    <cfRule type="expression" dxfId="2302" priority="51388">
      <formula>$B1092="Liberado"</formula>
    </cfRule>
    <cfRule type="expression" dxfId="2301" priority="51389">
      <formula>$B1092="Descargado"</formula>
    </cfRule>
    <cfRule type="expression" dxfId="2295" priority="51395">
      <formula>$B1092="Arribado"</formula>
    </cfRule>
    <cfRule type="expression" dxfId="2300" priority="51350">
      <formula>$B1092="Frontera"</formula>
    </cfRule>
    <cfRule type="expression" dxfId="2302" priority="51348">
      <formula>$B1092="Liberado"</formula>
    </cfRule>
    <cfRule type="expression" dxfId="2300" priority="51390">
      <formula>$B1092="Frontera"</formula>
    </cfRule>
    <cfRule type="expression" dxfId="2299" priority="51391">
      <formula>$B1092="Cargado"</formula>
    </cfRule>
    <cfRule type="expression" dxfId="2298" priority="51392">
      <formula>$B1092="Cancelado"</formula>
    </cfRule>
    <cfRule type="expression" dxfId="2" priority="51393">
      <formula>$B1092="Confirmado"</formula>
    </cfRule>
    <cfRule type="expression" dxfId="2296" priority="51394">
      <formula>$B1092="Solicitado"</formula>
    </cfRule>
    <cfRule type="expression" dxfId="2301" priority="51349">
      <formula>$B1092="Descargado"</formula>
    </cfRule>
    <cfRule type="expression" dxfId="2299" priority="51351">
      <formula>$B1092="Cargado"</formula>
    </cfRule>
    <cfRule type="expression" dxfId="2296" priority="51354">
      <formula>$B1092="Solicitado"</formula>
    </cfRule>
    <cfRule type="expression" dxfId="2298" priority="51352">
      <formula>$B1092="Cancelado"</formula>
    </cfRule>
    <cfRule type="expression" dxfId="2" priority="51353">
      <formula>$B1092="Confirmado"</formula>
    </cfRule>
    <cfRule type="expression" dxfId="2295" priority="51355">
      <formula>$B1092="Arribado"</formula>
    </cfRule>
  </conditionalFormatting>
  <conditionalFormatting sqref="F1093:H1094">
    <cfRule type="expression" dxfId="2302" priority="51196">
      <formula>$B1093="Liberado"</formula>
    </cfRule>
    <cfRule type="expression" dxfId="2" priority="51201">
      <formula>$B1093="Confirmado"</formula>
    </cfRule>
    <cfRule type="expression" dxfId="2298" priority="51200">
      <formula>$B1093="Cancelado"</formula>
    </cfRule>
    <cfRule type="expression" dxfId="2300" priority="51158">
      <formula>$B1093="Frontera"</formula>
    </cfRule>
    <cfRule type="expression" dxfId="2299" priority="51159">
      <formula>$B1093="Cargado"</formula>
    </cfRule>
    <cfRule type="expression" dxfId="2" priority="51161">
      <formula>$B1093="Confirmado"</formula>
    </cfRule>
    <cfRule type="expression" dxfId="2296" priority="51202">
      <formula>$B1093="Solicitado"</formula>
    </cfRule>
    <cfRule type="expression" dxfId="2295" priority="51203">
      <formula>$B1093="Arribado"</formula>
    </cfRule>
    <cfRule type="expression" dxfId="2295" priority="51163">
      <formula>$B1093="Arribado"</formula>
    </cfRule>
    <cfRule type="expression" dxfId="2296" priority="51162">
      <formula>$B1093="Solicitado"</formula>
    </cfRule>
    <cfRule type="expression" dxfId="2302" priority="51156">
      <formula>$B1093="Liberado"</formula>
    </cfRule>
    <cfRule type="expression" dxfId="2299" priority="51199">
      <formula>$B1093="Cargado"</formula>
    </cfRule>
    <cfRule type="expression" dxfId="2301" priority="51197">
      <formula>$B1093="Descargado"</formula>
    </cfRule>
    <cfRule type="expression" dxfId="2301" priority="51157">
      <formula>$B1093="Descargado"</formula>
    </cfRule>
    <cfRule type="expression" dxfId="2300" priority="51198">
      <formula>$B1093="Frontera"</formula>
    </cfRule>
    <cfRule type="expression" dxfId="2298" priority="51160">
      <formula>$B1093="Cancelado"</formula>
    </cfRule>
  </conditionalFormatting>
  <conditionalFormatting sqref="F1095:H1095">
    <cfRule type="expression" dxfId="2300" priority="50942">
      <formula>$B1095="Frontera"</formula>
    </cfRule>
    <cfRule type="expression" dxfId="2299" priority="50943">
      <formula>$B1095="Cargado"</formula>
    </cfRule>
    <cfRule type="expression" dxfId="2298" priority="50944">
      <formula>$B1095="Cancelado"</formula>
    </cfRule>
    <cfRule type="expression" dxfId="2" priority="50945">
      <formula>$B1095="Confirmado"</formula>
    </cfRule>
    <cfRule type="expression" dxfId="2296" priority="50946">
      <formula>$B1095="Solicitado"</formula>
    </cfRule>
    <cfRule type="expression" dxfId="2296" priority="50986">
      <formula>$B1095="Solicitado"</formula>
    </cfRule>
    <cfRule type="expression" dxfId="2295" priority="50987">
      <formula>$B1095="Arribado"</formula>
    </cfRule>
    <cfRule type="expression" dxfId="2" priority="50985">
      <formula>$B1095="Confirmado"</formula>
    </cfRule>
    <cfRule type="expression" dxfId="2298" priority="50984">
      <formula>$B1095="Cancelado"</formula>
    </cfRule>
    <cfRule type="expression" dxfId="2302" priority="50940">
      <formula>$B1095="Liberado"</formula>
    </cfRule>
    <cfRule type="expression" dxfId="2295" priority="50947">
      <formula>$B1095="Arribado"</formula>
    </cfRule>
    <cfRule type="expression" dxfId="2302" priority="50980">
      <formula>$B1095="Liberado"</formula>
    </cfRule>
    <cfRule type="expression" dxfId="2301" priority="50941">
      <formula>$B1095="Descargado"</formula>
    </cfRule>
    <cfRule type="expression" dxfId="2301" priority="50981">
      <formula>$B1095="Descargado"</formula>
    </cfRule>
    <cfRule type="expression" dxfId="2300" priority="50982">
      <formula>$B1095="Frontera"</formula>
    </cfRule>
    <cfRule type="expression" dxfId="2299" priority="50983">
      <formula>$B1095="Cargado"</formula>
    </cfRule>
  </conditionalFormatting>
  <conditionalFormatting sqref="F1097:H1097">
    <cfRule type="expression" dxfId="2302" priority="50316">
      <formula>$B1097="Liberado"</formula>
    </cfRule>
    <cfRule type="expression" dxfId="2300" priority="50318">
      <formula>$B1097="Frontera"</formula>
    </cfRule>
    <cfRule type="expression" dxfId="2302" priority="50356">
      <formula>$B1097="Liberado"</formula>
    </cfRule>
    <cfRule type="expression" dxfId="2299" priority="50319">
      <formula>$B1097="Cargado"</formula>
    </cfRule>
    <cfRule type="expression" dxfId="2298" priority="50320">
      <formula>$B1097="Cancelado"</formula>
    </cfRule>
    <cfRule type="expression" dxfId="2" priority="50321">
      <formula>$B1097="Confirmado"</formula>
    </cfRule>
    <cfRule type="expression" dxfId="2" priority="50361">
      <formula>$B1097="Confirmado"</formula>
    </cfRule>
    <cfRule type="expression" dxfId="2296" priority="50362">
      <formula>$B1097="Solicitado"</formula>
    </cfRule>
    <cfRule type="expression" dxfId="2295" priority="50363">
      <formula>$B1097="Arribado"</formula>
    </cfRule>
    <cfRule type="expression" dxfId="2299" priority="50359">
      <formula>$B1097="Cargado"</formula>
    </cfRule>
    <cfRule type="expression" dxfId="2296" priority="50322">
      <formula>$B1097="Solicitado"</formula>
    </cfRule>
    <cfRule type="expression" dxfId="2301" priority="50357">
      <formula>$B1097="Descargado"</formula>
    </cfRule>
    <cfRule type="expression" dxfId="2295" priority="50323">
      <formula>$B1097="Arribado"</formula>
    </cfRule>
    <cfRule type="expression" dxfId="2298" priority="50360">
      <formula>$B1097="Cancelado"</formula>
    </cfRule>
    <cfRule type="expression" dxfId="2300" priority="50358">
      <formula>$B1097="Frontera"</formula>
    </cfRule>
    <cfRule type="expression" dxfId="2301" priority="50317">
      <formula>$B1097="Descargado"</formula>
    </cfRule>
  </conditionalFormatting>
  <conditionalFormatting sqref="F1098:H1103">
    <cfRule type="expression" dxfId="2299" priority="50127">
      <formula>$B1098="Cargado"</formula>
    </cfRule>
    <cfRule type="expression" dxfId="2298" priority="50128">
      <formula>$B1098="Cancelado"</formula>
    </cfRule>
    <cfRule type="expression" dxfId="2" priority="50129">
      <formula>$B1098="Confirmado"</formula>
    </cfRule>
    <cfRule type="expression" dxfId="2296" priority="50130">
      <formula>$B1098="Solicitado"</formula>
    </cfRule>
    <cfRule type="expression" dxfId="2295" priority="50131">
      <formula>$B1098="Arribado"</formula>
    </cfRule>
    <cfRule type="expression" dxfId="2301" priority="50125">
      <formula>$B1098="Descargado"</formula>
    </cfRule>
    <cfRule type="expression" dxfId="2300" priority="50126">
      <formula>$B1098="Frontera"</formula>
    </cfRule>
    <cfRule type="expression" dxfId="2295" priority="50171">
      <formula>$B1098="Arribado"</formula>
    </cfRule>
    <cfRule type="expression" dxfId="2296" priority="50170">
      <formula>$B1098="Solicitado"</formula>
    </cfRule>
    <cfRule type="expression" dxfId="2301" priority="50165">
      <formula>$B1098="Descargado"</formula>
    </cfRule>
    <cfRule type="expression" dxfId="2302" priority="50124">
      <formula>$B1098="Liberado"</formula>
    </cfRule>
    <cfRule type="expression" dxfId="2302" priority="50164">
      <formula>$B1098="Liberado"</formula>
    </cfRule>
    <cfRule type="expression" dxfId="2" priority="50169">
      <formula>$B1098="Confirmado"</formula>
    </cfRule>
    <cfRule type="expression" dxfId="2298" priority="50168">
      <formula>$B1098="Cancelado"</formula>
    </cfRule>
    <cfRule type="expression" dxfId="2299" priority="50167">
      <formula>$B1098="Cargado"</formula>
    </cfRule>
    <cfRule type="expression" dxfId="2300" priority="50166">
      <formula>$B1098="Frontera"</formula>
    </cfRule>
  </conditionalFormatting>
  <conditionalFormatting sqref="F1247:H1247 M1247:U1247 C1247 J1247:K1247">
    <cfRule type="expression" dxfId="2300" priority="38630">
      <formula>$B1247="Frontera"</formula>
    </cfRule>
    <cfRule type="expression" dxfId="2299" priority="38631">
      <formula>$B1247="Cargado"</formula>
    </cfRule>
    <cfRule type="expression" dxfId="2298" priority="38632">
      <formula>$B1247="Cancelado"</formula>
    </cfRule>
    <cfRule type="expression" dxfId="2295" priority="38635">
      <formula>$B1247="Arribado"</formula>
    </cfRule>
    <cfRule type="expression" dxfId="2296" priority="38634">
      <formula>$B1247="Solicitado"</formula>
    </cfRule>
    <cfRule type="expression" dxfId="2302" priority="38628">
      <formula>$B1247="Liberado"</formula>
    </cfRule>
    <cfRule type="expression" dxfId="2301" priority="38629">
      <formula>$B1247="Descargado"</formula>
    </cfRule>
    <cfRule type="expression" dxfId="2" priority="38633">
      <formula>$B1247="Confirmado"</formula>
    </cfRule>
  </conditionalFormatting>
  <conditionalFormatting sqref="F1293:H1294 M1293:U1294 C1293:C1294 J1293:K1294">
    <cfRule type="expression" dxfId="2298" priority="38128">
      <formula>$B1293="Cancelado"</formula>
    </cfRule>
    <cfRule type="expression" dxfId="2301" priority="38125">
      <formula>$B1293="Descargado"</formula>
    </cfRule>
    <cfRule type="expression" dxfId="2302" priority="38124">
      <formula>$B1293="Liberado"</formula>
    </cfRule>
    <cfRule type="expression" dxfId="2299" priority="38127">
      <formula>$B1293="Cargado"</formula>
    </cfRule>
    <cfRule type="expression" dxfId="2300" priority="38126">
      <formula>$B1293="Frontera"</formula>
    </cfRule>
    <cfRule type="expression" dxfId="2" priority="38129">
      <formula>$B1293="Confirmado"</formula>
    </cfRule>
    <cfRule type="expression" dxfId="2296" priority="38130">
      <formula>$B1293="Solicitado"</formula>
    </cfRule>
    <cfRule type="expression" dxfId="2295" priority="38131">
      <formula>$B1293="Arribado"</formula>
    </cfRule>
  </conditionalFormatting>
  <conditionalFormatting sqref="F1295:H1295 M1295:U1295 C1295 J1295:K1295">
    <cfRule type="expression" dxfId="2301" priority="38077">
      <formula>$B1295="Descargado"</formula>
    </cfRule>
    <cfRule type="expression" dxfId="2302" priority="38076">
      <formula>$B1295="Liberado"</formula>
    </cfRule>
    <cfRule type="expression" dxfId="2299" priority="38079">
      <formula>$B1295="Cargado"</formula>
    </cfRule>
    <cfRule type="expression" dxfId="2295" priority="38083">
      <formula>$B1295="Arribado"</formula>
    </cfRule>
    <cfRule type="expression" dxfId="2300" priority="38078">
      <formula>$B1295="Frontera"</formula>
    </cfRule>
    <cfRule type="expression" dxfId="2296" priority="38082">
      <formula>$B1295="Solicitado"</formula>
    </cfRule>
    <cfRule type="expression" dxfId="2" priority="38081">
      <formula>$B1295="Confirmado"</formula>
    </cfRule>
    <cfRule type="expression" dxfId="2298" priority="38080">
      <formula>$B1295="Cancelado"</formula>
    </cfRule>
  </conditionalFormatting>
  <conditionalFormatting sqref="F1296:H1297 C1296:C1297 J1296:K1297">
    <cfRule type="expression" dxfId="2298" priority="38024">
      <formula>$B1296="Cancelado"</formula>
    </cfRule>
    <cfRule type="expression" dxfId="2299" priority="38023">
      <formula>$B1296="Cargado"</formula>
    </cfRule>
    <cfRule type="expression" dxfId="2300" priority="38022">
      <formula>$B1296="Frontera"</formula>
    </cfRule>
    <cfRule type="expression" dxfId="2301" priority="38021">
      <formula>$B1296="Descargado"</formula>
    </cfRule>
    <cfRule type="expression" dxfId="2302" priority="38020">
      <formula>$B1296="Liberado"</formula>
    </cfRule>
    <cfRule type="expression" dxfId="2296" priority="38026">
      <formula>$B1296="Solicitado"</formula>
    </cfRule>
    <cfRule type="expression" dxfId="2" priority="38025">
      <formula>$B1296="Confirmado"</formula>
    </cfRule>
    <cfRule type="expression" dxfId="2295" priority="38027">
      <formula>$B1296="Arribado"</formula>
    </cfRule>
  </conditionalFormatting>
  <conditionalFormatting sqref="F1298:H1298 M1298:U1298 C1298 J1298:K1298">
    <cfRule type="expression" dxfId="2295" priority="37971">
      <formula>$B1298="Arribado"</formula>
    </cfRule>
    <cfRule type="expression" dxfId="2301" priority="37965">
      <formula>$B1298="Descargado"</formula>
    </cfRule>
    <cfRule type="expression" dxfId="2296" priority="37970">
      <formula>$B1298="Solicitado"</formula>
    </cfRule>
    <cfRule type="expression" dxfId="2" priority="37969">
      <formula>$B1298="Confirmado"</formula>
    </cfRule>
    <cfRule type="expression" dxfId="2298" priority="37968">
      <formula>$B1298="Cancelado"</formula>
    </cfRule>
    <cfRule type="expression" dxfId="2299" priority="37967">
      <formula>$B1298="Cargado"</formula>
    </cfRule>
    <cfRule type="expression" dxfId="2300" priority="37966">
      <formula>$B1298="Frontera"</formula>
    </cfRule>
    <cfRule type="expression" dxfId="2302" priority="37964">
      <formula>$B1298="Liberado"</formula>
    </cfRule>
  </conditionalFormatting>
  <conditionalFormatting sqref="F1299:H1300 M1299:U1300 C1299:C1300 J1299:K1300">
    <cfRule type="expression" dxfId="2298" priority="37912">
      <formula>$B1299="Cancelado"</formula>
    </cfRule>
    <cfRule type="expression" dxfId="2302" priority="37908">
      <formula>$B1299="Liberado"</formula>
    </cfRule>
    <cfRule type="expression" dxfId="2301" priority="37909">
      <formula>$B1299="Descargado"</formula>
    </cfRule>
    <cfRule type="expression" dxfId="2300" priority="37910">
      <formula>$B1299="Frontera"</formula>
    </cfRule>
    <cfRule type="expression" dxfId="2296" priority="37914">
      <formula>$B1299="Solicitado"</formula>
    </cfRule>
    <cfRule type="expression" dxfId="2299" priority="37911">
      <formula>$B1299="Cargado"</formula>
    </cfRule>
    <cfRule type="expression" dxfId="2" priority="37913">
      <formula>$B1299="Confirmado"</formula>
    </cfRule>
    <cfRule type="expression" dxfId="2295" priority="37915">
      <formula>$B1299="Arribado"</formula>
    </cfRule>
  </conditionalFormatting>
  <conditionalFormatting sqref="F1301:H1301 M1301:U1301 C1301 J1301:K1301">
    <cfRule type="expression" dxfId="2302" priority="37740">
      <formula>$B1301="Liberado"</formula>
    </cfRule>
    <cfRule type="expression" dxfId="2" priority="37745">
      <formula>$B1301="Confirmado"</formula>
    </cfRule>
    <cfRule type="expression" dxfId="2296" priority="37746">
      <formula>$B1301="Solicitado"</formula>
    </cfRule>
    <cfRule type="expression" dxfId="2295" priority="37747">
      <formula>$B1301="Arribado"</formula>
    </cfRule>
    <cfRule type="expression" dxfId="2298" priority="37744">
      <formula>$B1301="Cancelado"</formula>
    </cfRule>
    <cfRule type="expression" dxfId="2299" priority="37743">
      <formula>$B1301="Cargado"</formula>
    </cfRule>
    <cfRule type="expression" dxfId="2300" priority="37742">
      <formula>$B1301="Frontera"</formula>
    </cfRule>
    <cfRule type="expression" dxfId="2301" priority="37741">
      <formula>$B1301="Descargado"</formula>
    </cfRule>
  </conditionalFormatting>
  <conditionalFormatting sqref="F1302:H1302 M1302:U1302 C1302 J1302:K1302">
    <cfRule type="expression" dxfId="2302" priority="37852">
      <formula>$B1302="Liberado"</formula>
    </cfRule>
    <cfRule type="expression" dxfId="2" priority="37857">
      <formula>$B1302="Confirmado"</formula>
    </cfRule>
    <cfRule type="expression" dxfId="2298" priority="37856">
      <formula>$B1302="Cancelado"</formula>
    </cfRule>
    <cfRule type="expression" dxfId="2299" priority="37855">
      <formula>$B1302="Cargado"</formula>
    </cfRule>
    <cfRule type="expression" dxfId="2300" priority="37854">
      <formula>$B1302="Frontera"</formula>
    </cfRule>
    <cfRule type="expression" dxfId="2301" priority="37853">
      <formula>$B1302="Descargado"</formula>
    </cfRule>
    <cfRule type="expression" dxfId="2295" priority="37859">
      <formula>$B1302="Arribado"</formula>
    </cfRule>
    <cfRule type="expression" dxfId="2296" priority="37858">
      <formula>$B1302="Solicitado"</formula>
    </cfRule>
  </conditionalFormatting>
  <conditionalFormatting sqref="F1303:H1303 M1303:U1303 C1303 J1303:K1303 J1305:K1305 M1305:U1305 F1305:H1305">
    <cfRule type="expression" dxfId="2302" priority="37796">
      <formula>$B1303="Liberado"</formula>
    </cfRule>
    <cfRule type="expression" dxfId="2295" priority="37803">
      <formula>$B1303="Arribado"</formula>
    </cfRule>
    <cfRule type="expression" dxfId="2296" priority="37802">
      <formula>$B1303="Solicitado"</formula>
    </cfRule>
    <cfRule type="expression" dxfId="2" priority="37801">
      <formula>$B1303="Confirmado"</formula>
    </cfRule>
    <cfRule type="expression" dxfId="2298" priority="37800">
      <formula>$B1303="Cancelado"</formula>
    </cfRule>
    <cfRule type="expression" dxfId="2299" priority="37799">
      <formula>$B1303="Cargado"</formula>
    </cfRule>
    <cfRule type="expression" dxfId="2300" priority="37798">
      <formula>$B1303="Frontera"</formula>
    </cfRule>
    <cfRule type="expression" dxfId="2301" priority="37797">
      <formula>$B1303="Descargado"</formula>
    </cfRule>
  </conditionalFormatting>
  <conditionalFormatting sqref="F1304:H1304 M1304:U1304 C1304 J1304:K1304">
    <cfRule type="expression" dxfId="2298" priority="37688">
      <formula>$B1304="Cancelado"</formula>
    </cfRule>
    <cfRule type="expression" dxfId="2" priority="37689">
      <formula>$B1304="Confirmado"</formula>
    </cfRule>
    <cfRule type="expression" dxfId="2296" priority="37690">
      <formula>$B1304="Solicitado"</formula>
    </cfRule>
    <cfRule type="expression" dxfId="2299" priority="37687">
      <formula>$B1304="Cargado"</formula>
    </cfRule>
    <cfRule type="expression" dxfId="2295" priority="37691">
      <formula>$B1304="Arribado"</formula>
    </cfRule>
    <cfRule type="expression" dxfId="2302" priority="37684">
      <formula>$B1304="Liberado"</formula>
    </cfRule>
    <cfRule type="expression" dxfId="2301" priority="37685">
      <formula>$B1304="Descargado"</formula>
    </cfRule>
    <cfRule type="expression" dxfId="2300" priority="37686">
      <formula>$B1304="Frontera"</formula>
    </cfRule>
  </conditionalFormatting>
  <conditionalFormatting sqref="F1312:H1312 M1312:U1312 J1312:K1312">
    <cfRule type="expression" dxfId="2298" priority="37520">
      <formula>$B1312="Cancelado"</formula>
    </cfRule>
    <cfRule type="expression" dxfId="2" priority="37521">
      <formula>$B1312="Confirmado"</formula>
    </cfRule>
    <cfRule type="expression" dxfId="2302" priority="37516">
      <formula>$B1312="Liberado"</formula>
    </cfRule>
    <cfRule type="expression" dxfId="2296" priority="37522">
      <formula>$B1312="Solicitado"</formula>
    </cfRule>
    <cfRule type="expression" dxfId="2295" priority="37523">
      <formula>$B1312="Arribado"</formula>
    </cfRule>
    <cfRule type="expression" dxfId="2301" priority="37517">
      <formula>$B1312="Descargado"</formula>
    </cfRule>
    <cfRule type="expression" dxfId="2300" priority="37518">
      <formula>$B1312="Frontera"</formula>
    </cfRule>
    <cfRule type="expression" dxfId="2299" priority="37519">
      <formula>$B1312="Cargado"</formula>
    </cfRule>
  </conditionalFormatting>
  <conditionalFormatting sqref="F745:K745">
    <cfRule type="expression" dxfId="2295" priority="63835">
      <formula>$B745="Arribado"</formula>
    </cfRule>
    <cfRule type="expression" dxfId="2296" priority="63834">
      <formula>$B745="Solicitado"</formula>
    </cfRule>
    <cfRule type="expression" dxfId="2" priority="63833">
      <formula>$B745="Confirmado"</formula>
    </cfRule>
    <cfRule type="expression" dxfId="2301" priority="63829">
      <formula>$B745="Descargado"</formula>
    </cfRule>
    <cfRule type="expression" dxfId="2300" priority="63830">
      <formula>$B745="Frontera"</formula>
    </cfRule>
    <cfRule type="expression" dxfId="2299" priority="63831">
      <formula>$B745="Cargado"</formula>
    </cfRule>
    <cfRule type="expression" dxfId="2298" priority="63832">
      <formula>$B745="Cancelado"</formula>
    </cfRule>
    <cfRule type="expression" dxfId="2302" priority="63828">
      <formula>$B745="Liberado"</formula>
    </cfRule>
  </conditionalFormatting>
  <conditionalFormatting sqref="F746:K746">
    <cfRule type="expression" dxfId="2" priority="63737">
      <formula>$B746="Confirmado"</formula>
    </cfRule>
    <cfRule type="expression" dxfId="2296" priority="63738">
      <formula>$B746="Solicitado"</formula>
    </cfRule>
    <cfRule type="expression" dxfId="2295" priority="63739">
      <formula>$B746="Arribado"</formula>
    </cfRule>
    <cfRule type="expression" dxfId="2302" priority="63732">
      <formula>$B746="Liberado"</formula>
    </cfRule>
    <cfRule type="expression" dxfId="2301" priority="63733">
      <formula>$B746="Descargado"</formula>
    </cfRule>
    <cfRule type="expression" dxfId="2300" priority="63734">
      <formula>$B746="Frontera"</formula>
    </cfRule>
    <cfRule type="expression" dxfId="2299" priority="63735">
      <formula>$B746="Cargado"</formula>
    </cfRule>
    <cfRule type="expression" dxfId="2298" priority="63736">
      <formula>$B746="Cancelado"</formula>
    </cfRule>
  </conditionalFormatting>
  <conditionalFormatting sqref="F747:K752">
    <cfRule type="expression" dxfId="2298" priority="63784">
      <formula>$B747="Cancelado"</formula>
    </cfRule>
    <cfRule type="expression" dxfId="2301" priority="63781">
      <formula>$B747="Descargado"</formula>
    </cfRule>
    <cfRule type="expression" dxfId="2300" priority="63782">
      <formula>$B747="Frontera"</formula>
    </cfRule>
    <cfRule type="expression" dxfId="2299" priority="63783">
      <formula>$B747="Cargado"</formula>
    </cfRule>
    <cfRule type="expression" dxfId="2302" priority="63780">
      <formula>$B747="Liberado"</formula>
    </cfRule>
    <cfRule type="expression" dxfId="2" priority="63785">
      <formula>$B747="Confirmado"</formula>
    </cfRule>
    <cfRule type="expression" dxfId="2296" priority="63786">
      <formula>$B747="Solicitado"</formula>
    </cfRule>
    <cfRule type="expression" dxfId="2295" priority="63787">
      <formula>$B747="Arribado"</formula>
    </cfRule>
  </conditionalFormatting>
  <conditionalFormatting sqref="F753:K753">
    <cfRule type="expression" dxfId="2301" priority="63685">
      <formula>$B753="Descargado"</formula>
    </cfRule>
    <cfRule type="expression" dxfId="2302" priority="63684">
      <formula>$B753="Liberado"</formula>
    </cfRule>
    <cfRule type="expression" dxfId="2298" priority="63688">
      <formula>$B753="Cancelado"</formula>
    </cfRule>
    <cfRule type="expression" dxfId="2295" priority="63691">
      <formula>$B753="Arribado"</formula>
    </cfRule>
    <cfRule type="expression" dxfId="2300" priority="63686">
      <formula>$B753="Frontera"</formula>
    </cfRule>
    <cfRule type="expression" dxfId="2296" priority="63690">
      <formula>$B753="Solicitado"</formula>
    </cfRule>
    <cfRule type="expression" dxfId="2" priority="63689">
      <formula>$B753="Confirmado"</formula>
    </cfRule>
    <cfRule type="expression" dxfId="2299" priority="63687">
      <formula>$B753="Cargado"</formula>
    </cfRule>
  </conditionalFormatting>
  <conditionalFormatting sqref="F754:K754">
    <cfRule type="expression" dxfId="2300" priority="63638">
      <formula>$B754="Frontera"</formula>
    </cfRule>
    <cfRule type="expression" dxfId="2295" priority="63643">
      <formula>$B754="Arribado"</formula>
    </cfRule>
    <cfRule type="expression" dxfId="2296" priority="63642">
      <formula>$B754="Solicitado"</formula>
    </cfRule>
    <cfRule type="expression" dxfId="2298" priority="63640">
      <formula>$B754="Cancelado"</formula>
    </cfRule>
    <cfRule type="expression" dxfId="2299" priority="63639">
      <formula>$B754="Cargado"</formula>
    </cfRule>
    <cfRule type="expression" dxfId="2301" priority="63637">
      <formula>$B754="Descargado"</formula>
    </cfRule>
    <cfRule type="expression" dxfId="2" priority="63641">
      <formula>$B754="Confirmado"</formula>
    </cfRule>
    <cfRule type="expression" dxfId="2302" priority="63636">
      <formula>$B754="Liberado"</formula>
    </cfRule>
  </conditionalFormatting>
  <conditionalFormatting sqref="F755:K757 F760:K760 F763:K765">
    <cfRule type="expression" dxfId="2302" priority="63588">
      <formula>$B755="Liberado"</formula>
    </cfRule>
    <cfRule type="expression" dxfId="2301" priority="63589">
      <formula>$B755="Descargado"</formula>
    </cfRule>
    <cfRule type="expression" dxfId="2300" priority="63590">
      <formula>$B755="Frontera"</formula>
    </cfRule>
    <cfRule type="expression" dxfId="2299" priority="63591">
      <formula>$B755="Cargado"</formula>
    </cfRule>
    <cfRule type="expression" dxfId="2298" priority="63592">
      <formula>$B755="Cancelado"</formula>
    </cfRule>
    <cfRule type="expression" dxfId="2" priority="63593">
      <formula>$B755="Confirmado"</formula>
    </cfRule>
    <cfRule type="expression" dxfId="2296" priority="63594">
      <formula>$B755="Solicitado"</formula>
    </cfRule>
    <cfRule type="expression" dxfId="2295" priority="63595">
      <formula>$B755="Arribado"</formula>
    </cfRule>
  </conditionalFormatting>
  <conditionalFormatting sqref="F758:K758">
    <cfRule type="expression" dxfId="2300" priority="63518">
      <formula>$B758="Frontera"</formula>
    </cfRule>
    <cfRule type="expression" dxfId="2298" priority="63520">
      <formula>$B758="Cancelado"</formula>
    </cfRule>
    <cfRule type="expression" dxfId="2301" priority="63517">
      <formula>$B758="Descargado"</formula>
    </cfRule>
    <cfRule type="expression" dxfId="2302" priority="63516">
      <formula>$B758="Liberado"</formula>
    </cfRule>
    <cfRule type="expression" dxfId="2295" priority="63523">
      <formula>$B758="Arribado"</formula>
    </cfRule>
    <cfRule type="expression" dxfId="2296" priority="63522">
      <formula>$B758="Solicitado"</formula>
    </cfRule>
    <cfRule type="expression" dxfId="2" priority="63521">
      <formula>$B758="Confirmado"</formula>
    </cfRule>
    <cfRule type="expression" dxfId="2299" priority="63519">
      <formula>$B758="Cargado"</formula>
    </cfRule>
  </conditionalFormatting>
  <conditionalFormatting sqref="F759:K759">
    <cfRule type="expression" dxfId="2295" priority="63467">
      <formula>$B759="Arribado"</formula>
    </cfRule>
    <cfRule type="expression" dxfId="2302" priority="63460">
      <formula>$B759="Liberado"</formula>
    </cfRule>
    <cfRule type="expression" dxfId="2301" priority="63461">
      <formula>$B759="Descargado"</formula>
    </cfRule>
    <cfRule type="expression" dxfId="2299" priority="63463">
      <formula>$B759="Cargado"</formula>
    </cfRule>
    <cfRule type="expression" dxfId="2300" priority="63462">
      <formula>$B759="Frontera"</formula>
    </cfRule>
    <cfRule type="expression" dxfId="2298" priority="63464">
      <formula>$B759="Cancelado"</formula>
    </cfRule>
    <cfRule type="expression" dxfId="2" priority="63465">
      <formula>$B759="Confirmado"</formula>
    </cfRule>
    <cfRule type="expression" dxfId="2296" priority="63466">
      <formula>$B759="Solicitado"</formula>
    </cfRule>
  </conditionalFormatting>
  <conditionalFormatting sqref="F761:K762">
    <cfRule type="expression" dxfId="2295" priority="63411">
      <formula>$B761="Arribado"</formula>
    </cfRule>
    <cfRule type="expression" dxfId="2" priority="63409">
      <formula>$B761="Confirmado"</formula>
    </cfRule>
    <cfRule type="expression" dxfId="2298" priority="63408">
      <formula>$B761="Cancelado"</formula>
    </cfRule>
    <cfRule type="expression" dxfId="2299" priority="63407">
      <formula>$B761="Cargado"</formula>
    </cfRule>
    <cfRule type="expression" dxfId="2300" priority="63406">
      <formula>$B761="Frontera"</formula>
    </cfRule>
    <cfRule type="expression" dxfId="2301" priority="63405">
      <formula>$B761="Descargado"</formula>
    </cfRule>
    <cfRule type="expression" dxfId="2302" priority="63404">
      <formula>$B761="Liberado"</formula>
    </cfRule>
    <cfRule type="expression" dxfId="2296" priority="63410">
      <formula>$B761="Solicitado"</formula>
    </cfRule>
  </conditionalFormatting>
  <conditionalFormatting sqref="F1238:K1238 M1238:U1238 C1238">
    <cfRule type="expression" dxfId="2298" priority="38872">
      <formula>$B1238="Cancelado"</formula>
    </cfRule>
    <cfRule type="expression" dxfId="2" priority="38873">
      <formula>$B1238="Confirmado"</formula>
    </cfRule>
    <cfRule type="expression" dxfId="2296" priority="38874">
      <formula>$B1238="Solicitado"</formula>
    </cfRule>
    <cfRule type="expression" dxfId="2302" priority="38868">
      <formula>$B1238="Liberado"</formula>
    </cfRule>
    <cfRule type="expression" dxfId="2295" priority="38875">
      <formula>$B1238="Arribado"</formula>
    </cfRule>
    <cfRule type="expression" dxfId="2301" priority="38869">
      <formula>$B1238="Descargado"</formula>
    </cfRule>
    <cfRule type="expression" dxfId="2300" priority="38870">
      <formula>$B1238="Frontera"</formula>
    </cfRule>
    <cfRule type="expression" dxfId="2299" priority="38871">
      <formula>$B1238="Cargado"</formula>
    </cfRule>
  </conditionalFormatting>
  <conditionalFormatting sqref="F1239:K1239 M1239:U1239 C1239">
    <cfRule type="expression" dxfId="2299" priority="38983">
      <formula>$B1239="Cargado"</formula>
    </cfRule>
    <cfRule type="expression" dxfId="2298" priority="38984">
      <formula>$B1239="Cancelado"</formula>
    </cfRule>
    <cfRule type="expression" dxfId="2300" priority="38982">
      <formula>$B1239="Frontera"</formula>
    </cfRule>
    <cfRule type="expression" dxfId="2" priority="38985">
      <formula>$B1239="Confirmado"</formula>
    </cfRule>
    <cfRule type="expression" dxfId="2302" priority="38980">
      <formula>$B1239="Liberado"</formula>
    </cfRule>
    <cfRule type="expression" dxfId="2295" priority="38987">
      <formula>$B1239="Arribado"</formula>
    </cfRule>
    <cfRule type="expression" dxfId="2296" priority="38986">
      <formula>$B1239="Solicitado"</formula>
    </cfRule>
    <cfRule type="expression" dxfId="2301" priority="38981">
      <formula>$B1239="Descargado"</formula>
    </cfRule>
  </conditionalFormatting>
  <conditionalFormatting sqref="F1240:K1240 M1240:U1240 C1240">
    <cfRule type="expression" dxfId="2299" priority="38823">
      <formula>$B1240="Cargado"</formula>
    </cfRule>
    <cfRule type="expression" dxfId="2302" priority="38820">
      <formula>$B1240="Liberado"</formula>
    </cfRule>
    <cfRule type="expression" dxfId="2301" priority="38821">
      <formula>$B1240="Descargado"</formula>
    </cfRule>
    <cfRule type="expression" dxfId="2300" priority="38822">
      <formula>$B1240="Frontera"</formula>
    </cfRule>
    <cfRule type="expression" dxfId="2298" priority="38824">
      <formula>$B1240="Cancelado"</formula>
    </cfRule>
    <cfRule type="expression" dxfId="2" priority="38825">
      <formula>$B1240="Confirmado"</formula>
    </cfRule>
    <cfRule type="expression" dxfId="2295" priority="38827">
      <formula>$B1240="Arribado"</formula>
    </cfRule>
    <cfRule type="expression" dxfId="2296" priority="38826">
      <formula>$B1240="Solicitado"</formula>
    </cfRule>
  </conditionalFormatting>
  <conditionalFormatting sqref="F1241:K1241 M1241:U1241 C1241">
    <cfRule type="expression" dxfId="2295" priority="38939">
      <formula>$B1241="Arribado"</formula>
    </cfRule>
    <cfRule type="expression" dxfId="2296" priority="38938">
      <formula>$B1241="Solicitado"</formula>
    </cfRule>
    <cfRule type="expression" dxfId="2300" priority="38934">
      <formula>$B1241="Frontera"</formula>
    </cfRule>
    <cfRule type="expression" dxfId="2" priority="38937">
      <formula>$B1241="Confirmado"</formula>
    </cfRule>
    <cfRule type="expression" dxfId="2298" priority="38936">
      <formula>$B1241="Cancelado"</formula>
    </cfRule>
    <cfRule type="expression" dxfId="2299" priority="38935">
      <formula>$B1241="Cargado"</formula>
    </cfRule>
    <cfRule type="expression" dxfId="2301" priority="38933">
      <formula>$B1241="Descargado"</formula>
    </cfRule>
    <cfRule type="expression" dxfId="2302" priority="38932">
      <formula>$B1241="Liberado"</formula>
    </cfRule>
  </conditionalFormatting>
  <conditionalFormatting sqref="F1242:K1242 M1242:U1242 C1242">
    <cfRule type="expression" dxfId="2298" priority="38776">
      <formula>$B1242="Cancelado"</formula>
    </cfRule>
    <cfRule type="expression" dxfId="2" priority="38777">
      <formula>$B1242="Confirmado"</formula>
    </cfRule>
    <cfRule type="expression" dxfId="2295" priority="38779">
      <formula>$B1242="Arribado"</formula>
    </cfRule>
    <cfRule type="expression" dxfId="2299" priority="38775">
      <formula>$B1242="Cargado"</formula>
    </cfRule>
    <cfRule type="expression" dxfId="2302" priority="38772">
      <formula>$B1242="Liberado"</formula>
    </cfRule>
    <cfRule type="expression" dxfId="2301" priority="38773">
      <formula>$B1242="Descargado"</formula>
    </cfRule>
    <cfRule type="expression" dxfId="2300" priority="38774">
      <formula>$B1242="Frontera"</formula>
    </cfRule>
    <cfRule type="expression" dxfId="2296" priority="38778">
      <formula>$B1242="Solicitado"</formula>
    </cfRule>
  </conditionalFormatting>
  <conditionalFormatting sqref="F1243:K1243 C1243:C1246 F1244:H1246 J1244:K1246 I1244:I1247 M1243:U1246">
    <cfRule type="expression" dxfId="2299" priority="38679">
      <formula>$B1243="Cargado"</formula>
    </cfRule>
    <cfRule type="expression" dxfId="2300" priority="38678">
      <formula>$B1243="Frontera"</formula>
    </cfRule>
    <cfRule type="expression" dxfId="2296" priority="38682">
      <formula>$B1243="Solicitado"</formula>
    </cfRule>
    <cfRule type="expression" dxfId="2302" priority="38676">
      <formula>$B1243="Liberado"</formula>
    </cfRule>
    <cfRule type="expression" dxfId="2301" priority="38677">
      <formula>$B1243="Descargado"</formula>
    </cfRule>
    <cfRule type="expression" dxfId="2" priority="38681">
      <formula>$B1243="Confirmado"</formula>
    </cfRule>
    <cfRule type="expression" dxfId="2295" priority="38683">
      <formula>$B1243="Arribado"</formula>
    </cfRule>
    <cfRule type="expression" dxfId="2298" priority="38680">
      <formula>$B1243="Cancelado"</formula>
    </cfRule>
  </conditionalFormatting>
  <conditionalFormatting sqref="F1252:K1252 M1252:U1252 C1252">
    <cfRule type="expression" dxfId="2301" priority="38565">
      <formula>$B1252="Descargado"</formula>
    </cfRule>
    <cfRule type="expression" dxfId="2299" priority="38567">
      <formula>$B1252="Cargado"</formula>
    </cfRule>
    <cfRule type="expression" dxfId="2298" priority="38568">
      <formula>$B1252="Cancelado"</formula>
    </cfRule>
    <cfRule type="expression" dxfId="2296" priority="38570">
      <formula>$B1252="Solicitado"</formula>
    </cfRule>
    <cfRule type="expression" dxfId="2295" priority="38571">
      <formula>$B1252="Arribado"</formula>
    </cfRule>
    <cfRule type="expression" dxfId="2" priority="38569">
      <formula>$B1252="Confirmado"</formula>
    </cfRule>
    <cfRule type="expression" dxfId="2302" priority="38564">
      <formula>$B1252="Liberado"</formula>
    </cfRule>
    <cfRule type="expression" dxfId="2300" priority="38566">
      <formula>$B1252="Frontera"</formula>
    </cfRule>
  </conditionalFormatting>
  <conditionalFormatting sqref="F1253:K1253 M1253:U1253 C1253 C1255:C1257 M1255:U1257 F1255:K1257">
    <cfRule type="expression" dxfId="2302" priority="37228">
      <formula>$B1253="Liberado"</formula>
    </cfRule>
    <cfRule type="expression" dxfId="2301" priority="37229">
      <formula>$B1253="Descargado"</formula>
    </cfRule>
    <cfRule type="expression" dxfId="2300" priority="37230">
      <formula>$B1253="Frontera"</formula>
    </cfRule>
    <cfRule type="expression" dxfId="2299" priority="37231">
      <formula>$B1253="Cargado"</formula>
    </cfRule>
    <cfRule type="expression" dxfId="2298" priority="37232">
      <formula>$B1253="Cancelado"</formula>
    </cfRule>
    <cfRule type="expression" dxfId="2" priority="37233">
      <formula>$B1253="Confirmado"</formula>
    </cfRule>
    <cfRule type="expression" dxfId="2295" priority="37235">
      <formula>$B1253="Arribado"</formula>
    </cfRule>
    <cfRule type="expression" dxfId="2296" priority="37234">
      <formula>$B1253="Solicitado"</formula>
    </cfRule>
  </conditionalFormatting>
  <conditionalFormatting sqref="F1274:K1274 M1274:U1274 C1274">
    <cfRule type="expression" dxfId="2302" priority="38468">
      <formula>$B1274="Liberado"</formula>
    </cfRule>
    <cfRule type="expression" dxfId="2295" priority="38475">
      <formula>$B1274="Arribado"</formula>
    </cfRule>
    <cfRule type="expression" dxfId="2" priority="38473">
      <formula>$B1274="Confirmado"</formula>
    </cfRule>
    <cfRule type="expression" dxfId="2298" priority="38472">
      <formula>$B1274="Cancelado"</formula>
    </cfRule>
    <cfRule type="expression" dxfId="2299" priority="38471">
      <formula>$B1274="Cargado"</formula>
    </cfRule>
    <cfRule type="expression" dxfId="2300" priority="38470">
      <formula>$B1274="Frontera"</formula>
    </cfRule>
    <cfRule type="expression" dxfId="2301" priority="38469">
      <formula>$B1274="Descargado"</formula>
    </cfRule>
    <cfRule type="expression" dxfId="2296" priority="38474">
      <formula>$B1274="Solicitado"</formula>
    </cfRule>
  </conditionalFormatting>
  <conditionalFormatting sqref="F1275:K1278 M1275:U1278 C1275:C1278">
    <cfRule type="expression" dxfId="2299" priority="38423">
      <formula>$B1275="Cargado"</formula>
    </cfRule>
    <cfRule type="expression" dxfId="2295" priority="38427">
      <formula>$B1275="Arribado"</formula>
    </cfRule>
    <cfRule type="expression" dxfId="2" priority="38425">
      <formula>$B1275="Confirmado"</formula>
    </cfRule>
    <cfRule type="expression" dxfId="2302" priority="38420">
      <formula>$B1275="Liberado"</formula>
    </cfRule>
    <cfRule type="expression" dxfId="2301" priority="38421">
      <formula>$B1275="Descargado"</formula>
    </cfRule>
    <cfRule type="expression" dxfId="2300" priority="38422">
      <formula>$B1275="Frontera"</formula>
    </cfRule>
    <cfRule type="expression" dxfId="2298" priority="38424">
      <formula>$B1275="Cancelado"</formula>
    </cfRule>
    <cfRule type="expression" dxfId="2296" priority="38426">
      <formula>$B1275="Solicitado"</formula>
    </cfRule>
  </conditionalFormatting>
  <conditionalFormatting sqref="F1279:K1279 M1279:U1279 C1279">
    <cfRule type="expression" dxfId="2302" priority="38372">
      <formula>$B1279="Liberado"</formula>
    </cfRule>
    <cfRule type="expression" dxfId="2301" priority="38373">
      <formula>$B1279="Descargado"</formula>
    </cfRule>
    <cfRule type="expression" dxfId="2299" priority="38375">
      <formula>$B1279="Cargado"</formula>
    </cfRule>
    <cfRule type="expression" dxfId="2298" priority="38376">
      <formula>$B1279="Cancelado"</formula>
    </cfRule>
    <cfRule type="expression" dxfId="2" priority="38377">
      <formula>$B1279="Confirmado"</formula>
    </cfRule>
    <cfRule type="expression" dxfId="2296" priority="38378">
      <formula>$B1279="Solicitado"</formula>
    </cfRule>
    <cfRule type="expression" dxfId="2295" priority="38379">
      <formula>$B1279="Arribado"</formula>
    </cfRule>
    <cfRule type="expression" dxfId="2300" priority="38374">
      <formula>$B1279="Frontera"</formula>
    </cfRule>
  </conditionalFormatting>
  <conditionalFormatting sqref="F1286:K1287 M1286:U1287 C1286:C1287">
    <cfRule type="expression" dxfId="2298" priority="38296">
      <formula>$B1286="Cancelado"</formula>
    </cfRule>
    <cfRule type="expression" dxfId="2299" priority="38295">
      <formula>$B1286="Cargado"</formula>
    </cfRule>
    <cfRule type="expression" dxfId="2300" priority="38294">
      <formula>$B1286="Frontera"</formula>
    </cfRule>
    <cfRule type="expression" dxfId="2301" priority="38293">
      <formula>$B1286="Descargado"</formula>
    </cfRule>
    <cfRule type="expression" dxfId="2302" priority="38292">
      <formula>$B1286="Liberado"</formula>
    </cfRule>
    <cfRule type="expression" dxfId="2295" priority="38299">
      <formula>$B1286="Arribado"</formula>
    </cfRule>
    <cfRule type="expression" dxfId="2" priority="38297">
      <formula>$B1286="Confirmado"</formula>
    </cfRule>
    <cfRule type="expression" dxfId="2296" priority="38298">
      <formula>$B1286="Solicitado"</formula>
    </cfRule>
  </conditionalFormatting>
  <conditionalFormatting sqref="F1292:K1292 M1292:U1292 C1292 I1293:I1295">
    <cfRule type="expression" dxfId="2" priority="38177">
      <formula>$B1292="Confirmado"</formula>
    </cfRule>
    <cfRule type="expression" dxfId="2298" priority="38176">
      <formula>$B1292="Cancelado"</formula>
    </cfRule>
    <cfRule type="expression" dxfId="2299" priority="38175">
      <formula>$B1292="Cargado"</formula>
    </cfRule>
    <cfRule type="expression" dxfId="2300" priority="38174">
      <formula>$B1292="Frontera"</formula>
    </cfRule>
    <cfRule type="expression" dxfId="2301" priority="38173">
      <formula>$B1292="Descargado"</formula>
    </cfRule>
    <cfRule type="expression" dxfId="2302" priority="38172">
      <formula>$B1292="Liberado"</formula>
    </cfRule>
    <cfRule type="expression" dxfId="2296" priority="38178">
      <formula>$B1292="Solicitado"</formula>
    </cfRule>
    <cfRule type="expression" dxfId="2295" priority="38179">
      <formula>$B1292="Arribado"</formula>
    </cfRule>
  </conditionalFormatting>
  <conditionalFormatting sqref="F263:S263">
    <cfRule type="expression" dxfId="2301" priority="68981">
      <formula>$B263="Descargado"</formula>
    </cfRule>
    <cfRule type="expression" dxfId="2299" priority="68983">
      <formula>$B263="Cargado"</formula>
    </cfRule>
    <cfRule type="expression" dxfId="2298" priority="68984">
      <formula>$B263="Cancelado"</formula>
    </cfRule>
    <cfRule type="expression" dxfId="2" priority="68985">
      <formula>$B263="Confirmado"</formula>
    </cfRule>
    <cfRule type="expression" dxfId="2296" priority="68986">
      <formula>$B263="Solicitado"</formula>
    </cfRule>
    <cfRule type="expression" dxfId="2295" priority="68987">
      <formula>$B263="Arribado"</formula>
    </cfRule>
    <cfRule type="expression" dxfId="2300" priority="68982">
      <formula>$B263="Frontera"</formula>
    </cfRule>
  </conditionalFormatting>
  <conditionalFormatting sqref="F272:S272">
    <cfRule type="expression" dxfId="2298" priority="68768">
      <formula>$B272="Cancelado"</formula>
    </cfRule>
    <cfRule type="expression" dxfId="2299" priority="68767">
      <formula>$B272="Cargado"</formula>
    </cfRule>
    <cfRule type="expression" dxfId="2301" priority="68765">
      <formula>$B272="Descargado"</formula>
    </cfRule>
    <cfRule type="expression" dxfId="2" priority="68769">
      <formula>$B272="Confirmado"</formula>
    </cfRule>
    <cfRule type="expression" dxfId="2296" priority="68770">
      <formula>$B272="Solicitado"</formula>
    </cfRule>
    <cfRule type="expression" dxfId="2300" priority="68766">
      <formula>$B272="Frontera"</formula>
    </cfRule>
    <cfRule type="expression" dxfId="2295" priority="68771">
      <formula>$B272="Arribado"</formula>
    </cfRule>
  </conditionalFormatting>
  <conditionalFormatting sqref="F279:S279">
    <cfRule type="expression" dxfId="2" priority="68713">
      <formula>$B279="Confirmado"</formula>
    </cfRule>
    <cfRule type="expression" dxfId="2301" priority="68709">
      <formula>$B279="Descargado"</formula>
    </cfRule>
    <cfRule type="expression" dxfId="2300" priority="68710">
      <formula>$B279="Frontera"</formula>
    </cfRule>
    <cfRule type="expression" dxfId="2296" priority="68714">
      <formula>$B279="Solicitado"</formula>
    </cfRule>
    <cfRule type="expression" dxfId="2299" priority="68711">
      <formula>$B279="Cargado"</formula>
    </cfRule>
    <cfRule type="expression" dxfId="2298" priority="68712">
      <formula>$B279="Cancelado"</formula>
    </cfRule>
    <cfRule type="expression" dxfId="2295" priority="68715">
      <formula>$B279="Arribado"</formula>
    </cfRule>
  </conditionalFormatting>
  <conditionalFormatting sqref="F233:U272">
    <cfRule type="expression" dxfId="2302" priority="68660">
      <formula>$B233="Liberado"</formula>
    </cfRule>
  </conditionalFormatting>
  <conditionalFormatting sqref="F260:U260">
    <cfRule type="expression" dxfId="2298" priority="69048">
      <formula>$B260="Cancelado"</formula>
    </cfRule>
    <cfRule type="expression" dxfId="2" priority="69049">
      <formula>$B260="Confirmado"</formula>
    </cfRule>
    <cfRule type="expression" dxfId="2295" priority="69051">
      <formula>$B260="Arribado"</formula>
    </cfRule>
    <cfRule type="expression" dxfId="2296" priority="69050">
      <formula>$B260="Solicitado"</formula>
    </cfRule>
    <cfRule type="expression" dxfId="2301" priority="69045">
      <formula>$B260="Descargado"</formula>
    </cfRule>
    <cfRule type="expression" dxfId="2300" priority="69046">
      <formula>$B260="Frontera"</formula>
    </cfRule>
    <cfRule type="expression" dxfId="2299" priority="69047">
      <formula>$B260="Cargado"</formula>
    </cfRule>
  </conditionalFormatting>
  <conditionalFormatting sqref="F261:U262">
    <cfRule type="expression" dxfId="2301" priority="69021">
      <formula>$B261="Descargado"</formula>
    </cfRule>
    <cfRule type="expression" dxfId="2295" priority="69027">
      <formula>$B261="Arribado"</formula>
    </cfRule>
    <cfRule type="expression" dxfId="2296" priority="69026">
      <formula>$B261="Solicitado"</formula>
    </cfRule>
    <cfRule type="expression" dxfId="2298" priority="69024">
      <formula>$B261="Cancelado"</formula>
    </cfRule>
    <cfRule type="expression" dxfId="2299" priority="69023">
      <formula>$B261="Cargado"</formula>
    </cfRule>
    <cfRule type="expression" dxfId="2300" priority="69022">
      <formula>$B261="Frontera"</formula>
    </cfRule>
    <cfRule type="expression" dxfId="2" priority="69025">
      <formula>$B261="Confirmado"</formula>
    </cfRule>
  </conditionalFormatting>
  <conditionalFormatting sqref="F264:U264">
    <cfRule type="expression" dxfId="2299" priority="68959">
      <formula>$B264="Cargado"</formula>
    </cfRule>
    <cfRule type="expression" dxfId="2295" priority="68963">
      <formula>$B264="Arribado"</formula>
    </cfRule>
    <cfRule type="expression" dxfId="2296" priority="68962">
      <formula>$B264="Solicitado"</formula>
    </cfRule>
    <cfRule type="expression" dxfId="2" priority="68961">
      <formula>$B264="Confirmado"</formula>
    </cfRule>
    <cfRule type="expression" dxfId="2298" priority="68960">
      <formula>$B264="Cancelado"</formula>
    </cfRule>
    <cfRule type="expression" dxfId="2300" priority="68958">
      <formula>$B264="Frontera"</formula>
    </cfRule>
    <cfRule type="expression" dxfId="2301" priority="68957">
      <formula>$B264="Descargado"</formula>
    </cfRule>
  </conditionalFormatting>
  <conditionalFormatting sqref="F268:U268">
    <cfRule type="expression" dxfId="2295" priority="68907">
      <formula>$B268="Arribado"</formula>
    </cfRule>
    <cfRule type="expression" dxfId="2296" priority="68906">
      <formula>$B268="Solicitado"</formula>
    </cfRule>
    <cfRule type="expression" dxfId="2" priority="68905">
      <formula>$B268="Confirmado"</formula>
    </cfRule>
    <cfRule type="expression" dxfId="2298" priority="68904">
      <formula>$B268="Cancelado"</formula>
    </cfRule>
    <cfRule type="expression" dxfId="2299" priority="68903">
      <formula>$B268="Cargado"</formula>
    </cfRule>
    <cfRule type="expression" dxfId="2301" priority="68901">
      <formula>$B268="Descargado"</formula>
    </cfRule>
    <cfRule type="expression" dxfId="2300" priority="68902">
      <formula>$B268="Frontera"</formula>
    </cfRule>
  </conditionalFormatting>
  <conditionalFormatting sqref="F273:U273">
    <cfRule type="expression" dxfId="2298" priority="68816">
      <formula>$B273="Cancelado"</formula>
    </cfRule>
    <cfRule type="expression" dxfId="2" priority="68817">
      <formula>$B273="Confirmado"</formula>
    </cfRule>
    <cfRule type="expression" dxfId="2296" priority="68818">
      <formula>$B273="Solicitado"</formula>
    </cfRule>
    <cfRule type="expression" dxfId="2295" priority="68819">
      <formula>$B273="Arribado"</formula>
    </cfRule>
    <cfRule type="expression" dxfId="2301" priority="68813">
      <formula>$B273="Descargado"</formula>
    </cfRule>
    <cfRule type="expression" dxfId="2300" priority="68814">
      <formula>$B273="Frontera"</formula>
    </cfRule>
    <cfRule type="expression" dxfId="2299" priority="68815">
      <formula>$B273="Cargado"</formula>
    </cfRule>
  </conditionalFormatting>
  <conditionalFormatting sqref="F275:U275">
    <cfRule type="expression" dxfId="2300" priority="68854">
      <formula>$B275="Frontera"</formula>
    </cfRule>
    <cfRule type="expression" dxfId="2299" priority="68855">
      <formula>$B275="Cargado"</formula>
    </cfRule>
    <cfRule type="expression" dxfId="2298" priority="68856">
      <formula>$B275="Cancelado"</formula>
    </cfRule>
    <cfRule type="expression" dxfId="2" priority="68857">
      <formula>$B275="Confirmado"</formula>
    </cfRule>
    <cfRule type="expression" dxfId="2296" priority="68858">
      <formula>$B275="Solicitado"</formula>
    </cfRule>
    <cfRule type="expression" dxfId="2301" priority="68853">
      <formula>$B275="Descargado"</formula>
    </cfRule>
    <cfRule type="expression" dxfId="2295" priority="68859">
      <formula>$B275="Arribado"</formula>
    </cfRule>
  </conditionalFormatting>
  <conditionalFormatting sqref="F276:U278">
    <cfRule type="expression" dxfId="2299" priority="68743">
      <formula>$B276="Cargado"</formula>
    </cfRule>
    <cfRule type="expression" dxfId="2300" priority="68742">
      <formula>$B276="Frontera"</formula>
    </cfRule>
    <cfRule type="expression" dxfId="2301" priority="68741">
      <formula>$B276="Descargado"</formula>
    </cfRule>
    <cfRule type="expression" dxfId="2295" priority="68747">
      <formula>$B276="Arribado"</formula>
    </cfRule>
    <cfRule type="expression" dxfId="2296" priority="68746">
      <formula>$B276="Solicitado"</formula>
    </cfRule>
    <cfRule type="expression" dxfId="2" priority="68745">
      <formula>$B276="Confirmado"</formula>
    </cfRule>
    <cfRule type="expression" dxfId="2298" priority="68744">
      <formula>$B276="Cancelado"</formula>
    </cfRule>
  </conditionalFormatting>
  <conditionalFormatting sqref="F288:U288">
    <cfRule type="expression" dxfId="2296" priority="68626">
      <formula>$B288="Solicitado"</formula>
    </cfRule>
    <cfRule type="expression" dxfId="2" priority="68625">
      <formula>$B288="Confirmado"</formula>
    </cfRule>
    <cfRule type="expression" dxfId="2299" priority="68623">
      <formula>$B288="Cargado"</formula>
    </cfRule>
    <cfRule type="expression" dxfId="2298" priority="68624">
      <formula>$B288="Cancelado"</formula>
    </cfRule>
    <cfRule type="expression" dxfId="2295" priority="68627">
      <formula>$B288="Arribado"</formula>
    </cfRule>
    <cfRule type="expression" dxfId="2300" priority="68622">
      <formula>$B288="Frontera"</formula>
    </cfRule>
    <cfRule type="expression" dxfId="2301" priority="68621">
      <formula>$B288="Descargado"</formula>
    </cfRule>
  </conditionalFormatting>
  <conditionalFormatting sqref="F289:U289">
    <cfRule type="expression" dxfId="2296" priority="68602">
      <formula>$B289="Solicitado"</formula>
    </cfRule>
    <cfRule type="expression" dxfId="2" priority="68601">
      <formula>$B289="Confirmado"</formula>
    </cfRule>
    <cfRule type="expression" dxfId="2298" priority="68600">
      <formula>$B289="Cancelado"</formula>
    </cfRule>
    <cfRule type="expression" dxfId="2299" priority="68599">
      <formula>$B289="Cargado"</formula>
    </cfRule>
    <cfRule type="expression" dxfId="2300" priority="68598">
      <formula>$B289="Frontera"</formula>
    </cfRule>
    <cfRule type="expression" dxfId="2295" priority="68603">
      <formula>$B289="Arribado"</formula>
    </cfRule>
    <cfRule type="expression" dxfId="2301" priority="68597">
      <formula>$B289="Descargado"</formula>
    </cfRule>
  </conditionalFormatting>
  <conditionalFormatting sqref="H71">
    <cfRule type="expression" dxfId="2298" priority="70648">
      <formula>$B71="Cancelado"</formula>
    </cfRule>
    <cfRule type="expression" dxfId="2299" priority="70647">
      <formula>$B71="Cargado"</formula>
    </cfRule>
    <cfRule type="expression" dxfId="2300" priority="70646">
      <formula>$B71="Frontera"</formula>
    </cfRule>
    <cfRule type="expression" dxfId="2301" priority="70645">
      <formula>$B71="Descargado"</formula>
    </cfRule>
    <cfRule type="expression" dxfId="2295" priority="70651">
      <formula>$B71="Arribado"</formula>
    </cfRule>
    <cfRule type="expression" dxfId="2296" priority="70650">
      <formula>$B71="Solicitado"</formula>
    </cfRule>
    <cfRule type="expression" dxfId="2" priority="70649">
      <formula>$B71="Confirmado"</formula>
    </cfRule>
  </conditionalFormatting>
  <conditionalFormatting sqref="H72:H76">
    <cfRule type="expression" dxfId="2" priority="70577">
      <formula>$B72="Confirmado"</formula>
    </cfRule>
    <cfRule type="expression" dxfId="2300" priority="70574">
      <formula>$B72="Frontera"</formula>
    </cfRule>
    <cfRule type="expression" dxfId="2295" priority="70579">
      <formula>$B72="Arribado"</formula>
    </cfRule>
    <cfRule type="expression" dxfId="2296" priority="70578">
      <formula>$B72="Solicitado"</formula>
    </cfRule>
    <cfRule type="expression" dxfId="2299" priority="70575">
      <formula>$B72="Cargado"</formula>
    </cfRule>
    <cfRule type="expression" dxfId="2298" priority="70576">
      <formula>$B72="Cancelado"</formula>
    </cfRule>
    <cfRule type="expression" dxfId="2301" priority="70573">
      <formula>$B72="Descargado"</formula>
    </cfRule>
  </conditionalFormatting>
  <conditionalFormatting sqref="H77">
    <cfRule type="expression" dxfId="2298" priority="70504">
      <formula>$B77="Cancelado"</formula>
    </cfRule>
    <cfRule type="expression" dxfId="2299" priority="70503">
      <formula>$B77="Cargado"</formula>
    </cfRule>
    <cfRule type="expression" dxfId="2301" priority="70501">
      <formula>$B77="Descargado"</formula>
    </cfRule>
    <cfRule type="expression" dxfId="2295" priority="70507">
      <formula>$B77="Arribado"</formula>
    </cfRule>
    <cfRule type="expression" dxfId="2296" priority="70506">
      <formula>$B77="Solicitado"</formula>
    </cfRule>
    <cfRule type="expression" dxfId="2300" priority="70502">
      <formula>$B77="Frontera"</formula>
    </cfRule>
    <cfRule type="expression" dxfId="2" priority="70505">
      <formula>$B77="Confirmado"</formula>
    </cfRule>
  </conditionalFormatting>
  <conditionalFormatting sqref="H78:H79">
    <cfRule type="expression" dxfId="2296" priority="70362">
      <formula>$B78="Solicitado"</formula>
    </cfRule>
    <cfRule type="expression" dxfId="2299" priority="70359">
      <formula>$B78="Cargado"</formula>
    </cfRule>
    <cfRule type="expression" dxfId="2300" priority="70358">
      <formula>$B78="Frontera"</formula>
    </cfRule>
    <cfRule type="expression" dxfId="2301" priority="70357">
      <formula>$B78="Descargado"</formula>
    </cfRule>
    <cfRule type="expression" dxfId="2" priority="70361">
      <formula>$B78="Confirmado"</formula>
    </cfRule>
    <cfRule type="expression" dxfId="2298" priority="70360">
      <formula>$B78="Cancelado"</formula>
    </cfRule>
    <cfRule type="expression" dxfId="2295" priority="70363">
      <formula>$B78="Arribado"</formula>
    </cfRule>
  </conditionalFormatting>
  <conditionalFormatting sqref="H80:H81">
    <cfRule type="expression" dxfId="2296" priority="70290">
      <formula>$B80="Solicitado"</formula>
    </cfRule>
    <cfRule type="expression" dxfId="2298" priority="70288">
      <formula>$B80="Cancelado"</formula>
    </cfRule>
    <cfRule type="expression" dxfId="2" priority="70289">
      <formula>$B80="Confirmado"</formula>
    </cfRule>
    <cfRule type="expression" dxfId="2301" priority="70285">
      <formula>$B80="Descargado"</formula>
    </cfRule>
    <cfRule type="expression" dxfId="2299" priority="70287">
      <formula>$B80="Cargado"</formula>
    </cfRule>
    <cfRule type="expression" dxfId="2300" priority="70286">
      <formula>$B80="Frontera"</formula>
    </cfRule>
    <cfRule type="expression" dxfId="2295" priority="70291">
      <formula>$B80="Arribado"</formula>
    </cfRule>
  </conditionalFormatting>
  <conditionalFormatting sqref="H82">
    <cfRule type="expression" dxfId="2301" priority="70429">
      <formula>$B82="Descargado"</formula>
    </cfRule>
    <cfRule type="expression" dxfId="2300" priority="70430">
      <formula>$B82="Frontera"</formula>
    </cfRule>
    <cfRule type="expression" dxfId="2" priority="70433">
      <formula>$B82="Confirmado"</formula>
    </cfRule>
    <cfRule type="expression" dxfId="2296" priority="70434">
      <formula>$B82="Solicitado"</formula>
    </cfRule>
    <cfRule type="expression" dxfId="2299" priority="70431">
      <formula>$B82="Cargado"</formula>
    </cfRule>
    <cfRule type="expression" dxfId="2295" priority="70435">
      <formula>$B82="Arribado"</formula>
    </cfRule>
    <cfRule type="expression" dxfId="2298" priority="70432">
      <formula>$B82="Cancelado"</formula>
    </cfRule>
  </conditionalFormatting>
  <conditionalFormatting sqref="H83">
    <cfRule type="expression" dxfId="2296" priority="70218">
      <formula>$B83="Solicitado"</formula>
    </cfRule>
    <cfRule type="expression" dxfId="2" priority="70217">
      <formula>$B83="Confirmado"</formula>
    </cfRule>
    <cfRule type="expression" dxfId="2298" priority="70216">
      <formula>$B83="Cancelado"</formula>
    </cfRule>
    <cfRule type="expression" dxfId="2299" priority="70215">
      <formula>$B83="Cargado"</formula>
    </cfRule>
    <cfRule type="expression" dxfId="2301" priority="70213">
      <formula>$B83="Descargado"</formula>
    </cfRule>
    <cfRule type="expression" dxfId="2300" priority="70214">
      <formula>$B83="Frontera"</formula>
    </cfRule>
    <cfRule type="expression" dxfId="2295" priority="70219">
      <formula>$B83="Arribado"</formula>
    </cfRule>
  </conditionalFormatting>
  <conditionalFormatting sqref="H84:H93">
    <cfRule type="expression" dxfId="2295" priority="70147">
      <formula>$B84="Arribado"</formula>
    </cfRule>
    <cfRule type="expression" dxfId="2" priority="70145">
      <formula>$B84="Confirmado"</formula>
    </cfRule>
    <cfRule type="expression" dxfId="2298" priority="70144">
      <formula>$B84="Cancelado"</formula>
    </cfRule>
    <cfRule type="expression" dxfId="2299" priority="70143">
      <formula>$B84="Cargado"</formula>
    </cfRule>
    <cfRule type="expression" dxfId="2296" priority="70146">
      <formula>$B84="Solicitado"</formula>
    </cfRule>
    <cfRule type="expression" dxfId="2301" priority="70141">
      <formula>$B84="Descargado"</formula>
    </cfRule>
    <cfRule type="expression" dxfId="2300" priority="70142">
      <formula>$B84="Frontera"</formula>
    </cfRule>
  </conditionalFormatting>
  <conditionalFormatting sqref="H94">
    <cfRule type="expression" dxfId="2299" priority="70071">
      <formula>$B94="Cargado"</formula>
    </cfRule>
    <cfRule type="expression" dxfId="2301" priority="70069">
      <formula>$B94="Descargado"</formula>
    </cfRule>
    <cfRule type="expression" dxfId="2300" priority="70070">
      <formula>$B94="Frontera"</formula>
    </cfRule>
    <cfRule type="expression" dxfId="2298" priority="70072">
      <formula>$B94="Cancelado"</formula>
    </cfRule>
    <cfRule type="expression" dxfId="2" priority="70073">
      <formula>$B94="Confirmado"</formula>
    </cfRule>
    <cfRule type="expression" dxfId="2295" priority="70075">
      <formula>$B94="Arribado"</formula>
    </cfRule>
    <cfRule type="expression" dxfId="2296" priority="70074">
      <formula>$B94="Solicitado"</formula>
    </cfRule>
  </conditionalFormatting>
  <conditionalFormatting sqref="H104:H107">
    <cfRule type="expression" dxfId="2298" priority="70000">
      <formula>$B104="Cancelado"</formula>
    </cfRule>
    <cfRule type="expression" dxfId="2" priority="70001">
      <formula>$B104="Confirmado"</formula>
    </cfRule>
    <cfRule type="expression" dxfId="2296" priority="70002">
      <formula>$B104="Solicitado"</formula>
    </cfRule>
    <cfRule type="expression" dxfId="2295" priority="70003">
      <formula>$B104="Arribado"</formula>
    </cfRule>
    <cfRule type="expression" dxfId="2301" priority="69997">
      <formula>$B104="Descargado"</formula>
    </cfRule>
    <cfRule type="expression" dxfId="2300" priority="69998">
      <formula>$B104="Frontera"</formula>
    </cfRule>
    <cfRule type="expression" dxfId="2299" priority="69999">
      <formula>$B104="Cargado"</formula>
    </cfRule>
  </conditionalFormatting>
  <conditionalFormatting sqref="H108">
    <cfRule type="expression" dxfId="2300" priority="69774">
      <formula>$B108="Frontera"</formula>
    </cfRule>
    <cfRule type="expression" dxfId="2301" priority="69773">
      <formula>$B108="Descargado"</formula>
    </cfRule>
    <cfRule type="expression" dxfId="2299" priority="69775">
      <formula>$B108="Cargado"</formula>
    </cfRule>
    <cfRule type="expression" dxfId="2298" priority="69776">
      <formula>$B108="Cancelado"</formula>
    </cfRule>
    <cfRule type="expression" dxfId="2" priority="69777">
      <formula>$B108="Confirmado"</formula>
    </cfRule>
    <cfRule type="expression" dxfId="2296" priority="69778">
      <formula>$B108="Solicitado"</formula>
    </cfRule>
    <cfRule type="expression" dxfId="2295" priority="69779">
      <formula>$B108="Arribado"</formula>
    </cfRule>
  </conditionalFormatting>
  <conditionalFormatting sqref="H109:H121">
    <cfRule type="expression" dxfId="2295" priority="69707">
      <formula>$B109="Arribado"</formula>
    </cfRule>
    <cfRule type="expression" dxfId="2" priority="69705">
      <formula>$B109="Confirmado"</formula>
    </cfRule>
    <cfRule type="expression" dxfId="2300" priority="69702">
      <formula>$B109="Frontera"</formula>
    </cfRule>
    <cfRule type="expression" dxfId="2298" priority="69704">
      <formula>$B109="Cancelado"</formula>
    </cfRule>
    <cfRule type="expression" dxfId="2299" priority="69703">
      <formula>$B109="Cargado"</formula>
    </cfRule>
    <cfRule type="expression" dxfId="2301" priority="69701">
      <formula>$B109="Descargado"</formula>
    </cfRule>
    <cfRule type="expression" dxfId="2296" priority="69706">
      <formula>$B109="Solicitado"</formula>
    </cfRule>
  </conditionalFormatting>
  <conditionalFormatting sqref="H122">
    <cfRule type="expression" dxfId="2298" priority="69608">
      <formula>$B122="Cancelado"</formula>
    </cfRule>
    <cfRule type="expression" dxfId="2299" priority="69607">
      <formula>$B122="Cargado"</formula>
    </cfRule>
    <cfRule type="expression" dxfId="2300" priority="69606">
      <formula>$B122="Frontera"</formula>
    </cfRule>
    <cfRule type="expression" dxfId="2" priority="69609">
      <formula>$B122="Confirmado"</formula>
    </cfRule>
    <cfRule type="expression" dxfId="2295" priority="69611">
      <formula>$B122="Arribado"</formula>
    </cfRule>
    <cfRule type="expression" dxfId="2301" priority="69605">
      <formula>$B122="Descargado"</formula>
    </cfRule>
    <cfRule type="expression" dxfId="2296" priority="69610">
      <formula>$B122="Solicitado"</formula>
    </cfRule>
  </conditionalFormatting>
  <conditionalFormatting sqref="H123:H134">
    <cfRule type="expression" dxfId="2301" priority="69533">
      <formula>$B123="Descargado"</formula>
    </cfRule>
    <cfRule type="expression" dxfId="2295" priority="69539">
      <formula>$B123="Arribado"</formula>
    </cfRule>
    <cfRule type="expression" dxfId="2" priority="69537">
      <formula>$B123="Confirmado"</formula>
    </cfRule>
    <cfRule type="expression" dxfId="2298" priority="69536">
      <formula>$B123="Cancelado"</formula>
    </cfRule>
    <cfRule type="expression" dxfId="2299" priority="69535">
      <formula>$B123="Cargado"</formula>
    </cfRule>
    <cfRule type="expression" dxfId="2300" priority="69534">
      <formula>$B123="Frontera"</formula>
    </cfRule>
    <cfRule type="expression" dxfId="2296" priority="69538">
      <formula>$B123="Solicitado"</formula>
    </cfRule>
  </conditionalFormatting>
  <conditionalFormatting sqref="H429">
    <cfRule type="expression" dxfId="2300" priority="66918">
      <formula>$B429="Frontera"</formula>
    </cfRule>
    <cfRule type="expression" dxfId="2" priority="66921">
      <formula>$B429="Confirmado"</formula>
    </cfRule>
    <cfRule type="expression" dxfId="2298" priority="66920">
      <formula>$B429="Cancelado"</formula>
    </cfRule>
    <cfRule type="expression" dxfId="2302" priority="66916">
      <formula>$B429="Liberado"</formula>
    </cfRule>
    <cfRule type="expression" dxfId="2301" priority="66917">
      <formula>$B429="Descargado"</formula>
    </cfRule>
    <cfRule type="expression" dxfId="2299" priority="66919">
      <formula>$B429="Cargado"</formula>
    </cfRule>
    <cfRule type="expression" dxfId="2295" priority="66923">
      <formula>$B429="Arribado"</formula>
    </cfRule>
    <cfRule type="expression" dxfId="2296" priority="66922">
      <formula>$B429="Solicitado"</formula>
    </cfRule>
  </conditionalFormatting>
  <conditionalFormatting sqref="H430">
    <cfRule type="expression" dxfId="2" priority="66905">
      <formula>$B430="Confirmado"</formula>
    </cfRule>
    <cfRule type="expression" dxfId="2295" priority="66907">
      <formula>$B430="Arribado"</formula>
    </cfRule>
    <cfRule type="expression" dxfId="2301" priority="66901">
      <formula>$B430="Descargado"</formula>
    </cfRule>
    <cfRule type="expression" dxfId="2296" priority="66906">
      <formula>$B430="Solicitado"</formula>
    </cfRule>
    <cfRule type="expression" dxfId="2298" priority="66904">
      <formula>$B430="Cancelado"</formula>
    </cfRule>
    <cfRule type="expression" dxfId="2299" priority="66903">
      <formula>$B430="Cargado"</formula>
    </cfRule>
    <cfRule type="expression" dxfId="2300" priority="66902">
      <formula>$B430="Frontera"</formula>
    </cfRule>
    <cfRule type="expression" dxfId="2302" priority="66900">
      <formula>$B430="Liberado"</formula>
    </cfRule>
  </conditionalFormatting>
  <conditionalFormatting sqref="H431:H438">
    <cfRule type="expression" dxfId="2302" priority="66884">
      <formula>$B431="Liberado"</formula>
    </cfRule>
    <cfRule type="expression" dxfId="2295" priority="66891">
      <formula>$B431="Arribado"</formula>
    </cfRule>
    <cfRule type="expression" dxfId="2296" priority="66890">
      <formula>$B431="Solicitado"</formula>
    </cfRule>
    <cfRule type="expression" dxfId="2" priority="66889">
      <formula>$B431="Confirmado"</formula>
    </cfRule>
    <cfRule type="expression" dxfId="2299" priority="66887">
      <formula>$B431="Cargado"</formula>
    </cfRule>
    <cfRule type="expression" dxfId="2300" priority="66886">
      <formula>$B431="Frontera"</formula>
    </cfRule>
    <cfRule type="expression" dxfId="2301" priority="66885">
      <formula>$B431="Descargado"</formula>
    </cfRule>
    <cfRule type="expression" dxfId="2298" priority="66888">
      <formula>$B431="Cancelado"</formula>
    </cfRule>
  </conditionalFormatting>
  <conditionalFormatting sqref="H439">
    <cfRule type="expression" dxfId="2296" priority="66874">
      <formula>$B439="Solicitado"</formula>
    </cfRule>
    <cfRule type="expression" dxfId="2295" priority="66875">
      <formula>$B439="Arribado"</formula>
    </cfRule>
    <cfRule type="expression" dxfId="2" priority="66873">
      <formula>$B439="Confirmado"</formula>
    </cfRule>
    <cfRule type="expression" dxfId="2298" priority="66872">
      <formula>$B439="Cancelado"</formula>
    </cfRule>
    <cfRule type="expression" dxfId="2299" priority="66871">
      <formula>$B439="Cargado"</formula>
    </cfRule>
    <cfRule type="expression" dxfId="2300" priority="66870">
      <formula>$B439="Frontera"</formula>
    </cfRule>
    <cfRule type="expression" dxfId="2301" priority="66869">
      <formula>$B439="Descargado"</formula>
    </cfRule>
    <cfRule type="expression" dxfId="2302" priority="66868">
      <formula>$B439="Liberado"</formula>
    </cfRule>
  </conditionalFormatting>
  <conditionalFormatting sqref="H440">
    <cfRule type="expression" dxfId="2298" priority="66856">
      <formula>$B440="Cancelado"</formula>
    </cfRule>
    <cfRule type="expression" dxfId="2299" priority="66855">
      <formula>$B440="Cargado"</formula>
    </cfRule>
    <cfRule type="expression" dxfId="2300" priority="66854">
      <formula>$B440="Frontera"</formula>
    </cfRule>
    <cfRule type="expression" dxfId="2" priority="66857">
      <formula>$B440="Confirmado"</formula>
    </cfRule>
    <cfRule type="expression" dxfId="2301" priority="66853">
      <formula>$B440="Descargado"</formula>
    </cfRule>
    <cfRule type="expression" dxfId="2295" priority="66859">
      <formula>$B440="Arribado"</formula>
    </cfRule>
    <cfRule type="expression" dxfId="2296" priority="66858">
      <formula>$B440="Solicitado"</formula>
    </cfRule>
    <cfRule type="expression" dxfId="2302" priority="66852">
      <formula>$B440="Liberado"</formula>
    </cfRule>
  </conditionalFormatting>
  <conditionalFormatting sqref="H441">
    <cfRule type="expression" dxfId="2298" priority="66840">
      <formula>$B441="Cancelado"</formula>
    </cfRule>
    <cfRule type="expression" dxfId="2" priority="66841">
      <formula>$B441="Confirmado"</formula>
    </cfRule>
    <cfRule type="expression" dxfId="2300" priority="66838">
      <formula>$B441="Frontera"</formula>
    </cfRule>
    <cfRule type="expression" dxfId="2299" priority="66839">
      <formula>$B441="Cargado"</formula>
    </cfRule>
    <cfRule type="expression" dxfId="2301" priority="66837">
      <formula>$B441="Descargado"</formula>
    </cfRule>
    <cfRule type="expression" dxfId="2295" priority="66843">
      <formula>$B441="Arribado"</formula>
    </cfRule>
    <cfRule type="expression" dxfId="2302" priority="66836">
      <formula>$B441="Liberado"</formula>
    </cfRule>
    <cfRule type="expression" dxfId="2296" priority="66842">
      <formula>$B441="Solicitado"</formula>
    </cfRule>
  </conditionalFormatting>
  <conditionalFormatting sqref="H442">
    <cfRule type="expression" dxfId="2295" priority="66827">
      <formula>$B442="Arribado"</formula>
    </cfRule>
    <cfRule type="expression" dxfId="2299" priority="66823">
      <formula>$B442="Cargado"</formula>
    </cfRule>
    <cfRule type="expression" dxfId="2302" priority="66820">
      <formula>$B442="Liberado"</formula>
    </cfRule>
    <cfRule type="expression" dxfId="2" priority="66825">
      <formula>$B442="Confirmado"</formula>
    </cfRule>
    <cfRule type="expression" dxfId="2298" priority="66824">
      <formula>$B442="Cancelado"</formula>
    </cfRule>
    <cfRule type="expression" dxfId="2300" priority="66822">
      <formula>$B442="Frontera"</formula>
    </cfRule>
    <cfRule type="expression" dxfId="2301" priority="66821">
      <formula>$B442="Descargado"</formula>
    </cfRule>
    <cfRule type="expression" dxfId="2296" priority="66826">
      <formula>$B442="Solicitado"</formula>
    </cfRule>
  </conditionalFormatting>
  <conditionalFormatting sqref="H443">
    <cfRule type="expression" dxfId="2302" priority="66804">
      <formula>$B443="Liberado"</formula>
    </cfRule>
    <cfRule type="expression" dxfId="2301" priority="66805">
      <formula>$B443="Descargado"</formula>
    </cfRule>
    <cfRule type="expression" dxfId="2300" priority="66806">
      <formula>$B443="Frontera"</formula>
    </cfRule>
    <cfRule type="expression" dxfId="2299" priority="66807">
      <formula>$B443="Cargado"</formula>
    </cfRule>
    <cfRule type="expression" dxfId="2295" priority="66811">
      <formula>$B443="Arribado"</formula>
    </cfRule>
    <cfRule type="expression" dxfId="2298" priority="66808">
      <formula>$B443="Cancelado"</formula>
    </cfRule>
    <cfRule type="expression" dxfId="2" priority="66809">
      <formula>$B443="Confirmado"</formula>
    </cfRule>
    <cfRule type="expression" dxfId="2296" priority="66810">
      <formula>$B443="Solicitado"</formula>
    </cfRule>
  </conditionalFormatting>
  <conditionalFormatting sqref="H444">
    <cfRule type="expression" dxfId="2299" priority="66743">
      <formula>$B444="Cargado"</formula>
    </cfRule>
    <cfRule type="expression" dxfId="2300" priority="66742">
      <formula>$B444="Frontera"</formula>
    </cfRule>
    <cfRule type="expression" dxfId="2296" priority="66746">
      <formula>$B444="Solicitado"</formula>
    </cfRule>
    <cfRule type="expression" dxfId="2" priority="66745">
      <formula>$B444="Confirmado"</formula>
    </cfRule>
    <cfRule type="expression" dxfId="2301" priority="66741">
      <formula>$B444="Descargado"</formula>
    </cfRule>
    <cfRule type="expression" dxfId="2302" priority="66740">
      <formula>$B444="Liberado"</formula>
    </cfRule>
    <cfRule type="expression" dxfId="2295" priority="66747">
      <formula>$B444="Arribado"</formula>
    </cfRule>
    <cfRule type="expression" dxfId="2298" priority="66744">
      <formula>$B444="Cancelado"</formula>
    </cfRule>
  </conditionalFormatting>
  <conditionalFormatting sqref="H452">
    <cfRule type="expression" dxfId="2299" priority="66767">
      <formula>$B452="Cargado"</formula>
    </cfRule>
    <cfRule type="expression" dxfId="2300" priority="66766">
      <formula>$B452="Frontera"</formula>
    </cfRule>
    <cfRule type="expression" dxfId="2301" priority="66765">
      <formula>$B452="Descargado"</formula>
    </cfRule>
    <cfRule type="expression" dxfId="2302" priority="66764">
      <formula>$B452="Liberado"</formula>
    </cfRule>
    <cfRule type="expression" dxfId="2296" priority="66770">
      <formula>$B452="Solicitado"</formula>
    </cfRule>
    <cfRule type="expression" dxfId="2295" priority="66771">
      <formula>$B452="Arribado"</formula>
    </cfRule>
    <cfRule type="expression" dxfId="2" priority="66769">
      <formula>$B452="Confirmado"</formula>
    </cfRule>
    <cfRule type="expression" dxfId="2298" priority="66768">
      <formula>$B452="Cancelado"</formula>
    </cfRule>
  </conditionalFormatting>
  <conditionalFormatting sqref="H453">
    <cfRule type="expression" dxfId="2301" priority="66789">
      <formula>$B453="Descargado"</formula>
    </cfRule>
    <cfRule type="expression" dxfId="2300" priority="66790">
      <formula>$B453="Frontera"</formula>
    </cfRule>
    <cfRule type="expression" dxfId="2302" priority="66788">
      <formula>$B453="Liberado"</formula>
    </cfRule>
    <cfRule type="expression" dxfId="2295" priority="66795">
      <formula>$B453="Arribado"</formula>
    </cfRule>
    <cfRule type="expression" dxfId="2296" priority="66794">
      <formula>$B453="Solicitado"</formula>
    </cfRule>
    <cfRule type="expression" dxfId="2" priority="66793">
      <formula>$B453="Confirmado"</formula>
    </cfRule>
    <cfRule type="expression" dxfId="2299" priority="66791">
      <formula>$B453="Cargado"</formula>
    </cfRule>
    <cfRule type="expression" dxfId="2298" priority="66792">
      <formula>$B453="Cancelado"</formula>
    </cfRule>
  </conditionalFormatting>
  <conditionalFormatting sqref="H454">
    <cfRule type="expression" dxfId="2300" priority="66646">
      <formula>$B454="Frontera"</formula>
    </cfRule>
    <cfRule type="expression" dxfId="2299" priority="66647">
      <formula>$B454="Cargado"</formula>
    </cfRule>
    <cfRule type="expression" dxfId="2298" priority="66648">
      <formula>$B454="Cancelado"</formula>
    </cfRule>
    <cfRule type="expression" dxfId="2295" priority="66651">
      <formula>$B454="Arribado"</formula>
    </cfRule>
    <cfRule type="expression" dxfId="2" priority="66649">
      <formula>$B454="Confirmado"</formula>
    </cfRule>
    <cfRule type="expression" dxfId="2296" priority="66650">
      <formula>$B454="Solicitado"</formula>
    </cfRule>
    <cfRule type="expression" dxfId="2302" priority="66644">
      <formula>$B454="Liberado"</formula>
    </cfRule>
    <cfRule type="expression" dxfId="2301" priority="66645">
      <formula>$B454="Descargado"</formula>
    </cfRule>
  </conditionalFormatting>
  <conditionalFormatting sqref="H455">
    <cfRule type="expression" dxfId="2298" priority="66720">
      <formula>$B455="Cancelado"</formula>
    </cfRule>
    <cfRule type="expression" dxfId="2300" priority="66718">
      <formula>$B455="Frontera"</formula>
    </cfRule>
    <cfRule type="expression" dxfId="2295" priority="66723">
      <formula>$B455="Arribado"</formula>
    </cfRule>
    <cfRule type="expression" dxfId="2296" priority="66722">
      <formula>$B455="Solicitado"</formula>
    </cfRule>
    <cfRule type="expression" dxfId="2" priority="66721">
      <formula>$B455="Confirmado"</formula>
    </cfRule>
    <cfRule type="expression" dxfId="2299" priority="66719">
      <formula>$B455="Cargado"</formula>
    </cfRule>
    <cfRule type="expression" dxfId="2301" priority="66717">
      <formula>$B455="Descargado"</formula>
    </cfRule>
    <cfRule type="expression" dxfId="2302" priority="66716">
      <formula>$B455="Liberado"</formula>
    </cfRule>
  </conditionalFormatting>
  <conditionalFormatting sqref="H456">
    <cfRule type="expression" dxfId="2299" priority="66695">
      <formula>$B456="Cargado"</formula>
    </cfRule>
    <cfRule type="expression" dxfId="2" priority="66697">
      <formula>$B456="Confirmado"</formula>
    </cfRule>
    <cfRule type="expression" dxfId="2301" priority="66693">
      <formula>$B456="Descargado"</formula>
    </cfRule>
    <cfRule type="expression" dxfId="2302" priority="66692">
      <formula>$B456="Liberado"</formula>
    </cfRule>
    <cfRule type="expression" dxfId="2295" priority="66699">
      <formula>$B456="Arribado"</formula>
    </cfRule>
    <cfRule type="expression" dxfId="2296" priority="66698">
      <formula>$B456="Solicitado"</formula>
    </cfRule>
    <cfRule type="expression" dxfId="2298" priority="66696">
      <formula>$B456="Cancelado"</formula>
    </cfRule>
    <cfRule type="expression" dxfId="2300" priority="66694">
      <formula>$B456="Frontera"</formula>
    </cfRule>
  </conditionalFormatting>
  <conditionalFormatting sqref="H457:H466">
    <cfRule type="expression" dxfId="2298" priority="66672">
      <formula>$B457="Cancelado"</formula>
    </cfRule>
    <cfRule type="expression" dxfId="2" priority="66673">
      <formula>$B457="Confirmado"</formula>
    </cfRule>
    <cfRule type="expression" dxfId="2296" priority="66674">
      <formula>$B457="Solicitado"</formula>
    </cfRule>
    <cfRule type="expression" dxfId="2302" priority="66668">
      <formula>$B457="Liberado"</formula>
    </cfRule>
    <cfRule type="expression" dxfId="2295" priority="66675">
      <formula>$B457="Arribado"</formula>
    </cfRule>
    <cfRule type="expression" dxfId="2300" priority="66670">
      <formula>$B457="Frontera"</formula>
    </cfRule>
    <cfRule type="expression" dxfId="2299" priority="66671">
      <formula>$B457="Cargado"</formula>
    </cfRule>
    <cfRule type="expression" dxfId="2301" priority="66669">
      <formula>$B457="Descargado"</formula>
    </cfRule>
  </conditionalFormatting>
  <conditionalFormatting sqref="H467">
    <cfRule type="expression" dxfId="2299" priority="66615">
      <formula>$B467="Cargado"</formula>
    </cfRule>
    <cfRule type="expression" dxfId="2302" priority="66612">
      <formula>$B467="Liberado"</formula>
    </cfRule>
    <cfRule type="expression" dxfId="2295" priority="66619">
      <formula>$B467="Arribado"</formula>
    </cfRule>
    <cfRule type="expression" dxfId="2301" priority="66613">
      <formula>$B467="Descargado"</formula>
    </cfRule>
    <cfRule type="expression" dxfId="2" priority="66617">
      <formula>$B467="Confirmado"</formula>
    </cfRule>
    <cfRule type="expression" dxfId="2298" priority="66616">
      <formula>$B467="Cancelado"</formula>
    </cfRule>
    <cfRule type="expression" dxfId="2300" priority="66614">
      <formula>$B467="Frontera"</formula>
    </cfRule>
    <cfRule type="expression" dxfId="2296" priority="66618">
      <formula>$B467="Solicitado"</formula>
    </cfRule>
  </conditionalFormatting>
  <conditionalFormatting sqref="H468:H469">
    <cfRule type="expression" dxfId="2" priority="66593">
      <formula>$B468="Confirmado"</formula>
    </cfRule>
    <cfRule type="expression" dxfId="2295" priority="66595">
      <formula>$B468="Arribado"</formula>
    </cfRule>
    <cfRule type="expression" dxfId="2296" priority="66594">
      <formula>$B468="Solicitado"</formula>
    </cfRule>
    <cfRule type="expression" dxfId="2300" priority="66590">
      <formula>$B468="Frontera"</formula>
    </cfRule>
    <cfRule type="expression" dxfId="2298" priority="66592">
      <formula>$B468="Cancelado"</formula>
    </cfRule>
    <cfRule type="expression" dxfId="2299" priority="66591">
      <formula>$B468="Cargado"</formula>
    </cfRule>
    <cfRule type="expression" dxfId="2301" priority="66589">
      <formula>$B468="Descargado"</formula>
    </cfRule>
    <cfRule type="expression" dxfId="2302" priority="66588">
      <formula>$B468="Liberado"</formula>
    </cfRule>
  </conditionalFormatting>
  <conditionalFormatting sqref="H470">
    <cfRule type="expression" dxfId="2302" priority="66564">
      <formula>$B470="Liberado"</formula>
    </cfRule>
    <cfRule type="expression" dxfId="2301" priority="66565">
      <formula>$B470="Descargado"</formula>
    </cfRule>
    <cfRule type="expression" dxfId="2300" priority="66566">
      <formula>$B470="Frontera"</formula>
    </cfRule>
    <cfRule type="expression" dxfId="2" priority="66569">
      <formula>$B470="Confirmado"</formula>
    </cfRule>
    <cfRule type="expression" dxfId="2296" priority="66570">
      <formula>$B470="Solicitado"</formula>
    </cfRule>
    <cfRule type="expression" dxfId="2299" priority="66567">
      <formula>$B470="Cargado"</formula>
    </cfRule>
    <cfRule type="expression" dxfId="2295" priority="66571">
      <formula>$B470="Arribado"</formula>
    </cfRule>
    <cfRule type="expression" dxfId="2298" priority="66568">
      <formula>$B470="Cancelado"</formula>
    </cfRule>
  </conditionalFormatting>
  <conditionalFormatting sqref="H483">
    <cfRule type="expression" dxfId="2298" priority="66536">
      <formula>$B483="Cancelado"</formula>
    </cfRule>
    <cfRule type="expression" dxfId="2301" priority="66533">
      <formula>$B483="Descargado"</formula>
    </cfRule>
    <cfRule type="expression" dxfId="2" priority="66537">
      <formula>$B483="Confirmado"</formula>
    </cfRule>
    <cfRule type="expression" dxfId="2296" priority="66538">
      <formula>$B483="Solicitado"</formula>
    </cfRule>
    <cfRule type="expression" dxfId="2295" priority="66539">
      <formula>$B483="Arribado"</formula>
    </cfRule>
    <cfRule type="expression" dxfId="2302" priority="66532">
      <formula>$B483="Liberado"</formula>
    </cfRule>
    <cfRule type="expression" dxfId="2300" priority="66534">
      <formula>$B483="Frontera"</formula>
    </cfRule>
    <cfRule type="expression" dxfId="2299" priority="66535">
      <formula>$B483="Cargado"</formula>
    </cfRule>
  </conditionalFormatting>
  <conditionalFormatting sqref="H492">
    <cfRule type="expression" dxfId="2295" priority="66475">
      <formula>$B492="Arribado"</formula>
    </cfRule>
    <cfRule type="expression" dxfId="2300" priority="66470">
      <formula>$B492="Frontera"</formula>
    </cfRule>
    <cfRule type="expression" dxfId="2301" priority="66469">
      <formula>$B492="Descargado"</formula>
    </cfRule>
    <cfRule type="expression" dxfId="2302" priority="66468">
      <formula>$B492="Liberado"</formula>
    </cfRule>
    <cfRule type="expression" dxfId="2296" priority="66474">
      <formula>$B492="Solicitado"</formula>
    </cfRule>
    <cfRule type="expression" dxfId="2298" priority="66472">
      <formula>$B492="Cancelado"</formula>
    </cfRule>
    <cfRule type="expression" dxfId="2299" priority="66471">
      <formula>$B492="Cargado"</formula>
    </cfRule>
    <cfRule type="expression" dxfId="2" priority="66473">
      <formula>$B492="Confirmado"</formula>
    </cfRule>
  </conditionalFormatting>
  <conditionalFormatting sqref="H493:H501">
    <cfRule type="expression" dxfId="2298" priority="66440">
      <formula>$B493="Cancelado"</formula>
    </cfRule>
    <cfRule type="expression" dxfId="2299" priority="66439">
      <formula>$B493="Cargado"</formula>
    </cfRule>
    <cfRule type="expression" dxfId="2300" priority="66438">
      <formula>$B493="Frontera"</formula>
    </cfRule>
    <cfRule type="expression" dxfId="2302" priority="66436">
      <formula>$B493="Liberado"</formula>
    </cfRule>
    <cfRule type="expression" dxfId="2301" priority="66437">
      <formula>$B493="Descargado"</formula>
    </cfRule>
    <cfRule type="expression" dxfId="2296" priority="66442">
      <formula>$B493="Solicitado"</formula>
    </cfRule>
    <cfRule type="expression" dxfId="2" priority="66441">
      <formula>$B493="Confirmado"</formula>
    </cfRule>
    <cfRule type="expression" dxfId="2295" priority="66443">
      <formula>$B493="Arribado"</formula>
    </cfRule>
  </conditionalFormatting>
  <conditionalFormatting sqref="H502:H503">
    <cfRule type="expression" dxfId="2295" priority="66411">
      <formula>$B502="Arribado"</formula>
    </cfRule>
    <cfRule type="expression" dxfId="2296" priority="66410">
      <formula>$B502="Solicitado"</formula>
    </cfRule>
    <cfRule type="expression" dxfId="2" priority="66409">
      <formula>$B502="Confirmado"</formula>
    </cfRule>
    <cfRule type="expression" dxfId="2298" priority="66408">
      <formula>$B502="Cancelado"</formula>
    </cfRule>
    <cfRule type="expression" dxfId="2299" priority="66407">
      <formula>$B502="Cargado"</formula>
    </cfRule>
    <cfRule type="expression" dxfId="2300" priority="66406">
      <formula>$B502="Frontera"</formula>
    </cfRule>
    <cfRule type="expression" dxfId="2302" priority="66404">
      <formula>$B502="Liberado"</formula>
    </cfRule>
    <cfRule type="expression" dxfId="2301" priority="66405">
      <formula>$B502="Descargado"</formula>
    </cfRule>
  </conditionalFormatting>
  <conditionalFormatting sqref="H504">
    <cfRule type="expression" dxfId="2301" priority="66341">
      <formula>$B504="Descargado"</formula>
    </cfRule>
    <cfRule type="expression" dxfId="2302" priority="66340">
      <formula>$B504="Liberado"</formula>
    </cfRule>
    <cfRule type="expression" dxfId="2295" priority="66347">
      <formula>$B504="Arribado"</formula>
    </cfRule>
    <cfRule type="expression" dxfId="2296" priority="66346">
      <formula>$B504="Solicitado"</formula>
    </cfRule>
    <cfRule type="expression" dxfId="2" priority="66345">
      <formula>$B504="Confirmado"</formula>
    </cfRule>
    <cfRule type="expression" dxfId="2298" priority="66344">
      <formula>$B504="Cancelado"</formula>
    </cfRule>
    <cfRule type="expression" dxfId="2299" priority="66343">
      <formula>$B504="Cargado"</formula>
    </cfRule>
    <cfRule type="expression" dxfId="2300" priority="66342">
      <formula>$B504="Frontera"</formula>
    </cfRule>
  </conditionalFormatting>
  <conditionalFormatting sqref="H505">
    <cfRule type="expression" dxfId="2301" priority="66373">
      <formula>$B505="Descargado"</formula>
    </cfRule>
    <cfRule type="expression" dxfId="2302" priority="66372">
      <formula>$B505="Liberado"</formula>
    </cfRule>
    <cfRule type="expression" dxfId="2298" priority="66376">
      <formula>$B505="Cancelado"</formula>
    </cfRule>
    <cfRule type="expression" dxfId="2299" priority="66375">
      <formula>$B505="Cargado"</formula>
    </cfRule>
    <cfRule type="expression" dxfId="2300" priority="66374">
      <formula>$B505="Frontera"</formula>
    </cfRule>
    <cfRule type="expression" dxfId="2295" priority="66379">
      <formula>$B505="Arribado"</formula>
    </cfRule>
    <cfRule type="expression" dxfId="2296" priority="66378">
      <formula>$B505="Solicitado"</formula>
    </cfRule>
    <cfRule type="expression" dxfId="2" priority="66377">
      <formula>$B505="Confirmado"</formula>
    </cfRule>
  </conditionalFormatting>
  <conditionalFormatting sqref="H507">
    <cfRule type="expression" dxfId="2301" priority="66309">
      <formula>$B507="Descargado"</formula>
    </cfRule>
    <cfRule type="expression" dxfId="2296" priority="66314">
      <formula>$B507="Solicitado"</formula>
    </cfRule>
    <cfRule type="expression" dxfId="2295" priority="66315">
      <formula>$B507="Arribado"</formula>
    </cfRule>
    <cfRule type="expression" dxfId="2298" priority="66312">
      <formula>$B507="Cancelado"</formula>
    </cfRule>
    <cfRule type="expression" dxfId="2302" priority="66308">
      <formula>$B507="Liberado"</formula>
    </cfRule>
    <cfRule type="expression" dxfId="2300" priority="66310">
      <formula>$B507="Frontera"</formula>
    </cfRule>
    <cfRule type="expression" dxfId="2299" priority="66311">
      <formula>$B507="Cargado"</formula>
    </cfRule>
    <cfRule type="expression" dxfId="2" priority="66313">
      <formula>$B507="Confirmado"</formula>
    </cfRule>
  </conditionalFormatting>
  <conditionalFormatting sqref="H508:H509">
    <cfRule type="expression" dxfId="2298" priority="66248">
      <formula>$B508="Cancelado"</formula>
    </cfRule>
    <cfRule type="expression" dxfId="2" priority="66249">
      <formula>$B508="Confirmado"</formula>
    </cfRule>
    <cfRule type="expression" dxfId="2301" priority="66245">
      <formula>$B508="Descargado"</formula>
    </cfRule>
    <cfRule type="expression" dxfId="2302" priority="66244">
      <formula>$B508="Liberado"</formula>
    </cfRule>
    <cfRule type="expression" dxfId="2296" priority="66250">
      <formula>$B508="Solicitado"</formula>
    </cfRule>
    <cfRule type="expression" dxfId="2300" priority="66246">
      <formula>$B508="Frontera"</formula>
    </cfRule>
    <cfRule type="expression" dxfId="2299" priority="66247">
      <formula>$B508="Cargado"</formula>
    </cfRule>
    <cfRule type="expression" dxfId="2295" priority="66251">
      <formula>$B508="Arribado"</formula>
    </cfRule>
  </conditionalFormatting>
  <conditionalFormatting sqref="H510:H514">
    <cfRule type="expression" dxfId="2295" priority="66283">
      <formula>$B510="Arribado"</formula>
    </cfRule>
    <cfRule type="expression" dxfId="2296" priority="66282">
      <formula>$B510="Solicitado"</formula>
    </cfRule>
    <cfRule type="expression" dxfId="2" priority="66281">
      <formula>$B510="Confirmado"</formula>
    </cfRule>
    <cfRule type="expression" dxfId="2298" priority="66280">
      <formula>$B510="Cancelado"</formula>
    </cfRule>
    <cfRule type="expression" dxfId="2299" priority="66279">
      <formula>$B510="Cargado"</formula>
    </cfRule>
    <cfRule type="expression" dxfId="2300" priority="66278">
      <formula>$B510="Frontera"</formula>
    </cfRule>
    <cfRule type="expression" dxfId="2302" priority="66276">
      <formula>$B510="Liberado"</formula>
    </cfRule>
    <cfRule type="expression" dxfId="2301" priority="66277">
      <formula>$B510="Descargado"</formula>
    </cfRule>
  </conditionalFormatting>
  <conditionalFormatting sqref="H515:H520">
    <cfRule type="expression" dxfId="2" priority="66217">
      <formula>$B515="Confirmado"</formula>
    </cfRule>
    <cfRule type="expression" dxfId="2298" priority="66216">
      <formula>$B515="Cancelado"</formula>
    </cfRule>
    <cfRule type="expression" dxfId="2300" priority="66214">
      <formula>$B515="Frontera"</formula>
    </cfRule>
    <cfRule type="expression" dxfId="2301" priority="66213">
      <formula>$B515="Descargado"</formula>
    </cfRule>
    <cfRule type="expression" dxfId="2302" priority="66212">
      <formula>$B515="Liberado"</formula>
    </cfRule>
    <cfRule type="expression" dxfId="2295" priority="66219">
      <formula>$B515="Arribado"</formula>
    </cfRule>
    <cfRule type="expression" dxfId="2296" priority="66218">
      <formula>$B515="Solicitado"</formula>
    </cfRule>
    <cfRule type="expression" dxfId="2299" priority="66215">
      <formula>$B515="Cargado"</formula>
    </cfRule>
  </conditionalFormatting>
  <conditionalFormatting sqref="H521">
    <cfRule type="expression" dxfId="2295" priority="66123">
      <formula>$B521="Arribado"</formula>
    </cfRule>
    <cfRule type="expression" dxfId="2296" priority="66122">
      <formula>$B521="Solicitado"</formula>
    </cfRule>
    <cfRule type="expression" dxfId="2" priority="66121">
      <formula>$B521="Confirmado"</formula>
    </cfRule>
    <cfRule type="expression" dxfId="2298" priority="66120">
      <formula>$B521="Cancelado"</formula>
    </cfRule>
    <cfRule type="expression" dxfId="2299" priority="66119">
      <formula>$B521="Cargado"</formula>
    </cfRule>
    <cfRule type="expression" dxfId="2300" priority="66118">
      <formula>$B521="Frontera"</formula>
    </cfRule>
    <cfRule type="expression" dxfId="2302" priority="66116">
      <formula>$B521="Liberado"</formula>
    </cfRule>
    <cfRule type="expression" dxfId="2301" priority="66117">
      <formula>$B521="Descargado"</formula>
    </cfRule>
  </conditionalFormatting>
  <conditionalFormatting sqref="H522:H523">
    <cfRule type="expression" dxfId="2301" priority="66085">
      <formula>$B522="Descargado"</formula>
    </cfRule>
    <cfRule type="expression" dxfId="2299" priority="66087">
      <formula>$B522="Cargado"</formula>
    </cfRule>
    <cfRule type="expression" dxfId="2300" priority="66086">
      <formula>$B522="Frontera"</formula>
    </cfRule>
    <cfRule type="expression" dxfId="2295" priority="66091">
      <formula>$B522="Arribado"</formula>
    </cfRule>
    <cfRule type="expression" dxfId="2296" priority="66090">
      <formula>$B522="Solicitado"</formula>
    </cfRule>
    <cfRule type="expression" dxfId="2" priority="66089">
      <formula>$B522="Confirmado"</formula>
    </cfRule>
    <cfRule type="expression" dxfId="2298" priority="66088">
      <formula>$B522="Cancelado"</formula>
    </cfRule>
    <cfRule type="expression" dxfId="2302" priority="66084">
      <formula>$B522="Liberado"</formula>
    </cfRule>
  </conditionalFormatting>
  <conditionalFormatting sqref="H524">
    <cfRule type="expression" dxfId="2302" priority="66020">
      <formula>$B524="Liberado"</formula>
    </cfRule>
    <cfRule type="expression" dxfId="2301" priority="66021">
      <formula>$B524="Descargado"</formula>
    </cfRule>
    <cfRule type="expression" dxfId="2296" priority="66026">
      <formula>$B524="Solicitado"</formula>
    </cfRule>
    <cfRule type="expression" dxfId="2300" priority="66022">
      <formula>$B524="Frontera"</formula>
    </cfRule>
    <cfRule type="expression" dxfId="2299" priority="66023">
      <formula>$B524="Cargado"</formula>
    </cfRule>
    <cfRule type="expression" dxfId="2298" priority="66024">
      <formula>$B524="Cancelado"</formula>
    </cfRule>
    <cfRule type="expression" dxfId="2" priority="66025">
      <formula>$B524="Confirmado"</formula>
    </cfRule>
    <cfRule type="expression" dxfId="2295" priority="66027">
      <formula>$B524="Arribado"</formula>
    </cfRule>
  </conditionalFormatting>
  <conditionalFormatting sqref="H525">
    <cfRule type="expression" dxfId="2298" priority="65976">
      <formula>$B525="Cancelado"</formula>
    </cfRule>
    <cfRule type="expression" dxfId="2296" priority="65978">
      <formula>$B525="Solicitado"</formula>
    </cfRule>
    <cfRule type="expression" dxfId="2302" priority="65972">
      <formula>$B525="Liberado"</formula>
    </cfRule>
    <cfRule type="expression" dxfId="2" priority="65977">
      <formula>$B525="Confirmado"</formula>
    </cfRule>
    <cfRule type="expression" dxfId="2295" priority="65979">
      <formula>$B525="Arribado"</formula>
    </cfRule>
    <cfRule type="expression" dxfId="2300" priority="65974">
      <formula>$B525="Frontera"</formula>
    </cfRule>
    <cfRule type="expression" dxfId="2299" priority="65975">
      <formula>$B525="Cargado"</formula>
    </cfRule>
    <cfRule type="expression" dxfId="2301" priority="65973">
      <formula>$B525="Descargado"</formula>
    </cfRule>
  </conditionalFormatting>
  <conditionalFormatting sqref="H526">
    <cfRule type="expression" dxfId="2301" priority="65797">
      <formula>$B526="Descargado"</formula>
    </cfRule>
    <cfRule type="expression" dxfId="2298" priority="65800">
      <formula>$B526="Cancelado"</formula>
    </cfRule>
    <cfRule type="expression" dxfId="2" priority="65801">
      <formula>$B526="Confirmado"</formula>
    </cfRule>
    <cfRule type="expression" dxfId="2300" priority="65798">
      <formula>$B526="Frontera"</formula>
    </cfRule>
    <cfRule type="expression" dxfId="2302" priority="65796">
      <formula>$B526="Liberado"</formula>
    </cfRule>
    <cfRule type="expression" dxfId="2299" priority="65799">
      <formula>$B526="Cargado"</formula>
    </cfRule>
    <cfRule type="expression" dxfId="2295" priority="65803">
      <formula>$B526="Arribado"</formula>
    </cfRule>
    <cfRule type="expression" dxfId="2296" priority="65802">
      <formula>$B526="Solicitado"</formula>
    </cfRule>
  </conditionalFormatting>
  <conditionalFormatting sqref="H531:H534">
    <cfRule type="expression" dxfId="2296" priority="65930">
      <formula>$B531="Solicitado"</formula>
    </cfRule>
    <cfRule type="expression" dxfId="2" priority="65929">
      <formula>$B531="Confirmado"</formula>
    </cfRule>
    <cfRule type="expression" dxfId="2302" priority="65924">
      <formula>$B531="Liberado"</formula>
    </cfRule>
    <cfRule type="expression" dxfId="2301" priority="65925">
      <formula>$B531="Descargado"</formula>
    </cfRule>
    <cfRule type="expression" dxfId="2300" priority="65926">
      <formula>$B531="Frontera"</formula>
    </cfRule>
    <cfRule type="expression" dxfId="2298" priority="65928">
      <formula>$B531="Cancelado"</formula>
    </cfRule>
    <cfRule type="expression" dxfId="2299" priority="65927">
      <formula>$B531="Cargado"</formula>
    </cfRule>
    <cfRule type="expression" dxfId="2295" priority="65931">
      <formula>$B531="Arribado"</formula>
    </cfRule>
  </conditionalFormatting>
  <conditionalFormatting sqref="H535">
    <cfRule type="expression" dxfId="2298" priority="65848">
      <formula>$B535="Cancelado"</formula>
    </cfRule>
    <cfRule type="expression" dxfId="2300" priority="65846">
      <formula>$B535="Frontera"</formula>
    </cfRule>
    <cfRule type="expression" dxfId="2299" priority="65847">
      <formula>$B535="Cargado"</formula>
    </cfRule>
    <cfRule type="expression" dxfId="2" priority="65849">
      <formula>$B535="Confirmado"</formula>
    </cfRule>
    <cfRule type="expression" dxfId="2296" priority="65850">
      <formula>$B535="Solicitado"</formula>
    </cfRule>
    <cfRule type="expression" dxfId="2295" priority="65851">
      <formula>$B535="Arribado"</formula>
    </cfRule>
    <cfRule type="expression" dxfId="2301" priority="65845">
      <formula>$B535="Descargado"</formula>
    </cfRule>
    <cfRule type="expression" dxfId="2302" priority="65844">
      <formula>$B535="Liberado"</formula>
    </cfRule>
  </conditionalFormatting>
  <conditionalFormatting sqref="H536">
    <cfRule type="expression" dxfId="2299" priority="65879">
      <formula>$B536="Cargado"</formula>
    </cfRule>
    <cfRule type="expression" dxfId="2300" priority="65878">
      <formula>$B536="Frontera"</formula>
    </cfRule>
    <cfRule type="expression" dxfId="2301" priority="65877">
      <formula>$B536="Descargado"</formula>
    </cfRule>
    <cfRule type="expression" dxfId="2302" priority="65876">
      <formula>$B536="Liberado"</formula>
    </cfRule>
    <cfRule type="expression" dxfId="2" priority="65881">
      <formula>$B536="Confirmado"</formula>
    </cfRule>
    <cfRule type="expression" dxfId="2296" priority="65882">
      <formula>$B536="Solicitado"</formula>
    </cfRule>
    <cfRule type="expression" dxfId="2295" priority="65883">
      <formula>$B536="Arribado"</formula>
    </cfRule>
    <cfRule type="expression" dxfId="2298" priority="65880">
      <formula>$B536="Cancelado"</formula>
    </cfRule>
  </conditionalFormatting>
  <conditionalFormatting sqref="H538">
    <cfRule type="expression" dxfId="2" priority="65753">
      <formula>$B538="Confirmado"</formula>
    </cfRule>
    <cfRule type="expression" dxfId="2296" priority="65754">
      <formula>$B538="Solicitado"</formula>
    </cfRule>
    <cfRule type="expression" dxfId="2298" priority="65752">
      <formula>$B538="Cancelado"</formula>
    </cfRule>
    <cfRule type="expression" dxfId="2299" priority="65751">
      <formula>$B538="Cargado"</formula>
    </cfRule>
    <cfRule type="expression" dxfId="2300" priority="65750">
      <formula>$B538="Frontera"</formula>
    </cfRule>
    <cfRule type="expression" dxfId="2295" priority="65755">
      <formula>$B538="Arribado"</formula>
    </cfRule>
    <cfRule type="expression" dxfId="2302" priority="65748">
      <formula>$B538="Liberado"</formula>
    </cfRule>
    <cfRule type="expression" dxfId="2301" priority="65749">
      <formula>$B538="Descargado"</formula>
    </cfRule>
  </conditionalFormatting>
  <conditionalFormatting sqref="H548">
    <cfRule type="expression" dxfId="2296" priority="65658">
      <formula>$B548="Solicitado"</formula>
    </cfRule>
    <cfRule type="expression" dxfId="2301" priority="65653">
      <formula>$B548="Descargado"</formula>
    </cfRule>
    <cfRule type="expression" dxfId="2296" priority="65706">
      <formula>$B548="Solicitado"</formula>
    </cfRule>
    <cfRule type="expression" dxfId="2295" priority="65659">
      <formula>$B548="Arribado"</formula>
    </cfRule>
    <cfRule type="expression" dxfId="2295" priority="65707">
      <formula>$B548="Arribado"</formula>
    </cfRule>
    <cfRule type="expression" dxfId="2298" priority="65704">
      <formula>$B548="Cancelado"</formula>
    </cfRule>
    <cfRule type="expression" dxfId="2299" priority="65655">
      <formula>$B548="Cargado"</formula>
    </cfRule>
    <cfRule type="expression" dxfId="2302" priority="65700">
      <formula>$B548="Liberado"</formula>
    </cfRule>
    <cfRule type="expression" dxfId="2298" priority="65656">
      <formula>$B548="Cancelado"</formula>
    </cfRule>
    <cfRule type="expression" dxfId="2299" priority="65703">
      <formula>$B548="Cargado"</formula>
    </cfRule>
    <cfRule type="expression" dxfId="2300" priority="65654">
      <formula>$B548="Frontera"</formula>
    </cfRule>
    <cfRule type="expression" dxfId="2302" priority="65652">
      <formula>$B548="Liberado"</formula>
    </cfRule>
    <cfRule type="expression" dxfId="2" priority="65705">
      <formula>$B548="Confirmado"</formula>
    </cfRule>
    <cfRule type="expression" dxfId="2" priority="65657">
      <formula>$B548="Confirmado"</formula>
    </cfRule>
    <cfRule type="expression" dxfId="2300" priority="65702">
      <formula>$B548="Frontera"</formula>
    </cfRule>
    <cfRule type="expression" dxfId="2301" priority="65701">
      <formula>$B548="Descargado"</formula>
    </cfRule>
  </conditionalFormatting>
  <conditionalFormatting sqref="H551">
    <cfRule type="expression" dxfId="2296" priority="65610">
      <formula>$B551="Solicitado"</formula>
    </cfRule>
    <cfRule type="expression" dxfId="2302" priority="65604">
      <formula>$B551="Liberado"</formula>
    </cfRule>
    <cfRule type="expression" dxfId="2301" priority="65605">
      <formula>$B551="Descargado"</formula>
    </cfRule>
    <cfRule type="expression" dxfId="2295" priority="65611">
      <formula>$B551="Arribado"</formula>
    </cfRule>
    <cfRule type="expression" dxfId="2300" priority="65606">
      <formula>$B551="Frontera"</formula>
    </cfRule>
    <cfRule type="expression" dxfId="2299" priority="65607">
      <formula>$B551="Cargado"</formula>
    </cfRule>
    <cfRule type="expression" dxfId="2298" priority="65608">
      <formula>$B551="Cancelado"</formula>
    </cfRule>
    <cfRule type="expression" dxfId="2" priority="65609">
      <formula>$B551="Confirmado"</formula>
    </cfRule>
  </conditionalFormatting>
  <conditionalFormatting sqref="H552:H557">
    <cfRule type="expression" dxfId="2295" priority="65563">
      <formula>$B552="Arribado"</formula>
    </cfRule>
    <cfRule type="expression" dxfId="2302" priority="65556">
      <formula>$B552="Liberado"</formula>
    </cfRule>
    <cfRule type="expression" dxfId="2301" priority="65557">
      <formula>$B552="Descargado"</formula>
    </cfRule>
    <cfRule type="expression" dxfId="2300" priority="65558">
      <formula>$B552="Frontera"</formula>
    </cfRule>
    <cfRule type="expression" dxfId="2299" priority="65559">
      <formula>$B552="Cargado"</formula>
    </cfRule>
    <cfRule type="expression" dxfId="2298" priority="65560">
      <formula>$B552="Cancelado"</formula>
    </cfRule>
    <cfRule type="expression" dxfId="2296" priority="65562">
      <formula>$B552="Solicitado"</formula>
    </cfRule>
    <cfRule type="expression" dxfId="2" priority="65561">
      <formula>$B552="Confirmado"</formula>
    </cfRule>
  </conditionalFormatting>
  <conditionalFormatting sqref="H558">
    <cfRule type="expression" dxfId="2298" priority="65512">
      <formula>$B558="Cancelado"</formula>
    </cfRule>
    <cfRule type="expression" dxfId="2299" priority="65511">
      <formula>$B558="Cargado"</formula>
    </cfRule>
    <cfRule type="expression" dxfId="2295" priority="65515">
      <formula>$B558="Arribado"</formula>
    </cfRule>
    <cfRule type="expression" dxfId="2" priority="65513">
      <formula>$B558="Confirmado"</formula>
    </cfRule>
    <cfRule type="expression" dxfId="2300" priority="65510">
      <formula>$B558="Frontera"</formula>
    </cfRule>
    <cfRule type="expression" dxfId="2301" priority="65509">
      <formula>$B558="Descargado"</formula>
    </cfRule>
    <cfRule type="expression" dxfId="2302" priority="65508">
      <formula>$B558="Liberado"</formula>
    </cfRule>
    <cfRule type="expression" dxfId="2296" priority="65514">
      <formula>$B558="Solicitado"</formula>
    </cfRule>
  </conditionalFormatting>
  <conditionalFormatting sqref="H561">
    <cfRule type="expression" dxfId="2" priority="65465">
      <formula>$B561="Confirmado"</formula>
    </cfRule>
    <cfRule type="expression" dxfId="2299" priority="65463">
      <formula>$B561="Cargado"</formula>
    </cfRule>
    <cfRule type="expression" dxfId="2296" priority="65466">
      <formula>$B561="Solicitado"</formula>
    </cfRule>
    <cfRule type="expression" dxfId="2301" priority="65461">
      <formula>$B561="Descargado"</formula>
    </cfRule>
    <cfRule type="expression" dxfId="2300" priority="65462">
      <formula>$B561="Frontera"</formula>
    </cfRule>
    <cfRule type="expression" dxfId="2302" priority="65460">
      <formula>$B561="Liberado"</formula>
    </cfRule>
    <cfRule type="expression" dxfId="2298" priority="65464">
      <formula>$B561="Cancelado"</formula>
    </cfRule>
    <cfRule type="expression" dxfId="2295" priority="65467">
      <formula>$B561="Arribado"</formula>
    </cfRule>
  </conditionalFormatting>
  <conditionalFormatting sqref="H637:H638">
    <cfRule type="expression" dxfId="2295" priority="66507">
      <formula>$B637="Arribado"</formula>
    </cfRule>
    <cfRule type="expression" dxfId="2296" priority="66506">
      <formula>$B637="Solicitado"</formula>
    </cfRule>
    <cfRule type="expression" dxfId="2" priority="66505">
      <formula>$B637="Confirmado"</formula>
    </cfRule>
    <cfRule type="expression" dxfId="2298" priority="66504">
      <formula>$B637="Cancelado"</formula>
    </cfRule>
    <cfRule type="expression" dxfId="2299" priority="66503">
      <formula>$B637="Cargado"</formula>
    </cfRule>
    <cfRule type="expression" dxfId="2300" priority="66502">
      <formula>$B637="Frontera"</formula>
    </cfRule>
    <cfRule type="expression" dxfId="2302" priority="66500">
      <formula>$B637="Liberado"</formula>
    </cfRule>
    <cfRule type="expression" dxfId="2301" priority="66501">
      <formula>$B637="Descargado"</formula>
    </cfRule>
  </conditionalFormatting>
  <conditionalFormatting sqref="H1077:H1080">
    <cfRule type="expression" dxfId="2300" priority="52534">
      <formula>$B1077="Frontera"</formula>
    </cfRule>
    <cfRule type="expression" dxfId="2301" priority="52533">
      <formula>$B1077="Descargado"</formula>
    </cfRule>
    <cfRule type="expression" dxfId="2302" priority="52532">
      <formula>$B1077="Liberado"</formula>
    </cfRule>
    <cfRule type="expression" dxfId="2295" priority="52531">
      <formula>$B1077="Arribado"</formula>
    </cfRule>
    <cfRule type="expression" dxfId="2296" priority="52530">
      <formula>$B1077="Solicitado"</formula>
    </cfRule>
    <cfRule type="expression" dxfId="2" priority="52529">
      <formula>$B1077="Confirmado"</formula>
    </cfRule>
    <cfRule type="expression" dxfId="2298" priority="52528">
      <formula>$B1077="Cancelado"</formula>
    </cfRule>
    <cfRule type="expression" dxfId="2299" priority="52527">
      <formula>$B1077="Cargado"</formula>
    </cfRule>
    <cfRule type="expression" dxfId="2300" priority="52526">
      <formula>$B1077="Frontera"</formula>
    </cfRule>
    <cfRule type="expression" dxfId="2301" priority="52525">
      <formula>$B1077="Descargado"</formula>
    </cfRule>
    <cfRule type="expression" dxfId="2302" priority="52524">
      <formula>$B1077="Liberado"</formula>
    </cfRule>
    <cfRule type="expression" dxfId="2295" priority="52555">
      <formula>$B1077="Arribado"</formula>
    </cfRule>
    <cfRule type="expression" dxfId="2296" priority="52554">
      <formula>$B1077="Solicitado"</formula>
    </cfRule>
    <cfRule type="expression" dxfId="2" priority="52553">
      <formula>$B1077="Confirmado"</formula>
    </cfRule>
    <cfRule type="expression" dxfId="2298" priority="52552">
      <formula>$B1077="Cancelado"</formula>
    </cfRule>
    <cfRule type="expression" dxfId="2299" priority="52551">
      <formula>$B1077="Cargado"</formula>
    </cfRule>
    <cfRule type="expression" dxfId="2300" priority="52550">
      <formula>$B1077="Frontera"</formula>
    </cfRule>
    <cfRule type="expression" dxfId="2301" priority="52549">
      <formula>$B1077="Descargado"</formula>
    </cfRule>
    <cfRule type="expression" dxfId="2302" priority="52548">
      <formula>$B1077="Liberado"</formula>
    </cfRule>
    <cfRule type="expression" dxfId="2295" priority="52547">
      <formula>$B1077="Arribado"</formula>
    </cfRule>
    <cfRule type="expression" dxfId="2296" priority="52546">
      <formula>$B1077="Solicitado"</formula>
    </cfRule>
    <cfRule type="expression" dxfId="2" priority="52545">
      <formula>$B1077="Confirmado"</formula>
    </cfRule>
    <cfRule type="expression" dxfId="2298" priority="52544">
      <formula>$B1077="Cancelado"</formula>
    </cfRule>
    <cfRule type="expression" dxfId="2299" priority="52543">
      <formula>$B1077="Cargado"</formula>
    </cfRule>
    <cfRule type="expression" dxfId="2300" priority="52542">
      <formula>$B1077="Frontera"</formula>
    </cfRule>
    <cfRule type="expression" dxfId="2301" priority="52541">
      <formula>$B1077="Descargado"</formula>
    </cfRule>
    <cfRule type="expression" dxfId="2302" priority="52540">
      <formula>$B1077="Liberado"</formula>
    </cfRule>
    <cfRule type="expression" dxfId="2295" priority="52539">
      <formula>$B1077="Arribado"</formula>
    </cfRule>
    <cfRule type="expression" dxfId="2296" priority="52538">
      <formula>$B1077="Solicitado"</formula>
    </cfRule>
    <cfRule type="expression" dxfId="2" priority="52537">
      <formula>$B1077="Confirmado"</formula>
    </cfRule>
    <cfRule type="expression" dxfId="2298" priority="52536">
      <formula>$B1077="Cancelado"</formula>
    </cfRule>
    <cfRule type="expression" dxfId="2299" priority="52535">
      <formula>$B1077="Cargado"</formula>
    </cfRule>
  </conditionalFormatting>
  <conditionalFormatting sqref="H1084">
    <cfRule type="expression" dxfId="2295" priority="51691">
      <formula>$B1084="Arribado"</formula>
    </cfRule>
    <cfRule type="expression" dxfId="2296" priority="51674">
      <formula>$B1084="Solicitado"</formula>
    </cfRule>
    <cfRule type="expression" dxfId="2295" priority="51675">
      <formula>$B1084="Arribado"</formula>
    </cfRule>
    <cfRule type="expression" dxfId="2301" priority="51661">
      <formula>$B1084="Descargado"</formula>
    </cfRule>
    <cfRule type="expression" dxfId="2" priority="51689">
      <formula>$B1084="Confirmado"</formula>
    </cfRule>
    <cfRule type="expression" dxfId="2298" priority="51688">
      <formula>$B1084="Cancelado"</formula>
    </cfRule>
    <cfRule type="expression" dxfId="2299" priority="51687">
      <formula>$B1084="Cargado"</formula>
    </cfRule>
    <cfRule type="expression" dxfId="2300" priority="51662">
      <formula>$B1084="Frontera"</formula>
    </cfRule>
    <cfRule type="expression" dxfId="2299" priority="51663">
      <formula>$B1084="Cargado"</formula>
    </cfRule>
    <cfRule type="expression" dxfId="2298" priority="51664">
      <formula>$B1084="Cancelado"</formula>
    </cfRule>
    <cfRule type="expression" dxfId="2" priority="51665">
      <formula>$B1084="Confirmado"</formula>
    </cfRule>
    <cfRule type="expression" dxfId="2296" priority="51666">
      <formula>$B1084="Solicitado"</formula>
    </cfRule>
    <cfRule type="expression" dxfId="2300" priority="51686">
      <formula>$B1084="Frontera"</formula>
    </cfRule>
    <cfRule type="expression" dxfId="2302" priority="51668">
      <formula>$B1084="Liberado"</formula>
    </cfRule>
    <cfRule type="expression" dxfId="2301" priority="51669">
      <formula>$B1084="Descargado"</formula>
    </cfRule>
    <cfRule type="expression" dxfId="2300" priority="51670">
      <formula>$B1084="Frontera"</formula>
    </cfRule>
    <cfRule type="expression" dxfId="2299" priority="51671">
      <formula>$B1084="Cargado"</formula>
    </cfRule>
    <cfRule type="expression" dxfId="2298" priority="51672">
      <formula>$B1084="Cancelado"</formula>
    </cfRule>
    <cfRule type="expression" dxfId="2296" priority="51690">
      <formula>$B1084="Solicitado"</formula>
    </cfRule>
    <cfRule type="expression" dxfId="2300" priority="51678">
      <formula>$B1084="Frontera"</formula>
    </cfRule>
    <cfRule type="expression" dxfId="2295" priority="51667">
      <formula>$B1084="Arribado"</formula>
    </cfRule>
    <cfRule type="expression" dxfId="2302" priority="51676">
      <formula>$B1084="Liberado"</formula>
    </cfRule>
    <cfRule type="expression" dxfId="2" priority="51673">
      <formula>$B1084="Confirmado"</formula>
    </cfRule>
    <cfRule type="expression" dxfId="2301" priority="51677">
      <formula>$B1084="Descargado"</formula>
    </cfRule>
    <cfRule type="expression" dxfId="2302" priority="51660">
      <formula>$B1084="Liberado"</formula>
    </cfRule>
    <cfRule type="expression" dxfId="2299" priority="51679">
      <formula>$B1084="Cargado"</formula>
    </cfRule>
    <cfRule type="expression" dxfId="2298" priority="51680">
      <formula>$B1084="Cancelado"</formula>
    </cfRule>
    <cfRule type="expression" dxfId="2" priority="51681">
      <formula>$B1084="Confirmado"</formula>
    </cfRule>
    <cfRule type="expression" dxfId="2296" priority="51682">
      <formula>$B1084="Solicitado"</formula>
    </cfRule>
    <cfRule type="expression" dxfId="2295" priority="51683">
      <formula>$B1084="Arribado"</formula>
    </cfRule>
    <cfRule type="expression" dxfId="2302" priority="51684">
      <formula>$B1084="Liberado"</formula>
    </cfRule>
    <cfRule type="expression" dxfId="2301" priority="51685">
      <formula>$B1084="Descargado"</formula>
    </cfRule>
  </conditionalFormatting>
  <conditionalFormatting sqref="H1085:H1091">
    <cfRule type="expression" dxfId="2" priority="51537">
      <formula>$B1085="Confirmado"</formula>
    </cfRule>
    <cfRule type="expression" dxfId="2302" priority="51516">
      <formula>$B1085="Liberado"</formula>
    </cfRule>
    <cfRule type="expression" dxfId="2301" priority="51517">
      <formula>$B1085="Descargado"</formula>
    </cfRule>
    <cfRule type="expression" dxfId="2300" priority="51518">
      <formula>$B1085="Frontera"</formula>
    </cfRule>
    <cfRule type="expression" dxfId="2299" priority="51519">
      <formula>$B1085="Cargado"</formula>
    </cfRule>
    <cfRule type="expression" dxfId="2298" priority="51520">
      <formula>$B1085="Cancelado"</formula>
    </cfRule>
    <cfRule type="expression" dxfId="2" priority="51521">
      <formula>$B1085="Confirmado"</formula>
    </cfRule>
    <cfRule type="expression" dxfId="2296" priority="51522">
      <formula>$B1085="Solicitado"</formula>
    </cfRule>
    <cfRule type="expression" dxfId="2295" priority="51523">
      <formula>$B1085="Arribado"</formula>
    </cfRule>
    <cfRule type="expression" dxfId="2302" priority="51524">
      <formula>$B1085="Liberado"</formula>
    </cfRule>
    <cfRule type="expression" dxfId="2301" priority="51525">
      <formula>$B1085="Descargado"</formula>
    </cfRule>
    <cfRule type="expression" dxfId="2300" priority="51526">
      <formula>$B1085="Frontera"</formula>
    </cfRule>
    <cfRule type="expression" dxfId="2299" priority="51527">
      <formula>$B1085="Cargado"</formula>
    </cfRule>
    <cfRule type="expression" dxfId="2298" priority="51528">
      <formula>$B1085="Cancelado"</formula>
    </cfRule>
    <cfRule type="expression" dxfId="2" priority="51529">
      <formula>$B1085="Confirmado"</formula>
    </cfRule>
    <cfRule type="expression" dxfId="2296" priority="51530">
      <formula>$B1085="Solicitado"</formula>
    </cfRule>
    <cfRule type="expression" dxfId="2295" priority="51531">
      <formula>$B1085="Arribado"</formula>
    </cfRule>
    <cfRule type="expression" dxfId="2302" priority="51532">
      <formula>$B1085="Liberado"</formula>
    </cfRule>
    <cfRule type="expression" dxfId="2301" priority="51533">
      <formula>$B1085="Descargado"</formula>
    </cfRule>
    <cfRule type="expression" dxfId="2300" priority="51534">
      <formula>$B1085="Frontera"</formula>
    </cfRule>
    <cfRule type="expression" dxfId="2299" priority="51535">
      <formula>$B1085="Cargado"</formula>
    </cfRule>
    <cfRule type="expression" dxfId="2298" priority="51536">
      <formula>$B1085="Cancelado"</formula>
    </cfRule>
    <cfRule type="expression" dxfId="2296" priority="51538">
      <formula>$B1085="Solicitado"</formula>
    </cfRule>
    <cfRule type="expression" dxfId="2295" priority="51539">
      <formula>$B1085="Arribado"</formula>
    </cfRule>
    <cfRule type="expression" dxfId="2302" priority="51540">
      <formula>$B1085="Liberado"</formula>
    </cfRule>
    <cfRule type="expression" dxfId="2301" priority="51541">
      <formula>$B1085="Descargado"</formula>
    </cfRule>
    <cfRule type="expression" dxfId="2300" priority="51542">
      <formula>$B1085="Frontera"</formula>
    </cfRule>
    <cfRule type="expression" dxfId="2299" priority="51543">
      <formula>$B1085="Cargado"</formula>
    </cfRule>
    <cfRule type="expression" dxfId="2298" priority="51544">
      <formula>$B1085="Cancelado"</formula>
    </cfRule>
    <cfRule type="expression" dxfId="2" priority="51545">
      <formula>$B1085="Confirmado"</formula>
    </cfRule>
    <cfRule type="expression" dxfId="2296" priority="51546">
      <formula>$B1085="Solicitado"</formula>
    </cfRule>
    <cfRule type="expression" dxfId="2295" priority="51547">
      <formula>$B1085="Arribado"</formula>
    </cfRule>
  </conditionalFormatting>
  <conditionalFormatting sqref="H1096">
    <cfRule type="expression" dxfId="2299" priority="50799">
      <formula>$B1096="Cargado"</formula>
    </cfRule>
    <cfRule type="expression" dxfId="2301" priority="50797">
      <formula>$B1096="Descargado"</formula>
    </cfRule>
    <cfRule type="expression" dxfId="2295" priority="50795">
      <formula>$B1096="Arribado"</formula>
    </cfRule>
    <cfRule type="expression" dxfId="2296" priority="50794">
      <formula>$B1096="Solicitado"</formula>
    </cfRule>
    <cfRule type="expression" dxfId="2" priority="50793">
      <formula>$B1096="Confirmado"</formula>
    </cfRule>
    <cfRule type="expression" dxfId="2298" priority="50792">
      <formula>$B1096="Cancelado"</formula>
    </cfRule>
    <cfRule type="expression" dxfId="2299" priority="50791">
      <formula>$B1096="Cargado"</formula>
    </cfRule>
    <cfRule type="expression" dxfId="2300" priority="50790">
      <formula>$B1096="Frontera"</formula>
    </cfRule>
    <cfRule type="expression" dxfId="2301" priority="50789">
      <formula>$B1096="Descargado"</formula>
    </cfRule>
    <cfRule type="expression" dxfId="2302" priority="50788">
      <formula>$B1096="Liberado"</formula>
    </cfRule>
    <cfRule type="expression" dxfId="2295" priority="50787">
      <formula>$B1096="Arribado"</formula>
    </cfRule>
    <cfRule type="expression" dxfId="2296" priority="50786">
      <formula>$B1096="Solicitado"</formula>
    </cfRule>
    <cfRule type="expression" dxfId="2298" priority="50784">
      <formula>$B1096="Cancelado"</formula>
    </cfRule>
    <cfRule type="expression" dxfId="2295" priority="50811">
      <formula>$B1096="Arribado"</formula>
    </cfRule>
    <cfRule type="expression" dxfId="2" priority="50809">
      <formula>$B1096="Confirmado"</formula>
    </cfRule>
    <cfRule type="expression" dxfId="2298" priority="50808">
      <formula>$B1096="Cancelado"</formula>
    </cfRule>
    <cfRule type="expression" dxfId="2299" priority="50807">
      <formula>$B1096="Cargado"</formula>
    </cfRule>
    <cfRule type="expression" dxfId="2300" priority="50798">
      <formula>$B1096="Frontera"</formula>
    </cfRule>
    <cfRule type="expression" dxfId="2300" priority="50806">
      <formula>$B1096="Frontera"</formula>
    </cfRule>
    <cfRule type="expression" dxfId="2" priority="50785">
      <formula>$B1096="Confirmado"</formula>
    </cfRule>
    <cfRule type="expression" dxfId="2301" priority="50805">
      <formula>$B1096="Descargado"</formula>
    </cfRule>
    <cfRule type="expression" dxfId="2302" priority="50804">
      <formula>$B1096="Liberado"</formula>
    </cfRule>
    <cfRule type="expression" dxfId="2295" priority="50803">
      <formula>$B1096="Arribado"</formula>
    </cfRule>
    <cfRule type="expression" dxfId="2296" priority="50802">
      <formula>$B1096="Solicitado"</formula>
    </cfRule>
    <cfRule type="expression" dxfId="2302" priority="50780">
      <formula>$B1096="Liberado"</formula>
    </cfRule>
    <cfRule type="expression" dxfId="2301" priority="50781">
      <formula>$B1096="Descargado"</formula>
    </cfRule>
    <cfRule type="expression" dxfId="2300" priority="50782">
      <formula>$B1096="Frontera"</formula>
    </cfRule>
    <cfRule type="expression" dxfId="2296" priority="50810">
      <formula>$B1096="Solicitado"</formula>
    </cfRule>
    <cfRule type="expression" dxfId="2" priority="50801">
      <formula>$B1096="Confirmado"</formula>
    </cfRule>
    <cfRule type="expression" dxfId="2298" priority="50800">
      <formula>$B1096="Cancelado"</formula>
    </cfRule>
    <cfRule type="expression" dxfId="2302" priority="50796">
      <formula>$B1096="Liberado"</formula>
    </cfRule>
    <cfRule type="expression" dxfId="2299" priority="50783">
      <formula>$B1096="Cargado"</formula>
    </cfRule>
  </conditionalFormatting>
  <conditionalFormatting sqref="H1104">
    <cfRule type="expression" dxfId="2299" priority="50487">
      <formula>$B1104="Cargado"</formula>
    </cfRule>
    <cfRule type="expression" dxfId="2298" priority="50488">
      <formula>$B1104="Cancelado"</formula>
    </cfRule>
    <cfRule type="expression" dxfId="2" priority="50489">
      <formula>$B1104="Confirmado"</formula>
    </cfRule>
    <cfRule type="expression" dxfId="2296" priority="50490">
      <formula>$B1104="Solicitado"</formula>
    </cfRule>
    <cfRule type="expression" dxfId="2298" priority="50480">
      <formula>$B1104="Cancelado"</formula>
    </cfRule>
    <cfRule type="expression" dxfId="2" priority="50481">
      <formula>$B1104="Confirmado"</formula>
    </cfRule>
    <cfRule type="expression" dxfId="2301" priority="50493">
      <formula>$B1104="Descargado"</formula>
    </cfRule>
    <cfRule type="expression" dxfId="2296" priority="50482">
      <formula>$B1104="Solicitado"</formula>
    </cfRule>
    <cfRule type="expression" dxfId="2295" priority="50483">
      <formula>$B1104="Arribado"</formula>
    </cfRule>
    <cfRule type="expression" dxfId="2" priority="50505">
      <formula>$B1104="Confirmado"</formula>
    </cfRule>
    <cfRule type="expression" dxfId="2298" priority="50504">
      <formula>$B1104="Cancelado"</formula>
    </cfRule>
    <cfRule type="expression" dxfId="2299" priority="50503">
      <formula>$B1104="Cargado"</formula>
    </cfRule>
    <cfRule type="expression" dxfId="2300" priority="50502">
      <formula>$B1104="Frontera"</formula>
    </cfRule>
    <cfRule type="expression" dxfId="2301" priority="50501">
      <formula>$B1104="Descargado"</formula>
    </cfRule>
    <cfRule type="expression" dxfId="2302" priority="50500">
      <formula>$B1104="Liberado"</formula>
    </cfRule>
    <cfRule type="expression" dxfId="2295" priority="50499">
      <formula>$B1104="Arribado"</formula>
    </cfRule>
    <cfRule type="expression" dxfId="2296" priority="50498">
      <formula>$B1104="Solicitado"</formula>
    </cfRule>
    <cfRule type="expression" dxfId="2302" priority="50484">
      <formula>$B1104="Liberado"</formula>
    </cfRule>
    <cfRule type="expression" dxfId="2295" priority="50491">
      <formula>$B1104="Arribado"</formula>
    </cfRule>
    <cfRule type="expression" dxfId="2301" priority="50485">
      <formula>$B1104="Descargado"</formula>
    </cfRule>
    <cfRule type="expression" dxfId="2300" priority="50486">
      <formula>$B1104="Frontera"</formula>
    </cfRule>
    <cfRule type="expression" dxfId="2302" priority="50476">
      <formula>$B1104="Liberado"</formula>
    </cfRule>
    <cfRule type="expression" dxfId="2302" priority="50492">
      <formula>$B1104="Liberado"</formula>
    </cfRule>
    <cfRule type="expression" dxfId="2301" priority="50477">
      <formula>$B1104="Descargado"</formula>
    </cfRule>
    <cfRule type="expression" dxfId="2300" priority="50478">
      <formula>$B1104="Frontera"</formula>
    </cfRule>
    <cfRule type="expression" dxfId="2" priority="50497">
      <formula>$B1104="Confirmado"</formula>
    </cfRule>
    <cfRule type="expression" dxfId="2298" priority="50496">
      <formula>$B1104="Cancelado"</formula>
    </cfRule>
    <cfRule type="expression" dxfId="2299" priority="50495">
      <formula>$B1104="Cargado"</formula>
    </cfRule>
    <cfRule type="expression" dxfId="2300" priority="50494">
      <formula>$B1104="Frontera"</formula>
    </cfRule>
    <cfRule type="expression" dxfId="2295" priority="50507">
      <formula>$B1104="Arribado"</formula>
    </cfRule>
    <cfRule type="expression" dxfId="2296" priority="50506">
      <formula>$B1104="Solicitado"</formula>
    </cfRule>
    <cfRule type="expression" dxfId="2299" priority="50479">
      <formula>$B1104="Cargado"</formula>
    </cfRule>
  </conditionalFormatting>
  <conditionalFormatting sqref="H1105">
    <cfRule type="expression" dxfId="2298" priority="49808">
      <formula>$B1105="Cancelado"</formula>
    </cfRule>
    <cfRule type="expression" dxfId="2299" priority="49807">
      <formula>$B1105="Cargado"</formula>
    </cfRule>
    <cfRule type="expression" dxfId="2301" priority="49805">
      <formula>$B1105="Descargado"</formula>
    </cfRule>
    <cfRule type="expression" dxfId="2295" priority="49835">
      <formula>$B1105="Arribado"</formula>
    </cfRule>
    <cfRule type="expression" dxfId="2302" priority="49820">
      <formula>$B1105="Liberado"</formula>
    </cfRule>
    <cfRule type="expression" dxfId="2296" priority="49834">
      <formula>$B1105="Solicitado"</formula>
    </cfRule>
    <cfRule type="expression" dxfId="2302" priority="49804">
      <formula>$B1105="Liberado"</formula>
    </cfRule>
    <cfRule type="expression" dxfId="2299" priority="49823">
      <formula>$B1105="Cargado"</formula>
    </cfRule>
    <cfRule type="expression" dxfId="2" priority="49809">
      <formula>$B1105="Confirmado"</formula>
    </cfRule>
    <cfRule type="expression" dxfId="2296" priority="49818">
      <formula>$B1105="Solicitado"</formula>
    </cfRule>
    <cfRule type="expression" dxfId="2301" priority="49821">
      <formula>$B1105="Descargado"</formula>
    </cfRule>
    <cfRule type="expression" dxfId="2300" priority="49806">
      <formula>$B1105="Frontera"</formula>
    </cfRule>
    <cfRule type="expression" dxfId="2298" priority="49824">
      <formula>$B1105="Cancelado"</formula>
    </cfRule>
    <cfRule type="expression" dxfId="2295" priority="49819">
      <formula>$B1105="Arribado"</formula>
    </cfRule>
    <cfRule type="expression" dxfId="2300" priority="49830">
      <formula>$B1105="Frontera"</formula>
    </cfRule>
    <cfRule type="expression" dxfId="2301" priority="49829">
      <formula>$B1105="Descargado"</formula>
    </cfRule>
    <cfRule type="expression" dxfId="2302" priority="49828">
      <formula>$B1105="Liberado"</formula>
    </cfRule>
    <cfRule type="expression" dxfId="2295" priority="49827">
      <formula>$B1105="Arribado"</formula>
    </cfRule>
    <cfRule type="expression" dxfId="2300" priority="49814">
      <formula>$B1105="Frontera"</formula>
    </cfRule>
    <cfRule type="expression" dxfId="2296" priority="49826">
      <formula>$B1105="Solicitado"</formula>
    </cfRule>
    <cfRule type="expression" dxfId="2" priority="49825">
      <formula>$B1105="Confirmado"</formula>
    </cfRule>
    <cfRule type="expression" dxfId="2299" priority="49831">
      <formula>$B1105="Cargado"</formula>
    </cfRule>
    <cfRule type="expression" dxfId="2298" priority="49832">
      <formula>$B1105="Cancelado"</formula>
    </cfRule>
    <cfRule type="expression" dxfId="2" priority="49833">
      <formula>$B1105="Confirmado"</formula>
    </cfRule>
    <cfRule type="expression" dxfId="2299" priority="49815">
      <formula>$B1105="Cargado"</formula>
    </cfRule>
    <cfRule type="expression" dxfId="2301" priority="49813">
      <formula>$B1105="Descargado"</formula>
    </cfRule>
    <cfRule type="expression" dxfId="2302" priority="49812">
      <formula>$B1105="Liberado"</formula>
    </cfRule>
    <cfRule type="expression" dxfId="2295" priority="49811">
      <formula>$B1105="Arribado"</formula>
    </cfRule>
    <cfRule type="expression" dxfId="2296" priority="49810">
      <formula>$B1105="Solicitado"</formula>
    </cfRule>
    <cfRule type="expression" dxfId="2298" priority="49816">
      <formula>$B1105="Cancelado"</formula>
    </cfRule>
    <cfRule type="expression" dxfId="2" priority="49817">
      <formula>$B1105="Confirmado"</formula>
    </cfRule>
    <cfRule type="expression" dxfId="2300" priority="49822">
      <formula>$B1105="Frontera"</formula>
    </cfRule>
  </conditionalFormatting>
  <conditionalFormatting sqref="H1106">
    <cfRule type="expression" dxfId="2301" priority="50645">
      <formula>$B1106="Descargado"</formula>
    </cfRule>
    <cfRule type="expression" dxfId="2302" priority="50660">
      <formula>$B1106="Liberado"</formula>
    </cfRule>
    <cfRule type="expression" dxfId="2301" priority="50661">
      <formula>$B1106="Descargado"</formula>
    </cfRule>
    <cfRule type="expression" dxfId="2298" priority="50664">
      <formula>$B1106="Cancelado"</formula>
    </cfRule>
    <cfRule type="expression" dxfId="2296" priority="50642">
      <formula>$B1106="Solicitado"</formula>
    </cfRule>
    <cfRule type="expression" dxfId="2298" priority="50648">
      <formula>$B1106="Cancelado"</formula>
    </cfRule>
    <cfRule type="expression" dxfId="2" priority="50649">
      <formula>$B1106="Confirmado"</formula>
    </cfRule>
    <cfRule type="expression" dxfId="2296" priority="50650">
      <formula>$B1106="Solicitado"</formula>
    </cfRule>
    <cfRule type="expression" dxfId="2295" priority="50651">
      <formula>$B1106="Arribado"</formula>
    </cfRule>
    <cfRule type="expression" dxfId="2295" priority="50643">
      <formula>$B1106="Arribado"</formula>
    </cfRule>
    <cfRule type="expression" dxfId="2302" priority="50644">
      <formula>$B1106="Liberado"</formula>
    </cfRule>
    <cfRule type="expression" dxfId="2302" priority="50652">
      <formula>$B1106="Liberado"</formula>
    </cfRule>
    <cfRule type="expression" dxfId="2300" priority="50646">
      <formula>$B1106="Frontera"</formula>
    </cfRule>
    <cfRule type="expression" dxfId="2301" priority="50653">
      <formula>$B1106="Descargado"</formula>
    </cfRule>
    <cfRule type="expression" dxfId="2299" priority="50655">
      <formula>$B1106="Cargado"</formula>
    </cfRule>
    <cfRule type="expression" dxfId="2298" priority="50656">
      <formula>$B1106="Cancelado"</formula>
    </cfRule>
    <cfRule type="expression" dxfId="2300" priority="50654">
      <formula>$B1106="Frontera"</formula>
    </cfRule>
    <cfRule type="expression" dxfId="2" priority="50665">
      <formula>$B1106="Confirmado"</formula>
    </cfRule>
    <cfRule type="expression" dxfId="2" priority="50657">
      <formula>$B1106="Confirmado"</formula>
    </cfRule>
    <cfRule type="expression" dxfId="2299" priority="50663">
      <formula>$B1106="Cargado"</formula>
    </cfRule>
    <cfRule type="expression" dxfId="2296" priority="50666">
      <formula>$B1106="Solicitado"</formula>
    </cfRule>
    <cfRule type="expression" dxfId="2295" priority="50667">
      <formula>$B1106="Arribado"</formula>
    </cfRule>
    <cfRule type="expression" dxfId="2300" priority="50662">
      <formula>$B1106="Frontera"</formula>
    </cfRule>
    <cfRule type="expression" dxfId="2299" priority="50639">
      <formula>$B1106="Cargado"</formula>
    </cfRule>
    <cfRule type="expression" dxfId="2299" priority="50647">
      <formula>$B1106="Cargado"</formula>
    </cfRule>
    <cfRule type="expression" dxfId="2298" priority="50640">
      <formula>$B1106="Cancelado"</formula>
    </cfRule>
    <cfRule type="expression" dxfId="2296" priority="50658">
      <formula>$B1106="Solicitado"</formula>
    </cfRule>
    <cfRule type="expression" dxfId="2" priority="50641">
      <formula>$B1106="Confirmado"</formula>
    </cfRule>
    <cfRule type="expression" dxfId="2295" priority="50659">
      <formula>$B1106="Arribado"</formula>
    </cfRule>
    <cfRule type="expression" dxfId="2302" priority="50636">
      <formula>$B1106="Liberado"</formula>
    </cfRule>
    <cfRule type="expression" dxfId="2301" priority="50637">
      <formula>$B1106="Descargado"</formula>
    </cfRule>
    <cfRule type="expression" dxfId="2300" priority="50638">
      <formula>$B1106="Frontera"</formula>
    </cfRule>
  </conditionalFormatting>
  <conditionalFormatting sqref="H1107">
    <cfRule type="expression" dxfId="2296" priority="49978">
      <formula>$B1107="Solicitado"</formula>
    </cfRule>
    <cfRule type="expression" dxfId="2300" priority="49990">
      <formula>$B1107="Frontera"</formula>
    </cfRule>
    <cfRule type="expression" dxfId="2301" priority="49973">
      <formula>$B1107="Descargado"</formula>
    </cfRule>
    <cfRule type="expression" dxfId="2295" priority="49995">
      <formula>$B1107="Arribado"</formula>
    </cfRule>
    <cfRule type="expression" dxfId="2296" priority="49994">
      <formula>$B1107="Solicitado"</formula>
    </cfRule>
    <cfRule type="expression" dxfId="2" priority="49993">
      <formula>$B1107="Confirmado"</formula>
    </cfRule>
    <cfRule type="expression" dxfId="2298" priority="49992">
      <formula>$B1107="Cancelado"</formula>
    </cfRule>
    <cfRule type="expression" dxfId="2299" priority="49991">
      <formula>$B1107="Cargado"</formula>
    </cfRule>
    <cfRule type="expression" dxfId="2301" priority="49989">
      <formula>$B1107="Descargado"</formula>
    </cfRule>
    <cfRule type="expression" dxfId="2302" priority="49988">
      <formula>$B1107="Liberado"</formula>
    </cfRule>
    <cfRule type="expression" dxfId="2295" priority="49987">
      <formula>$B1107="Arribado"</formula>
    </cfRule>
    <cfRule type="expression" dxfId="2296" priority="49986">
      <formula>$B1107="Solicitado"</formula>
    </cfRule>
    <cfRule type="expression" dxfId="2" priority="49985">
      <formula>$B1107="Confirmado"</formula>
    </cfRule>
    <cfRule type="expression" dxfId="2298" priority="49984">
      <formula>$B1107="Cancelado"</formula>
    </cfRule>
    <cfRule type="expression" dxfId="2299" priority="49983">
      <formula>$B1107="Cargado"</formula>
    </cfRule>
    <cfRule type="expression" dxfId="2300" priority="49982">
      <formula>$B1107="Frontera"</formula>
    </cfRule>
    <cfRule type="expression" dxfId="2301" priority="49981">
      <formula>$B1107="Descargado"</formula>
    </cfRule>
    <cfRule type="expression" dxfId="2302" priority="49980">
      <formula>$B1107="Liberado"</formula>
    </cfRule>
    <cfRule type="expression" dxfId="2295" priority="49979">
      <formula>$B1107="Arribado"</formula>
    </cfRule>
    <cfRule type="expression" dxfId="2" priority="49977">
      <formula>$B1107="Confirmado"</formula>
    </cfRule>
    <cfRule type="expression" dxfId="2298" priority="49976">
      <formula>$B1107="Cancelado"</formula>
    </cfRule>
    <cfRule type="expression" dxfId="2299" priority="49975">
      <formula>$B1107="Cargado"</formula>
    </cfRule>
    <cfRule type="expression" dxfId="2300" priority="49974">
      <formula>$B1107="Frontera"</formula>
    </cfRule>
    <cfRule type="expression" dxfId="2302" priority="49972">
      <formula>$B1107="Liberado"</formula>
    </cfRule>
    <cfRule type="expression" dxfId="2295" priority="49971">
      <formula>$B1107="Arribado"</formula>
    </cfRule>
    <cfRule type="expression" dxfId="2296" priority="49970">
      <formula>$B1107="Solicitado"</formula>
    </cfRule>
    <cfRule type="expression" dxfId="2" priority="49969">
      <formula>$B1107="Confirmado"</formula>
    </cfRule>
    <cfRule type="expression" dxfId="2298" priority="49968">
      <formula>$B1107="Cancelado"</formula>
    </cfRule>
    <cfRule type="expression" dxfId="2299" priority="49967">
      <formula>$B1107="Cargado"</formula>
    </cfRule>
    <cfRule type="expression" dxfId="2300" priority="49966">
      <formula>$B1107="Frontera"</formula>
    </cfRule>
    <cfRule type="expression" dxfId="2301" priority="49965">
      <formula>$B1107="Descargado"</formula>
    </cfRule>
    <cfRule type="expression" dxfId="2302" priority="49964">
      <formula>$B1107="Liberado"</formula>
    </cfRule>
  </conditionalFormatting>
  <conditionalFormatting sqref="H1108">
    <cfRule type="expression" dxfId="2299" priority="49623">
      <formula>$B1108="Cargado"</formula>
    </cfRule>
    <cfRule type="expression" dxfId="2301" priority="49645">
      <formula>$B1108="Descargado"</formula>
    </cfRule>
    <cfRule type="expression" dxfId="2301" priority="49629">
      <formula>$B1108="Descargado"</formula>
    </cfRule>
    <cfRule type="expression" dxfId="2300" priority="49630">
      <formula>$B1108="Frontera"</formula>
    </cfRule>
    <cfRule type="expression" dxfId="2302" priority="49644">
      <formula>$B1108="Liberado"</formula>
    </cfRule>
    <cfRule type="expression" dxfId="2296" priority="49626">
      <formula>$B1108="Solicitado"</formula>
    </cfRule>
    <cfRule type="expression" dxfId="2295" priority="49643">
      <formula>$B1108="Arribado"</formula>
    </cfRule>
    <cfRule type="expression" dxfId="2" priority="49625">
      <formula>$B1108="Confirmado"</formula>
    </cfRule>
    <cfRule type="expression" dxfId="2" priority="49649">
      <formula>$B1108="Confirmado"</formula>
    </cfRule>
    <cfRule type="expression" dxfId="2298" priority="49624">
      <formula>$B1108="Cancelado"</formula>
    </cfRule>
    <cfRule type="expression" dxfId="2301" priority="49621">
      <formula>$B1108="Descargado"</formula>
    </cfRule>
    <cfRule type="expression" dxfId="2296" priority="49642">
      <formula>$B1108="Solicitado"</formula>
    </cfRule>
    <cfRule type="expression" dxfId="2302" priority="49636">
      <formula>$B1108="Liberado"</formula>
    </cfRule>
    <cfRule type="expression" dxfId="2" priority="49641">
      <formula>$B1108="Confirmado"</formula>
    </cfRule>
    <cfRule type="expression" dxfId="2302" priority="49628">
      <formula>$B1108="Liberado"</formula>
    </cfRule>
    <cfRule type="expression" dxfId="2300" priority="49622">
      <formula>$B1108="Frontera"</formula>
    </cfRule>
    <cfRule type="expression" dxfId="2299" priority="49631">
      <formula>$B1108="Cargado"</formula>
    </cfRule>
    <cfRule type="expression" dxfId="2298" priority="49632">
      <formula>$B1108="Cancelado"</formula>
    </cfRule>
    <cfRule type="expression" dxfId="2302" priority="49620">
      <formula>$B1108="Liberado"</formula>
    </cfRule>
    <cfRule type="expression" dxfId="2295" priority="49651">
      <formula>$B1108="Arribado"</formula>
    </cfRule>
    <cfRule type="expression" dxfId="2296" priority="49650">
      <formula>$B1108="Solicitado"</formula>
    </cfRule>
    <cfRule type="expression" dxfId="2" priority="49633">
      <formula>$B1108="Confirmado"</formula>
    </cfRule>
    <cfRule type="expression" dxfId="2296" priority="49634">
      <formula>$B1108="Solicitado"</formula>
    </cfRule>
    <cfRule type="expression" dxfId="2295" priority="49635">
      <formula>$B1108="Arribado"</formula>
    </cfRule>
    <cfRule type="expression" dxfId="2295" priority="49627">
      <formula>$B1108="Arribado"</formula>
    </cfRule>
    <cfRule type="expression" dxfId="2301" priority="49637">
      <formula>$B1108="Descargado"</formula>
    </cfRule>
    <cfRule type="expression" dxfId="2300" priority="49638">
      <formula>$B1108="Frontera"</formula>
    </cfRule>
    <cfRule type="expression" dxfId="2299" priority="49639">
      <formula>$B1108="Cargado"</formula>
    </cfRule>
    <cfRule type="expression" dxfId="2298" priority="49640">
      <formula>$B1108="Cancelado"</formula>
    </cfRule>
    <cfRule type="expression" dxfId="2298" priority="49648">
      <formula>$B1108="Cancelado"</formula>
    </cfRule>
    <cfRule type="expression" dxfId="2299" priority="49647">
      <formula>$B1108="Cargado"</formula>
    </cfRule>
    <cfRule type="expression" dxfId="2300" priority="49646">
      <formula>$B1108="Frontera"</formula>
    </cfRule>
  </conditionalFormatting>
  <conditionalFormatting sqref="H1109:H1113">
    <cfRule type="expression" dxfId="2298" priority="49480">
      <formula>$B1109="Cancelado"</formula>
    </cfRule>
    <cfRule type="expression" dxfId="2302" priority="49492">
      <formula>$B1109="Liberado"</formula>
    </cfRule>
    <cfRule type="expression" dxfId="2300" priority="49486">
      <formula>$B1109="Frontera"</formula>
    </cfRule>
    <cfRule type="expression" dxfId="2299" priority="49487">
      <formula>$B1109="Cargado"</formula>
    </cfRule>
    <cfRule type="expression" dxfId="2301" priority="49493">
      <formula>$B1109="Descargado"</formula>
    </cfRule>
    <cfRule type="expression" dxfId="2295" priority="49507">
      <formula>$B1109="Arribado"</formula>
    </cfRule>
    <cfRule type="expression" dxfId="2296" priority="49506">
      <formula>$B1109="Solicitado"</formula>
    </cfRule>
    <cfRule type="expression" dxfId="2" priority="49505">
      <formula>$B1109="Confirmado"</formula>
    </cfRule>
    <cfRule type="expression" dxfId="2298" priority="49504">
      <formula>$B1109="Cancelado"</formula>
    </cfRule>
    <cfRule type="expression" dxfId="2296" priority="49482">
      <formula>$B1109="Solicitado"</formula>
    </cfRule>
    <cfRule type="expression" dxfId="2300" priority="49502">
      <formula>$B1109="Frontera"</formula>
    </cfRule>
    <cfRule type="expression" dxfId="2299" priority="49503">
      <formula>$B1109="Cargado"</formula>
    </cfRule>
    <cfRule type="expression" dxfId="2299" priority="49479">
      <formula>$B1109="Cargado"</formula>
    </cfRule>
    <cfRule type="expression" dxfId="2300" priority="49478">
      <formula>$B1109="Frontera"</formula>
    </cfRule>
    <cfRule type="expression" dxfId="2301" priority="49501">
      <formula>$B1109="Descargado"</formula>
    </cfRule>
    <cfRule type="expression" dxfId="2302" priority="49500">
      <formula>$B1109="Liberado"</formula>
    </cfRule>
    <cfRule type="expression" dxfId="2296" priority="49490">
      <formula>$B1109="Solicitado"</formula>
    </cfRule>
    <cfRule type="expression" dxfId="2301" priority="49485">
      <formula>$B1109="Descargado"</formula>
    </cfRule>
    <cfRule type="expression" dxfId="2302" priority="49476">
      <formula>$B1109="Liberado"</formula>
    </cfRule>
    <cfRule type="expression" dxfId="2301" priority="49477">
      <formula>$B1109="Descargado"</formula>
    </cfRule>
    <cfRule type="expression" dxfId="2295" priority="49491">
      <formula>$B1109="Arribado"</formula>
    </cfRule>
    <cfRule type="expression" dxfId="2295" priority="49499">
      <formula>$B1109="Arribado"</formula>
    </cfRule>
    <cfRule type="expression" dxfId="2296" priority="49498">
      <formula>$B1109="Solicitado"</formula>
    </cfRule>
    <cfRule type="expression" dxfId="2" priority="49497">
      <formula>$B1109="Confirmado"</formula>
    </cfRule>
    <cfRule type="expression" dxfId="2298" priority="49496">
      <formula>$B1109="Cancelado"</formula>
    </cfRule>
    <cfRule type="expression" dxfId="2299" priority="49495">
      <formula>$B1109="Cargado"</formula>
    </cfRule>
    <cfRule type="expression" dxfId="2300" priority="49494">
      <formula>$B1109="Frontera"</formula>
    </cfRule>
    <cfRule type="expression" dxfId="2295" priority="49483">
      <formula>$B1109="Arribado"</formula>
    </cfRule>
    <cfRule type="expression" dxfId="2302" priority="49484">
      <formula>$B1109="Liberado"</formula>
    </cfRule>
    <cfRule type="expression" dxfId="2298" priority="49488">
      <formula>$B1109="Cancelado"</formula>
    </cfRule>
    <cfRule type="expression" dxfId="2" priority="49481">
      <formula>$B1109="Confirmado"</formula>
    </cfRule>
    <cfRule type="expression" dxfId="2" priority="49489">
      <formula>$B1109="Confirmado"</formula>
    </cfRule>
  </conditionalFormatting>
  <conditionalFormatting sqref="H1114">
    <cfRule type="expression" dxfId="2302" priority="49332">
      <formula>$B1114="Liberado"</formula>
    </cfRule>
    <cfRule type="expression" dxfId="2300" priority="49342">
      <formula>$B1114="Frontera"</formula>
    </cfRule>
    <cfRule type="expression" dxfId="2299" priority="49343">
      <formula>$B1114="Cargado"</formula>
    </cfRule>
    <cfRule type="expression" dxfId="2298" priority="49344">
      <formula>$B1114="Cancelado"</formula>
    </cfRule>
    <cfRule type="expression" dxfId="2298" priority="49352">
      <formula>$B1114="Cancelado"</formula>
    </cfRule>
    <cfRule type="expression" dxfId="2" priority="49353">
      <formula>$B1114="Confirmado"</formula>
    </cfRule>
    <cfRule type="expression" dxfId="2295" priority="49339">
      <formula>$B1114="Arribado"</formula>
    </cfRule>
    <cfRule type="expression" dxfId="2295" priority="49347">
      <formula>$B1114="Arribado"</formula>
    </cfRule>
    <cfRule type="expression" dxfId="2296" priority="49354">
      <formula>$B1114="Solicitado"</formula>
    </cfRule>
    <cfRule type="expression" dxfId="2299" priority="49335">
      <formula>$B1114="Cargado"</formula>
    </cfRule>
    <cfRule type="expression" dxfId="2298" priority="49336">
      <formula>$B1114="Cancelado"</formula>
    </cfRule>
    <cfRule type="expression" dxfId="2" priority="49337">
      <formula>$B1114="Confirmado"</formula>
    </cfRule>
    <cfRule type="expression" dxfId="2296" priority="49338">
      <formula>$B1114="Solicitado"</formula>
    </cfRule>
    <cfRule type="expression" dxfId="2295" priority="49355">
      <formula>$B1114="Arribado"</formula>
    </cfRule>
    <cfRule type="expression" dxfId="2302" priority="49356">
      <formula>$B1114="Liberado"</formula>
    </cfRule>
    <cfRule type="expression" dxfId="2301" priority="49357">
      <formula>$B1114="Descargado"</formula>
    </cfRule>
    <cfRule type="expression" dxfId="2300" priority="49358">
      <formula>$B1114="Frontera"</formula>
    </cfRule>
    <cfRule type="expression" dxfId="2299" priority="49359">
      <formula>$B1114="Cargado"</formula>
    </cfRule>
    <cfRule type="expression" dxfId="2298" priority="49360">
      <formula>$B1114="Cancelado"</formula>
    </cfRule>
    <cfRule type="expression" dxfId="2301" priority="49349">
      <formula>$B1114="Descargado"</formula>
    </cfRule>
    <cfRule type="expression" dxfId="2296" priority="49362">
      <formula>$B1114="Solicitado"</formula>
    </cfRule>
    <cfRule type="expression" dxfId="2295" priority="49363">
      <formula>$B1114="Arribado"</formula>
    </cfRule>
    <cfRule type="expression" dxfId="2302" priority="49340">
      <formula>$B1114="Liberado"</formula>
    </cfRule>
    <cfRule type="expression" dxfId="2301" priority="49341">
      <formula>$B1114="Descargado"</formula>
    </cfRule>
    <cfRule type="expression" dxfId="2302" priority="49348">
      <formula>$B1114="Liberado"</formula>
    </cfRule>
    <cfRule type="expression" dxfId="2300" priority="49350">
      <formula>$B1114="Frontera"</formula>
    </cfRule>
    <cfRule type="expression" dxfId="2299" priority="49351">
      <formula>$B1114="Cargado"</formula>
    </cfRule>
    <cfRule type="expression" dxfId="2300" priority="49334">
      <formula>$B1114="Frontera"</formula>
    </cfRule>
    <cfRule type="expression" dxfId="2301" priority="49333">
      <formula>$B1114="Descargado"</formula>
    </cfRule>
    <cfRule type="expression" dxfId="2296" priority="49346">
      <formula>$B1114="Solicitado"</formula>
    </cfRule>
    <cfRule type="expression" dxfId="2" priority="49345">
      <formula>$B1114="Confirmado"</formula>
    </cfRule>
    <cfRule type="expression" dxfId="2" priority="49361">
      <formula>$B1114="Confirmado"</formula>
    </cfRule>
  </conditionalFormatting>
  <conditionalFormatting sqref="H1115">
    <cfRule type="expression" dxfId="2295" priority="49211">
      <formula>$B1115="Arribado"</formula>
    </cfRule>
    <cfRule type="expression" dxfId="2301" priority="49213">
      <formula>$B1115="Descargado"</formula>
    </cfRule>
    <cfRule type="expression" dxfId="2302" priority="49212">
      <formula>$B1115="Liberado"</formula>
    </cfRule>
    <cfRule type="expression" dxfId="2302" priority="49188">
      <formula>$B1115="Liberado"</formula>
    </cfRule>
    <cfRule type="expression" dxfId="2296" priority="49210">
      <formula>$B1115="Solicitado"</formula>
    </cfRule>
    <cfRule type="expression" dxfId="2295" priority="49219">
      <formula>$B1115="Arribado"</formula>
    </cfRule>
    <cfRule type="expression" dxfId="2296" priority="49218">
      <formula>$B1115="Solicitado"</formula>
    </cfRule>
    <cfRule type="expression" dxfId="2" priority="49209">
      <formula>$B1115="Confirmado"</formula>
    </cfRule>
    <cfRule type="expression" dxfId="2" priority="49217">
      <formula>$B1115="Confirmado"</formula>
    </cfRule>
    <cfRule type="expression" dxfId="2298" priority="49216">
      <formula>$B1115="Cancelado"</formula>
    </cfRule>
    <cfRule type="expression" dxfId="2299" priority="49215">
      <formula>$B1115="Cargado"</formula>
    </cfRule>
    <cfRule type="expression" dxfId="2300" priority="49214">
      <formula>$B1115="Frontera"</formula>
    </cfRule>
    <cfRule type="expression" dxfId="2298" priority="49208">
      <formula>$B1115="Cancelado"</formula>
    </cfRule>
    <cfRule type="expression" dxfId="2302" priority="49196">
      <formula>$B1115="Liberado"</formula>
    </cfRule>
    <cfRule type="expression" dxfId="2299" priority="49191">
      <formula>$B1115="Cargado"</formula>
    </cfRule>
    <cfRule type="expression" dxfId="2298" priority="49192">
      <formula>$B1115="Cancelado"</formula>
    </cfRule>
    <cfRule type="expression" dxfId="2" priority="49193">
      <formula>$B1115="Confirmado"</formula>
    </cfRule>
    <cfRule type="expression" dxfId="2296" priority="49194">
      <formula>$B1115="Solicitado"</formula>
    </cfRule>
    <cfRule type="expression" dxfId="2295" priority="49195">
      <formula>$B1115="Arribado"</formula>
    </cfRule>
    <cfRule type="expression" dxfId="2300" priority="49190">
      <formula>$B1115="Frontera"</formula>
    </cfRule>
    <cfRule type="expression" dxfId="2299" priority="49207">
      <formula>$B1115="Cargado"</formula>
    </cfRule>
    <cfRule type="expression" dxfId="2300" priority="49206">
      <formula>$B1115="Frontera"</formula>
    </cfRule>
    <cfRule type="expression" dxfId="2301" priority="49205">
      <formula>$B1115="Descargado"</formula>
    </cfRule>
    <cfRule type="expression" dxfId="2302" priority="49204">
      <formula>$B1115="Liberado"</formula>
    </cfRule>
    <cfRule type="expression" dxfId="2295" priority="49203">
      <formula>$B1115="Arribado"</formula>
    </cfRule>
    <cfRule type="expression" dxfId="2296" priority="49202">
      <formula>$B1115="Solicitado"</formula>
    </cfRule>
    <cfRule type="expression" dxfId="2301" priority="49189">
      <formula>$B1115="Descargado"</formula>
    </cfRule>
    <cfRule type="expression" dxfId="2301" priority="49197">
      <formula>$B1115="Descargado"</formula>
    </cfRule>
    <cfRule type="expression" dxfId="2" priority="49201">
      <formula>$B1115="Confirmado"</formula>
    </cfRule>
    <cfRule type="expression" dxfId="2298" priority="49200">
      <formula>$B1115="Cancelado"</formula>
    </cfRule>
    <cfRule type="expression" dxfId="2299" priority="49199">
      <formula>$B1115="Cargado"</formula>
    </cfRule>
    <cfRule type="expression" dxfId="2300" priority="49198">
      <formula>$B1115="Frontera"</formula>
    </cfRule>
  </conditionalFormatting>
  <conditionalFormatting sqref="H1116">
    <cfRule type="expression" dxfId="2302" priority="49052">
      <formula>$B1116="Liberado"</formula>
    </cfRule>
    <cfRule type="expression" dxfId="2299" priority="49055">
      <formula>$B1116="Cargado"</formula>
    </cfRule>
    <cfRule type="expression" dxfId="2296" priority="49074">
      <formula>$B1116="Solicitado"</formula>
    </cfRule>
    <cfRule type="expression" dxfId="2302" priority="49068">
      <formula>$B1116="Liberado"</formula>
    </cfRule>
    <cfRule type="expression" dxfId="2295" priority="49067">
      <formula>$B1116="Arribado"</formula>
    </cfRule>
    <cfRule type="expression" dxfId="2" priority="49065">
      <formula>$B1116="Confirmado"</formula>
    </cfRule>
    <cfRule type="expression" dxfId="2300" priority="49046">
      <formula>$B1116="Frontera"</formula>
    </cfRule>
    <cfRule type="expression" dxfId="2295" priority="49051">
      <formula>$B1116="Arribado"</formula>
    </cfRule>
    <cfRule type="expression" dxfId="2302" priority="49060">
      <formula>$B1116="Liberado"</formula>
    </cfRule>
    <cfRule type="expression" dxfId="2301" priority="49053">
      <formula>$B1116="Descargado"</formula>
    </cfRule>
    <cfRule type="expression" dxfId="2300" priority="49054">
      <formula>$B1116="Frontera"</formula>
    </cfRule>
    <cfRule type="expression" dxfId="2298" priority="49064">
      <formula>$B1116="Cancelado"</formula>
    </cfRule>
    <cfRule type="expression" dxfId="2296" priority="49066">
      <formula>$B1116="Solicitado"</formula>
    </cfRule>
    <cfRule type="expression" dxfId="2299" priority="49063">
      <formula>$B1116="Cargado"</formula>
    </cfRule>
    <cfRule type="expression" dxfId="2300" priority="49062">
      <formula>$B1116="Frontera"</formula>
    </cfRule>
    <cfRule type="expression" dxfId="2301" priority="49061">
      <formula>$B1116="Descargado"</formula>
    </cfRule>
    <cfRule type="expression" dxfId="2301" priority="49045">
      <formula>$B1116="Descargado"</formula>
    </cfRule>
    <cfRule type="expression" dxfId="2296" priority="49050">
      <formula>$B1116="Solicitado"</formula>
    </cfRule>
    <cfRule type="expression" dxfId="2" priority="49049">
      <formula>$B1116="Confirmado"</formula>
    </cfRule>
    <cfRule type="expression" dxfId="2298" priority="49048">
      <formula>$B1116="Cancelado"</formula>
    </cfRule>
    <cfRule type="expression" dxfId="2298" priority="49056">
      <formula>$B1116="Cancelado"</formula>
    </cfRule>
    <cfRule type="expression" dxfId="2" priority="49057">
      <formula>$B1116="Confirmado"</formula>
    </cfRule>
    <cfRule type="expression" dxfId="2296" priority="49058">
      <formula>$B1116="Solicitado"</formula>
    </cfRule>
    <cfRule type="expression" dxfId="2299" priority="49047">
      <formula>$B1116="Cargado"</formula>
    </cfRule>
    <cfRule type="expression" dxfId="2302" priority="49044">
      <formula>$B1116="Liberado"</formula>
    </cfRule>
    <cfRule type="expression" dxfId="2295" priority="49075">
      <formula>$B1116="Arribado"</formula>
    </cfRule>
    <cfRule type="expression" dxfId="2295" priority="49059">
      <formula>$B1116="Arribado"</formula>
    </cfRule>
    <cfRule type="expression" dxfId="2" priority="49073">
      <formula>$B1116="Confirmado"</formula>
    </cfRule>
    <cfRule type="expression" dxfId="2298" priority="49072">
      <formula>$B1116="Cancelado"</formula>
    </cfRule>
    <cfRule type="expression" dxfId="2299" priority="49071">
      <formula>$B1116="Cargado"</formula>
    </cfRule>
    <cfRule type="expression" dxfId="2300" priority="49070">
      <formula>$B1116="Frontera"</formula>
    </cfRule>
    <cfRule type="expression" dxfId="2301" priority="49069">
      <formula>$B1116="Descargado"</formula>
    </cfRule>
  </conditionalFormatting>
  <conditionalFormatting sqref="H1117">
    <cfRule type="expression" dxfId="2296" priority="48914">
      <formula>$B1117="Solicitado"</formula>
    </cfRule>
    <cfRule type="expression" dxfId="2" priority="48913">
      <formula>$B1117="Confirmado"</formula>
    </cfRule>
    <cfRule type="expression" dxfId="2298" priority="48920">
      <formula>$B1117="Cancelado"</formula>
    </cfRule>
    <cfRule type="expression" dxfId="2295" priority="48915">
      <formula>$B1117="Arribado"</formula>
    </cfRule>
    <cfRule type="expression" dxfId="2" priority="48921">
      <formula>$B1117="Confirmado"</formula>
    </cfRule>
    <cfRule type="expression" dxfId="2296" priority="48922">
      <formula>$B1117="Solicitado"</formula>
    </cfRule>
    <cfRule type="expression" dxfId="2302" priority="48900">
      <formula>$B1117="Liberado"</formula>
    </cfRule>
    <cfRule type="expression" dxfId="2301" priority="48901">
      <formula>$B1117="Descargado"</formula>
    </cfRule>
    <cfRule type="expression" dxfId="2300" priority="48902">
      <formula>$B1117="Frontera"</formula>
    </cfRule>
    <cfRule type="expression" dxfId="2299" priority="48903">
      <formula>$B1117="Cargado"</formula>
    </cfRule>
    <cfRule type="expression" dxfId="2298" priority="48904">
      <formula>$B1117="Cancelado"</formula>
    </cfRule>
    <cfRule type="expression" dxfId="2300" priority="48918">
      <formula>$B1117="Frontera"</formula>
    </cfRule>
    <cfRule type="expression" dxfId="2301" priority="48925">
      <formula>$B1117="Descargado"</formula>
    </cfRule>
    <cfRule type="expression" dxfId="2298" priority="48912">
      <formula>$B1117="Cancelado"</formula>
    </cfRule>
    <cfRule type="expression" dxfId="2300" priority="48926">
      <formula>$B1117="Frontera"</formula>
    </cfRule>
    <cfRule type="expression" dxfId="2296" priority="48906">
      <formula>$B1117="Solicitado"</formula>
    </cfRule>
    <cfRule type="expression" dxfId="2295" priority="48907">
      <formula>$B1117="Arribado"</formula>
    </cfRule>
    <cfRule type="expression" dxfId="2302" priority="48908">
      <formula>$B1117="Liberado"</formula>
    </cfRule>
    <cfRule type="expression" dxfId="2301" priority="48909">
      <formula>$B1117="Descargado"</formula>
    </cfRule>
    <cfRule type="expression" dxfId="2301" priority="48917">
      <formula>$B1117="Descargado"</formula>
    </cfRule>
    <cfRule type="expression" dxfId="2302" priority="48916">
      <formula>$B1117="Liberado"</formula>
    </cfRule>
    <cfRule type="expression" dxfId="2298" priority="48928">
      <formula>$B1117="Cancelado"</formula>
    </cfRule>
    <cfRule type="expression" dxfId="2300" priority="48910">
      <formula>$B1117="Frontera"</formula>
    </cfRule>
    <cfRule type="expression" dxfId="2" priority="48905">
      <formula>$B1117="Confirmado"</formula>
    </cfRule>
    <cfRule type="expression" dxfId="2296" priority="48930">
      <formula>$B1117="Solicitado"</formula>
    </cfRule>
    <cfRule type="expression" dxfId="2295" priority="48931">
      <formula>$B1117="Arribado"</formula>
    </cfRule>
    <cfRule type="expression" dxfId="2299" priority="48911">
      <formula>$B1117="Cargado"</formula>
    </cfRule>
    <cfRule type="expression" dxfId="2295" priority="48923">
      <formula>$B1117="Arribado"</formula>
    </cfRule>
    <cfRule type="expression" dxfId="2302" priority="48924">
      <formula>$B1117="Liberado"</formula>
    </cfRule>
    <cfRule type="expression" dxfId="2" priority="48929">
      <formula>$B1117="Confirmado"</formula>
    </cfRule>
    <cfRule type="expression" dxfId="2299" priority="48919">
      <formula>$B1117="Cargado"</formula>
    </cfRule>
    <cfRule type="expression" dxfId="2299" priority="48927">
      <formula>$B1117="Cargado"</formula>
    </cfRule>
  </conditionalFormatting>
  <conditionalFormatting sqref="H1118">
    <cfRule type="expression" dxfId="2299" priority="48351">
      <formula>$B1118="Cargado"</formula>
    </cfRule>
    <cfRule type="expression" dxfId="2298" priority="48352">
      <formula>$B1118="Cancelado"</formula>
    </cfRule>
    <cfRule type="expression" dxfId="2" priority="48353">
      <formula>$B1118="Confirmado"</formula>
    </cfRule>
    <cfRule type="expression" dxfId="2296" priority="48354">
      <formula>$B1118="Solicitado"</formula>
    </cfRule>
    <cfRule type="expression" dxfId="2295" priority="48355">
      <formula>$B1118="Arribado"</formula>
    </cfRule>
    <cfRule type="expression" dxfId="2298" priority="48336">
      <formula>$B1118="Cancelado"</formula>
    </cfRule>
    <cfRule type="expression" dxfId="2" priority="48337">
      <formula>$B1118="Confirmado"</formula>
    </cfRule>
    <cfRule type="expression" dxfId="2296" priority="48338">
      <formula>$B1118="Solicitado"</formula>
    </cfRule>
    <cfRule type="expression" dxfId="2295" priority="48339">
      <formula>$B1118="Arribado"</formula>
    </cfRule>
    <cfRule type="expression" dxfId="2302" priority="48340">
      <formula>$B1118="Liberado"</formula>
    </cfRule>
    <cfRule type="expression" dxfId="2301" priority="48341">
      <formula>$B1118="Descargado"</formula>
    </cfRule>
    <cfRule type="expression" dxfId="2300" priority="48342">
      <formula>$B1118="Frontera"</formula>
    </cfRule>
    <cfRule type="expression" dxfId="2299" priority="48343">
      <formula>$B1118="Cargado"</formula>
    </cfRule>
    <cfRule type="expression" dxfId="2298" priority="48344">
      <formula>$B1118="Cancelado"</formula>
    </cfRule>
    <cfRule type="expression" dxfId="2" priority="48345">
      <formula>$B1118="Confirmado"</formula>
    </cfRule>
    <cfRule type="expression" dxfId="2296" priority="48346">
      <formula>$B1118="Solicitado"</formula>
    </cfRule>
    <cfRule type="expression" dxfId="2295" priority="48347">
      <formula>$B1118="Arribado"</formula>
    </cfRule>
    <cfRule type="expression" dxfId="2302" priority="48348">
      <formula>$B1118="Liberado"</formula>
    </cfRule>
    <cfRule type="expression" dxfId="2300" priority="48350">
      <formula>$B1118="Frontera"</formula>
    </cfRule>
    <cfRule type="expression" dxfId="2301" priority="48349">
      <formula>$B1118="Descargado"</formula>
    </cfRule>
    <cfRule type="expression" dxfId="2302" priority="48324">
      <formula>$B1118="Liberado"</formula>
    </cfRule>
    <cfRule type="expression" dxfId="2301" priority="48325">
      <formula>$B1118="Descargado"</formula>
    </cfRule>
    <cfRule type="expression" dxfId="2300" priority="48326">
      <formula>$B1118="Frontera"</formula>
    </cfRule>
    <cfRule type="expression" dxfId="2299" priority="48327">
      <formula>$B1118="Cargado"</formula>
    </cfRule>
    <cfRule type="expression" dxfId="2298" priority="48328">
      <formula>$B1118="Cancelado"</formula>
    </cfRule>
    <cfRule type="expression" dxfId="2" priority="48329">
      <formula>$B1118="Confirmado"</formula>
    </cfRule>
    <cfRule type="expression" dxfId="2296" priority="48330">
      <formula>$B1118="Solicitado"</formula>
    </cfRule>
    <cfRule type="expression" dxfId="2295" priority="48331">
      <formula>$B1118="Arribado"</formula>
    </cfRule>
    <cfRule type="expression" dxfId="2302" priority="48332">
      <formula>$B1118="Liberado"</formula>
    </cfRule>
    <cfRule type="expression" dxfId="2301" priority="48333">
      <formula>$B1118="Descargado"</formula>
    </cfRule>
    <cfRule type="expression" dxfId="2300" priority="48334">
      <formula>$B1118="Frontera"</formula>
    </cfRule>
    <cfRule type="expression" dxfId="2299" priority="48335">
      <formula>$B1118="Cargado"</formula>
    </cfRule>
  </conditionalFormatting>
  <conditionalFormatting sqref="H1119">
    <cfRule type="expression" dxfId="2296" priority="48762">
      <formula>$B1119="Solicitado"</formula>
    </cfRule>
    <cfRule type="expression" dxfId="2302" priority="48780">
      <formula>$B1119="Liberado"</formula>
    </cfRule>
    <cfRule type="expression" dxfId="2301" priority="48781">
      <formula>$B1119="Descargado"</formula>
    </cfRule>
    <cfRule type="expression" dxfId="2300" priority="48782">
      <formula>$B1119="Frontera"</formula>
    </cfRule>
    <cfRule type="expression" dxfId="2301" priority="48765">
      <formula>$B1119="Descargado"</formula>
    </cfRule>
    <cfRule type="expression" dxfId="2" priority="48761">
      <formula>$B1119="Confirmado"</formula>
    </cfRule>
    <cfRule type="expression" dxfId="2298" priority="48760">
      <formula>$B1119="Cancelado"</formula>
    </cfRule>
    <cfRule type="expression" dxfId="2299" priority="48759">
      <formula>$B1119="Cargado"</formula>
    </cfRule>
    <cfRule type="expression" dxfId="2300" priority="48758">
      <formula>$B1119="Frontera"</formula>
    </cfRule>
    <cfRule type="expression" dxfId="2" priority="48769">
      <formula>$B1119="Confirmado"</formula>
    </cfRule>
    <cfRule type="expression" dxfId="2302" priority="48756">
      <formula>$B1119="Liberado"</formula>
    </cfRule>
    <cfRule type="expression" dxfId="2298" priority="48768">
      <formula>$B1119="Cancelado"</formula>
    </cfRule>
    <cfRule type="expression" dxfId="2295" priority="48763">
      <formula>$B1119="Arribado"</formula>
    </cfRule>
    <cfRule type="expression" dxfId="2302" priority="48764">
      <formula>$B1119="Liberado"</formula>
    </cfRule>
    <cfRule type="expression" dxfId="2299" priority="48775">
      <formula>$B1119="Cargado"</formula>
    </cfRule>
    <cfRule type="expression" dxfId="2296" priority="48770">
      <formula>$B1119="Solicitado"</formula>
    </cfRule>
    <cfRule type="expression" dxfId="2302" priority="48772">
      <formula>$B1119="Liberado"</formula>
    </cfRule>
    <cfRule type="expression" dxfId="2299" priority="48767">
      <formula>$B1119="Cargado"</formula>
    </cfRule>
    <cfRule type="expression" dxfId="2298" priority="48776">
      <formula>$B1119="Cancelado"</formula>
    </cfRule>
    <cfRule type="expression" dxfId="2301" priority="48757">
      <formula>$B1119="Descargado"</formula>
    </cfRule>
    <cfRule type="expression" dxfId="2295" priority="48787">
      <formula>$B1119="Arribado"</formula>
    </cfRule>
    <cfRule type="expression" dxfId="2301" priority="48773">
      <formula>$B1119="Descargado"</formula>
    </cfRule>
    <cfRule type="expression" dxfId="2296" priority="48786">
      <formula>$B1119="Solicitado"</formula>
    </cfRule>
    <cfRule type="expression" dxfId="2" priority="48785">
      <formula>$B1119="Confirmado"</formula>
    </cfRule>
    <cfRule type="expression" dxfId="2298" priority="48784">
      <formula>$B1119="Cancelado"</formula>
    </cfRule>
    <cfRule type="expression" dxfId="2295" priority="48771">
      <formula>$B1119="Arribado"</formula>
    </cfRule>
    <cfRule type="expression" dxfId="2" priority="48777">
      <formula>$B1119="Confirmado"</formula>
    </cfRule>
    <cfRule type="expression" dxfId="2300" priority="48766">
      <formula>$B1119="Frontera"</formula>
    </cfRule>
    <cfRule type="expression" dxfId="2299" priority="48783">
      <formula>$B1119="Cargado"</formula>
    </cfRule>
    <cfRule type="expression" dxfId="2300" priority="48774">
      <formula>$B1119="Frontera"</formula>
    </cfRule>
    <cfRule type="expression" dxfId="2296" priority="48778">
      <formula>$B1119="Solicitado"</formula>
    </cfRule>
    <cfRule type="expression" dxfId="2295" priority="48779">
      <formula>$B1119="Arribado"</formula>
    </cfRule>
  </conditionalFormatting>
  <conditionalFormatting sqref="H1120 H1122:H1124">
    <cfRule type="expression" dxfId="2298" priority="48640">
      <formula>$B1120="Cancelado"</formula>
    </cfRule>
    <cfRule type="expression" dxfId="2301" priority="48613">
      <formula>$B1120="Descargado"</formula>
    </cfRule>
    <cfRule type="expression" dxfId="2295" priority="48627">
      <formula>$B1120="Arribado"</formula>
    </cfRule>
    <cfRule type="expression" dxfId="2300" priority="48614">
      <formula>$B1120="Frontera"</formula>
    </cfRule>
    <cfRule type="expression" dxfId="2299" priority="48615">
      <formula>$B1120="Cargado"</formula>
    </cfRule>
    <cfRule type="expression" dxfId="2302" priority="48636">
      <formula>$B1120="Liberado"</formula>
    </cfRule>
    <cfRule type="expression" dxfId="2299" priority="48639">
      <formula>$B1120="Cargado"</formula>
    </cfRule>
    <cfRule type="expression" dxfId="2300" priority="48638">
      <formula>$B1120="Frontera"</formula>
    </cfRule>
    <cfRule type="expression" dxfId="2298" priority="48616">
      <formula>$B1120="Cancelado"</formula>
    </cfRule>
    <cfRule type="expression" dxfId="2299" priority="48623">
      <formula>$B1120="Cargado"</formula>
    </cfRule>
    <cfRule type="expression" dxfId="2295" priority="48643">
      <formula>$B1120="Arribado"</formula>
    </cfRule>
    <cfRule type="expression" dxfId="2296" priority="48642">
      <formula>$B1120="Solicitado"</formula>
    </cfRule>
    <cfRule type="expression" dxfId="2" priority="48641">
      <formula>$B1120="Confirmado"</formula>
    </cfRule>
    <cfRule type="expression" dxfId="2302" priority="48612">
      <formula>$B1120="Liberado"</formula>
    </cfRule>
    <cfRule type="expression" dxfId="2" priority="48617">
      <formula>$B1120="Confirmado"</formula>
    </cfRule>
    <cfRule type="expression" dxfId="2296" priority="48618">
      <formula>$B1120="Solicitado"</formula>
    </cfRule>
    <cfRule type="expression" dxfId="2295" priority="48619">
      <formula>$B1120="Arribado"</formula>
    </cfRule>
    <cfRule type="expression" dxfId="2300" priority="48622">
      <formula>$B1120="Frontera"</formula>
    </cfRule>
    <cfRule type="expression" dxfId="2301" priority="48621">
      <formula>$B1120="Descargado"</formula>
    </cfRule>
    <cfRule type="expression" dxfId="2302" priority="48620">
      <formula>$B1120="Liberado"</formula>
    </cfRule>
    <cfRule type="expression" dxfId="2301" priority="48637">
      <formula>$B1120="Descargado"</formula>
    </cfRule>
    <cfRule type="expression" dxfId="2295" priority="48635">
      <formula>$B1120="Arribado"</formula>
    </cfRule>
    <cfRule type="expression" dxfId="2296" priority="48634">
      <formula>$B1120="Solicitado"</formula>
    </cfRule>
    <cfRule type="expression" dxfId="2" priority="48633">
      <formula>$B1120="Confirmado"</formula>
    </cfRule>
    <cfRule type="expression" dxfId="2298" priority="48632">
      <formula>$B1120="Cancelado"</formula>
    </cfRule>
    <cfRule type="expression" dxfId="2299" priority="48631">
      <formula>$B1120="Cargado"</formula>
    </cfRule>
    <cfRule type="expression" dxfId="2300" priority="48630">
      <formula>$B1120="Frontera"</formula>
    </cfRule>
    <cfRule type="expression" dxfId="2301" priority="48629">
      <formula>$B1120="Descargado"</formula>
    </cfRule>
    <cfRule type="expression" dxfId="2302" priority="48628">
      <formula>$B1120="Liberado"</formula>
    </cfRule>
    <cfRule type="expression" dxfId="2296" priority="48626">
      <formula>$B1120="Solicitado"</formula>
    </cfRule>
    <cfRule type="expression" dxfId="2" priority="48625">
      <formula>$B1120="Confirmado"</formula>
    </cfRule>
    <cfRule type="expression" dxfId="2298" priority="48624">
      <formula>$B1120="Cancelado"</formula>
    </cfRule>
  </conditionalFormatting>
  <conditionalFormatting sqref="H1121">
    <cfRule type="expression" dxfId="2300" priority="48486">
      <formula>$B1121="Frontera"</formula>
    </cfRule>
    <cfRule type="expression" dxfId="2295" priority="48475">
      <formula>$B1121="Arribado"</formula>
    </cfRule>
    <cfRule type="expression" dxfId="2302" priority="48476">
      <formula>$B1121="Liberado"</formula>
    </cfRule>
    <cfRule type="expression" dxfId="2301" priority="48477">
      <formula>$B1121="Descargado"</formula>
    </cfRule>
    <cfRule type="expression" dxfId="2300" priority="48494">
      <formula>$B1121="Frontera"</formula>
    </cfRule>
    <cfRule type="expression" dxfId="2301" priority="48493">
      <formula>$B1121="Descargado"</formula>
    </cfRule>
    <cfRule type="expression" dxfId="2299" priority="48495">
      <formula>$B1121="Cargado"</formula>
    </cfRule>
    <cfRule type="expression" dxfId="2299" priority="48471">
      <formula>$B1121="Cargado"</formula>
    </cfRule>
    <cfRule type="expression" dxfId="2301" priority="48485">
      <formula>$B1121="Descargado"</formula>
    </cfRule>
    <cfRule type="expression" dxfId="2302" priority="48484">
      <formula>$B1121="Liberado"</formula>
    </cfRule>
    <cfRule type="expression" dxfId="2295" priority="48483">
      <formula>$B1121="Arribado"</formula>
    </cfRule>
    <cfRule type="expression" dxfId="2298" priority="48472">
      <formula>$B1121="Cancelado"</formula>
    </cfRule>
    <cfRule type="expression" dxfId="2296" priority="48498">
      <formula>$B1121="Solicitado"</formula>
    </cfRule>
    <cfRule type="expression" dxfId="2" priority="48497">
      <formula>$B1121="Confirmado"</formula>
    </cfRule>
    <cfRule type="expression" dxfId="2295" priority="48491">
      <formula>$B1121="Arribado"</formula>
    </cfRule>
    <cfRule type="expression" dxfId="2296" priority="48482">
      <formula>$B1121="Solicitado"</formula>
    </cfRule>
    <cfRule type="expression" dxfId="2295" priority="48499">
      <formula>$B1121="Arribado"</formula>
    </cfRule>
    <cfRule type="expression" dxfId="2298" priority="48488">
      <formula>$B1121="Cancelado"</formula>
    </cfRule>
    <cfRule type="expression" dxfId="2" priority="48481">
      <formula>$B1121="Confirmado"</formula>
    </cfRule>
    <cfRule type="expression" dxfId="2299" priority="48487">
      <formula>$B1121="Cargado"</formula>
    </cfRule>
    <cfRule type="expression" dxfId="2302" priority="48492">
      <formula>$B1121="Liberado"</formula>
    </cfRule>
    <cfRule type="expression" dxfId="2298" priority="48480">
      <formula>$B1121="Cancelado"</formula>
    </cfRule>
    <cfRule type="expression" dxfId="2302" priority="48468">
      <formula>$B1121="Liberado"</formula>
    </cfRule>
    <cfRule type="expression" dxfId="2296" priority="48490">
      <formula>$B1121="Solicitado"</formula>
    </cfRule>
    <cfRule type="expression" dxfId="2" priority="48489">
      <formula>$B1121="Confirmado"</formula>
    </cfRule>
    <cfRule type="expression" dxfId="2298" priority="48496">
      <formula>$B1121="Cancelado"</formula>
    </cfRule>
    <cfRule type="expression" dxfId="2301" priority="48469">
      <formula>$B1121="Descargado"</formula>
    </cfRule>
    <cfRule type="expression" dxfId="2300" priority="48470">
      <formula>$B1121="Frontera"</formula>
    </cfRule>
    <cfRule type="expression" dxfId="2299" priority="48479">
      <formula>$B1121="Cargado"</formula>
    </cfRule>
    <cfRule type="expression" dxfId="2300" priority="48478">
      <formula>$B1121="Frontera"</formula>
    </cfRule>
    <cfRule type="expression" dxfId="2296" priority="48474">
      <formula>$B1121="Solicitado"</formula>
    </cfRule>
    <cfRule type="expression" dxfId="2" priority="48473">
      <formula>$B1121="Confirmado"</formula>
    </cfRule>
  </conditionalFormatting>
  <conditionalFormatting sqref="H1125:H1126">
    <cfRule type="expression" dxfId="2301" priority="48197">
      <formula>$B1125="Descargado"</formula>
    </cfRule>
    <cfRule type="expression" dxfId="2302" priority="48196">
      <formula>$B1125="Liberado"</formula>
    </cfRule>
    <cfRule type="expression" dxfId="2295" priority="48195">
      <formula>$B1125="Arribado"</formula>
    </cfRule>
    <cfRule type="expression" dxfId="2" priority="48193">
      <formula>$B1125="Confirmado"</formula>
    </cfRule>
    <cfRule type="expression" dxfId="2298" priority="48192">
      <formula>$B1125="Cancelado"</formula>
    </cfRule>
    <cfRule type="expression" dxfId="2300" priority="48190">
      <formula>$B1125="Frontera"</formula>
    </cfRule>
    <cfRule type="expression" dxfId="2301" priority="48189">
      <formula>$B1125="Descargado"</formula>
    </cfRule>
    <cfRule type="expression" dxfId="2302" priority="48188">
      <formula>$B1125="Liberado"</formula>
    </cfRule>
    <cfRule type="expression" dxfId="2295" priority="48187">
      <formula>$B1125="Arribado"</formula>
    </cfRule>
    <cfRule type="expression" dxfId="2296" priority="48186">
      <formula>$B1125="Solicitado"</formula>
    </cfRule>
    <cfRule type="expression" dxfId="2" priority="48185">
      <formula>$B1125="Confirmado"</formula>
    </cfRule>
    <cfRule type="expression" dxfId="2298" priority="48184">
      <formula>$B1125="Cancelado"</formula>
    </cfRule>
    <cfRule type="expression" dxfId="2299" priority="48183">
      <formula>$B1125="Cargado"</formula>
    </cfRule>
    <cfRule type="expression" dxfId="2300" priority="48182">
      <formula>$B1125="Frontera"</formula>
    </cfRule>
    <cfRule type="expression" dxfId="2301" priority="48181">
      <formula>$B1125="Descargado"</formula>
    </cfRule>
    <cfRule type="expression" dxfId="2302" priority="48180">
      <formula>$B1125="Liberado"</formula>
    </cfRule>
    <cfRule type="expression" dxfId="2299" priority="48191">
      <formula>$B1125="Cargado"</formula>
    </cfRule>
    <cfRule type="expression" dxfId="2295" priority="48211">
      <formula>$B1125="Arribado"</formula>
    </cfRule>
    <cfRule type="expression" dxfId="2296" priority="48210">
      <formula>$B1125="Solicitado"</formula>
    </cfRule>
    <cfRule type="expression" dxfId="2296" priority="48194">
      <formula>$B1125="Solicitado"</formula>
    </cfRule>
    <cfRule type="expression" dxfId="2" priority="48209">
      <formula>$B1125="Confirmado"</formula>
    </cfRule>
    <cfRule type="expression" dxfId="2298" priority="48208">
      <formula>$B1125="Cancelado"</formula>
    </cfRule>
    <cfRule type="expression" dxfId="2299" priority="48207">
      <formula>$B1125="Cargado"</formula>
    </cfRule>
    <cfRule type="expression" dxfId="2300" priority="48206">
      <formula>$B1125="Frontera"</formula>
    </cfRule>
    <cfRule type="expression" dxfId="2301" priority="48205">
      <formula>$B1125="Descargado"</formula>
    </cfRule>
    <cfRule type="expression" dxfId="2302" priority="48204">
      <formula>$B1125="Liberado"</formula>
    </cfRule>
    <cfRule type="expression" dxfId="2295" priority="48203">
      <formula>$B1125="Arribado"</formula>
    </cfRule>
    <cfRule type="expression" dxfId="2296" priority="48202">
      <formula>$B1125="Solicitado"</formula>
    </cfRule>
    <cfRule type="expression" dxfId="2" priority="48201">
      <formula>$B1125="Confirmado"</formula>
    </cfRule>
    <cfRule type="expression" dxfId="2298" priority="48200">
      <formula>$B1125="Cancelado"</formula>
    </cfRule>
    <cfRule type="expression" dxfId="2299" priority="48199">
      <formula>$B1125="Cargado"</formula>
    </cfRule>
    <cfRule type="expression" dxfId="2300" priority="48198">
      <formula>$B1125="Frontera"</formula>
    </cfRule>
  </conditionalFormatting>
  <conditionalFormatting sqref="H1127:H1128">
    <cfRule type="expression" dxfId="2296" priority="46762">
      <formula>$B1127="Solicitado"</formula>
    </cfRule>
    <cfRule type="expression" dxfId="2295" priority="46763">
      <formula>$B1127="Arribado"</formula>
    </cfRule>
    <cfRule type="expression" dxfId="2302" priority="46764">
      <formula>$B1127="Liberado"</formula>
    </cfRule>
    <cfRule type="expression" dxfId="2301" priority="46765">
      <formula>$B1127="Descargado"</formula>
    </cfRule>
    <cfRule type="expression" dxfId="2300" priority="46766">
      <formula>$B1127="Frontera"</formula>
    </cfRule>
    <cfRule type="expression" dxfId="2298" priority="46752">
      <formula>$B1127="Cancelado"</formula>
    </cfRule>
    <cfRule type="expression" dxfId="2" priority="46753">
      <formula>$B1127="Confirmado"</formula>
    </cfRule>
    <cfRule type="expression" dxfId="2295" priority="46755">
      <formula>$B1127="Arribado"</formula>
    </cfRule>
    <cfRule type="expression" dxfId="2296" priority="46754">
      <formula>$B1127="Solicitado"</formula>
    </cfRule>
    <cfRule type="expression" dxfId="2302" priority="46756">
      <formula>$B1127="Liberado"</formula>
    </cfRule>
    <cfRule type="expression" dxfId="2" priority="46769">
      <formula>$B1127="Confirmado"</formula>
    </cfRule>
    <cfRule type="expression" dxfId="2299" priority="46751">
      <formula>$B1127="Cargado"</formula>
    </cfRule>
    <cfRule type="expression" dxfId="2302" priority="46740">
      <formula>$B1127="Liberado"</formula>
    </cfRule>
    <cfRule type="expression" dxfId="2300" priority="46750">
      <formula>$B1127="Frontera"</formula>
    </cfRule>
    <cfRule type="expression" dxfId="2301" priority="46749">
      <formula>$B1127="Descargado"</formula>
    </cfRule>
    <cfRule type="expression" dxfId="2301" priority="46757">
      <formula>$B1127="Descargado"</formula>
    </cfRule>
    <cfRule type="expression" dxfId="2296" priority="46770">
      <formula>$B1127="Solicitado"</formula>
    </cfRule>
    <cfRule type="expression" dxfId="2302" priority="46748">
      <formula>$B1127="Liberado"</formula>
    </cfRule>
    <cfRule type="expression" dxfId="2295" priority="46771">
      <formula>$B1127="Arribado"</formula>
    </cfRule>
    <cfRule type="expression" dxfId="2300" priority="46758">
      <formula>$B1127="Frontera"</formula>
    </cfRule>
    <cfRule type="expression" dxfId="2295" priority="46747">
      <formula>$B1127="Arribado"</formula>
    </cfRule>
    <cfRule type="expression" dxfId="2296" priority="46746">
      <formula>$B1127="Solicitado"</formula>
    </cfRule>
    <cfRule type="expression" dxfId="2298" priority="46768">
      <formula>$B1127="Cancelado"</formula>
    </cfRule>
    <cfRule type="expression" dxfId="2" priority="46745">
      <formula>$B1127="Confirmado"</formula>
    </cfRule>
    <cfRule type="expression" dxfId="2298" priority="46744">
      <formula>$B1127="Cancelado"</formula>
    </cfRule>
    <cfRule type="expression" dxfId="2299" priority="46759">
      <formula>$B1127="Cargado"</formula>
    </cfRule>
    <cfRule type="expression" dxfId="2300" priority="46742">
      <formula>$B1127="Frontera"</formula>
    </cfRule>
    <cfRule type="expression" dxfId="2301" priority="46741">
      <formula>$B1127="Descargado"</formula>
    </cfRule>
    <cfRule type="expression" dxfId="2299" priority="46767">
      <formula>$B1127="Cargado"</formula>
    </cfRule>
    <cfRule type="expression" dxfId="2299" priority="46743">
      <formula>$B1127="Cargado"</formula>
    </cfRule>
    <cfRule type="expression" dxfId="2" priority="46761">
      <formula>$B1127="Confirmado"</formula>
    </cfRule>
    <cfRule type="expression" dxfId="2298" priority="46760">
      <formula>$B1127="Cancelado"</formula>
    </cfRule>
  </conditionalFormatting>
  <conditionalFormatting sqref="H1130">
    <cfRule type="expression" dxfId="2302" priority="46612">
      <formula>$B1130="Liberado"</formula>
    </cfRule>
    <cfRule type="expression" dxfId="2302" priority="46596">
      <formula>$B1130="Liberado"</formula>
    </cfRule>
    <cfRule type="expression" dxfId="2301" priority="46597">
      <formula>$B1130="Descargado"</formula>
    </cfRule>
    <cfRule type="expression" dxfId="2295" priority="46611">
      <formula>$B1130="Arribado"</formula>
    </cfRule>
    <cfRule type="expression" dxfId="2296" priority="46610">
      <formula>$B1130="Solicitado"</formula>
    </cfRule>
    <cfRule type="expression" dxfId="2" priority="46609">
      <formula>$B1130="Confirmado"</formula>
    </cfRule>
    <cfRule type="expression" dxfId="2299" priority="46607">
      <formula>$B1130="Cargado"</formula>
    </cfRule>
    <cfRule type="expression" dxfId="2300" priority="46606">
      <formula>$B1130="Frontera"</formula>
    </cfRule>
    <cfRule type="expression" dxfId="2301" priority="46605">
      <formula>$B1130="Descargado"</formula>
    </cfRule>
    <cfRule type="expression" dxfId="2302" priority="46604">
      <formula>$B1130="Liberado"</formula>
    </cfRule>
    <cfRule type="expression" dxfId="2295" priority="46603">
      <formula>$B1130="Arribado"</formula>
    </cfRule>
    <cfRule type="expression" dxfId="2296" priority="46602">
      <formula>$B1130="Solicitado"</formula>
    </cfRule>
    <cfRule type="expression" dxfId="2" priority="46601">
      <formula>$B1130="Confirmado"</formula>
    </cfRule>
    <cfRule type="expression" dxfId="2298" priority="46600">
      <formula>$B1130="Cancelado"</formula>
    </cfRule>
    <cfRule type="expression" dxfId="2300" priority="46598">
      <formula>$B1130="Frontera"</formula>
    </cfRule>
    <cfRule type="expression" dxfId="2298" priority="46608">
      <formula>$B1130="Cancelado"</formula>
    </cfRule>
    <cfRule type="expression" dxfId="2299" priority="46599">
      <formula>$B1130="Cargado"</formula>
    </cfRule>
    <cfRule type="expression" dxfId="2300" priority="46614">
      <formula>$B1130="Frontera"</formula>
    </cfRule>
    <cfRule type="expression" dxfId="2299" priority="46615">
      <formula>$B1130="Cargado"</formula>
    </cfRule>
    <cfRule type="expression" dxfId="2298" priority="46616">
      <formula>$B1130="Cancelado"</formula>
    </cfRule>
    <cfRule type="expression" dxfId="2" priority="46617">
      <formula>$B1130="Confirmado"</formula>
    </cfRule>
    <cfRule type="expression" dxfId="2296" priority="46618">
      <formula>$B1130="Solicitado"</formula>
    </cfRule>
    <cfRule type="expression" dxfId="2295" priority="46619">
      <formula>$B1130="Arribado"</formula>
    </cfRule>
    <cfRule type="expression" dxfId="2301" priority="46589">
      <formula>$B1130="Descargado"</formula>
    </cfRule>
    <cfRule type="expression" dxfId="2300" priority="46590">
      <formula>$B1130="Frontera"</formula>
    </cfRule>
    <cfRule type="expression" dxfId="2299" priority="46591">
      <formula>$B1130="Cargado"</formula>
    </cfRule>
    <cfRule type="expression" dxfId="2298" priority="46592">
      <formula>$B1130="Cancelado"</formula>
    </cfRule>
    <cfRule type="expression" dxfId="2" priority="46593">
      <formula>$B1130="Confirmado"</formula>
    </cfRule>
    <cfRule type="expression" dxfId="2301" priority="46613">
      <formula>$B1130="Descargado"</formula>
    </cfRule>
    <cfRule type="expression" dxfId="2295" priority="46595">
      <formula>$B1130="Arribado"</formula>
    </cfRule>
    <cfRule type="expression" dxfId="2296" priority="46594">
      <formula>$B1130="Solicitado"</formula>
    </cfRule>
    <cfRule type="expression" dxfId="2302" priority="46588">
      <formula>$B1130="Liberado"</formula>
    </cfRule>
  </conditionalFormatting>
  <conditionalFormatting sqref="H1134">
    <cfRule type="expression" dxfId="2" priority="47777">
      <formula>$B1134="Confirmado"</formula>
    </cfRule>
    <cfRule type="expression" dxfId="2298" priority="47776">
      <formula>$B1134="Cancelado"</formula>
    </cfRule>
    <cfRule type="expression" dxfId="2300" priority="47774">
      <formula>$B1134="Frontera"</formula>
    </cfRule>
    <cfRule type="expression" dxfId="2301" priority="47749">
      <formula>$B1134="Descargado"</formula>
    </cfRule>
    <cfRule type="expression" dxfId="2300" priority="47750">
      <formula>$B1134="Frontera"</formula>
    </cfRule>
    <cfRule type="expression" dxfId="2299" priority="47751">
      <formula>$B1134="Cargado"</formula>
    </cfRule>
    <cfRule type="expression" dxfId="2298" priority="47752">
      <formula>$B1134="Cancelado"</formula>
    </cfRule>
    <cfRule type="expression" dxfId="2" priority="47753">
      <formula>$B1134="Confirmado"</formula>
    </cfRule>
    <cfRule type="expression" dxfId="2296" priority="47754">
      <formula>$B1134="Solicitado"</formula>
    </cfRule>
    <cfRule type="expression" dxfId="2295" priority="47755">
      <formula>$B1134="Arribado"</formula>
    </cfRule>
    <cfRule type="expression" dxfId="2299" priority="47775">
      <formula>$B1134="Cargado"</formula>
    </cfRule>
    <cfRule type="expression" dxfId="2302" priority="47756">
      <formula>$B1134="Liberado"</formula>
    </cfRule>
    <cfRule type="expression" dxfId="2301" priority="47757">
      <formula>$B1134="Descargado"</formula>
    </cfRule>
    <cfRule type="expression" dxfId="2300" priority="47758">
      <formula>$B1134="Frontera"</formula>
    </cfRule>
    <cfRule type="expression" dxfId="2299" priority="47759">
      <formula>$B1134="Cargado"</formula>
    </cfRule>
    <cfRule type="expression" dxfId="2298" priority="47760">
      <formula>$B1134="Cancelado"</formula>
    </cfRule>
    <cfRule type="expression" dxfId="2301" priority="47773">
      <formula>$B1134="Descargado"</formula>
    </cfRule>
    <cfRule type="expression" dxfId="2" priority="47761">
      <formula>$B1134="Confirmado"</formula>
    </cfRule>
    <cfRule type="expression" dxfId="2296" priority="47762">
      <formula>$B1134="Solicitado"</formula>
    </cfRule>
    <cfRule type="expression" dxfId="2301" priority="47765">
      <formula>$B1134="Descargado"</formula>
    </cfRule>
    <cfRule type="expression" dxfId="2295" priority="47763">
      <formula>$B1134="Arribado"</formula>
    </cfRule>
    <cfRule type="expression" dxfId="2302" priority="47764">
      <formula>$B1134="Liberado"</formula>
    </cfRule>
    <cfRule type="expression" dxfId="2302" priority="47748">
      <formula>$B1134="Liberado"</formula>
    </cfRule>
    <cfRule type="expression" dxfId="2295" priority="47779">
      <formula>$B1134="Arribado"</formula>
    </cfRule>
    <cfRule type="expression" dxfId="2300" priority="47766">
      <formula>$B1134="Frontera"</formula>
    </cfRule>
    <cfRule type="expression" dxfId="2299" priority="47767">
      <formula>$B1134="Cargado"</formula>
    </cfRule>
    <cfRule type="expression" dxfId="2298" priority="47768">
      <formula>$B1134="Cancelado"</formula>
    </cfRule>
    <cfRule type="expression" dxfId="2" priority="47769">
      <formula>$B1134="Confirmado"</formula>
    </cfRule>
    <cfRule type="expression" dxfId="2296" priority="47770">
      <formula>$B1134="Solicitado"</formula>
    </cfRule>
    <cfRule type="expression" dxfId="2302" priority="47772">
      <formula>$B1134="Liberado"</formula>
    </cfRule>
    <cfRule type="expression" dxfId="2295" priority="47771">
      <formula>$B1134="Arribado"</formula>
    </cfRule>
    <cfRule type="expression" dxfId="2296" priority="47778">
      <formula>$B1134="Solicitado"</formula>
    </cfRule>
  </conditionalFormatting>
  <conditionalFormatting sqref="H1135">
    <cfRule type="expression" dxfId="2302" priority="47620">
      <formula>$B1135="Liberado"</formula>
    </cfRule>
    <cfRule type="expression" dxfId="2295" priority="47619">
      <formula>$B1135="Arribado"</formula>
    </cfRule>
    <cfRule type="expression" dxfId="2296" priority="47618">
      <formula>$B1135="Solicitado"</formula>
    </cfRule>
    <cfRule type="expression" dxfId="2" priority="47617">
      <formula>$B1135="Confirmado"</formula>
    </cfRule>
    <cfRule type="expression" dxfId="2298" priority="47616">
      <formula>$B1135="Cancelado"</formula>
    </cfRule>
    <cfRule type="expression" dxfId="2299" priority="47615">
      <formula>$B1135="Cargado"</formula>
    </cfRule>
    <cfRule type="expression" dxfId="2300" priority="47614">
      <formula>$B1135="Frontera"</formula>
    </cfRule>
    <cfRule type="expression" dxfId="2301" priority="47613">
      <formula>$B1135="Descargado"</formula>
    </cfRule>
    <cfRule type="expression" dxfId="2302" priority="47612">
      <formula>$B1135="Liberado"</formula>
    </cfRule>
    <cfRule type="expression" dxfId="2295" priority="47611">
      <formula>$B1135="Arribado"</formula>
    </cfRule>
    <cfRule type="expression" dxfId="2296" priority="47610">
      <formula>$B1135="Solicitado"</formula>
    </cfRule>
    <cfRule type="expression" dxfId="2" priority="47609">
      <formula>$B1135="Confirmado"</formula>
    </cfRule>
    <cfRule type="expression" dxfId="2298" priority="47608">
      <formula>$B1135="Cancelado"</formula>
    </cfRule>
    <cfRule type="expression" dxfId="2299" priority="47607">
      <formula>$B1135="Cargado"</formula>
    </cfRule>
    <cfRule type="expression" dxfId="2300" priority="47606">
      <formula>$B1135="Frontera"</formula>
    </cfRule>
    <cfRule type="expression" dxfId="2301" priority="47605">
      <formula>$B1135="Descargado"</formula>
    </cfRule>
    <cfRule type="expression" dxfId="2302" priority="47604">
      <formula>$B1135="Liberado"</formula>
    </cfRule>
    <cfRule type="expression" dxfId="2295" priority="47635">
      <formula>$B1135="Arribado"</formula>
    </cfRule>
    <cfRule type="expression" dxfId="2296" priority="47634">
      <formula>$B1135="Solicitado"</formula>
    </cfRule>
    <cfRule type="expression" dxfId="2" priority="47633">
      <formula>$B1135="Confirmado"</formula>
    </cfRule>
    <cfRule type="expression" dxfId="2298" priority="47632">
      <formula>$B1135="Cancelado"</formula>
    </cfRule>
    <cfRule type="expression" dxfId="2299" priority="47631">
      <formula>$B1135="Cargado"</formula>
    </cfRule>
    <cfRule type="expression" dxfId="2300" priority="47630">
      <formula>$B1135="Frontera"</formula>
    </cfRule>
    <cfRule type="expression" dxfId="2301" priority="47629">
      <formula>$B1135="Descargado"</formula>
    </cfRule>
    <cfRule type="expression" dxfId="2302" priority="47628">
      <formula>$B1135="Liberado"</formula>
    </cfRule>
    <cfRule type="expression" dxfId="2295" priority="47627">
      <formula>$B1135="Arribado"</formula>
    </cfRule>
    <cfRule type="expression" dxfId="2296" priority="47626">
      <formula>$B1135="Solicitado"</formula>
    </cfRule>
    <cfRule type="expression" dxfId="2" priority="47625">
      <formula>$B1135="Confirmado"</formula>
    </cfRule>
    <cfRule type="expression" dxfId="2298" priority="47624">
      <formula>$B1135="Cancelado"</formula>
    </cfRule>
    <cfRule type="expression" dxfId="2299" priority="47623">
      <formula>$B1135="Cargado"</formula>
    </cfRule>
    <cfRule type="expression" dxfId="2300" priority="47622">
      <formula>$B1135="Frontera"</formula>
    </cfRule>
    <cfRule type="expression" dxfId="2301" priority="47621">
      <formula>$B1135="Descargado"</formula>
    </cfRule>
  </conditionalFormatting>
  <conditionalFormatting sqref="H1136:H1139 H1151">
    <cfRule type="expression" dxfId="2298" priority="47480">
      <formula>$B1136="Cancelado"</formula>
    </cfRule>
    <cfRule type="expression" dxfId="2295" priority="47491">
      <formula>$B1136="Arribado"</formula>
    </cfRule>
    <cfRule type="expression" dxfId="2300" priority="47470">
      <formula>$B1136="Frontera"</formula>
    </cfRule>
    <cfRule type="expression" dxfId="2" priority="47481">
      <formula>$B1136="Confirmado"</formula>
    </cfRule>
    <cfRule type="expression" dxfId="2296" priority="47466">
      <formula>$B1136="Solicitado"</formula>
    </cfRule>
    <cfRule type="expression" dxfId="2295" priority="47467">
      <formula>$B1136="Arribado"</formula>
    </cfRule>
    <cfRule type="expression" dxfId="2302" priority="47460">
      <formula>$B1136="Liberado"</formula>
    </cfRule>
    <cfRule type="expression" dxfId="2301" priority="47485">
      <formula>$B1136="Descargado"</formula>
    </cfRule>
    <cfRule type="expression" dxfId="2301" priority="47461">
      <formula>$B1136="Descargado"</formula>
    </cfRule>
    <cfRule type="expression" dxfId="2300" priority="47462">
      <formula>$B1136="Frontera"</formula>
    </cfRule>
    <cfRule type="expression" dxfId="2296" priority="47482">
      <formula>$B1136="Solicitado"</formula>
    </cfRule>
    <cfRule type="expression" dxfId="2295" priority="47483">
      <formula>$B1136="Arribado"</formula>
    </cfRule>
    <cfRule type="expression" dxfId="2302" priority="47484">
      <formula>$B1136="Liberado"</formula>
    </cfRule>
    <cfRule type="expression" dxfId="2296" priority="47490">
      <formula>$B1136="Solicitado"</formula>
    </cfRule>
    <cfRule type="expression" dxfId="2" priority="47489">
      <formula>$B1136="Confirmado"</formula>
    </cfRule>
    <cfRule type="expression" dxfId="2298" priority="47488">
      <formula>$B1136="Cancelado"</formula>
    </cfRule>
    <cfRule type="expression" dxfId="2299" priority="47487">
      <formula>$B1136="Cargado"</formula>
    </cfRule>
    <cfRule type="expression" dxfId="2299" priority="47463">
      <formula>$B1136="Cargado"</formula>
    </cfRule>
    <cfRule type="expression" dxfId="2" priority="47473">
      <formula>$B1136="Confirmado"</formula>
    </cfRule>
    <cfRule type="expression" dxfId="2296" priority="47474">
      <formula>$B1136="Solicitado"</formula>
    </cfRule>
    <cfRule type="expression" dxfId="2295" priority="47475">
      <formula>$B1136="Arribado"</formula>
    </cfRule>
    <cfRule type="expression" dxfId="2302" priority="47476">
      <formula>$B1136="Liberado"</formula>
    </cfRule>
    <cfRule type="expression" dxfId="2301" priority="47469">
      <formula>$B1136="Descargado"</formula>
    </cfRule>
    <cfRule type="expression" dxfId="2301" priority="47477">
      <formula>$B1136="Descargado"</formula>
    </cfRule>
    <cfRule type="expression" dxfId="2300" priority="47486">
      <formula>$B1136="Frontera"</formula>
    </cfRule>
    <cfRule type="expression" dxfId="2298" priority="47464">
      <formula>$B1136="Cancelado"</formula>
    </cfRule>
    <cfRule type="expression" dxfId="2302" priority="47468">
      <formula>$B1136="Liberado"</formula>
    </cfRule>
    <cfRule type="expression" dxfId="2300" priority="47478">
      <formula>$B1136="Frontera"</formula>
    </cfRule>
    <cfRule type="expression" dxfId="2" priority="47465">
      <formula>$B1136="Confirmado"</formula>
    </cfRule>
    <cfRule type="expression" dxfId="2299" priority="47479">
      <formula>$B1136="Cargado"</formula>
    </cfRule>
    <cfRule type="expression" dxfId="2299" priority="47471">
      <formula>$B1136="Cargado"</formula>
    </cfRule>
    <cfRule type="expression" dxfId="2298" priority="47472">
      <formula>$B1136="Cancelado"</formula>
    </cfRule>
  </conditionalFormatting>
  <conditionalFormatting sqref="H1140:H1141">
    <cfRule type="expression" dxfId="2298" priority="47328">
      <formula>$B1140="Cancelado"</formula>
    </cfRule>
    <cfRule type="expression" dxfId="2299" priority="47327">
      <formula>$B1140="Cargado"</formula>
    </cfRule>
    <cfRule type="expression" dxfId="2300" priority="47326">
      <formula>$B1140="Frontera"</formula>
    </cfRule>
    <cfRule type="expression" dxfId="2301" priority="47325">
      <formula>$B1140="Descargado"</formula>
    </cfRule>
    <cfRule type="expression" dxfId="2302" priority="47324">
      <formula>$B1140="Liberado"</formula>
    </cfRule>
    <cfRule type="expression" dxfId="2295" priority="47323">
      <formula>$B1140="Arribado"</formula>
    </cfRule>
    <cfRule type="expression" dxfId="2296" priority="47322">
      <formula>$B1140="Solicitado"</formula>
    </cfRule>
    <cfRule type="expression" dxfId="2" priority="47321">
      <formula>$B1140="Confirmado"</formula>
    </cfRule>
    <cfRule type="expression" dxfId="2300" priority="47318">
      <formula>$B1140="Frontera"</formula>
    </cfRule>
    <cfRule type="expression" dxfId="2298" priority="47344">
      <formula>$B1140="Cancelado"</formula>
    </cfRule>
    <cfRule type="expression" dxfId="2299" priority="47319">
      <formula>$B1140="Cargado"</formula>
    </cfRule>
    <cfRule type="expression" dxfId="2301" priority="47317">
      <formula>$B1140="Descargado"</formula>
    </cfRule>
    <cfRule type="expression" dxfId="2302" priority="47316">
      <formula>$B1140="Liberado"</formula>
    </cfRule>
    <cfRule type="expression" dxfId="2295" priority="47347">
      <formula>$B1140="Arribado"</formula>
    </cfRule>
    <cfRule type="expression" dxfId="2296" priority="47330">
      <formula>$B1140="Solicitado"</formula>
    </cfRule>
    <cfRule type="expression" dxfId="2295" priority="47331">
      <formula>$B1140="Arribado"</formula>
    </cfRule>
    <cfRule type="expression" dxfId="2302" priority="47332">
      <formula>$B1140="Liberado"</formula>
    </cfRule>
    <cfRule type="expression" dxfId="2301" priority="47333">
      <formula>$B1140="Descargado"</formula>
    </cfRule>
    <cfRule type="expression" dxfId="2298" priority="47320">
      <formula>$B1140="Cancelado"</formula>
    </cfRule>
    <cfRule type="expression" dxfId="2" priority="47329">
      <formula>$B1140="Confirmado"</formula>
    </cfRule>
    <cfRule type="expression" dxfId="2300" priority="47334">
      <formula>$B1140="Frontera"</formula>
    </cfRule>
    <cfRule type="expression" dxfId="2299" priority="47335">
      <formula>$B1140="Cargado"</formula>
    </cfRule>
    <cfRule type="expression" dxfId="2298" priority="47336">
      <formula>$B1140="Cancelado"</formula>
    </cfRule>
    <cfRule type="expression" dxfId="2" priority="47337">
      <formula>$B1140="Confirmado"</formula>
    </cfRule>
    <cfRule type="expression" dxfId="2296" priority="47338">
      <formula>$B1140="Solicitado"</formula>
    </cfRule>
    <cfRule type="expression" dxfId="2295" priority="47339">
      <formula>$B1140="Arribado"</formula>
    </cfRule>
    <cfRule type="expression" dxfId="2302" priority="47340">
      <formula>$B1140="Liberado"</formula>
    </cfRule>
    <cfRule type="expression" dxfId="2301" priority="47341">
      <formula>$B1140="Descargado"</formula>
    </cfRule>
    <cfRule type="expression" dxfId="2300" priority="47342">
      <formula>$B1140="Frontera"</formula>
    </cfRule>
    <cfRule type="expression" dxfId="2" priority="47345">
      <formula>$B1140="Confirmado"</formula>
    </cfRule>
    <cfRule type="expression" dxfId="2296" priority="47346">
      <formula>$B1140="Solicitado"</formula>
    </cfRule>
    <cfRule type="expression" dxfId="2299" priority="47343">
      <formula>$B1140="Cargado"</formula>
    </cfRule>
  </conditionalFormatting>
  <conditionalFormatting sqref="H1142">
    <cfRule type="expression" dxfId="2296" priority="47194">
      <formula>$B1142="Solicitado"</formula>
    </cfRule>
    <cfRule type="expression" dxfId="2298" priority="47176">
      <formula>$B1142="Cancelado"</formula>
    </cfRule>
    <cfRule type="expression" dxfId="2" priority="47177">
      <formula>$B1142="Confirmado"</formula>
    </cfRule>
    <cfRule type="expression" dxfId="2" priority="47193">
      <formula>$B1142="Confirmado"</formula>
    </cfRule>
    <cfRule type="expression" dxfId="2298" priority="47192">
      <formula>$B1142="Cancelado"</formula>
    </cfRule>
    <cfRule type="expression" dxfId="2299" priority="47191">
      <formula>$B1142="Cargado"</formula>
    </cfRule>
    <cfRule type="expression" dxfId="2296" priority="47178">
      <formula>$B1142="Solicitado"</formula>
    </cfRule>
    <cfRule type="expression" dxfId="2295" priority="47179">
      <formula>$B1142="Arribado"</formula>
    </cfRule>
    <cfRule type="expression" dxfId="2302" priority="47172">
      <formula>$B1142="Liberado"</formula>
    </cfRule>
    <cfRule type="expression" dxfId="2" priority="47201">
      <formula>$B1142="Confirmado"</formula>
    </cfRule>
    <cfRule type="expression" dxfId="2300" priority="47190">
      <formula>$B1142="Frontera"</formula>
    </cfRule>
    <cfRule type="expression" dxfId="2298" priority="47200">
      <formula>$B1142="Cancelado"</formula>
    </cfRule>
    <cfRule type="expression" dxfId="2301" priority="47189">
      <formula>$B1142="Descargado"</formula>
    </cfRule>
    <cfRule type="expression" dxfId="2302" priority="47188">
      <formula>$B1142="Liberado"</formula>
    </cfRule>
    <cfRule type="expression" dxfId="2296" priority="47202">
      <formula>$B1142="Solicitado"</formula>
    </cfRule>
    <cfRule type="expression" dxfId="2299" priority="47199">
      <formula>$B1142="Cargado"</formula>
    </cfRule>
    <cfRule type="expression" dxfId="2300" priority="47198">
      <formula>$B1142="Frontera"</formula>
    </cfRule>
    <cfRule type="expression" dxfId="2295" priority="47203">
      <formula>$B1142="Arribado"</formula>
    </cfRule>
    <cfRule type="expression" dxfId="2302" priority="47180">
      <formula>$B1142="Liberado"</formula>
    </cfRule>
    <cfRule type="expression" dxfId="2301" priority="47197">
      <formula>$B1142="Descargado"</formula>
    </cfRule>
    <cfRule type="expression" dxfId="2302" priority="47196">
      <formula>$B1142="Liberado"</formula>
    </cfRule>
    <cfRule type="expression" dxfId="2301" priority="47173">
      <formula>$B1142="Descargado"</formula>
    </cfRule>
    <cfRule type="expression" dxfId="2295" priority="47187">
      <formula>$B1142="Arribado"</formula>
    </cfRule>
    <cfRule type="expression" dxfId="2296" priority="47186">
      <formula>$B1142="Solicitado"</formula>
    </cfRule>
    <cfRule type="expression" dxfId="2" priority="47185">
      <formula>$B1142="Confirmado"</formula>
    </cfRule>
    <cfRule type="expression" dxfId="2300" priority="47174">
      <formula>$B1142="Frontera"</formula>
    </cfRule>
    <cfRule type="expression" dxfId="2299" priority="47175">
      <formula>$B1142="Cargado"</formula>
    </cfRule>
    <cfRule type="expression" dxfId="2295" priority="47195">
      <formula>$B1142="Arribado"</formula>
    </cfRule>
    <cfRule type="expression" dxfId="2298" priority="47184">
      <formula>$B1142="Cancelado"</formula>
    </cfRule>
    <cfRule type="expression" dxfId="2299" priority="47183">
      <formula>$B1142="Cargado"</formula>
    </cfRule>
    <cfRule type="expression" dxfId="2300" priority="47182">
      <formula>$B1142="Frontera"</formula>
    </cfRule>
    <cfRule type="expression" dxfId="2301" priority="47181">
      <formula>$B1142="Descargado"</formula>
    </cfRule>
  </conditionalFormatting>
  <conditionalFormatting sqref="H1143 H1150">
    <cfRule type="expression" dxfId="2302" priority="46900">
      <formula>$B1143="Liberado"</formula>
    </cfRule>
    <cfRule type="expression" dxfId="2301" priority="46901">
      <formula>$B1143="Descargado"</formula>
    </cfRule>
    <cfRule type="expression" dxfId="2300" priority="46902">
      <formula>$B1143="Frontera"</formula>
    </cfRule>
    <cfRule type="expression" dxfId="2299" priority="46903">
      <formula>$B1143="Cargado"</formula>
    </cfRule>
    <cfRule type="expression" dxfId="2298" priority="46904">
      <formula>$B1143="Cancelado"</formula>
    </cfRule>
    <cfRule type="expression" dxfId="2" priority="46905">
      <formula>$B1143="Confirmado"</formula>
    </cfRule>
    <cfRule type="expression" dxfId="2296" priority="46906">
      <formula>$B1143="Solicitado"</formula>
    </cfRule>
    <cfRule type="expression" dxfId="2295" priority="46907">
      <formula>$B1143="Arribado"</formula>
    </cfRule>
    <cfRule type="expression" dxfId="2302" priority="46908">
      <formula>$B1143="Liberado"</formula>
    </cfRule>
    <cfRule type="expression" dxfId="2296" priority="46914">
      <formula>$B1143="Solicitado"</formula>
    </cfRule>
    <cfRule type="expression" dxfId="2295" priority="46915">
      <formula>$B1143="Arribado"</formula>
    </cfRule>
    <cfRule type="expression" dxfId="2" priority="46913">
      <formula>$B1143="Confirmado"</formula>
    </cfRule>
    <cfRule type="expression" dxfId="2298" priority="46912">
      <formula>$B1143="Cancelado"</formula>
    </cfRule>
    <cfRule type="expression" dxfId="2299" priority="46911">
      <formula>$B1143="Cargado"</formula>
    </cfRule>
    <cfRule type="expression" dxfId="2300" priority="46910">
      <formula>$B1143="Frontera"</formula>
    </cfRule>
    <cfRule type="expression" dxfId="2301" priority="46909">
      <formula>$B1143="Descargado"</formula>
    </cfRule>
    <cfRule type="expression" dxfId="2300" priority="46894">
      <formula>$B1143="Frontera"</formula>
    </cfRule>
    <cfRule type="expression" dxfId="2302" priority="46884">
      <formula>$B1143="Liberado"</formula>
    </cfRule>
    <cfRule type="expression" dxfId="2301" priority="46885">
      <formula>$B1143="Descargado"</formula>
    </cfRule>
    <cfRule type="expression" dxfId="2300" priority="46886">
      <formula>$B1143="Frontera"</formula>
    </cfRule>
    <cfRule type="expression" dxfId="2299" priority="46887">
      <formula>$B1143="Cargado"</formula>
    </cfRule>
    <cfRule type="expression" dxfId="2298" priority="46888">
      <formula>$B1143="Cancelado"</formula>
    </cfRule>
    <cfRule type="expression" dxfId="2" priority="46889">
      <formula>$B1143="Confirmado"</formula>
    </cfRule>
    <cfRule type="expression" dxfId="2296" priority="46890">
      <formula>$B1143="Solicitado"</formula>
    </cfRule>
    <cfRule type="expression" dxfId="2295" priority="46891">
      <formula>$B1143="Arribado"</formula>
    </cfRule>
    <cfRule type="expression" dxfId="2302" priority="46892">
      <formula>$B1143="Liberado"</formula>
    </cfRule>
    <cfRule type="expression" dxfId="2301" priority="46893">
      <formula>$B1143="Descargado"</formula>
    </cfRule>
    <cfRule type="expression" dxfId="2299" priority="46895">
      <formula>$B1143="Cargado"</formula>
    </cfRule>
    <cfRule type="expression" dxfId="2298" priority="46896">
      <formula>$B1143="Cancelado"</formula>
    </cfRule>
    <cfRule type="expression" dxfId="2" priority="46897">
      <formula>$B1143="Confirmado"</formula>
    </cfRule>
    <cfRule type="expression" dxfId="2296" priority="46898">
      <formula>$B1143="Solicitado"</formula>
    </cfRule>
    <cfRule type="expression" dxfId="2295" priority="46899">
      <formula>$B1143="Arribado"</formula>
    </cfRule>
  </conditionalFormatting>
  <conditionalFormatting sqref="H1152">
    <cfRule type="expression" dxfId="2300" priority="46446">
      <formula>$B1152="Frontera"</formula>
    </cfRule>
    <cfRule type="expression" dxfId="2298" priority="46456">
      <formula>$B1152="Cancelado"</formula>
    </cfRule>
    <cfRule type="expression" dxfId="2299" priority="46455">
      <formula>$B1152="Cargado"</formula>
    </cfRule>
    <cfRule type="expression" dxfId="2299" priority="46463">
      <formula>$B1152="Cargado"</formula>
    </cfRule>
    <cfRule type="expression" dxfId="2300" priority="46454">
      <formula>$B1152="Frontera"</formula>
    </cfRule>
    <cfRule type="expression" dxfId="2301" priority="46453">
      <formula>$B1152="Descargado"</formula>
    </cfRule>
    <cfRule type="expression" dxfId="2300" priority="46462">
      <formula>$B1152="Frontera"</formula>
    </cfRule>
    <cfRule type="expression" dxfId="2302" priority="46452">
      <formula>$B1152="Liberado"</formula>
    </cfRule>
    <cfRule type="expression" dxfId="2295" priority="46451">
      <formula>$B1152="Arribado"</formula>
    </cfRule>
    <cfRule type="expression" dxfId="2296" priority="46442">
      <formula>$B1152="Solicitado"</formula>
    </cfRule>
    <cfRule type="expression" dxfId="2299" priority="46447">
      <formula>$B1152="Cargado"</formula>
    </cfRule>
    <cfRule type="expression" dxfId="2298" priority="46448">
      <formula>$B1152="Cancelado"</formula>
    </cfRule>
    <cfRule type="expression" dxfId="2295" priority="46443">
      <formula>$B1152="Arribado"</formula>
    </cfRule>
    <cfRule type="expression" dxfId="2296" priority="46450">
      <formula>$B1152="Solicitado"</formula>
    </cfRule>
    <cfRule type="expression" dxfId="2301" priority="46445">
      <formula>$B1152="Descargado"</formula>
    </cfRule>
    <cfRule type="expression" dxfId="2" priority="46449">
      <formula>$B1152="Confirmado"</formula>
    </cfRule>
    <cfRule type="expression" dxfId="2302" priority="46444">
      <formula>$B1152="Liberado"</formula>
    </cfRule>
    <cfRule type="expression" dxfId="2302" priority="46436">
      <formula>$B1152="Liberado"</formula>
    </cfRule>
    <cfRule type="expression" dxfId="2301" priority="46437">
      <formula>$B1152="Descargado"</formula>
    </cfRule>
    <cfRule type="expression" dxfId="2300" priority="46438">
      <formula>$B1152="Frontera"</formula>
    </cfRule>
    <cfRule type="expression" dxfId="2299" priority="46439">
      <formula>$B1152="Cargado"</formula>
    </cfRule>
    <cfRule type="expression" dxfId="2298" priority="46440">
      <formula>$B1152="Cancelado"</formula>
    </cfRule>
    <cfRule type="expression" dxfId="2" priority="46441">
      <formula>$B1152="Confirmado"</formula>
    </cfRule>
    <cfRule type="expression" dxfId="2" priority="46457">
      <formula>$B1152="Confirmado"</formula>
    </cfRule>
    <cfRule type="expression" dxfId="2298" priority="46464">
      <formula>$B1152="Cancelado"</formula>
    </cfRule>
    <cfRule type="expression" dxfId="2301" priority="46461">
      <formula>$B1152="Descargado"</formula>
    </cfRule>
    <cfRule type="expression" dxfId="2" priority="46465">
      <formula>$B1152="Confirmado"</formula>
    </cfRule>
    <cfRule type="expression" dxfId="2296" priority="46466">
      <formula>$B1152="Solicitado"</formula>
    </cfRule>
    <cfRule type="expression" dxfId="2295" priority="46467">
      <formula>$B1152="Arribado"</formula>
    </cfRule>
    <cfRule type="expression" dxfId="2296" priority="46458">
      <formula>$B1152="Solicitado"</formula>
    </cfRule>
    <cfRule type="expression" dxfId="2295" priority="46459">
      <formula>$B1152="Arribado"</formula>
    </cfRule>
    <cfRule type="expression" dxfId="2302" priority="46460">
      <formula>$B1152="Liberado"</formula>
    </cfRule>
  </conditionalFormatting>
  <conditionalFormatting sqref="H1153:H1156">
    <cfRule type="expression" dxfId="2299" priority="46295">
      <formula>$B1153="Cargado"</formula>
    </cfRule>
    <cfRule type="expression" dxfId="2298" priority="46296">
      <formula>$B1153="Cancelado"</formula>
    </cfRule>
    <cfRule type="expression" dxfId="2" priority="46297">
      <formula>$B1153="Confirmado"</formula>
    </cfRule>
    <cfRule type="expression" dxfId="2296" priority="46298">
      <formula>$B1153="Solicitado"</formula>
    </cfRule>
    <cfRule type="expression" dxfId="2295" priority="46299">
      <formula>$B1153="Arribado"</formula>
    </cfRule>
    <cfRule type="expression" dxfId="2302" priority="46300">
      <formula>$B1153="Liberado"</formula>
    </cfRule>
    <cfRule type="expression" dxfId="2301" priority="46301">
      <formula>$B1153="Descargado"</formula>
    </cfRule>
    <cfRule type="expression" dxfId="2300" priority="46302">
      <formula>$B1153="Frontera"</formula>
    </cfRule>
    <cfRule type="expression" dxfId="2299" priority="46303">
      <formula>$B1153="Cargado"</formula>
    </cfRule>
    <cfRule type="expression" dxfId="2298" priority="46304">
      <formula>$B1153="Cancelado"</formula>
    </cfRule>
    <cfRule type="expression" dxfId="2" priority="46305">
      <formula>$B1153="Confirmado"</formula>
    </cfRule>
    <cfRule type="expression" dxfId="2296" priority="46306">
      <formula>$B1153="Solicitado"</formula>
    </cfRule>
    <cfRule type="expression" dxfId="2295" priority="46307">
      <formula>$B1153="Arribado"</formula>
    </cfRule>
    <cfRule type="expression" dxfId="2302" priority="46308">
      <formula>$B1153="Liberado"</formula>
    </cfRule>
    <cfRule type="expression" dxfId="2301" priority="46309">
      <formula>$B1153="Descargado"</formula>
    </cfRule>
    <cfRule type="expression" dxfId="2300" priority="46310">
      <formula>$B1153="Frontera"</formula>
    </cfRule>
    <cfRule type="expression" dxfId="2" priority="46313">
      <formula>$B1153="Confirmado"</formula>
    </cfRule>
    <cfRule type="expression" dxfId="2301" priority="46293">
      <formula>$B1153="Descargado"</formula>
    </cfRule>
    <cfRule type="expression" dxfId="2299" priority="46311">
      <formula>$B1153="Cargado"</formula>
    </cfRule>
    <cfRule type="expression" dxfId="2298" priority="46312">
      <formula>$B1153="Cancelado"</formula>
    </cfRule>
    <cfRule type="expression" dxfId="2296" priority="46314">
      <formula>$B1153="Solicitado"</formula>
    </cfRule>
    <cfRule type="expression" dxfId="2295" priority="46323">
      <formula>$B1153="Arribado"</formula>
    </cfRule>
    <cfRule type="expression" dxfId="2296" priority="46322">
      <formula>$B1153="Solicitado"</formula>
    </cfRule>
    <cfRule type="expression" dxfId="2" priority="46321">
      <formula>$B1153="Confirmado"</formula>
    </cfRule>
    <cfRule type="expression" dxfId="2298" priority="46320">
      <formula>$B1153="Cancelado"</formula>
    </cfRule>
    <cfRule type="expression" dxfId="2299" priority="46319">
      <formula>$B1153="Cargado"</formula>
    </cfRule>
    <cfRule type="expression" dxfId="2301" priority="46317">
      <formula>$B1153="Descargado"</formula>
    </cfRule>
    <cfRule type="expression" dxfId="2302" priority="46316">
      <formula>$B1153="Liberado"</formula>
    </cfRule>
    <cfRule type="expression" dxfId="2295" priority="46315">
      <formula>$B1153="Arribado"</formula>
    </cfRule>
    <cfRule type="expression" dxfId="2302" priority="46292">
      <formula>$B1153="Liberado"</formula>
    </cfRule>
    <cfRule type="expression" dxfId="2300" priority="46318">
      <formula>$B1153="Frontera"</formula>
    </cfRule>
    <cfRule type="expression" dxfId="2300" priority="46294">
      <formula>$B1153="Frontera"</formula>
    </cfRule>
  </conditionalFormatting>
  <conditionalFormatting sqref="H1157">
    <cfRule type="expression" dxfId="2295" priority="46179">
      <formula>$B1157="Arribado"</formula>
    </cfRule>
    <cfRule type="expression" dxfId="2" priority="46169">
      <formula>$B1157="Confirmado"</formula>
    </cfRule>
    <cfRule type="expression" dxfId="2298" priority="46160">
      <formula>$B1157="Cancelado"</formula>
    </cfRule>
    <cfRule type="expression" dxfId="2296" priority="46162">
      <formula>$B1157="Solicitado"</formula>
    </cfRule>
    <cfRule type="expression" dxfId="2299" priority="46151">
      <formula>$B1157="Cargado"</formula>
    </cfRule>
    <cfRule type="expression" dxfId="2298" priority="46152">
      <formula>$B1157="Cancelado"</formula>
    </cfRule>
    <cfRule type="expression" dxfId="2" priority="46153">
      <formula>$B1157="Confirmado"</formula>
    </cfRule>
    <cfRule type="expression" dxfId="2" priority="46161">
      <formula>$B1157="Confirmado"</formula>
    </cfRule>
    <cfRule type="expression" dxfId="2302" priority="46148">
      <formula>$B1157="Liberado"</formula>
    </cfRule>
    <cfRule type="expression" dxfId="2296" priority="46170">
      <formula>$B1157="Solicitado"</formula>
    </cfRule>
    <cfRule type="expression" dxfId="2301" priority="46173">
      <formula>$B1157="Descargado"</formula>
    </cfRule>
    <cfRule type="expression" dxfId="2300" priority="46150">
      <formula>$B1157="Frontera"</formula>
    </cfRule>
    <cfRule type="expression" dxfId="2298" priority="46168">
      <formula>$B1157="Cancelado"</formula>
    </cfRule>
    <cfRule type="expression" dxfId="2302" priority="46172">
      <formula>$B1157="Liberado"</formula>
    </cfRule>
    <cfRule type="expression" dxfId="2300" priority="46158">
      <formula>$B1157="Frontera"</formula>
    </cfRule>
    <cfRule type="expression" dxfId="2299" priority="46167">
      <formula>$B1157="Cargado"</formula>
    </cfRule>
    <cfRule type="expression" dxfId="2300" priority="46166">
      <formula>$B1157="Frontera"</formula>
    </cfRule>
    <cfRule type="expression" dxfId="2301" priority="46149">
      <formula>$B1157="Descargado"</formula>
    </cfRule>
    <cfRule type="expression" dxfId="2299" priority="46159">
      <formula>$B1157="Cargado"</formula>
    </cfRule>
    <cfRule type="expression" dxfId="2296" priority="46154">
      <formula>$B1157="Solicitado"</formula>
    </cfRule>
    <cfRule type="expression" dxfId="2296" priority="46178">
      <formula>$B1157="Solicitado"</formula>
    </cfRule>
    <cfRule type="expression" dxfId="2" priority="46177">
      <formula>$B1157="Confirmado"</formula>
    </cfRule>
    <cfRule type="expression" dxfId="2298" priority="46176">
      <formula>$B1157="Cancelado"</formula>
    </cfRule>
    <cfRule type="expression" dxfId="2295" priority="46155">
      <formula>$B1157="Arribado"</formula>
    </cfRule>
    <cfRule type="expression" dxfId="2299" priority="46175">
      <formula>$B1157="Cargado"</formula>
    </cfRule>
    <cfRule type="expression" dxfId="2300" priority="46174">
      <formula>$B1157="Frontera"</formula>
    </cfRule>
    <cfRule type="expression" dxfId="2302" priority="46156">
      <formula>$B1157="Liberado"</formula>
    </cfRule>
    <cfRule type="expression" dxfId="2301" priority="46157">
      <formula>$B1157="Descargado"</formula>
    </cfRule>
    <cfRule type="expression" dxfId="2301" priority="46165">
      <formula>$B1157="Descargado"</formula>
    </cfRule>
    <cfRule type="expression" dxfId="2302" priority="46164">
      <formula>$B1157="Liberado"</formula>
    </cfRule>
    <cfRule type="expression" dxfId="2295" priority="46163">
      <formula>$B1157="Arribado"</formula>
    </cfRule>
    <cfRule type="expression" dxfId="2295" priority="46171">
      <formula>$B1157="Arribado"</formula>
    </cfRule>
  </conditionalFormatting>
  <conditionalFormatting sqref="H1158">
    <cfRule type="expression" dxfId="2" priority="45865">
      <formula>$B1158="Confirmado"</formula>
    </cfRule>
    <cfRule type="expression" dxfId="2301" priority="45869">
      <formula>$B1158="Descargado"</formula>
    </cfRule>
    <cfRule type="expression" dxfId="2302" priority="45868">
      <formula>$B1158="Liberado"</formula>
    </cfRule>
    <cfRule type="expression" dxfId="2295" priority="45867">
      <formula>$B1158="Arribado"</formula>
    </cfRule>
    <cfRule type="expression" dxfId="2296" priority="45866">
      <formula>$B1158="Solicitado"</formula>
    </cfRule>
    <cfRule type="expression" dxfId="2298" priority="45864">
      <formula>$B1158="Cancelado"</formula>
    </cfRule>
    <cfRule type="expression" dxfId="2299" priority="45863">
      <formula>$B1158="Cargado"</formula>
    </cfRule>
    <cfRule type="expression" dxfId="2300" priority="45862">
      <formula>$B1158="Frontera"</formula>
    </cfRule>
    <cfRule type="expression" dxfId="2301" priority="45861">
      <formula>$B1158="Descargado"</formula>
    </cfRule>
    <cfRule type="expression" dxfId="2302" priority="45860">
      <formula>$B1158="Liberado"</formula>
    </cfRule>
    <cfRule type="expression" dxfId="2295" priority="45859">
      <formula>$B1158="Arribado"</formula>
    </cfRule>
    <cfRule type="expression" dxfId="2296" priority="45858">
      <formula>$B1158="Solicitado"</formula>
    </cfRule>
    <cfRule type="expression" dxfId="2" priority="45857">
      <formula>$B1158="Confirmado"</formula>
    </cfRule>
    <cfRule type="expression" dxfId="2298" priority="45856">
      <formula>$B1158="Cancelado"</formula>
    </cfRule>
    <cfRule type="expression" dxfId="2299" priority="45855">
      <formula>$B1158="Cargado"</formula>
    </cfRule>
    <cfRule type="expression" dxfId="2300" priority="45854">
      <formula>$B1158="Frontera"</formula>
    </cfRule>
    <cfRule type="expression" dxfId="2301" priority="45853">
      <formula>$B1158="Descargado"</formula>
    </cfRule>
    <cfRule type="expression" dxfId="2302" priority="45852">
      <formula>$B1158="Liberado"</formula>
    </cfRule>
    <cfRule type="expression" dxfId="2295" priority="45851">
      <formula>$B1158="Arribado"</formula>
    </cfRule>
    <cfRule type="expression" dxfId="2296" priority="45850">
      <formula>$B1158="Solicitado"</formula>
    </cfRule>
    <cfRule type="expression" dxfId="2300" priority="45870">
      <formula>$B1158="Frontera"</formula>
    </cfRule>
    <cfRule type="expression" dxfId="2299" priority="45871">
      <formula>$B1158="Cargado"</formula>
    </cfRule>
    <cfRule type="expression" dxfId="2298" priority="45872">
      <formula>$B1158="Cancelado"</formula>
    </cfRule>
    <cfRule type="expression" dxfId="2" priority="45873">
      <formula>$B1158="Confirmado"</formula>
    </cfRule>
    <cfRule type="expression" dxfId="2296" priority="45874">
      <formula>$B1158="Solicitado"</formula>
    </cfRule>
    <cfRule type="expression" dxfId="2" priority="45849">
      <formula>$B1158="Confirmado"</formula>
    </cfRule>
    <cfRule type="expression" dxfId="2298" priority="45848">
      <formula>$B1158="Cancelado"</formula>
    </cfRule>
    <cfRule type="expression" dxfId="2299" priority="45847">
      <formula>$B1158="Cargado"</formula>
    </cfRule>
    <cfRule type="expression" dxfId="2295" priority="45875">
      <formula>$B1158="Arribado"</formula>
    </cfRule>
    <cfRule type="expression" dxfId="2300" priority="45846">
      <formula>$B1158="Frontera"</formula>
    </cfRule>
    <cfRule type="expression" dxfId="2301" priority="45845">
      <formula>$B1158="Descargado"</formula>
    </cfRule>
    <cfRule type="expression" dxfId="2302" priority="45844">
      <formula>$B1158="Liberado"</formula>
    </cfRule>
  </conditionalFormatting>
  <conditionalFormatting sqref="H1159">
    <cfRule type="expression" dxfId="2295" priority="45563">
      <formula>$B1159="Arribado"</formula>
    </cfRule>
    <cfRule type="expression" dxfId="2" priority="45561">
      <formula>$B1159="Confirmado"</formula>
    </cfRule>
    <cfRule type="expression" dxfId="2298" priority="45560">
      <formula>$B1159="Cancelado"</formula>
    </cfRule>
    <cfRule type="expression" dxfId="2299" priority="45559">
      <formula>$B1159="Cargado"</formula>
    </cfRule>
    <cfRule type="expression" dxfId="2300" priority="45558">
      <formula>$B1159="Frontera"</formula>
    </cfRule>
    <cfRule type="expression" dxfId="2301" priority="45557">
      <formula>$B1159="Descargado"</formula>
    </cfRule>
    <cfRule type="expression" dxfId="2302" priority="45556">
      <formula>$B1159="Liberado"</formula>
    </cfRule>
    <cfRule type="expression" dxfId="2298" priority="45568">
      <formula>$B1159="Cancelado"</formula>
    </cfRule>
    <cfRule type="expression" dxfId="2295" priority="45579">
      <formula>$B1159="Arribado"</formula>
    </cfRule>
    <cfRule type="expression" dxfId="2296" priority="45578">
      <formula>$B1159="Solicitado"</formula>
    </cfRule>
    <cfRule type="expression" dxfId="2300" priority="45574">
      <formula>$B1159="Frontera"</formula>
    </cfRule>
    <cfRule type="expression" dxfId="2" priority="45577">
      <formula>$B1159="Confirmado"</formula>
    </cfRule>
    <cfRule type="expression" dxfId="2" priority="45569">
      <formula>$B1159="Confirmado"</formula>
    </cfRule>
    <cfRule type="expression" dxfId="2299" priority="45575">
      <formula>$B1159="Cargado"</formula>
    </cfRule>
    <cfRule type="expression" dxfId="2296" priority="45570">
      <formula>$B1159="Solicitado"</formula>
    </cfRule>
    <cfRule type="expression" dxfId="2299" priority="45567">
      <formula>$B1159="Cargado"</formula>
    </cfRule>
    <cfRule type="expression" dxfId="2298" priority="45576">
      <formula>$B1159="Cancelado"</formula>
    </cfRule>
    <cfRule type="expression" dxfId="2295" priority="45571">
      <formula>$B1159="Arribado"</formula>
    </cfRule>
    <cfRule type="expression" dxfId="2301" priority="45565">
      <formula>$B1159="Descargado"</formula>
    </cfRule>
    <cfRule type="expression" dxfId="2300" priority="45566">
      <formula>$B1159="Frontera"</formula>
    </cfRule>
    <cfRule type="expression" dxfId="2302" priority="45564">
      <formula>$B1159="Liberado"</formula>
    </cfRule>
    <cfRule type="expression" dxfId="2" priority="45585">
      <formula>$B1159="Confirmado"</formula>
    </cfRule>
    <cfRule type="expression" dxfId="2302" priority="45572">
      <formula>$B1159="Liberado"</formula>
    </cfRule>
    <cfRule type="expression" dxfId="2301" priority="45573">
      <formula>$B1159="Descargado"</formula>
    </cfRule>
    <cfRule type="expression" dxfId="2302" priority="45580">
      <formula>$B1159="Liberado"</formula>
    </cfRule>
    <cfRule type="expression" dxfId="2295" priority="45587">
      <formula>$B1159="Arribado"</formula>
    </cfRule>
    <cfRule type="expression" dxfId="2296" priority="45562">
      <formula>$B1159="Solicitado"</formula>
    </cfRule>
    <cfRule type="expression" dxfId="2298" priority="45584">
      <formula>$B1159="Cancelado"</formula>
    </cfRule>
    <cfRule type="expression" dxfId="2301" priority="45581">
      <formula>$B1159="Descargado"</formula>
    </cfRule>
    <cfRule type="expression" dxfId="2300" priority="45582">
      <formula>$B1159="Frontera"</formula>
    </cfRule>
    <cfRule type="expression" dxfId="2299" priority="45583">
      <formula>$B1159="Cargado"</formula>
    </cfRule>
    <cfRule type="expression" dxfId="2296" priority="45586">
      <formula>$B1159="Solicitado"</formula>
    </cfRule>
  </conditionalFormatting>
  <conditionalFormatting sqref="H1160">
    <cfRule type="expression" dxfId="2298" priority="45456">
      <formula>$B1160="Cancelado"</formula>
    </cfRule>
    <cfRule type="expression" dxfId="2299" priority="45439">
      <formula>$B1160="Cargado"</formula>
    </cfRule>
    <cfRule type="expression" dxfId="2299" priority="45455">
      <formula>$B1160="Cargado"</formula>
    </cfRule>
    <cfRule type="expression" dxfId="2300" priority="45446">
      <formula>$B1160="Frontera"</formula>
    </cfRule>
    <cfRule type="expression" dxfId="2299" priority="45447">
      <formula>$B1160="Cargado"</formula>
    </cfRule>
    <cfRule type="expression" dxfId="2300" priority="45454">
      <formula>$B1160="Frontera"</formula>
    </cfRule>
    <cfRule type="expression" dxfId="2301" priority="45453">
      <formula>$B1160="Descargado"</formula>
    </cfRule>
    <cfRule type="expression" dxfId="2302" priority="45452">
      <formula>$B1160="Liberado"</formula>
    </cfRule>
    <cfRule type="expression" dxfId="2295" priority="45459">
      <formula>$B1160="Arribado"</formula>
    </cfRule>
    <cfRule type="expression" dxfId="2302" priority="45444">
      <formula>$B1160="Liberado"</formula>
    </cfRule>
    <cfRule type="expression" dxfId="2301" priority="45445">
      <formula>$B1160="Descargado"</formula>
    </cfRule>
    <cfRule type="expression" dxfId="2298" priority="45448">
      <formula>$B1160="Cancelado"</formula>
    </cfRule>
    <cfRule type="expression" dxfId="2295" priority="45451">
      <formula>$B1160="Arribado"</formula>
    </cfRule>
    <cfRule type="expression" dxfId="2" priority="45449">
      <formula>$B1160="Confirmado"</formula>
    </cfRule>
    <cfRule type="expression" dxfId="2298" priority="45440">
      <formula>$B1160="Cancelado"</formula>
    </cfRule>
    <cfRule type="expression" dxfId="2300" priority="45438">
      <formula>$B1160="Frontera"</formula>
    </cfRule>
    <cfRule type="expression" dxfId="2301" priority="45437">
      <formula>$B1160="Descargado"</formula>
    </cfRule>
    <cfRule type="expression" dxfId="2" priority="45441">
      <formula>$B1160="Confirmado"</formula>
    </cfRule>
    <cfRule type="expression" dxfId="2302" priority="45436">
      <formula>$B1160="Liberado"</formula>
    </cfRule>
    <cfRule type="expression" dxfId="2295" priority="45443">
      <formula>$B1160="Arribado"</formula>
    </cfRule>
    <cfRule type="expression" dxfId="2296" priority="45450">
      <formula>$B1160="Solicitado"</formula>
    </cfRule>
    <cfRule type="expression" dxfId="2296" priority="45442">
      <formula>$B1160="Solicitado"</formula>
    </cfRule>
    <cfRule type="expression" dxfId="2296" priority="45458">
      <formula>$B1160="Solicitado"</formula>
    </cfRule>
    <cfRule type="expression" dxfId="2302" priority="45428">
      <formula>$B1160="Liberado"</formula>
    </cfRule>
    <cfRule type="expression" dxfId="2301" priority="45429">
      <formula>$B1160="Descargado"</formula>
    </cfRule>
    <cfRule type="expression" dxfId="2300" priority="45430">
      <formula>$B1160="Frontera"</formula>
    </cfRule>
    <cfRule type="expression" dxfId="2299" priority="45431">
      <formula>$B1160="Cargado"</formula>
    </cfRule>
    <cfRule type="expression" dxfId="2298" priority="45432">
      <formula>$B1160="Cancelado"</formula>
    </cfRule>
    <cfRule type="expression" dxfId="2" priority="45457">
      <formula>$B1160="Confirmado"</formula>
    </cfRule>
    <cfRule type="expression" dxfId="2" priority="45433">
      <formula>$B1160="Confirmado"</formula>
    </cfRule>
    <cfRule type="expression" dxfId="2295" priority="45435">
      <formula>$B1160="Arribado"</formula>
    </cfRule>
    <cfRule type="expression" dxfId="2296" priority="45434">
      <formula>$B1160="Solicitado"</formula>
    </cfRule>
  </conditionalFormatting>
  <conditionalFormatting sqref="H1161">
    <cfRule type="expression" dxfId="2" priority="45297">
      <formula>$B1161="Confirmado"</formula>
    </cfRule>
    <cfRule type="expression" dxfId="2298" priority="45296">
      <formula>$B1161="Cancelado"</formula>
    </cfRule>
    <cfRule type="expression" dxfId="2299" priority="45295">
      <formula>$B1161="Cargado"</formula>
    </cfRule>
    <cfRule type="expression" dxfId="2300" priority="45294">
      <formula>$B1161="Frontera"</formula>
    </cfRule>
    <cfRule type="expression" dxfId="2302" priority="45276">
      <formula>$B1161="Liberado"</formula>
    </cfRule>
    <cfRule type="expression" dxfId="2301" priority="45293">
      <formula>$B1161="Descargado"</formula>
    </cfRule>
    <cfRule type="expression" dxfId="2295" priority="45275">
      <formula>$B1161="Arribado"</formula>
    </cfRule>
    <cfRule type="expression" dxfId="2302" priority="45292">
      <formula>$B1161="Liberado"</formula>
    </cfRule>
    <cfRule type="expression" dxfId="2296" priority="45274">
      <formula>$B1161="Solicitado"</formula>
    </cfRule>
    <cfRule type="expression" dxfId="2" priority="45273">
      <formula>$B1161="Confirmado"</formula>
    </cfRule>
    <cfRule type="expression" dxfId="2298" priority="45272">
      <formula>$B1161="Cancelado"</formula>
    </cfRule>
    <cfRule type="expression" dxfId="2299" priority="45271">
      <formula>$B1161="Cargado"</formula>
    </cfRule>
    <cfRule type="expression" dxfId="2295" priority="45291">
      <formula>$B1161="Arribado"</formula>
    </cfRule>
    <cfRule type="expression" dxfId="2298" priority="45280">
      <formula>$B1161="Cancelado"</formula>
    </cfRule>
    <cfRule type="expression" dxfId="2" priority="45281">
      <formula>$B1161="Confirmado"</formula>
    </cfRule>
    <cfRule type="expression" dxfId="2300" priority="45270">
      <formula>$B1161="Frontera"</formula>
    </cfRule>
    <cfRule type="expression" dxfId="2301" priority="45269">
      <formula>$B1161="Descargado"</formula>
    </cfRule>
    <cfRule type="expression" dxfId="2302" priority="45268">
      <formula>$B1161="Liberado"</formula>
    </cfRule>
    <cfRule type="expression" dxfId="2296" priority="45282">
      <formula>$B1161="Solicitado"</formula>
    </cfRule>
    <cfRule type="expression" dxfId="2296" priority="45298">
      <formula>$B1161="Solicitado"</formula>
    </cfRule>
    <cfRule type="expression" dxfId="2295" priority="45283">
      <formula>$B1161="Arribado"</formula>
    </cfRule>
    <cfRule type="expression" dxfId="2302" priority="45284">
      <formula>$B1161="Liberado"</formula>
    </cfRule>
    <cfRule type="expression" dxfId="2301" priority="45285">
      <formula>$B1161="Descargado"</formula>
    </cfRule>
    <cfRule type="expression" dxfId="2300" priority="45286">
      <formula>$B1161="Frontera"</formula>
    </cfRule>
    <cfRule type="expression" dxfId="2301" priority="45277">
      <formula>$B1161="Descargado"</formula>
    </cfRule>
    <cfRule type="expression" dxfId="2300" priority="45278">
      <formula>$B1161="Frontera"</formula>
    </cfRule>
    <cfRule type="expression" dxfId="2299" priority="45279">
      <formula>$B1161="Cargado"</formula>
    </cfRule>
    <cfRule type="expression" dxfId="2299" priority="45287">
      <formula>$B1161="Cargado"</formula>
    </cfRule>
    <cfRule type="expression" dxfId="2296" priority="45290">
      <formula>$B1161="Solicitado"</formula>
    </cfRule>
    <cfRule type="expression" dxfId="2" priority="45289">
      <formula>$B1161="Confirmado"</formula>
    </cfRule>
    <cfRule type="expression" dxfId="2298" priority="45288">
      <formula>$B1161="Cancelado"</formula>
    </cfRule>
    <cfRule type="expression" dxfId="2295" priority="45299">
      <formula>$B1161="Arribado"</formula>
    </cfRule>
  </conditionalFormatting>
  <conditionalFormatting sqref="H1162">
    <cfRule type="expression" dxfId="2295" priority="45171">
      <formula>$B1162="Arribado"</formula>
    </cfRule>
    <cfRule type="expression" dxfId="2296" priority="45170">
      <formula>$B1162="Solicitado"</formula>
    </cfRule>
    <cfRule type="expression" dxfId="2" priority="45161">
      <formula>$B1162="Confirmado"</formula>
    </cfRule>
    <cfRule type="expression" dxfId="2" priority="45145">
      <formula>$B1162="Confirmado"</formula>
    </cfRule>
    <cfRule type="expression" dxfId="2296" priority="45146">
      <formula>$B1162="Solicitado"</formula>
    </cfRule>
    <cfRule type="expression" dxfId="2298" priority="45160">
      <formula>$B1162="Cancelado"</formula>
    </cfRule>
    <cfRule type="expression" dxfId="2298" priority="45168">
      <formula>$B1162="Cancelado"</formula>
    </cfRule>
    <cfRule type="expression" dxfId="2" priority="45169">
      <formula>$B1162="Confirmado"</formula>
    </cfRule>
    <cfRule type="expression" dxfId="2299" priority="45167">
      <formula>$B1162="Cargado"</formula>
    </cfRule>
    <cfRule type="expression" dxfId="2295" priority="45155">
      <formula>$B1162="Arribado"</formula>
    </cfRule>
    <cfRule type="expression" dxfId="2300" priority="45166">
      <formula>$B1162="Frontera"</formula>
    </cfRule>
    <cfRule type="expression" dxfId="2301" priority="45165">
      <formula>$B1162="Descargado"</formula>
    </cfRule>
    <cfRule type="expression" dxfId="2295" priority="45147">
      <formula>$B1162="Arribado"</formula>
    </cfRule>
    <cfRule type="expression" dxfId="2302" priority="45148">
      <formula>$B1162="Liberado"</formula>
    </cfRule>
    <cfRule type="expression" dxfId="2302" priority="45164">
      <formula>$B1162="Liberado"</formula>
    </cfRule>
    <cfRule type="expression" dxfId="2296" priority="45162">
      <formula>$B1162="Solicitado"</formula>
    </cfRule>
    <cfRule type="expression" dxfId="2299" priority="45159">
      <formula>$B1162="Cargado"</formula>
    </cfRule>
    <cfRule type="expression" dxfId="2302" priority="45156">
      <formula>$B1162="Liberado"</formula>
    </cfRule>
    <cfRule type="expression" dxfId="2295" priority="45163">
      <formula>$B1162="Arribado"</formula>
    </cfRule>
    <cfRule type="expression" dxfId="2296" priority="45154">
      <formula>$B1162="Solicitado"</formula>
    </cfRule>
    <cfRule type="expression" dxfId="2301" priority="45149">
      <formula>$B1162="Descargado"</formula>
    </cfRule>
    <cfRule type="expression" dxfId="2301" priority="45157">
      <formula>$B1162="Descargado"</formula>
    </cfRule>
    <cfRule type="expression" dxfId="2300" priority="45150">
      <formula>$B1162="Frontera"</formula>
    </cfRule>
    <cfRule type="expression" dxfId="2299" priority="45151">
      <formula>$B1162="Cargado"</formula>
    </cfRule>
    <cfRule type="expression" dxfId="2298" priority="45144">
      <formula>$B1162="Cancelado"</formula>
    </cfRule>
    <cfRule type="expression" dxfId="2299" priority="45143">
      <formula>$B1162="Cargado"</formula>
    </cfRule>
    <cfRule type="expression" dxfId="2300" priority="45142">
      <formula>$B1162="Frontera"</formula>
    </cfRule>
    <cfRule type="expression" dxfId="2298" priority="45152">
      <formula>$B1162="Cancelado"</formula>
    </cfRule>
    <cfRule type="expression" dxfId="2" priority="45153">
      <formula>$B1162="Confirmado"</formula>
    </cfRule>
    <cfRule type="expression" dxfId="2301" priority="45141">
      <formula>$B1162="Descargado"</formula>
    </cfRule>
    <cfRule type="expression" dxfId="2300" priority="45158">
      <formula>$B1162="Frontera"</formula>
    </cfRule>
    <cfRule type="expression" dxfId="2302" priority="45140">
      <formula>$B1162="Liberado"</formula>
    </cfRule>
  </conditionalFormatting>
  <conditionalFormatting sqref="H1163">
    <cfRule type="expression" dxfId="2302" priority="45004">
      <formula>$B1163="Liberado"</formula>
    </cfRule>
    <cfRule type="expression" dxfId="2295" priority="45011">
      <formula>$B1163="Arribado"</formula>
    </cfRule>
    <cfRule type="expression" dxfId="2302" priority="44996">
      <formula>$B1163="Liberado"</formula>
    </cfRule>
    <cfRule type="expression" dxfId="2300" priority="44990">
      <formula>$B1163="Frontera"</formula>
    </cfRule>
    <cfRule type="expression" dxfId="2302" priority="44980">
      <formula>$B1163="Liberado"</formula>
    </cfRule>
    <cfRule type="expression" dxfId="2299" priority="44991">
      <formula>$B1163="Cargado"</formula>
    </cfRule>
    <cfRule type="expression" dxfId="2298" priority="44992">
      <formula>$B1163="Cancelado"</formula>
    </cfRule>
    <cfRule type="expression" dxfId="2301" priority="44997">
      <formula>$B1163="Descargado"</formula>
    </cfRule>
    <cfRule type="expression" dxfId="2300" priority="44998">
      <formula>$B1163="Frontera"</formula>
    </cfRule>
    <cfRule type="expression" dxfId="2299" priority="44999">
      <formula>$B1163="Cargado"</formula>
    </cfRule>
    <cfRule type="expression" dxfId="2298" priority="45000">
      <formula>$B1163="Cancelado"</formula>
    </cfRule>
    <cfRule type="expression" dxfId="2" priority="45001">
      <formula>$B1163="Confirmado"</formula>
    </cfRule>
    <cfRule type="expression" dxfId="2301" priority="44981">
      <formula>$B1163="Descargado"</formula>
    </cfRule>
    <cfRule type="expression" dxfId="2300" priority="44982">
      <formula>$B1163="Frontera"</formula>
    </cfRule>
    <cfRule type="expression" dxfId="2299" priority="44983">
      <formula>$B1163="Cargado"</formula>
    </cfRule>
    <cfRule type="expression" dxfId="2298" priority="44984">
      <formula>$B1163="Cancelado"</formula>
    </cfRule>
    <cfRule type="expression" dxfId="2302" priority="44988">
      <formula>$B1163="Liberado"</formula>
    </cfRule>
    <cfRule type="expression" dxfId="2301" priority="44989">
      <formula>$B1163="Descargado"</formula>
    </cfRule>
    <cfRule type="expression" dxfId="2" priority="44985">
      <formula>$B1163="Confirmado"</formula>
    </cfRule>
    <cfRule type="expression" dxfId="2296" priority="44986">
      <formula>$B1163="Solicitado"</formula>
    </cfRule>
    <cfRule type="expression" dxfId="2295" priority="44987">
      <formula>$B1163="Arribado"</formula>
    </cfRule>
    <cfRule type="expression" dxfId="2" priority="44993">
      <formula>$B1163="Confirmado"</formula>
    </cfRule>
    <cfRule type="expression" dxfId="2296" priority="44994">
      <formula>$B1163="Solicitado"</formula>
    </cfRule>
    <cfRule type="expression" dxfId="2295" priority="44995">
      <formula>$B1163="Arribado"</formula>
    </cfRule>
    <cfRule type="expression" dxfId="2296" priority="45002">
      <formula>$B1163="Solicitado"</formula>
    </cfRule>
    <cfRule type="expression" dxfId="2295" priority="45003">
      <formula>$B1163="Arribado"</formula>
    </cfRule>
    <cfRule type="expression" dxfId="2301" priority="45005">
      <formula>$B1163="Descargado"</formula>
    </cfRule>
    <cfRule type="expression" dxfId="2300" priority="45006">
      <formula>$B1163="Frontera"</formula>
    </cfRule>
    <cfRule type="expression" dxfId="2299" priority="45007">
      <formula>$B1163="Cargado"</formula>
    </cfRule>
    <cfRule type="expression" dxfId="2298" priority="45008">
      <formula>$B1163="Cancelado"</formula>
    </cfRule>
    <cfRule type="expression" dxfId="2" priority="45009">
      <formula>$B1163="Confirmado"</formula>
    </cfRule>
    <cfRule type="expression" dxfId="2296" priority="45010">
      <formula>$B1163="Solicitado"</formula>
    </cfRule>
  </conditionalFormatting>
  <conditionalFormatting sqref="H1164">
    <cfRule type="expression" dxfId="2296" priority="44866">
      <formula>$B1164="Solicitado"</formula>
    </cfRule>
    <cfRule type="expression" dxfId="2301" priority="44853">
      <formula>$B1164="Descargado"</formula>
    </cfRule>
    <cfRule type="expression" dxfId="2300" priority="44854">
      <formula>$B1164="Frontera"</formula>
    </cfRule>
    <cfRule type="expression" dxfId="2299" priority="44855">
      <formula>$B1164="Cargado"</formula>
    </cfRule>
    <cfRule type="expression" dxfId="2298" priority="44856">
      <formula>$B1164="Cancelado"</formula>
    </cfRule>
    <cfRule type="expression" dxfId="2" priority="44857">
      <formula>$B1164="Confirmado"</formula>
    </cfRule>
    <cfRule type="expression" dxfId="2296" priority="44858">
      <formula>$B1164="Solicitado"</formula>
    </cfRule>
    <cfRule type="expression" dxfId="2295" priority="44859">
      <formula>$B1164="Arribado"</formula>
    </cfRule>
    <cfRule type="expression" dxfId="2299" priority="44879">
      <formula>$B1164="Cargado"</formula>
    </cfRule>
    <cfRule type="expression" dxfId="2302" priority="44860">
      <formula>$B1164="Liberado"</formula>
    </cfRule>
    <cfRule type="expression" dxfId="2" priority="44865">
      <formula>$B1164="Confirmado"</formula>
    </cfRule>
    <cfRule type="expression" dxfId="2301" priority="44869">
      <formula>$B1164="Descargado"</formula>
    </cfRule>
    <cfRule type="expression" dxfId="2302" priority="44868">
      <formula>$B1164="Liberado"</formula>
    </cfRule>
    <cfRule type="expression" dxfId="2298" priority="44864">
      <formula>$B1164="Cancelado"</formula>
    </cfRule>
    <cfRule type="expression" dxfId="2" priority="44881">
      <formula>$B1164="Confirmado"</formula>
    </cfRule>
    <cfRule type="expression" dxfId="2298" priority="44880">
      <formula>$B1164="Cancelado"</formula>
    </cfRule>
    <cfRule type="expression" dxfId="2299" priority="44863">
      <formula>$B1164="Cargado"</formula>
    </cfRule>
    <cfRule type="expression" dxfId="2300" priority="44878">
      <formula>$B1164="Frontera"</formula>
    </cfRule>
    <cfRule type="expression" dxfId="2301" priority="44877">
      <formula>$B1164="Descargado"</formula>
    </cfRule>
    <cfRule type="expression" dxfId="2302" priority="44876">
      <formula>$B1164="Liberado"</formula>
    </cfRule>
    <cfRule type="expression" dxfId="2300" priority="44870">
      <formula>$B1164="Frontera"</formula>
    </cfRule>
    <cfRule type="expression" dxfId="2295" priority="44875">
      <formula>$B1164="Arribado"</formula>
    </cfRule>
    <cfRule type="expression" dxfId="2296" priority="44874">
      <formula>$B1164="Solicitado"</formula>
    </cfRule>
    <cfRule type="expression" dxfId="2301" priority="44861">
      <formula>$B1164="Descargado"</formula>
    </cfRule>
    <cfRule type="expression" dxfId="2300" priority="44862">
      <formula>$B1164="Frontera"</formula>
    </cfRule>
    <cfRule type="expression" dxfId="2299" priority="44871">
      <formula>$B1164="Cargado"</formula>
    </cfRule>
    <cfRule type="expression" dxfId="2298" priority="44872">
      <formula>$B1164="Cancelado"</formula>
    </cfRule>
    <cfRule type="expression" dxfId="2295" priority="44883">
      <formula>$B1164="Arribado"</formula>
    </cfRule>
    <cfRule type="expression" dxfId="2295" priority="44867">
      <formula>$B1164="Arribado"</formula>
    </cfRule>
    <cfRule type="expression" dxfId="2296" priority="44882">
      <formula>$B1164="Solicitado"</formula>
    </cfRule>
    <cfRule type="expression" dxfId="2" priority="44873">
      <formula>$B1164="Confirmado"</formula>
    </cfRule>
    <cfRule type="expression" dxfId="2302" priority="44852">
      <formula>$B1164="Liberado"</formula>
    </cfRule>
  </conditionalFormatting>
  <conditionalFormatting sqref="H1165">
    <cfRule type="expression" dxfId="2295" priority="44707">
      <formula>$B1165="Arribado"</formula>
    </cfRule>
    <cfRule type="expression" dxfId="2296" priority="44706">
      <formula>$B1165="Solicitado"</formula>
    </cfRule>
    <cfRule type="expression" dxfId="2" priority="44705">
      <formula>$B1165="Confirmado"</formula>
    </cfRule>
    <cfRule type="expression" dxfId="2298" priority="44704">
      <formula>$B1165="Cancelado"</formula>
    </cfRule>
    <cfRule type="expression" dxfId="2" priority="44721">
      <formula>$B1165="Confirmado"</formula>
    </cfRule>
    <cfRule type="expression" dxfId="2298" priority="44720">
      <formula>$B1165="Cancelado"</formula>
    </cfRule>
    <cfRule type="expression" dxfId="2299" priority="44719">
      <formula>$B1165="Cargado"</formula>
    </cfRule>
    <cfRule type="expression" dxfId="2295" priority="44699">
      <formula>$B1165="Arribado"</formula>
    </cfRule>
    <cfRule type="expression" dxfId="2296" priority="44698">
      <formula>$B1165="Solicitado"</formula>
    </cfRule>
    <cfRule type="expression" dxfId="2" priority="44697">
      <formula>$B1165="Confirmado"</formula>
    </cfRule>
    <cfRule type="expression" dxfId="2299" priority="44703">
      <formula>$B1165="Cargado"</formula>
    </cfRule>
    <cfRule type="expression" dxfId="2300" priority="44702">
      <formula>$B1165="Frontera"</formula>
    </cfRule>
    <cfRule type="expression" dxfId="2300" priority="44718">
      <formula>$B1165="Frontera"</formula>
    </cfRule>
    <cfRule type="expression" dxfId="2296" priority="44722">
      <formula>$B1165="Solicitado"</formula>
    </cfRule>
    <cfRule type="expression" dxfId="2298" priority="44696">
      <formula>$B1165="Cancelado"</formula>
    </cfRule>
    <cfRule type="expression" dxfId="2299" priority="44695">
      <formula>$B1165="Cargado"</formula>
    </cfRule>
    <cfRule type="expression" dxfId="2300" priority="44694">
      <formula>$B1165="Frontera"</formula>
    </cfRule>
    <cfRule type="expression" dxfId="2295" priority="44723">
      <formula>$B1165="Arribado"</formula>
    </cfRule>
    <cfRule type="expression" dxfId="2301" priority="44717">
      <formula>$B1165="Descargado"</formula>
    </cfRule>
    <cfRule type="expression" dxfId="2302" priority="44708">
      <formula>$B1165="Liberado"</formula>
    </cfRule>
    <cfRule type="expression" dxfId="2302" priority="44692">
      <formula>$B1165="Liberado"</formula>
    </cfRule>
    <cfRule type="expression" dxfId="2301" priority="44709">
      <formula>$B1165="Descargado"</formula>
    </cfRule>
    <cfRule type="expression" dxfId="2300" priority="44710">
      <formula>$B1165="Frontera"</formula>
    </cfRule>
    <cfRule type="expression" dxfId="2299" priority="44711">
      <formula>$B1165="Cargado"</formula>
    </cfRule>
    <cfRule type="expression" dxfId="2298" priority="44712">
      <formula>$B1165="Cancelado"</formula>
    </cfRule>
    <cfRule type="expression" dxfId="2" priority="44713">
      <formula>$B1165="Confirmado"</formula>
    </cfRule>
    <cfRule type="expression" dxfId="2296" priority="44714">
      <formula>$B1165="Solicitado"</formula>
    </cfRule>
    <cfRule type="expression" dxfId="2295" priority="44715">
      <formula>$B1165="Arribado"</formula>
    </cfRule>
    <cfRule type="expression" dxfId="2301" priority="44693">
      <formula>$B1165="Descargado"</formula>
    </cfRule>
    <cfRule type="expression" dxfId="2302" priority="44716">
      <formula>$B1165="Liberado"</formula>
    </cfRule>
    <cfRule type="expression" dxfId="2301" priority="44701">
      <formula>$B1165="Descargado"</formula>
    </cfRule>
    <cfRule type="expression" dxfId="2302" priority="44700">
      <formula>$B1165="Liberado"</formula>
    </cfRule>
  </conditionalFormatting>
  <conditionalFormatting sqref="H1166">
    <cfRule type="expression" dxfId="2300" priority="44590">
      <formula>$B1166="Frontera"</formula>
    </cfRule>
    <cfRule type="expression" dxfId="2295" priority="44595">
      <formula>$B1166="Arribado"</formula>
    </cfRule>
    <cfRule type="expression" dxfId="2296" priority="44594">
      <formula>$B1166="Solicitado"</formula>
    </cfRule>
    <cfRule type="expression" dxfId="2302" priority="44580">
      <formula>$B1166="Liberado"</formula>
    </cfRule>
    <cfRule type="expression" dxfId="2295" priority="44579">
      <formula>$B1166="Arribado"</formula>
    </cfRule>
    <cfRule type="expression" dxfId="2302" priority="44564">
      <formula>$B1166="Liberado"</formula>
    </cfRule>
    <cfRule type="expression" dxfId="2296" priority="44578">
      <formula>$B1166="Solicitado"</formula>
    </cfRule>
    <cfRule type="expression" dxfId="2" priority="44577">
      <formula>$B1166="Confirmado"</formula>
    </cfRule>
    <cfRule type="expression" dxfId="2301" priority="44565">
      <formula>$B1166="Descargado"</formula>
    </cfRule>
    <cfRule type="expression" dxfId="2298" priority="44592">
      <formula>$B1166="Cancelado"</formula>
    </cfRule>
    <cfRule type="expression" dxfId="2300" priority="44574">
      <formula>$B1166="Frontera"</formula>
    </cfRule>
    <cfRule type="expression" dxfId="2299" priority="44591">
      <formula>$B1166="Cargado"</formula>
    </cfRule>
    <cfRule type="expression" dxfId="2298" priority="44576">
      <formula>$B1166="Cancelado"</formula>
    </cfRule>
    <cfRule type="expression" dxfId="2299" priority="44575">
      <formula>$B1166="Cargado"</formula>
    </cfRule>
    <cfRule type="expression" dxfId="2" priority="44593">
      <formula>$B1166="Confirmado"</formula>
    </cfRule>
    <cfRule type="expression" dxfId="2295" priority="44571">
      <formula>$B1166="Arribado"</formula>
    </cfRule>
    <cfRule type="expression" dxfId="2298" priority="44584">
      <formula>$B1166="Cancelado"</formula>
    </cfRule>
    <cfRule type="expression" dxfId="2302" priority="44588">
      <formula>$B1166="Liberado"</formula>
    </cfRule>
    <cfRule type="expression" dxfId="2295" priority="44587">
      <formula>$B1166="Arribado"</formula>
    </cfRule>
    <cfRule type="expression" dxfId="2296" priority="44586">
      <formula>$B1166="Solicitado"</formula>
    </cfRule>
    <cfRule type="expression" dxfId="2" priority="44585">
      <formula>$B1166="Confirmado"</formula>
    </cfRule>
    <cfRule type="expression" dxfId="2301" priority="44589">
      <formula>$B1166="Descargado"</formula>
    </cfRule>
    <cfRule type="expression" dxfId="2302" priority="44572">
      <formula>$B1166="Liberado"</formula>
    </cfRule>
    <cfRule type="expression" dxfId="2299" priority="44583">
      <formula>$B1166="Cargado"</formula>
    </cfRule>
    <cfRule type="expression" dxfId="2301" priority="44573">
      <formula>$B1166="Descargado"</formula>
    </cfRule>
    <cfRule type="expression" dxfId="2296" priority="44570">
      <formula>$B1166="Solicitado"</formula>
    </cfRule>
    <cfRule type="expression" dxfId="2" priority="44569">
      <formula>$B1166="Confirmado"</formula>
    </cfRule>
    <cfRule type="expression" dxfId="2298" priority="44568">
      <formula>$B1166="Cancelado"</formula>
    </cfRule>
    <cfRule type="expression" dxfId="2300" priority="44582">
      <formula>$B1166="Frontera"</formula>
    </cfRule>
    <cfRule type="expression" dxfId="2301" priority="44581">
      <formula>$B1166="Descargado"</formula>
    </cfRule>
    <cfRule type="expression" dxfId="2299" priority="44567">
      <formula>$B1166="Cargado"</formula>
    </cfRule>
    <cfRule type="expression" dxfId="2300" priority="44566">
      <formula>$B1166="Frontera"</formula>
    </cfRule>
  </conditionalFormatting>
  <conditionalFormatting sqref="H1167">
    <cfRule type="expression" dxfId="2302" priority="44404">
      <formula>$B1167="Liberado"</formula>
    </cfRule>
    <cfRule type="expression" dxfId="2295" priority="44419">
      <formula>$B1167="Arribado"</formula>
    </cfRule>
    <cfRule type="expression" dxfId="2302" priority="44420">
      <formula>$B1167="Liberado"</formula>
    </cfRule>
    <cfRule type="expression" dxfId="2301" priority="44421">
      <formula>$B1167="Descargado"</formula>
    </cfRule>
    <cfRule type="expression" dxfId="2300" priority="44422">
      <formula>$B1167="Frontera"</formula>
    </cfRule>
    <cfRule type="expression" dxfId="2299" priority="44423">
      <formula>$B1167="Cargado"</formula>
    </cfRule>
    <cfRule type="expression" dxfId="2" priority="44425">
      <formula>$B1167="Confirmado"</formula>
    </cfRule>
    <cfRule type="expression" dxfId="2301" priority="44413">
      <formula>$B1167="Descargado"</formula>
    </cfRule>
    <cfRule type="expression" dxfId="2302" priority="44412">
      <formula>$B1167="Liberado"</formula>
    </cfRule>
    <cfRule type="expression" dxfId="2295" priority="44411">
      <formula>$B1167="Arribado"</formula>
    </cfRule>
    <cfRule type="expression" dxfId="2296" priority="44410">
      <formula>$B1167="Solicitado"</formula>
    </cfRule>
    <cfRule type="expression" dxfId="2" priority="44409">
      <formula>$B1167="Confirmado"</formula>
    </cfRule>
    <cfRule type="expression" dxfId="2296" priority="44426">
      <formula>$B1167="Solicitado"</formula>
    </cfRule>
    <cfRule type="expression" dxfId="2301" priority="44405">
      <formula>$B1167="Descargado"</formula>
    </cfRule>
    <cfRule type="expression" dxfId="2300" priority="44430">
      <formula>$B1167="Frontera"</formula>
    </cfRule>
    <cfRule type="expression" dxfId="2298" priority="44432">
      <formula>$B1167="Cancelado"</formula>
    </cfRule>
    <cfRule type="expression" dxfId="2" priority="44433">
      <formula>$B1167="Confirmado"</formula>
    </cfRule>
    <cfRule type="expression" dxfId="2300" priority="44414">
      <formula>$B1167="Frontera"</formula>
    </cfRule>
    <cfRule type="expression" dxfId="2301" priority="44429">
      <formula>$B1167="Descargado"</formula>
    </cfRule>
    <cfRule type="expression" dxfId="2298" priority="44424">
      <formula>$B1167="Cancelado"</formula>
    </cfRule>
    <cfRule type="expression" dxfId="2295" priority="44427">
      <formula>$B1167="Arribado"</formula>
    </cfRule>
    <cfRule type="expression" dxfId="2299" priority="44415">
      <formula>$B1167="Cargado"</formula>
    </cfRule>
    <cfRule type="expression" dxfId="2296" priority="44434">
      <formula>$B1167="Solicitado"</formula>
    </cfRule>
    <cfRule type="expression" dxfId="2300" priority="44406">
      <formula>$B1167="Frontera"</formula>
    </cfRule>
    <cfRule type="expression" dxfId="2302" priority="44428">
      <formula>$B1167="Liberado"</formula>
    </cfRule>
    <cfRule type="expression" dxfId="2298" priority="44416">
      <formula>$B1167="Cancelado"</formula>
    </cfRule>
    <cfRule type="expression" dxfId="2299" priority="44407">
      <formula>$B1167="Cargado"</formula>
    </cfRule>
    <cfRule type="expression" dxfId="2" priority="44417">
      <formula>$B1167="Confirmado"</formula>
    </cfRule>
    <cfRule type="expression" dxfId="2295" priority="44435">
      <formula>$B1167="Arribado"</formula>
    </cfRule>
    <cfRule type="expression" dxfId="2298" priority="44408">
      <formula>$B1167="Cancelado"</formula>
    </cfRule>
    <cfRule type="expression" dxfId="2299" priority="44431">
      <formula>$B1167="Cargado"</formula>
    </cfRule>
    <cfRule type="expression" dxfId="2296" priority="44418">
      <formula>$B1167="Solicitado"</formula>
    </cfRule>
  </conditionalFormatting>
  <conditionalFormatting sqref="H1168">
    <cfRule type="expression" dxfId="2301" priority="44293">
      <formula>$B1168="Descargado"</formula>
    </cfRule>
    <cfRule type="expression" dxfId="2300" priority="44278">
      <formula>$B1168="Frontera"</formula>
    </cfRule>
    <cfRule type="expression" dxfId="2299" priority="44279">
      <formula>$B1168="Cargado"</formula>
    </cfRule>
    <cfRule type="expression" dxfId="2298" priority="44280">
      <formula>$B1168="Cancelado"</formula>
    </cfRule>
    <cfRule type="expression" dxfId="2" priority="44281">
      <formula>$B1168="Confirmado"</formula>
    </cfRule>
    <cfRule type="expression" dxfId="2300" priority="44294">
      <formula>$B1168="Frontera"</formula>
    </cfRule>
    <cfRule type="expression" dxfId="2299" priority="44295">
      <formula>$B1168="Cargado"</formula>
    </cfRule>
    <cfRule type="expression" dxfId="2298" priority="44296">
      <formula>$B1168="Cancelado"</formula>
    </cfRule>
    <cfRule type="expression" dxfId="2" priority="44297">
      <formula>$B1168="Confirmado"</formula>
    </cfRule>
    <cfRule type="expression" dxfId="2296" priority="44282">
      <formula>$B1168="Solicitado"</formula>
    </cfRule>
    <cfRule type="expression" dxfId="2296" priority="44298">
      <formula>$B1168="Solicitado"</formula>
    </cfRule>
    <cfRule type="expression" dxfId="2295" priority="44283">
      <formula>$B1168="Arribado"</formula>
    </cfRule>
    <cfRule type="expression" dxfId="2302" priority="44284">
      <formula>$B1168="Liberado"</formula>
    </cfRule>
    <cfRule type="expression" dxfId="2295" priority="44299">
      <formula>$B1168="Arribado"</formula>
    </cfRule>
    <cfRule type="expression" dxfId="2299" priority="44287">
      <formula>$B1168="Cargado"</formula>
    </cfRule>
    <cfRule type="expression" dxfId="2" priority="44289">
      <formula>$B1168="Confirmado"</formula>
    </cfRule>
    <cfRule type="expression" dxfId="2299" priority="44303">
      <formula>$B1168="Cargado"</formula>
    </cfRule>
    <cfRule type="expression" dxfId="2301" priority="44277">
      <formula>$B1168="Descargado"</formula>
    </cfRule>
    <cfRule type="expression" dxfId="2300" priority="44286">
      <formula>$B1168="Frontera"</formula>
    </cfRule>
    <cfRule type="expression" dxfId="2298" priority="44288">
      <formula>$B1168="Cancelado"</formula>
    </cfRule>
    <cfRule type="expression" dxfId="2296" priority="44290">
      <formula>$B1168="Solicitado"</formula>
    </cfRule>
    <cfRule type="expression" dxfId="2301" priority="44301">
      <formula>$B1168="Descargado"</formula>
    </cfRule>
    <cfRule type="expression" dxfId="2302" priority="44276">
      <formula>$B1168="Liberado"</formula>
    </cfRule>
    <cfRule type="expression" dxfId="2301" priority="44285">
      <formula>$B1168="Descargado"</formula>
    </cfRule>
    <cfRule type="expression" dxfId="2300" priority="44302">
      <formula>$B1168="Frontera"</formula>
    </cfRule>
    <cfRule type="expression" dxfId="2295" priority="44307">
      <formula>$B1168="Arribado"</formula>
    </cfRule>
    <cfRule type="expression" dxfId="2296" priority="44306">
      <formula>$B1168="Solicitado"</formula>
    </cfRule>
    <cfRule type="expression" dxfId="2" priority="44305">
      <formula>$B1168="Confirmado"</formula>
    </cfRule>
    <cfRule type="expression" dxfId="2298" priority="44304">
      <formula>$B1168="Cancelado"</formula>
    </cfRule>
    <cfRule type="expression" dxfId="2295" priority="44291">
      <formula>$B1168="Arribado"</formula>
    </cfRule>
    <cfRule type="expression" dxfId="2302" priority="44292">
      <formula>$B1168="Liberado"</formula>
    </cfRule>
    <cfRule type="expression" dxfId="2302" priority="44300">
      <formula>$B1168="Liberado"</formula>
    </cfRule>
  </conditionalFormatting>
  <conditionalFormatting sqref="H1169">
    <cfRule type="expression" dxfId="2296" priority="44138">
      <formula>$B1169="Solicitado"</formula>
    </cfRule>
    <cfRule type="expression" dxfId="2" priority="44137">
      <formula>$B1169="Confirmado"</formula>
    </cfRule>
    <cfRule type="expression" dxfId="2298" priority="44136">
      <formula>$B1169="Cancelado"</formula>
    </cfRule>
    <cfRule type="expression" dxfId="2295" priority="44131">
      <formula>$B1169="Arribado"</formula>
    </cfRule>
    <cfRule type="expression" dxfId="2299" priority="44135">
      <formula>$B1169="Cargado"</formula>
    </cfRule>
    <cfRule type="expression" dxfId="2300" priority="44134">
      <formula>$B1169="Frontera"</formula>
    </cfRule>
    <cfRule type="expression" dxfId="2301" priority="44133">
      <formula>$B1169="Descargado"</formula>
    </cfRule>
    <cfRule type="expression" dxfId="2300" priority="44118">
      <formula>$B1169="Frontera"</formula>
    </cfRule>
    <cfRule type="expression" dxfId="2299" priority="44119">
      <formula>$B1169="Cargado"</formula>
    </cfRule>
    <cfRule type="expression" dxfId="2298" priority="44120">
      <formula>$B1169="Cancelado"</formula>
    </cfRule>
    <cfRule type="expression" dxfId="2" priority="44121">
      <formula>$B1169="Confirmado"</formula>
    </cfRule>
    <cfRule type="expression" dxfId="2302" priority="44132">
      <formula>$B1169="Liberado"</formula>
    </cfRule>
    <cfRule type="expression" dxfId="2302" priority="44116">
      <formula>$B1169="Liberado"</formula>
    </cfRule>
    <cfRule type="expression" dxfId="2301" priority="44117">
      <formula>$B1169="Descargado"</formula>
    </cfRule>
    <cfRule type="expression" dxfId="2300" priority="44142">
      <formula>$B1169="Frontera"</formula>
    </cfRule>
    <cfRule type="expression" dxfId="2299" priority="44143">
      <formula>$B1169="Cargado"</formula>
    </cfRule>
    <cfRule type="expression" dxfId="2298" priority="44144">
      <formula>$B1169="Cancelado"</formula>
    </cfRule>
    <cfRule type="expression" dxfId="2" priority="44145">
      <formula>$B1169="Confirmado"</formula>
    </cfRule>
    <cfRule type="expression" dxfId="2296" priority="44146">
      <formula>$B1169="Solicitado"</formula>
    </cfRule>
    <cfRule type="expression" dxfId="2300" priority="44126">
      <formula>$B1169="Frontera"</formula>
    </cfRule>
    <cfRule type="expression" dxfId="2299" priority="44127">
      <formula>$B1169="Cargado"</formula>
    </cfRule>
    <cfRule type="expression" dxfId="2298" priority="44128">
      <formula>$B1169="Cancelado"</formula>
    </cfRule>
    <cfRule type="expression" dxfId="2301" priority="44125">
      <formula>$B1169="Descargado"</formula>
    </cfRule>
    <cfRule type="expression" dxfId="2302" priority="44124">
      <formula>$B1169="Liberado"</formula>
    </cfRule>
    <cfRule type="expression" dxfId="2295" priority="44123">
      <formula>$B1169="Arribado"</formula>
    </cfRule>
    <cfRule type="expression" dxfId="2296" priority="44122">
      <formula>$B1169="Solicitado"</formula>
    </cfRule>
    <cfRule type="expression" dxfId="2" priority="44129">
      <formula>$B1169="Confirmado"</formula>
    </cfRule>
    <cfRule type="expression" dxfId="2296" priority="44130">
      <formula>$B1169="Solicitado"</formula>
    </cfRule>
    <cfRule type="expression" dxfId="2295" priority="44147">
      <formula>$B1169="Arribado"</formula>
    </cfRule>
    <cfRule type="expression" dxfId="2301" priority="44141">
      <formula>$B1169="Descargado"</formula>
    </cfRule>
    <cfRule type="expression" dxfId="2302" priority="44140">
      <formula>$B1169="Liberado"</formula>
    </cfRule>
    <cfRule type="expression" dxfId="2295" priority="44139">
      <formula>$B1169="Arribado"</formula>
    </cfRule>
  </conditionalFormatting>
  <conditionalFormatting sqref="H1170">
    <cfRule type="expression" dxfId="2299" priority="44007">
      <formula>$B1170="Cargado"</formula>
    </cfRule>
    <cfRule type="expression" dxfId="2300" priority="44006">
      <formula>$B1170="Frontera"</formula>
    </cfRule>
    <cfRule type="expression" dxfId="2301" priority="44005">
      <formula>$B1170="Descargado"</formula>
    </cfRule>
    <cfRule type="expression" dxfId="2302" priority="44004">
      <formula>$B1170="Liberado"</formula>
    </cfRule>
    <cfRule type="expression" dxfId="2295" priority="44003">
      <formula>$B1170="Arribado"</formula>
    </cfRule>
    <cfRule type="expression" dxfId="2296" priority="44002">
      <formula>$B1170="Solicitado"</formula>
    </cfRule>
    <cfRule type="expression" dxfId="2" priority="44001">
      <formula>$B1170="Confirmado"</formula>
    </cfRule>
    <cfRule type="expression" dxfId="2298" priority="44000">
      <formula>$B1170="Cancelado"</formula>
    </cfRule>
    <cfRule type="expression" dxfId="2299" priority="43999">
      <formula>$B1170="Cargado"</formula>
    </cfRule>
    <cfRule type="expression" dxfId="2300" priority="43998">
      <formula>$B1170="Frontera"</formula>
    </cfRule>
    <cfRule type="expression" dxfId="2301" priority="43997">
      <formula>$B1170="Descargado"</formula>
    </cfRule>
    <cfRule type="expression" dxfId="2302" priority="43996">
      <formula>$B1170="Liberado"</formula>
    </cfRule>
    <cfRule type="expression" dxfId="2295" priority="43995">
      <formula>$B1170="Arribado"</formula>
    </cfRule>
    <cfRule type="expression" dxfId="2296" priority="43994">
      <formula>$B1170="Solicitado"</formula>
    </cfRule>
    <cfRule type="expression" dxfId="2" priority="44017">
      <formula>$B1170="Confirmado"</formula>
    </cfRule>
    <cfRule type="expression" dxfId="2296" priority="44018">
      <formula>$B1170="Solicitado"</formula>
    </cfRule>
    <cfRule type="expression" dxfId="2" priority="44009">
      <formula>$B1170="Confirmado"</formula>
    </cfRule>
    <cfRule type="expression" dxfId="2296" priority="44010">
      <formula>$B1170="Solicitado"</formula>
    </cfRule>
    <cfRule type="expression" dxfId="2295" priority="44011">
      <formula>$B1170="Arribado"</formula>
    </cfRule>
    <cfRule type="expression" dxfId="2302" priority="44012">
      <formula>$B1170="Liberado"</formula>
    </cfRule>
    <cfRule type="expression" dxfId="2301" priority="44013">
      <formula>$B1170="Descargado"</formula>
    </cfRule>
    <cfRule type="expression" dxfId="2" priority="43993">
      <formula>$B1170="Confirmado"</formula>
    </cfRule>
    <cfRule type="expression" dxfId="2298" priority="43992">
      <formula>$B1170="Cancelado"</formula>
    </cfRule>
    <cfRule type="expression" dxfId="2295" priority="44019">
      <formula>$B1170="Arribado"</formula>
    </cfRule>
    <cfRule type="expression" dxfId="2301" priority="43989">
      <formula>$B1170="Descargado"</formula>
    </cfRule>
    <cfRule type="expression" dxfId="2299" priority="43991">
      <formula>$B1170="Cargado"</formula>
    </cfRule>
    <cfRule type="expression" dxfId="2300" priority="43990">
      <formula>$B1170="Frontera"</formula>
    </cfRule>
    <cfRule type="expression" dxfId="2300" priority="44014">
      <formula>$B1170="Frontera"</formula>
    </cfRule>
    <cfRule type="expression" dxfId="2299" priority="44015">
      <formula>$B1170="Cargado"</formula>
    </cfRule>
    <cfRule type="expression" dxfId="2302" priority="43988">
      <formula>$B1170="Liberado"</formula>
    </cfRule>
    <cfRule type="expression" dxfId="2298" priority="44016">
      <formula>$B1170="Cancelado"</formula>
    </cfRule>
    <cfRule type="expression" dxfId="2298" priority="44008">
      <formula>$B1170="Cancelado"</formula>
    </cfRule>
  </conditionalFormatting>
  <conditionalFormatting sqref="H1171">
    <cfRule type="expression" dxfId="2296" priority="43866">
      <formula>$B1171="Solicitado"</formula>
    </cfRule>
    <cfRule type="expression" dxfId="2295" priority="43867">
      <formula>$B1171="Arribado"</formula>
    </cfRule>
    <cfRule type="expression" dxfId="2302" priority="43868">
      <formula>$B1171="Liberado"</formula>
    </cfRule>
    <cfRule type="expression" dxfId="2301" priority="43869">
      <formula>$B1171="Descargado"</formula>
    </cfRule>
    <cfRule type="expression" dxfId="2300" priority="43870">
      <formula>$B1171="Frontera"</formula>
    </cfRule>
    <cfRule type="expression" dxfId="2300" priority="43862">
      <formula>$B1171="Frontera"</formula>
    </cfRule>
    <cfRule type="expression" dxfId="2299" priority="43871">
      <formula>$B1171="Cargado"</formula>
    </cfRule>
    <cfRule type="expression" dxfId="2298" priority="43872">
      <formula>$B1171="Cancelado"</formula>
    </cfRule>
    <cfRule type="expression" dxfId="2" priority="43873">
      <formula>$B1171="Confirmado"</formula>
    </cfRule>
    <cfRule type="expression" dxfId="2296" priority="43874">
      <formula>$B1171="Solicitado"</formula>
    </cfRule>
    <cfRule type="expression" dxfId="2295" priority="43875">
      <formula>$B1171="Arribado"</formula>
    </cfRule>
    <cfRule type="expression" dxfId="2299" priority="43863">
      <formula>$B1171="Cargado"</formula>
    </cfRule>
    <cfRule type="expression" dxfId="2298" priority="43864">
      <formula>$B1171="Cancelado"</formula>
    </cfRule>
    <cfRule type="expression" dxfId="2" priority="43865">
      <formula>$B1171="Confirmado"</formula>
    </cfRule>
    <cfRule type="expression" dxfId="2302" priority="43860">
      <formula>$B1171="Liberado"</formula>
    </cfRule>
    <cfRule type="expression" dxfId="2298" priority="43848">
      <formula>$B1171="Cancelado"</formula>
    </cfRule>
    <cfRule type="expression" dxfId="2295" priority="43851">
      <formula>$B1171="Arribado"</formula>
    </cfRule>
    <cfRule type="expression" dxfId="2302" priority="43844">
      <formula>$B1171="Liberado"</formula>
    </cfRule>
    <cfRule type="expression" dxfId="2301" priority="43845">
      <formula>$B1171="Descargado"</formula>
    </cfRule>
    <cfRule type="expression" dxfId="2300" priority="43846">
      <formula>$B1171="Frontera"</formula>
    </cfRule>
    <cfRule type="expression" dxfId="2299" priority="43847">
      <formula>$B1171="Cargado"</formula>
    </cfRule>
    <cfRule type="expression" dxfId="2" priority="43849">
      <formula>$B1171="Confirmado"</formula>
    </cfRule>
    <cfRule type="expression" dxfId="2296" priority="43850">
      <formula>$B1171="Solicitado"</formula>
    </cfRule>
    <cfRule type="expression" dxfId="2302" priority="43852">
      <formula>$B1171="Liberado"</formula>
    </cfRule>
    <cfRule type="expression" dxfId="2301" priority="43853">
      <formula>$B1171="Descargado"</formula>
    </cfRule>
    <cfRule type="expression" dxfId="2300" priority="43854">
      <formula>$B1171="Frontera"</formula>
    </cfRule>
    <cfRule type="expression" dxfId="2299" priority="43855">
      <formula>$B1171="Cargado"</formula>
    </cfRule>
    <cfRule type="expression" dxfId="2298" priority="43856">
      <formula>$B1171="Cancelado"</formula>
    </cfRule>
    <cfRule type="expression" dxfId="2" priority="43857">
      <formula>$B1171="Confirmado"</formula>
    </cfRule>
    <cfRule type="expression" dxfId="2296" priority="43858">
      <formula>$B1171="Solicitado"</formula>
    </cfRule>
    <cfRule type="expression" dxfId="2295" priority="43859">
      <formula>$B1171="Arribado"</formula>
    </cfRule>
    <cfRule type="expression" dxfId="2301" priority="43861">
      <formula>$B1171="Descargado"</formula>
    </cfRule>
  </conditionalFormatting>
  <conditionalFormatting sqref="H1172">
    <cfRule type="expression" dxfId="2298" priority="43688">
      <formula>$B1172="Cancelado"</formula>
    </cfRule>
    <cfRule type="expression" dxfId="2299" priority="43687">
      <formula>$B1172="Cargado"</formula>
    </cfRule>
    <cfRule type="expression" dxfId="2" priority="43689">
      <formula>$B1172="Confirmado"</formula>
    </cfRule>
    <cfRule type="expression" dxfId="2296" priority="43690">
      <formula>$B1172="Solicitado"</formula>
    </cfRule>
    <cfRule type="expression" dxfId="2295" priority="43691">
      <formula>$B1172="Arribado"</formula>
    </cfRule>
    <cfRule type="expression" dxfId="2298" priority="43680">
      <formula>$B1172="Cancelado"</formula>
    </cfRule>
    <cfRule type="expression" dxfId="2" priority="43681">
      <formula>$B1172="Confirmado"</formula>
    </cfRule>
    <cfRule type="expression" dxfId="2296" priority="43682">
      <formula>$B1172="Solicitado"</formula>
    </cfRule>
    <cfRule type="expression" dxfId="2295" priority="43683">
      <formula>$B1172="Arribado"</formula>
    </cfRule>
    <cfRule type="expression" dxfId="2302" priority="43684">
      <formula>$B1172="Liberado"</formula>
    </cfRule>
    <cfRule type="expression" dxfId="2301" priority="43685">
      <formula>$B1172="Descargado"</formula>
    </cfRule>
    <cfRule type="expression" dxfId="2300" priority="43702">
      <formula>$B1172="Frontera"</formula>
    </cfRule>
    <cfRule type="expression" dxfId="2299" priority="43703">
      <formula>$B1172="Cargado"</formula>
    </cfRule>
    <cfRule type="expression" dxfId="2298" priority="43704">
      <formula>$B1172="Cancelado"</formula>
    </cfRule>
    <cfRule type="expression" dxfId="2" priority="43705">
      <formula>$B1172="Confirmado"</formula>
    </cfRule>
    <cfRule type="expression" dxfId="2296" priority="43706">
      <formula>$B1172="Solicitado"</formula>
    </cfRule>
    <cfRule type="expression" dxfId="2295" priority="43707">
      <formula>$B1172="Arribado"</formula>
    </cfRule>
    <cfRule type="expression" dxfId="2298" priority="43696">
      <formula>$B1172="Cancelado"</formula>
    </cfRule>
    <cfRule type="expression" dxfId="2" priority="43697">
      <formula>$B1172="Confirmado"</formula>
    </cfRule>
    <cfRule type="expression" dxfId="2299" priority="43695">
      <formula>$B1172="Cargado"</formula>
    </cfRule>
    <cfRule type="expression" dxfId="2296" priority="43698">
      <formula>$B1172="Solicitado"</formula>
    </cfRule>
    <cfRule type="expression" dxfId="2302" priority="43676">
      <formula>$B1172="Liberado"</formula>
    </cfRule>
    <cfRule type="expression" dxfId="2300" priority="43686">
      <formula>$B1172="Frontera"</formula>
    </cfRule>
    <cfRule type="expression" dxfId="2295" priority="43699">
      <formula>$B1172="Arribado"</formula>
    </cfRule>
    <cfRule type="expression" dxfId="2302" priority="43700">
      <formula>$B1172="Liberado"</formula>
    </cfRule>
    <cfRule type="expression" dxfId="2301" priority="43701">
      <formula>$B1172="Descargado"</formula>
    </cfRule>
    <cfRule type="expression" dxfId="2300" priority="43694">
      <formula>$B1172="Frontera"</formula>
    </cfRule>
    <cfRule type="expression" dxfId="2301" priority="43693">
      <formula>$B1172="Descargado"</formula>
    </cfRule>
    <cfRule type="expression" dxfId="2301" priority="43677">
      <formula>$B1172="Descargado"</formula>
    </cfRule>
    <cfRule type="expression" dxfId="2300" priority="43678">
      <formula>$B1172="Frontera"</formula>
    </cfRule>
    <cfRule type="expression" dxfId="2302" priority="43692">
      <formula>$B1172="Liberado"</formula>
    </cfRule>
    <cfRule type="expression" dxfId="2299" priority="43679">
      <formula>$B1172="Cargado"</formula>
    </cfRule>
  </conditionalFormatting>
  <conditionalFormatting sqref="H1173:H1176">
    <cfRule type="expression" dxfId="2302" priority="43412">
      <formula>$B1173="Liberado"</formula>
    </cfRule>
    <cfRule type="expression" dxfId="2295" priority="43411">
      <formula>$B1173="Arribado"</formula>
    </cfRule>
    <cfRule type="expression" dxfId="2296" priority="43410">
      <formula>$B1173="Solicitado"</formula>
    </cfRule>
    <cfRule type="expression" dxfId="2" priority="43409">
      <formula>$B1173="Confirmado"</formula>
    </cfRule>
    <cfRule type="expression" dxfId="2298" priority="43408">
      <formula>$B1173="Cancelado"</formula>
    </cfRule>
    <cfRule type="expression" dxfId="2299" priority="43407">
      <formula>$B1173="Cargado"</formula>
    </cfRule>
    <cfRule type="expression" dxfId="2300" priority="43406">
      <formula>$B1173="Frontera"</formula>
    </cfRule>
    <cfRule type="expression" dxfId="2301" priority="43405">
      <formula>$B1173="Descargado"</formula>
    </cfRule>
    <cfRule type="expression" dxfId="2302" priority="43404">
      <formula>$B1173="Liberado"</formula>
    </cfRule>
    <cfRule type="expression" dxfId="2295" priority="43435">
      <formula>$B1173="Arribado"</formula>
    </cfRule>
    <cfRule type="expression" dxfId="2296" priority="43434">
      <formula>$B1173="Solicitado"</formula>
    </cfRule>
    <cfRule type="expression" dxfId="2" priority="43433">
      <formula>$B1173="Confirmado"</formula>
    </cfRule>
    <cfRule type="expression" dxfId="2298" priority="43432">
      <formula>$B1173="Cancelado"</formula>
    </cfRule>
    <cfRule type="expression" dxfId="2299" priority="43431">
      <formula>$B1173="Cargado"</formula>
    </cfRule>
    <cfRule type="expression" dxfId="2300" priority="43430">
      <formula>$B1173="Frontera"</formula>
    </cfRule>
    <cfRule type="expression" dxfId="2301" priority="43429">
      <formula>$B1173="Descargado"</formula>
    </cfRule>
    <cfRule type="expression" dxfId="2302" priority="43428">
      <formula>$B1173="Liberado"</formula>
    </cfRule>
    <cfRule type="expression" dxfId="2295" priority="43427">
      <formula>$B1173="Arribado"</formula>
    </cfRule>
    <cfRule type="expression" dxfId="2296" priority="43426">
      <formula>$B1173="Solicitado"</formula>
    </cfRule>
    <cfRule type="expression" dxfId="2" priority="43425">
      <formula>$B1173="Confirmado"</formula>
    </cfRule>
    <cfRule type="expression" dxfId="2298" priority="43424">
      <formula>$B1173="Cancelado"</formula>
    </cfRule>
    <cfRule type="expression" dxfId="2299" priority="43423">
      <formula>$B1173="Cargado"</formula>
    </cfRule>
    <cfRule type="expression" dxfId="2300" priority="43422">
      <formula>$B1173="Frontera"</formula>
    </cfRule>
    <cfRule type="expression" dxfId="2301" priority="43421">
      <formula>$B1173="Descargado"</formula>
    </cfRule>
    <cfRule type="expression" dxfId="2302" priority="43420">
      <formula>$B1173="Liberado"</formula>
    </cfRule>
    <cfRule type="expression" dxfId="2295" priority="43419">
      <formula>$B1173="Arribado"</formula>
    </cfRule>
    <cfRule type="expression" dxfId="2296" priority="43418">
      <formula>$B1173="Solicitado"</formula>
    </cfRule>
    <cfRule type="expression" dxfId="2" priority="43417">
      <formula>$B1173="Confirmado"</formula>
    </cfRule>
    <cfRule type="expression" dxfId="2298" priority="43416">
      <formula>$B1173="Cancelado"</formula>
    </cfRule>
    <cfRule type="expression" dxfId="2299" priority="43415">
      <formula>$B1173="Cargado"</formula>
    </cfRule>
    <cfRule type="expression" dxfId="2300" priority="43414">
      <formula>$B1173="Frontera"</formula>
    </cfRule>
    <cfRule type="expression" dxfId="2301" priority="43413">
      <formula>$B1173="Descargado"</formula>
    </cfRule>
  </conditionalFormatting>
  <conditionalFormatting sqref="H1177">
    <cfRule type="expression" dxfId="2296" priority="43266">
      <formula>$B1177="Solicitado"</formula>
    </cfRule>
    <cfRule type="expression" dxfId="2299" priority="43287">
      <formula>$B1177="Cargado"</formula>
    </cfRule>
    <cfRule type="expression" dxfId="2300" priority="43286">
      <formula>$B1177="Frontera"</formula>
    </cfRule>
    <cfRule type="expression" dxfId="2301" priority="43285">
      <formula>$B1177="Descargado"</formula>
    </cfRule>
    <cfRule type="expression" dxfId="2302" priority="43268">
      <formula>$B1177="Liberado"</formula>
    </cfRule>
    <cfRule type="expression" dxfId="2295" priority="43267">
      <formula>$B1177="Arribado"</formula>
    </cfRule>
    <cfRule type="expression" dxfId="2" priority="43265">
      <formula>$B1177="Confirmado"</formula>
    </cfRule>
    <cfRule type="expression" dxfId="2298" priority="43264">
      <formula>$B1177="Cancelado"</formula>
    </cfRule>
    <cfRule type="expression" dxfId="2299" priority="43263">
      <formula>$B1177="Cargado"</formula>
    </cfRule>
    <cfRule type="expression" dxfId="2302" priority="43284">
      <formula>$B1177="Liberado"</formula>
    </cfRule>
    <cfRule type="expression" dxfId="2295" priority="43283">
      <formula>$B1177="Arribado"</formula>
    </cfRule>
    <cfRule type="expression" dxfId="2296" priority="43282">
      <formula>$B1177="Solicitado"</formula>
    </cfRule>
    <cfRule type="expression" dxfId="2301" priority="43277">
      <formula>$B1177="Descargado"</formula>
    </cfRule>
    <cfRule type="expression" dxfId="2298" priority="43280">
      <formula>$B1177="Cancelado"</formula>
    </cfRule>
    <cfRule type="expression" dxfId="2" priority="43281">
      <formula>$B1177="Confirmado"</formula>
    </cfRule>
    <cfRule type="expression" dxfId="2302" priority="43276">
      <formula>$B1177="Liberado"</formula>
    </cfRule>
    <cfRule type="expression" dxfId="2299" priority="43279">
      <formula>$B1177="Cargado"</formula>
    </cfRule>
    <cfRule type="expression" dxfId="2300" priority="43278">
      <formula>$B1177="Frontera"</formula>
    </cfRule>
    <cfRule type="expression" dxfId="2296" priority="43290">
      <formula>$B1177="Solicitado"</formula>
    </cfRule>
    <cfRule type="expression" dxfId="2302" priority="43260">
      <formula>$B1177="Liberado"</formula>
    </cfRule>
    <cfRule type="expression" dxfId="2295" priority="43291">
      <formula>$B1177="Arribado"</formula>
    </cfRule>
    <cfRule type="expression" dxfId="2301" priority="43261">
      <formula>$B1177="Descargado"</formula>
    </cfRule>
    <cfRule type="expression" dxfId="2300" priority="43262">
      <formula>$B1177="Frontera"</formula>
    </cfRule>
    <cfRule type="expression" dxfId="2295" priority="43275">
      <formula>$B1177="Arribado"</formula>
    </cfRule>
    <cfRule type="expression" dxfId="2296" priority="43274">
      <formula>$B1177="Solicitado"</formula>
    </cfRule>
    <cfRule type="expression" dxfId="2" priority="43273">
      <formula>$B1177="Confirmado"</formula>
    </cfRule>
    <cfRule type="expression" dxfId="2298" priority="43272">
      <formula>$B1177="Cancelado"</formula>
    </cfRule>
    <cfRule type="expression" dxfId="2299" priority="43271">
      <formula>$B1177="Cargado"</formula>
    </cfRule>
    <cfRule type="expression" dxfId="2300" priority="43270">
      <formula>$B1177="Frontera"</formula>
    </cfRule>
    <cfRule type="expression" dxfId="2301" priority="43269">
      <formula>$B1177="Descargado"</formula>
    </cfRule>
    <cfRule type="expression" dxfId="2298" priority="43288">
      <formula>$B1177="Cancelado"</formula>
    </cfRule>
    <cfRule type="expression" dxfId="2" priority="43289">
      <formula>$B1177="Confirmado"</formula>
    </cfRule>
  </conditionalFormatting>
  <conditionalFormatting sqref="H1178">
    <cfRule type="expression" dxfId="2299" priority="43095">
      <formula>$B1178="Cargado"</formula>
    </cfRule>
    <cfRule type="expression" dxfId="2298" priority="43072">
      <formula>$B1178="Cancelado"</formula>
    </cfRule>
    <cfRule type="expression" dxfId="2295" priority="43083">
      <formula>$B1178="Arribado"</formula>
    </cfRule>
    <cfRule type="expression" dxfId="2302" priority="43084">
      <formula>$B1178="Liberado"</formula>
    </cfRule>
    <cfRule type="expression" dxfId="2299" priority="43071">
      <formula>$B1178="Cargado"</formula>
    </cfRule>
    <cfRule type="expression" dxfId="2300" priority="43070">
      <formula>$B1178="Frontera"</formula>
    </cfRule>
    <cfRule type="expression" dxfId="2301" priority="43069">
      <formula>$B1178="Descargado"</formula>
    </cfRule>
    <cfRule type="expression" dxfId="2302" priority="43068">
      <formula>$B1178="Liberado"</formula>
    </cfRule>
    <cfRule type="expression" dxfId="2301" priority="43085">
      <formula>$B1178="Descargado"</formula>
    </cfRule>
    <cfRule type="expression" dxfId="2300" priority="43086">
      <formula>$B1178="Frontera"</formula>
    </cfRule>
    <cfRule type="expression" dxfId="2299" priority="43079">
      <formula>$B1178="Cargado"</formula>
    </cfRule>
    <cfRule type="expression" dxfId="2301" priority="43093">
      <formula>$B1178="Descargado"</formula>
    </cfRule>
    <cfRule type="expression" dxfId="2299" priority="43087">
      <formula>$B1178="Cargado"</formula>
    </cfRule>
    <cfRule type="expression" dxfId="2302" priority="43092">
      <formula>$B1178="Liberado"</formula>
    </cfRule>
    <cfRule type="expression" dxfId="2300" priority="43078">
      <formula>$B1178="Frontera"</formula>
    </cfRule>
    <cfRule type="expression" dxfId="2298" priority="43096">
      <formula>$B1178="Cancelado"</formula>
    </cfRule>
    <cfRule type="expression" dxfId="2" priority="43097">
      <formula>$B1178="Confirmado"</formula>
    </cfRule>
    <cfRule type="expression" dxfId="2301" priority="43077">
      <formula>$B1178="Descargado"</formula>
    </cfRule>
    <cfRule type="expression" dxfId="2302" priority="43076">
      <formula>$B1178="Liberado"</formula>
    </cfRule>
    <cfRule type="expression" dxfId="2295" priority="43075">
      <formula>$B1178="Arribado"</formula>
    </cfRule>
    <cfRule type="expression" dxfId="2" priority="43089">
      <formula>$B1178="Confirmado"</formula>
    </cfRule>
    <cfRule type="expression" dxfId="2298" priority="43080">
      <formula>$B1178="Cancelado"</formula>
    </cfRule>
    <cfRule type="expression" dxfId="2298" priority="43088">
      <formula>$B1178="Cancelado"</formula>
    </cfRule>
    <cfRule type="expression" dxfId="2" priority="43073">
      <formula>$B1178="Confirmado"</formula>
    </cfRule>
    <cfRule type="expression" dxfId="2" priority="43081">
      <formula>$B1178="Confirmado"</formula>
    </cfRule>
    <cfRule type="expression" dxfId="2296" priority="43090">
      <formula>$B1178="Solicitado"</formula>
    </cfRule>
    <cfRule type="expression" dxfId="2296" priority="43082">
      <formula>$B1178="Solicitado"</formula>
    </cfRule>
    <cfRule type="expression" dxfId="2296" priority="43098">
      <formula>$B1178="Solicitado"</formula>
    </cfRule>
    <cfRule type="expression" dxfId="2295" priority="43091">
      <formula>$B1178="Arribado"</formula>
    </cfRule>
    <cfRule type="expression" dxfId="2300" priority="43094">
      <formula>$B1178="Frontera"</formula>
    </cfRule>
    <cfRule type="expression" dxfId="2295" priority="43099">
      <formula>$B1178="Arribado"</formula>
    </cfRule>
    <cfRule type="expression" dxfId="2296" priority="43074">
      <formula>$B1178="Solicitado"</formula>
    </cfRule>
  </conditionalFormatting>
  <conditionalFormatting sqref="H1179">
    <cfRule type="expression" dxfId="2302" priority="42956">
      <formula>$B1179="Liberado"</formula>
    </cfRule>
    <cfRule type="expression" dxfId="2295" priority="42979">
      <formula>$B1179="Arribado"</formula>
    </cfRule>
    <cfRule type="expression" dxfId="2301" priority="42957">
      <formula>$B1179="Descargado"</formula>
    </cfRule>
    <cfRule type="expression" dxfId="2300" priority="42958">
      <formula>$B1179="Frontera"</formula>
    </cfRule>
    <cfRule type="expression" dxfId="2299" priority="42959">
      <formula>$B1179="Cargado"</formula>
    </cfRule>
    <cfRule type="expression" dxfId="2298" priority="42960">
      <formula>$B1179="Cancelado"</formula>
    </cfRule>
    <cfRule type="expression" dxfId="2296" priority="42962">
      <formula>$B1179="Solicitado"</formula>
    </cfRule>
    <cfRule type="expression" dxfId="2295" priority="42963">
      <formula>$B1179="Arribado"</formula>
    </cfRule>
    <cfRule type="expression" dxfId="2302" priority="42980">
      <formula>$B1179="Liberado"</formula>
    </cfRule>
    <cfRule type="expression" dxfId="2301" priority="42981">
      <formula>$B1179="Descargado"</formula>
    </cfRule>
    <cfRule type="expression" dxfId="2299" priority="42983">
      <formula>$B1179="Cargado"</formula>
    </cfRule>
    <cfRule type="expression" dxfId="2298" priority="42984">
      <formula>$B1179="Cancelado"</formula>
    </cfRule>
    <cfRule type="expression" dxfId="2" priority="42985">
      <formula>$B1179="Confirmado"</formula>
    </cfRule>
    <cfRule type="expression" dxfId="2296" priority="42986">
      <formula>$B1179="Solicitado"</formula>
    </cfRule>
    <cfRule type="expression" dxfId="2295" priority="42987">
      <formula>$B1179="Arribado"</formula>
    </cfRule>
    <cfRule type="expression" dxfId="2301" priority="42965">
      <formula>$B1179="Descargado"</formula>
    </cfRule>
    <cfRule type="expression" dxfId="2" priority="42961">
      <formula>$B1179="Confirmado"</formula>
    </cfRule>
    <cfRule type="expression" dxfId="2302" priority="42964">
      <formula>$B1179="Liberado"</formula>
    </cfRule>
    <cfRule type="expression" dxfId="2299" priority="42967">
      <formula>$B1179="Cargado"</formula>
    </cfRule>
    <cfRule type="expression" dxfId="2298" priority="42968">
      <formula>$B1179="Cancelado"</formula>
    </cfRule>
    <cfRule type="expression" dxfId="2" priority="42969">
      <formula>$B1179="Confirmado"</formula>
    </cfRule>
    <cfRule type="expression" dxfId="2296" priority="42970">
      <formula>$B1179="Solicitado"</formula>
    </cfRule>
    <cfRule type="expression" dxfId="2295" priority="42971">
      <formula>$B1179="Arribado"</formula>
    </cfRule>
    <cfRule type="expression" dxfId="2302" priority="42972">
      <formula>$B1179="Liberado"</formula>
    </cfRule>
    <cfRule type="expression" dxfId="2301" priority="42973">
      <formula>$B1179="Descargado"</formula>
    </cfRule>
    <cfRule type="expression" dxfId="2300" priority="42974">
      <formula>$B1179="Frontera"</formula>
    </cfRule>
    <cfRule type="expression" dxfId="2299" priority="42975">
      <formula>$B1179="Cargado"</formula>
    </cfRule>
    <cfRule type="expression" dxfId="2298" priority="42976">
      <formula>$B1179="Cancelado"</formula>
    </cfRule>
    <cfRule type="expression" dxfId="2" priority="42977">
      <formula>$B1179="Confirmado"</formula>
    </cfRule>
    <cfRule type="expression" dxfId="2296" priority="42978">
      <formula>$B1179="Solicitado"</formula>
    </cfRule>
    <cfRule type="expression" dxfId="2300" priority="42982">
      <formula>$B1179="Frontera"</formula>
    </cfRule>
    <cfRule type="expression" dxfId="2300" priority="42966">
      <formula>$B1179="Frontera"</formula>
    </cfRule>
  </conditionalFormatting>
  <conditionalFormatting sqref="H1180">
    <cfRule type="expression" dxfId="2" priority="42833">
      <formula>$B1180="Confirmado"</formula>
    </cfRule>
    <cfRule type="expression" dxfId="2298" priority="42832">
      <formula>$B1180="Cancelado"</formula>
    </cfRule>
    <cfRule type="expression" dxfId="2299" priority="42831">
      <formula>$B1180="Cargado"</formula>
    </cfRule>
    <cfRule type="expression" dxfId="2300" priority="42830">
      <formula>$B1180="Frontera"</formula>
    </cfRule>
    <cfRule type="expression" dxfId="2302" priority="42828">
      <formula>$B1180="Liberado"</formula>
    </cfRule>
    <cfRule type="expression" dxfId="2302" priority="42852">
      <formula>$B1180="Liberado"</formula>
    </cfRule>
    <cfRule type="expression" dxfId="2301" priority="42853">
      <formula>$B1180="Descargado"</formula>
    </cfRule>
    <cfRule type="expression" dxfId="2300" priority="42854">
      <formula>$B1180="Frontera"</formula>
    </cfRule>
    <cfRule type="expression" dxfId="2" priority="42841">
      <formula>$B1180="Confirmado"</formula>
    </cfRule>
    <cfRule type="expression" dxfId="2298" priority="42848">
      <formula>$B1180="Cancelado"</formula>
    </cfRule>
    <cfRule type="expression" dxfId="2300" priority="42838">
      <formula>$B1180="Frontera"</formula>
    </cfRule>
    <cfRule type="expression" dxfId="2296" priority="42850">
      <formula>$B1180="Solicitado"</formula>
    </cfRule>
    <cfRule type="expression" dxfId="2298" priority="42840">
      <formula>$B1180="Cancelado"</formula>
    </cfRule>
    <cfRule type="expression" dxfId="2295" priority="42851">
      <formula>$B1180="Arribado"</formula>
    </cfRule>
    <cfRule type="expression" dxfId="2299" priority="42847">
      <formula>$B1180="Cargado"</formula>
    </cfRule>
    <cfRule type="expression" dxfId="2299" priority="42839">
      <formula>$B1180="Cargado"</formula>
    </cfRule>
    <cfRule type="expression" dxfId="2301" priority="42837">
      <formula>$B1180="Descargado"</formula>
    </cfRule>
    <cfRule type="expression" dxfId="2301" priority="42829">
      <formula>$B1180="Descargado"</formula>
    </cfRule>
    <cfRule type="expression" dxfId="2296" priority="42842">
      <formula>$B1180="Solicitado"</formula>
    </cfRule>
    <cfRule type="expression" dxfId="2301" priority="42845">
      <formula>$B1180="Descargado"</formula>
    </cfRule>
    <cfRule type="expression" dxfId="2295" priority="42843">
      <formula>$B1180="Arribado"</formula>
    </cfRule>
    <cfRule type="expression" dxfId="2302" priority="42836">
      <formula>$B1180="Liberado"</formula>
    </cfRule>
    <cfRule type="expression" dxfId="2302" priority="42844">
      <formula>$B1180="Liberado"</formula>
    </cfRule>
    <cfRule type="expression" dxfId="2" priority="42849">
      <formula>$B1180="Confirmado"</formula>
    </cfRule>
    <cfRule type="expression" dxfId="2300" priority="42846">
      <formula>$B1180="Frontera"</formula>
    </cfRule>
    <cfRule type="expression" dxfId="2299" priority="42855">
      <formula>$B1180="Cargado"</formula>
    </cfRule>
    <cfRule type="expression" dxfId="2298" priority="42856">
      <formula>$B1180="Cancelado"</formula>
    </cfRule>
    <cfRule type="expression" dxfId="2295" priority="42859">
      <formula>$B1180="Arribado"</formula>
    </cfRule>
    <cfRule type="expression" dxfId="2296" priority="42858">
      <formula>$B1180="Solicitado"</formula>
    </cfRule>
    <cfRule type="expression" dxfId="2" priority="42857">
      <formula>$B1180="Confirmado"</formula>
    </cfRule>
    <cfRule type="expression" dxfId="2295" priority="42835">
      <formula>$B1180="Arribado"</formula>
    </cfRule>
    <cfRule type="expression" dxfId="2296" priority="42834">
      <formula>$B1180="Solicitado"</formula>
    </cfRule>
  </conditionalFormatting>
  <conditionalFormatting sqref="H1181">
    <cfRule type="expression" dxfId="2298" priority="42720">
      <formula>$B1181="Cancelado"</formula>
    </cfRule>
    <cfRule type="expression" dxfId="2299" priority="42711">
      <formula>$B1181="Cargado"</formula>
    </cfRule>
    <cfRule type="expression" dxfId="2300" priority="42710">
      <formula>$B1181="Frontera"</formula>
    </cfRule>
    <cfRule type="expression" dxfId="2295" priority="42723">
      <formula>$B1181="Arribado"</formula>
    </cfRule>
    <cfRule type="expression" dxfId="2296" priority="42722">
      <formula>$B1181="Solicitado"</formula>
    </cfRule>
    <cfRule type="expression" dxfId="2301" priority="42709">
      <formula>$B1181="Descargado"</formula>
    </cfRule>
    <cfRule type="expression" dxfId="2" priority="42721">
      <formula>$B1181="Confirmado"</formula>
    </cfRule>
    <cfRule type="expression" dxfId="2299" priority="42719">
      <formula>$B1181="Cargado"</formula>
    </cfRule>
    <cfRule type="expression" dxfId="2300" priority="42718">
      <formula>$B1181="Frontera"</formula>
    </cfRule>
    <cfRule type="expression" dxfId="2302" priority="42692">
      <formula>$B1181="Liberado"</formula>
    </cfRule>
    <cfRule type="expression" dxfId="2301" priority="42693">
      <formula>$B1181="Descargado"</formula>
    </cfRule>
    <cfRule type="expression" dxfId="2" priority="42713">
      <formula>$B1181="Confirmado"</formula>
    </cfRule>
    <cfRule type="expression" dxfId="2298" priority="42712">
      <formula>$B1181="Cancelado"</formula>
    </cfRule>
    <cfRule type="expression" dxfId="2295" priority="42715">
      <formula>$B1181="Arribado"</formula>
    </cfRule>
    <cfRule type="expression" dxfId="2300" priority="42694">
      <formula>$B1181="Frontera"</formula>
    </cfRule>
    <cfRule type="expression" dxfId="2299" priority="42695">
      <formula>$B1181="Cargado"</formula>
    </cfRule>
    <cfRule type="expression" dxfId="2295" priority="42699">
      <formula>$B1181="Arribado"</formula>
    </cfRule>
    <cfRule type="expression" dxfId="2302" priority="42700">
      <formula>$B1181="Liberado"</formula>
    </cfRule>
    <cfRule type="expression" dxfId="2" priority="42705">
      <formula>$B1181="Confirmado"</formula>
    </cfRule>
    <cfRule type="expression" dxfId="2296" priority="42706">
      <formula>$B1181="Solicitado"</formula>
    </cfRule>
    <cfRule type="expression" dxfId="2295" priority="42707">
      <formula>$B1181="Arribado"</formula>
    </cfRule>
    <cfRule type="expression" dxfId="2302" priority="42708">
      <formula>$B1181="Liberado"</formula>
    </cfRule>
    <cfRule type="expression" dxfId="2301" priority="42701">
      <formula>$B1181="Descargado"</formula>
    </cfRule>
    <cfRule type="expression" dxfId="2300" priority="42702">
      <formula>$B1181="Frontera"</formula>
    </cfRule>
    <cfRule type="expression" dxfId="2299" priority="42703">
      <formula>$B1181="Cargado"</formula>
    </cfRule>
    <cfRule type="expression" dxfId="2298" priority="42704">
      <formula>$B1181="Cancelado"</formula>
    </cfRule>
    <cfRule type="expression" dxfId="2302" priority="42716">
      <formula>$B1181="Liberado"</formula>
    </cfRule>
    <cfRule type="expression" dxfId="2296" priority="42714">
      <formula>$B1181="Solicitado"</formula>
    </cfRule>
    <cfRule type="expression" dxfId="2" priority="42697">
      <formula>$B1181="Confirmado"</formula>
    </cfRule>
    <cfRule type="expression" dxfId="2296" priority="42698">
      <formula>$B1181="Solicitado"</formula>
    </cfRule>
    <cfRule type="expression" dxfId="2301" priority="42717">
      <formula>$B1181="Descargado"</formula>
    </cfRule>
    <cfRule type="expression" dxfId="2298" priority="42696">
      <formula>$B1181="Cancelado"</formula>
    </cfRule>
  </conditionalFormatting>
  <conditionalFormatting sqref="H1182:H1187">
    <cfRule type="expression" dxfId="2300" priority="42350">
      <formula>$B1182="Frontera"</formula>
    </cfRule>
    <cfRule type="expression" dxfId="2301" priority="42349">
      <formula>$B1182="Descargado"</formula>
    </cfRule>
    <cfRule type="expression" dxfId="2302" priority="42348">
      <formula>$B1182="Liberado"</formula>
    </cfRule>
    <cfRule type="expression" dxfId="2295" priority="42347">
      <formula>$B1182="Arribado"</formula>
    </cfRule>
    <cfRule type="expression" dxfId="2296" priority="42346">
      <formula>$B1182="Solicitado"</formula>
    </cfRule>
    <cfRule type="expression" dxfId="2" priority="42345">
      <formula>$B1182="Confirmado"</formula>
    </cfRule>
    <cfRule type="expression" dxfId="2298" priority="42344">
      <formula>$B1182="Cancelado"</formula>
    </cfRule>
    <cfRule type="expression" dxfId="2299" priority="42343">
      <formula>$B1182="Cargado"</formula>
    </cfRule>
    <cfRule type="expression" dxfId="2300" priority="42342">
      <formula>$B1182="Frontera"</formula>
    </cfRule>
    <cfRule type="expression" dxfId="2301" priority="42341">
      <formula>$B1182="Descargado"</formula>
    </cfRule>
    <cfRule type="expression" dxfId="2302" priority="42340">
      <formula>$B1182="Liberado"</formula>
    </cfRule>
    <cfRule type="expression" dxfId="2296" priority="42362">
      <formula>$B1182="Solicitado"</formula>
    </cfRule>
    <cfRule type="expression" dxfId="2295" priority="42363">
      <formula>$B1182="Arribado"</formula>
    </cfRule>
    <cfRule type="expression" dxfId="2302" priority="42364">
      <formula>$B1182="Liberado"</formula>
    </cfRule>
    <cfRule type="expression" dxfId="2301" priority="42365">
      <formula>$B1182="Descargado"</formula>
    </cfRule>
    <cfRule type="expression" dxfId="2300" priority="42366">
      <formula>$B1182="Frontera"</formula>
    </cfRule>
    <cfRule type="expression" dxfId="2299" priority="42367">
      <formula>$B1182="Cargado"</formula>
    </cfRule>
    <cfRule type="expression" dxfId="2298" priority="42368">
      <formula>$B1182="Cancelado"</formula>
    </cfRule>
    <cfRule type="expression" dxfId="2" priority="42369">
      <formula>$B1182="Confirmado"</formula>
    </cfRule>
    <cfRule type="expression" dxfId="2296" priority="42370">
      <formula>$B1182="Solicitado"</formula>
    </cfRule>
    <cfRule type="expression" dxfId="2295" priority="42371">
      <formula>$B1182="Arribado"</formula>
    </cfRule>
    <cfRule type="expression" dxfId="2" priority="42361">
      <formula>$B1182="Confirmado"</formula>
    </cfRule>
    <cfRule type="expression" dxfId="2298" priority="42360">
      <formula>$B1182="Cancelado"</formula>
    </cfRule>
    <cfRule type="expression" dxfId="2299" priority="42359">
      <formula>$B1182="Cargado"</formula>
    </cfRule>
    <cfRule type="expression" dxfId="2300" priority="42358">
      <formula>$B1182="Frontera"</formula>
    </cfRule>
    <cfRule type="expression" dxfId="2301" priority="42357">
      <formula>$B1182="Descargado"</formula>
    </cfRule>
    <cfRule type="expression" dxfId="2302" priority="42356">
      <formula>$B1182="Liberado"</formula>
    </cfRule>
    <cfRule type="expression" dxfId="2295" priority="42355">
      <formula>$B1182="Arribado"</formula>
    </cfRule>
    <cfRule type="expression" dxfId="2296" priority="42354">
      <formula>$B1182="Solicitado"</formula>
    </cfRule>
    <cfRule type="expression" dxfId="2" priority="42353">
      <formula>$B1182="Confirmado"</formula>
    </cfRule>
    <cfRule type="expression" dxfId="2298" priority="42352">
      <formula>$B1182="Cancelado"</formula>
    </cfRule>
    <cfRule type="expression" dxfId="2299" priority="42351">
      <formula>$B1182="Cargado"</formula>
    </cfRule>
  </conditionalFormatting>
  <conditionalFormatting sqref="H1188">
    <cfRule type="expression" dxfId="2302" priority="42220">
      <formula>$B1188="Liberado"</formula>
    </cfRule>
    <cfRule type="expression" dxfId="2301" priority="42221">
      <formula>$B1188="Descargado"</formula>
    </cfRule>
    <cfRule type="expression" dxfId="2298" priority="42224">
      <formula>$B1188="Cancelado"</formula>
    </cfRule>
    <cfRule type="expression" dxfId="2295" priority="42203">
      <formula>$B1188="Arribado"</formula>
    </cfRule>
    <cfRule type="expression" dxfId="2302" priority="42204">
      <formula>$B1188="Liberado"</formula>
    </cfRule>
    <cfRule type="expression" dxfId="2300" priority="42206">
      <formula>$B1188="Frontera"</formula>
    </cfRule>
    <cfRule type="expression" dxfId="2299" priority="42207">
      <formula>$B1188="Cargado"</formula>
    </cfRule>
    <cfRule type="expression" dxfId="2298" priority="42208">
      <formula>$B1188="Cancelado"</formula>
    </cfRule>
    <cfRule type="expression" dxfId="2296" priority="42202">
      <formula>$B1188="Solicitado"</formula>
    </cfRule>
    <cfRule type="expression" dxfId="2" priority="42209">
      <formula>$B1188="Confirmado"</formula>
    </cfRule>
    <cfRule type="expression" dxfId="2302" priority="42196">
      <formula>$B1188="Liberado"</formula>
    </cfRule>
    <cfRule type="expression" dxfId="2301" priority="42197">
      <formula>$B1188="Descargado"</formula>
    </cfRule>
    <cfRule type="expression" dxfId="2300" priority="42198">
      <formula>$B1188="Frontera"</formula>
    </cfRule>
    <cfRule type="expression" dxfId="2299" priority="42199">
      <formula>$B1188="Cargado"</formula>
    </cfRule>
    <cfRule type="expression" dxfId="2298" priority="42200">
      <formula>$B1188="Cancelado"</formula>
    </cfRule>
    <cfRule type="expression" dxfId="2" priority="42201">
      <formula>$B1188="Confirmado"</formula>
    </cfRule>
    <cfRule type="expression" dxfId="2296" priority="42210">
      <formula>$B1188="Solicitado"</formula>
    </cfRule>
    <cfRule type="expression" dxfId="2295" priority="42211">
      <formula>$B1188="Arribado"</formula>
    </cfRule>
    <cfRule type="expression" dxfId="2302" priority="42212">
      <formula>$B1188="Liberado"</formula>
    </cfRule>
    <cfRule type="expression" dxfId="2301" priority="42213">
      <formula>$B1188="Descargado"</formula>
    </cfRule>
    <cfRule type="expression" dxfId="2301" priority="42205">
      <formula>$B1188="Descargado"</formula>
    </cfRule>
    <cfRule type="expression" dxfId="2300" priority="42214">
      <formula>$B1188="Frontera"</formula>
    </cfRule>
    <cfRule type="expression" dxfId="2299" priority="42215">
      <formula>$B1188="Cargado"</formula>
    </cfRule>
    <cfRule type="expression" dxfId="2298" priority="42216">
      <formula>$B1188="Cancelado"</formula>
    </cfRule>
    <cfRule type="expression" dxfId="2300" priority="42222">
      <formula>$B1188="Frontera"</formula>
    </cfRule>
    <cfRule type="expression" dxfId="2299" priority="42223">
      <formula>$B1188="Cargado"</formula>
    </cfRule>
    <cfRule type="expression" dxfId="2" priority="42225">
      <formula>$B1188="Confirmado"</formula>
    </cfRule>
    <cfRule type="expression" dxfId="2296" priority="42226">
      <formula>$B1188="Solicitado"</formula>
    </cfRule>
    <cfRule type="expression" dxfId="2296" priority="42218">
      <formula>$B1188="Solicitado"</formula>
    </cfRule>
    <cfRule type="expression" dxfId="2295" priority="42227">
      <formula>$B1188="Arribado"</formula>
    </cfRule>
    <cfRule type="expression" dxfId="2295" priority="42219">
      <formula>$B1188="Arribado"</formula>
    </cfRule>
    <cfRule type="expression" dxfId="2" priority="42217">
      <formula>$B1188="Confirmado"</formula>
    </cfRule>
  </conditionalFormatting>
  <conditionalFormatting sqref="H1189">
    <cfRule type="expression" dxfId="2" priority="42097">
      <formula>$B1189="Confirmado"</formula>
    </cfRule>
    <cfRule type="expression" dxfId="2298" priority="42096">
      <formula>$B1189="Cancelado"</formula>
    </cfRule>
    <cfRule type="expression" dxfId="2" priority="42081">
      <formula>$B1189="Confirmado"</formula>
    </cfRule>
    <cfRule type="expression" dxfId="2296" priority="42082">
      <formula>$B1189="Solicitado"</formula>
    </cfRule>
    <cfRule type="expression" dxfId="2295" priority="42083">
      <formula>$B1189="Arribado"</formula>
    </cfRule>
    <cfRule type="expression" dxfId="2302" priority="42084">
      <formula>$B1189="Liberado"</formula>
    </cfRule>
    <cfRule type="expression" dxfId="2300" priority="42094">
      <formula>$B1189="Frontera"</formula>
    </cfRule>
    <cfRule type="expression" dxfId="2299" priority="42095">
      <formula>$B1189="Cargado"</formula>
    </cfRule>
    <cfRule type="expression" dxfId="2301" priority="42093">
      <formula>$B1189="Descargado"</formula>
    </cfRule>
    <cfRule type="expression" dxfId="2302" priority="42092">
      <formula>$B1189="Liberado"</formula>
    </cfRule>
    <cfRule type="expression" dxfId="2295" priority="42091">
      <formula>$B1189="Arribado"</formula>
    </cfRule>
    <cfRule type="expression" dxfId="2300" priority="42086">
      <formula>$B1189="Frontera"</formula>
    </cfRule>
    <cfRule type="expression" dxfId="2" priority="42089">
      <formula>$B1189="Confirmado"</formula>
    </cfRule>
    <cfRule type="expression" dxfId="2298" priority="42088">
      <formula>$B1189="Cancelado"</formula>
    </cfRule>
    <cfRule type="expression" dxfId="2296" priority="42090">
      <formula>$B1189="Solicitado"</formula>
    </cfRule>
    <cfRule type="expression" dxfId="2" priority="42073">
      <formula>$B1189="Confirmado"</formula>
    </cfRule>
    <cfRule type="expression" dxfId="2298" priority="42072">
      <formula>$B1189="Cancelado"</formula>
    </cfRule>
    <cfRule type="expression" dxfId="2299" priority="42071">
      <formula>$B1189="Cargado"</formula>
    </cfRule>
    <cfRule type="expression" dxfId="2296" priority="42074">
      <formula>$B1189="Solicitado"</formula>
    </cfRule>
    <cfRule type="expression" dxfId="2295" priority="42075">
      <formula>$B1189="Arribado"</formula>
    </cfRule>
    <cfRule type="expression" dxfId="2302" priority="42068">
      <formula>$B1189="Liberado"</formula>
    </cfRule>
    <cfRule type="expression" dxfId="2295" priority="42099">
      <formula>$B1189="Arribado"</formula>
    </cfRule>
    <cfRule type="expression" dxfId="2301" priority="42077">
      <formula>$B1189="Descargado"</formula>
    </cfRule>
    <cfRule type="expression" dxfId="2299" priority="42087">
      <formula>$B1189="Cargado"</formula>
    </cfRule>
    <cfRule type="expression" dxfId="2302" priority="42076">
      <formula>$B1189="Liberado"</formula>
    </cfRule>
    <cfRule type="expression" dxfId="2300" priority="42070">
      <formula>$B1189="Frontera"</formula>
    </cfRule>
    <cfRule type="expression" dxfId="2301" priority="42069">
      <formula>$B1189="Descargado"</formula>
    </cfRule>
    <cfRule type="expression" dxfId="2300" priority="42078">
      <formula>$B1189="Frontera"</formula>
    </cfRule>
    <cfRule type="expression" dxfId="2301" priority="42085">
      <formula>$B1189="Descargado"</formula>
    </cfRule>
    <cfRule type="expression" dxfId="2299" priority="42079">
      <formula>$B1189="Cargado"</formula>
    </cfRule>
    <cfRule type="expression" dxfId="2298" priority="42080">
      <formula>$B1189="Cancelado"</formula>
    </cfRule>
    <cfRule type="expression" dxfId="2296" priority="42098">
      <formula>$B1189="Solicitado"</formula>
    </cfRule>
  </conditionalFormatting>
  <conditionalFormatting sqref="H1190">
    <cfRule type="expression" dxfId="2295" priority="41955">
      <formula>$B1190="Arribado"</formula>
    </cfRule>
    <cfRule type="expression" dxfId="2296" priority="41954">
      <formula>$B1190="Solicitado"</formula>
    </cfRule>
    <cfRule type="expression" dxfId="2" priority="41953">
      <formula>$B1190="Confirmado"</formula>
    </cfRule>
    <cfRule type="expression" dxfId="2298" priority="41952">
      <formula>$B1190="Cancelado"</formula>
    </cfRule>
    <cfRule type="expression" dxfId="2299" priority="41951">
      <formula>$B1190="Cargado"</formula>
    </cfRule>
    <cfRule type="expression" dxfId="2300" priority="41950">
      <formula>$B1190="Frontera"</formula>
    </cfRule>
    <cfRule type="expression" dxfId="2301" priority="41949">
      <formula>$B1190="Descargado"</formula>
    </cfRule>
    <cfRule type="expression" dxfId="2295" priority="41947">
      <formula>$B1190="Arribado"</formula>
    </cfRule>
    <cfRule type="expression" dxfId="2296" priority="41946">
      <formula>$B1190="Solicitado"</formula>
    </cfRule>
    <cfRule type="expression" dxfId="2" priority="41945">
      <formula>$B1190="Confirmado"</formula>
    </cfRule>
    <cfRule type="expression" dxfId="2298" priority="41944">
      <formula>$B1190="Cancelado"</formula>
    </cfRule>
    <cfRule type="expression" dxfId="2299" priority="41943">
      <formula>$B1190="Cargado"</formula>
    </cfRule>
    <cfRule type="expression" dxfId="2300" priority="41942">
      <formula>$B1190="Frontera"</formula>
    </cfRule>
    <cfRule type="expression" dxfId="2301" priority="41941">
      <formula>$B1190="Descargado"</formula>
    </cfRule>
    <cfRule type="expression" dxfId="2302" priority="41940">
      <formula>$B1190="Liberado"</formula>
    </cfRule>
    <cfRule type="expression" dxfId="2302" priority="41948">
      <formula>$B1190="Liberado"</formula>
    </cfRule>
    <cfRule type="expression" dxfId="2299" priority="41959">
      <formula>$B1190="Cargado"</formula>
    </cfRule>
    <cfRule type="expression" dxfId="2295" priority="41971">
      <formula>$B1190="Arribado"</formula>
    </cfRule>
    <cfRule type="expression" dxfId="2296" priority="41970">
      <formula>$B1190="Solicitado"</formula>
    </cfRule>
    <cfRule type="expression" dxfId="2" priority="41969">
      <formula>$B1190="Confirmado"</formula>
    </cfRule>
    <cfRule type="expression" dxfId="2298" priority="41968">
      <formula>$B1190="Cancelado"</formula>
    </cfRule>
    <cfRule type="expression" dxfId="2299" priority="41967">
      <formula>$B1190="Cargado"</formula>
    </cfRule>
    <cfRule type="expression" dxfId="2300" priority="41966">
      <formula>$B1190="Frontera"</formula>
    </cfRule>
    <cfRule type="expression" dxfId="2301" priority="41965">
      <formula>$B1190="Descargado"</formula>
    </cfRule>
    <cfRule type="expression" dxfId="2302" priority="41964">
      <formula>$B1190="Liberado"</formula>
    </cfRule>
    <cfRule type="expression" dxfId="2295" priority="41963">
      <formula>$B1190="Arribado"</formula>
    </cfRule>
    <cfRule type="expression" dxfId="2296" priority="41962">
      <formula>$B1190="Solicitado"</formula>
    </cfRule>
    <cfRule type="expression" dxfId="2" priority="41961">
      <formula>$B1190="Confirmado"</formula>
    </cfRule>
    <cfRule type="expression" dxfId="2298" priority="41960">
      <formula>$B1190="Cancelado"</formula>
    </cfRule>
    <cfRule type="expression" dxfId="2300" priority="41958">
      <formula>$B1190="Frontera"</formula>
    </cfRule>
    <cfRule type="expression" dxfId="2301" priority="41957">
      <formula>$B1190="Descargado"</formula>
    </cfRule>
    <cfRule type="expression" dxfId="2302" priority="41956">
      <formula>$B1190="Liberado"</formula>
    </cfRule>
  </conditionalFormatting>
  <conditionalFormatting sqref="H1191:H1192">
    <cfRule type="expression" dxfId="2301" priority="41781">
      <formula>$B1191="Descargado"</formula>
    </cfRule>
    <cfRule type="expression" dxfId="2295" priority="41771">
      <formula>$B1191="Arribado"</formula>
    </cfRule>
    <cfRule type="expression" dxfId="2299" priority="41791">
      <formula>$B1191="Cargado"</formula>
    </cfRule>
    <cfRule type="expression" dxfId="2298" priority="41792">
      <formula>$B1191="Cancelado"</formula>
    </cfRule>
    <cfRule type="expression" dxfId="2" priority="41793">
      <formula>$B1191="Confirmado"</formula>
    </cfRule>
    <cfRule type="expression" dxfId="2" priority="41777">
      <formula>$B1191="Confirmado"</formula>
    </cfRule>
    <cfRule type="expression" dxfId="2296" priority="41770">
      <formula>$B1191="Solicitado"</formula>
    </cfRule>
    <cfRule type="expression" dxfId="2299" priority="41775">
      <formula>$B1191="Cargado"</formula>
    </cfRule>
    <cfRule type="expression" dxfId="2302" priority="41772">
      <formula>$B1191="Liberado"</formula>
    </cfRule>
    <cfRule type="expression" dxfId="2298" priority="41776">
      <formula>$B1191="Cancelado"</formula>
    </cfRule>
    <cfRule type="expression" dxfId="2" priority="41769">
      <formula>$B1191="Confirmado"</formula>
    </cfRule>
    <cfRule type="expression" dxfId="2295" priority="41795">
      <formula>$B1191="Arribado"</formula>
    </cfRule>
    <cfRule type="expression" dxfId="2298" priority="41768">
      <formula>$B1191="Cancelado"</formula>
    </cfRule>
    <cfRule type="expression" dxfId="2299" priority="41767">
      <formula>$B1191="Cargado"</formula>
    </cfRule>
    <cfRule type="expression" dxfId="2296" priority="41778">
      <formula>$B1191="Solicitado"</formula>
    </cfRule>
    <cfRule type="expression" dxfId="2301" priority="41765">
      <formula>$B1191="Descargado"</formula>
    </cfRule>
    <cfRule type="expression" dxfId="2300" priority="41766">
      <formula>$B1191="Frontera"</formula>
    </cfRule>
    <cfRule type="expression" dxfId="2295" priority="41779">
      <formula>$B1191="Arribado"</formula>
    </cfRule>
    <cfRule type="expression" dxfId="2302" priority="41780">
      <formula>$B1191="Liberado"</formula>
    </cfRule>
    <cfRule type="expression" dxfId="2296" priority="41794">
      <formula>$B1191="Solicitado"</formula>
    </cfRule>
    <cfRule type="expression" dxfId="2300" priority="41782">
      <formula>$B1191="Frontera"</formula>
    </cfRule>
    <cfRule type="expression" dxfId="2299" priority="41783">
      <formula>$B1191="Cargado"</formula>
    </cfRule>
    <cfRule type="expression" dxfId="2298" priority="41784">
      <formula>$B1191="Cancelado"</formula>
    </cfRule>
    <cfRule type="expression" dxfId="2301" priority="41773">
      <formula>$B1191="Descargado"</formula>
    </cfRule>
    <cfRule type="expression" dxfId="2" priority="41785">
      <formula>$B1191="Confirmado"</formula>
    </cfRule>
    <cfRule type="expression" dxfId="2296" priority="41786">
      <formula>$B1191="Solicitado"</formula>
    </cfRule>
    <cfRule type="expression" dxfId="2295" priority="41787">
      <formula>$B1191="Arribado"</formula>
    </cfRule>
    <cfRule type="expression" dxfId="2302" priority="41788">
      <formula>$B1191="Liberado"</formula>
    </cfRule>
    <cfRule type="expression" dxfId="2301" priority="41789">
      <formula>$B1191="Descargado"</formula>
    </cfRule>
    <cfRule type="expression" dxfId="2300" priority="41790">
      <formula>$B1191="Frontera"</formula>
    </cfRule>
    <cfRule type="expression" dxfId="2300" priority="41774">
      <formula>$B1191="Frontera"</formula>
    </cfRule>
    <cfRule type="expression" dxfId="2302" priority="41764">
      <formula>$B1191="Liberado"</formula>
    </cfRule>
  </conditionalFormatting>
  <conditionalFormatting sqref="H1193">
    <cfRule type="expression" dxfId="2301" priority="41613">
      <formula>$B1193="Descargado"</formula>
    </cfRule>
    <cfRule type="expression" dxfId="2299" priority="41631">
      <formula>$B1193="Cargado"</formula>
    </cfRule>
    <cfRule type="expression" dxfId="2298" priority="41632">
      <formula>$B1193="Cancelado"</formula>
    </cfRule>
    <cfRule type="expression" dxfId="2" priority="41633">
      <formula>$B1193="Confirmado"</formula>
    </cfRule>
    <cfRule type="expression" dxfId="2296" priority="41634">
      <formula>$B1193="Solicitado"</formula>
    </cfRule>
    <cfRule type="expression" dxfId="2295" priority="41635">
      <formula>$B1193="Arribado"</formula>
    </cfRule>
    <cfRule type="expression" dxfId="2298" priority="41624">
      <formula>$B1193="Cancelado"</formula>
    </cfRule>
    <cfRule type="expression" dxfId="2" priority="41625">
      <formula>$B1193="Confirmado"</formula>
    </cfRule>
    <cfRule type="expression" dxfId="2296" priority="41610">
      <formula>$B1193="Solicitado"</formula>
    </cfRule>
    <cfRule type="expression" dxfId="2300" priority="41622">
      <formula>$B1193="Frontera"</formula>
    </cfRule>
    <cfRule type="expression" dxfId="2302" priority="41620">
      <formula>$B1193="Liberado"</formula>
    </cfRule>
    <cfRule type="expression" dxfId="2295" priority="41619">
      <formula>$B1193="Arribado"</formula>
    </cfRule>
    <cfRule type="expression" dxfId="2300" priority="41614">
      <formula>$B1193="Frontera"</formula>
    </cfRule>
    <cfRule type="expression" dxfId="2299" priority="41615">
      <formula>$B1193="Cargado"</formula>
    </cfRule>
    <cfRule type="expression" dxfId="2296" priority="41626">
      <formula>$B1193="Solicitado"</formula>
    </cfRule>
    <cfRule type="expression" dxfId="2298" priority="41616">
      <formula>$B1193="Cancelado"</formula>
    </cfRule>
    <cfRule type="expression" dxfId="2302" priority="41628">
      <formula>$B1193="Liberado"</formula>
    </cfRule>
    <cfRule type="expression" dxfId="2300" priority="41630">
      <formula>$B1193="Frontera"</formula>
    </cfRule>
    <cfRule type="expression" dxfId="2295" priority="41627">
      <formula>$B1193="Arribado"</formula>
    </cfRule>
    <cfRule type="expression" dxfId="2301" priority="41621">
      <formula>$B1193="Descargado"</formula>
    </cfRule>
    <cfRule type="expression" dxfId="2301" priority="41629">
      <formula>$B1193="Descargado"</formula>
    </cfRule>
    <cfRule type="expression" dxfId="2" priority="41617">
      <formula>$B1193="Confirmado"</formula>
    </cfRule>
    <cfRule type="expression" dxfId="2302" priority="41604">
      <formula>$B1193="Liberado"</formula>
    </cfRule>
    <cfRule type="expression" dxfId="2299" priority="41623">
      <formula>$B1193="Cargado"</formula>
    </cfRule>
    <cfRule type="expression" dxfId="2300" priority="41606">
      <formula>$B1193="Frontera"</formula>
    </cfRule>
    <cfRule type="expression" dxfId="2299" priority="41607">
      <formula>$B1193="Cargado"</formula>
    </cfRule>
    <cfRule type="expression" dxfId="2298" priority="41608">
      <formula>$B1193="Cancelado"</formula>
    </cfRule>
    <cfRule type="expression" dxfId="2" priority="41609">
      <formula>$B1193="Confirmado"</formula>
    </cfRule>
    <cfRule type="expression" dxfId="2295" priority="41611">
      <formula>$B1193="Arribado"</formula>
    </cfRule>
    <cfRule type="expression" dxfId="2302" priority="41612">
      <formula>$B1193="Liberado"</formula>
    </cfRule>
    <cfRule type="expression" dxfId="2296" priority="41618">
      <formula>$B1193="Solicitado"</formula>
    </cfRule>
    <cfRule type="expression" dxfId="2301" priority="41605">
      <formula>$B1193="Descargado"</formula>
    </cfRule>
  </conditionalFormatting>
  <conditionalFormatting sqref="H1194:H1199">
    <cfRule type="expression" dxfId="2295" priority="41299">
      <formula>$B1194="Arribado"</formula>
    </cfRule>
    <cfRule type="expression" dxfId="2302" priority="41308">
      <formula>$B1194="Liberado"</formula>
    </cfRule>
    <cfRule type="expression" dxfId="2295" priority="41307">
      <formula>$B1194="Arribado"</formula>
    </cfRule>
    <cfRule type="expression" dxfId="2296" priority="41306">
      <formula>$B1194="Solicitado"</formula>
    </cfRule>
    <cfRule type="expression" dxfId="2" priority="41305">
      <formula>$B1194="Confirmado"</formula>
    </cfRule>
    <cfRule type="expression" dxfId="2298" priority="41304">
      <formula>$B1194="Cancelado"</formula>
    </cfRule>
    <cfRule type="expression" dxfId="2299" priority="41303">
      <formula>$B1194="Cargado"</formula>
    </cfRule>
    <cfRule type="expression" dxfId="2300" priority="41302">
      <formula>$B1194="Frontera"</formula>
    </cfRule>
    <cfRule type="expression" dxfId="2301" priority="41301">
      <formula>$B1194="Descargado"</formula>
    </cfRule>
    <cfRule type="expression" dxfId="2302" priority="41300">
      <formula>$B1194="Liberado"</formula>
    </cfRule>
    <cfRule type="expression" dxfId="2296" priority="41298">
      <formula>$B1194="Solicitado"</formula>
    </cfRule>
    <cfRule type="expression" dxfId="2" priority="41297">
      <formula>$B1194="Confirmado"</formula>
    </cfRule>
    <cfRule type="expression" dxfId="2298" priority="41296">
      <formula>$B1194="Cancelado"</formula>
    </cfRule>
    <cfRule type="expression" dxfId="2299" priority="41295">
      <formula>$B1194="Cargado"</formula>
    </cfRule>
    <cfRule type="expression" dxfId="2300" priority="41294">
      <formula>$B1194="Frontera"</formula>
    </cfRule>
    <cfRule type="expression" dxfId="2301" priority="41293">
      <formula>$B1194="Descargado"</formula>
    </cfRule>
    <cfRule type="expression" dxfId="2302" priority="41292">
      <formula>$B1194="Liberado"</formula>
    </cfRule>
    <cfRule type="expression" dxfId="2295" priority="41291">
      <formula>$B1194="Arribado"</formula>
    </cfRule>
    <cfRule type="expression" dxfId="2296" priority="41290">
      <formula>$B1194="Solicitado"</formula>
    </cfRule>
    <cfRule type="expression" dxfId="2" priority="41289">
      <formula>$B1194="Confirmado"</formula>
    </cfRule>
    <cfRule type="expression" dxfId="2298" priority="41288">
      <formula>$B1194="Cancelado"</formula>
    </cfRule>
    <cfRule type="expression" dxfId="2299" priority="41287">
      <formula>$B1194="Cargado"</formula>
    </cfRule>
    <cfRule type="expression" dxfId="2300" priority="41286">
      <formula>$B1194="Frontera"</formula>
    </cfRule>
    <cfRule type="expression" dxfId="2301" priority="41285">
      <formula>$B1194="Descargado"</formula>
    </cfRule>
    <cfRule type="expression" dxfId="2302" priority="41284">
      <formula>$B1194="Liberado"</formula>
    </cfRule>
    <cfRule type="expression" dxfId="2301" priority="41309">
      <formula>$B1194="Descargado"</formula>
    </cfRule>
    <cfRule type="expression" dxfId="2300" priority="41310">
      <formula>$B1194="Frontera"</formula>
    </cfRule>
    <cfRule type="expression" dxfId="2299" priority="41311">
      <formula>$B1194="Cargado"</formula>
    </cfRule>
    <cfRule type="expression" dxfId="2298" priority="41312">
      <formula>$B1194="Cancelado"</formula>
    </cfRule>
    <cfRule type="expression" dxfId="2" priority="41313">
      <formula>$B1194="Confirmado"</formula>
    </cfRule>
    <cfRule type="expression" dxfId="2296" priority="41314">
      <formula>$B1194="Solicitado"</formula>
    </cfRule>
    <cfRule type="expression" dxfId="2295" priority="41315">
      <formula>$B1194="Arribado"</formula>
    </cfRule>
  </conditionalFormatting>
  <conditionalFormatting sqref="H1200">
    <cfRule type="expression" dxfId="2302" priority="41124">
      <formula>$B1200="Liberado"</formula>
    </cfRule>
    <cfRule type="expression" dxfId="2295" priority="41155">
      <formula>$B1200="Arribado"</formula>
    </cfRule>
    <cfRule type="expression" dxfId="2302" priority="41132">
      <formula>$B1200="Liberado"</formula>
    </cfRule>
    <cfRule type="expression" dxfId="2301" priority="41133">
      <formula>$B1200="Descargado"</formula>
    </cfRule>
    <cfRule type="expression" dxfId="2300" priority="41134">
      <formula>$B1200="Frontera"</formula>
    </cfRule>
    <cfRule type="expression" dxfId="2299" priority="41135">
      <formula>$B1200="Cargado"</formula>
    </cfRule>
    <cfRule type="expression" dxfId="2298" priority="41136">
      <formula>$B1200="Cancelado"</formula>
    </cfRule>
    <cfRule type="expression" dxfId="2" priority="41137">
      <formula>$B1200="Confirmado"</formula>
    </cfRule>
    <cfRule type="expression" dxfId="2302" priority="41148">
      <formula>$B1200="Liberado"</formula>
    </cfRule>
    <cfRule type="expression" dxfId="2296" priority="41138">
      <formula>$B1200="Solicitado"</formula>
    </cfRule>
    <cfRule type="expression" dxfId="2295" priority="41139">
      <formula>$B1200="Arribado"</formula>
    </cfRule>
    <cfRule type="expression" dxfId="2302" priority="41140">
      <formula>$B1200="Liberado"</formula>
    </cfRule>
    <cfRule type="expression" dxfId="2300" priority="41126">
      <formula>$B1200="Frontera"</formula>
    </cfRule>
    <cfRule type="expression" dxfId="2301" priority="41141">
      <formula>$B1200="Descargado"</formula>
    </cfRule>
    <cfRule type="expression" dxfId="2300" priority="41142">
      <formula>$B1200="Frontera"</formula>
    </cfRule>
    <cfRule type="expression" dxfId="2299" priority="41143">
      <formula>$B1200="Cargado"</formula>
    </cfRule>
    <cfRule type="expression" dxfId="2299" priority="41127">
      <formula>$B1200="Cargado"</formula>
    </cfRule>
    <cfRule type="expression" dxfId="2299" priority="41151">
      <formula>$B1200="Cargado"</formula>
    </cfRule>
    <cfRule type="expression" dxfId="2295" priority="41147">
      <formula>$B1200="Arribado"</formula>
    </cfRule>
    <cfRule type="expression" dxfId="2301" priority="41149">
      <formula>$B1200="Descargado"</formula>
    </cfRule>
    <cfRule type="expression" dxfId="2300" priority="41150">
      <formula>$B1200="Frontera"</formula>
    </cfRule>
    <cfRule type="expression" dxfId="2296" priority="41146">
      <formula>$B1200="Solicitado"</formula>
    </cfRule>
    <cfRule type="expression" dxfId="2298" priority="41144">
      <formula>$B1200="Cancelado"</formula>
    </cfRule>
    <cfRule type="expression" dxfId="2" priority="41145">
      <formula>$B1200="Confirmado"</formula>
    </cfRule>
    <cfRule type="expression" dxfId="2298" priority="41128">
      <formula>$B1200="Cancelado"</formula>
    </cfRule>
    <cfRule type="expression" dxfId="2" priority="41129">
      <formula>$B1200="Confirmado"</formula>
    </cfRule>
    <cfRule type="expression" dxfId="2296" priority="41130">
      <formula>$B1200="Solicitado"</formula>
    </cfRule>
    <cfRule type="expression" dxfId="2295" priority="41131">
      <formula>$B1200="Arribado"</formula>
    </cfRule>
    <cfRule type="expression" dxfId="2296" priority="41154">
      <formula>$B1200="Solicitado"</formula>
    </cfRule>
    <cfRule type="expression" dxfId="2301" priority="41125">
      <formula>$B1200="Descargado"</formula>
    </cfRule>
    <cfRule type="expression" dxfId="2" priority="41153">
      <formula>$B1200="Confirmado"</formula>
    </cfRule>
    <cfRule type="expression" dxfId="2298" priority="41152">
      <formula>$B1200="Cancelado"</formula>
    </cfRule>
  </conditionalFormatting>
  <conditionalFormatting sqref="H1201">
    <cfRule type="expression" dxfId="2298" priority="40656">
      <formula>$B1201="Cancelado"</formula>
    </cfRule>
    <cfRule type="expression" dxfId="2" priority="40657">
      <formula>$B1201="Confirmado"</formula>
    </cfRule>
    <cfRule type="expression" dxfId="2296" priority="40658">
      <formula>$B1201="Solicitado"</formula>
    </cfRule>
    <cfRule type="expression" dxfId="2295" priority="40659">
      <formula>$B1201="Arribado"</formula>
    </cfRule>
    <cfRule type="expression" dxfId="2302" priority="40660">
      <formula>$B1201="Liberado"</formula>
    </cfRule>
    <cfRule type="expression" dxfId="2301" priority="40661">
      <formula>$B1201="Descargado"</formula>
    </cfRule>
    <cfRule type="expression" dxfId="2300" priority="40662">
      <formula>$B1201="Frontera"</formula>
    </cfRule>
    <cfRule type="expression" dxfId="2299" priority="40663">
      <formula>$B1201="Cargado"</formula>
    </cfRule>
    <cfRule type="expression" dxfId="2" priority="40665">
      <formula>$B1201="Confirmado"</formula>
    </cfRule>
    <cfRule type="expression" dxfId="2296" priority="40666">
      <formula>$B1201="Solicitado"</formula>
    </cfRule>
    <cfRule type="expression" dxfId="2295" priority="40667">
      <formula>$B1201="Arribado"</formula>
    </cfRule>
    <cfRule type="expression" dxfId="2302" priority="40668">
      <formula>$B1201="Liberado"</formula>
    </cfRule>
    <cfRule type="expression" dxfId="2302" priority="40644">
      <formula>$B1201="Liberado"</formula>
    </cfRule>
    <cfRule type="expression" dxfId="2301" priority="40669">
      <formula>$B1201="Descargado"</formula>
    </cfRule>
    <cfRule type="expression" dxfId="2300" priority="40670">
      <formula>$B1201="Frontera"</formula>
    </cfRule>
    <cfRule type="expression" dxfId="2299" priority="40671">
      <formula>$B1201="Cargado"</formula>
    </cfRule>
    <cfRule type="expression" dxfId="2298" priority="40664">
      <formula>$B1201="Cancelado"</formula>
    </cfRule>
    <cfRule type="expression" dxfId="2" priority="40673">
      <formula>$B1201="Confirmado"</formula>
    </cfRule>
    <cfRule type="expression" dxfId="2295" priority="40675">
      <formula>$B1201="Arribado"</formula>
    </cfRule>
    <cfRule type="expression" dxfId="2298" priority="40672">
      <formula>$B1201="Cancelado"</formula>
    </cfRule>
    <cfRule type="expression" dxfId="2301" priority="40653">
      <formula>$B1201="Descargado"</formula>
    </cfRule>
    <cfRule type="expression" dxfId="2296" priority="40674">
      <formula>$B1201="Solicitado"</formula>
    </cfRule>
    <cfRule type="expression" dxfId="2300" priority="40654">
      <formula>$B1201="Frontera"</formula>
    </cfRule>
    <cfRule type="expression" dxfId="2299" priority="40655">
      <formula>$B1201="Cargado"</formula>
    </cfRule>
    <cfRule type="expression" dxfId="2302" priority="40652">
      <formula>$B1201="Liberado"</formula>
    </cfRule>
    <cfRule type="expression" dxfId="2295" priority="40651">
      <formula>$B1201="Arribado"</formula>
    </cfRule>
    <cfRule type="expression" dxfId="2296" priority="40650">
      <formula>$B1201="Solicitado"</formula>
    </cfRule>
    <cfRule type="expression" dxfId="2" priority="40649">
      <formula>$B1201="Confirmado"</formula>
    </cfRule>
    <cfRule type="expression" dxfId="2298" priority="40648">
      <formula>$B1201="Cancelado"</formula>
    </cfRule>
    <cfRule type="expression" dxfId="2299" priority="40647">
      <formula>$B1201="Cargado"</formula>
    </cfRule>
    <cfRule type="expression" dxfId="2300" priority="40646">
      <formula>$B1201="Frontera"</formula>
    </cfRule>
    <cfRule type="expression" dxfId="2301" priority="40645">
      <formula>$B1201="Descargado"</formula>
    </cfRule>
  </conditionalFormatting>
  <conditionalFormatting sqref="H1202 H1204">
    <cfRule type="expression" dxfId="2" priority="40977">
      <formula>$B1202="Confirmado"</formula>
    </cfRule>
    <cfRule type="expression" dxfId="2296" priority="40978">
      <formula>$B1202="Solicitado"</formula>
    </cfRule>
    <cfRule type="expression" dxfId="2295" priority="40979">
      <formula>$B1202="Arribado"</formula>
    </cfRule>
    <cfRule type="expression" dxfId="2302" priority="40980">
      <formula>$B1202="Liberado"</formula>
    </cfRule>
    <cfRule type="expression" dxfId="2301" priority="40981">
      <formula>$B1202="Descargado"</formula>
    </cfRule>
    <cfRule type="expression" dxfId="2300" priority="40982">
      <formula>$B1202="Frontera"</formula>
    </cfRule>
    <cfRule type="expression" dxfId="2" priority="40985">
      <formula>$B1202="Confirmado"</formula>
    </cfRule>
    <cfRule type="expression" dxfId="2296" priority="40986">
      <formula>$B1202="Solicitado"</formula>
    </cfRule>
    <cfRule type="expression" dxfId="2295" priority="40987">
      <formula>$B1202="Arribado"</formula>
    </cfRule>
    <cfRule type="expression" dxfId="2302" priority="40988">
      <formula>$B1202="Liberado"</formula>
    </cfRule>
    <cfRule type="expression" dxfId="2301" priority="40989">
      <formula>$B1202="Descargado"</formula>
    </cfRule>
    <cfRule type="expression" dxfId="2300" priority="40990">
      <formula>$B1202="Frontera"</formula>
    </cfRule>
    <cfRule type="expression" dxfId="2299" priority="40991">
      <formula>$B1202="Cargado"</formula>
    </cfRule>
    <cfRule type="expression" dxfId="2298" priority="40992">
      <formula>$B1202="Cancelado"</formula>
    </cfRule>
    <cfRule type="expression" dxfId="2" priority="40993">
      <formula>$B1202="Confirmado"</formula>
    </cfRule>
    <cfRule type="expression" dxfId="2296" priority="40994">
      <formula>$B1202="Solicitado"</formula>
    </cfRule>
    <cfRule type="expression" dxfId="2295" priority="40995">
      <formula>$B1202="Arribado"</formula>
    </cfRule>
    <cfRule type="expression" dxfId="2295" priority="40971">
      <formula>$B1202="Arribado"</formula>
    </cfRule>
    <cfRule type="expression" dxfId="2298" priority="40976">
      <formula>$B1202="Cancelado"</formula>
    </cfRule>
    <cfRule type="expression" dxfId="2298" priority="40968">
      <formula>$B1202="Cancelado"</formula>
    </cfRule>
    <cfRule type="expression" dxfId="2296" priority="40970">
      <formula>$B1202="Solicitado"</formula>
    </cfRule>
    <cfRule type="expression" dxfId="2299" priority="40967">
      <formula>$B1202="Cargado"</formula>
    </cfRule>
    <cfRule type="expression" dxfId="2300" priority="40966">
      <formula>$B1202="Frontera"</formula>
    </cfRule>
    <cfRule type="expression" dxfId="2301" priority="40965">
      <formula>$B1202="Descargado"</formula>
    </cfRule>
    <cfRule type="expression" dxfId="2302" priority="40964">
      <formula>$B1202="Liberado"</formula>
    </cfRule>
    <cfRule type="expression" dxfId="2302" priority="40972">
      <formula>$B1202="Liberado"</formula>
    </cfRule>
    <cfRule type="expression" dxfId="2301" priority="40973">
      <formula>$B1202="Descargado"</formula>
    </cfRule>
    <cfRule type="expression" dxfId="2300" priority="40974">
      <formula>$B1202="Frontera"</formula>
    </cfRule>
    <cfRule type="expression" dxfId="2298" priority="40984">
      <formula>$B1202="Cancelado"</formula>
    </cfRule>
    <cfRule type="expression" dxfId="2" priority="40969">
      <formula>$B1202="Confirmado"</formula>
    </cfRule>
    <cfRule type="expression" dxfId="2299" priority="40975">
      <formula>$B1202="Cargado"</formula>
    </cfRule>
    <cfRule type="expression" dxfId="2299" priority="40983">
      <formula>$B1202="Cargado"</formula>
    </cfRule>
  </conditionalFormatting>
  <conditionalFormatting sqref="H1203">
    <cfRule type="expression" dxfId="2300" priority="39686">
      <formula>$B1203="Frontera"</formula>
    </cfRule>
    <cfRule type="expression" dxfId="2299" priority="39687">
      <formula>$B1203="Cargado"</formula>
    </cfRule>
    <cfRule type="expression" dxfId="2298" priority="39688">
      <formula>$B1203="Cancelado"</formula>
    </cfRule>
    <cfRule type="expression" dxfId="2" priority="39689">
      <formula>$B1203="Confirmado"</formula>
    </cfRule>
    <cfRule type="expression" dxfId="2296" priority="39690">
      <formula>$B1203="Solicitado"</formula>
    </cfRule>
    <cfRule type="expression" dxfId="2295" priority="39691">
      <formula>$B1203="Arribado"</formula>
    </cfRule>
    <cfRule type="expression" dxfId="2302" priority="39692">
      <formula>$B1203="Liberado"</formula>
    </cfRule>
    <cfRule type="expression" dxfId="2301" priority="39693">
      <formula>$B1203="Descargado"</formula>
    </cfRule>
    <cfRule type="expression" dxfId="2302" priority="39684">
      <formula>$B1203="Liberado"</formula>
    </cfRule>
    <cfRule type="expression" dxfId="2300" priority="39694">
      <formula>$B1203="Frontera"</formula>
    </cfRule>
    <cfRule type="expression" dxfId="2299" priority="39695">
      <formula>$B1203="Cargado"</formula>
    </cfRule>
    <cfRule type="expression" dxfId="2298" priority="39696">
      <formula>$B1203="Cancelado"</formula>
    </cfRule>
    <cfRule type="expression" dxfId="2" priority="39697">
      <formula>$B1203="Confirmado"</formula>
    </cfRule>
    <cfRule type="expression" dxfId="2296" priority="39698">
      <formula>$B1203="Solicitado"</formula>
    </cfRule>
    <cfRule type="expression" dxfId="2295" priority="39699">
      <formula>$B1203="Arribado"</formula>
    </cfRule>
    <cfRule type="expression" dxfId="2302" priority="39700">
      <formula>$B1203="Liberado"</formula>
    </cfRule>
    <cfRule type="expression" dxfId="2301" priority="39701">
      <formula>$B1203="Descargado"</formula>
    </cfRule>
    <cfRule type="expression" dxfId="2300" priority="39702">
      <formula>$B1203="Frontera"</formula>
    </cfRule>
    <cfRule type="expression" dxfId="2299" priority="39703">
      <formula>$B1203="Cargado"</formula>
    </cfRule>
    <cfRule type="expression" dxfId="2298" priority="39704">
      <formula>$B1203="Cancelado"</formula>
    </cfRule>
    <cfRule type="expression" dxfId="2" priority="39705">
      <formula>$B1203="Confirmado"</formula>
    </cfRule>
    <cfRule type="expression" dxfId="2296" priority="39706">
      <formula>$B1203="Solicitado"</formula>
    </cfRule>
    <cfRule type="expression" dxfId="2295" priority="39707">
      <formula>$B1203="Arribado"</formula>
    </cfRule>
    <cfRule type="expression" dxfId="2302" priority="39708">
      <formula>$B1203="Liberado"</formula>
    </cfRule>
    <cfRule type="expression" dxfId="2301" priority="39709">
      <formula>$B1203="Descargado"</formula>
    </cfRule>
    <cfRule type="expression" dxfId="2300" priority="39710">
      <formula>$B1203="Frontera"</formula>
    </cfRule>
    <cfRule type="expression" dxfId="2299" priority="39711">
      <formula>$B1203="Cargado"</formula>
    </cfRule>
    <cfRule type="expression" dxfId="2298" priority="39712">
      <formula>$B1203="Cancelado"</formula>
    </cfRule>
    <cfRule type="expression" dxfId="2" priority="39713">
      <formula>$B1203="Confirmado"</formula>
    </cfRule>
    <cfRule type="expression" dxfId="2296" priority="39714">
      <formula>$B1203="Solicitado"</formula>
    </cfRule>
    <cfRule type="expression" dxfId="2295" priority="39715">
      <formula>$B1203="Arribado"</formula>
    </cfRule>
    <cfRule type="expression" dxfId="2301" priority="39685">
      <formula>$B1203="Descargado"</formula>
    </cfRule>
  </conditionalFormatting>
  <conditionalFormatting sqref="H1205">
    <cfRule type="expression" dxfId="2302" priority="40508">
      <formula>$B1205="Liberado"</formula>
    </cfRule>
    <cfRule type="expression" dxfId="2299" priority="40511">
      <formula>$B1205="Cargado"</formula>
    </cfRule>
    <cfRule type="expression" dxfId="2298" priority="40512">
      <formula>$B1205="Cancelado"</formula>
    </cfRule>
    <cfRule type="expression" dxfId="2" priority="40513">
      <formula>$B1205="Confirmado"</formula>
    </cfRule>
    <cfRule type="expression" dxfId="2296" priority="40514">
      <formula>$B1205="Solicitado"</formula>
    </cfRule>
    <cfRule type="expression" dxfId="2302" priority="40484">
      <formula>$B1205="Liberado"</formula>
    </cfRule>
    <cfRule type="expression" dxfId="2301" priority="40485">
      <formula>$B1205="Descargado"</formula>
    </cfRule>
    <cfRule type="expression" dxfId="2300" priority="40486">
      <formula>$B1205="Frontera"</formula>
    </cfRule>
    <cfRule type="expression" dxfId="2299" priority="40487">
      <formula>$B1205="Cargado"</formula>
    </cfRule>
    <cfRule type="expression" dxfId="2298" priority="40488">
      <formula>$B1205="Cancelado"</formula>
    </cfRule>
    <cfRule type="expression" dxfId="2" priority="40489">
      <formula>$B1205="Confirmado"</formula>
    </cfRule>
    <cfRule type="expression" dxfId="2296" priority="40490">
      <formula>$B1205="Solicitado"</formula>
    </cfRule>
    <cfRule type="expression" dxfId="2295" priority="40491">
      <formula>$B1205="Arribado"</formula>
    </cfRule>
    <cfRule type="expression" dxfId="2302" priority="40492">
      <formula>$B1205="Liberado"</formula>
    </cfRule>
    <cfRule type="expression" dxfId="2301" priority="40493">
      <formula>$B1205="Descargado"</formula>
    </cfRule>
    <cfRule type="expression" dxfId="2295" priority="40515">
      <formula>$B1205="Arribado"</formula>
    </cfRule>
    <cfRule type="expression" dxfId="2299" priority="40495">
      <formula>$B1205="Cargado"</formula>
    </cfRule>
    <cfRule type="expression" dxfId="2298" priority="40496">
      <formula>$B1205="Cancelado"</formula>
    </cfRule>
    <cfRule type="expression" dxfId="2" priority="40497">
      <formula>$B1205="Confirmado"</formula>
    </cfRule>
    <cfRule type="expression" dxfId="2296" priority="40498">
      <formula>$B1205="Solicitado"</formula>
    </cfRule>
    <cfRule type="expression" dxfId="2295" priority="40499">
      <formula>$B1205="Arribado"</formula>
    </cfRule>
    <cfRule type="expression" dxfId="2302" priority="40500">
      <formula>$B1205="Liberado"</formula>
    </cfRule>
    <cfRule type="expression" dxfId="2301" priority="40501">
      <formula>$B1205="Descargado"</formula>
    </cfRule>
    <cfRule type="expression" dxfId="2300" priority="40502">
      <formula>$B1205="Frontera"</formula>
    </cfRule>
    <cfRule type="expression" dxfId="2299" priority="40503">
      <formula>$B1205="Cargado"</formula>
    </cfRule>
    <cfRule type="expression" dxfId="2298" priority="40504">
      <formula>$B1205="Cancelado"</formula>
    </cfRule>
    <cfRule type="expression" dxfId="2" priority="40505">
      <formula>$B1205="Confirmado"</formula>
    </cfRule>
    <cfRule type="expression" dxfId="2296" priority="40506">
      <formula>$B1205="Solicitado"</formula>
    </cfRule>
    <cfRule type="expression" dxfId="2295" priority="40507">
      <formula>$B1205="Arribado"</formula>
    </cfRule>
    <cfRule type="expression" dxfId="2300" priority="40494">
      <formula>$B1205="Frontera"</formula>
    </cfRule>
    <cfRule type="expression" dxfId="2301" priority="40509">
      <formula>$B1205="Descargado"</formula>
    </cfRule>
    <cfRule type="expression" dxfId="2300" priority="40510">
      <formula>$B1205="Frontera"</formula>
    </cfRule>
  </conditionalFormatting>
  <conditionalFormatting sqref="H1206">
    <cfRule type="expression" dxfId="2299" priority="39839">
      <formula>$B1206="Cargado"</formula>
    </cfRule>
    <cfRule type="expression" dxfId="2295" priority="39859">
      <formula>$B1206="Arribado"</formula>
    </cfRule>
    <cfRule type="expression" dxfId="2296" priority="39858">
      <formula>$B1206="Solicitado"</formula>
    </cfRule>
    <cfRule type="expression" dxfId="2" priority="39857">
      <formula>$B1206="Confirmado"</formula>
    </cfRule>
    <cfRule type="expression" dxfId="2298" priority="39856">
      <formula>$B1206="Cancelado"</formula>
    </cfRule>
    <cfRule type="expression" dxfId="2302" priority="39836">
      <formula>$B1206="Liberado"</formula>
    </cfRule>
    <cfRule type="expression" dxfId="2300" priority="39854">
      <formula>$B1206="Frontera"</formula>
    </cfRule>
    <cfRule type="expression" dxfId="2299" priority="39855">
      <formula>$B1206="Cargado"</formula>
    </cfRule>
    <cfRule type="expression" dxfId="2300" priority="39838">
      <formula>$B1206="Frontera"</formula>
    </cfRule>
    <cfRule type="expression" dxfId="2301" priority="39853">
      <formula>$B1206="Descargado"</formula>
    </cfRule>
    <cfRule type="expression" dxfId="2302" priority="39852">
      <formula>$B1206="Liberado"</formula>
    </cfRule>
    <cfRule type="expression" dxfId="2295" priority="39851">
      <formula>$B1206="Arribado"</formula>
    </cfRule>
    <cfRule type="expression" dxfId="2296" priority="39850">
      <formula>$B1206="Solicitado"</formula>
    </cfRule>
    <cfRule type="expression" dxfId="2" priority="39849">
      <formula>$B1206="Confirmado"</formula>
    </cfRule>
    <cfRule type="expression" dxfId="2298" priority="39848">
      <formula>$B1206="Cancelado"</formula>
    </cfRule>
    <cfRule type="expression" dxfId="2299" priority="39847">
      <formula>$B1206="Cargado"</formula>
    </cfRule>
    <cfRule type="expression" dxfId="2300" priority="39846">
      <formula>$B1206="Frontera"</formula>
    </cfRule>
    <cfRule type="expression" dxfId="2301" priority="39845">
      <formula>$B1206="Descargado"</formula>
    </cfRule>
    <cfRule type="expression" dxfId="2302" priority="39844">
      <formula>$B1206="Liberado"</formula>
    </cfRule>
    <cfRule type="expression" dxfId="2295" priority="39843">
      <formula>$B1206="Arribado"</formula>
    </cfRule>
    <cfRule type="expression" dxfId="2296" priority="39842">
      <formula>$B1206="Solicitado"</formula>
    </cfRule>
    <cfRule type="expression" dxfId="2" priority="39841">
      <formula>$B1206="Confirmado"</formula>
    </cfRule>
    <cfRule type="expression" dxfId="2298" priority="39840">
      <formula>$B1206="Cancelado"</formula>
    </cfRule>
    <cfRule type="expression" dxfId="2299" priority="39831">
      <formula>$B1206="Cargado"</formula>
    </cfRule>
    <cfRule type="expression" dxfId="2298" priority="39832">
      <formula>$B1206="Cancelado"</formula>
    </cfRule>
    <cfRule type="expression" dxfId="2301" priority="39829">
      <formula>$B1206="Descargado"</formula>
    </cfRule>
    <cfRule type="expression" dxfId="2" priority="39833">
      <formula>$B1206="Confirmado"</formula>
    </cfRule>
    <cfRule type="expression" dxfId="2296" priority="39834">
      <formula>$B1206="Solicitado"</formula>
    </cfRule>
    <cfRule type="expression" dxfId="2300" priority="39830">
      <formula>$B1206="Frontera"</formula>
    </cfRule>
    <cfRule type="expression" dxfId="2295" priority="39835">
      <formula>$B1206="Arribado"</formula>
    </cfRule>
    <cfRule type="expression" dxfId="2302" priority="39828">
      <formula>$B1206="Liberado"</formula>
    </cfRule>
    <cfRule type="expression" dxfId="2301" priority="39837">
      <formula>$B1206="Descargado"</formula>
    </cfRule>
  </conditionalFormatting>
  <conditionalFormatting sqref="H1207 H1213:H1214 H1209 H1211 H1225">
    <cfRule type="expression" dxfId="2" priority="40313">
      <formula>$B1207="Confirmado"</formula>
    </cfRule>
    <cfRule type="expression" dxfId="2298" priority="40312">
      <formula>$B1207="Cancelado"</formula>
    </cfRule>
    <cfRule type="expression" dxfId="2299" priority="40311">
      <formula>$B1207="Cargado"</formula>
    </cfRule>
    <cfRule type="expression" dxfId="2300" priority="40310">
      <formula>$B1207="Frontera"</formula>
    </cfRule>
    <cfRule type="expression" dxfId="2301" priority="40309">
      <formula>$B1207="Descargado"</formula>
    </cfRule>
    <cfRule type="expression" dxfId="2302" priority="40308">
      <formula>$B1207="Liberado"</formula>
    </cfRule>
    <cfRule type="expression" dxfId="2301" priority="40333">
      <formula>$B1207="Descargado"</formula>
    </cfRule>
    <cfRule type="expression" dxfId="2302" priority="40324">
      <formula>$B1207="Liberado"</formula>
    </cfRule>
    <cfRule type="expression" dxfId="2295" priority="40323">
      <formula>$B1207="Arribado"</formula>
    </cfRule>
    <cfRule type="expression" dxfId="2296" priority="40322">
      <formula>$B1207="Solicitado"</formula>
    </cfRule>
    <cfRule type="expression" dxfId="2" priority="40321">
      <formula>$B1207="Confirmado"</formula>
    </cfRule>
    <cfRule type="expression" dxfId="2298" priority="40320">
      <formula>$B1207="Cancelado"</formula>
    </cfRule>
    <cfRule type="expression" dxfId="2299" priority="40319">
      <formula>$B1207="Cargado"</formula>
    </cfRule>
    <cfRule type="expression" dxfId="2301" priority="40325">
      <formula>$B1207="Descargado"</formula>
    </cfRule>
    <cfRule type="expression" dxfId="2300" priority="40326">
      <formula>$B1207="Frontera"</formula>
    </cfRule>
    <cfRule type="expression" dxfId="2299" priority="40327">
      <formula>$B1207="Cargado"</formula>
    </cfRule>
    <cfRule type="expression" dxfId="2298" priority="40328">
      <formula>$B1207="Cancelado"</formula>
    </cfRule>
    <cfRule type="expression" dxfId="2" priority="40329">
      <formula>$B1207="Confirmado"</formula>
    </cfRule>
    <cfRule type="expression" dxfId="2296" priority="40330">
      <formula>$B1207="Solicitado"</formula>
    </cfRule>
    <cfRule type="expression" dxfId="2295" priority="40331">
      <formula>$B1207="Arribado"</formula>
    </cfRule>
    <cfRule type="expression" dxfId="2302" priority="40332">
      <formula>$B1207="Liberado"</formula>
    </cfRule>
    <cfRule type="expression" dxfId="2300" priority="40318">
      <formula>$B1207="Frontera"</formula>
    </cfRule>
    <cfRule type="expression" dxfId="2300" priority="40334">
      <formula>$B1207="Frontera"</formula>
    </cfRule>
    <cfRule type="expression" dxfId="2299" priority="40335">
      <formula>$B1207="Cargado"</formula>
    </cfRule>
    <cfRule type="expression" dxfId="2298" priority="40336">
      <formula>$B1207="Cancelado"</formula>
    </cfRule>
    <cfRule type="expression" dxfId="2" priority="40337">
      <formula>$B1207="Confirmado"</formula>
    </cfRule>
    <cfRule type="expression" dxfId="2296" priority="40338">
      <formula>$B1207="Solicitado"</formula>
    </cfRule>
    <cfRule type="expression" dxfId="2295" priority="40339">
      <formula>$B1207="Arribado"</formula>
    </cfRule>
    <cfRule type="expression" dxfId="2301" priority="40317">
      <formula>$B1207="Descargado"</formula>
    </cfRule>
    <cfRule type="expression" dxfId="2302" priority="40316">
      <formula>$B1207="Liberado"</formula>
    </cfRule>
    <cfRule type="expression" dxfId="2295" priority="40315">
      <formula>$B1207="Arribado"</formula>
    </cfRule>
    <cfRule type="expression" dxfId="2296" priority="40314">
      <formula>$B1207="Solicitado"</formula>
    </cfRule>
  </conditionalFormatting>
  <conditionalFormatting sqref="H1208">
    <cfRule type="expression" dxfId="2296" priority="40002">
      <formula>$B1208="Solicitado"</formula>
    </cfRule>
    <cfRule type="expression" dxfId="2300" priority="39998">
      <formula>$B1208="Frontera"</formula>
    </cfRule>
    <cfRule type="expression" dxfId="2300" priority="40006">
      <formula>$B1208="Frontera"</formula>
    </cfRule>
    <cfRule type="expression" dxfId="2299" priority="40007">
      <formula>$B1208="Cargado"</formula>
    </cfRule>
    <cfRule type="expression" dxfId="2298" priority="40008">
      <formula>$B1208="Cancelado"</formula>
    </cfRule>
    <cfRule type="expression" dxfId="2" priority="40009">
      <formula>$B1208="Confirmado"</formula>
    </cfRule>
    <cfRule type="expression" dxfId="2296" priority="40010">
      <formula>$B1208="Solicitado"</formula>
    </cfRule>
    <cfRule type="expression" dxfId="2295" priority="40011">
      <formula>$B1208="Arribado"</formula>
    </cfRule>
    <cfRule type="expression" dxfId="2302" priority="40012">
      <formula>$B1208="Liberado"</formula>
    </cfRule>
    <cfRule type="expression" dxfId="2301" priority="40013">
      <formula>$B1208="Descargado"</formula>
    </cfRule>
    <cfRule type="expression" dxfId="2299" priority="39999">
      <formula>$B1208="Cargado"</formula>
    </cfRule>
    <cfRule type="expression" dxfId="2300" priority="40014">
      <formula>$B1208="Frontera"</formula>
    </cfRule>
    <cfRule type="expression" dxfId="2299" priority="40015">
      <formula>$B1208="Cargado"</formula>
    </cfRule>
    <cfRule type="expression" dxfId="2298" priority="40016">
      <formula>$B1208="Cancelado"</formula>
    </cfRule>
    <cfRule type="expression" dxfId="2" priority="40017">
      <formula>$B1208="Confirmado"</formula>
    </cfRule>
    <cfRule type="expression" dxfId="2296" priority="40018">
      <formula>$B1208="Solicitado"</formula>
    </cfRule>
    <cfRule type="expression" dxfId="2298" priority="40000">
      <formula>$B1208="Cancelado"</formula>
    </cfRule>
    <cfRule type="expression" dxfId="2" priority="40001">
      <formula>$B1208="Confirmado"</formula>
    </cfRule>
    <cfRule type="expression" dxfId="2302" priority="39988">
      <formula>$B1208="Liberado"</formula>
    </cfRule>
    <cfRule type="expression" dxfId="2301" priority="39989">
      <formula>$B1208="Descargado"</formula>
    </cfRule>
    <cfRule type="expression" dxfId="2300" priority="39990">
      <formula>$B1208="Frontera"</formula>
    </cfRule>
    <cfRule type="expression" dxfId="2299" priority="39991">
      <formula>$B1208="Cargado"</formula>
    </cfRule>
    <cfRule type="expression" dxfId="2298" priority="39992">
      <formula>$B1208="Cancelado"</formula>
    </cfRule>
    <cfRule type="expression" dxfId="2" priority="39993">
      <formula>$B1208="Confirmado"</formula>
    </cfRule>
    <cfRule type="expression" dxfId="2296" priority="39994">
      <formula>$B1208="Solicitado"</formula>
    </cfRule>
    <cfRule type="expression" dxfId="2295" priority="39995">
      <formula>$B1208="Arribado"</formula>
    </cfRule>
    <cfRule type="expression" dxfId="2302" priority="39996">
      <formula>$B1208="Liberado"</formula>
    </cfRule>
    <cfRule type="expression" dxfId="2301" priority="39997">
      <formula>$B1208="Descargado"</formula>
    </cfRule>
    <cfRule type="expression" dxfId="2295" priority="40003">
      <formula>$B1208="Arribado"</formula>
    </cfRule>
    <cfRule type="expression" dxfId="2302" priority="40004">
      <formula>$B1208="Liberado"</formula>
    </cfRule>
    <cfRule type="expression" dxfId="2295" priority="40019">
      <formula>$B1208="Arribado"</formula>
    </cfRule>
    <cfRule type="expression" dxfId="2301" priority="40005">
      <formula>$B1208="Descargado"</formula>
    </cfRule>
  </conditionalFormatting>
  <conditionalFormatting sqref="H1210">
    <cfRule type="expression" dxfId="2295" priority="39539">
      <formula>$B1210="Arribado"</formula>
    </cfRule>
    <cfRule type="expression" dxfId="2298" priority="39536">
      <formula>$B1210="Cancelado"</formula>
    </cfRule>
    <cfRule type="expression" dxfId="2" priority="39537">
      <formula>$B1210="Confirmado"</formula>
    </cfRule>
    <cfRule type="expression" dxfId="2301" priority="39509">
      <formula>$B1210="Descargado"</formula>
    </cfRule>
    <cfRule type="expression" dxfId="2296" priority="39538">
      <formula>$B1210="Solicitado"</formula>
    </cfRule>
    <cfRule type="expression" dxfId="2302" priority="39532">
      <formula>$B1210="Liberado"</formula>
    </cfRule>
    <cfRule type="expression" dxfId="2301" priority="39533">
      <formula>$B1210="Descargado"</formula>
    </cfRule>
    <cfRule type="expression" dxfId="2300" priority="39534">
      <formula>$B1210="Frontera"</formula>
    </cfRule>
    <cfRule type="expression" dxfId="2299" priority="39535">
      <formula>$B1210="Cargado"</formula>
    </cfRule>
    <cfRule type="expression" dxfId="2295" priority="39531">
      <formula>$B1210="Arribado"</formula>
    </cfRule>
    <cfRule type="expression" dxfId="2296" priority="39530">
      <formula>$B1210="Solicitado"</formula>
    </cfRule>
    <cfRule type="expression" dxfId="2" priority="39529">
      <formula>$B1210="Confirmado"</formula>
    </cfRule>
    <cfRule type="expression" dxfId="2298" priority="39528">
      <formula>$B1210="Cancelado"</formula>
    </cfRule>
    <cfRule type="expression" dxfId="2299" priority="39527">
      <formula>$B1210="Cargado"</formula>
    </cfRule>
    <cfRule type="expression" dxfId="2300" priority="39526">
      <formula>$B1210="Frontera"</formula>
    </cfRule>
    <cfRule type="expression" dxfId="2301" priority="39525">
      <formula>$B1210="Descargado"</formula>
    </cfRule>
    <cfRule type="expression" dxfId="2302" priority="39524">
      <formula>$B1210="Liberado"</formula>
    </cfRule>
    <cfRule type="expression" dxfId="2295" priority="39523">
      <formula>$B1210="Arribado"</formula>
    </cfRule>
    <cfRule type="expression" dxfId="2296" priority="39522">
      <formula>$B1210="Solicitado"</formula>
    </cfRule>
    <cfRule type="expression" dxfId="2" priority="39521">
      <formula>$B1210="Confirmado"</formula>
    </cfRule>
    <cfRule type="expression" dxfId="2298" priority="39520">
      <formula>$B1210="Cancelado"</formula>
    </cfRule>
    <cfRule type="expression" dxfId="2299" priority="39519">
      <formula>$B1210="Cargado"</formula>
    </cfRule>
    <cfRule type="expression" dxfId="2300" priority="39518">
      <formula>$B1210="Frontera"</formula>
    </cfRule>
    <cfRule type="expression" dxfId="2301" priority="39517">
      <formula>$B1210="Descargado"</formula>
    </cfRule>
    <cfRule type="expression" dxfId="2302" priority="39516">
      <formula>$B1210="Liberado"</formula>
    </cfRule>
    <cfRule type="expression" dxfId="2295" priority="39515">
      <formula>$B1210="Arribado"</formula>
    </cfRule>
    <cfRule type="expression" dxfId="2296" priority="39514">
      <formula>$B1210="Solicitado"</formula>
    </cfRule>
    <cfRule type="expression" dxfId="2" priority="39513">
      <formula>$B1210="Confirmado"</formula>
    </cfRule>
    <cfRule type="expression" dxfId="2298" priority="39512">
      <formula>$B1210="Cancelado"</formula>
    </cfRule>
    <cfRule type="expression" dxfId="2299" priority="39511">
      <formula>$B1210="Cargado"</formula>
    </cfRule>
    <cfRule type="expression" dxfId="2300" priority="39510">
      <formula>$B1210="Frontera"</formula>
    </cfRule>
    <cfRule type="expression" dxfId="2302" priority="39508">
      <formula>$B1210="Liberado"</formula>
    </cfRule>
  </conditionalFormatting>
  <conditionalFormatting sqref="H1212">
    <cfRule type="expression" dxfId="2302" priority="40156">
      <formula>$B1212="Liberado"</formula>
    </cfRule>
    <cfRule type="expression" dxfId="2301" priority="40157">
      <formula>$B1212="Descargado"</formula>
    </cfRule>
    <cfRule type="expression" dxfId="2300" priority="40158">
      <formula>$B1212="Frontera"</formula>
    </cfRule>
    <cfRule type="expression" dxfId="2299" priority="40159">
      <formula>$B1212="Cargado"</formula>
    </cfRule>
    <cfRule type="expression" dxfId="2298" priority="40160">
      <formula>$B1212="Cancelado"</formula>
    </cfRule>
    <cfRule type="expression" dxfId="2" priority="40161">
      <formula>$B1212="Confirmado"</formula>
    </cfRule>
    <cfRule type="expression" dxfId="2296" priority="40162">
      <formula>$B1212="Solicitado"</formula>
    </cfRule>
    <cfRule type="expression" dxfId="2295" priority="40163">
      <formula>$B1212="Arribado"</formula>
    </cfRule>
    <cfRule type="expression" dxfId="2302" priority="40164">
      <formula>$B1212="Liberado"</formula>
    </cfRule>
    <cfRule type="expression" dxfId="2301" priority="40165">
      <formula>$B1212="Descargado"</formula>
    </cfRule>
    <cfRule type="expression" dxfId="2300" priority="40166">
      <formula>$B1212="Frontera"</formula>
    </cfRule>
    <cfRule type="expression" dxfId="2299" priority="40167">
      <formula>$B1212="Cargado"</formula>
    </cfRule>
    <cfRule type="expression" dxfId="2298" priority="40168">
      <formula>$B1212="Cancelado"</formula>
    </cfRule>
    <cfRule type="expression" dxfId="2" priority="40169">
      <formula>$B1212="Confirmado"</formula>
    </cfRule>
    <cfRule type="expression" dxfId="2296" priority="40170">
      <formula>$B1212="Solicitado"</formula>
    </cfRule>
    <cfRule type="expression" dxfId="2295" priority="40171">
      <formula>$B1212="Arribado"</formula>
    </cfRule>
    <cfRule type="expression" dxfId="2301" priority="40173">
      <formula>$B1212="Descargado"</formula>
    </cfRule>
    <cfRule type="expression" dxfId="2302" priority="40172">
      <formula>$B1212="Liberado"</formula>
    </cfRule>
    <cfRule type="expression" dxfId="2300" priority="40174">
      <formula>$B1212="Frontera"</formula>
    </cfRule>
    <cfRule type="expression" dxfId="2299" priority="40175">
      <formula>$B1212="Cargado"</formula>
    </cfRule>
    <cfRule type="expression" dxfId="2298" priority="40176">
      <formula>$B1212="Cancelado"</formula>
    </cfRule>
    <cfRule type="expression" dxfId="2" priority="40177">
      <formula>$B1212="Confirmado"</formula>
    </cfRule>
    <cfRule type="expression" dxfId="2296" priority="40178">
      <formula>$B1212="Solicitado"</formula>
    </cfRule>
    <cfRule type="expression" dxfId="2295" priority="40179">
      <formula>$B1212="Arribado"</formula>
    </cfRule>
    <cfRule type="expression" dxfId="2302" priority="40148">
      <formula>$B1212="Liberado"</formula>
    </cfRule>
    <cfRule type="expression" dxfId="2301" priority="40149">
      <formula>$B1212="Descargado"</formula>
    </cfRule>
    <cfRule type="expression" dxfId="2300" priority="40150">
      <formula>$B1212="Frontera"</formula>
    </cfRule>
    <cfRule type="expression" dxfId="2299" priority="40151">
      <formula>$B1212="Cargado"</formula>
    </cfRule>
    <cfRule type="expression" dxfId="2298" priority="40152">
      <formula>$B1212="Cancelado"</formula>
    </cfRule>
    <cfRule type="expression" dxfId="2" priority="40153">
      <formula>$B1212="Confirmado"</formula>
    </cfRule>
    <cfRule type="expression" dxfId="2296" priority="40154">
      <formula>$B1212="Solicitado"</formula>
    </cfRule>
    <cfRule type="expression" dxfId="2295" priority="40155">
      <formula>$B1212="Arribado"</formula>
    </cfRule>
  </conditionalFormatting>
  <conditionalFormatting sqref="H1215 H1221:H1222">
    <cfRule type="expression" dxfId="2300" priority="39366">
      <formula>$B1215="Frontera"</formula>
    </cfRule>
    <cfRule type="expression" dxfId="2299" priority="39367">
      <formula>$B1215="Cargado"</formula>
    </cfRule>
    <cfRule type="expression" dxfId="2298" priority="39368">
      <formula>$B1215="Cancelado"</formula>
    </cfRule>
    <cfRule type="expression" dxfId="2" priority="39369">
      <formula>$B1215="Confirmado"</formula>
    </cfRule>
    <cfRule type="expression" dxfId="2296" priority="39370">
      <formula>$B1215="Solicitado"</formula>
    </cfRule>
    <cfRule type="expression" dxfId="2295" priority="39371">
      <formula>$B1215="Arribado"</formula>
    </cfRule>
    <cfRule type="expression" dxfId="2302" priority="39372">
      <formula>$B1215="Liberado"</formula>
    </cfRule>
    <cfRule type="expression" dxfId="2301" priority="39373">
      <formula>$B1215="Descargado"</formula>
    </cfRule>
    <cfRule type="expression" dxfId="2300" priority="39382">
      <formula>$B1215="Frontera"</formula>
    </cfRule>
    <cfRule type="expression" dxfId="2301" priority="39357">
      <formula>$B1215="Descargado"</formula>
    </cfRule>
    <cfRule type="expression" dxfId="2302" priority="39356">
      <formula>$B1215="Liberado"</formula>
    </cfRule>
    <cfRule type="expression" dxfId="2301" priority="39381">
      <formula>$B1215="Descargado"</formula>
    </cfRule>
    <cfRule type="expression" dxfId="2295" priority="39387">
      <formula>$B1215="Arribado"</formula>
    </cfRule>
    <cfRule type="expression" dxfId="2296" priority="39386">
      <formula>$B1215="Solicitado"</formula>
    </cfRule>
    <cfRule type="expression" dxfId="2" priority="39385">
      <formula>$B1215="Confirmado"</formula>
    </cfRule>
    <cfRule type="expression" dxfId="2300" priority="39358">
      <formula>$B1215="Frontera"</formula>
    </cfRule>
    <cfRule type="expression" dxfId="2298" priority="39384">
      <formula>$B1215="Cancelado"</formula>
    </cfRule>
    <cfRule type="expression" dxfId="2299" priority="39383">
      <formula>$B1215="Cargado"</formula>
    </cfRule>
    <cfRule type="expression" dxfId="2299" priority="39359">
      <formula>$B1215="Cargado"</formula>
    </cfRule>
    <cfRule type="expression" dxfId="2298" priority="39360">
      <formula>$B1215="Cancelado"</formula>
    </cfRule>
    <cfRule type="expression" dxfId="2" priority="39361">
      <formula>$B1215="Confirmado"</formula>
    </cfRule>
    <cfRule type="expression" dxfId="2296" priority="39362">
      <formula>$B1215="Solicitado"</formula>
    </cfRule>
    <cfRule type="expression" dxfId="2295" priority="39363">
      <formula>$B1215="Arribado"</formula>
    </cfRule>
    <cfRule type="expression" dxfId="2302" priority="39364">
      <formula>$B1215="Liberado"</formula>
    </cfRule>
    <cfRule type="expression" dxfId="2301" priority="39365">
      <formula>$B1215="Descargado"</formula>
    </cfRule>
    <cfRule type="expression" dxfId="2302" priority="39380">
      <formula>$B1215="Liberado"</formula>
    </cfRule>
    <cfRule type="expression" dxfId="2295" priority="39379">
      <formula>$B1215="Arribado"</formula>
    </cfRule>
    <cfRule type="expression" dxfId="2296" priority="39378">
      <formula>$B1215="Solicitado"</formula>
    </cfRule>
    <cfRule type="expression" dxfId="2" priority="39377">
      <formula>$B1215="Confirmado"</formula>
    </cfRule>
    <cfRule type="expression" dxfId="2298" priority="39376">
      <formula>$B1215="Cancelado"</formula>
    </cfRule>
    <cfRule type="expression" dxfId="2299" priority="39375">
      <formula>$B1215="Cargado"</formula>
    </cfRule>
    <cfRule type="expression" dxfId="2300" priority="39374">
      <formula>$B1215="Frontera"</formula>
    </cfRule>
  </conditionalFormatting>
  <conditionalFormatting sqref="H1216:H1220">
    <cfRule type="expression" dxfId="2295" priority="39051">
      <formula>$B1216="Arribado"</formula>
    </cfRule>
    <cfRule type="expression" dxfId="2296" priority="39050">
      <formula>$B1216="Solicitado"</formula>
    </cfRule>
    <cfRule type="expression" dxfId="2" priority="39049">
      <formula>$B1216="Confirmado"</formula>
    </cfRule>
    <cfRule type="expression" dxfId="2298" priority="39048">
      <formula>$B1216="Cancelado"</formula>
    </cfRule>
    <cfRule type="expression" dxfId="2299" priority="39047">
      <formula>$B1216="Cargado"</formula>
    </cfRule>
    <cfRule type="expression" dxfId="2300" priority="39046">
      <formula>$B1216="Frontera"</formula>
    </cfRule>
    <cfRule type="expression" dxfId="2301" priority="39045">
      <formula>$B1216="Descargado"</formula>
    </cfRule>
    <cfRule type="expression" dxfId="2302" priority="39044">
      <formula>$B1216="Liberado"</formula>
    </cfRule>
    <cfRule type="expression" dxfId="2296" priority="39042">
      <formula>$B1216="Solicitado"</formula>
    </cfRule>
    <cfRule type="expression" dxfId="2" priority="39041">
      <formula>$B1216="Confirmado"</formula>
    </cfRule>
    <cfRule type="expression" dxfId="2298" priority="39040">
      <formula>$B1216="Cancelado"</formula>
    </cfRule>
    <cfRule type="expression" dxfId="2299" priority="39039">
      <formula>$B1216="Cargado"</formula>
    </cfRule>
    <cfRule type="expression" dxfId="2300" priority="39038">
      <formula>$B1216="Frontera"</formula>
    </cfRule>
    <cfRule type="expression" dxfId="2301" priority="39037">
      <formula>$B1216="Descargado"</formula>
    </cfRule>
    <cfRule type="expression" dxfId="2302" priority="39036">
      <formula>$B1216="Liberado"</formula>
    </cfRule>
    <cfRule type="expression" dxfId="2295" priority="39035">
      <formula>$B1216="Arribado"</formula>
    </cfRule>
    <cfRule type="expression" dxfId="2296" priority="39034">
      <formula>$B1216="Solicitado"</formula>
    </cfRule>
    <cfRule type="expression" dxfId="2" priority="39033">
      <formula>$B1216="Confirmado"</formula>
    </cfRule>
    <cfRule type="expression" dxfId="2298" priority="39032">
      <formula>$B1216="Cancelado"</formula>
    </cfRule>
    <cfRule type="expression" dxfId="2299" priority="39031">
      <formula>$B1216="Cargado"</formula>
    </cfRule>
    <cfRule type="expression" dxfId="2300" priority="39030">
      <formula>$B1216="Frontera"</formula>
    </cfRule>
    <cfRule type="expression" dxfId="2301" priority="39029">
      <formula>$B1216="Descargado"</formula>
    </cfRule>
    <cfRule type="expression" dxfId="2302" priority="39028">
      <formula>$B1216="Liberado"</formula>
    </cfRule>
    <cfRule type="expression" dxfId="2295" priority="39027">
      <formula>$B1216="Arribado"</formula>
    </cfRule>
    <cfRule type="expression" dxfId="2296" priority="39026">
      <formula>$B1216="Solicitado"</formula>
    </cfRule>
    <cfRule type="expression" dxfId="2" priority="39025">
      <formula>$B1216="Confirmado"</formula>
    </cfRule>
    <cfRule type="expression" dxfId="2298" priority="39024">
      <formula>$B1216="Cancelado"</formula>
    </cfRule>
    <cfRule type="expression" dxfId="2299" priority="39023">
      <formula>$B1216="Cargado"</formula>
    </cfRule>
    <cfRule type="expression" dxfId="2300" priority="39022">
      <formula>$B1216="Frontera"</formula>
    </cfRule>
    <cfRule type="expression" dxfId="2302" priority="39020">
      <formula>$B1216="Liberado"</formula>
    </cfRule>
    <cfRule type="expression" dxfId="2295" priority="39043">
      <formula>$B1216="Arribado"</formula>
    </cfRule>
    <cfRule type="expression" dxfId="2301" priority="39021">
      <formula>$B1216="Descargado"</formula>
    </cfRule>
  </conditionalFormatting>
  <conditionalFormatting sqref="H1223:H1224">
    <cfRule type="expression" dxfId="2299" priority="39207">
      <formula>$B1223="Cargado"</formula>
    </cfRule>
    <cfRule type="expression" dxfId="2295" priority="39203">
      <formula>$B1223="Arribado"</formula>
    </cfRule>
    <cfRule type="expression" dxfId="2302" priority="39204">
      <formula>$B1223="Liberado"</formula>
    </cfRule>
    <cfRule type="expression" dxfId="2301" priority="39205">
      <formula>$B1223="Descargado"</formula>
    </cfRule>
    <cfRule type="expression" dxfId="2300" priority="39206">
      <formula>$B1223="Frontera"</formula>
    </cfRule>
    <cfRule type="expression" dxfId="2295" priority="39211">
      <formula>$B1223="Arribado"</formula>
    </cfRule>
    <cfRule type="expression" dxfId="2298" priority="39208">
      <formula>$B1223="Cancelado"</formula>
    </cfRule>
    <cfRule type="expression" dxfId="2" priority="39209">
      <formula>$B1223="Confirmado"</formula>
    </cfRule>
    <cfRule type="expression" dxfId="2296" priority="39210">
      <formula>$B1223="Solicitado"</formula>
    </cfRule>
    <cfRule type="expression" dxfId="2302" priority="39180">
      <formula>$B1223="Liberado"</formula>
    </cfRule>
    <cfRule type="expression" dxfId="2301" priority="39181">
      <formula>$B1223="Descargado"</formula>
    </cfRule>
    <cfRule type="expression" dxfId="2300" priority="39182">
      <formula>$B1223="Frontera"</formula>
    </cfRule>
    <cfRule type="expression" dxfId="2299" priority="39183">
      <formula>$B1223="Cargado"</formula>
    </cfRule>
    <cfRule type="expression" dxfId="2298" priority="39184">
      <formula>$B1223="Cancelado"</formula>
    </cfRule>
    <cfRule type="expression" dxfId="2" priority="39185">
      <formula>$B1223="Confirmado"</formula>
    </cfRule>
    <cfRule type="expression" dxfId="2296" priority="39186">
      <formula>$B1223="Solicitado"</formula>
    </cfRule>
    <cfRule type="expression" dxfId="2295" priority="39187">
      <formula>$B1223="Arribado"</formula>
    </cfRule>
    <cfRule type="expression" dxfId="2302" priority="39188">
      <formula>$B1223="Liberado"</formula>
    </cfRule>
    <cfRule type="expression" dxfId="2301" priority="39189">
      <formula>$B1223="Descargado"</formula>
    </cfRule>
    <cfRule type="expression" dxfId="2300" priority="39190">
      <formula>$B1223="Frontera"</formula>
    </cfRule>
    <cfRule type="expression" dxfId="2299" priority="39191">
      <formula>$B1223="Cargado"</formula>
    </cfRule>
    <cfRule type="expression" dxfId="2298" priority="39192">
      <formula>$B1223="Cancelado"</formula>
    </cfRule>
    <cfRule type="expression" dxfId="2" priority="39193">
      <formula>$B1223="Confirmado"</formula>
    </cfRule>
    <cfRule type="expression" dxfId="2296" priority="39194">
      <formula>$B1223="Solicitado"</formula>
    </cfRule>
    <cfRule type="expression" dxfId="2295" priority="39195">
      <formula>$B1223="Arribado"</formula>
    </cfRule>
    <cfRule type="expression" dxfId="2302" priority="39196">
      <formula>$B1223="Liberado"</formula>
    </cfRule>
    <cfRule type="expression" dxfId="2301" priority="39197">
      <formula>$B1223="Descargado"</formula>
    </cfRule>
    <cfRule type="expression" dxfId="2300" priority="39198">
      <formula>$B1223="Frontera"</formula>
    </cfRule>
    <cfRule type="expression" dxfId="2299" priority="39199">
      <formula>$B1223="Cargado"</formula>
    </cfRule>
    <cfRule type="expression" dxfId="2298" priority="39200">
      <formula>$B1223="Cancelado"</formula>
    </cfRule>
    <cfRule type="expression" dxfId="2" priority="39201">
      <formula>$B1223="Confirmado"</formula>
    </cfRule>
    <cfRule type="expression" dxfId="2296" priority="39202">
      <formula>$B1223="Solicitado"</formula>
    </cfRule>
  </conditionalFormatting>
  <conditionalFormatting sqref="H1226">
    <cfRule type="expression" dxfId="2296" priority="52674">
      <formula>$B1226="Solicitado"</formula>
    </cfRule>
    <cfRule type="expression" dxfId="2" priority="52673">
      <formula>$B1226="Confirmado"</formula>
    </cfRule>
    <cfRule type="expression" dxfId="2298" priority="52672">
      <formula>$B1226="Cancelado"</formula>
    </cfRule>
    <cfRule type="expression" dxfId="2299" priority="52671">
      <formula>$B1226="Cargado"</formula>
    </cfRule>
    <cfRule type="expression" dxfId="2300" priority="52670">
      <formula>$B1226="Frontera"</formula>
    </cfRule>
    <cfRule type="expression" dxfId="2301" priority="52669">
      <formula>$B1226="Descargado"</formula>
    </cfRule>
    <cfRule type="expression" dxfId="2302" priority="52668">
      <formula>$B1226="Liberado"</formula>
    </cfRule>
    <cfRule type="expression" dxfId="2298" priority="52696">
      <formula>$B1226="Cancelado"</formula>
    </cfRule>
    <cfRule type="expression" dxfId="2295" priority="52675">
      <formula>$B1226="Arribado"</formula>
    </cfRule>
    <cfRule type="expression" dxfId="2" priority="52697">
      <formula>$B1226="Confirmado"</formula>
    </cfRule>
    <cfRule type="expression" dxfId="2296" priority="52698">
      <formula>$B1226="Solicitado"</formula>
    </cfRule>
    <cfRule type="expression" dxfId="2295" priority="52699">
      <formula>$B1226="Arribado"</formula>
    </cfRule>
    <cfRule type="expression" dxfId="2301" priority="52685">
      <formula>$B1226="Descargado"</formula>
    </cfRule>
    <cfRule type="expression" dxfId="2300" priority="52686">
      <formula>$B1226="Frontera"</formula>
    </cfRule>
    <cfRule type="expression" dxfId="2299" priority="52687">
      <formula>$B1226="Cargado"</formula>
    </cfRule>
    <cfRule type="expression" dxfId="2298" priority="52688">
      <formula>$B1226="Cancelado"</formula>
    </cfRule>
    <cfRule type="expression" dxfId="2" priority="52689">
      <formula>$B1226="Confirmado"</formula>
    </cfRule>
    <cfRule type="expression" dxfId="2296" priority="52690">
      <formula>$B1226="Solicitado"</formula>
    </cfRule>
    <cfRule type="expression" dxfId="2299" priority="52679">
      <formula>$B1226="Cargado"</formula>
    </cfRule>
    <cfRule type="expression" dxfId="2302" priority="52692">
      <formula>$B1226="Liberado"</formula>
    </cfRule>
    <cfRule type="expression" dxfId="2301" priority="52693">
      <formula>$B1226="Descargado"</formula>
    </cfRule>
    <cfRule type="expression" dxfId="2300" priority="52694">
      <formula>$B1226="Frontera"</formula>
    </cfRule>
    <cfRule type="expression" dxfId="2299" priority="52695">
      <formula>$B1226="Cargado"</formula>
    </cfRule>
    <cfRule type="expression" dxfId="2295" priority="52691">
      <formula>$B1226="Arribado"</formula>
    </cfRule>
    <cfRule type="expression" dxfId="2302" priority="52676">
      <formula>$B1226="Liberado"</formula>
    </cfRule>
    <cfRule type="expression" dxfId="2301" priority="52677">
      <formula>$B1226="Descargado"</formula>
    </cfRule>
    <cfRule type="expression" dxfId="2300" priority="52678">
      <formula>$B1226="Frontera"</formula>
    </cfRule>
    <cfRule type="expression" dxfId="2298" priority="52680">
      <formula>$B1226="Cancelado"</formula>
    </cfRule>
    <cfRule type="expression" dxfId="2" priority="52681">
      <formula>$B1226="Confirmado"</formula>
    </cfRule>
    <cfRule type="expression" dxfId="2296" priority="52682">
      <formula>$B1226="Solicitado"</formula>
    </cfRule>
    <cfRule type="expression" dxfId="2295" priority="52683">
      <formula>$B1226="Arribado"</formula>
    </cfRule>
    <cfRule type="expression" dxfId="2302" priority="52684">
      <formula>$B1226="Liberado"</formula>
    </cfRule>
  </conditionalFormatting>
  <conditionalFormatting sqref="I34">
    <cfRule type="expression" dxfId="2300" priority="75015">
      <formula>$B34="Frontera"</formula>
    </cfRule>
    <cfRule type="expression" dxfId="2301" priority="75014">
      <formula>$B34="Descargado"</formula>
    </cfRule>
    <cfRule type="expression" dxfId="2296" priority="75019">
      <formula>$B34="Solicitado"</formula>
    </cfRule>
    <cfRule type="expression" dxfId="2295" priority="75020">
      <formula>$B34="Arribado"</formula>
    </cfRule>
    <cfRule type="expression" dxfId="2298" priority="75017">
      <formula>$B34="Cancelado"</formula>
    </cfRule>
    <cfRule type="expression" dxfId="2" priority="75018">
      <formula>$B34="Confirmado"</formula>
    </cfRule>
    <cfRule type="expression" dxfId="2299" priority="75016">
      <formula>$B34="Cargado"</formula>
    </cfRule>
  </conditionalFormatting>
  <conditionalFormatting sqref="I36">
    <cfRule type="expression" dxfId="2295" priority="73019">
      <formula>$B36="Arribado"</formula>
    </cfRule>
    <cfRule type="expression" dxfId="2296" priority="73018">
      <formula>$B36="Solicitado"</formula>
    </cfRule>
    <cfRule type="expression" dxfId="2" priority="73017">
      <formula>$B36="Confirmado"</formula>
    </cfRule>
    <cfRule type="expression" dxfId="2298" priority="73016">
      <formula>$B36="Cancelado"</formula>
    </cfRule>
    <cfRule type="expression" dxfId="2300" priority="73014">
      <formula>$B36="Frontera"</formula>
    </cfRule>
    <cfRule type="expression" dxfId="2301" priority="73013">
      <formula>$B36="Descargado"</formula>
    </cfRule>
    <cfRule type="expression" dxfId="2299" priority="73015">
      <formula>$B36="Cargado"</formula>
    </cfRule>
  </conditionalFormatting>
  <conditionalFormatting sqref="I51">
    <cfRule type="expression" dxfId="2299" priority="71159">
      <formula>$B51="Cargado"</formula>
    </cfRule>
    <cfRule type="expression" dxfId="2298" priority="71160">
      <formula>$B51="Cancelado"</formula>
    </cfRule>
    <cfRule type="expression" dxfId="2296" priority="71162">
      <formula>$B51="Solicitado"</formula>
    </cfRule>
    <cfRule type="expression" dxfId="2295" priority="71163">
      <formula>$B51="Arribado"</formula>
    </cfRule>
    <cfRule type="expression" dxfId="2301" priority="71197">
      <formula>$B51="Descargado"</formula>
    </cfRule>
    <cfRule type="expression" dxfId="2300" priority="71198">
      <formula>$B51="Frontera"</formula>
    </cfRule>
    <cfRule type="expression" dxfId="2299" priority="71199">
      <formula>$B51="Cargado"</formula>
    </cfRule>
    <cfRule type="expression" dxfId="2298" priority="71200">
      <formula>$B51="Cancelado"</formula>
    </cfRule>
    <cfRule type="expression" dxfId="2" priority="71201">
      <formula>$B51="Confirmado"</formula>
    </cfRule>
    <cfRule type="expression" dxfId="2296" priority="71202">
      <formula>$B51="Solicitado"</formula>
    </cfRule>
    <cfRule type="expression" dxfId="2295" priority="71203">
      <formula>$B51="Arribado"</formula>
    </cfRule>
    <cfRule type="expression" dxfId="2" priority="71161">
      <formula>$B51="Confirmado"</formula>
    </cfRule>
    <cfRule type="expression" dxfId="2301" priority="71157">
      <formula>$B51="Descargado"</formula>
    </cfRule>
    <cfRule type="expression" dxfId="2300" priority="71158">
      <formula>$B51="Frontera"</formula>
    </cfRule>
  </conditionalFormatting>
  <conditionalFormatting sqref="I52:I58">
    <cfRule type="expression" dxfId="2300" priority="71102">
      <formula>$B52="Frontera"</formula>
    </cfRule>
    <cfRule type="expression" dxfId="2301" priority="71061">
      <formula>$B52="Descargado"</formula>
    </cfRule>
    <cfRule type="expression" dxfId="2300" priority="71062">
      <formula>$B52="Frontera"</formula>
    </cfRule>
    <cfRule type="expression" dxfId="2299" priority="71063">
      <formula>$B52="Cargado"</formula>
    </cfRule>
    <cfRule type="expression" dxfId="2298" priority="71064">
      <formula>$B52="Cancelado"</formula>
    </cfRule>
    <cfRule type="expression" dxfId="2" priority="71065">
      <formula>$B52="Confirmado"</formula>
    </cfRule>
    <cfRule type="expression" dxfId="2296" priority="71066">
      <formula>$B52="Solicitado"</formula>
    </cfRule>
    <cfRule type="expression" dxfId="2302" priority="71100">
      <formula>$B52="Liberado"</formula>
    </cfRule>
    <cfRule type="expression" dxfId="2301" priority="71101">
      <formula>$B52="Descargado"</formula>
    </cfRule>
    <cfRule type="expression" dxfId="2299" priority="71103">
      <formula>$B52="Cargado"</formula>
    </cfRule>
    <cfRule type="expression" dxfId="2298" priority="71104">
      <formula>$B52="Cancelado"</formula>
    </cfRule>
    <cfRule type="expression" dxfId="2" priority="71105">
      <formula>$B52="Confirmado"</formula>
    </cfRule>
    <cfRule type="expression" dxfId="2296" priority="71106">
      <formula>$B52="Solicitado"</formula>
    </cfRule>
    <cfRule type="expression" dxfId="2295" priority="71107">
      <formula>$B52="Arribado"</formula>
    </cfRule>
    <cfRule type="expression" dxfId="2295" priority="71067">
      <formula>$B52="Arribado"</formula>
    </cfRule>
  </conditionalFormatting>
  <conditionalFormatting sqref="I59">
    <cfRule type="expression" dxfId="2296" priority="70970">
      <formula>$B59="Solicitado"</formula>
    </cfRule>
    <cfRule type="expression" dxfId="2295" priority="70971">
      <formula>$B59="Arribado"</formula>
    </cfRule>
    <cfRule type="expression" dxfId="2301" priority="70997">
      <formula>$B59="Descargado"</formula>
    </cfRule>
    <cfRule type="expression" dxfId="2300" priority="70998">
      <formula>$B59="Frontera"</formula>
    </cfRule>
    <cfRule type="expression" dxfId="2299" priority="70999">
      <formula>$B59="Cargado"</formula>
    </cfRule>
    <cfRule type="expression" dxfId="2298" priority="71000">
      <formula>$B59="Cancelado"</formula>
    </cfRule>
    <cfRule type="expression" dxfId="2" priority="71001">
      <formula>$B59="Confirmado"</formula>
    </cfRule>
    <cfRule type="expression" dxfId="2296" priority="71002">
      <formula>$B59="Solicitado"</formula>
    </cfRule>
    <cfRule type="expression" dxfId="2298" priority="70968">
      <formula>$B59="Cancelado"</formula>
    </cfRule>
    <cfRule type="expression" dxfId="2295" priority="71003">
      <formula>$B59="Arribado"</formula>
    </cfRule>
    <cfRule type="expression" dxfId="2" priority="70969">
      <formula>$B59="Confirmado"</formula>
    </cfRule>
    <cfRule type="expression" dxfId="2299" priority="70967">
      <formula>$B59="Cargado"</formula>
    </cfRule>
    <cfRule type="expression" dxfId="2300" priority="70966">
      <formula>$B59="Frontera"</formula>
    </cfRule>
    <cfRule type="expression" dxfId="2301" priority="70965">
      <formula>$B59="Descargado"</formula>
    </cfRule>
  </conditionalFormatting>
  <conditionalFormatting sqref="I60">
    <cfRule type="expression" dxfId="2299" priority="72735">
      <formula>$B60="Cargado"</formula>
    </cfRule>
    <cfRule type="expression" dxfId="2300" priority="72734">
      <formula>$B60="Frontera"</formula>
    </cfRule>
    <cfRule type="expression" dxfId="2301" priority="72733">
      <formula>$B60="Descargado"</formula>
    </cfRule>
    <cfRule type="expression" dxfId="2295" priority="72531">
      <formula>$B60="Arribado"</formula>
    </cfRule>
    <cfRule type="expression" dxfId="2296" priority="72530">
      <formula>$B60="Solicitado"</formula>
    </cfRule>
    <cfRule type="expression" dxfId="2" priority="72529">
      <formula>$B60="Confirmado"</formula>
    </cfRule>
    <cfRule type="expression" dxfId="2298" priority="72528">
      <formula>$B60="Cancelado"</formula>
    </cfRule>
    <cfRule type="expression" dxfId="2" priority="72737">
      <formula>$B60="Confirmado"</formula>
    </cfRule>
    <cfRule type="expression" dxfId="2301" priority="72525">
      <formula>$B60="Descargado"</formula>
    </cfRule>
    <cfRule type="expression" dxfId="2300" priority="72526">
      <formula>$B60="Frontera"</formula>
    </cfRule>
    <cfRule type="expression" dxfId="2299" priority="72527">
      <formula>$B60="Cargado"</formula>
    </cfRule>
    <cfRule type="expression" dxfId="2295" priority="72739">
      <formula>$B60="Arribado"</formula>
    </cfRule>
    <cfRule type="expression" dxfId="2296" priority="72738">
      <formula>$B60="Solicitado"</formula>
    </cfRule>
    <cfRule type="expression" dxfId="2298" priority="72736">
      <formula>$B60="Cancelado"</formula>
    </cfRule>
  </conditionalFormatting>
  <conditionalFormatting sqref="I61">
    <cfRule type="expression" dxfId="2296" priority="70770">
      <formula>$B61="Solicitado"</formula>
    </cfRule>
    <cfRule type="expression" dxfId="2301" priority="70765">
      <formula>$B61="Descargado"</formula>
    </cfRule>
    <cfRule type="expression" dxfId="2300" priority="70766">
      <formula>$B61="Frontera"</formula>
    </cfRule>
    <cfRule type="expression" dxfId="2299" priority="70767">
      <formula>$B61="Cargado"</formula>
    </cfRule>
    <cfRule type="expression" dxfId="2298" priority="70768">
      <formula>$B61="Cancelado"</formula>
    </cfRule>
    <cfRule type="expression" dxfId="2" priority="70769">
      <formula>$B61="Confirmado"</formula>
    </cfRule>
    <cfRule type="expression" dxfId="2295" priority="70771">
      <formula>$B61="Arribado"</formula>
    </cfRule>
    <cfRule type="expression" dxfId="2301" priority="70781">
      <formula>$B61="Descargado"</formula>
    </cfRule>
    <cfRule type="expression" dxfId="2300" priority="70782">
      <formula>$B61="Frontera"</formula>
    </cfRule>
    <cfRule type="expression" dxfId="2299" priority="70783">
      <formula>$B61="Cargado"</formula>
    </cfRule>
    <cfRule type="expression" dxfId="2298" priority="70784">
      <formula>$B61="Cancelado"</formula>
    </cfRule>
    <cfRule type="expression" dxfId="2" priority="70785">
      <formula>$B61="Confirmado"</formula>
    </cfRule>
    <cfRule type="expression" dxfId="2296" priority="70786">
      <formula>$B61="Solicitado"</formula>
    </cfRule>
    <cfRule type="expression" dxfId="2295" priority="70787">
      <formula>$B61="Arribado"</formula>
    </cfRule>
  </conditionalFormatting>
  <conditionalFormatting sqref="I62:I67">
    <cfRule type="expression" dxfId="2298" priority="70832">
      <formula>$B62="Cancelado"</formula>
    </cfRule>
    <cfRule type="expression" dxfId="2300" priority="70830">
      <formula>$B62="Frontera"</formula>
    </cfRule>
    <cfRule type="expression" dxfId="2295" priority="70835">
      <formula>$B62="Arribado"</formula>
    </cfRule>
    <cfRule type="expression" dxfId="2296" priority="70834">
      <formula>$B62="Solicitado"</formula>
    </cfRule>
    <cfRule type="expression" dxfId="2" priority="70833">
      <formula>$B62="Confirmado"</formula>
    </cfRule>
    <cfRule type="expression" dxfId="2299" priority="70831">
      <formula>$B62="Cargado"</formula>
    </cfRule>
    <cfRule type="expression" dxfId="2301" priority="70829">
      <formula>$B62="Descargado"</formula>
    </cfRule>
  </conditionalFormatting>
  <conditionalFormatting sqref="I68:I70">
    <cfRule type="expression" dxfId="2296" priority="70706">
      <formula>$B68="Solicitado"</formula>
    </cfRule>
    <cfRule type="expression" dxfId="2295" priority="70707">
      <formula>$B68="Arribado"</formula>
    </cfRule>
    <cfRule type="expression" dxfId="2" priority="70705">
      <formula>$B68="Confirmado"</formula>
    </cfRule>
    <cfRule type="expression" dxfId="2301" priority="70701">
      <formula>$B68="Descargado"</formula>
    </cfRule>
    <cfRule type="expression" dxfId="2300" priority="70702">
      <formula>$B68="Frontera"</formula>
    </cfRule>
    <cfRule type="expression" dxfId="2299" priority="70703">
      <formula>$B68="Cargado"</formula>
    </cfRule>
    <cfRule type="expression" dxfId="2298" priority="70704">
      <formula>$B68="Cancelado"</formula>
    </cfRule>
  </conditionalFormatting>
  <conditionalFormatting sqref="I68:I81">
    <cfRule type="expression" dxfId="2302" priority="70268">
      <formula>$B68="Liberado"</formula>
    </cfRule>
  </conditionalFormatting>
  <conditionalFormatting sqref="I71">
    <cfRule type="expression" dxfId="2295" priority="70635">
      <formula>$B71="Arribado"</formula>
    </cfRule>
    <cfRule type="expression" dxfId="2301" priority="70629">
      <formula>$B71="Descargado"</formula>
    </cfRule>
    <cfRule type="expression" dxfId="2300" priority="70630">
      <formula>$B71="Frontera"</formula>
    </cfRule>
    <cfRule type="expression" dxfId="2299" priority="70631">
      <formula>$B71="Cargado"</formula>
    </cfRule>
    <cfRule type="expression" dxfId="2298" priority="70632">
      <formula>$B71="Cancelado"</formula>
    </cfRule>
    <cfRule type="expression" dxfId="2" priority="70633">
      <formula>$B71="Confirmado"</formula>
    </cfRule>
    <cfRule type="expression" dxfId="2296" priority="70634">
      <formula>$B71="Solicitado"</formula>
    </cfRule>
  </conditionalFormatting>
  <conditionalFormatting sqref="I72:I76">
    <cfRule type="expression" dxfId="2298" priority="70560">
      <formula>$B72="Cancelado"</formula>
    </cfRule>
    <cfRule type="expression" dxfId="2299" priority="70559">
      <formula>$B72="Cargado"</formula>
    </cfRule>
    <cfRule type="expression" dxfId="2" priority="70561">
      <formula>$B72="Confirmado"</formula>
    </cfRule>
    <cfRule type="expression" dxfId="2295" priority="70563">
      <formula>$B72="Arribado"</formula>
    </cfRule>
    <cfRule type="expression" dxfId="2296" priority="70562">
      <formula>$B72="Solicitado"</formula>
    </cfRule>
    <cfRule type="expression" dxfId="2300" priority="70558">
      <formula>$B72="Frontera"</formula>
    </cfRule>
    <cfRule type="expression" dxfId="2301" priority="70557">
      <formula>$B72="Descargado"</formula>
    </cfRule>
  </conditionalFormatting>
  <conditionalFormatting sqref="I77">
    <cfRule type="expression" dxfId="2" priority="70489">
      <formula>$B77="Confirmado"</formula>
    </cfRule>
    <cfRule type="expression" dxfId="2298" priority="70488">
      <formula>$B77="Cancelado"</formula>
    </cfRule>
    <cfRule type="expression" dxfId="2299" priority="70487">
      <formula>$B77="Cargado"</formula>
    </cfRule>
    <cfRule type="expression" dxfId="2300" priority="70486">
      <formula>$B77="Frontera"</formula>
    </cfRule>
    <cfRule type="expression" dxfId="2301" priority="70485">
      <formula>$B77="Descargado"</formula>
    </cfRule>
    <cfRule type="expression" dxfId="2295" priority="70491">
      <formula>$B77="Arribado"</formula>
    </cfRule>
    <cfRule type="expression" dxfId="2296" priority="70490">
      <formula>$B77="Solicitado"</formula>
    </cfRule>
  </conditionalFormatting>
  <conditionalFormatting sqref="I78:I79">
    <cfRule type="expression" dxfId="2300" priority="70342">
      <formula>$B78="Frontera"</formula>
    </cfRule>
    <cfRule type="expression" dxfId="2299" priority="70343">
      <formula>$B78="Cargado"</formula>
    </cfRule>
    <cfRule type="expression" dxfId="2301" priority="70341">
      <formula>$B78="Descargado"</formula>
    </cfRule>
    <cfRule type="expression" dxfId="2298" priority="70344">
      <formula>$B78="Cancelado"</formula>
    </cfRule>
    <cfRule type="expression" dxfId="2" priority="70345">
      <formula>$B78="Confirmado"</formula>
    </cfRule>
    <cfRule type="expression" dxfId="2296" priority="70346">
      <formula>$B78="Solicitado"</formula>
    </cfRule>
    <cfRule type="expression" dxfId="2295" priority="70347">
      <formula>$B78="Arribado"</formula>
    </cfRule>
  </conditionalFormatting>
  <conditionalFormatting sqref="I80:I81">
    <cfRule type="expression" dxfId="2296" priority="70274">
      <formula>$B80="Solicitado"</formula>
    </cfRule>
    <cfRule type="expression" dxfId="2301" priority="70269">
      <formula>$B80="Descargado"</formula>
    </cfRule>
    <cfRule type="expression" dxfId="2300" priority="70270">
      <formula>$B80="Frontera"</formula>
    </cfRule>
    <cfRule type="expression" dxfId="2299" priority="70271">
      <formula>$B80="Cargado"</formula>
    </cfRule>
    <cfRule type="expression" dxfId="2298" priority="70272">
      <formula>$B80="Cancelado"</formula>
    </cfRule>
    <cfRule type="expression" dxfId="2" priority="70273">
      <formula>$B80="Confirmado"</formula>
    </cfRule>
    <cfRule type="expression" dxfId="2295" priority="70275">
      <formula>$B80="Arribado"</formula>
    </cfRule>
  </conditionalFormatting>
  <conditionalFormatting sqref="I82">
    <cfRule type="expression" dxfId="2300" priority="70414">
      <formula>$B82="Frontera"</formula>
    </cfRule>
    <cfRule type="expression" dxfId="2299" priority="70415">
      <formula>$B82="Cargado"</formula>
    </cfRule>
    <cfRule type="expression" dxfId="2295" priority="70419">
      <formula>$B82="Arribado"</formula>
    </cfRule>
    <cfRule type="expression" dxfId="2296" priority="70418">
      <formula>$B82="Solicitado"</formula>
    </cfRule>
    <cfRule type="expression" dxfId="2301" priority="70413">
      <formula>$B82="Descargado"</formula>
    </cfRule>
    <cfRule type="expression" dxfId="2298" priority="70416">
      <formula>$B82="Cancelado"</formula>
    </cfRule>
    <cfRule type="expression" dxfId="2" priority="70417">
      <formula>$B82="Confirmado"</formula>
    </cfRule>
  </conditionalFormatting>
  <conditionalFormatting sqref="I83">
    <cfRule type="expression" dxfId="2295" priority="70203">
      <formula>$B83="Arribado"</formula>
    </cfRule>
    <cfRule type="expression" dxfId="2300" priority="70198">
      <formula>$B83="Frontera"</formula>
    </cfRule>
    <cfRule type="expression" dxfId="2301" priority="70197">
      <formula>$B83="Descargado"</formula>
    </cfRule>
    <cfRule type="expression" dxfId="2" priority="70201">
      <formula>$B83="Confirmado"</formula>
    </cfRule>
    <cfRule type="expression" dxfId="2296" priority="70202">
      <formula>$B83="Solicitado"</formula>
    </cfRule>
    <cfRule type="expression" dxfId="2299" priority="70199">
      <formula>$B83="Cargado"</formula>
    </cfRule>
    <cfRule type="expression" dxfId="2298" priority="70200">
      <formula>$B83="Cancelado"</formula>
    </cfRule>
  </conditionalFormatting>
  <conditionalFormatting sqref="I84:I93">
    <cfRule type="expression" dxfId="2299" priority="70127">
      <formula>$B84="Cargado"</formula>
    </cfRule>
    <cfRule type="expression" dxfId="2298" priority="70128">
      <formula>$B84="Cancelado"</formula>
    </cfRule>
    <cfRule type="expression" dxfId="2" priority="70129">
      <formula>$B84="Confirmado"</formula>
    </cfRule>
    <cfRule type="expression" dxfId="2296" priority="70130">
      <formula>$B84="Solicitado"</formula>
    </cfRule>
    <cfRule type="expression" dxfId="2295" priority="70131">
      <formula>$B84="Arribado"</formula>
    </cfRule>
    <cfRule type="expression" dxfId="2300" priority="70126">
      <formula>$B84="Frontera"</formula>
    </cfRule>
    <cfRule type="expression" dxfId="2301" priority="70125">
      <formula>$B84="Descargado"</formula>
    </cfRule>
  </conditionalFormatting>
  <conditionalFormatting sqref="I94">
    <cfRule type="expression" dxfId="2" priority="70049">
      <formula>$B94="Confirmado"</formula>
    </cfRule>
    <cfRule type="expression" dxfId="2296" priority="70050">
      <formula>$B94="Solicitado"</formula>
    </cfRule>
    <cfRule type="expression" dxfId="2295" priority="70051">
      <formula>$B94="Arribado"</formula>
    </cfRule>
    <cfRule type="expression" dxfId="2300" priority="70046">
      <formula>$B94="Frontera"</formula>
    </cfRule>
    <cfRule type="expression" dxfId="2299" priority="70047">
      <formula>$B94="Cargado"</formula>
    </cfRule>
    <cfRule type="expression" dxfId="2298" priority="70048">
      <formula>$B94="Cancelado"</formula>
    </cfRule>
    <cfRule type="expression" dxfId="2301" priority="70045">
      <formula>$B94="Descargado"</formula>
    </cfRule>
  </conditionalFormatting>
  <conditionalFormatting sqref="I104:I107">
    <cfRule type="expression" dxfId="2298" priority="69976">
      <formula>$B104="Cancelado"</formula>
    </cfRule>
    <cfRule type="expression" dxfId="2301" priority="69973">
      <formula>$B104="Descargado"</formula>
    </cfRule>
    <cfRule type="expression" dxfId="2295" priority="69979">
      <formula>$B104="Arribado"</formula>
    </cfRule>
    <cfRule type="expression" dxfId="2300" priority="69974">
      <formula>$B104="Frontera"</formula>
    </cfRule>
    <cfRule type="expression" dxfId="2299" priority="69975">
      <formula>$B104="Cargado"</formula>
    </cfRule>
    <cfRule type="expression" dxfId="2" priority="69977">
      <formula>$B104="Confirmado"</formula>
    </cfRule>
    <cfRule type="expression" dxfId="2296" priority="69978">
      <formula>$B104="Solicitado"</formula>
    </cfRule>
  </conditionalFormatting>
  <conditionalFormatting sqref="I108">
    <cfRule type="expression" dxfId="2299" priority="69751">
      <formula>$B108="Cargado"</formula>
    </cfRule>
    <cfRule type="expression" dxfId="2298" priority="69752">
      <formula>$B108="Cancelado"</formula>
    </cfRule>
    <cfRule type="expression" dxfId="2301" priority="69749">
      <formula>$B108="Descargado"</formula>
    </cfRule>
    <cfRule type="expression" dxfId="2300" priority="69750">
      <formula>$B108="Frontera"</formula>
    </cfRule>
    <cfRule type="expression" dxfId="2295" priority="69755">
      <formula>$B108="Arribado"</formula>
    </cfRule>
    <cfRule type="expression" dxfId="2296" priority="69754">
      <formula>$B108="Solicitado"</formula>
    </cfRule>
    <cfRule type="expression" dxfId="2" priority="69753">
      <formula>$B108="Confirmado"</formula>
    </cfRule>
  </conditionalFormatting>
  <conditionalFormatting sqref="I109:I121">
    <cfRule type="expression" dxfId="2299" priority="69679">
      <formula>$B109="Cargado"</formula>
    </cfRule>
    <cfRule type="expression" dxfId="2300" priority="69678">
      <formula>$B109="Frontera"</formula>
    </cfRule>
    <cfRule type="expression" dxfId="2295" priority="69683">
      <formula>$B109="Arribado"</formula>
    </cfRule>
    <cfRule type="expression" dxfId="2301" priority="69677">
      <formula>$B109="Descargado"</formula>
    </cfRule>
    <cfRule type="expression" dxfId="2296" priority="69682">
      <formula>$B109="Solicitado"</formula>
    </cfRule>
    <cfRule type="expression" dxfId="2" priority="69681">
      <formula>$B109="Confirmado"</formula>
    </cfRule>
    <cfRule type="expression" dxfId="2298" priority="69680">
      <formula>$B109="Cancelado"</formula>
    </cfRule>
  </conditionalFormatting>
  <conditionalFormatting sqref="I122">
    <cfRule type="expression" dxfId="2299" priority="69583">
      <formula>$B122="Cargado"</formula>
    </cfRule>
    <cfRule type="expression" dxfId="2300" priority="69582">
      <formula>$B122="Frontera"</formula>
    </cfRule>
    <cfRule type="expression" dxfId="2301" priority="69581">
      <formula>$B122="Descargado"</formula>
    </cfRule>
    <cfRule type="expression" dxfId="2295" priority="69587">
      <formula>$B122="Arribado"</formula>
    </cfRule>
    <cfRule type="expression" dxfId="2296" priority="69586">
      <formula>$B122="Solicitado"</formula>
    </cfRule>
    <cfRule type="expression" dxfId="2" priority="69585">
      <formula>$B122="Confirmado"</formula>
    </cfRule>
    <cfRule type="expression" dxfId="2298" priority="69584">
      <formula>$B122="Cancelado"</formula>
    </cfRule>
  </conditionalFormatting>
  <conditionalFormatting sqref="I123:I134">
    <cfRule type="expression" dxfId="2298" priority="69512">
      <formula>$B123="Cancelado"</formula>
    </cfRule>
    <cfRule type="expression" dxfId="2" priority="69513">
      <formula>$B123="Confirmado"</formula>
    </cfRule>
    <cfRule type="expression" dxfId="2296" priority="69514">
      <formula>$B123="Solicitado"</formula>
    </cfRule>
    <cfRule type="expression" dxfId="2295" priority="69515">
      <formula>$B123="Arribado"</formula>
    </cfRule>
    <cfRule type="expression" dxfId="2299" priority="69511">
      <formula>$B123="Cargado"</formula>
    </cfRule>
    <cfRule type="expression" dxfId="2300" priority="69510">
      <formula>$B123="Frontera"</formula>
    </cfRule>
    <cfRule type="expression" dxfId="2301" priority="69509">
      <formula>$B123="Descargado"</formula>
    </cfRule>
  </conditionalFormatting>
  <conditionalFormatting sqref="I301">
    <cfRule type="expression" dxfId="2301" priority="68517">
      <formula>$B301="Descargado"</formula>
    </cfRule>
    <cfRule type="expression" dxfId="2298" priority="68520">
      <formula>$B301="Cancelado"</formula>
    </cfRule>
    <cfRule type="expression" dxfId="2299" priority="68519">
      <formula>$B301="Cargado"</formula>
    </cfRule>
    <cfRule type="expression" dxfId="2300" priority="68518">
      <formula>$B301="Frontera"</formula>
    </cfRule>
    <cfRule type="expression" dxfId="2296" priority="68522">
      <formula>$B301="Solicitado"</formula>
    </cfRule>
    <cfRule type="expression" dxfId="2295" priority="68523">
      <formula>$B301="Arribado"</formula>
    </cfRule>
    <cfRule type="expression" dxfId="2" priority="68521">
      <formula>$B301="Confirmado"</formula>
    </cfRule>
  </conditionalFormatting>
  <conditionalFormatting sqref="I313">
    <cfRule type="expression" dxfId="2298" priority="68408">
      <formula>$B313="Cancelado"</formula>
    </cfRule>
    <cfRule type="expression" dxfId="2299" priority="68407">
      <formula>$B313="Cargado"</formula>
    </cfRule>
    <cfRule type="expression" dxfId="2301" priority="68405">
      <formula>$B313="Descargado"</formula>
    </cfRule>
    <cfRule type="expression" dxfId="2300" priority="68406">
      <formula>$B313="Frontera"</formula>
    </cfRule>
    <cfRule type="expression" dxfId="2295" priority="68411">
      <formula>$B313="Arribado"</formula>
    </cfRule>
    <cfRule type="expression" dxfId="2296" priority="68410">
      <formula>$B313="Solicitado"</formula>
    </cfRule>
    <cfRule type="expression" dxfId="2" priority="68409">
      <formula>$B313="Confirmado"</formula>
    </cfRule>
  </conditionalFormatting>
  <conditionalFormatting sqref="I314:I318">
    <cfRule type="expression" dxfId="2" priority="68361">
      <formula>$B314="Confirmado"</formula>
    </cfRule>
    <cfRule type="expression" dxfId="2298" priority="68360">
      <formula>$B314="Cancelado"</formula>
    </cfRule>
    <cfRule type="expression" dxfId="2296" priority="68362">
      <formula>$B314="Solicitado"</formula>
    </cfRule>
    <cfRule type="expression" dxfId="2295" priority="68363">
      <formula>$B314="Arribado"</formula>
    </cfRule>
    <cfRule type="expression" dxfId="2301" priority="68357">
      <formula>$B314="Descargado"</formula>
    </cfRule>
    <cfRule type="expression" dxfId="2299" priority="68359">
      <formula>$B314="Cargado"</formula>
    </cfRule>
    <cfRule type="expression" dxfId="2300" priority="68358">
      <formula>$B314="Frontera"</formula>
    </cfRule>
  </conditionalFormatting>
  <conditionalFormatting sqref="I319">
    <cfRule type="expression" dxfId="2301" priority="68245">
      <formula>$B319="Descargado"</formula>
    </cfRule>
    <cfRule type="expression" dxfId="2295" priority="68251">
      <formula>$B319="Arribado"</formula>
    </cfRule>
    <cfRule type="expression" dxfId="2296" priority="68250">
      <formula>$B319="Solicitado"</formula>
    </cfRule>
    <cfRule type="expression" dxfId="2" priority="68249">
      <formula>$B319="Confirmado"</formula>
    </cfRule>
    <cfRule type="expression" dxfId="2298" priority="68248">
      <formula>$B319="Cancelado"</formula>
    </cfRule>
    <cfRule type="expression" dxfId="2299" priority="68247">
      <formula>$B319="Cargado"</formula>
    </cfRule>
    <cfRule type="expression" dxfId="2300" priority="68246">
      <formula>$B319="Frontera"</formula>
    </cfRule>
  </conditionalFormatting>
  <conditionalFormatting sqref="I320:I326">
    <cfRule type="expression" dxfId="2300" priority="68198">
      <formula>$B320="Frontera"</formula>
    </cfRule>
    <cfRule type="expression" dxfId="2299" priority="68199">
      <formula>$B320="Cargado"</formula>
    </cfRule>
    <cfRule type="expression" dxfId="2298" priority="68200">
      <formula>$B320="Cancelado"</formula>
    </cfRule>
    <cfRule type="expression" dxfId="2" priority="68201">
      <formula>$B320="Confirmado"</formula>
    </cfRule>
    <cfRule type="expression" dxfId="2296" priority="68202">
      <formula>$B320="Solicitado"</formula>
    </cfRule>
    <cfRule type="expression" dxfId="2295" priority="68203">
      <formula>$B320="Arribado"</formula>
    </cfRule>
    <cfRule type="expression" dxfId="2301" priority="68197">
      <formula>$B320="Descargado"</formula>
    </cfRule>
  </conditionalFormatting>
  <conditionalFormatting sqref="I327">
    <cfRule type="expression" dxfId="2301" priority="68053">
      <formula>$B327="Descargado"</formula>
    </cfRule>
    <cfRule type="expression" dxfId="2295" priority="68059">
      <formula>$B327="Arribado"</formula>
    </cfRule>
    <cfRule type="expression" dxfId="2300" priority="68054">
      <formula>$B327="Frontera"</formula>
    </cfRule>
    <cfRule type="expression" dxfId="2299" priority="68055">
      <formula>$B327="Cargado"</formula>
    </cfRule>
    <cfRule type="expression" dxfId="2298" priority="68056">
      <formula>$B327="Cancelado"</formula>
    </cfRule>
    <cfRule type="expression" dxfId="2" priority="68057">
      <formula>$B327="Confirmado"</formula>
    </cfRule>
    <cfRule type="expression" dxfId="2296" priority="68058">
      <formula>$B327="Solicitado"</formula>
    </cfRule>
  </conditionalFormatting>
  <conditionalFormatting sqref="I328">
    <cfRule type="expression" dxfId="2300" priority="67910">
      <formula>$B328="Frontera"</formula>
    </cfRule>
    <cfRule type="expression" dxfId="2295" priority="67915">
      <formula>$B328="Arribado"</formula>
    </cfRule>
    <cfRule type="expression" dxfId="2296" priority="67914">
      <formula>$B328="Solicitado"</formula>
    </cfRule>
    <cfRule type="expression" dxfId="2" priority="67913">
      <formula>$B328="Confirmado"</formula>
    </cfRule>
    <cfRule type="expression" dxfId="2298" priority="67912">
      <formula>$B328="Cancelado"</formula>
    </cfRule>
    <cfRule type="expression" dxfId="2299" priority="67911">
      <formula>$B328="Cargado"</formula>
    </cfRule>
    <cfRule type="expression" dxfId="2301" priority="67909">
      <formula>$B328="Descargado"</formula>
    </cfRule>
  </conditionalFormatting>
  <conditionalFormatting sqref="I329">
    <cfRule type="expression" dxfId="2301" priority="67957">
      <formula>$B329="Descargado"</formula>
    </cfRule>
    <cfRule type="expression" dxfId="2295" priority="67963">
      <formula>$B329="Arribado"</formula>
    </cfRule>
    <cfRule type="expression" dxfId="2300" priority="67958">
      <formula>$B329="Frontera"</formula>
    </cfRule>
    <cfRule type="expression" dxfId="2299" priority="67959">
      <formula>$B329="Cargado"</formula>
    </cfRule>
    <cfRule type="expression" dxfId="2298" priority="67960">
      <formula>$B329="Cancelado"</formula>
    </cfRule>
    <cfRule type="expression" dxfId="2" priority="67961">
      <formula>$B329="Confirmado"</formula>
    </cfRule>
    <cfRule type="expression" dxfId="2296" priority="67962">
      <formula>$B329="Solicitado"</formula>
    </cfRule>
  </conditionalFormatting>
  <conditionalFormatting sqref="I338">
    <cfRule type="expression" dxfId="2299" priority="67863">
      <formula>$B338="Cargado"</formula>
    </cfRule>
    <cfRule type="expression" dxfId="2295" priority="67867">
      <formula>$B338="Arribado"</formula>
    </cfRule>
    <cfRule type="expression" dxfId="2300" priority="67862">
      <formula>$B338="Frontera"</formula>
    </cfRule>
    <cfRule type="expression" dxfId="2301" priority="67861">
      <formula>$B338="Descargado"</formula>
    </cfRule>
    <cfRule type="expression" dxfId="2296" priority="67866">
      <formula>$B338="Solicitado"</formula>
    </cfRule>
    <cfRule type="expression" dxfId="2" priority="67865">
      <formula>$B338="Confirmado"</formula>
    </cfRule>
    <cfRule type="expression" dxfId="2298" priority="67864">
      <formula>$B338="Cancelado"</formula>
    </cfRule>
  </conditionalFormatting>
  <conditionalFormatting sqref="I339:I343">
    <cfRule type="expression" dxfId="2296" priority="67818">
      <formula>$B339="Solicitado"</formula>
    </cfRule>
    <cfRule type="expression" dxfId="2" priority="67817">
      <formula>$B339="Confirmado"</formula>
    </cfRule>
    <cfRule type="expression" dxfId="2298" priority="67816">
      <formula>$B339="Cancelado"</formula>
    </cfRule>
    <cfRule type="expression" dxfId="2299" priority="67815">
      <formula>$B339="Cargado"</formula>
    </cfRule>
    <cfRule type="expression" dxfId="2301" priority="67813">
      <formula>$B339="Descargado"</formula>
    </cfRule>
    <cfRule type="expression" dxfId="2295" priority="67819">
      <formula>$B339="Arribado"</formula>
    </cfRule>
    <cfRule type="expression" dxfId="2300" priority="67814">
      <formula>$B339="Frontera"</formula>
    </cfRule>
  </conditionalFormatting>
  <conditionalFormatting sqref="I344">
    <cfRule type="expression" dxfId="2298" priority="67752">
      <formula>$B344="Cancelado"</formula>
    </cfRule>
    <cfRule type="expression" dxfId="2295" priority="67755">
      <formula>$B344="Arribado"</formula>
    </cfRule>
    <cfRule type="expression" dxfId="2302" priority="67748">
      <formula>$B344="Liberado"</formula>
    </cfRule>
    <cfRule type="expression" dxfId="2301" priority="67749">
      <formula>$B344="Descargado"</formula>
    </cfRule>
    <cfRule type="expression" dxfId="2300" priority="67750">
      <formula>$B344="Frontera"</formula>
    </cfRule>
    <cfRule type="expression" dxfId="2299" priority="67751">
      <formula>$B344="Cargado"</formula>
    </cfRule>
    <cfRule type="expression" dxfId="2" priority="67753">
      <formula>$B344="Confirmado"</formula>
    </cfRule>
    <cfRule type="expression" dxfId="2296" priority="67754">
      <formula>$B344="Solicitado"</formula>
    </cfRule>
  </conditionalFormatting>
  <conditionalFormatting sqref="I345:I354">
    <cfRule type="expression" dxfId="2302" priority="67700">
      <formula>$B345="Liberado"</formula>
    </cfRule>
    <cfRule type="expression" dxfId="2299" priority="67703">
      <formula>$B345="Cargado"</formula>
    </cfRule>
    <cfRule type="expression" dxfId="2" priority="67705">
      <formula>$B345="Confirmado"</formula>
    </cfRule>
    <cfRule type="expression" dxfId="2298" priority="67704">
      <formula>$B345="Cancelado"</formula>
    </cfRule>
    <cfRule type="expression" dxfId="2296" priority="67706">
      <formula>$B345="Solicitado"</formula>
    </cfRule>
    <cfRule type="expression" dxfId="2295" priority="67707">
      <formula>$B345="Arribado"</formula>
    </cfRule>
    <cfRule type="expression" dxfId="2300" priority="67702">
      <formula>$B345="Frontera"</formula>
    </cfRule>
    <cfRule type="expression" dxfId="2301" priority="67701">
      <formula>$B345="Descargado"</formula>
    </cfRule>
  </conditionalFormatting>
  <conditionalFormatting sqref="I355">
    <cfRule type="expression" dxfId="2302" priority="67652">
      <formula>$B355="Liberado"</formula>
    </cfRule>
    <cfRule type="expression" dxfId="2301" priority="67653">
      <formula>$B355="Descargado"</formula>
    </cfRule>
    <cfRule type="expression" dxfId="2300" priority="67654">
      <formula>$B355="Frontera"</formula>
    </cfRule>
    <cfRule type="expression" dxfId="2299" priority="67655">
      <formula>$B355="Cargado"</formula>
    </cfRule>
    <cfRule type="expression" dxfId="2298" priority="67656">
      <formula>$B355="Cancelado"</formula>
    </cfRule>
    <cfRule type="expression" dxfId="2" priority="67657">
      <formula>$B355="Confirmado"</formula>
    </cfRule>
    <cfRule type="expression" dxfId="2296" priority="67658">
      <formula>$B355="Solicitado"</formula>
    </cfRule>
    <cfRule type="expression" dxfId="2295" priority="67659">
      <formula>$B355="Arribado"</formula>
    </cfRule>
  </conditionalFormatting>
  <conditionalFormatting sqref="I356">
    <cfRule type="expression" dxfId="2" priority="67577">
      <formula>$B356="Confirmado"</formula>
    </cfRule>
    <cfRule type="expression" dxfId="2302" priority="67572">
      <formula>$B356="Liberado"</formula>
    </cfRule>
    <cfRule type="expression" dxfId="2301" priority="67573">
      <formula>$B356="Descargado"</formula>
    </cfRule>
    <cfRule type="expression" dxfId="2300" priority="67574">
      <formula>$B356="Frontera"</formula>
    </cfRule>
    <cfRule type="expression" dxfId="2299" priority="67575">
      <formula>$B356="Cargado"</formula>
    </cfRule>
    <cfRule type="expression" dxfId="2298" priority="67576">
      <formula>$B356="Cancelado"</formula>
    </cfRule>
    <cfRule type="expression" dxfId="2296" priority="67578">
      <formula>$B356="Solicitado"</formula>
    </cfRule>
    <cfRule type="expression" dxfId="2295" priority="67579">
      <formula>$B356="Arribado"</formula>
    </cfRule>
  </conditionalFormatting>
  <conditionalFormatting sqref="I357:I363">
    <cfRule type="expression" dxfId="2301" priority="67525">
      <formula>$B357="Descargado"</formula>
    </cfRule>
    <cfRule type="expression" dxfId="2299" priority="67527">
      <formula>$B357="Cargado"</formula>
    </cfRule>
    <cfRule type="expression" dxfId="2" priority="67529">
      <formula>$B357="Confirmado"</formula>
    </cfRule>
    <cfRule type="expression" dxfId="2296" priority="67530">
      <formula>$B357="Solicitado"</formula>
    </cfRule>
    <cfRule type="expression" dxfId="2300" priority="67526">
      <formula>$B357="Frontera"</formula>
    </cfRule>
    <cfRule type="expression" dxfId="2302" priority="67524">
      <formula>$B357="Liberado"</formula>
    </cfRule>
    <cfRule type="expression" dxfId="2298" priority="67528">
      <formula>$B357="Cancelado"</formula>
    </cfRule>
    <cfRule type="expression" dxfId="2295" priority="67531">
      <formula>$B357="Arribado"</formula>
    </cfRule>
  </conditionalFormatting>
  <conditionalFormatting sqref="I364">
    <cfRule type="expression" dxfId="2295" priority="67467">
      <formula>$B364="Arribado"</formula>
    </cfRule>
    <cfRule type="expression" dxfId="2296" priority="67466">
      <formula>$B364="Solicitado"</formula>
    </cfRule>
    <cfRule type="expression" dxfId="2302" priority="67460">
      <formula>$B364="Liberado"</formula>
    </cfRule>
    <cfRule type="expression" dxfId="2301" priority="67461">
      <formula>$B364="Descargado"</formula>
    </cfRule>
    <cfRule type="expression" dxfId="2299" priority="67463">
      <formula>$B364="Cargado"</formula>
    </cfRule>
    <cfRule type="expression" dxfId="2298" priority="67464">
      <formula>$B364="Cancelado"</formula>
    </cfRule>
    <cfRule type="expression" dxfId="2300" priority="67462">
      <formula>$B364="Frontera"</formula>
    </cfRule>
    <cfRule type="expression" dxfId="2" priority="67465">
      <formula>$B364="Confirmado"</formula>
    </cfRule>
  </conditionalFormatting>
  <conditionalFormatting sqref="I365:I377">
    <cfRule type="expression" dxfId="2301" priority="67413">
      <formula>$B365="Descargado"</formula>
    </cfRule>
    <cfRule type="expression" dxfId="2299" priority="67415">
      <formula>$B365="Cargado"</formula>
    </cfRule>
    <cfRule type="expression" dxfId="2298" priority="67416">
      <formula>$B365="Cancelado"</formula>
    </cfRule>
    <cfRule type="expression" dxfId="2" priority="67417">
      <formula>$B365="Confirmado"</formula>
    </cfRule>
    <cfRule type="expression" dxfId="2296" priority="67418">
      <formula>$B365="Solicitado"</formula>
    </cfRule>
    <cfRule type="expression" dxfId="2295" priority="67419">
      <formula>$B365="Arribado"</formula>
    </cfRule>
    <cfRule type="expression" dxfId="2300" priority="67414">
      <formula>$B365="Frontera"</formula>
    </cfRule>
    <cfRule type="expression" dxfId="2302" priority="67412">
      <formula>$B365="Liberado"</formula>
    </cfRule>
  </conditionalFormatting>
  <conditionalFormatting sqref="I378">
    <cfRule type="expression" dxfId="2" priority="67209">
      <formula>$B378="Confirmado"</formula>
    </cfRule>
    <cfRule type="expression" dxfId="2298" priority="67208">
      <formula>$B378="Cancelado"</formula>
    </cfRule>
    <cfRule type="expression" dxfId="2299" priority="67207">
      <formula>$B378="Cargado"</formula>
    </cfRule>
    <cfRule type="expression" dxfId="2300" priority="67206">
      <formula>$B378="Frontera"</formula>
    </cfRule>
    <cfRule type="expression" dxfId="2301" priority="67205">
      <formula>$B378="Descargado"</formula>
    </cfRule>
    <cfRule type="expression" dxfId="2302" priority="67204">
      <formula>$B378="Liberado"</formula>
    </cfRule>
    <cfRule type="expression" dxfId="2295" priority="67211">
      <formula>$B378="Arribado"</formula>
    </cfRule>
    <cfRule type="expression" dxfId="2296" priority="67210">
      <formula>$B378="Solicitado"</formula>
    </cfRule>
  </conditionalFormatting>
  <conditionalFormatting sqref="I399:I400">
    <cfRule type="expression" dxfId="2300" priority="67062">
      <formula>$B399="Frontera"</formula>
    </cfRule>
    <cfRule type="expression" dxfId="2" priority="67065">
      <formula>$B399="Confirmado"</formula>
    </cfRule>
    <cfRule type="expression" dxfId="2298" priority="67064">
      <formula>$B399="Cancelado"</formula>
    </cfRule>
    <cfRule type="expression" dxfId="2299" priority="67063">
      <formula>$B399="Cargado"</formula>
    </cfRule>
    <cfRule type="expression" dxfId="2302" priority="67060">
      <formula>$B399="Liberado"</formula>
    </cfRule>
    <cfRule type="expression" dxfId="2301" priority="67061">
      <formula>$B399="Descargado"</formula>
    </cfRule>
    <cfRule type="expression" dxfId="2296" priority="67066">
      <formula>$B399="Solicitado"</formula>
    </cfRule>
    <cfRule type="expression" dxfId="2295" priority="67067">
      <formula>$B399="Arribado"</formula>
    </cfRule>
  </conditionalFormatting>
  <conditionalFormatting sqref="I401:I402">
    <cfRule type="expression" dxfId="2295" priority="67051">
      <formula>$B401="Arribado"</formula>
    </cfRule>
    <cfRule type="expression" dxfId="2296" priority="67050">
      <formula>$B401="Solicitado"</formula>
    </cfRule>
    <cfRule type="expression" dxfId="2" priority="67049">
      <formula>$B401="Confirmado"</formula>
    </cfRule>
    <cfRule type="expression" dxfId="2298" priority="67048">
      <formula>$B401="Cancelado"</formula>
    </cfRule>
    <cfRule type="expression" dxfId="2299" priority="67047">
      <formula>$B401="Cargado"</formula>
    </cfRule>
    <cfRule type="expression" dxfId="2300" priority="67046">
      <formula>$B401="Frontera"</formula>
    </cfRule>
    <cfRule type="expression" dxfId="2301" priority="67045">
      <formula>$B401="Descargado"</formula>
    </cfRule>
    <cfRule type="expression" dxfId="2302" priority="67044">
      <formula>$B401="Liberado"</formula>
    </cfRule>
  </conditionalFormatting>
  <conditionalFormatting sqref="I452">
    <cfRule type="expression" dxfId="2302" priority="66756">
      <formula>$B452="Liberado"</formula>
    </cfRule>
    <cfRule type="expression" dxfId="2301" priority="66757">
      <formula>$B452="Descargado"</formula>
    </cfRule>
    <cfRule type="expression" dxfId="2300" priority="66758">
      <formula>$B452="Frontera"</formula>
    </cfRule>
    <cfRule type="expression" dxfId="2299" priority="66759">
      <formula>$B452="Cargado"</formula>
    </cfRule>
    <cfRule type="expression" dxfId="2298" priority="66760">
      <formula>$B452="Cancelado"</formula>
    </cfRule>
    <cfRule type="expression" dxfId="2" priority="66761">
      <formula>$B452="Confirmado"</formula>
    </cfRule>
    <cfRule type="expression" dxfId="2296" priority="66762">
      <formula>$B452="Solicitado"</formula>
    </cfRule>
    <cfRule type="expression" dxfId="2295" priority="66763">
      <formula>$B452="Arribado"</formula>
    </cfRule>
  </conditionalFormatting>
  <conditionalFormatting sqref="I453">
    <cfRule type="expression" dxfId="2302" priority="66780">
      <formula>$B453="Liberado"</formula>
    </cfRule>
    <cfRule type="expression" dxfId="2301" priority="66781">
      <formula>$B453="Descargado"</formula>
    </cfRule>
    <cfRule type="expression" dxfId="2300" priority="66782">
      <formula>$B453="Frontera"</formula>
    </cfRule>
    <cfRule type="expression" dxfId="2299" priority="66783">
      <formula>$B453="Cargado"</formula>
    </cfRule>
    <cfRule type="expression" dxfId="2298" priority="66784">
      <formula>$B453="Cancelado"</formula>
    </cfRule>
    <cfRule type="expression" dxfId="2" priority="66785">
      <formula>$B453="Confirmado"</formula>
    </cfRule>
    <cfRule type="expression" dxfId="2296" priority="66786">
      <formula>$B453="Solicitado"</formula>
    </cfRule>
    <cfRule type="expression" dxfId="2295" priority="66787">
      <formula>$B453="Arribado"</formula>
    </cfRule>
  </conditionalFormatting>
  <conditionalFormatting sqref="I454">
    <cfRule type="expression" dxfId="2300" priority="66638">
      <formula>$B454="Frontera"</formula>
    </cfRule>
    <cfRule type="expression" dxfId="2301" priority="66637">
      <formula>$B454="Descargado"</formula>
    </cfRule>
    <cfRule type="expression" dxfId="2" priority="66641">
      <formula>$B454="Confirmado"</formula>
    </cfRule>
    <cfRule type="expression" dxfId="2299" priority="66639">
      <formula>$B454="Cargado"</formula>
    </cfRule>
    <cfRule type="expression" dxfId="2295" priority="66643">
      <formula>$B454="Arribado"</formula>
    </cfRule>
    <cfRule type="expression" dxfId="2296" priority="66642">
      <formula>$B454="Solicitado"</formula>
    </cfRule>
    <cfRule type="expression" dxfId="2302" priority="66636">
      <formula>$B454="Liberado"</formula>
    </cfRule>
    <cfRule type="expression" dxfId="2298" priority="66640">
      <formula>$B454="Cancelado"</formula>
    </cfRule>
  </conditionalFormatting>
  <conditionalFormatting sqref="I455">
    <cfRule type="expression" dxfId="2" priority="66713">
      <formula>$B455="Confirmado"</formula>
    </cfRule>
    <cfRule type="expression" dxfId="2301" priority="66709">
      <formula>$B455="Descargado"</formula>
    </cfRule>
    <cfRule type="expression" dxfId="2302" priority="66708">
      <formula>$B455="Liberado"</formula>
    </cfRule>
    <cfRule type="expression" dxfId="2298" priority="66712">
      <formula>$B455="Cancelado"</formula>
    </cfRule>
    <cfRule type="expression" dxfId="2299" priority="66711">
      <formula>$B455="Cargado"</formula>
    </cfRule>
    <cfRule type="expression" dxfId="2295" priority="66715">
      <formula>$B455="Arribado"</formula>
    </cfRule>
    <cfRule type="expression" dxfId="2296" priority="66714">
      <formula>$B455="Solicitado"</formula>
    </cfRule>
    <cfRule type="expression" dxfId="2300" priority="66710">
      <formula>$B455="Frontera"</formula>
    </cfRule>
  </conditionalFormatting>
  <conditionalFormatting sqref="I456">
    <cfRule type="expression" dxfId="2301" priority="66685">
      <formula>$B456="Descargado"</formula>
    </cfRule>
    <cfRule type="expression" dxfId="2300" priority="66686">
      <formula>$B456="Frontera"</formula>
    </cfRule>
    <cfRule type="expression" dxfId="2299" priority="66687">
      <formula>$B456="Cargado"</formula>
    </cfRule>
    <cfRule type="expression" dxfId="2298" priority="66688">
      <formula>$B456="Cancelado"</formula>
    </cfRule>
    <cfRule type="expression" dxfId="2296" priority="66690">
      <formula>$B456="Solicitado"</formula>
    </cfRule>
    <cfRule type="expression" dxfId="2302" priority="66684">
      <formula>$B456="Liberado"</formula>
    </cfRule>
    <cfRule type="expression" dxfId="2" priority="66689">
      <formula>$B456="Confirmado"</formula>
    </cfRule>
    <cfRule type="expression" dxfId="2295" priority="66691">
      <formula>$B456="Arribado"</formula>
    </cfRule>
  </conditionalFormatting>
  <conditionalFormatting sqref="I457:I466">
    <cfRule type="expression" dxfId="2301" priority="66661">
      <formula>$B457="Descargado"</formula>
    </cfRule>
    <cfRule type="expression" dxfId="2299" priority="66663">
      <formula>$B457="Cargado"</formula>
    </cfRule>
    <cfRule type="expression" dxfId="2300" priority="66662">
      <formula>$B457="Frontera"</formula>
    </cfRule>
    <cfRule type="expression" dxfId="2302" priority="66660">
      <formula>$B457="Liberado"</formula>
    </cfRule>
    <cfRule type="expression" dxfId="2298" priority="66664">
      <formula>$B457="Cancelado"</formula>
    </cfRule>
    <cfRule type="expression" dxfId="2" priority="66665">
      <formula>$B457="Confirmado"</formula>
    </cfRule>
    <cfRule type="expression" dxfId="2296" priority="66666">
      <formula>$B457="Solicitado"</formula>
    </cfRule>
    <cfRule type="expression" dxfId="2295" priority="66667">
      <formula>$B457="Arribado"</formula>
    </cfRule>
  </conditionalFormatting>
  <conditionalFormatting sqref="I467">
    <cfRule type="expression" dxfId="2295" priority="66611">
      <formula>$B467="Arribado"</formula>
    </cfRule>
    <cfRule type="expression" dxfId="2" priority="66609">
      <formula>$B467="Confirmado"</formula>
    </cfRule>
    <cfRule type="expression" dxfId="2302" priority="66604">
      <formula>$B467="Liberado"</formula>
    </cfRule>
    <cfRule type="expression" dxfId="2298" priority="66608">
      <formula>$B467="Cancelado"</formula>
    </cfRule>
    <cfRule type="expression" dxfId="2296" priority="66610">
      <formula>$B467="Solicitado"</formula>
    </cfRule>
    <cfRule type="expression" dxfId="2299" priority="66607">
      <formula>$B467="Cargado"</formula>
    </cfRule>
    <cfRule type="expression" dxfId="2301" priority="66605">
      <formula>$B467="Descargado"</formula>
    </cfRule>
    <cfRule type="expression" dxfId="2300" priority="66606">
      <formula>$B467="Frontera"</formula>
    </cfRule>
  </conditionalFormatting>
  <conditionalFormatting sqref="I468:I469">
    <cfRule type="expression" dxfId="2300" priority="66582">
      <formula>$B468="Frontera"</formula>
    </cfRule>
    <cfRule type="expression" dxfId="2299" priority="66583">
      <formula>$B468="Cargado"</formula>
    </cfRule>
    <cfRule type="expression" dxfId="2298" priority="66584">
      <formula>$B468="Cancelado"</formula>
    </cfRule>
    <cfRule type="expression" dxfId="2" priority="66585">
      <formula>$B468="Confirmado"</formula>
    </cfRule>
    <cfRule type="expression" dxfId="2296" priority="66586">
      <formula>$B468="Solicitado"</formula>
    </cfRule>
    <cfRule type="expression" dxfId="2295" priority="66587">
      <formula>$B468="Arribado"</formula>
    </cfRule>
    <cfRule type="expression" dxfId="2301" priority="66581">
      <formula>$B468="Descargado"</formula>
    </cfRule>
    <cfRule type="expression" dxfId="2302" priority="66580">
      <formula>$B468="Liberado"</formula>
    </cfRule>
  </conditionalFormatting>
  <conditionalFormatting sqref="I470">
    <cfRule type="expression" dxfId="2" priority="66561">
      <formula>$B470="Confirmado"</formula>
    </cfRule>
    <cfRule type="expression" dxfId="2298" priority="66560">
      <formula>$B470="Cancelado"</formula>
    </cfRule>
    <cfRule type="expression" dxfId="2299" priority="66559">
      <formula>$B470="Cargado"</formula>
    </cfRule>
    <cfRule type="expression" dxfId="2300" priority="66558">
      <formula>$B470="Frontera"</formula>
    </cfRule>
    <cfRule type="expression" dxfId="2296" priority="66562">
      <formula>$B470="Solicitado"</formula>
    </cfRule>
    <cfRule type="expression" dxfId="2301" priority="66557">
      <formula>$B470="Descargado"</formula>
    </cfRule>
    <cfRule type="expression" dxfId="2302" priority="66556">
      <formula>$B470="Liberado"</formula>
    </cfRule>
    <cfRule type="expression" dxfId="2295" priority="66563">
      <formula>$B470="Arribado"</formula>
    </cfRule>
  </conditionalFormatting>
  <conditionalFormatting sqref="I483">
    <cfRule type="expression" dxfId="2298" priority="66528">
      <formula>$B483="Cancelado"</formula>
    </cfRule>
    <cfRule type="expression" dxfId="2302" priority="66524">
      <formula>$B483="Liberado"</formula>
    </cfRule>
    <cfRule type="expression" dxfId="2296" priority="66530">
      <formula>$B483="Solicitado"</formula>
    </cfRule>
    <cfRule type="expression" dxfId="2300" priority="66526">
      <formula>$B483="Frontera"</formula>
    </cfRule>
    <cfRule type="expression" dxfId="2301" priority="66525">
      <formula>$B483="Descargado"</formula>
    </cfRule>
    <cfRule type="expression" dxfId="2299" priority="66527">
      <formula>$B483="Cargado"</formula>
    </cfRule>
    <cfRule type="expression" dxfId="2" priority="66529">
      <formula>$B483="Confirmado"</formula>
    </cfRule>
    <cfRule type="expression" dxfId="2295" priority="66531">
      <formula>$B483="Arribado"</formula>
    </cfRule>
  </conditionalFormatting>
  <conditionalFormatting sqref="I492">
    <cfRule type="expression" dxfId="2301" priority="66461">
      <formula>$B492="Descargado"</formula>
    </cfRule>
    <cfRule type="expression" dxfId="2300" priority="66462">
      <formula>$B492="Frontera"</formula>
    </cfRule>
    <cfRule type="expression" dxfId="2299" priority="66463">
      <formula>$B492="Cargado"</formula>
    </cfRule>
    <cfRule type="expression" dxfId="2296" priority="66466">
      <formula>$B492="Solicitado"</formula>
    </cfRule>
    <cfRule type="expression" dxfId="2295" priority="66467">
      <formula>$B492="Arribado"</formula>
    </cfRule>
    <cfRule type="expression" dxfId="2298" priority="66464">
      <formula>$B492="Cancelado"</formula>
    </cfRule>
    <cfRule type="expression" dxfId="2" priority="66465">
      <formula>$B492="Confirmado"</formula>
    </cfRule>
    <cfRule type="expression" dxfId="2302" priority="66460">
      <formula>$B492="Liberado"</formula>
    </cfRule>
  </conditionalFormatting>
  <conditionalFormatting sqref="I493:I501">
    <cfRule type="expression" dxfId="2300" priority="66430">
      <formula>$B493="Frontera"</formula>
    </cfRule>
    <cfRule type="expression" dxfId="2301" priority="66429">
      <formula>$B493="Descargado"</formula>
    </cfRule>
    <cfRule type="expression" dxfId="2298" priority="66432">
      <formula>$B493="Cancelado"</formula>
    </cfRule>
    <cfRule type="expression" dxfId="2302" priority="66428">
      <formula>$B493="Liberado"</formula>
    </cfRule>
    <cfRule type="expression" dxfId="2295" priority="66435">
      <formula>$B493="Arribado"</formula>
    </cfRule>
    <cfRule type="expression" dxfId="2" priority="66433">
      <formula>$B493="Confirmado"</formula>
    </cfRule>
    <cfRule type="expression" dxfId="2296" priority="66434">
      <formula>$B493="Solicitado"</formula>
    </cfRule>
    <cfRule type="expression" dxfId="2299" priority="66431">
      <formula>$B493="Cargado"</formula>
    </cfRule>
  </conditionalFormatting>
  <conditionalFormatting sqref="I502:I503">
    <cfRule type="expression" dxfId="2296" priority="66402">
      <formula>$B502="Solicitado"</formula>
    </cfRule>
    <cfRule type="expression" dxfId="2295" priority="66403">
      <formula>$B502="Arribado"</formula>
    </cfRule>
    <cfRule type="expression" dxfId="2298" priority="66400">
      <formula>$B502="Cancelado"</formula>
    </cfRule>
    <cfRule type="expression" dxfId="2299" priority="66399">
      <formula>$B502="Cargado"</formula>
    </cfRule>
    <cfRule type="expression" dxfId="2302" priority="66396">
      <formula>$B502="Liberado"</formula>
    </cfRule>
    <cfRule type="expression" dxfId="2301" priority="66397">
      <formula>$B502="Descargado"</formula>
    </cfRule>
    <cfRule type="expression" dxfId="2" priority="66401">
      <formula>$B502="Confirmado"</formula>
    </cfRule>
    <cfRule type="expression" dxfId="2300" priority="66398">
      <formula>$B502="Frontera"</formula>
    </cfRule>
  </conditionalFormatting>
  <conditionalFormatting sqref="I504">
    <cfRule type="expression" dxfId="2302" priority="66332">
      <formula>$B504="Liberado"</formula>
    </cfRule>
    <cfRule type="expression" dxfId="2301" priority="66333">
      <formula>$B504="Descargado"</formula>
    </cfRule>
    <cfRule type="expression" dxfId="2300" priority="66334">
      <formula>$B504="Frontera"</formula>
    </cfRule>
    <cfRule type="expression" dxfId="2299" priority="66335">
      <formula>$B504="Cargado"</formula>
    </cfRule>
    <cfRule type="expression" dxfId="2295" priority="66339">
      <formula>$B504="Arribado"</formula>
    </cfRule>
    <cfRule type="expression" dxfId="2296" priority="66338">
      <formula>$B504="Solicitado"</formula>
    </cfRule>
    <cfRule type="expression" dxfId="2" priority="66337">
      <formula>$B504="Confirmado"</formula>
    </cfRule>
    <cfRule type="expression" dxfId="2298" priority="66336">
      <formula>$B504="Cancelado"</formula>
    </cfRule>
  </conditionalFormatting>
  <conditionalFormatting sqref="I505">
    <cfRule type="expression" dxfId="2298" priority="66368">
      <formula>$B505="Cancelado"</formula>
    </cfRule>
    <cfRule type="expression" dxfId="2302" priority="66364">
      <formula>$B505="Liberado"</formula>
    </cfRule>
    <cfRule type="expression" dxfId="2300" priority="66366">
      <formula>$B505="Frontera"</formula>
    </cfRule>
    <cfRule type="expression" dxfId="2299" priority="66367">
      <formula>$B505="Cargado"</formula>
    </cfRule>
    <cfRule type="expression" dxfId="2295" priority="66371">
      <formula>$B505="Arribado"</formula>
    </cfRule>
    <cfRule type="expression" dxfId="2" priority="66369">
      <formula>$B505="Confirmado"</formula>
    </cfRule>
    <cfRule type="expression" dxfId="2296" priority="66370">
      <formula>$B505="Solicitado"</formula>
    </cfRule>
    <cfRule type="expression" dxfId="2301" priority="66365">
      <formula>$B505="Descargado"</formula>
    </cfRule>
  </conditionalFormatting>
  <conditionalFormatting sqref="I507">
    <cfRule type="expression" dxfId="2302" priority="66300">
      <formula>$B507="Liberado"</formula>
    </cfRule>
    <cfRule type="expression" dxfId="2300" priority="66302">
      <formula>$B507="Frontera"</formula>
    </cfRule>
    <cfRule type="expression" dxfId="2299" priority="66303">
      <formula>$B507="Cargado"</formula>
    </cfRule>
    <cfRule type="expression" dxfId="2301" priority="66301">
      <formula>$B507="Descargado"</formula>
    </cfRule>
    <cfRule type="expression" dxfId="2298" priority="66304">
      <formula>$B507="Cancelado"</formula>
    </cfRule>
    <cfRule type="expression" dxfId="2" priority="66305">
      <formula>$B507="Confirmado"</formula>
    </cfRule>
    <cfRule type="expression" dxfId="2296" priority="66306">
      <formula>$B507="Solicitado"</formula>
    </cfRule>
    <cfRule type="expression" dxfId="2295" priority="66307">
      <formula>$B507="Arribado"</formula>
    </cfRule>
  </conditionalFormatting>
  <conditionalFormatting sqref="I508:I509">
    <cfRule type="expression" dxfId="2" priority="66241">
      <formula>$B508="Confirmado"</formula>
    </cfRule>
    <cfRule type="expression" dxfId="2298" priority="66240">
      <formula>$B508="Cancelado"</formula>
    </cfRule>
    <cfRule type="expression" dxfId="2302" priority="66236">
      <formula>$B508="Liberado"</formula>
    </cfRule>
    <cfRule type="expression" dxfId="2301" priority="66237">
      <formula>$B508="Descargado"</formula>
    </cfRule>
    <cfRule type="expression" dxfId="2299" priority="66239">
      <formula>$B508="Cargado"</formula>
    </cfRule>
    <cfRule type="expression" dxfId="2300" priority="66238">
      <formula>$B508="Frontera"</formula>
    </cfRule>
    <cfRule type="expression" dxfId="2295" priority="66243">
      <formula>$B508="Arribado"</formula>
    </cfRule>
    <cfRule type="expression" dxfId="2296" priority="66242">
      <formula>$B508="Solicitado"</formula>
    </cfRule>
  </conditionalFormatting>
  <conditionalFormatting sqref="I510:I514">
    <cfRule type="expression" dxfId="2296" priority="66274">
      <formula>$B510="Solicitado"</formula>
    </cfRule>
    <cfRule type="expression" dxfId="2300" priority="66270">
      <formula>$B510="Frontera"</formula>
    </cfRule>
    <cfRule type="expression" dxfId="2299" priority="66271">
      <formula>$B510="Cargado"</formula>
    </cfRule>
    <cfRule type="expression" dxfId="2298" priority="66272">
      <formula>$B510="Cancelado"</formula>
    </cfRule>
    <cfRule type="expression" dxfId="2" priority="66273">
      <formula>$B510="Confirmado"</formula>
    </cfRule>
    <cfRule type="expression" dxfId="2295" priority="66275">
      <formula>$B510="Arribado"</formula>
    </cfRule>
    <cfRule type="expression" dxfId="2301" priority="66269">
      <formula>$B510="Descargado"</formula>
    </cfRule>
    <cfRule type="expression" dxfId="2302" priority="66268">
      <formula>$B510="Liberado"</formula>
    </cfRule>
  </conditionalFormatting>
  <conditionalFormatting sqref="I515:I520">
    <cfRule type="expression" dxfId="2" priority="66209">
      <formula>$B515="Confirmado"</formula>
    </cfRule>
    <cfRule type="expression" dxfId="2296" priority="66210">
      <formula>$B515="Solicitado"</formula>
    </cfRule>
    <cfRule type="expression" dxfId="2295" priority="66211">
      <formula>$B515="Arribado"</formula>
    </cfRule>
    <cfRule type="expression" dxfId="2301" priority="66205">
      <formula>$B515="Descargado"</formula>
    </cfRule>
    <cfRule type="expression" dxfId="2300" priority="66206">
      <formula>$B515="Frontera"</formula>
    </cfRule>
    <cfRule type="expression" dxfId="2299" priority="66207">
      <formula>$B515="Cargado"</formula>
    </cfRule>
    <cfRule type="expression" dxfId="2298" priority="66208">
      <formula>$B515="Cancelado"</formula>
    </cfRule>
    <cfRule type="expression" dxfId="2302" priority="66204">
      <formula>$B515="Liberado"</formula>
    </cfRule>
  </conditionalFormatting>
  <conditionalFormatting sqref="I521">
    <cfRule type="expression" dxfId="2298" priority="66112">
      <formula>$B521="Cancelado"</formula>
    </cfRule>
    <cfRule type="expression" dxfId="2" priority="66113">
      <formula>$B521="Confirmado"</formula>
    </cfRule>
    <cfRule type="expression" dxfId="2296" priority="66114">
      <formula>$B521="Solicitado"</formula>
    </cfRule>
    <cfRule type="expression" dxfId="2295" priority="66115">
      <formula>$B521="Arribado"</formula>
    </cfRule>
    <cfRule type="expression" dxfId="2300" priority="66110">
      <formula>$B521="Frontera"</formula>
    </cfRule>
    <cfRule type="expression" dxfId="2302" priority="66108">
      <formula>$B521="Liberado"</formula>
    </cfRule>
    <cfRule type="expression" dxfId="2301" priority="66109">
      <formula>$B521="Descargado"</formula>
    </cfRule>
    <cfRule type="expression" dxfId="2299" priority="66111">
      <formula>$B521="Cargado"</formula>
    </cfRule>
  </conditionalFormatting>
  <conditionalFormatting sqref="I522:I523">
    <cfRule type="expression" dxfId="2302" priority="66076">
      <formula>$B522="Liberado"</formula>
    </cfRule>
    <cfRule type="expression" dxfId="2301" priority="66077">
      <formula>$B522="Descargado"</formula>
    </cfRule>
    <cfRule type="expression" dxfId="2300" priority="66078">
      <formula>$B522="Frontera"</formula>
    </cfRule>
    <cfRule type="expression" dxfId="2299" priority="66079">
      <formula>$B522="Cargado"</formula>
    </cfRule>
    <cfRule type="expression" dxfId="2298" priority="66080">
      <formula>$B522="Cancelado"</formula>
    </cfRule>
    <cfRule type="expression" dxfId="2" priority="66081">
      <formula>$B522="Confirmado"</formula>
    </cfRule>
    <cfRule type="expression" dxfId="2296" priority="66082">
      <formula>$B522="Solicitado"</formula>
    </cfRule>
    <cfRule type="expression" dxfId="2295" priority="66083">
      <formula>$B522="Arribado"</formula>
    </cfRule>
  </conditionalFormatting>
  <conditionalFormatting sqref="I524">
    <cfRule type="expression" dxfId="2299" priority="66015">
      <formula>$B524="Cargado"</formula>
    </cfRule>
    <cfRule type="expression" dxfId="2302" priority="66012">
      <formula>$B524="Liberado"</formula>
    </cfRule>
    <cfRule type="expression" dxfId="2301" priority="66013">
      <formula>$B524="Descargado"</formula>
    </cfRule>
    <cfRule type="expression" dxfId="2300" priority="66014">
      <formula>$B524="Frontera"</formula>
    </cfRule>
    <cfRule type="expression" dxfId="2298" priority="66016">
      <formula>$B524="Cancelado"</formula>
    </cfRule>
    <cfRule type="expression" dxfId="2" priority="66017">
      <formula>$B524="Confirmado"</formula>
    </cfRule>
    <cfRule type="expression" dxfId="2296" priority="66018">
      <formula>$B524="Solicitado"</formula>
    </cfRule>
    <cfRule type="expression" dxfId="2295" priority="66019">
      <formula>$B524="Arribado"</formula>
    </cfRule>
  </conditionalFormatting>
  <conditionalFormatting sqref="I525">
    <cfRule type="expression" dxfId="2298" priority="65968">
      <formula>$B525="Cancelado"</formula>
    </cfRule>
    <cfRule type="expression" dxfId="2295" priority="65971">
      <formula>$B525="Arribado"</formula>
    </cfRule>
    <cfRule type="expression" dxfId="2299" priority="65967">
      <formula>$B525="Cargado"</formula>
    </cfRule>
    <cfRule type="expression" dxfId="2" priority="65969">
      <formula>$B525="Confirmado"</formula>
    </cfRule>
    <cfRule type="expression" dxfId="2300" priority="65966">
      <formula>$B525="Frontera"</formula>
    </cfRule>
    <cfRule type="expression" dxfId="2296" priority="65970">
      <formula>$B525="Solicitado"</formula>
    </cfRule>
    <cfRule type="expression" dxfId="2302" priority="65964">
      <formula>$B525="Liberado"</formula>
    </cfRule>
    <cfRule type="expression" dxfId="2301" priority="65965">
      <formula>$B525="Descargado"</formula>
    </cfRule>
  </conditionalFormatting>
  <conditionalFormatting sqref="I526">
    <cfRule type="expression" dxfId="2299" priority="65791">
      <formula>$B526="Cargado"</formula>
    </cfRule>
    <cfRule type="expression" dxfId="2295" priority="65795">
      <formula>$B526="Arribado"</formula>
    </cfRule>
    <cfRule type="expression" dxfId="2296" priority="65794">
      <formula>$B526="Solicitado"</formula>
    </cfRule>
    <cfRule type="expression" dxfId="2" priority="65793">
      <formula>$B526="Confirmado"</formula>
    </cfRule>
    <cfRule type="expression" dxfId="2300" priority="65790">
      <formula>$B526="Frontera"</formula>
    </cfRule>
    <cfRule type="expression" dxfId="2298" priority="65792">
      <formula>$B526="Cancelado"</formula>
    </cfRule>
    <cfRule type="expression" dxfId="2301" priority="65789">
      <formula>$B526="Descargado"</formula>
    </cfRule>
    <cfRule type="expression" dxfId="2302" priority="65788">
      <formula>$B526="Liberado"</formula>
    </cfRule>
  </conditionalFormatting>
  <conditionalFormatting sqref="I531:I534">
    <cfRule type="expression" dxfId="2301" priority="65917">
      <formula>$B531="Descargado"</formula>
    </cfRule>
    <cfRule type="expression" dxfId="2295" priority="65923">
      <formula>$B531="Arribado"</formula>
    </cfRule>
    <cfRule type="expression" dxfId="2296" priority="65922">
      <formula>$B531="Solicitado"</formula>
    </cfRule>
    <cfRule type="expression" dxfId="2298" priority="65920">
      <formula>$B531="Cancelado"</formula>
    </cfRule>
    <cfRule type="expression" dxfId="2299" priority="65919">
      <formula>$B531="Cargado"</formula>
    </cfRule>
    <cfRule type="expression" dxfId="2302" priority="65916">
      <formula>$B531="Liberado"</formula>
    </cfRule>
    <cfRule type="expression" dxfId="2" priority="65921">
      <formula>$B531="Confirmado"</formula>
    </cfRule>
    <cfRule type="expression" dxfId="2300" priority="65918">
      <formula>$B531="Frontera"</formula>
    </cfRule>
  </conditionalFormatting>
  <conditionalFormatting sqref="I535">
    <cfRule type="expression" dxfId="2302" priority="65836">
      <formula>$B535="Liberado"</formula>
    </cfRule>
    <cfRule type="expression" dxfId="2301" priority="65837">
      <formula>$B535="Descargado"</formula>
    </cfRule>
    <cfRule type="expression" dxfId="2295" priority="65843">
      <formula>$B535="Arribado"</formula>
    </cfRule>
    <cfRule type="expression" dxfId="2296" priority="65842">
      <formula>$B535="Solicitado"</formula>
    </cfRule>
    <cfRule type="expression" dxfId="2298" priority="65840">
      <formula>$B535="Cancelado"</formula>
    </cfRule>
    <cfRule type="expression" dxfId="2299" priority="65839">
      <formula>$B535="Cargado"</formula>
    </cfRule>
    <cfRule type="expression" dxfId="2300" priority="65838">
      <formula>$B535="Frontera"</formula>
    </cfRule>
    <cfRule type="expression" dxfId="2" priority="65841">
      <formula>$B535="Confirmado"</formula>
    </cfRule>
  </conditionalFormatting>
  <conditionalFormatting sqref="I536">
    <cfRule type="expression" dxfId="2295" priority="65875">
      <formula>$B536="Arribado"</formula>
    </cfRule>
    <cfRule type="expression" dxfId="2296" priority="65874">
      <formula>$B536="Solicitado"</formula>
    </cfRule>
    <cfRule type="expression" dxfId="2" priority="65873">
      <formula>$B536="Confirmado"</formula>
    </cfRule>
    <cfRule type="expression" dxfId="2298" priority="65872">
      <formula>$B536="Cancelado"</formula>
    </cfRule>
    <cfRule type="expression" dxfId="2301" priority="65869">
      <formula>$B536="Descargado"</formula>
    </cfRule>
    <cfRule type="expression" dxfId="2302" priority="65868">
      <formula>$B536="Liberado"</formula>
    </cfRule>
    <cfRule type="expression" dxfId="2299" priority="65871">
      <formula>$B536="Cargado"</formula>
    </cfRule>
    <cfRule type="expression" dxfId="2300" priority="65870">
      <formula>$B536="Frontera"</formula>
    </cfRule>
  </conditionalFormatting>
  <conditionalFormatting sqref="I538">
    <cfRule type="expression" dxfId="2302" priority="65740">
      <formula>$B538="Liberado"</formula>
    </cfRule>
    <cfRule type="expression" dxfId="2" priority="65745">
      <formula>$B538="Confirmado"</formula>
    </cfRule>
    <cfRule type="expression" dxfId="2300" priority="65742">
      <formula>$B538="Frontera"</formula>
    </cfRule>
    <cfRule type="expression" dxfId="2298" priority="65744">
      <formula>$B538="Cancelado"</formula>
    </cfRule>
    <cfRule type="expression" dxfId="2295" priority="65747">
      <formula>$B538="Arribado"</formula>
    </cfRule>
    <cfRule type="expression" dxfId="2299" priority="65743">
      <formula>$B538="Cargado"</formula>
    </cfRule>
    <cfRule type="expression" dxfId="2301" priority="65741">
      <formula>$B538="Descargado"</formula>
    </cfRule>
    <cfRule type="expression" dxfId="2296" priority="65746">
      <formula>$B538="Solicitado"</formula>
    </cfRule>
  </conditionalFormatting>
  <conditionalFormatting sqref="I548">
    <cfRule type="expression" dxfId="2301" priority="65645">
      <formula>$B548="Descargado"</formula>
    </cfRule>
    <cfRule type="expression" dxfId="2302" priority="65644">
      <formula>$B548="Liberado"</formula>
    </cfRule>
    <cfRule type="expression" dxfId="2300" priority="65694">
      <formula>$B548="Frontera"</formula>
    </cfRule>
    <cfRule type="expression" dxfId="2299" priority="65695">
      <formula>$B548="Cargado"</formula>
    </cfRule>
    <cfRule type="expression" dxfId="2298" priority="65696">
      <formula>$B548="Cancelado"</formula>
    </cfRule>
    <cfRule type="expression" dxfId="2" priority="65697">
      <formula>$B548="Confirmado"</formula>
    </cfRule>
    <cfRule type="expression" dxfId="2296" priority="65698">
      <formula>$B548="Solicitado"</formula>
    </cfRule>
    <cfRule type="expression" dxfId="2295" priority="65699">
      <formula>$B548="Arribado"</formula>
    </cfRule>
    <cfRule type="expression" dxfId="2296" priority="65650">
      <formula>$B548="Solicitado"</formula>
    </cfRule>
    <cfRule type="expression" dxfId="2295" priority="65651">
      <formula>$B548="Arribado"</formula>
    </cfRule>
    <cfRule type="expression" dxfId="2" priority="65649">
      <formula>$B548="Confirmado"</formula>
    </cfRule>
    <cfRule type="expression" dxfId="2298" priority="65648">
      <formula>$B548="Cancelado"</formula>
    </cfRule>
    <cfRule type="expression" dxfId="2299" priority="65647">
      <formula>$B548="Cargado"</formula>
    </cfRule>
    <cfRule type="expression" dxfId="2300" priority="65646">
      <formula>$B548="Frontera"</formula>
    </cfRule>
    <cfRule type="expression" dxfId="2302" priority="65692">
      <formula>$B548="Liberado"</formula>
    </cfRule>
    <cfRule type="expression" dxfId="2301" priority="65693">
      <formula>$B548="Descargado"</formula>
    </cfRule>
  </conditionalFormatting>
  <conditionalFormatting sqref="I551">
    <cfRule type="expression" dxfId="2296" priority="65602">
      <formula>$B551="Solicitado"</formula>
    </cfRule>
    <cfRule type="expression" dxfId="2295" priority="65603">
      <formula>$B551="Arribado"</formula>
    </cfRule>
    <cfRule type="expression" dxfId="2" priority="65601">
      <formula>$B551="Confirmado"</formula>
    </cfRule>
    <cfRule type="expression" dxfId="2298" priority="65600">
      <formula>$B551="Cancelado"</formula>
    </cfRule>
    <cfRule type="expression" dxfId="2299" priority="65599">
      <formula>$B551="Cargado"</formula>
    </cfRule>
    <cfRule type="expression" dxfId="2301" priority="65597">
      <formula>$B551="Descargado"</formula>
    </cfRule>
    <cfRule type="expression" dxfId="2300" priority="65598">
      <formula>$B551="Frontera"</formula>
    </cfRule>
    <cfRule type="expression" dxfId="2302" priority="65596">
      <formula>$B551="Liberado"</formula>
    </cfRule>
  </conditionalFormatting>
  <conditionalFormatting sqref="I552:I557">
    <cfRule type="expression" dxfId="2296" priority="65554">
      <formula>$B552="Solicitado"</formula>
    </cfRule>
    <cfRule type="expression" dxfId="2" priority="65553">
      <formula>$B552="Confirmado"</formula>
    </cfRule>
    <cfRule type="expression" dxfId="2302" priority="65548">
      <formula>$B552="Liberado"</formula>
    </cfRule>
    <cfRule type="expression" dxfId="2301" priority="65549">
      <formula>$B552="Descargado"</formula>
    </cfRule>
    <cfRule type="expression" dxfId="2295" priority="65555">
      <formula>$B552="Arribado"</formula>
    </cfRule>
    <cfRule type="expression" dxfId="2300" priority="65550">
      <formula>$B552="Frontera"</formula>
    </cfRule>
    <cfRule type="expression" dxfId="2299" priority="65551">
      <formula>$B552="Cargado"</formula>
    </cfRule>
    <cfRule type="expression" dxfId="2298" priority="65552">
      <formula>$B552="Cancelado"</formula>
    </cfRule>
  </conditionalFormatting>
  <conditionalFormatting sqref="I558">
    <cfRule type="expression" dxfId="2302" priority="65500">
      <formula>$B558="Liberado"</formula>
    </cfRule>
    <cfRule type="expression" dxfId="2298" priority="65504">
      <formula>$B558="Cancelado"</formula>
    </cfRule>
    <cfRule type="expression" dxfId="2295" priority="65507">
      <formula>$B558="Arribado"</formula>
    </cfRule>
    <cfRule type="expression" dxfId="2299" priority="65503">
      <formula>$B558="Cargado"</formula>
    </cfRule>
    <cfRule type="expression" dxfId="2296" priority="65506">
      <formula>$B558="Solicitado"</formula>
    </cfRule>
    <cfRule type="expression" dxfId="2300" priority="65502">
      <formula>$B558="Frontera"</formula>
    </cfRule>
    <cfRule type="expression" dxfId="2301" priority="65501">
      <formula>$B558="Descargado"</formula>
    </cfRule>
    <cfRule type="expression" dxfId="2" priority="65505">
      <formula>$B558="Confirmado"</formula>
    </cfRule>
  </conditionalFormatting>
  <conditionalFormatting sqref="I561">
    <cfRule type="expression" dxfId="2298" priority="65456">
      <formula>$B561="Cancelado"</formula>
    </cfRule>
    <cfRule type="expression" dxfId="2299" priority="65455">
      <formula>$B561="Cargado"</formula>
    </cfRule>
    <cfRule type="expression" dxfId="2295" priority="65459">
      <formula>$B561="Arribado"</formula>
    </cfRule>
    <cfRule type="expression" dxfId="2296" priority="65458">
      <formula>$B561="Solicitado"</formula>
    </cfRule>
    <cfRule type="expression" dxfId="2302" priority="65452">
      <formula>$B561="Liberado"</formula>
    </cfRule>
    <cfRule type="expression" dxfId="2300" priority="65454">
      <formula>$B561="Frontera"</formula>
    </cfRule>
    <cfRule type="expression" dxfId="2" priority="65457">
      <formula>$B561="Confirmado"</formula>
    </cfRule>
    <cfRule type="expression" dxfId="2301" priority="65453">
      <formula>$B561="Descargado"</formula>
    </cfRule>
  </conditionalFormatting>
  <conditionalFormatting sqref="I637:I638">
    <cfRule type="expression" dxfId="2296" priority="66498">
      <formula>$B637="Solicitado"</formula>
    </cfRule>
    <cfRule type="expression" dxfId="2302" priority="66492">
      <formula>$B637="Liberado"</formula>
    </cfRule>
    <cfRule type="expression" dxfId="2295" priority="66499">
      <formula>$B637="Arribado"</formula>
    </cfRule>
    <cfRule type="expression" dxfId="2301" priority="66493">
      <formula>$B637="Descargado"</formula>
    </cfRule>
    <cfRule type="expression" dxfId="2300" priority="66494">
      <formula>$B637="Frontera"</formula>
    </cfRule>
    <cfRule type="expression" dxfId="2299" priority="66495">
      <formula>$B637="Cargado"</formula>
    </cfRule>
    <cfRule type="expression" dxfId="2298" priority="66496">
      <formula>$B637="Cancelado"</formula>
    </cfRule>
    <cfRule type="expression" dxfId="2" priority="66497">
      <formula>$B637="Confirmado"</formula>
    </cfRule>
  </conditionalFormatting>
  <conditionalFormatting sqref="I802">
    <cfRule type="expression" dxfId="2302" priority="63092">
      <formula>$B802="Liberado"</formula>
    </cfRule>
    <cfRule type="expression" dxfId="2301" priority="63093">
      <formula>$B802="Descargado"</formula>
    </cfRule>
    <cfRule type="expression" dxfId="2295" priority="63099">
      <formula>$B802="Arribado"</formula>
    </cfRule>
    <cfRule type="expression" dxfId="2296" priority="63098">
      <formula>$B802="Solicitado"</formula>
    </cfRule>
    <cfRule type="expression" dxfId="2" priority="63097">
      <formula>$B802="Confirmado"</formula>
    </cfRule>
    <cfRule type="expression" dxfId="2298" priority="63096">
      <formula>$B802="Cancelado"</formula>
    </cfRule>
    <cfRule type="expression" dxfId="2299" priority="63095">
      <formula>$B802="Cargado"</formula>
    </cfRule>
    <cfRule type="expression" dxfId="2300" priority="63094">
      <formula>$B802="Frontera"</formula>
    </cfRule>
  </conditionalFormatting>
  <conditionalFormatting sqref="I803:I809">
    <cfRule type="expression" dxfId="2299" priority="63055">
      <formula>$B803="Cargado"</formula>
    </cfRule>
    <cfRule type="expression" dxfId="2300" priority="63054">
      <formula>$B803="Frontera"</formula>
    </cfRule>
    <cfRule type="expression" dxfId="2301" priority="63053">
      <formula>$B803="Descargado"</formula>
    </cfRule>
    <cfRule type="expression" dxfId="2295" priority="63059">
      <formula>$B803="Arribado"</formula>
    </cfRule>
    <cfRule type="expression" dxfId="2296" priority="63058">
      <formula>$B803="Solicitado"</formula>
    </cfRule>
    <cfRule type="expression" dxfId="2302" priority="63052">
      <formula>$B803="Liberado"</formula>
    </cfRule>
    <cfRule type="expression" dxfId="2" priority="63057">
      <formula>$B803="Confirmado"</formula>
    </cfRule>
    <cfRule type="expression" dxfId="2298" priority="63056">
      <formula>$B803="Cancelado"</formula>
    </cfRule>
  </conditionalFormatting>
  <conditionalFormatting sqref="I810">
    <cfRule type="expression" dxfId="2298" priority="63016">
      <formula>$B810="Cancelado"</formula>
    </cfRule>
    <cfRule type="expression" dxfId="2" priority="63017">
      <formula>$B810="Confirmado"</formula>
    </cfRule>
    <cfRule type="expression" dxfId="2296" priority="63018">
      <formula>$B810="Solicitado"</formula>
    </cfRule>
    <cfRule type="expression" dxfId="2295" priority="63019">
      <formula>$B810="Arribado"</formula>
    </cfRule>
    <cfRule type="expression" dxfId="2302" priority="63012">
      <formula>$B810="Liberado"</formula>
    </cfRule>
    <cfRule type="expression" dxfId="2301" priority="63013">
      <formula>$B810="Descargado"</formula>
    </cfRule>
    <cfRule type="expression" dxfId="2300" priority="63014">
      <formula>$B810="Frontera"</formula>
    </cfRule>
    <cfRule type="expression" dxfId="2299" priority="63015">
      <formula>$B810="Cargado"</formula>
    </cfRule>
  </conditionalFormatting>
  <conditionalFormatting sqref="I811">
    <cfRule type="expression" dxfId="2298" priority="62976">
      <formula>$B811="Cancelado"</formula>
    </cfRule>
    <cfRule type="expression" dxfId="2296" priority="62978">
      <formula>$B811="Solicitado"</formula>
    </cfRule>
    <cfRule type="expression" dxfId="2" priority="62977">
      <formula>$B811="Confirmado"</formula>
    </cfRule>
    <cfRule type="expression" dxfId="2299" priority="62975">
      <formula>$B811="Cargado"</formula>
    </cfRule>
    <cfRule type="expression" dxfId="2300" priority="62974">
      <formula>$B811="Frontera"</formula>
    </cfRule>
    <cfRule type="expression" dxfId="2301" priority="62973">
      <formula>$B811="Descargado"</formula>
    </cfRule>
    <cfRule type="expression" dxfId="2302" priority="62972">
      <formula>$B811="Liberado"</formula>
    </cfRule>
    <cfRule type="expression" dxfId="2295" priority="62979">
      <formula>$B811="Arribado"</formula>
    </cfRule>
  </conditionalFormatting>
  <conditionalFormatting sqref="I812">
    <cfRule type="expression" dxfId="2298" priority="62944">
      <formula>$B812="Cancelado"</formula>
    </cfRule>
    <cfRule type="expression" dxfId="2295" priority="62947">
      <formula>$B812="Arribado"</formula>
    </cfRule>
    <cfRule type="expression" dxfId="2300" priority="62942">
      <formula>$B812="Frontera"</formula>
    </cfRule>
    <cfRule type="expression" dxfId="2301" priority="62941">
      <formula>$B812="Descargado"</formula>
    </cfRule>
    <cfRule type="expression" dxfId="2" priority="62945">
      <formula>$B812="Confirmado"</formula>
    </cfRule>
    <cfRule type="expression" dxfId="2299" priority="62943">
      <formula>$B812="Cargado"</formula>
    </cfRule>
    <cfRule type="expression" dxfId="2296" priority="62946">
      <formula>$B812="Solicitado"</formula>
    </cfRule>
    <cfRule type="expression" dxfId="2302" priority="62940">
      <formula>$B812="Liberado"</formula>
    </cfRule>
  </conditionalFormatting>
  <conditionalFormatting sqref="I813:I826">
    <cfRule type="expression" dxfId="2" priority="62865">
      <formula>$B813="Confirmado"</formula>
    </cfRule>
    <cfRule type="expression" dxfId="2300" priority="62862">
      <formula>$B813="Frontera"</formula>
    </cfRule>
    <cfRule type="expression" dxfId="2301" priority="62861">
      <formula>$B813="Descargado"</formula>
    </cfRule>
    <cfRule type="expression" dxfId="2299" priority="62863">
      <formula>$B813="Cargado"</formula>
    </cfRule>
    <cfRule type="expression" dxfId="2296" priority="62866">
      <formula>$B813="Solicitado"</formula>
    </cfRule>
    <cfRule type="expression" dxfId="2295" priority="62867">
      <formula>$B813="Arribado"</formula>
    </cfRule>
    <cfRule type="expression" dxfId="2302" priority="62860">
      <formula>$B813="Liberado"</formula>
    </cfRule>
    <cfRule type="expression" dxfId="2298" priority="62864">
      <formula>$B813="Cancelado"</formula>
    </cfRule>
  </conditionalFormatting>
  <conditionalFormatting sqref="I827">
    <cfRule type="expression" dxfId="2295" priority="62803">
      <formula>$B827="Arribado"</formula>
    </cfRule>
    <cfRule type="expression" dxfId="2302" priority="62796">
      <formula>$B827="Liberado"</formula>
    </cfRule>
    <cfRule type="expression" dxfId="2296" priority="62802">
      <formula>$B827="Solicitado"</formula>
    </cfRule>
    <cfRule type="expression" dxfId="2" priority="62801">
      <formula>$B827="Confirmado"</formula>
    </cfRule>
    <cfRule type="expression" dxfId="2298" priority="62800">
      <formula>$B827="Cancelado"</formula>
    </cfRule>
    <cfRule type="expression" dxfId="2299" priority="62799">
      <formula>$B827="Cargado"</formula>
    </cfRule>
    <cfRule type="expression" dxfId="2301" priority="62797">
      <formula>$B827="Descargado"</formula>
    </cfRule>
    <cfRule type="expression" dxfId="2300" priority="62798">
      <formula>$B827="Frontera"</formula>
    </cfRule>
  </conditionalFormatting>
  <conditionalFormatting sqref="I828:I840">
    <cfRule type="expression" dxfId="2300" priority="62758">
      <formula>$B828="Frontera"</formula>
    </cfRule>
    <cfRule type="expression" dxfId="2296" priority="62762">
      <formula>$B828="Solicitado"</formula>
    </cfRule>
    <cfRule type="expression" dxfId="2299" priority="62759">
      <formula>$B828="Cargado"</formula>
    </cfRule>
    <cfRule type="expression" dxfId="2" priority="62761">
      <formula>$B828="Confirmado"</formula>
    </cfRule>
    <cfRule type="expression" dxfId="2295" priority="62763">
      <formula>$B828="Arribado"</formula>
    </cfRule>
    <cfRule type="expression" dxfId="2298" priority="62760">
      <formula>$B828="Cancelado"</formula>
    </cfRule>
    <cfRule type="expression" dxfId="2302" priority="62756">
      <formula>$B828="Liberado"</formula>
    </cfRule>
    <cfRule type="expression" dxfId="2301" priority="62757">
      <formula>$B828="Descargado"</formula>
    </cfRule>
  </conditionalFormatting>
  <conditionalFormatting sqref="I841:I848">
    <cfRule type="expression" dxfId="2" priority="62681">
      <formula>$B841="Confirmado"</formula>
    </cfRule>
    <cfRule type="expression" dxfId="2298" priority="62680">
      <formula>$B841="Cancelado"</formula>
    </cfRule>
    <cfRule type="expression" dxfId="2301" priority="62677">
      <formula>$B841="Descargado"</formula>
    </cfRule>
    <cfRule type="expression" dxfId="2300" priority="62678">
      <formula>$B841="Frontera"</formula>
    </cfRule>
    <cfRule type="expression" dxfId="2295" priority="62683">
      <formula>$B841="Arribado"</formula>
    </cfRule>
    <cfRule type="expression" dxfId="2296" priority="62682">
      <formula>$B841="Solicitado"</formula>
    </cfRule>
    <cfRule type="expression" dxfId="2299" priority="62679">
      <formula>$B841="Cargado"</formula>
    </cfRule>
    <cfRule type="expression" dxfId="2302" priority="62676">
      <formula>$B841="Liberado"</formula>
    </cfRule>
  </conditionalFormatting>
  <conditionalFormatting sqref="I849">
    <cfRule type="expression" dxfId="2298" priority="62640">
      <formula>$B849="Cancelado"</formula>
    </cfRule>
    <cfRule type="expression" dxfId="2302" priority="62636">
      <formula>$B849="Liberado"</formula>
    </cfRule>
    <cfRule type="expression" dxfId="2300" priority="62638">
      <formula>$B849="Frontera"</formula>
    </cfRule>
    <cfRule type="expression" dxfId="2" priority="62641">
      <formula>$B849="Confirmado"</formula>
    </cfRule>
    <cfRule type="expression" dxfId="2296" priority="62642">
      <formula>$B849="Solicitado"</formula>
    </cfRule>
    <cfRule type="expression" dxfId="2301" priority="62637">
      <formula>$B849="Descargado"</formula>
    </cfRule>
    <cfRule type="expression" dxfId="2299" priority="62639">
      <formula>$B849="Cargado"</formula>
    </cfRule>
    <cfRule type="expression" dxfId="2295" priority="62643">
      <formula>$B849="Arribado"</formula>
    </cfRule>
  </conditionalFormatting>
  <conditionalFormatting sqref="I850">
    <cfRule type="expression" dxfId="2298" priority="62600">
      <formula>$B850="Cancelado"</formula>
    </cfRule>
    <cfRule type="expression" dxfId="2302" priority="62596">
      <formula>$B850="Liberado"</formula>
    </cfRule>
    <cfRule type="expression" dxfId="2" priority="62601">
      <formula>$B850="Confirmado"</formula>
    </cfRule>
    <cfRule type="expression" dxfId="2296" priority="62602">
      <formula>$B850="Solicitado"</formula>
    </cfRule>
    <cfRule type="expression" dxfId="2295" priority="62603">
      <formula>$B850="Arribado"</formula>
    </cfRule>
    <cfRule type="expression" dxfId="2301" priority="62597">
      <formula>$B850="Descargado"</formula>
    </cfRule>
    <cfRule type="expression" dxfId="2300" priority="62598">
      <formula>$B850="Frontera"</formula>
    </cfRule>
    <cfRule type="expression" dxfId="2299" priority="62599">
      <formula>$B850="Cargado"</formula>
    </cfRule>
  </conditionalFormatting>
  <conditionalFormatting sqref="I851:I859">
    <cfRule type="expression" dxfId="2300" priority="62558">
      <formula>$B851="Frontera"</formula>
    </cfRule>
    <cfRule type="expression" dxfId="2295" priority="62563">
      <formula>$B851="Arribado"</formula>
    </cfRule>
    <cfRule type="expression" dxfId="2299" priority="62559">
      <formula>$B851="Cargado"</formula>
    </cfRule>
    <cfRule type="expression" dxfId="2298" priority="62560">
      <formula>$B851="Cancelado"</formula>
    </cfRule>
    <cfRule type="expression" dxfId="2" priority="62561">
      <formula>$B851="Confirmado"</formula>
    </cfRule>
    <cfRule type="expression" dxfId="2296" priority="62562">
      <formula>$B851="Solicitado"</formula>
    </cfRule>
    <cfRule type="expression" dxfId="2301" priority="62557">
      <formula>$B851="Descargado"</formula>
    </cfRule>
    <cfRule type="expression" dxfId="2302" priority="62556">
      <formula>$B851="Liberado"</formula>
    </cfRule>
  </conditionalFormatting>
  <conditionalFormatting sqref="I860">
    <cfRule type="expression" dxfId="2" priority="62521">
      <formula>$B860="Confirmado"</formula>
    </cfRule>
    <cfRule type="expression" dxfId="2295" priority="62523">
      <formula>$B860="Arribado"</formula>
    </cfRule>
    <cfRule type="expression" dxfId="2300" priority="62518">
      <formula>$B860="Frontera"</formula>
    </cfRule>
    <cfRule type="expression" dxfId="2299" priority="62519">
      <formula>$B860="Cargado"</formula>
    </cfRule>
    <cfRule type="expression" dxfId="2298" priority="62520">
      <formula>$B860="Cancelado"</formula>
    </cfRule>
    <cfRule type="expression" dxfId="2302" priority="62516">
      <formula>$B860="Liberado"</formula>
    </cfRule>
    <cfRule type="expression" dxfId="2301" priority="62517">
      <formula>$B860="Descargado"</formula>
    </cfRule>
    <cfRule type="expression" dxfId="2296" priority="62522">
      <formula>$B860="Solicitado"</formula>
    </cfRule>
  </conditionalFormatting>
  <conditionalFormatting sqref="I861">
    <cfRule type="expression" dxfId="2296" priority="62482">
      <formula>$B861="Solicitado"</formula>
    </cfRule>
    <cfRule type="expression" dxfId="2295" priority="62483">
      <formula>$B861="Arribado"</formula>
    </cfRule>
    <cfRule type="expression" dxfId="2" priority="62481">
      <formula>$B861="Confirmado"</formula>
    </cfRule>
    <cfRule type="expression" dxfId="2298" priority="62480">
      <formula>$B861="Cancelado"</formula>
    </cfRule>
    <cfRule type="expression" dxfId="2301" priority="62477">
      <formula>$B861="Descargado"</formula>
    </cfRule>
    <cfRule type="expression" dxfId="2302" priority="62476">
      <formula>$B861="Liberado"</formula>
    </cfRule>
    <cfRule type="expression" dxfId="2300" priority="62478">
      <formula>$B861="Frontera"</formula>
    </cfRule>
    <cfRule type="expression" dxfId="2299" priority="62479">
      <formula>$B861="Cargado"</formula>
    </cfRule>
  </conditionalFormatting>
  <conditionalFormatting sqref="I862:I871">
    <cfRule type="expression" dxfId="2299" priority="62439">
      <formula>$B862="Cargado"</formula>
    </cfRule>
    <cfRule type="expression" dxfId="2295" priority="62443">
      <formula>$B862="Arribado"</formula>
    </cfRule>
    <cfRule type="expression" dxfId="2300" priority="62438">
      <formula>$B862="Frontera"</formula>
    </cfRule>
    <cfRule type="expression" dxfId="2301" priority="62437">
      <formula>$B862="Descargado"</formula>
    </cfRule>
    <cfRule type="expression" dxfId="2302" priority="62436">
      <formula>$B862="Liberado"</formula>
    </cfRule>
    <cfRule type="expression" dxfId="2298" priority="62440">
      <formula>$B862="Cancelado"</formula>
    </cfRule>
    <cfRule type="expression" dxfId="2" priority="62441">
      <formula>$B862="Confirmado"</formula>
    </cfRule>
    <cfRule type="expression" dxfId="2296" priority="62442">
      <formula>$B862="Solicitado"</formula>
    </cfRule>
  </conditionalFormatting>
  <conditionalFormatting sqref="I872:I890 I1230">
    <cfRule type="expression" dxfId="2296" priority="62402">
      <formula>$B872="Solicitado"</formula>
    </cfRule>
    <cfRule type="expression" dxfId="2" priority="62401">
      <formula>$B872="Confirmado"</formula>
    </cfRule>
    <cfRule type="expression" dxfId="2298" priority="62400">
      <formula>$B872="Cancelado"</formula>
    </cfRule>
    <cfRule type="expression" dxfId="2299" priority="62399">
      <formula>$B872="Cargado"</formula>
    </cfRule>
    <cfRule type="expression" dxfId="2300" priority="62398">
      <formula>$B872="Frontera"</formula>
    </cfRule>
    <cfRule type="expression" dxfId="2301" priority="62397">
      <formula>$B872="Descargado"</formula>
    </cfRule>
    <cfRule type="expression" dxfId="2302" priority="62396">
      <formula>$B872="Liberado"</formula>
    </cfRule>
    <cfRule type="expression" dxfId="2295" priority="62403">
      <formula>$B872="Arribado"</formula>
    </cfRule>
  </conditionalFormatting>
  <conditionalFormatting sqref="I891">
    <cfRule type="expression" dxfId="2299" priority="62199">
      <formula>$B891="Cargado"</formula>
    </cfRule>
    <cfRule type="expression" dxfId="2300" priority="62198">
      <formula>$B891="Frontera"</formula>
    </cfRule>
    <cfRule type="expression" dxfId="2301" priority="62197">
      <formula>$B891="Descargado"</formula>
    </cfRule>
    <cfRule type="expression" dxfId="2302" priority="62196">
      <formula>$B891="Liberado"</formula>
    </cfRule>
    <cfRule type="expression" dxfId="2298" priority="62200">
      <formula>$B891="Cancelado"</formula>
    </cfRule>
    <cfRule type="expression" dxfId="2296" priority="62202">
      <formula>$B891="Solicitado"</formula>
    </cfRule>
    <cfRule type="expression" dxfId="2295" priority="62203">
      <formula>$B891="Arribado"</formula>
    </cfRule>
    <cfRule type="expression" dxfId="2" priority="62201">
      <formula>$B891="Confirmado"</formula>
    </cfRule>
  </conditionalFormatting>
  <conditionalFormatting sqref="I892:I893 I895:I900 I902:I905">
    <cfRule type="expression" dxfId="2295" priority="62163">
      <formula>$B892="Arribado"</formula>
    </cfRule>
    <cfRule type="expression" dxfId="2301" priority="62157">
      <formula>$B892="Descargado"</formula>
    </cfRule>
    <cfRule type="expression" dxfId="2298" priority="62160">
      <formula>$B892="Cancelado"</formula>
    </cfRule>
    <cfRule type="expression" dxfId="2299" priority="62159">
      <formula>$B892="Cargado"</formula>
    </cfRule>
    <cfRule type="expression" dxfId="2300" priority="62158">
      <formula>$B892="Frontera"</formula>
    </cfRule>
    <cfRule type="expression" dxfId="2302" priority="62156">
      <formula>$B892="Liberado"</formula>
    </cfRule>
    <cfRule type="expression" dxfId="2" priority="62161">
      <formula>$B892="Confirmado"</formula>
    </cfRule>
    <cfRule type="expression" dxfId="2296" priority="62162">
      <formula>$B892="Solicitado"</formula>
    </cfRule>
  </conditionalFormatting>
  <conditionalFormatting sqref="I894">
    <cfRule type="expression" dxfId="2295" priority="62123">
      <formula>$B894="Arribado"</formula>
    </cfRule>
    <cfRule type="expression" dxfId="2296" priority="62122">
      <formula>$B894="Solicitado"</formula>
    </cfRule>
    <cfRule type="expression" dxfId="2" priority="62121">
      <formula>$B894="Confirmado"</formula>
    </cfRule>
    <cfRule type="expression" dxfId="2302" priority="62116">
      <formula>$B894="Liberado"</formula>
    </cfRule>
    <cfRule type="expression" dxfId="2301" priority="62117">
      <formula>$B894="Descargado"</formula>
    </cfRule>
    <cfRule type="expression" dxfId="2300" priority="62118">
      <formula>$B894="Frontera"</formula>
    </cfRule>
    <cfRule type="expression" dxfId="2298" priority="62120">
      <formula>$B894="Cancelado"</formula>
    </cfRule>
    <cfRule type="expression" dxfId="2299" priority="62119">
      <formula>$B894="Cargado"</formula>
    </cfRule>
  </conditionalFormatting>
  <conditionalFormatting sqref="I901">
    <cfRule type="expression" dxfId="2301" priority="62077">
      <formula>$B901="Descargado"</formula>
    </cfRule>
    <cfRule type="expression" dxfId="2300" priority="62078">
      <formula>$B901="Frontera"</formula>
    </cfRule>
    <cfRule type="expression" dxfId="2299" priority="62079">
      <formula>$B901="Cargado"</formula>
    </cfRule>
    <cfRule type="expression" dxfId="2298" priority="62080">
      <formula>$B901="Cancelado"</formula>
    </cfRule>
    <cfRule type="expression" dxfId="2295" priority="62083">
      <formula>$B901="Arribado"</formula>
    </cfRule>
    <cfRule type="expression" dxfId="2302" priority="62076">
      <formula>$B901="Liberado"</formula>
    </cfRule>
    <cfRule type="expression" dxfId="2296" priority="62082">
      <formula>$B901="Solicitado"</formula>
    </cfRule>
    <cfRule type="expression" dxfId="2" priority="62081">
      <formula>$B901="Confirmado"</formula>
    </cfRule>
  </conditionalFormatting>
  <conditionalFormatting sqref="I906">
    <cfRule type="expression" dxfId="2299" priority="62039">
      <formula>$B906="Cargado"</formula>
    </cfRule>
    <cfRule type="expression" dxfId="2298" priority="62040">
      <formula>$B906="Cancelado"</formula>
    </cfRule>
    <cfRule type="expression" dxfId="2" priority="62041">
      <formula>$B906="Confirmado"</formula>
    </cfRule>
    <cfRule type="expression" dxfId="2296" priority="62042">
      <formula>$B906="Solicitado"</formula>
    </cfRule>
    <cfRule type="expression" dxfId="2295" priority="62043">
      <formula>$B906="Arribado"</formula>
    </cfRule>
    <cfRule type="expression" dxfId="2301" priority="62037">
      <formula>$B906="Descargado"</formula>
    </cfRule>
    <cfRule type="expression" dxfId="2300" priority="62038">
      <formula>$B906="Frontera"</formula>
    </cfRule>
    <cfRule type="expression" dxfId="2302" priority="62036">
      <formula>$B906="Liberado"</formula>
    </cfRule>
  </conditionalFormatting>
  <conditionalFormatting sqref="I907:I912">
    <cfRule type="expression" dxfId="2296" priority="62002">
      <formula>$B907="Solicitado"</formula>
    </cfRule>
    <cfRule type="expression" dxfId="2" priority="62001">
      <formula>$B907="Confirmado"</formula>
    </cfRule>
    <cfRule type="expression" dxfId="2298" priority="62000">
      <formula>$B907="Cancelado"</formula>
    </cfRule>
    <cfRule type="expression" dxfId="2295" priority="62003">
      <formula>$B907="Arribado"</formula>
    </cfRule>
    <cfRule type="expression" dxfId="2301" priority="61997">
      <formula>$B907="Descargado"</formula>
    </cfRule>
    <cfRule type="expression" dxfId="2302" priority="61996">
      <formula>$B907="Liberado"</formula>
    </cfRule>
    <cfRule type="expression" dxfId="2300" priority="61998">
      <formula>$B907="Frontera"</formula>
    </cfRule>
    <cfRule type="expression" dxfId="2299" priority="61999">
      <formula>$B907="Cargado"</formula>
    </cfRule>
  </conditionalFormatting>
  <conditionalFormatting sqref="I913">
    <cfRule type="expression" dxfId="2299" priority="61959">
      <formula>$B913="Cargado"</formula>
    </cfRule>
    <cfRule type="expression" dxfId="2295" priority="61963">
      <formula>$B913="Arribado"</formula>
    </cfRule>
    <cfRule type="expression" dxfId="2296" priority="61962">
      <formula>$B913="Solicitado"</formula>
    </cfRule>
    <cfRule type="expression" dxfId="2" priority="61961">
      <formula>$B913="Confirmado"</formula>
    </cfRule>
    <cfRule type="expression" dxfId="2298" priority="61960">
      <formula>$B913="Cancelado"</formula>
    </cfRule>
    <cfRule type="expression" dxfId="2300" priority="61958">
      <formula>$B913="Frontera"</formula>
    </cfRule>
    <cfRule type="expression" dxfId="2301" priority="61957">
      <formula>$B913="Descargado"</formula>
    </cfRule>
    <cfRule type="expression" dxfId="2302" priority="61956">
      <formula>$B913="Liberado"</formula>
    </cfRule>
  </conditionalFormatting>
  <conditionalFormatting sqref="I914:I919">
    <cfRule type="expression" dxfId="2299" priority="61919">
      <formula>$B914="Cargado"</formula>
    </cfRule>
    <cfRule type="expression" dxfId="2300" priority="61918">
      <formula>$B914="Frontera"</formula>
    </cfRule>
    <cfRule type="expression" dxfId="2302" priority="61916">
      <formula>$B914="Liberado"</formula>
    </cfRule>
    <cfRule type="expression" dxfId="2301" priority="61917">
      <formula>$B914="Descargado"</formula>
    </cfRule>
    <cfRule type="expression" dxfId="2298" priority="61920">
      <formula>$B914="Cancelado"</formula>
    </cfRule>
    <cfRule type="expression" dxfId="2" priority="61921">
      <formula>$B914="Confirmado"</formula>
    </cfRule>
    <cfRule type="expression" dxfId="2296" priority="61922">
      <formula>$B914="Solicitado"</formula>
    </cfRule>
    <cfRule type="expression" dxfId="2295" priority="61923">
      <formula>$B914="Arribado"</formula>
    </cfRule>
  </conditionalFormatting>
  <conditionalFormatting sqref="I920">
    <cfRule type="expression" dxfId="2295" priority="61795">
      <formula>$B920="Arribado"</formula>
    </cfRule>
    <cfRule type="expression" dxfId="2296" priority="61794">
      <formula>$B920="Solicitado"</formula>
    </cfRule>
    <cfRule type="expression" dxfId="2" priority="61793">
      <formula>$B920="Confirmado"</formula>
    </cfRule>
    <cfRule type="expression" dxfId="2298" priority="61792">
      <formula>$B920="Cancelado"</formula>
    </cfRule>
    <cfRule type="expression" dxfId="2299" priority="61791">
      <formula>$B920="Cargado"</formula>
    </cfRule>
    <cfRule type="expression" dxfId="2300" priority="61790">
      <formula>$B920="Frontera"</formula>
    </cfRule>
    <cfRule type="expression" dxfId="2301" priority="61789">
      <formula>$B920="Descargado"</formula>
    </cfRule>
    <cfRule type="expression" dxfId="2302" priority="61788">
      <formula>$B920="Liberado"</formula>
    </cfRule>
  </conditionalFormatting>
  <conditionalFormatting sqref="I921">
    <cfRule type="expression" dxfId="2301" priority="61869">
      <formula>$B921="Descargado"</formula>
    </cfRule>
    <cfRule type="expression" dxfId="2299" priority="61871">
      <formula>$B921="Cargado"</formula>
    </cfRule>
    <cfRule type="expression" dxfId="2300" priority="61870">
      <formula>$B921="Frontera"</formula>
    </cfRule>
    <cfRule type="expression" dxfId="2302" priority="61868">
      <formula>$B921="Liberado"</formula>
    </cfRule>
    <cfRule type="expression" dxfId="2296" priority="61874">
      <formula>$B921="Solicitado"</formula>
    </cfRule>
    <cfRule type="expression" dxfId="2295" priority="61875">
      <formula>$B921="Arribado"</formula>
    </cfRule>
    <cfRule type="expression" dxfId="2298" priority="61872">
      <formula>$B921="Cancelado"</formula>
    </cfRule>
    <cfRule type="expression" dxfId="2" priority="61873">
      <formula>$B921="Confirmado"</formula>
    </cfRule>
  </conditionalFormatting>
  <conditionalFormatting sqref="I922">
    <cfRule type="expression" dxfId="2302" priority="61828">
      <formula>$B922="Liberado"</formula>
    </cfRule>
    <cfRule type="expression" dxfId="2296" priority="61834">
      <formula>$B922="Solicitado"</formula>
    </cfRule>
    <cfRule type="expression" dxfId="2295" priority="61835">
      <formula>$B922="Arribado"</formula>
    </cfRule>
    <cfRule type="expression" dxfId="2301" priority="61829">
      <formula>$B922="Descargado"</formula>
    </cfRule>
    <cfRule type="expression" dxfId="2300" priority="61830">
      <formula>$B922="Frontera"</formula>
    </cfRule>
    <cfRule type="expression" dxfId="2299" priority="61831">
      <formula>$B922="Cargado"</formula>
    </cfRule>
    <cfRule type="expression" dxfId="2298" priority="61832">
      <formula>$B922="Cancelado"</formula>
    </cfRule>
    <cfRule type="expression" dxfId="2" priority="61833">
      <formula>$B922="Confirmado"</formula>
    </cfRule>
  </conditionalFormatting>
  <conditionalFormatting sqref="I923:I924">
    <cfRule type="expression" dxfId="2296" priority="61754">
      <formula>$B923="Solicitado"</formula>
    </cfRule>
    <cfRule type="expression" dxfId="2302" priority="61748">
      <formula>$B923="Liberado"</formula>
    </cfRule>
    <cfRule type="expression" dxfId="2298" priority="61752">
      <formula>$B923="Cancelado"</formula>
    </cfRule>
    <cfRule type="expression" dxfId="2301" priority="61749">
      <formula>$B923="Descargado"</formula>
    </cfRule>
    <cfRule type="expression" dxfId="2300" priority="61750">
      <formula>$B923="Frontera"</formula>
    </cfRule>
    <cfRule type="expression" dxfId="2299" priority="61751">
      <formula>$B923="Cargado"</formula>
    </cfRule>
    <cfRule type="expression" dxfId="2" priority="61753">
      <formula>$B923="Confirmado"</formula>
    </cfRule>
    <cfRule type="expression" dxfId="2295" priority="61755">
      <formula>$B923="Arribado"</formula>
    </cfRule>
  </conditionalFormatting>
  <conditionalFormatting sqref="I925:I926">
    <cfRule type="expression" dxfId="2301" priority="61469">
      <formula>$B925="Descargado"</formula>
    </cfRule>
    <cfRule type="expression" dxfId="2300" priority="61510">
      <formula>$B925="Frontera"</formula>
    </cfRule>
    <cfRule type="expression" dxfId="2301" priority="61509">
      <formula>$B925="Descargado"</formula>
    </cfRule>
    <cfRule type="expression" dxfId="2302" priority="61508">
      <formula>$B925="Liberado"</formula>
    </cfRule>
    <cfRule type="expression" dxfId="2295" priority="61515">
      <formula>$B925="Arribado"</formula>
    </cfRule>
    <cfRule type="expression" dxfId="2296" priority="61514">
      <formula>$B925="Solicitado"</formula>
    </cfRule>
    <cfRule type="expression" dxfId="2" priority="61473">
      <formula>$B925="Confirmado"</formula>
    </cfRule>
    <cfRule type="expression" dxfId="2296" priority="61474">
      <formula>$B925="Solicitado"</formula>
    </cfRule>
    <cfRule type="expression" dxfId="2295" priority="61475">
      <formula>$B925="Arribado"</formula>
    </cfRule>
    <cfRule type="expression" dxfId="2" priority="61513">
      <formula>$B925="Confirmado"</formula>
    </cfRule>
    <cfRule type="expression" dxfId="2302" priority="61468">
      <formula>$B925="Liberado"</formula>
    </cfRule>
    <cfRule type="expression" dxfId="2298" priority="61512">
      <formula>$B925="Cancelado"</formula>
    </cfRule>
    <cfRule type="expression" dxfId="2300" priority="61470">
      <formula>$B925="Frontera"</formula>
    </cfRule>
    <cfRule type="expression" dxfId="2299" priority="61471">
      <formula>$B925="Cargado"</formula>
    </cfRule>
    <cfRule type="expression" dxfId="2299" priority="61511">
      <formula>$B925="Cargado"</formula>
    </cfRule>
    <cfRule type="expression" dxfId="2298" priority="61472">
      <formula>$B925="Cancelado"</formula>
    </cfRule>
  </conditionalFormatting>
  <conditionalFormatting sqref="I927">
    <cfRule type="expression" dxfId="2" priority="61713">
      <formula>$B927="Confirmado"</formula>
    </cfRule>
    <cfRule type="expression" dxfId="2298" priority="61712">
      <formula>$B927="Cancelado"</formula>
    </cfRule>
    <cfRule type="expression" dxfId="2299" priority="61711">
      <formula>$B927="Cargado"</formula>
    </cfRule>
    <cfRule type="expression" dxfId="2300" priority="61710">
      <formula>$B927="Frontera"</formula>
    </cfRule>
    <cfRule type="expression" dxfId="2301" priority="61709">
      <formula>$B927="Descargado"</formula>
    </cfRule>
    <cfRule type="expression" dxfId="2302" priority="61708">
      <formula>$B927="Liberado"</formula>
    </cfRule>
    <cfRule type="expression" dxfId="2296" priority="61714">
      <formula>$B927="Solicitado"</formula>
    </cfRule>
    <cfRule type="expression" dxfId="2295" priority="61715">
      <formula>$B927="Arribado"</formula>
    </cfRule>
  </conditionalFormatting>
  <conditionalFormatting sqref="I928">
    <cfRule type="expression" dxfId="2301" priority="61589">
      <formula>$B928="Descargado"</formula>
    </cfRule>
    <cfRule type="expression" dxfId="2300" priority="61590">
      <formula>$B928="Frontera"</formula>
    </cfRule>
    <cfRule type="expression" dxfId="2295" priority="61595">
      <formula>$B928="Arribado"</formula>
    </cfRule>
    <cfRule type="expression" dxfId="2299" priority="61591">
      <formula>$B928="Cargado"</formula>
    </cfRule>
    <cfRule type="expression" dxfId="2298" priority="61592">
      <formula>$B928="Cancelado"</formula>
    </cfRule>
    <cfRule type="expression" dxfId="2" priority="61593">
      <formula>$B928="Confirmado"</formula>
    </cfRule>
    <cfRule type="expression" dxfId="2296" priority="61594">
      <formula>$B928="Solicitado"</formula>
    </cfRule>
    <cfRule type="expression" dxfId="2302" priority="61588">
      <formula>$B928="Liberado"</formula>
    </cfRule>
  </conditionalFormatting>
  <conditionalFormatting sqref="I929">
    <cfRule type="expression" dxfId="2302" priority="61628">
      <formula>$B929="Liberado"</formula>
    </cfRule>
    <cfRule type="expression" dxfId="2301" priority="61629">
      <formula>$B929="Descargado"</formula>
    </cfRule>
    <cfRule type="expression" dxfId="2300" priority="61630">
      <formula>$B929="Frontera"</formula>
    </cfRule>
    <cfRule type="expression" dxfId="2296" priority="61634">
      <formula>$B929="Solicitado"</formula>
    </cfRule>
    <cfRule type="expression" dxfId="2" priority="61633">
      <formula>$B929="Confirmado"</formula>
    </cfRule>
    <cfRule type="expression" dxfId="2298" priority="61632">
      <formula>$B929="Cancelado"</formula>
    </cfRule>
    <cfRule type="expression" dxfId="2299" priority="61631">
      <formula>$B929="Cargado"</formula>
    </cfRule>
    <cfRule type="expression" dxfId="2295" priority="61635">
      <formula>$B929="Arribado"</formula>
    </cfRule>
  </conditionalFormatting>
  <conditionalFormatting sqref="I930:I931 I937:I940 I953 I942:I944 I946:I949 I933:I935">
    <cfRule type="expression" dxfId="2299" priority="61551">
      <formula>$B930="Cargado"</formula>
    </cfRule>
    <cfRule type="expression" dxfId="2300" priority="61550">
      <formula>$B930="Frontera"</formula>
    </cfRule>
    <cfRule type="expression" dxfId="2301" priority="61549">
      <formula>$B930="Descargado"</formula>
    </cfRule>
    <cfRule type="expression" dxfId="2302" priority="61548">
      <formula>$B930="Liberado"</formula>
    </cfRule>
    <cfRule type="expression" dxfId="2298" priority="61552">
      <formula>$B930="Cancelado"</formula>
    </cfRule>
    <cfRule type="expression" dxfId="2295" priority="61555">
      <formula>$B930="Arribado"</formula>
    </cfRule>
    <cfRule type="expression" dxfId="2296" priority="61554">
      <formula>$B930="Solicitado"</formula>
    </cfRule>
    <cfRule type="expression" dxfId="2" priority="61553">
      <formula>$B930="Confirmado"</formula>
    </cfRule>
  </conditionalFormatting>
  <conditionalFormatting sqref="I936">
    <cfRule type="expression" dxfId="2298" priority="61400">
      <formula>$B936="Cancelado"</formula>
    </cfRule>
    <cfRule type="expression" dxfId="2301" priority="61397">
      <formula>$B936="Descargado"</formula>
    </cfRule>
    <cfRule type="expression" dxfId="2" priority="61401">
      <formula>$B936="Confirmado"</formula>
    </cfRule>
    <cfRule type="expression" dxfId="2300" priority="61398">
      <formula>$B936="Frontera"</formula>
    </cfRule>
    <cfRule type="expression" dxfId="2299" priority="61399">
      <formula>$B936="Cargado"</formula>
    </cfRule>
    <cfRule type="expression" dxfId="2296" priority="61402">
      <formula>$B936="Solicitado"</formula>
    </cfRule>
    <cfRule type="expression" dxfId="2295" priority="61403">
      <formula>$B936="Arribado"</formula>
    </cfRule>
    <cfRule type="expression" dxfId="2302" priority="61396">
      <formula>$B936="Liberado"</formula>
    </cfRule>
  </conditionalFormatting>
  <conditionalFormatting sqref="I941">
    <cfRule type="expression" dxfId="2298" priority="61112">
      <formula>$B941="Cancelado"</formula>
    </cfRule>
    <cfRule type="expression" dxfId="2" priority="61113">
      <formula>$B941="Confirmado"</formula>
    </cfRule>
    <cfRule type="expression" dxfId="2295" priority="61115">
      <formula>$B941="Arribado"</formula>
    </cfRule>
    <cfRule type="expression" dxfId="2301" priority="61109">
      <formula>$B941="Descargado"</formula>
    </cfRule>
    <cfRule type="expression" dxfId="2299" priority="61111">
      <formula>$B941="Cargado"</formula>
    </cfRule>
    <cfRule type="expression" dxfId="2300" priority="61110">
      <formula>$B941="Frontera"</formula>
    </cfRule>
    <cfRule type="expression" dxfId="2302" priority="61108">
      <formula>$B941="Liberado"</formula>
    </cfRule>
    <cfRule type="expression" dxfId="2296" priority="61114">
      <formula>$B941="Solicitado"</formula>
    </cfRule>
  </conditionalFormatting>
  <conditionalFormatting sqref="I945">
    <cfRule type="expression" dxfId="2299" priority="60823">
      <formula>$B945="Cargado"</formula>
    </cfRule>
    <cfRule type="expression" dxfId="2295" priority="60827">
      <formula>$B945="Arribado"</formula>
    </cfRule>
    <cfRule type="expression" dxfId="2" priority="60825">
      <formula>$B945="Confirmado"</formula>
    </cfRule>
    <cfRule type="expression" dxfId="2298" priority="60824">
      <formula>$B945="Cancelado"</formula>
    </cfRule>
    <cfRule type="expression" dxfId="2300" priority="60822">
      <formula>$B945="Frontera"</formula>
    </cfRule>
    <cfRule type="expression" dxfId="2301" priority="60821">
      <formula>$B945="Descargado"</formula>
    </cfRule>
    <cfRule type="expression" dxfId="2302" priority="60820">
      <formula>$B945="Liberado"</formula>
    </cfRule>
    <cfRule type="expression" dxfId="2296" priority="60826">
      <formula>$B945="Solicitado"</formula>
    </cfRule>
  </conditionalFormatting>
  <conditionalFormatting sqref="I950">
    <cfRule type="expression" dxfId="2295" priority="61259">
      <formula>$B950="Arribado"</formula>
    </cfRule>
    <cfRule type="expression" dxfId="2" priority="61257">
      <formula>$B950="Confirmado"</formula>
    </cfRule>
    <cfRule type="expression" dxfId="2298" priority="61256">
      <formula>$B950="Cancelado"</formula>
    </cfRule>
    <cfRule type="expression" dxfId="2299" priority="61255">
      <formula>$B950="Cargado"</formula>
    </cfRule>
    <cfRule type="expression" dxfId="2300" priority="61254">
      <formula>$B950="Frontera"</formula>
    </cfRule>
    <cfRule type="expression" dxfId="2301" priority="61253">
      <formula>$B950="Descargado"</formula>
    </cfRule>
    <cfRule type="expression" dxfId="2296" priority="61258">
      <formula>$B950="Solicitado"</formula>
    </cfRule>
    <cfRule type="expression" dxfId="2302" priority="61252">
      <formula>$B950="Liberado"</formula>
    </cfRule>
  </conditionalFormatting>
  <conditionalFormatting sqref="I951:I952">
    <cfRule type="expression" dxfId="2295" priority="61187">
      <formula>$B951="Arribado"</formula>
    </cfRule>
    <cfRule type="expression" dxfId="2296" priority="61186">
      <formula>$B951="Solicitado"</formula>
    </cfRule>
    <cfRule type="expression" dxfId="2" priority="61185">
      <formula>$B951="Confirmado"</formula>
    </cfRule>
    <cfRule type="expression" dxfId="2299" priority="61183">
      <formula>$B951="Cargado"</formula>
    </cfRule>
    <cfRule type="expression" dxfId="2300" priority="61182">
      <formula>$B951="Frontera"</formula>
    </cfRule>
    <cfRule type="expression" dxfId="2301" priority="61181">
      <formula>$B951="Descargado"</formula>
    </cfRule>
    <cfRule type="expression" dxfId="2302" priority="61180">
      <formula>$B951="Liberado"</formula>
    </cfRule>
    <cfRule type="expression" dxfId="2298" priority="61184">
      <formula>$B951="Cancelado"</formula>
    </cfRule>
  </conditionalFormatting>
  <conditionalFormatting sqref="I954">
    <cfRule type="expression" dxfId="2300" priority="61038">
      <formula>$B954="Frontera"</formula>
    </cfRule>
    <cfRule type="expression" dxfId="2296" priority="61042">
      <formula>$B954="Solicitado"</formula>
    </cfRule>
    <cfRule type="expression" dxfId="2301" priority="61037">
      <formula>$B954="Descargado"</formula>
    </cfRule>
    <cfRule type="expression" dxfId="2295" priority="61043">
      <formula>$B954="Arribado"</formula>
    </cfRule>
    <cfRule type="expression" dxfId="2" priority="61041">
      <formula>$B954="Confirmado"</formula>
    </cfRule>
    <cfRule type="expression" dxfId="2298" priority="61040">
      <formula>$B954="Cancelado"</formula>
    </cfRule>
    <cfRule type="expression" dxfId="2299" priority="61039">
      <formula>$B954="Cargado"</formula>
    </cfRule>
    <cfRule type="expression" dxfId="2302" priority="61036">
      <formula>$B954="Liberado"</formula>
    </cfRule>
  </conditionalFormatting>
  <conditionalFormatting sqref="I955:I965">
    <cfRule type="expression" dxfId="2296" priority="60970">
      <formula>$B955="Solicitado"</formula>
    </cfRule>
    <cfRule type="expression" dxfId="2300" priority="60966">
      <formula>$B955="Frontera"</formula>
    </cfRule>
    <cfRule type="expression" dxfId="2301" priority="60965">
      <formula>$B955="Descargado"</formula>
    </cfRule>
    <cfRule type="expression" dxfId="2302" priority="60964">
      <formula>$B955="Liberado"</formula>
    </cfRule>
    <cfRule type="expression" dxfId="2295" priority="60971">
      <formula>$B955="Arribado"</formula>
    </cfRule>
    <cfRule type="expression" dxfId="2299" priority="60967">
      <formula>$B955="Cargado"</formula>
    </cfRule>
    <cfRule type="expression" dxfId="2298" priority="60968">
      <formula>$B955="Cancelado"</formula>
    </cfRule>
    <cfRule type="expression" dxfId="2" priority="60969">
      <formula>$B955="Confirmado"</formula>
    </cfRule>
  </conditionalFormatting>
  <conditionalFormatting sqref="I966:I967">
    <cfRule type="expression" dxfId="2300" priority="60750">
      <formula>$B966="Frontera"</formula>
    </cfRule>
    <cfRule type="expression" dxfId="2299" priority="60751">
      <formula>$B966="Cargado"</formula>
    </cfRule>
    <cfRule type="expression" dxfId="2302" priority="60748">
      <formula>$B966="Liberado"</formula>
    </cfRule>
    <cfRule type="expression" dxfId="2298" priority="60752">
      <formula>$B966="Cancelado"</formula>
    </cfRule>
    <cfRule type="expression" dxfId="2301" priority="60749">
      <formula>$B966="Descargado"</formula>
    </cfRule>
    <cfRule type="expression" dxfId="2295" priority="60755">
      <formula>$B966="Arribado"</formula>
    </cfRule>
    <cfRule type="expression" dxfId="2296" priority="60754">
      <formula>$B966="Solicitado"</formula>
    </cfRule>
    <cfRule type="expression" dxfId="2" priority="60753">
      <formula>$B966="Confirmado"</formula>
    </cfRule>
  </conditionalFormatting>
  <conditionalFormatting sqref="I968">
    <cfRule type="expression" dxfId="2300" priority="60534">
      <formula>$B968="Frontera"</formula>
    </cfRule>
    <cfRule type="expression" dxfId="2295" priority="60539">
      <formula>$B968="Arribado"</formula>
    </cfRule>
    <cfRule type="expression" dxfId="2301" priority="60533">
      <formula>$B968="Descargado"</formula>
    </cfRule>
    <cfRule type="expression" dxfId="2298" priority="60536">
      <formula>$B968="Cancelado"</formula>
    </cfRule>
    <cfRule type="expression" dxfId="2302" priority="60532">
      <formula>$B968="Liberado"</formula>
    </cfRule>
    <cfRule type="expression" dxfId="2299" priority="60535">
      <formula>$B968="Cargado"</formula>
    </cfRule>
    <cfRule type="expression" dxfId="2" priority="60537">
      <formula>$B968="Confirmado"</formula>
    </cfRule>
    <cfRule type="expression" dxfId="2296" priority="60538">
      <formula>$B968="Solicitado"</formula>
    </cfRule>
  </conditionalFormatting>
  <conditionalFormatting sqref="I969">
    <cfRule type="expression" dxfId="2298" priority="60608">
      <formula>$B969="Cancelado"</formula>
    </cfRule>
    <cfRule type="expression" dxfId="2295" priority="60611">
      <formula>$B969="Arribado"</formula>
    </cfRule>
    <cfRule type="expression" dxfId="2296" priority="60610">
      <formula>$B969="Solicitado"</formula>
    </cfRule>
    <cfRule type="expression" dxfId="2" priority="60609">
      <formula>$B969="Confirmado"</formula>
    </cfRule>
    <cfRule type="expression" dxfId="2299" priority="60607">
      <formula>$B969="Cargado"</formula>
    </cfRule>
    <cfRule type="expression" dxfId="2300" priority="60606">
      <formula>$B969="Frontera"</formula>
    </cfRule>
    <cfRule type="expression" dxfId="2301" priority="60605">
      <formula>$B969="Descargado"</formula>
    </cfRule>
    <cfRule type="expression" dxfId="2302" priority="60604">
      <formula>$B969="Liberado"</formula>
    </cfRule>
  </conditionalFormatting>
  <conditionalFormatting sqref="I970">
    <cfRule type="expression" dxfId="2300" priority="60678">
      <formula>$B970="Frontera"</formula>
    </cfRule>
    <cfRule type="expression" dxfId="2299" priority="60679">
      <formula>$B970="Cargado"</formula>
    </cfRule>
    <cfRule type="expression" dxfId="2295" priority="60683">
      <formula>$B970="Arribado"</formula>
    </cfRule>
    <cfRule type="expression" dxfId="2296" priority="60682">
      <formula>$B970="Solicitado"</formula>
    </cfRule>
    <cfRule type="expression" dxfId="2" priority="60681">
      <formula>$B970="Confirmado"</formula>
    </cfRule>
    <cfRule type="expression" dxfId="2302" priority="60676">
      <formula>$B970="Liberado"</formula>
    </cfRule>
    <cfRule type="expression" dxfId="2301" priority="60677">
      <formula>$B970="Descargado"</formula>
    </cfRule>
    <cfRule type="expression" dxfId="2298" priority="60680">
      <formula>$B970="Cancelado"</formula>
    </cfRule>
  </conditionalFormatting>
  <conditionalFormatting sqref="I971">
    <cfRule type="expression" dxfId="2301" priority="60461">
      <formula>$B971="Descargado"</formula>
    </cfRule>
    <cfRule type="expression" dxfId="2302" priority="60460">
      <formula>$B971="Liberado"</formula>
    </cfRule>
    <cfRule type="expression" dxfId="2299" priority="60463">
      <formula>$B971="Cargado"</formula>
    </cfRule>
    <cfRule type="expression" dxfId="2298" priority="60464">
      <formula>$B971="Cancelado"</formula>
    </cfRule>
    <cfRule type="expression" dxfId="2" priority="60465">
      <formula>$B971="Confirmado"</formula>
    </cfRule>
    <cfRule type="expression" dxfId="2296" priority="60466">
      <formula>$B971="Solicitado"</formula>
    </cfRule>
    <cfRule type="expression" dxfId="2295" priority="60467">
      <formula>$B971="Arribado"</formula>
    </cfRule>
    <cfRule type="expression" dxfId="2300" priority="60462">
      <formula>$B971="Frontera"</formula>
    </cfRule>
  </conditionalFormatting>
  <conditionalFormatting sqref="I972:I973 I976">
    <cfRule type="expression" dxfId="2299" priority="60391">
      <formula>$B972="Cargado"</formula>
    </cfRule>
    <cfRule type="expression" dxfId="2298" priority="60392">
      <formula>$B972="Cancelado"</formula>
    </cfRule>
    <cfRule type="expression" dxfId="2295" priority="60395">
      <formula>$B972="Arribado"</formula>
    </cfRule>
    <cfRule type="expression" dxfId="2302" priority="60388">
      <formula>$B972="Liberado"</formula>
    </cfRule>
    <cfRule type="expression" dxfId="2296" priority="60394">
      <formula>$B972="Solicitado"</formula>
    </cfRule>
    <cfRule type="expression" dxfId="2" priority="60393">
      <formula>$B972="Confirmado"</formula>
    </cfRule>
    <cfRule type="expression" dxfId="2301" priority="60389">
      <formula>$B972="Descargado"</formula>
    </cfRule>
    <cfRule type="expression" dxfId="2300" priority="60390">
      <formula>$B972="Frontera"</formula>
    </cfRule>
  </conditionalFormatting>
  <conditionalFormatting sqref="I974">
    <cfRule type="expression" dxfId="2302" priority="59852">
      <formula>$B974="Liberado"</formula>
    </cfRule>
    <cfRule type="expression" dxfId="2301" priority="59853">
      <formula>$B974="Descargado"</formula>
    </cfRule>
    <cfRule type="expression" dxfId="2300" priority="59854">
      <formula>$B974="Frontera"</formula>
    </cfRule>
    <cfRule type="expression" dxfId="2299" priority="59855">
      <formula>$B974="Cargado"</formula>
    </cfRule>
    <cfRule type="expression" dxfId="2298" priority="59856">
      <formula>$B974="Cancelado"</formula>
    </cfRule>
    <cfRule type="expression" dxfId="2" priority="59857">
      <formula>$B974="Confirmado"</formula>
    </cfRule>
    <cfRule type="expression" dxfId="2296" priority="59858">
      <formula>$B974="Solicitado"</formula>
    </cfRule>
    <cfRule type="expression" dxfId="2295" priority="59859">
      <formula>$B974="Arribado"</formula>
    </cfRule>
  </conditionalFormatting>
  <conditionalFormatting sqref="I975">
    <cfRule type="expression" dxfId="2298" priority="59784">
      <formula>$B975="Cancelado"</formula>
    </cfRule>
    <cfRule type="expression" dxfId="2296" priority="59786">
      <formula>$B975="Solicitado"</formula>
    </cfRule>
    <cfRule type="expression" dxfId="2301" priority="59781">
      <formula>$B975="Descargado"</formula>
    </cfRule>
    <cfRule type="expression" dxfId="2300" priority="59782">
      <formula>$B975="Frontera"</formula>
    </cfRule>
    <cfRule type="expression" dxfId="2299" priority="59783">
      <formula>$B975="Cargado"</formula>
    </cfRule>
    <cfRule type="expression" dxfId="2" priority="59785">
      <formula>$B975="Confirmado"</formula>
    </cfRule>
    <cfRule type="expression" dxfId="2295" priority="59787">
      <formula>$B975="Arribado"</formula>
    </cfRule>
    <cfRule type="expression" dxfId="2302" priority="59780">
      <formula>$B975="Liberado"</formula>
    </cfRule>
  </conditionalFormatting>
  <conditionalFormatting sqref="I977">
    <cfRule type="expression" dxfId="2300" priority="60318">
      <formula>$B977="Frontera"</formula>
    </cfRule>
    <cfRule type="expression" dxfId="2301" priority="60317">
      <formula>$B977="Descargado"</formula>
    </cfRule>
    <cfRule type="expression" dxfId="2302" priority="60316">
      <formula>$B977="Liberado"</formula>
    </cfRule>
    <cfRule type="expression" dxfId="2295" priority="60323">
      <formula>$B977="Arribado"</formula>
    </cfRule>
    <cfRule type="expression" dxfId="2296" priority="60322">
      <formula>$B977="Solicitado"</formula>
    </cfRule>
    <cfRule type="expression" dxfId="2" priority="60321">
      <formula>$B977="Confirmado"</formula>
    </cfRule>
    <cfRule type="expression" dxfId="2298" priority="60320">
      <formula>$B977="Cancelado"</formula>
    </cfRule>
    <cfRule type="expression" dxfId="2299" priority="60319">
      <formula>$B977="Cargado"</formula>
    </cfRule>
  </conditionalFormatting>
  <conditionalFormatting sqref="I978">
    <cfRule type="expression" dxfId="2" priority="60001">
      <formula>$B978="Confirmado"</formula>
    </cfRule>
    <cfRule type="expression" dxfId="2296" priority="60002">
      <formula>$B978="Solicitado"</formula>
    </cfRule>
    <cfRule type="expression" dxfId="2295" priority="60003">
      <formula>$B978="Arribado"</formula>
    </cfRule>
    <cfRule type="expression" dxfId="2299" priority="59999">
      <formula>$B978="Cargado"</formula>
    </cfRule>
    <cfRule type="expression" dxfId="2300" priority="59998">
      <formula>$B978="Frontera"</formula>
    </cfRule>
    <cfRule type="expression" dxfId="2301" priority="59997">
      <formula>$B978="Descargado"</formula>
    </cfRule>
    <cfRule type="expression" dxfId="2302" priority="59996">
      <formula>$B978="Liberado"</formula>
    </cfRule>
    <cfRule type="expression" dxfId="2298" priority="60000">
      <formula>$B978="Cancelado"</formula>
    </cfRule>
  </conditionalFormatting>
  <conditionalFormatting sqref="I979">
    <cfRule type="expression" dxfId="2" priority="59929">
      <formula>$B979="Confirmado"</formula>
    </cfRule>
    <cfRule type="expression" dxfId="2302" priority="59924">
      <formula>$B979="Liberado"</formula>
    </cfRule>
    <cfRule type="expression" dxfId="2301" priority="59925">
      <formula>$B979="Descargado"</formula>
    </cfRule>
    <cfRule type="expression" dxfId="2300" priority="59926">
      <formula>$B979="Frontera"</formula>
    </cfRule>
    <cfRule type="expression" dxfId="2299" priority="59927">
      <formula>$B979="Cargado"</formula>
    </cfRule>
    <cfRule type="expression" dxfId="2298" priority="59928">
      <formula>$B979="Cancelado"</formula>
    </cfRule>
    <cfRule type="expression" dxfId="2296" priority="59930">
      <formula>$B979="Solicitado"</formula>
    </cfRule>
    <cfRule type="expression" dxfId="2295" priority="59931">
      <formula>$B979="Arribado"</formula>
    </cfRule>
  </conditionalFormatting>
  <conditionalFormatting sqref="I980">
    <cfRule type="expression" dxfId="2301" priority="60069">
      <formula>$B980="Descargado"</formula>
    </cfRule>
    <cfRule type="expression" dxfId="2302" priority="60068">
      <formula>$B980="Liberado"</formula>
    </cfRule>
    <cfRule type="expression" dxfId="2298" priority="60072">
      <formula>$B980="Cancelado"</formula>
    </cfRule>
    <cfRule type="expression" dxfId="2300" priority="60070">
      <formula>$B980="Frontera"</formula>
    </cfRule>
    <cfRule type="expression" dxfId="2295" priority="60075">
      <formula>$B980="Arribado"</formula>
    </cfRule>
    <cfRule type="expression" dxfId="2" priority="60073">
      <formula>$B980="Confirmado"</formula>
    </cfRule>
    <cfRule type="expression" dxfId="2299" priority="60071">
      <formula>$B980="Cargado"</formula>
    </cfRule>
    <cfRule type="expression" dxfId="2296" priority="60074">
      <formula>$B980="Solicitado"</formula>
    </cfRule>
  </conditionalFormatting>
  <conditionalFormatting sqref="I981">
    <cfRule type="expression" dxfId="2296" priority="59698">
      <formula>$B981="Solicitado"</formula>
    </cfRule>
    <cfRule type="expression" dxfId="2" priority="59697">
      <formula>$B981="Confirmado"</formula>
    </cfRule>
    <cfRule type="expression" dxfId="2299" priority="59695">
      <formula>$B981="Cargado"</formula>
    </cfRule>
    <cfRule type="expression" dxfId="2295" priority="59699">
      <formula>$B981="Arribado"</formula>
    </cfRule>
    <cfRule type="expression" dxfId="2300" priority="59694">
      <formula>$B981="Frontera"</formula>
    </cfRule>
    <cfRule type="expression" dxfId="2298" priority="59696">
      <formula>$B981="Cancelado"</formula>
    </cfRule>
    <cfRule type="expression" dxfId="2302" priority="59692">
      <formula>$B981="Liberado"</formula>
    </cfRule>
    <cfRule type="expression" dxfId="2301" priority="59693">
      <formula>$B981="Descargado"</formula>
    </cfRule>
  </conditionalFormatting>
  <conditionalFormatting sqref="I982:I987 I992 I989:I990">
    <cfRule type="expression" dxfId="2295" priority="59259">
      <formula>$B982="Arribado"</formula>
    </cfRule>
    <cfRule type="expression" dxfId="2" priority="59257">
      <formula>$B982="Confirmado"</formula>
    </cfRule>
    <cfRule type="expression" dxfId="2296" priority="59258">
      <formula>$B982="Solicitado"</formula>
    </cfRule>
    <cfRule type="expression" dxfId="2302" priority="59252">
      <formula>$B982="Liberado"</formula>
    </cfRule>
    <cfRule type="expression" dxfId="2299" priority="59255">
      <formula>$B982="Cargado"</formula>
    </cfRule>
    <cfRule type="expression" dxfId="2298" priority="59256">
      <formula>$B982="Cancelado"</formula>
    </cfRule>
    <cfRule type="expression" dxfId="2300" priority="59254">
      <formula>$B982="Frontera"</formula>
    </cfRule>
    <cfRule type="expression" dxfId="2301" priority="59253">
      <formula>$B982="Descargado"</formula>
    </cfRule>
  </conditionalFormatting>
  <conditionalFormatting sqref="I988">
    <cfRule type="expression" dxfId="2299" priority="58919">
      <formula>$B988="Cargado"</formula>
    </cfRule>
    <cfRule type="expression" dxfId="2300" priority="58918">
      <formula>$B988="Frontera"</formula>
    </cfRule>
    <cfRule type="expression" dxfId="2301" priority="58917">
      <formula>$B988="Descargado"</formula>
    </cfRule>
    <cfRule type="expression" dxfId="2302" priority="58916">
      <formula>$B988="Liberado"</formula>
    </cfRule>
    <cfRule type="expression" dxfId="2295" priority="58923">
      <formula>$B988="Arribado"</formula>
    </cfRule>
    <cfRule type="expression" dxfId="2298" priority="58920">
      <formula>$B988="Cancelado"</formula>
    </cfRule>
    <cfRule type="expression" dxfId="2" priority="58921">
      <formula>$B988="Confirmado"</formula>
    </cfRule>
    <cfRule type="expression" dxfId="2296" priority="58922">
      <formula>$B988="Solicitado"</formula>
    </cfRule>
  </conditionalFormatting>
  <conditionalFormatting sqref="I991">
    <cfRule type="expression" dxfId="2" priority="59089">
      <formula>$B991="Confirmado"</formula>
    </cfRule>
    <cfRule type="expression" dxfId="2298" priority="59088">
      <formula>$B991="Cancelado"</formula>
    </cfRule>
    <cfRule type="expression" dxfId="2299" priority="59087">
      <formula>$B991="Cargado"</formula>
    </cfRule>
    <cfRule type="expression" dxfId="2300" priority="59086">
      <formula>$B991="Frontera"</formula>
    </cfRule>
    <cfRule type="expression" dxfId="2301" priority="59085">
      <formula>$B991="Descargado"</formula>
    </cfRule>
    <cfRule type="expression" dxfId="2296" priority="59090">
      <formula>$B991="Solicitado"</formula>
    </cfRule>
    <cfRule type="expression" dxfId="2295" priority="59091">
      <formula>$B991="Arribado"</formula>
    </cfRule>
    <cfRule type="expression" dxfId="2302" priority="59084">
      <formula>$B991="Liberado"</formula>
    </cfRule>
  </conditionalFormatting>
  <conditionalFormatting sqref="I993">
    <cfRule type="expression" dxfId="2302" priority="59428">
      <formula>$B993="Liberado"</formula>
    </cfRule>
    <cfRule type="expression" dxfId="2301" priority="59429">
      <formula>$B993="Descargado"</formula>
    </cfRule>
    <cfRule type="expression" dxfId="2295" priority="59435">
      <formula>$B993="Arribado"</formula>
    </cfRule>
    <cfRule type="expression" dxfId="2298" priority="59432">
      <formula>$B993="Cancelado"</formula>
    </cfRule>
    <cfRule type="expression" dxfId="2" priority="59433">
      <formula>$B993="Confirmado"</formula>
    </cfRule>
    <cfRule type="expression" dxfId="2296" priority="59434">
      <formula>$B993="Solicitado"</formula>
    </cfRule>
    <cfRule type="expression" dxfId="2299" priority="59431">
      <formula>$B993="Cargado"</formula>
    </cfRule>
    <cfRule type="expression" dxfId="2300" priority="59430">
      <formula>$B993="Frontera"</formula>
    </cfRule>
  </conditionalFormatting>
  <conditionalFormatting sqref="I994">
    <cfRule type="expression" dxfId="2299" priority="59343">
      <formula>$B994="Cargado"</formula>
    </cfRule>
    <cfRule type="expression" dxfId="2300" priority="59342">
      <formula>$B994="Frontera"</formula>
    </cfRule>
    <cfRule type="expression" dxfId="2295" priority="59347">
      <formula>$B994="Arribado"</formula>
    </cfRule>
    <cfRule type="expression" dxfId="2301" priority="59341">
      <formula>$B994="Descargado"</formula>
    </cfRule>
    <cfRule type="expression" dxfId="2302" priority="59340">
      <formula>$B994="Liberado"</formula>
    </cfRule>
    <cfRule type="expression" dxfId="2296" priority="59346">
      <formula>$B994="Solicitado"</formula>
    </cfRule>
    <cfRule type="expression" dxfId="2" priority="59345">
      <formula>$B994="Confirmado"</formula>
    </cfRule>
    <cfRule type="expression" dxfId="2298" priority="59344">
      <formula>$B994="Cancelado"</formula>
    </cfRule>
  </conditionalFormatting>
  <conditionalFormatting sqref="I995">
    <cfRule type="expression" dxfId="2301" priority="58829">
      <formula>$B995="Descargado"</formula>
    </cfRule>
    <cfRule type="expression" dxfId="2300" priority="58830">
      <formula>$B995="Frontera"</formula>
    </cfRule>
    <cfRule type="expression" dxfId="2298" priority="58832">
      <formula>$B995="Cancelado"</formula>
    </cfRule>
    <cfRule type="expression" dxfId="2299" priority="58831">
      <formula>$B995="Cargado"</formula>
    </cfRule>
    <cfRule type="expression" dxfId="2295" priority="58835">
      <formula>$B995="Arribado"</formula>
    </cfRule>
    <cfRule type="expression" dxfId="2296" priority="58834">
      <formula>$B995="Solicitado"</formula>
    </cfRule>
    <cfRule type="expression" dxfId="2" priority="58833">
      <formula>$B995="Confirmado"</formula>
    </cfRule>
    <cfRule type="expression" dxfId="2302" priority="58828">
      <formula>$B995="Liberado"</formula>
    </cfRule>
  </conditionalFormatting>
  <conditionalFormatting sqref="I996:I1000">
    <cfRule type="expression" dxfId="2301" priority="58741">
      <formula>$B996="Descargado"</formula>
    </cfRule>
    <cfRule type="expression" dxfId="2300" priority="58742">
      <formula>$B996="Frontera"</formula>
    </cfRule>
    <cfRule type="expression" dxfId="2299" priority="58743">
      <formula>$B996="Cargado"</formula>
    </cfRule>
    <cfRule type="expression" dxfId="2298" priority="58744">
      <formula>$B996="Cancelado"</formula>
    </cfRule>
    <cfRule type="expression" dxfId="2" priority="58745">
      <formula>$B996="Confirmado"</formula>
    </cfRule>
    <cfRule type="expression" dxfId="2296" priority="58746">
      <formula>$B996="Solicitado"</formula>
    </cfRule>
    <cfRule type="expression" dxfId="2295" priority="58747">
      <formula>$B996="Arribado"</formula>
    </cfRule>
    <cfRule type="expression" dxfId="2302" priority="58740">
      <formula>$B996="Liberado"</formula>
    </cfRule>
  </conditionalFormatting>
  <conditionalFormatting sqref="I1001">
    <cfRule type="expression" dxfId="2296" priority="58394">
      <formula>$B1001="Solicitado"</formula>
    </cfRule>
    <cfRule type="expression" dxfId="2302" priority="58388">
      <formula>$B1001="Liberado"</formula>
    </cfRule>
    <cfRule type="expression" dxfId="2301" priority="58389">
      <formula>$B1001="Descargado"</formula>
    </cfRule>
    <cfRule type="expression" dxfId="2300" priority="58390">
      <formula>$B1001="Frontera"</formula>
    </cfRule>
    <cfRule type="expression" dxfId="2295" priority="58395">
      <formula>$B1001="Arribado"</formula>
    </cfRule>
    <cfRule type="expression" dxfId="2" priority="58393">
      <formula>$B1001="Confirmado"</formula>
    </cfRule>
    <cfRule type="expression" dxfId="2299" priority="58391">
      <formula>$B1001="Cargado"</formula>
    </cfRule>
    <cfRule type="expression" dxfId="2298" priority="58392">
      <formula>$B1001="Cancelado"</formula>
    </cfRule>
  </conditionalFormatting>
  <conditionalFormatting sqref="I1002">
    <cfRule type="expression" dxfId="2295" priority="58219">
      <formula>$B1002="Arribado"</formula>
    </cfRule>
    <cfRule type="expression" dxfId="2301" priority="58213">
      <formula>$B1002="Descargado"</formula>
    </cfRule>
    <cfRule type="expression" dxfId="2300" priority="58214">
      <formula>$B1002="Frontera"</formula>
    </cfRule>
    <cfRule type="expression" dxfId="2299" priority="58215">
      <formula>$B1002="Cargado"</formula>
    </cfRule>
    <cfRule type="expression" dxfId="2298" priority="58216">
      <formula>$B1002="Cancelado"</formula>
    </cfRule>
    <cfRule type="expression" dxfId="2296" priority="58218">
      <formula>$B1002="Solicitado"</formula>
    </cfRule>
    <cfRule type="expression" dxfId="2" priority="58217">
      <formula>$B1002="Confirmado"</formula>
    </cfRule>
    <cfRule type="expression" dxfId="2302" priority="58212">
      <formula>$B1002="Liberado"</formula>
    </cfRule>
  </conditionalFormatting>
  <conditionalFormatting sqref="I1003:I1004">
    <cfRule type="expression" dxfId="2302" priority="58652">
      <formula>$B1003="Liberado"</formula>
    </cfRule>
    <cfRule type="expression" dxfId="2298" priority="58656">
      <formula>$B1003="Cancelado"</formula>
    </cfRule>
    <cfRule type="expression" dxfId="2299" priority="58655">
      <formula>$B1003="Cargado"</formula>
    </cfRule>
    <cfRule type="expression" dxfId="2295" priority="58659">
      <formula>$B1003="Arribado"</formula>
    </cfRule>
    <cfRule type="expression" dxfId="2296" priority="58658">
      <formula>$B1003="Solicitado"</formula>
    </cfRule>
    <cfRule type="expression" dxfId="2301" priority="58653">
      <formula>$B1003="Descargado"</formula>
    </cfRule>
    <cfRule type="expression" dxfId="2300" priority="58654">
      <formula>$B1003="Frontera"</formula>
    </cfRule>
    <cfRule type="expression" dxfId="2" priority="58657">
      <formula>$B1003="Confirmado"</formula>
    </cfRule>
  </conditionalFormatting>
  <conditionalFormatting sqref="I1005">
    <cfRule type="expression" dxfId="2295" priority="58571">
      <formula>$B1005="Arribado"</formula>
    </cfRule>
    <cfRule type="expression" dxfId="2296" priority="58570">
      <formula>$B1005="Solicitado"</formula>
    </cfRule>
    <cfRule type="expression" dxfId="2" priority="58569">
      <formula>$B1005="Confirmado"</formula>
    </cfRule>
    <cfRule type="expression" dxfId="2299" priority="58567">
      <formula>$B1005="Cargado"</formula>
    </cfRule>
    <cfRule type="expression" dxfId="2302" priority="58564">
      <formula>$B1005="Liberado"</formula>
    </cfRule>
    <cfRule type="expression" dxfId="2298" priority="58568">
      <formula>$B1005="Cancelado"</formula>
    </cfRule>
    <cfRule type="expression" dxfId="2300" priority="58566">
      <formula>$B1005="Frontera"</formula>
    </cfRule>
    <cfRule type="expression" dxfId="2301" priority="58565">
      <formula>$B1005="Descargado"</formula>
    </cfRule>
  </conditionalFormatting>
  <conditionalFormatting sqref="I1006">
    <cfRule type="expression" dxfId="2299" priority="58303">
      <formula>$B1006="Cargado"</formula>
    </cfRule>
    <cfRule type="expression" dxfId="2300" priority="58302">
      <formula>$B1006="Frontera"</formula>
    </cfRule>
    <cfRule type="expression" dxfId="2301" priority="58301">
      <formula>$B1006="Descargado"</formula>
    </cfRule>
    <cfRule type="expression" dxfId="2302" priority="58300">
      <formula>$B1006="Liberado"</formula>
    </cfRule>
    <cfRule type="expression" dxfId="2" priority="58305">
      <formula>$B1006="Confirmado"</formula>
    </cfRule>
    <cfRule type="expression" dxfId="2295" priority="58307">
      <formula>$B1006="Arribado"</formula>
    </cfRule>
    <cfRule type="expression" dxfId="2296" priority="58306">
      <formula>$B1006="Solicitado"</formula>
    </cfRule>
    <cfRule type="expression" dxfId="2298" priority="58304">
      <formula>$B1006="Cancelado"</formula>
    </cfRule>
  </conditionalFormatting>
  <conditionalFormatting sqref="I1007">
    <cfRule type="expression" dxfId="2302" priority="58476">
      <formula>$B1007="Liberado"</formula>
    </cfRule>
    <cfRule type="expression" dxfId="2301" priority="58477">
      <formula>$B1007="Descargado"</formula>
    </cfRule>
    <cfRule type="expression" dxfId="2300" priority="58478">
      <formula>$B1007="Frontera"</formula>
    </cfRule>
    <cfRule type="expression" dxfId="2299" priority="58479">
      <formula>$B1007="Cargado"</formula>
    </cfRule>
    <cfRule type="expression" dxfId="2298" priority="58480">
      <formula>$B1007="Cancelado"</formula>
    </cfRule>
    <cfRule type="expression" dxfId="2" priority="58481">
      <formula>$B1007="Confirmado"</formula>
    </cfRule>
    <cfRule type="expression" dxfId="2296" priority="58482">
      <formula>$B1007="Solicitado"</formula>
    </cfRule>
    <cfRule type="expression" dxfId="2295" priority="58483">
      <formula>$B1007="Arribado"</formula>
    </cfRule>
  </conditionalFormatting>
  <conditionalFormatting sqref="I1008">
    <cfRule type="expression" dxfId="2302" priority="58124">
      <formula>$B1008="Liberado"</formula>
    </cfRule>
    <cfRule type="expression" dxfId="2301" priority="58125">
      <formula>$B1008="Descargado"</formula>
    </cfRule>
    <cfRule type="expression" dxfId="2300" priority="58126">
      <formula>$B1008="Frontera"</formula>
    </cfRule>
    <cfRule type="expression" dxfId="2299" priority="58127">
      <formula>$B1008="Cargado"</formula>
    </cfRule>
    <cfRule type="expression" dxfId="2" priority="58129">
      <formula>$B1008="Confirmado"</formula>
    </cfRule>
    <cfRule type="expression" dxfId="2296" priority="58130">
      <formula>$B1008="Solicitado"</formula>
    </cfRule>
    <cfRule type="expression" dxfId="2295" priority="58131">
      <formula>$B1008="Arribado"</formula>
    </cfRule>
    <cfRule type="expression" dxfId="2298" priority="58128">
      <formula>$B1008="Cancelado"</formula>
    </cfRule>
  </conditionalFormatting>
  <conditionalFormatting sqref="I1009:I1014">
    <cfRule type="expression" dxfId="2298" priority="58040">
      <formula>$B1009="Cancelado"</formula>
    </cfRule>
    <cfRule type="expression" dxfId="2" priority="58041">
      <formula>$B1009="Confirmado"</formula>
    </cfRule>
    <cfRule type="expression" dxfId="2296" priority="58042">
      <formula>$B1009="Solicitado"</formula>
    </cfRule>
    <cfRule type="expression" dxfId="2295" priority="58043">
      <formula>$B1009="Arribado"</formula>
    </cfRule>
    <cfRule type="expression" dxfId="2302" priority="58036">
      <formula>$B1009="Liberado"</formula>
    </cfRule>
    <cfRule type="expression" dxfId="2299" priority="58039">
      <formula>$B1009="Cargado"</formula>
    </cfRule>
    <cfRule type="expression" dxfId="2301" priority="58037">
      <formula>$B1009="Descargado"</formula>
    </cfRule>
    <cfRule type="expression" dxfId="2300" priority="58038">
      <formula>$B1009="Frontera"</formula>
    </cfRule>
  </conditionalFormatting>
  <conditionalFormatting sqref="I1015">
    <cfRule type="expression" dxfId="2295" priority="57955">
      <formula>$B1015="Arribado"</formula>
    </cfRule>
    <cfRule type="expression" dxfId="2296" priority="57954">
      <formula>$B1015="Solicitado"</formula>
    </cfRule>
    <cfRule type="expression" dxfId="2" priority="57953">
      <formula>$B1015="Confirmado"</formula>
    </cfRule>
    <cfRule type="expression" dxfId="2298" priority="57952">
      <formula>$B1015="Cancelado"</formula>
    </cfRule>
    <cfRule type="expression" dxfId="2299" priority="57951">
      <formula>$B1015="Cargado"</formula>
    </cfRule>
    <cfRule type="expression" dxfId="2300" priority="57950">
      <formula>$B1015="Frontera"</formula>
    </cfRule>
    <cfRule type="expression" dxfId="2302" priority="57948">
      <formula>$B1015="Liberado"</formula>
    </cfRule>
    <cfRule type="expression" dxfId="2301" priority="57949">
      <formula>$B1015="Descargado"</formula>
    </cfRule>
  </conditionalFormatting>
  <conditionalFormatting sqref="I1016:I1017">
    <cfRule type="expression" dxfId="2299" priority="57511">
      <formula>$B1016="Cargado"</formula>
    </cfRule>
    <cfRule type="expression" dxfId="2301" priority="57509">
      <formula>$B1016="Descargado"</formula>
    </cfRule>
    <cfRule type="expression" dxfId="2" priority="57513">
      <formula>$B1016="Confirmado"</formula>
    </cfRule>
    <cfRule type="expression" dxfId="2298" priority="57512">
      <formula>$B1016="Cancelado"</formula>
    </cfRule>
    <cfRule type="expression" dxfId="2300" priority="57510">
      <formula>$B1016="Frontera"</formula>
    </cfRule>
    <cfRule type="expression" dxfId="2302" priority="57508">
      <formula>$B1016="Liberado"</formula>
    </cfRule>
    <cfRule type="expression" dxfId="2295" priority="57515">
      <formula>$B1016="Arribado"</formula>
    </cfRule>
    <cfRule type="expression" dxfId="2296" priority="57514">
      <formula>$B1016="Solicitado"</formula>
    </cfRule>
  </conditionalFormatting>
  <conditionalFormatting sqref="I1018:I1019">
    <cfRule type="expression" dxfId="2301" priority="57861">
      <formula>$B1018="Descargado"</formula>
    </cfRule>
    <cfRule type="expression" dxfId="2302" priority="57860">
      <formula>$B1018="Liberado"</formula>
    </cfRule>
    <cfRule type="expression" dxfId="2295" priority="57867">
      <formula>$B1018="Arribado"</formula>
    </cfRule>
    <cfRule type="expression" dxfId="2296" priority="57866">
      <formula>$B1018="Solicitado"</formula>
    </cfRule>
    <cfRule type="expression" dxfId="2" priority="57865">
      <formula>$B1018="Confirmado"</formula>
    </cfRule>
    <cfRule type="expression" dxfId="2298" priority="57864">
      <formula>$B1018="Cancelado"</formula>
    </cfRule>
    <cfRule type="expression" dxfId="2299" priority="57863">
      <formula>$B1018="Cargado"</formula>
    </cfRule>
    <cfRule type="expression" dxfId="2300" priority="57862">
      <formula>$B1018="Frontera"</formula>
    </cfRule>
  </conditionalFormatting>
  <conditionalFormatting sqref="I1020">
    <cfRule type="expression" dxfId="2300" priority="57774">
      <formula>$B1020="Frontera"</formula>
    </cfRule>
    <cfRule type="expression" dxfId="2299" priority="57775">
      <formula>$B1020="Cargado"</formula>
    </cfRule>
    <cfRule type="expression" dxfId="2298" priority="57776">
      <formula>$B1020="Cancelado"</formula>
    </cfRule>
    <cfRule type="expression" dxfId="2295" priority="57779">
      <formula>$B1020="Arribado"</formula>
    </cfRule>
    <cfRule type="expression" dxfId="2" priority="57777">
      <formula>$B1020="Confirmado"</formula>
    </cfRule>
    <cfRule type="expression" dxfId="2296" priority="57778">
      <formula>$B1020="Solicitado"</formula>
    </cfRule>
    <cfRule type="expression" dxfId="2302" priority="57772">
      <formula>$B1020="Liberado"</formula>
    </cfRule>
    <cfRule type="expression" dxfId="2301" priority="57773">
      <formula>$B1020="Descargado"</formula>
    </cfRule>
  </conditionalFormatting>
  <conditionalFormatting sqref="I1021">
    <cfRule type="expression" dxfId="2302" priority="57684">
      <formula>$B1021="Liberado"</formula>
    </cfRule>
    <cfRule type="expression" dxfId="2301" priority="57685">
      <formula>$B1021="Descargado"</formula>
    </cfRule>
    <cfRule type="expression" dxfId="2300" priority="57686">
      <formula>$B1021="Frontera"</formula>
    </cfRule>
    <cfRule type="expression" dxfId="2299" priority="57687">
      <formula>$B1021="Cargado"</formula>
    </cfRule>
    <cfRule type="expression" dxfId="2298" priority="57688">
      <formula>$B1021="Cancelado"</formula>
    </cfRule>
    <cfRule type="expression" dxfId="2" priority="57689">
      <formula>$B1021="Confirmado"</formula>
    </cfRule>
    <cfRule type="expression" dxfId="2296" priority="57690">
      <formula>$B1021="Solicitado"</formula>
    </cfRule>
    <cfRule type="expression" dxfId="2295" priority="57691">
      <formula>$B1021="Arribado"</formula>
    </cfRule>
  </conditionalFormatting>
  <conditionalFormatting sqref="I1022">
    <cfRule type="expression" dxfId="2299" priority="57423">
      <formula>$B1022="Cargado"</formula>
    </cfRule>
    <cfRule type="expression" dxfId="2298" priority="57424">
      <formula>$B1022="Cancelado"</formula>
    </cfRule>
    <cfRule type="expression" dxfId="2" priority="57425">
      <formula>$B1022="Confirmado"</formula>
    </cfRule>
    <cfRule type="expression" dxfId="2302" priority="57420">
      <formula>$B1022="Liberado"</formula>
    </cfRule>
    <cfRule type="expression" dxfId="2301" priority="57421">
      <formula>$B1022="Descargado"</formula>
    </cfRule>
    <cfRule type="expression" dxfId="2300" priority="57422">
      <formula>$B1022="Frontera"</formula>
    </cfRule>
    <cfRule type="expression" dxfId="2295" priority="57427">
      <formula>$B1022="Arribado"</formula>
    </cfRule>
    <cfRule type="expression" dxfId="2296" priority="57426">
      <formula>$B1022="Solicitado"</formula>
    </cfRule>
  </conditionalFormatting>
  <conditionalFormatting sqref="I1023:I1025">
    <cfRule type="expression" dxfId="2301" priority="57333">
      <formula>$B1023="Descargado"</formula>
    </cfRule>
    <cfRule type="expression" dxfId="2298" priority="57336">
      <formula>$B1023="Cancelado"</formula>
    </cfRule>
    <cfRule type="expression" dxfId="2" priority="57337">
      <formula>$B1023="Confirmado"</formula>
    </cfRule>
    <cfRule type="expression" dxfId="2296" priority="57338">
      <formula>$B1023="Solicitado"</formula>
    </cfRule>
    <cfRule type="expression" dxfId="2295" priority="57339">
      <formula>$B1023="Arribado"</formula>
    </cfRule>
    <cfRule type="expression" dxfId="2300" priority="57334">
      <formula>$B1023="Frontera"</formula>
    </cfRule>
    <cfRule type="expression" dxfId="2302" priority="57332">
      <formula>$B1023="Liberado"</formula>
    </cfRule>
    <cfRule type="expression" dxfId="2299" priority="57335">
      <formula>$B1023="Cargado"</formula>
    </cfRule>
  </conditionalFormatting>
  <conditionalFormatting sqref="I1026">
    <cfRule type="expression" dxfId="2295" priority="56787">
      <formula>$B1026="Arribado"</formula>
    </cfRule>
    <cfRule type="expression" dxfId="2301" priority="56781">
      <formula>$B1026="Descargado"</formula>
    </cfRule>
    <cfRule type="expression" dxfId="2300" priority="56782">
      <formula>$B1026="Frontera"</formula>
    </cfRule>
    <cfRule type="expression" dxfId="2299" priority="56783">
      <formula>$B1026="Cargado"</formula>
    </cfRule>
    <cfRule type="expression" dxfId="2298" priority="56784">
      <formula>$B1026="Cancelado"</formula>
    </cfRule>
    <cfRule type="expression" dxfId="2" priority="56785">
      <formula>$B1026="Confirmado"</formula>
    </cfRule>
    <cfRule type="expression" dxfId="2296" priority="56786">
      <formula>$B1026="Solicitado"</formula>
    </cfRule>
    <cfRule type="expression" dxfId="2302" priority="56780">
      <formula>$B1026="Liberado"</formula>
    </cfRule>
  </conditionalFormatting>
  <conditionalFormatting sqref="I1027">
    <cfRule type="expression" dxfId="2301" priority="57245">
      <formula>$B1027="Descargado"</formula>
    </cfRule>
    <cfRule type="expression" dxfId="2299" priority="57247">
      <formula>$B1027="Cargado"</formula>
    </cfRule>
    <cfRule type="expression" dxfId="2298" priority="57248">
      <formula>$B1027="Cancelado"</formula>
    </cfRule>
    <cfRule type="expression" dxfId="2" priority="57249">
      <formula>$B1027="Confirmado"</formula>
    </cfRule>
    <cfRule type="expression" dxfId="2296" priority="57250">
      <formula>$B1027="Solicitado"</formula>
    </cfRule>
    <cfRule type="expression" dxfId="2302" priority="57244">
      <formula>$B1027="Liberado"</formula>
    </cfRule>
    <cfRule type="expression" dxfId="2300" priority="57246">
      <formula>$B1027="Frontera"</formula>
    </cfRule>
    <cfRule type="expression" dxfId="2295" priority="57251">
      <formula>$B1027="Arribado"</formula>
    </cfRule>
  </conditionalFormatting>
  <conditionalFormatting sqref="I1028:I1030">
    <cfRule type="expression" dxfId="2295" priority="57163">
      <formula>$B1028="Arribado"</formula>
    </cfRule>
    <cfRule type="expression" dxfId="2" priority="57161">
      <formula>$B1028="Confirmado"</formula>
    </cfRule>
    <cfRule type="expression" dxfId="2298" priority="57160">
      <formula>$B1028="Cancelado"</formula>
    </cfRule>
    <cfRule type="expression" dxfId="2296" priority="57162">
      <formula>$B1028="Solicitado"</formula>
    </cfRule>
    <cfRule type="expression" dxfId="2299" priority="57159">
      <formula>$B1028="Cargado"</formula>
    </cfRule>
    <cfRule type="expression" dxfId="2301" priority="57157">
      <formula>$B1028="Descargado"</formula>
    </cfRule>
    <cfRule type="expression" dxfId="2300" priority="57158">
      <formula>$B1028="Frontera"</formula>
    </cfRule>
    <cfRule type="expression" dxfId="2302" priority="57156">
      <formula>$B1028="Liberado"</formula>
    </cfRule>
  </conditionalFormatting>
  <conditionalFormatting sqref="I1031">
    <cfRule type="expression" dxfId="2302" priority="57092">
      <formula>$B1031="Liberado"</formula>
    </cfRule>
    <cfRule type="expression" dxfId="2301" priority="57093">
      <formula>$B1031="Descargado"</formula>
    </cfRule>
    <cfRule type="expression" dxfId="2300" priority="57094">
      <formula>$B1031="Frontera"</formula>
    </cfRule>
    <cfRule type="expression" dxfId="2" priority="57137">
      <formula>$B1031="Confirmado"</formula>
    </cfRule>
    <cfRule type="expression" dxfId="2295" priority="57099">
      <formula>$B1031="Arribado"</formula>
    </cfRule>
    <cfRule type="expression" dxfId="2296" priority="57098">
      <formula>$B1031="Solicitado"</formula>
    </cfRule>
    <cfRule type="expression" dxfId="2" priority="57097">
      <formula>$B1031="Confirmado"</formula>
    </cfRule>
    <cfRule type="expression" dxfId="2298" priority="57096">
      <formula>$B1031="Cancelado"</formula>
    </cfRule>
    <cfRule type="expression" dxfId="2299" priority="57095">
      <formula>$B1031="Cargado"</formula>
    </cfRule>
    <cfRule type="expression" dxfId="2295" priority="57139">
      <formula>$B1031="Arribado"</formula>
    </cfRule>
    <cfRule type="expression" dxfId="2296" priority="57138">
      <formula>$B1031="Solicitado"</formula>
    </cfRule>
    <cfRule type="expression" dxfId="2298" priority="57136">
      <formula>$B1031="Cancelado"</formula>
    </cfRule>
    <cfRule type="expression" dxfId="2299" priority="57135">
      <formula>$B1031="Cargado"</formula>
    </cfRule>
    <cfRule type="expression" dxfId="2300" priority="57134">
      <formula>$B1031="Frontera"</formula>
    </cfRule>
    <cfRule type="expression" dxfId="2302" priority="57132">
      <formula>$B1031="Liberado"</formula>
    </cfRule>
    <cfRule type="expression" dxfId="2301" priority="57133">
      <formula>$B1031="Descargado"</formula>
    </cfRule>
  </conditionalFormatting>
  <conditionalFormatting sqref="I1032">
    <cfRule type="expression" dxfId="2295" priority="57003">
      <formula>$B1032="Arribado"</formula>
    </cfRule>
    <cfRule type="expression" dxfId="2302" priority="57036">
      <formula>$B1032="Liberado"</formula>
    </cfRule>
    <cfRule type="expression" dxfId="2301" priority="57037">
      <formula>$B1032="Descargado"</formula>
    </cfRule>
    <cfRule type="expression" dxfId="2300" priority="57038">
      <formula>$B1032="Frontera"</formula>
    </cfRule>
    <cfRule type="expression" dxfId="2298" priority="57040">
      <formula>$B1032="Cancelado"</formula>
    </cfRule>
    <cfRule type="expression" dxfId="2" priority="57041">
      <formula>$B1032="Confirmado"</formula>
    </cfRule>
    <cfRule type="expression" dxfId="2296" priority="57042">
      <formula>$B1032="Solicitado"</formula>
    </cfRule>
    <cfRule type="expression" dxfId="2295" priority="57043">
      <formula>$B1032="Arribado"</formula>
    </cfRule>
    <cfRule type="expression" dxfId="2299" priority="57039">
      <formula>$B1032="Cargado"</formula>
    </cfRule>
    <cfRule type="expression" dxfId="2302" priority="56996">
      <formula>$B1032="Liberado"</formula>
    </cfRule>
    <cfRule type="expression" dxfId="2301" priority="56997">
      <formula>$B1032="Descargado"</formula>
    </cfRule>
    <cfRule type="expression" dxfId="2300" priority="56998">
      <formula>$B1032="Frontera"</formula>
    </cfRule>
    <cfRule type="expression" dxfId="2299" priority="56999">
      <formula>$B1032="Cargado"</formula>
    </cfRule>
    <cfRule type="expression" dxfId="2298" priority="57000">
      <formula>$B1032="Cancelado"</formula>
    </cfRule>
    <cfRule type="expression" dxfId="2" priority="57001">
      <formula>$B1032="Confirmado"</formula>
    </cfRule>
    <cfRule type="expression" dxfId="2296" priority="57002">
      <formula>$B1032="Solicitado"</formula>
    </cfRule>
  </conditionalFormatting>
  <conditionalFormatting sqref="I1033">
    <cfRule type="expression" dxfId="2295" priority="56875">
      <formula>$B1033="Arribado"</formula>
    </cfRule>
    <cfRule type="expression" dxfId="2301" priority="56869">
      <formula>$B1033="Descargado"</formula>
    </cfRule>
    <cfRule type="expression" dxfId="2296" priority="56874">
      <formula>$B1033="Solicitado"</formula>
    </cfRule>
    <cfRule type="expression" dxfId="2300" priority="56870">
      <formula>$B1033="Frontera"</formula>
    </cfRule>
    <cfRule type="expression" dxfId="2299" priority="56871">
      <formula>$B1033="Cargado"</formula>
    </cfRule>
    <cfRule type="expression" dxfId="2302" priority="56868">
      <formula>$B1033="Liberado"</formula>
    </cfRule>
    <cfRule type="expression" dxfId="2298" priority="56872">
      <formula>$B1033="Cancelado"</formula>
    </cfRule>
    <cfRule type="expression" dxfId="2" priority="56873">
      <formula>$B1033="Confirmado"</formula>
    </cfRule>
  </conditionalFormatting>
  <conditionalFormatting sqref="I1034">
    <cfRule type="expression" dxfId="2301" priority="56501">
      <formula>$B1034="Descargado"</formula>
    </cfRule>
    <cfRule type="expression" dxfId="2302" priority="56500">
      <formula>$B1034="Liberado"</formula>
    </cfRule>
    <cfRule type="expression" dxfId="2295" priority="56507">
      <formula>$B1034="Arribado"</formula>
    </cfRule>
    <cfRule type="expression" dxfId="2296" priority="56506">
      <formula>$B1034="Solicitado"</formula>
    </cfRule>
    <cfRule type="expression" dxfId="2" priority="56505">
      <formula>$B1034="Confirmado"</formula>
    </cfRule>
    <cfRule type="expression" dxfId="2298" priority="56504">
      <formula>$B1034="Cancelado"</formula>
    </cfRule>
    <cfRule type="expression" dxfId="2299" priority="56503">
      <formula>$B1034="Cargado"</formula>
    </cfRule>
    <cfRule type="expression" dxfId="2300" priority="56502">
      <formula>$B1034="Frontera"</formula>
    </cfRule>
  </conditionalFormatting>
  <conditionalFormatting sqref="I1035 I1037">
    <cfRule type="expression" dxfId="2300" priority="56670">
      <formula>$B1035="Frontera"</formula>
    </cfRule>
    <cfRule type="expression" dxfId="2295" priority="56635">
      <formula>$B1035="Arribado"</formula>
    </cfRule>
    <cfRule type="expression" dxfId="2301" priority="56669">
      <formula>$B1035="Descargado"</formula>
    </cfRule>
    <cfRule type="expression" dxfId="2296" priority="56634">
      <formula>$B1035="Solicitado"</formula>
    </cfRule>
    <cfRule type="expression" dxfId="2298" priority="56632">
      <formula>$B1035="Cancelado"</formula>
    </cfRule>
    <cfRule type="expression" dxfId="2302" priority="56668">
      <formula>$B1035="Liberado"</formula>
    </cfRule>
    <cfRule type="expression" dxfId="2299" priority="56631">
      <formula>$B1035="Cargado"</formula>
    </cfRule>
    <cfRule type="expression" dxfId="2300" priority="56630">
      <formula>$B1035="Frontera"</formula>
    </cfRule>
    <cfRule type="expression" dxfId="2299" priority="56671">
      <formula>$B1035="Cargado"</formula>
    </cfRule>
    <cfRule type="expression" dxfId="2298" priority="56672">
      <formula>$B1035="Cancelado"</formula>
    </cfRule>
    <cfRule type="expression" dxfId="2" priority="56673">
      <formula>$B1035="Confirmado"</formula>
    </cfRule>
    <cfRule type="expression" dxfId="2301" priority="56629">
      <formula>$B1035="Descargado"</formula>
    </cfRule>
    <cfRule type="expression" dxfId="2302" priority="56628">
      <formula>$B1035="Liberado"</formula>
    </cfRule>
    <cfRule type="expression" dxfId="2296" priority="56674">
      <formula>$B1035="Solicitado"</formula>
    </cfRule>
    <cfRule type="expression" dxfId="2295" priority="56675">
      <formula>$B1035="Arribado"</formula>
    </cfRule>
    <cfRule type="expression" dxfId="2" priority="56633">
      <formula>$B1035="Confirmado"</formula>
    </cfRule>
  </conditionalFormatting>
  <conditionalFormatting sqref="I1036">
    <cfRule type="expression" dxfId="2299" priority="55879">
      <formula>$B1036="Cargado"</formula>
    </cfRule>
    <cfRule type="expression" dxfId="2302" priority="55876">
      <formula>$B1036="Liberado"</formula>
    </cfRule>
    <cfRule type="expression" dxfId="2300" priority="55918">
      <formula>$B1036="Frontera"</formula>
    </cfRule>
    <cfRule type="expression" dxfId="2301" priority="55877">
      <formula>$B1036="Descargado"</formula>
    </cfRule>
    <cfRule type="expression" dxfId="2300" priority="55878">
      <formula>$B1036="Frontera"</formula>
    </cfRule>
    <cfRule type="expression" dxfId="2301" priority="55917">
      <formula>$B1036="Descargado"</formula>
    </cfRule>
    <cfRule type="expression" dxfId="2298" priority="55880">
      <formula>$B1036="Cancelado"</formula>
    </cfRule>
    <cfRule type="expression" dxfId="2298" priority="55920">
      <formula>$B1036="Cancelado"</formula>
    </cfRule>
    <cfRule type="expression" dxfId="2" priority="55881">
      <formula>$B1036="Confirmado"</formula>
    </cfRule>
    <cfRule type="expression" dxfId="2296" priority="55882">
      <formula>$B1036="Solicitado"</formula>
    </cfRule>
    <cfRule type="expression" dxfId="2295" priority="55883">
      <formula>$B1036="Arribado"</formula>
    </cfRule>
    <cfRule type="expression" dxfId="2302" priority="55916">
      <formula>$B1036="Liberado"</formula>
    </cfRule>
    <cfRule type="expression" dxfId="2299" priority="55919">
      <formula>$B1036="Cargado"</formula>
    </cfRule>
    <cfRule type="expression" dxfId="2296" priority="55922">
      <formula>$B1036="Solicitado"</formula>
    </cfRule>
    <cfRule type="expression" dxfId="2295" priority="55923">
      <formula>$B1036="Arribado"</formula>
    </cfRule>
    <cfRule type="expression" dxfId="2" priority="55921">
      <formula>$B1036="Confirmado"</formula>
    </cfRule>
  </conditionalFormatting>
  <conditionalFormatting sqref="I1038">
    <cfRule type="expression" dxfId="2299" priority="56479">
      <formula>$B1038="Cargado"</formula>
    </cfRule>
    <cfRule type="expression" dxfId="2300" priority="56478">
      <formula>$B1038="Frontera"</formula>
    </cfRule>
    <cfRule type="expression" dxfId="2302" priority="56436">
      <formula>$B1038="Liberado"</formula>
    </cfRule>
    <cfRule type="expression" dxfId="2296" priority="56442">
      <formula>$B1038="Solicitado"</formula>
    </cfRule>
    <cfRule type="expression" dxfId="2298" priority="56440">
      <formula>$B1038="Cancelado"</formula>
    </cfRule>
    <cfRule type="expression" dxfId="2298" priority="56480">
      <formula>$B1038="Cancelado"</formula>
    </cfRule>
    <cfRule type="expression" dxfId="2299" priority="56439">
      <formula>$B1038="Cargado"</formula>
    </cfRule>
    <cfRule type="expression" dxfId="2" priority="56441">
      <formula>$B1038="Confirmado"</formula>
    </cfRule>
    <cfRule type="expression" dxfId="2295" priority="56443">
      <formula>$B1038="Arribado"</formula>
    </cfRule>
    <cfRule type="expression" dxfId="2301" priority="56477">
      <formula>$B1038="Descargado"</formula>
    </cfRule>
    <cfRule type="expression" dxfId="2295" priority="56483">
      <formula>$B1038="Arribado"</formula>
    </cfRule>
    <cfRule type="expression" dxfId="2296" priority="56482">
      <formula>$B1038="Solicitado"</formula>
    </cfRule>
    <cfRule type="expression" dxfId="2" priority="56481">
      <formula>$B1038="Confirmado"</formula>
    </cfRule>
    <cfRule type="expression" dxfId="2302" priority="56476">
      <formula>$B1038="Liberado"</formula>
    </cfRule>
    <cfRule type="expression" dxfId="2300" priority="56438">
      <formula>$B1038="Frontera"</formula>
    </cfRule>
    <cfRule type="expression" dxfId="2301" priority="56437">
      <formula>$B1038="Descargado"</formula>
    </cfRule>
  </conditionalFormatting>
  <conditionalFormatting sqref="I1039">
    <cfRule type="expression" dxfId="2302" priority="56020">
      <formula>$B1039="Liberado"</formula>
    </cfRule>
    <cfRule type="expression" dxfId="2295" priority="55987">
      <formula>$B1039="Arribado"</formula>
    </cfRule>
    <cfRule type="expression" dxfId="2296" priority="55986">
      <formula>$B1039="Solicitado"</formula>
    </cfRule>
    <cfRule type="expression" dxfId="2" priority="55985">
      <formula>$B1039="Confirmado"</formula>
    </cfRule>
    <cfRule type="expression" dxfId="2298" priority="55984">
      <formula>$B1039="Cancelado"</formula>
    </cfRule>
    <cfRule type="expression" dxfId="2300" priority="55982">
      <formula>$B1039="Frontera"</formula>
    </cfRule>
    <cfRule type="expression" dxfId="2301" priority="56021">
      <formula>$B1039="Descargado"</formula>
    </cfRule>
    <cfRule type="expression" dxfId="2301" priority="55981">
      <formula>$B1039="Descargado"</formula>
    </cfRule>
    <cfRule type="expression" dxfId="2302" priority="55980">
      <formula>$B1039="Liberado"</formula>
    </cfRule>
    <cfRule type="expression" dxfId="2295" priority="56027">
      <formula>$B1039="Arribado"</formula>
    </cfRule>
    <cfRule type="expression" dxfId="2296" priority="56026">
      <formula>$B1039="Solicitado"</formula>
    </cfRule>
    <cfRule type="expression" dxfId="2" priority="56025">
      <formula>$B1039="Confirmado"</formula>
    </cfRule>
    <cfRule type="expression" dxfId="2298" priority="56024">
      <formula>$B1039="Cancelado"</formula>
    </cfRule>
    <cfRule type="expression" dxfId="2299" priority="56023">
      <formula>$B1039="Cargado"</formula>
    </cfRule>
    <cfRule type="expression" dxfId="2299" priority="55983">
      <formula>$B1039="Cargado"</formula>
    </cfRule>
    <cfRule type="expression" dxfId="2300" priority="56022">
      <formula>$B1039="Frontera"</formula>
    </cfRule>
  </conditionalFormatting>
  <conditionalFormatting sqref="I1040 I1044:I1049 I1054">
    <cfRule type="expression" dxfId="2296" priority="56314">
      <formula>$B1040="Solicitado"</formula>
    </cfRule>
    <cfRule type="expression" dxfId="2" priority="56313">
      <formula>$B1040="Confirmado"</formula>
    </cfRule>
    <cfRule type="expression" dxfId="2300" priority="56310">
      <formula>$B1040="Frontera"</formula>
    </cfRule>
    <cfRule type="expression" dxfId="2295" priority="56315">
      <formula>$B1040="Arribado"</formula>
    </cfRule>
    <cfRule type="expression" dxfId="2302" priority="56308">
      <formula>$B1040="Liberado"</formula>
    </cfRule>
    <cfRule type="expression" dxfId="2301" priority="56309">
      <formula>$B1040="Descargado"</formula>
    </cfRule>
    <cfRule type="expression" dxfId="2298" priority="56312">
      <formula>$B1040="Cancelado"</formula>
    </cfRule>
    <cfRule type="expression" dxfId="2299" priority="56311">
      <formula>$B1040="Cargado"</formula>
    </cfRule>
  </conditionalFormatting>
  <conditionalFormatting sqref="I1041">
    <cfRule type="expression" dxfId="2299" priority="55751">
      <formula>$B1041="Cargado"</formula>
    </cfRule>
    <cfRule type="expression" dxfId="2300" priority="55750">
      <formula>$B1041="Frontera"</formula>
    </cfRule>
    <cfRule type="expression" dxfId="2298" priority="55752">
      <formula>$B1041="Cancelado"</formula>
    </cfRule>
    <cfRule type="expression" dxfId="2" priority="55753">
      <formula>$B1041="Confirmado"</formula>
    </cfRule>
    <cfRule type="expression" dxfId="2296" priority="55754">
      <formula>$B1041="Solicitado"</formula>
    </cfRule>
    <cfRule type="expression" dxfId="2295" priority="55755">
      <formula>$B1041="Arribado"</formula>
    </cfRule>
    <cfRule type="expression" dxfId="2302" priority="55748">
      <formula>$B1041="Liberado"</formula>
    </cfRule>
    <cfRule type="expression" dxfId="2301" priority="55749">
      <formula>$B1041="Descargado"</formula>
    </cfRule>
  </conditionalFormatting>
  <conditionalFormatting sqref="I1042:I1043">
    <cfRule type="expression" dxfId="2301" priority="54997">
      <formula>$B1042="Descargado"</formula>
    </cfRule>
    <cfRule type="expression" dxfId="2300" priority="54998">
      <formula>$B1042="Frontera"</formula>
    </cfRule>
    <cfRule type="expression" dxfId="2298" priority="55000">
      <formula>$B1042="Cancelado"</formula>
    </cfRule>
    <cfRule type="expression" dxfId="2" priority="55001">
      <formula>$B1042="Confirmado"</formula>
    </cfRule>
    <cfRule type="expression" dxfId="2296" priority="55002">
      <formula>$B1042="Solicitado"</formula>
    </cfRule>
    <cfRule type="expression" dxfId="2295" priority="55003">
      <formula>$B1042="Arribado"</formula>
    </cfRule>
    <cfRule type="expression" dxfId="2" priority="54937">
      <formula>$B1042="Confirmado"</formula>
    </cfRule>
    <cfRule type="expression" dxfId="2298" priority="54936">
      <formula>$B1042="Cancelado"</formula>
    </cfRule>
    <cfRule type="expression" dxfId="2299" priority="54935">
      <formula>$B1042="Cargado"</formula>
    </cfRule>
    <cfRule type="expression" dxfId="2300" priority="54934">
      <formula>$B1042="Frontera"</formula>
    </cfRule>
    <cfRule type="expression" dxfId="2302" priority="54932">
      <formula>$B1042="Liberado"</formula>
    </cfRule>
    <cfRule type="expression" dxfId="2301" priority="54933">
      <formula>$B1042="Descargado"</formula>
    </cfRule>
    <cfRule type="expression" dxfId="2299" priority="54999">
      <formula>$B1042="Cargado"</formula>
    </cfRule>
    <cfRule type="expression" dxfId="2300" priority="54974">
      <formula>$B1042="Frontera"</formula>
    </cfRule>
    <cfRule type="expression" dxfId="2301" priority="54973">
      <formula>$B1042="Descargado"</formula>
    </cfRule>
    <cfRule type="expression" dxfId="2302" priority="54972">
      <formula>$B1042="Liberado"</formula>
    </cfRule>
    <cfRule type="expression" dxfId="2295" priority="54939">
      <formula>$B1042="Arribado"</formula>
    </cfRule>
    <cfRule type="expression" dxfId="2" priority="54977">
      <formula>$B1042="Confirmado"</formula>
    </cfRule>
    <cfRule type="expression" dxfId="2298" priority="54976">
      <formula>$B1042="Cancelado"</formula>
    </cfRule>
    <cfRule type="expression" dxfId="2299" priority="54975">
      <formula>$B1042="Cargado"</formula>
    </cfRule>
    <cfRule type="expression" dxfId="2296" priority="54938">
      <formula>$B1042="Solicitado"</formula>
    </cfRule>
    <cfRule type="expression" dxfId="2296" priority="54978">
      <formula>$B1042="Solicitado"</formula>
    </cfRule>
    <cfRule type="expression" dxfId="2295" priority="54979">
      <formula>$B1042="Arribado"</formula>
    </cfRule>
    <cfRule type="expression" dxfId="2302" priority="54996">
      <formula>$B1042="Liberado"</formula>
    </cfRule>
  </conditionalFormatting>
  <conditionalFormatting sqref="I1044:I1049 I1054">
    <cfRule type="expression" dxfId="2298" priority="55728">
      <formula>$B1044="Cancelado"</formula>
    </cfRule>
    <cfRule type="expression" dxfId="2300" priority="55726">
      <formula>$B1044="Frontera"</formula>
    </cfRule>
    <cfRule type="expression" dxfId="2296" priority="55690">
      <formula>$B1044="Solicitado"</formula>
    </cfRule>
    <cfRule type="expression" dxfId="2302" priority="55684">
      <formula>$B1044="Liberado"</formula>
    </cfRule>
    <cfRule type="expression" dxfId="2298" priority="55688">
      <formula>$B1044="Cancelado"</formula>
    </cfRule>
    <cfRule type="expression" dxfId="2299" priority="55687">
      <formula>$B1044="Cargado"</formula>
    </cfRule>
    <cfRule type="expression" dxfId="2300" priority="55686">
      <formula>$B1044="Frontera"</formula>
    </cfRule>
    <cfRule type="expression" dxfId="2301" priority="55725">
      <formula>$B1044="Descargado"</formula>
    </cfRule>
    <cfRule type="expression" dxfId="2301" priority="55685">
      <formula>$B1044="Descargado"</formula>
    </cfRule>
    <cfRule type="expression" dxfId="2302" priority="55724">
      <formula>$B1044="Liberado"</formula>
    </cfRule>
    <cfRule type="expression" dxfId="2295" priority="55691">
      <formula>$B1044="Arribado"</formula>
    </cfRule>
    <cfRule type="expression" dxfId="2296" priority="55730">
      <formula>$B1044="Solicitado"</formula>
    </cfRule>
    <cfRule type="expression" dxfId="2" priority="55689">
      <formula>$B1044="Confirmado"</formula>
    </cfRule>
    <cfRule type="expression" dxfId="2" priority="55729">
      <formula>$B1044="Confirmado"</formula>
    </cfRule>
    <cfRule type="expression" dxfId="2295" priority="55731">
      <formula>$B1044="Arribado"</formula>
    </cfRule>
    <cfRule type="expression" dxfId="2299" priority="55727">
      <formula>$B1044="Cargado"</formula>
    </cfRule>
  </conditionalFormatting>
  <conditionalFormatting sqref="I1050">
    <cfRule type="expression" dxfId="2299" priority="55559">
      <formula>$B1050="Cargado"</formula>
    </cfRule>
    <cfRule type="expression" dxfId="2298" priority="55560">
      <formula>$B1050="Cancelado"</formula>
    </cfRule>
    <cfRule type="expression" dxfId="2" priority="55561">
      <formula>$B1050="Confirmado"</formula>
    </cfRule>
    <cfRule type="expression" dxfId="2296" priority="55562">
      <formula>$B1050="Solicitado"</formula>
    </cfRule>
    <cfRule type="expression" dxfId="2300" priority="55558">
      <formula>$B1050="Frontera"</formula>
    </cfRule>
    <cfRule type="expression" dxfId="2295" priority="55563">
      <formula>$B1050="Arribado"</formula>
    </cfRule>
    <cfRule type="expression" dxfId="2302" priority="55556">
      <formula>$B1050="Liberado"</formula>
    </cfRule>
    <cfRule type="expression" dxfId="2301" priority="55557">
      <formula>$B1050="Descargado"</formula>
    </cfRule>
  </conditionalFormatting>
  <conditionalFormatting sqref="I1051">
    <cfRule type="expression" dxfId="2296" priority="55474">
      <formula>$B1051="Solicitado"</formula>
    </cfRule>
    <cfRule type="expression" dxfId="2" priority="55473">
      <formula>$B1051="Confirmado"</formula>
    </cfRule>
    <cfRule type="expression" dxfId="2298" priority="55472">
      <formula>$B1051="Cancelado"</formula>
    </cfRule>
    <cfRule type="expression" dxfId="2302" priority="55468">
      <formula>$B1051="Liberado"</formula>
    </cfRule>
    <cfRule type="expression" dxfId="2300" priority="55470">
      <formula>$B1051="Frontera"</formula>
    </cfRule>
    <cfRule type="expression" dxfId="2295" priority="55475">
      <formula>$B1051="Arribado"</formula>
    </cfRule>
    <cfRule type="expression" dxfId="2299" priority="55471">
      <formula>$B1051="Cargado"</formula>
    </cfRule>
    <cfRule type="expression" dxfId="2301" priority="55469">
      <formula>$B1051="Descargado"</formula>
    </cfRule>
  </conditionalFormatting>
  <conditionalFormatting sqref="I1052">
    <cfRule type="expression" dxfId="2302" priority="55316">
      <formula>$B1052="Liberado"</formula>
    </cfRule>
    <cfRule type="expression" dxfId="2301" priority="55317">
      <formula>$B1052="Descargado"</formula>
    </cfRule>
    <cfRule type="expression" dxfId="2299" priority="55319">
      <formula>$B1052="Cargado"</formula>
    </cfRule>
    <cfRule type="expression" dxfId="2300" priority="55318">
      <formula>$B1052="Frontera"</formula>
    </cfRule>
    <cfRule type="expression" dxfId="2295" priority="55387">
      <formula>$B1052="Arribado"</formula>
    </cfRule>
    <cfRule type="expression" dxfId="2295" priority="55323">
      <formula>$B1052="Arribado"</formula>
    </cfRule>
    <cfRule type="expression" dxfId="2296" priority="55322">
      <formula>$B1052="Solicitado"</formula>
    </cfRule>
    <cfRule type="expression" dxfId="2298" priority="55384">
      <formula>$B1052="Cancelado"</formula>
    </cfRule>
    <cfRule type="expression" dxfId="2302" priority="55356">
      <formula>$B1052="Liberado"</formula>
    </cfRule>
    <cfRule type="expression" dxfId="2301" priority="55357">
      <formula>$B1052="Descargado"</formula>
    </cfRule>
    <cfRule type="expression" dxfId="2299" priority="55383">
      <formula>$B1052="Cargado"</formula>
    </cfRule>
    <cfRule type="expression" dxfId="2300" priority="55382">
      <formula>$B1052="Frontera"</formula>
    </cfRule>
    <cfRule type="expression" dxfId="2" priority="55321">
      <formula>$B1052="Confirmado"</formula>
    </cfRule>
    <cfRule type="expression" dxfId="2302" priority="55380">
      <formula>$B1052="Liberado"</formula>
    </cfRule>
    <cfRule type="expression" dxfId="2295" priority="55363">
      <formula>$B1052="Arribado"</formula>
    </cfRule>
    <cfRule type="expression" dxfId="2296" priority="55362">
      <formula>$B1052="Solicitado"</formula>
    </cfRule>
    <cfRule type="expression" dxfId="2" priority="55361">
      <formula>$B1052="Confirmado"</formula>
    </cfRule>
    <cfRule type="expression" dxfId="2298" priority="55320">
      <formula>$B1052="Cancelado"</formula>
    </cfRule>
    <cfRule type="expression" dxfId="2301" priority="55381">
      <formula>$B1052="Descargado"</formula>
    </cfRule>
    <cfRule type="expression" dxfId="2296" priority="55386">
      <formula>$B1052="Solicitado"</formula>
    </cfRule>
    <cfRule type="expression" dxfId="2" priority="55385">
      <formula>$B1052="Confirmado"</formula>
    </cfRule>
    <cfRule type="expression" dxfId="2300" priority="55358">
      <formula>$B1052="Frontera"</formula>
    </cfRule>
    <cfRule type="expression" dxfId="2299" priority="55359">
      <formula>$B1052="Cargado"</formula>
    </cfRule>
    <cfRule type="expression" dxfId="2298" priority="55360">
      <formula>$B1052="Cancelado"</formula>
    </cfRule>
  </conditionalFormatting>
  <conditionalFormatting sqref="I1053">
    <cfRule type="expression" dxfId="2298" priority="55168">
      <formula>$B1053="Cancelado"</formula>
    </cfRule>
    <cfRule type="expression" dxfId="2300" priority="55166">
      <formula>$B1053="Frontera"</formula>
    </cfRule>
    <cfRule type="expression" dxfId="2301" priority="55165">
      <formula>$B1053="Descargado"</formula>
    </cfRule>
    <cfRule type="expression" dxfId="2302" priority="55164">
      <formula>$B1053="Liberado"</formula>
    </cfRule>
    <cfRule type="expression" dxfId="2295" priority="55131">
      <formula>$B1053="Arribado"</formula>
    </cfRule>
    <cfRule type="expression" dxfId="2296" priority="55130">
      <formula>$B1053="Solicitado"</formula>
    </cfRule>
    <cfRule type="expression" dxfId="2" priority="55129">
      <formula>$B1053="Confirmado"</formula>
    </cfRule>
    <cfRule type="expression" dxfId="2298" priority="55128">
      <formula>$B1053="Cancelado"</formula>
    </cfRule>
    <cfRule type="expression" dxfId="2299" priority="55127">
      <formula>$B1053="Cargado"</formula>
    </cfRule>
    <cfRule type="expression" dxfId="2300" priority="55126">
      <formula>$B1053="Frontera"</formula>
    </cfRule>
    <cfRule type="expression" dxfId="2301" priority="55125">
      <formula>$B1053="Descargado"</formula>
    </cfRule>
    <cfRule type="expression" dxfId="2302" priority="55124">
      <formula>$B1053="Liberado"</formula>
    </cfRule>
    <cfRule type="expression" dxfId="2299" priority="55167">
      <formula>$B1053="Cargado"</formula>
    </cfRule>
    <cfRule type="expression" dxfId="2295" priority="55195">
      <formula>$B1053="Arribado"</formula>
    </cfRule>
    <cfRule type="expression" dxfId="2296" priority="55194">
      <formula>$B1053="Solicitado"</formula>
    </cfRule>
    <cfRule type="expression" dxfId="2" priority="55193">
      <formula>$B1053="Confirmado"</formula>
    </cfRule>
    <cfRule type="expression" dxfId="2298" priority="55192">
      <formula>$B1053="Cancelado"</formula>
    </cfRule>
    <cfRule type="expression" dxfId="2299" priority="55191">
      <formula>$B1053="Cargado"</formula>
    </cfRule>
    <cfRule type="expression" dxfId="2300" priority="55190">
      <formula>$B1053="Frontera"</formula>
    </cfRule>
    <cfRule type="expression" dxfId="2301" priority="55189">
      <formula>$B1053="Descargado"</formula>
    </cfRule>
    <cfRule type="expression" dxfId="2302" priority="55188">
      <formula>$B1053="Liberado"</formula>
    </cfRule>
    <cfRule type="expression" dxfId="2295" priority="55171">
      <formula>$B1053="Arribado"</formula>
    </cfRule>
    <cfRule type="expression" dxfId="2296" priority="55170">
      <formula>$B1053="Solicitado"</formula>
    </cfRule>
    <cfRule type="expression" dxfId="2" priority="55169">
      <formula>$B1053="Confirmado"</formula>
    </cfRule>
  </conditionalFormatting>
  <conditionalFormatting sqref="I1055">
    <cfRule type="expression" dxfId="2298" priority="54872">
      <formula>$B1055="Cancelado"</formula>
    </cfRule>
    <cfRule type="expression" dxfId="2299" priority="54871">
      <formula>$B1055="Cargado"</formula>
    </cfRule>
    <cfRule type="expression" dxfId="2300" priority="54870">
      <formula>$B1055="Frontera"</formula>
    </cfRule>
    <cfRule type="expression" dxfId="2301" priority="54869">
      <formula>$B1055="Descargado"</formula>
    </cfRule>
    <cfRule type="expression" dxfId="2302" priority="54868">
      <formula>$B1055="Liberado"</formula>
    </cfRule>
    <cfRule type="expression" dxfId="2295" priority="54835">
      <formula>$B1055="Arribado"</formula>
    </cfRule>
    <cfRule type="expression" dxfId="2296" priority="54834">
      <formula>$B1055="Solicitado"</formula>
    </cfRule>
    <cfRule type="expression" dxfId="2" priority="54833">
      <formula>$B1055="Confirmado"</formula>
    </cfRule>
    <cfRule type="expression" dxfId="2296" priority="54874">
      <formula>$B1055="Solicitado"</formula>
    </cfRule>
    <cfRule type="expression" dxfId="2299" priority="54831">
      <formula>$B1055="Cargado"</formula>
    </cfRule>
    <cfRule type="expression" dxfId="2300" priority="54830">
      <formula>$B1055="Frontera"</formula>
    </cfRule>
    <cfRule type="expression" dxfId="2295" priority="54875">
      <formula>$B1055="Arribado"</formula>
    </cfRule>
    <cfRule type="expression" dxfId="2298" priority="54832">
      <formula>$B1055="Cancelado"</formula>
    </cfRule>
    <cfRule type="expression" dxfId="2302" priority="54828">
      <formula>$B1055="Liberado"</formula>
    </cfRule>
    <cfRule type="expression" dxfId="2" priority="54873">
      <formula>$B1055="Confirmado"</formula>
    </cfRule>
    <cfRule type="expression" dxfId="2301" priority="54829">
      <formula>$B1055="Descargado"</formula>
    </cfRule>
  </conditionalFormatting>
  <conditionalFormatting sqref="I1056:I1063">
    <cfRule type="expression" dxfId="2298" priority="54768">
      <formula>$B1056="Cancelado"</formula>
    </cfRule>
    <cfRule type="expression" dxfId="2299" priority="54767">
      <formula>$B1056="Cargado"</formula>
    </cfRule>
    <cfRule type="expression" dxfId="2300" priority="54766">
      <formula>$B1056="Frontera"</formula>
    </cfRule>
    <cfRule type="expression" dxfId="2296" priority="54730">
      <formula>$B1056="Solicitado"</formula>
    </cfRule>
    <cfRule type="expression" dxfId="2" priority="54729">
      <formula>$B1056="Confirmado"</formula>
    </cfRule>
    <cfRule type="expression" dxfId="2298" priority="54728">
      <formula>$B1056="Cancelado"</formula>
    </cfRule>
    <cfRule type="expression" dxfId="2299" priority="54727">
      <formula>$B1056="Cargado"</formula>
    </cfRule>
    <cfRule type="expression" dxfId="2300" priority="54726">
      <formula>$B1056="Frontera"</formula>
    </cfRule>
    <cfRule type="expression" dxfId="2301" priority="54725">
      <formula>$B1056="Descargado"</formula>
    </cfRule>
    <cfRule type="expression" dxfId="2301" priority="54765">
      <formula>$B1056="Descargado"</formula>
    </cfRule>
    <cfRule type="expression" dxfId="2302" priority="54764">
      <formula>$B1056="Liberado"</formula>
    </cfRule>
    <cfRule type="expression" dxfId="2295" priority="54731">
      <formula>$B1056="Arribado"</formula>
    </cfRule>
    <cfRule type="expression" dxfId="2302" priority="54724">
      <formula>$B1056="Liberado"</formula>
    </cfRule>
    <cfRule type="expression" dxfId="2295" priority="54771">
      <formula>$B1056="Arribado"</formula>
    </cfRule>
    <cfRule type="expression" dxfId="2296" priority="54770">
      <formula>$B1056="Solicitado"</formula>
    </cfRule>
    <cfRule type="expression" dxfId="2" priority="54769">
      <formula>$B1056="Confirmado"</formula>
    </cfRule>
  </conditionalFormatting>
  <conditionalFormatting sqref="I1064">
    <cfRule type="expression" dxfId="2" priority="54241">
      <formula>$B1064="Confirmado"</formula>
    </cfRule>
    <cfRule type="expression" dxfId="2296" priority="54242">
      <formula>$B1064="Solicitado"</formula>
    </cfRule>
    <cfRule type="expression" dxfId="2300" priority="54238">
      <formula>$B1064="Frontera"</formula>
    </cfRule>
    <cfRule type="expression" dxfId="2299" priority="54239">
      <formula>$B1064="Cargado"</formula>
    </cfRule>
    <cfRule type="expression" dxfId="2298" priority="54240">
      <formula>$B1064="Cancelado"</formula>
    </cfRule>
    <cfRule type="expression" dxfId="2302" priority="54236">
      <formula>$B1064="Liberado"</formula>
    </cfRule>
    <cfRule type="expression" dxfId="2301" priority="54237">
      <formula>$B1064="Descargado"</formula>
    </cfRule>
    <cfRule type="expression" dxfId="2295" priority="54243">
      <formula>$B1064="Arribado"</formula>
    </cfRule>
    <cfRule type="expression" dxfId="2299" priority="54279">
      <formula>$B1064="Cargado"</formula>
    </cfRule>
    <cfRule type="expression" dxfId="2302" priority="54276">
      <formula>$B1064="Liberado"</formula>
    </cfRule>
    <cfRule type="expression" dxfId="2301" priority="54277">
      <formula>$B1064="Descargado"</formula>
    </cfRule>
    <cfRule type="expression" dxfId="2302" priority="54300">
      <formula>$B1064="Liberado"</formula>
    </cfRule>
    <cfRule type="expression" dxfId="2301" priority="54301">
      <formula>$B1064="Descargado"</formula>
    </cfRule>
    <cfRule type="expression" dxfId="2300" priority="54278">
      <formula>$B1064="Frontera"</formula>
    </cfRule>
    <cfRule type="expression" dxfId="2300" priority="54302">
      <formula>$B1064="Frontera"</formula>
    </cfRule>
    <cfRule type="expression" dxfId="2299" priority="54303">
      <formula>$B1064="Cargado"</formula>
    </cfRule>
    <cfRule type="expression" dxfId="2298" priority="54280">
      <formula>$B1064="Cancelado"</formula>
    </cfRule>
    <cfRule type="expression" dxfId="2" priority="54281">
      <formula>$B1064="Confirmado"</formula>
    </cfRule>
    <cfRule type="expression" dxfId="2296" priority="54282">
      <formula>$B1064="Solicitado"</formula>
    </cfRule>
    <cfRule type="expression" dxfId="2295" priority="54283">
      <formula>$B1064="Arribado"</formula>
    </cfRule>
    <cfRule type="expression" dxfId="2298" priority="54304">
      <formula>$B1064="Cancelado"</formula>
    </cfRule>
    <cfRule type="expression" dxfId="2" priority="54305">
      <formula>$B1064="Confirmado"</formula>
    </cfRule>
    <cfRule type="expression" dxfId="2296" priority="54306">
      <formula>$B1064="Solicitado"</formula>
    </cfRule>
    <cfRule type="expression" dxfId="2295" priority="54307">
      <formula>$B1064="Arribado"</formula>
    </cfRule>
  </conditionalFormatting>
  <conditionalFormatting sqref="I1065">
    <cfRule type="expression" dxfId="2298" priority="54432">
      <formula>$B1065="Cancelado"</formula>
    </cfRule>
    <cfRule type="expression" dxfId="2" priority="54433">
      <formula>$B1065="Confirmado"</formula>
    </cfRule>
    <cfRule type="expression" dxfId="2295" priority="54435">
      <formula>$B1065="Arribado"</formula>
    </cfRule>
    <cfRule type="expression" dxfId="2302" priority="54468">
      <formula>$B1065="Liberado"</formula>
    </cfRule>
    <cfRule type="expression" dxfId="2301" priority="54469">
      <formula>$B1065="Descargado"</formula>
    </cfRule>
    <cfRule type="expression" dxfId="2296" priority="54434">
      <formula>$B1065="Solicitado"</formula>
    </cfRule>
    <cfRule type="expression" dxfId="2300" priority="54470">
      <formula>$B1065="Frontera"</formula>
    </cfRule>
    <cfRule type="expression" dxfId="2299" priority="54471">
      <formula>$B1065="Cargado"</formula>
    </cfRule>
    <cfRule type="expression" dxfId="2298" priority="54472">
      <formula>$B1065="Cancelado"</formula>
    </cfRule>
    <cfRule type="expression" dxfId="2" priority="54473">
      <formula>$B1065="Confirmado"</formula>
    </cfRule>
    <cfRule type="expression" dxfId="2296" priority="54474">
      <formula>$B1065="Solicitado"</formula>
    </cfRule>
    <cfRule type="expression" dxfId="2295" priority="54475">
      <formula>$B1065="Arribado"</formula>
    </cfRule>
    <cfRule type="expression" dxfId="2302" priority="54492">
      <formula>$B1065="Liberado"</formula>
    </cfRule>
    <cfRule type="expression" dxfId="2302" priority="54428">
      <formula>$B1065="Liberado"</formula>
    </cfRule>
    <cfRule type="expression" dxfId="2301" priority="54493">
      <formula>$B1065="Descargado"</formula>
    </cfRule>
    <cfRule type="expression" dxfId="2300" priority="54494">
      <formula>$B1065="Frontera"</formula>
    </cfRule>
    <cfRule type="expression" dxfId="2299" priority="54495">
      <formula>$B1065="Cargado"</formula>
    </cfRule>
    <cfRule type="expression" dxfId="2" priority="54497">
      <formula>$B1065="Confirmado"</formula>
    </cfRule>
    <cfRule type="expression" dxfId="2296" priority="54498">
      <formula>$B1065="Solicitado"</formula>
    </cfRule>
    <cfRule type="expression" dxfId="2295" priority="54499">
      <formula>$B1065="Arribado"</formula>
    </cfRule>
    <cfRule type="expression" dxfId="2298" priority="54496">
      <formula>$B1065="Cancelado"</formula>
    </cfRule>
    <cfRule type="expression" dxfId="2301" priority="54429">
      <formula>$B1065="Descargado"</formula>
    </cfRule>
    <cfRule type="expression" dxfId="2300" priority="54430">
      <formula>$B1065="Frontera"</formula>
    </cfRule>
    <cfRule type="expression" dxfId="2299" priority="54431">
      <formula>$B1065="Cargado"</formula>
    </cfRule>
  </conditionalFormatting>
  <conditionalFormatting sqref="I1066:I1067">
    <cfRule type="expression" dxfId="2298" priority="54088">
      <formula>$B1066="Cancelado"</formula>
    </cfRule>
    <cfRule type="expression" dxfId="2299" priority="54087">
      <formula>$B1066="Cargado"</formula>
    </cfRule>
    <cfRule type="expression" dxfId="2300" priority="54086">
      <formula>$B1066="Frontera"</formula>
    </cfRule>
    <cfRule type="expression" dxfId="2301" priority="54085">
      <formula>$B1066="Descargado"</formula>
    </cfRule>
    <cfRule type="expression" dxfId="2302" priority="54084">
      <formula>$B1066="Liberado"</formula>
    </cfRule>
    <cfRule type="expression" dxfId="2" priority="54113">
      <formula>$B1066="Confirmado"</formula>
    </cfRule>
    <cfRule type="expression" dxfId="2298" priority="54112">
      <formula>$B1066="Cancelado"</formula>
    </cfRule>
    <cfRule type="expression" dxfId="2299" priority="54111">
      <formula>$B1066="Cargado"</formula>
    </cfRule>
    <cfRule type="expression" dxfId="2300" priority="54110">
      <formula>$B1066="Frontera"</formula>
    </cfRule>
    <cfRule type="expression" dxfId="2301" priority="54109">
      <formula>$B1066="Descargado"</formula>
    </cfRule>
    <cfRule type="expression" dxfId="2302" priority="54108">
      <formula>$B1066="Liberado"</formula>
    </cfRule>
    <cfRule type="expression" dxfId="2300" priority="54046">
      <formula>$B1066="Frontera"</formula>
    </cfRule>
    <cfRule type="expression" dxfId="2301" priority="54045">
      <formula>$B1066="Descargado"</formula>
    </cfRule>
    <cfRule type="expression" dxfId="2" priority="54049">
      <formula>$B1066="Confirmado"</formula>
    </cfRule>
    <cfRule type="expression" dxfId="2298" priority="54048">
      <formula>$B1066="Cancelado"</formula>
    </cfRule>
    <cfRule type="expression" dxfId="2299" priority="54047">
      <formula>$B1066="Cargado"</formula>
    </cfRule>
    <cfRule type="expression" dxfId="2302" priority="54044">
      <formula>$B1066="Liberado"</formula>
    </cfRule>
    <cfRule type="expression" dxfId="2295" priority="54115">
      <formula>$B1066="Arribado"</formula>
    </cfRule>
    <cfRule type="expression" dxfId="2296" priority="54114">
      <formula>$B1066="Solicitado"</formula>
    </cfRule>
    <cfRule type="expression" dxfId="2295" priority="54051">
      <formula>$B1066="Arribado"</formula>
    </cfRule>
    <cfRule type="expression" dxfId="2296" priority="54050">
      <formula>$B1066="Solicitado"</formula>
    </cfRule>
    <cfRule type="expression" dxfId="2296" priority="54090">
      <formula>$B1066="Solicitado"</formula>
    </cfRule>
    <cfRule type="expression" dxfId="2" priority="54089">
      <formula>$B1066="Confirmado"</formula>
    </cfRule>
    <cfRule type="expression" dxfId="2295" priority="54091">
      <formula>$B1066="Arribado"</formula>
    </cfRule>
  </conditionalFormatting>
  <conditionalFormatting sqref="I1068:I1069">
    <cfRule type="expression" dxfId="2301" priority="52925">
      <formula>$B1068="Descargado"</formula>
    </cfRule>
    <cfRule type="expression" dxfId="2300" priority="52926">
      <formula>$B1068="Frontera"</formula>
    </cfRule>
    <cfRule type="expression" dxfId="2295" priority="52867">
      <formula>$B1068="Arribado"</formula>
    </cfRule>
    <cfRule type="expression" dxfId="2299" priority="52927">
      <formula>$B1068="Cargado"</formula>
    </cfRule>
    <cfRule type="expression" dxfId="2298" priority="52928">
      <formula>$B1068="Cancelado"</formula>
    </cfRule>
    <cfRule type="expression" dxfId="2" priority="52929">
      <formula>$B1068="Confirmado"</formula>
    </cfRule>
    <cfRule type="expression" dxfId="2296" priority="52930">
      <formula>$B1068="Solicitado"</formula>
    </cfRule>
    <cfRule type="expression" dxfId="2295" priority="52931">
      <formula>$B1068="Arribado"</formula>
    </cfRule>
    <cfRule type="expression" dxfId="2299" priority="52863">
      <formula>$B1068="Cargado"</formula>
    </cfRule>
    <cfRule type="expression" dxfId="2300" priority="52862">
      <formula>$B1068="Frontera"</formula>
    </cfRule>
    <cfRule type="expression" dxfId="2295" priority="52907">
      <formula>$B1068="Arribado"</formula>
    </cfRule>
    <cfRule type="expression" dxfId="2301" priority="52861">
      <formula>$B1068="Descargado"</formula>
    </cfRule>
    <cfRule type="expression" dxfId="2296" priority="52866">
      <formula>$B1068="Solicitado"</formula>
    </cfRule>
    <cfRule type="expression" dxfId="2" priority="52865">
      <formula>$B1068="Confirmado"</formula>
    </cfRule>
    <cfRule type="expression" dxfId="2298" priority="52864">
      <formula>$B1068="Cancelado"</formula>
    </cfRule>
    <cfRule type="expression" dxfId="2302" priority="52860">
      <formula>$B1068="Liberado"</formula>
    </cfRule>
    <cfRule type="expression" dxfId="2302" priority="52900">
      <formula>$B1068="Liberado"</formula>
    </cfRule>
    <cfRule type="expression" dxfId="2301" priority="52901">
      <formula>$B1068="Descargado"</formula>
    </cfRule>
    <cfRule type="expression" dxfId="2300" priority="52902">
      <formula>$B1068="Frontera"</formula>
    </cfRule>
    <cfRule type="expression" dxfId="2299" priority="52903">
      <formula>$B1068="Cargado"</formula>
    </cfRule>
    <cfRule type="expression" dxfId="2298" priority="52904">
      <formula>$B1068="Cancelado"</formula>
    </cfRule>
    <cfRule type="expression" dxfId="2" priority="52905">
      <formula>$B1068="Confirmado"</formula>
    </cfRule>
    <cfRule type="expression" dxfId="2296" priority="52906">
      <formula>$B1068="Solicitado"</formula>
    </cfRule>
    <cfRule type="expression" dxfId="2302" priority="52924">
      <formula>$B1068="Liberado"</formula>
    </cfRule>
  </conditionalFormatting>
  <conditionalFormatting sqref="I1070">
    <cfRule type="expression" dxfId="2299" priority="53695">
      <formula>$B1070="Cargado"</formula>
    </cfRule>
    <cfRule type="expression" dxfId="2296" priority="53634">
      <formula>$B1070="Solicitado"</formula>
    </cfRule>
    <cfRule type="expression" dxfId="2" priority="53697">
      <formula>$B1070="Confirmado"</formula>
    </cfRule>
    <cfRule type="expression" dxfId="2296" priority="53698">
      <formula>$B1070="Solicitado"</formula>
    </cfRule>
    <cfRule type="expression" dxfId="2295" priority="53675">
      <formula>$B1070="Arribado"</formula>
    </cfRule>
    <cfRule type="expression" dxfId="2302" priority="53628">
      <formula>$B1070="Liberado"</formula>
    </cfRule>
    <cfRule type="expression" dxfId="2301" priority="53629">
      <formula>$B1070="Descargado"</formula>
    </cfRule>
    <cfRule type="expression" dxfId="2" priority="53633">
      <formula>$B1070="Confirmado"</formula>
    </cfRule>
    <cfRule type="expression" dxfId="2300" priority="53630">
      <formula>$B1070="Frontera"</formula>
    </cfRule>
    <cfRule type="expression" dxfId="2299" priority="53631">
      <formula>$B1070="Cargado"</formula>
    </cfRule>
    <cfRule type="expression" dxfId="2298" priority="53632">
      <formula>$B1070="Cancelado"</formula>
    </cfRule>
    <cfRule type="expression" dxfId="2296" priority="53674">
      <formula>$B1070="Solicitado"</formula>
    </cfRule>
    <cfRule type="expression" dxfId="2300" priority="53694">
      <formula>$B1070="Frontera"</formula>
    </cfRule>
    <cfRule type="expression" dxfId="2" priority="53673">
      <formula>$B1070="Confirmado"</formula>
    </cfRule>
    <cfRule type="expression" dxfId="2298" priority="53672">
      <formula>$B1070="Cancelado"</formula>
    </cfRule>
    <cfRule type="expression" dxfId="2299" priority="53671">
      <formula>$B1070="Cargado"</formula>
    </cfRule>
    <cfRule type="expression" dxfId="2300" priority="53670">
      <formula>$B1070="Frontera"</formula>
    </cfRule>
    <cfRule type="expression" dxfId="2301" priority="53669">
      <formula>$B1070="Descargado"</formula>
    </cfRule>
    <cfRule type="expression" dxfId="2295" priority="53635">
      <formula>$B1070="Arribado"</formula>
    </cfRule>
    <cfRule type="expression" dxfId="2302" priority="53668">
      <formula>$B1070="Liberado"</formula>
    </cfRule>
    <cfRule type="expression" dxfId="2295" priority="53699">
      <formula>$B1070="Arribado"</formula>
    </cfRule>
    <cfRule type="expression" dxfId="2302" priority="53692">
      <formula>$B1070="Liberado"</formula>
    </cfRule>
    <cfRule type="expression" dxfId="2298" priority="53696">
      <formula>$B1070="Cancelado"</formula>
    </cfRule>
    <cfRule type="expression" dxfId="2301" priority="53693">
      <formula>$B1070="Descargado"</formula>
    </cfRule>
  </conditionalFormatting>
  <conditionalFormatting sqref="I1071">
    <cfRule type="expression" dxfId="2299" priority="53247">
      <formula>$B1071="Cargado"</formula>
    </cfRule>
    <cfRule type="expression" dxfId="2" priority="53289">
      <formula>$B1071="Confirmado"</formula>
    </cfRule>
    <cfRule type="expression" dxfId="2295" priority="53315">
      <formula>$B1071="Arribado"</formula>
    </cfRule>
    <cfRule type="expression" dxfId="2296" priority="53314">
      <formula>$B1071="Solicitado"</formula>
    </cfRule>
    <cfRule type="expression" dxfId="2" priority="53313">
      <formula>$B1071="Confirmado"</formula>
    </cfRule>
    <cfRule type="expression" dxfId="2299" priority="53311">
      <formula>$B1071="Cargado"</formula>
    </cfRule>
    <cfRule type="expression" dxfId="2301" priority="53285">
      <formula>$B1071="Descargado"</formula>
    </cfRule>
    <cfRule type="expression" dxfId="2302" priority="53284">
      <formula>$B1071="Liberado"</formula>
    </cfRule>
    <cfRule type="expression" dxfId="2302" priority="53308">
      <formula>$B1071="Liberado"</formula>
    </cfRule>
    <cfRule type="expression" dxfId="2300" priority="53310">
      <formula>$B1071="Frontera"</formula>
    </cfRule>
    <cfRule type="expression" dxfId="2301" priority="53309">
      <formula>$B1071="Descargado"</formula>
    </cfRule>
    <cfRule type="expression" dxfId="2302" priority="53244">
      <formula>$B1071="Liberado"</formula>
    </cfRule>
    <cfRule type="expression" dxfId="2301" priority="53245">
      <formula>$B1071="Descargado"</formula>
    </cfRule>
    <cfRule type="expression" dxfId="2300" priority="53246">
      <formula>$B1071="Frontera"</formula>
    </cfRule>
    <cfRule type="expression" dxfId="2298" priority="53248">
      <formula>$B1071="Cancelado"</formula>
    </cfRule>
    <cfRule type="expression" dxfId="2" priority="53249">
      <formula>$B1071="Confirmado"</formula>
    </cfRule>
    <cfRule type="expression" dxfId="2296" priority="53250">
      <formula>$B1071="Solicitado"</formula>
    </cfRule>
    <cfRule type="expression" dxfId="2295" priority="53251">
      <formula>$B1071="Arribado"</formula>
    </cfRule>
    <cfRule type="expression" dxfId="2296" priority="53290">
      <formula>$B1071="Solicitado"</formula>
    </cfRule>
    <cfRule type="expression" dxfId="2300" priority="53286">
      <formula>$B1071="Frontera"</formula>
    </cfRule>
    <cfRule type="expression" dxfId="2299" priority="53287">
      <formula>$B1071="Cargado"</formula>
    </cfRule>
    <cfRule type="expression" dxfId="2298" priority="53288">
      <formula>$B1071="Cancelado"</formula>
    </cfRule>
    <cfRule type="expression" dxfId="2298" priority="53312">
      <formula>$B1071="Cancelado"</formula>
    </cfRule>
    <cfRule type="expression" dxfId="2295" priority="53291">
      <formula>$B1071="Arribado"</formula>
    </cfRule>
  </conditionalFormatting>
  <conditionalFormatting sqref="I1072">
    <cfRule type="expression" dxfId="2302" priority="53052">
      <formula>$B1072="Liberado"</formula>
    </cfRule>
    <cfRule type="expression" dxfId="2298" priority="53120">
      <formula>$B1072="Cancelado"</formula>
    </cfRule>
    <cfRule type="expression" dxfId="2299" priority="53119">
      <formula>$B1072="Cargado"</formula>
    </cfRule>
    <cfRule type="expression" dxfId="2295" priority="53099">
      <formula>$B1072="Arribado"</formula>
    </cfRule>
    <cfRule type="expression" dxfId="2296" priority="53098">
      <formula>$B1072="Solicitado"</formula>
    </cfRule>
    <cfRule type="expression" dxfId="2" priority="53097">
      <formula>$B1072="Confirmado"</formula>
    </cfRule>
    <cfRule type="expression" dxfId="2302" priority="53116">
      <formula>$B1072="Liberado"</formula>
    </cfRule>
    <cfRule type="expression" dxfId="2298" priority="53056">
      <formula>$B1072="Cancelado"</formula>
    </cfRule>
    <cfRule type="expression" dxfId="2300" priority="53118">
      <formula>$B1072="Frontera"</formula>
    </cfRule>
    <cfRule type="expression" dxfId="2298" priority="53096">
      <formula>$B1072="Cancelado"</formula>
    </cfRule>
    <cfRule type="expression" dxfId="2295" priority="53059">
      <formula>$B1072="Arribado"</formula>
    </cfRule>
    <cfRule type="expression" dxfId="2299" priority="53095">
      <formula>$B1072="Cargado"</formula>
    </cfRule>
    <cfRule type="expression" dxfId="2300" priority="53094">
      <formula>$B1072="Frontera"</formula>
    </cfRule>
    <cfRule type="expression" dxfId="2300" priority="53054">
      <formula>$B1072="Frontera"</formula>
    </cfRule>
    <cfRule type="expression" dxfId="2301" priority="53093">
      <formula>$B1072="Descargado"</formula>
    </cfRule>
    <cfRule type="expression" dxfId="2302" priority="53092">
      <formula>$B1072="Liberado"</formula>
    </cfRule>
    <cfRule type="expression" dxfId="2296" priority="53058">
      <formula>$B1072="Solicitado"</formula>
    </cfRule>
    <cfRule type="expression" dxfId="2" priority="53057">
      <formula>$B1072="Confirmado"</formula>
    </cfRule>
    <cfRule type="expression" dxfId="2" priority="53121">
      <formula>$B1072="Confirmado"</formula>
    </cfRule>
    <cfRule type="expression" dxfId="2299" priority="53055">
      <formula>$B1072="Cargado"</formula>
    </cfRule>
    <cfRule type="expression" dxfId="2301" priority="53053">
      <formula>$B1072="Descargado"</formula>
    </cfRule>
    <cfRule type="expression" dxfId="2296" priority="53122">
      <formula>$B1072="Solicitado"</formula>
    </cfRule>
    <cfRule type="expression" dxfId="2295" priority="53123">
      <formula>$B1072="Arribado"</formula>
    </cfRule>
    <cfRule type="expression" dxfId="2301" priority="53117">
      <formula>$B1072="Descargado"</formula>
    </cfRule>
  </conditionalFormatting>
  <conditionalFormatting sqref="I1073">
    <cfRule type="expression" dxfId="2301" priority="53501">
      <formula>$B1073="Descargado"</formula>
    </cfRule>
    <cfRule type="expression" dxfId="2302" priority="53500">
      <formula>$B1073="Liberado"</formula>
    </cfRule>
    <cfRule type="expression" dxfId="2295" priority="53483">
      <formula>$B1073="Arribado"</formula>
    </cfRule>
    <cfRule type="expression" dxfId="2296" priority="53482">
      <formula>$B1073="Solicitado"</formula>
    </cfRule>
    <cfRule type="expression" dxfId="2" priority="53481">
      <formula>$B1073="Confirmado"</formula>
    </cfRule>
    <cfRule type="expression" dxfId="2298" priority="53480">
      <formula>$B1073="Cancelado"</formula>
    </cfRule>
    <cfRule type="expression" dxfId="2300" priority="53478">
      <formula>$B1073="Frontera"</formula>
    </cfRule>
    <cfRule type="expression" dxfId="2301" priority="53477">
      <formula>$B1073="Descargado"</formula>
    </cfRule>
    <cfRule type="expression" dxfId="2302" priority="53476">
      <formula>$B1073="Liberado"</formula>
    </cfRule>
    <cfRule type="expression" dxfId="2295" priority="53443">
      <formula>$B1073="Arribado"</formula>
    </cfRule>
    <cfRule type="expression" dxfId="2296" priority="53442">
      <formula>$B1073="Solicitado"</formula>
    </cfRule>
    <cfRule type="expression" dxfId="2" priority="53441">
      <formula>$B1073="Confirmado"</formula>
    </cfRule>
    <cfRule type="expression" dxfId="2298" priority="53440">
      <formula>$B1073="Cancelado"</formula>
    </cfRule>
    <cfRule type="expression" dxfId="2302" priority="53436">
      <formula>$B1073="Liberado"</formula>
    </cfRule>
    <cfRule type="expression" dxfId="2301" priority="53437">
      <formula>$B1073="Descargado"</formula>
    </cfRule>
    <cfRule type="expression" dxfId="2299" priority="53439">
      <formula>$B1073="Cargado"</formula>
    </cfRule>
    <cfRule type="expression" dxfId="2300" priority="53438">
      <formula>$B1073="Frontera"</formula>
    </cfRule>
    <cfRule type="expression" dxfId="2299" priority="53479">
      <formula>$B1073="Cargado"</formula>
    </cfRule>
    <cfRule type="expression" dxfId="2300" priority="53502">
      <formula>$B1073="Frontera"</formula>
    </cfRule>
    <cfRule type="expression" dxfId="2299" priority="53503">
      <formula>$B1073="Cargado"</formula>
    </cfRule>
    <cfRule type="expression" dxfId="2298" priority="53504">
      <formula>$B1073="Cancelado"</formula>
    </cfRule>
    <cfRule type="expression" dxfId="2" priority="53505">
      <formula>$B1073="Confirmado"</formula>
    </cfRule>
    <cfRule type="expression" dxfId="2296" priority="53506">
      <formula>$B1073="Solicitado"</formula>
    </cfRule>
    <cfRule type="expression" dxfId="2295" priority="53507">
      <formula>$B1073="Arribado"</formula>
    </cfRule>
  </conditionalFormatting>
  <conditionalFormatting sqref="I1074">
    <cfRule type="expression" dxfId="2301" priority="52701">
      <formula>$B1074="Descargado"</formula>
    </cfRule>
    <cfRule type="expression" dxfId="2298" priority="52712">
      <formula>$B1074="Cancelado"</formula>
    </cfRule>
    <cfRule type="expression" dxfId="2299" priority="52711">
      <formula>$B1074="Cargado"</formula>
    </cfRule>
    <cfRule type="expression" dxfId="2300" priority="52710">
      <formula>$B1074="Frontera"</formula>
    </cfRule>
    <cfRule type="expression" dxfId="2301" priority="52709">
      <formula>$B1074="Descargado"</formula>
    </cfRule>
    <cfRule type="expression" dxfId="2302" priority="52708">
      <formula>$B1074="Liberado"</formula>
    </cfRule>
    <cfRule type="expression" dxfId="2295" priority="52707">
      <formula>$B1074="Arribado"</formula>
    </cfRule>
    <cfRule type="expression" dxfId="2296" priority="52706">
      <formula>$B1074="Solicitado"</formula>
    </cfRule>
    <cfRule type="expression" dxfId="2" priority="52705">
      <formula>$B1074="Confirmado"</formula>
    </cfRule>
    <cfRule type="expression" dxfId="2298" priority="52704">
      <formula>$B1074="Cancelado"</formula>
    </cfRule>
    <cfRule type="expression" dxfId="2" priority="52713">
      <formula>$B1074="Confirmado"</formula>
    </cfRule>
    <cfRule type="expression" dxfId="2296" priority="52714">
      <formula>$B1074="Solicitado"</formula>
    </cfRule>
    <cfRule type="expression" dxfId="2295" priority="52715">
      <formula>$B1074="Arribado"</formula>
    </cfRule>
    <cfRule type="expression" dxfId="2302" priority="52700">
      <formula>$B1074="Liberado"</formula>
    </cfRule>
    <cfRule type="expression" dxfId="2299" priority="52703">
      <formula>$B1074="Cargado"</formula>
    </cfRule>
    <cfRule type="expression" dxfId="2300" priority="52702">
      <formula>$B1074="Frontera"</formula>
    </cfRule>
  </conditionalFormatting>
  <conditionalFormatting sqref="I1075">
    <cfRule type="expression" dxfId="2302" priority="52460">
      <formula>$B1075="Liberado"</formula>
    </cfRule>
    <cfRule type="expression" dxfId="2296" priority="52506">
      <formula>$B1075="Solicitado"</formula>
    </cfRule>
    <cfRule type="expression" dxfId="2295" priority="52507">
      <formula>$B1075="Arribado"</formula>
    </cfRule>
    <cfRule type="expression" dxfId="2" priority="52505">
      <formula>$B1075="Confirmado"</formula>
    </cfRule>
    <cfRule type="expression" dxfId="2301" priority="52461">
      <formula>$B1075="Descargado"</formula>
    </cfRule>
    <cfRule type="expression" dxfId="2300" priority="52462">
      <formula>$B1075="Frontera"</formula>
    </cfRule>
    <cfRule type="expression" dxfId="2299" priority="52463">
      <formula>$B1075="Cargado"</formula>
    </cfRule>
    <cfRule type="expression" dxfId="2298" priority="52464">
      <formula>$B1075="Cancelado"</formula>
    </cfRule>
    <cfRule type="expression" dxfId="2" priority="52465">
      <formula>$B1075="Confirmado"</formula>
    </cfRule>
    <cfRule type="expression" dxfId="2296" priority="52466">
      <formula>$B1075="Solicitado"</formula>
    </cfRule>
    <cfRule type="expression" dxfId="2295" priority="52467">
      <formula>$B1075="Arribado"</formula>
    </cfRule>
    <cfRule type="expression" dxfId="2302" priority="52500">
      <formula>$B1075="Liberado"</formula>
    </cfRule>
    <cfRule type="expression" dxfId="2301" priority="52501">
      <formula>$B1075="Descargado"</formula>
    </cfRule>
    <cfRule type="expression" dxfId="2300" priority="52502">
      <formula>$B1075="Frontera"</formula>
    </cfRule>
    <cfRule type="expression" dxfId="2299" priority="52503">
      <formula>$B1075="Cargado"</formula>
    </cfRule>
    <cfRule type="expression" dxfId="2298" priority="52504">
      <formula>$B1075="Cancelado"</formula>
    </cfRule>
  </conditionalFormatting>
  <conditionalFormatting sqref="I1076">
    <cfRule type="expression" dxfId="2300" priority="52334">
      <formula>$B1076="Frontera"</formula>
    </cfRule>
    <cfRule type="expression" dxfId="2301" priority="52309">
      <formula>$B1076="Descargado"</formula>
    </cfRule>
    <cfRule type="expression" dxfId="2299" priority="52335">
      <formula>$B1076="Cargado"</formula>
    </cfRule>
    <cfRule type="expression" dxfId="2" priority="52273">
      <formula>$B1076="Confirmado"</formula>
    </cfRule>
    <cfRule type="expression" dxfId="2296" priority="52274">
      <formula>$B1076="Solicitado"</formula>
    </cfRule>
    <cfRule type="expression" dxfId="2295" priority="52315">
      <formula>$B1076="Arribado"</formula>
    </cfRule>
    <cfRule type="expression" dxfId="2302" priority="52332">
      <formula>$B1076="Liberado"</formula>
    </cfRule>
    <cfRule type="expression" dxfId="2301" priority="52333">
      <formula>$B1076="Descargado"</formula>
    </cfRule>
    <cfRule type="expression" dxfId="2300" priority="52310">
      <formula>$B1076="Frontera"</formula>
    </cfRule>
    <cfRule type="expression" dxfId="2299" priority="52311">
      <formula>$B1076="Cargado"</formula>
    </cfRule>
    <cfRule type="expression" dxfId="2298" priority="52312">
      <formula>$B1076="Cancelado"</formula>
    </cfRule>
    <cfRule type="expression" dxfId="2" priority="52313">
      <formula>$B1076="Confirmado"</formula>
    </cfRule>
    <cfRule type="expression" dxfId="2295" priority="52275">
      <formula>$B1076="Arribado"</formula>
    </cfRule>
    <cfRule type="expression" dxfId="2301" priority="52269">
      <formula>$B1076="Descargado"</formula>
    </cfRule>
    <cfRule type="expression" dxfId="2302" priority="52268">
      <formula>$B1076="Liberado"</formula>
    </cfRule>
    <cfRule type="expression" dxfId="2295" priority="52339">
      <formula>$B1076="Arribado"</formula>
    </cfRule>
    <cfRule type="expression" dxfId="2300" priority="52270">
      <formula>$B1076="Frontera"</formula>
    </cfRule>
    <cfRule type="expression" dxfId="2302" priority="52308">
      <formula>$B1076="Liberado"</formula>
    </cfRule>
    <cfRule type="expression" dxfId="2296" priority="52314">
      <formula>$B1076="Solicitado"</formula>
    </cfRule>
    <cfRule type="expression" dxfId="2299" priority="52271">
      <formula>$B1076="Cargado"</formula>
    </cfRule>
    <cfRule type="expression" dxfId="2" priority="52337">
      <formula>$B1076="Confirmado"</formula>
    </cfRule>
    <cfRule type="expression" dxfId="2296" priority="52338">
      <formula>$B1076="Solicitado"</formula>
    </cfRule>
    <cfRule type="expression" dxfId="2298" priority="52272">
      <formula>$B1076="Cancelado"</formula>
    </cfRule>
    <cfRule type="expression" dxfId="2298" priority="52336">
      <formula>$B1076="Cancelado"</formula>
    </cfRule>
  </conditionalFormatting>
  <conditionalFormatting sqref="I1077:I1080">
    <cfRule type="expression" dxfId="2300" priority="52558">
      <formula>$B1077="Frontera"</formula>
    </cfRule>
    <cfRule type="expression" dxfId="2302" priority="52556">
      <formula>$B1077="Liberado"</formula>
    </cfRule>
    <cfRule type="expression" dxfId="2301" priority="52557">
      <formula>$B1077="Descargado"</formula>
    </cfRule>
    <cfRule type="expression" dxfId="2299" priority="52559">
      <formula>$B1077="Cargado"</formula>
    </cfRule>
    <cfRule type="expression" dxfId="2298" priority="52560">
      <formula>$B1077="Cancelado"</formula>
    </cfRule>
    <cfRule type="expression" dxfId="2" priority="52561">
      <formula>$B1077="Confirmado"</formula>
    </cfRule>
    <cfRule type="expression" dxfId="2296" priority="52562">
      <formula>$B1077="Solicitado"</formula>
    </cfRule>
    <cfRule type="expression" dxfId="2295" priority="52563">
      <formula>$B1077="Arribado"</formula>
    </cfRule>
    <cfRule type="expression" dxfId="2302" priority="52564">
      <formula>$B1077="Liberado"</formula>
    </cfRule>
    <cfRule type="expression" dxfId="2301" priority="52565">
      <formula>$B1077="Descargado"</formula>
    </cfRule>
    <cfRule type="expression" dxfId="2299" priority="52567">
      <formula>$B1077="Cargado"</formula>
    </cfRule>
    <cfRule type="expression" dxfId="2298" priority="52568">
      <formula>$B1077="Cancelado"</formula>
    </cfRule>
    <cfRule type="expression" dxfId="2" priority="52569">
      <formula>$B1077="Confirmado"</formula>
    </cfRule>
    <cfRule type="expression" dxfId="2295" priority="52571">
      <formula>$B1077="Arribado"</formula>
    </cfRule>
    <cfRule type="expression" dxfId="2296" priority="52570">
      <formula>$B1077="Solicitado"</formula>
    </cfRule>
    <cfRule type="expression" dxfId="2300" priority="52566">
      <formula>$B1077="Frontera"</formula>
    </cfRule>
  </conditionalFormatting>
  <conditionalFormatting sqref="I1081">
    <cfRule type="expression" dxfId="2295" priority="52123">
      <formula>$B1081="Arribado"</formula>
    </cfRule>
    <cfRule type="expression" dxfId="2" priority="52081">
      <formula>$B1081="Confirmado"</formula>
    </cfRule>
    <cfRule type="expression" dxfId="2299" priority="52079">
      <formula>$B1081="Cargado"</formula>
    </cfRule>
    <cfRule type="expression" dxfId="2296" priority="52122">
      <formula>$B1081="Solicitado"</formula>
    </cfRule>
    <cfRule type="expression" dxfId="2301" priority="52077">
      <formula>$B1081="Descargado"</formula>
    </cfRule>
    <cfRule type="expression" dxfId="2301" priority="52141">
      <formula>$B1081="Descargado"</formula>
    </cfRule>
    <cfRule type="expression" dxfId="2" priority="52121">
      <formula>$B1081="Confirmado"</formula>
    </cfRule>
    <cfRule type="expression" dxfId="2295" priority="52147">
      <formula>$B1081="Arribado"</formula>
    </cfRule>
    <cfRule type="expression" dxfId="2296" priority="52146">
      <formula>$B1081="Solicitado"</formula>
    </cfRule>
    <cfRule type="expression" dxfId="2298" priority="52120">
      <formula>$B1081="Cancelado"</formula>
    </cfRule>
    <cfRule type="expression" dxfId="2" priority="52145">
      <formula>$B1081="Confirmado"</formula>
    </cfRule>
    <cfRule type="expression" dxfId="2302" priority="52076">
      <formula>$B1081="Liberado"</formula>
    </cfRule>
    <cfRule type="expression" dxfId="2296" priority="52082">
      <formula>$B1081="Solicitado"</formula>
    </cfRule>
    <cfRule type="expression" dxfId="2298" priority="52080">
      <formula>$B1081="Cancelado"</formula>
    </cfRule>
    <cfRule type="expression" dxfId="2295" priority="52083">
      <formula>$B1081="Arribado"</formula>
    </cfRule>
    <cfRule type="expression" dxfId="2298" priority="52144">
      <formula>$B1081="Cancelado"</formula>
    </cfRule>
    <cfRule type="expression" dxfId="2299" priority="52143">
      <formula>$B1081="Cargado"</formula>
    </cfRule>
    <cfRule type="expression" dxfId="2299" priority="52119">
      <formula>$B1081="Cargado"</formula>
    </cfRule>
    <cfRule type="expression" dxfId="2300" priority="52118">
      <formula>$B1081="Frontera"</formula>
    </cfRule>
    <cfRule type="expression" dxfId="2301" priority="52117">
      <formula>$B1081="Descargado"</formula>
    </cfRule>
    <cfRule type="expression" dxfId="2302" priority="52116">
      <formula>$B1081="Liberado"</formula>
    </cfRule>
    <cfRule type="expression" dxfId="2300" priority="52142">
      <formula>$B1081="Frontera"</formula>
    </cfRule>
    <cfRule type="expression" dxfId="2300" priority="52078">
      <formula>$B1081="Frontera"</formula>
    </cfRule>
    <cfRule type="expression" dxfId="2302" priority="52140">
      <formula>$B1081="Liberado"</formula>
    </cfRule>
  </conditionalFormatting>
  <conditionalFormatting sqref="I1082:I1083">
    <cfRule type="expression" dxfId="2301" priority="51909">
      <formula>$B1082="Descargado"</formula>
    </cfRule>
    <cfRule type="expression" dxfId="2302" priority="51908">
      <formula>$B1082="Liberado"</formula>
    </cfRule>
    <cfRule type="expression" dxfId="2299" priority="51911">
      <formula>$B1082="Cargado"</formula>
    </cfRule>
    <cfRule type="expression" dxfId="2298" priority="51912">
      <formula>$B1082="Cancelado"</formula>
    </cfRule>
    <cfRule type="expression" dxfId="2" priority="51913">
      <formula>$B1082="Confirmado"</formula>
    </cfRule>
    <cfRule type="expression" dxfId="2296" priority="51914">
      <formula>$B1082="Solicitado"</formula>
    </cfRule>
    <cfRule type="expression" dxfId="2295" priority="51915">
      <formula>$B1082="Arribado"</formula>
    </cfRule>
    <cfRule type="expression" dxfId="2295" priority="51891">
      <formula>$B1082="Arribado"</formula>
    </cfRule>
    <cfRule type="expression" dxfId="2296" priority="51890">
      <formula>$B1082="Solicitado"</formula>
    </cfRule>
    <cfRule type="expression" dxfId="2" priority="51889">
      <formula>$B1082="Confirmado"</formula>
    </cfRule>
    <cfRule type="expression" dxfId="2298" priority="51888">
      <formula>$B1082="Cancelado"</formula>
    </cfRule>
    <cfRule type="expression" dxfId="2299" priority="51887">
      <formula>$B1082="Cargado"</formula>
    </cfRule>
    <cfRule type="expression" dxfId="2300" priority="51886">
      <formula>$B1082="Frontera"</formula>
    </cfRule>
    <cfRule type="expression" dxfId="2301" priority="51885">
      <formula>$B1082="Descargado"</formula>
    </cfRule>
    <cfRule type="expression" dxfId="2302" priority="51884">
      <formula>$B1082="Liberado"</formula>
    </cfRule>
    <cfRule type="expression" dxfId="2295" priority="51851">
      <formula>$B1082="Arribado"</formula>
    </cfRule>
    <cfRule type="expression" dxfId="2296" priority="51850">
      <formula>$B1082="Solicitado"</formula>
    </cfRule>
    <cfRule type="expression" dxfId="2" priority="51849">
      <formula>$B1082="Confirmado"</formula>
    </cfRule>
    <cfRule type="expression" dxfId="2298" priority="51848">
      <formula>$B1082="Cancelado"</formula>
    </cfRule>
    <cfRule type="expression" dxfId="2299" priority="51847">
      <formula>$B1082="Cargado"</formula>
    </cfRule>
    <cfRule type="expression" dxfId="2300" priority="51846">
      <formula>$B1082="Frontera"</formula>
    </cfRule>
    <cfRule type="expression" dxfId="2301" priority="51845">
      <formula>$B1082="Descargado"</formula>
    </cfRule>
    <cfRule type="expression" dxfId="2302" priority="51844">
      <formula>$B1082="Liberado"</formula>
    </cfRule>
    <cfRule type="expression" dxfId="2300" priority="51910">
      <formula>$B1082="Frontera"</formula>
    </cfRule>
  </conditionalFormatting>
  <conditionalFormatting sqref="I1084">
    <cfRule type="expression" dxfId="2300" priority="51702">
      <formula>$B1084="Frontera"</formula>
    </cfRule>
    <cfRule type="expression" dxfId="2299" priority="51695">
      <formula>$B1084="Cargado"</formula>
    </cfRule>
    <cfRule type="expression" dxfId="2300" priority="51694">
      <formula>$B1084="Frontera"</formula>
    </cfRule>
    <cfRule type="expression" dxfId="2" priority="51697">
      <formula>$B1084="Confirmado"</formula>
    </cfRule>
    <cfRule type="expression" dxfId="2301" priority="51693">
      <formula>$B1084="Descargado"</formula>
    </cfRule>
    <cfRule type="expression" dxfId="2298" priority="51704">
      <formula>$B1084="Cancelado"</formula>
    </cfRule>
    <cfRule type="expression" dxfId="2299" priority="51703">
      <formula>$B1084="Cargado"</formula>
    </cfRule>
    <cfRule type="expression" dxfId="2295" priority="51707">
      <formula>$B1084="Arribado"</formula>
    </cfRule>
    <cfRule type="expression" dxfId="2301" priority="51701">
      <formula>$B1084="Descargado"</formula>
    </cfRule>
    <cfRule type="expression" dxfId="2302" priority="51700">
      <formula>$B1084="Liberado"</formula>
    </cfRule>
    <cfRule type="expression" dxfId="2295" priority="51699">
      <formula>$B1084="Arribado"</formula>
    </cfRule>
    <cfRule type="expression" dxfId="2296" priority="51698">
      <formula>$B1084="Solicitado"</formula>
    </cfRule>
    <cfRule type="expression" dxfId="2" priority="51705">
      <formula>$B1084="Confirmado"</formula>
    </cfRule>
    <cfRule type="expression" dxfId="2296" priority="51706">
      <formula>$B1084="Solicitado"</formula>
    </cfRule>
    <cfRule type="expression" dxfId="2302" priority="51692">
      <formula>$B1084="Liberado"</formula>
    </cfRule>
    <cfRule type="expression" dxfId="2298" priority="51696">
      <formula>$B1084="Cancelado"</formula>
    </cfRule>
  </conditionalFormatting>
  <conditionalFormatting sqref="I1085:I1092 I1226">
    <cfRule type="expression" dxfId="2295" priority="51555">
      <formula>$B1085="Arribado"</formula>
    </cfRule>
    <cfRule type="expression" dxfId="2296" priority="51554">
      <formula>$B1085="Solicitado"</formula>
    </cfRule>
    <cfRule type="expression" dxfId="2" priority="51553">
      <formula>$B1085="Confirmado"</formula>
    </cfRule>
    <cfRule type="expression" dxfId="2298" priority="51552">
      <formula>$B1085="Cancelado"</formula>
    </cfRule>
    <cfRule type="expression" dxfId="2302" priority="51556">
      <formula>$B1085="Liberado"</formula>
    </cfRule>
    <cfRule type="expression" dxfId="2295" priority="51563">
      <formula>$B1085="Arribado"</formula>
    </cfRule>
    <cfRule type="expression" dxfId="2296" priority="51562">
      <formula>$B1085="Solicitado"</formula>
    </cfRule>
    <cfRule type="expression" dxfId="2" priority="51561">
      <formula>$B1085="Confirmado"</formula>
    </cfRule>
    <cfRule type="expression" dxfId="2298" priority="51560">
      <formula>$B1085="Cancelado"</formula>
    </cfRule>
    <cfRule type="expression" dxfId="2299" priority="51559">
      <formula>$B1085="Cargado"</formula>
    </cfRule>
    <cfRule type="expression" dxfId="2300" priority="51558">
      <formula>$B1085="Frontera"</formula>
    </cfRule>
    <cfRule type="expression" dxfId="2301" priority="51557">
      <formula>$B1085="Descargado"</formula>
    </cfRule>
    <cfRule type="expression" dxfId="2299" priority="51551">
      <formula>$B1085="Cargado"</formula>
    </cfRule>
    <cfRule type="expression" dxfId="2302" priority="51548">
      <formula>$B1085="Liberado"</formula>
    </cfRule>
    <cfRule type="expression" dxfId="2301" priority="51549">
      <formula>$B1085="Descargado"</formula>
    </cfRule>
    <cfRule type="expression" dxfId="2300" priority="51550">
      <formula>$B1085="Frontera"</formula>
    </cfRule>
  </conditionalFormatting>
  <conditionalFormatting sqref="I1093:I1094">
    <cfRule type="expression" dxfId="2301" priority="51205">
      <formula>$B1093="Descargado"</formula>
    </cfRule>
    <cfRule type="expression" dxfId="2296" priority="51234">
      <formula>$B1093="Solicitado"</formula>
    </cfRule>
    <cfRule type="expression" dxfId="2302" priority="51164">
      <formula>$B1093="Liberado"</formula>
    </cfRule>
    <cfRule type="expression" dxfId="2301" priority="51165">
      <formula>$B1093="Descargado"</formula>
    </cfRule>
    <cfRule type="expression" dxfId="2300" priority="51166">
      <formula>$B1093="Frontera"</formula>
    </cfRule>
    <cfRule type="expression" dxfId="2299" priority="51167">
      <formula>$B1093="Cargado"</formula>
    </cfRule>
    <cfRule type="expression" dxfId="2298" priority="51168">
      <formula>$B1093="Cancelado"</formula>
    </cfRule>
    <cfRule type="expression" dxfId="2" priority="51169">
      <formula>$B1093="Confirmado"</formula>
    </cfRule>
    <cfRule type="expression" dxfId="2299" priority="51231">
      <formula>$B1093="Cargado"</formula>
    </cfRule>
    <cfRule type="expression" dxfId="2295" priority="51171">
      <formula>$B1093="Arribado"</formula>
    </cfRule>
    <cfRule type="expression" dxfId="2295" priority="51211">
      <formula>$B1093="Arribado"</formula>
    </cfRule>
    <cfRule type="expression" dxfId="2302" priority="51204">
      <formula>$B1093="Liberado"</formula>
    </cfRule>
    <cfRule type="expression" dxfId="2296" priority="51210">
      <formula>$B1093="Solicitado"</formula>
    </cfRule>
    <cfRule type="expression" dxfId="2300" priority="51206">
      <formula>$B1093="Frontera"</formula>
    </cfRule>
    <cfRule type="expression" dxfId="2" priority="51233">
      <formula>$B1093="Confirmado"</formula>
    </cfRule>
    <cfRule type="expression" dxfId="2298" priority="51232">
      <formula>$B1093="Cancelado"</formula>
    </cfRule>
    <cfRule type="expression" dxfId="2296" priority="51170">
      <formula>$B1093="Solicitado"</formula>
    </cfRule>
    <cfRule type="expression" dxfId="2302" priority="51228">
      <formula>$B1093="Liberado"</formula>
    </cfRule>
    <cfRule type="expression" dxfId="2299" priority="51207">
      <formula>$B1093="Cargado"</formula>
    </cfRule>
    <cfRule type="expression" dxfId="2298" priority="51208">
      <formula>$B1093="Cancelado"</formula>
    </cfRule>
    <cfRule type="expression" dxfId="2295" priority="51235">
      <formula>$B1093="Arribado"</formula>
    </cfRule>
    <cfRule type="expression" dxfId="2" priority="51209">
      <formula>$B1093="Confirmado"</formula>
    </cfRule>
    <cfRule type="expression" dxfId="2301" priority="51229">
      <formula>$B1093="Descargado"</formula>
    </cfRule>
    <cfRule type="expression" dxfId="2300" priority="51230">
      <formula>$B1093="Frontera"</formula>
    </cfRule>
  </conditionalFormatting>
  <conditionalFormatting sqref="I1095">
    <cfRule type="expression" dxfId="2300" priority="50950">
      <formula>$B1095="Frontera"</formula>
    </cfRule>
    <cfRule type="expression" dxfId="2300" priority="51014">
      <formula>$B1095="Frontera"</formula>
    </cfRule>
    <cfRule type="expression" dxfId="2302" priority="50948">
      <formula>$B1095="Liberado"</formula>
    </cfRule>
    <cfRule type="expression" dxfId="2301" priority="50949">
      <formula>$B1095="Descargado"</formula>
    </cfRule>
    <cfRule type="expression" dxfId="2295" priority="50955">
      <formula>$B1095="Arribado"</formula>
    </cfRule>
    <cfRule type="expression" dxfId="2302" priority="50988">
      <formula>$B1095="Liberado"</formula>
    </cfRule>
    <cfRule type="expression" dxfId="2301" priority="50989">
      <formula>$B1095="Descargado"</formula>
    </cfRule>
    <cfRule type="expression" dxfId="2300" priority="50990">
      <formula>$B1095="Frontera"</formula>
    </cfRule>
    <cfRule type="expression" dxfId="2299" priority="50991">
      <formula>$B1095="Cargado"</formula>
    </cfRule>
    <cfRule type="expression" dxfId="2298" priority="50992">
      <formula>$B1095="Cancelado"</formula>
    </cfRule>
    <cfRule type="expression" dxfId="2" priority="50993">
      <formula>$B1095="Confirmado"</formula>
    </cfRule>
    <cfRule type="expression" dxfId="2296" priority="51018">
      <formula>$B1095="Solicitado"</formula>
    </cfRule>
    <cfRule type="expression" dxfId="2296" priority="50994">
      <formula>$B1095="Solicitado"</formula>
    </cfRule>
    <cfRule type="expression" dxfId="2295" priority="50995">
      <formula>$B1095="Arribado"</formula>
    </cfRule>
    <cfRule type="expression" dxfId="2295" priority="51019">
      <formula>$B1095="Arribado"</formula>
    </cfRule>
    <cfRule type="expression" dxfId="2302" priority="51012">
      <formula>$B1095="Liberado"</formula>
    </cfRule>
    <cfRule type="expression" dxfId="2" priority="51017">
      <formula>$B1095="Confirmado"</formula>
    </cfRule>
    <cfRule type="expression" dxfId="2298" priority="51016">
      <formula>$B1095="Cancelado"</formula>
    </cfRule>
    <cfRule type="expression" dxfId="2299" priority="51015">
      <formula>$B1095="Cargado"</formula>
    </cfRule>
    <cfRule type="expression" dxfId="2296" priority="50954">
      <formula>$B1095="Solicitado"</formula>
    </cfRule>
    <cfRule type="expression" dxfId="2" priority="50953">
      <formula>$B1095="Confirmado"</formula>
    </cfRule>
    <cfRule type="expression" dxfId="2298" priority="50952">
      <formula>$B1095="Cancelado"</formula>
    </cfRule>
    <cfRule type="expression" dxfId="2301" priority="51013">
      <formula>$B1095="Descargado"</formula>
    </cfRule>
    <cfRule type="expression" dxfId="2299" priority="50951">
      <formula>$B1095="Cargado"</formula>
    </cfRule>
  </conditionalFormatting>
  <conditionalFormatting sqref="I1096">
    <cfRule type="expression" dxfId="2296" priority="50770">
      <formula>$B1096="Solicitado"</formula>
    </cfRule>
    <cfRule type="expression" dxfId="2302" priority="50764">
      <formula>$B1096="Liberado"</formula>
    </cfRule>
    <cfRule type="expression" dxfId="2301" priority="50765">
      <formula>$B1096="Descargado"</formula>
    </cfRule>
    <cfRule type="expression" dxfId="2300" priority="50774">
      <formula>$B1096="Frontera"</formula>
    </cfRule>
    <cfRule type="expression" dxfId="2299" priority="50775">
      <formula>$B1096="Cargado"</formula>
    </cfRule>
    <cfRule type="expression" dxfId="2298" priority="50776">
      <formula>$B1096="Cancelado"</formula>
    </cfRule>
    <cfRule type="expression" dxfId="2" priority="50777">
      <formula>$B1096="Confirmado"</formula>
    </cfRule>
    <cfRule type="expression" dxfId="2301" priority="50773">
      <formula>$B1096="Descargado"</formula>
    </cfRule>
    <cfRule type="expression" dxfId="2296" priority="50778">
      <formula>$B1096="Solicitado"</formula>
    </cfRule>
    <cfRule type="expression" dxfId="2295" priority="50779">
      <formula>$B1096="Arribado"</formula>
    </cfRule>
    <cfRule type="expression" dxfId="2302" priority="50772">
      <formula>$B1096="Liberado"</formula>
    </cfRule>
    <cfRule type="expression" dxfId="2295" priority="50771">
      <formula>$B1096="Arribado"</formula>
    </cfRule>
    <cfRule type="expression" dxfId="2" priority="50769">
      <formula>$B1096="Confirmado"</formula>
    </cfRule>
    <cfRule type="expression" dxfId="2298" priority="50768">
      <formula>$B1096="Cancelado"</formula>
    </cfRule>
    <cfRule type="expression" dxfId="2299" priority="50767">
      <formula>$B1096="Cargado"</formula>
    </cfRule>
    <cfRule type="expression" dxfId="2300" priority="50766">
      <formula>$B1096="Frontera"</formula>
    </cfRule>
  </conditionalFormatting>
  <conditionalFormatting sqref="I1097">
    <cfRule type="expression" dxfId="2300" priority="50366">
      <formula>$B1097="Frontera"</formula>
    </cfRule>
    <cfRule type="expression" dxfId="2296" priority="50330">
      <formula>$B1097="Solicitado"</formula>
    </cfRule>
    <cfRule type="expression" dxfId="2299" priority="50367">
      <formula>$B1097="Cargado"</formula>
    </cfRule>
    <cfRule type="expression" dxfId="2298" priority="50368">
      <formula>$B1097="Cancelado"</formula>
    </cfRule>
    <cfRule type="expression" dxfId="2" priority="50369">
      <formula>$B1097="Confirmado"</formula>
    </cfRule>
    <cfRule type="expression" dxfId="2296" priority="50370">
      <formula>$B1097="Solicitado"</formula>
    </cfRule>
    <cfRule type="expression" dxfId="2295" priority="50371">
      <formula>$B1097="Arribado"</formula>
    </cfRule>
    <cfRule type="expression" dxfId="2302" priority="50388">
      <formula>$B1097="Liberado"</formula>
    </cfRule>
    <cfRule type="expression" dxfId="2301" priority="50389">
      <formula>$B1097="Descargado"</formula>
    </cfRule>
    <cfRule type="expression" dxfId="2298" priority="50328">
      <formula>$B1097="Cancelado"</formula>
    </cfRule>
    <cfRule type="expression" dxfId="2302" priority="50324">
      <formula>$B1097="Liberado"</formula>
    </cfRule>
    <cfRule type="expression" dxfId="2295" priority="50331">
      <formula>$B1097="Arribado"</formula>
    </cfRule>
    <cfRule type="expression" dxfId="2299" priority="50327">
      <formula>$B1097="Cargado"</formula>
    </cfRule>
    <cfRule type="expression" dxfId="2301" priority="50325">
      <formula>$B1097="Descargado"</formula>
    </cfRule>
    <cfRule type="expression" dxfId="2300" priority="50326">
      <formula>$B1097="Frontera"</formula>
    </cfRule>
    <cfRule type="expression" dxfId="2302" priority="50364">
      <formula>$B1097="Liberado"</formula>
    </cfRule>
    <cfRule type="expression" dxfId="2295" priority="50395">
      <formula>$B1097="Arribado"</formula>
    </cfRule>
    <cfRule type="expression" dxfId="2296" priority="50394">
      <formula>$B1097="Solicitado"</formula>
    </cfRule>
    <cfRule type="expression" dxfId="2" priority="50393">
      <formula>$B1097="Confirmado"</formula>
    </cfRule>
    <cfRule type="expression" dxfId="2298" priority="50392">
      <formula>$B1097="Cancelado"</formula>
    </cfRule>
    <cfRule type="expression" dxfId="2299" priority="50391">
      <formula>$B1097="Cargado"</formula>
    </cfRule>
    <cfRule type="expression" dxfId="2300" priority="50390">
      <formula>$B1097="Frontera"</formula>
    </cfRule>
    <cfRule type="expression" dxfId="2301" priority="50365">
      <formula>$B1097="Descargado"</formula>
    </cfRule>
    <cfRule type="expression" dxfId="2" priority="50329">
      <formula>$B1097="Confirmado"</formula>
    </cfRule>
  </conditionalFormatting>
  <conditionalFormatting sqref="I1098:I1103">
    <cfRule type="expression" dxfId="2296" priority="50178">
      <formula>$B1098="Solicitado"</formula>
    </cfRule>
    <cfRule type="expression" dxfId="2" priority="50177">
      <formula>$B1098="Confirmado"</formula>
    </cfRule>
    <cfRule type="expression" dxfId="2298" priority="50176">
      <formula>$B1098="Cancelado"</formula>
    </cfRule>
    <cfRule type="expression" dxfId="2299" priority="50175">
      <formula>$B1098="Cargado"</formula>
    </cfRule>
    <cfRule type="expression" dxfId="2300" priority="50174">
      <formula>$B1098="Frontera"</formula>
    </cfRule>
    <cfRule type="expression" dxfId="2302" priority="50172">
      <formula>$B1098="Liberado"</formula>
    </cfRule>
    <cfRule type="expression" dxfId="2295" priority="50139">
      <formula>$B1098="Arribado"</formula>
    </cfRule>
    <cfRule type="expression" dxfId="2296" priority="50138">
      <formula>$B1098="Solicitado"</formula>
    </cfRule>
    <cfRule type="expression" dxfId="2" priority="50137">
      <formula>$B1098="Confirmado"</formula>
    </cfRule>
    <cfRule type="expression" dxfId="2298" priority="50136">
      <formula>$B1098="Cancelado"</formula>
    </cfRule>
    <cfRule type="expression" dxfId="2299" priority="50135">
      <formula>$B1098="Cargado"</formula>
    </cfRule>
    <cfRule type="expression" dxfId="2300" priority="50134">
      <formula>$B1098="Frontera"</formula>
    </cfRule>
    <cfRule type="expression" dxfId="2301" priority="50133">
      <formula>$B1098="Descargado"</formula>
    </cfRule>
    <cfRule type="expression" dxfId="2302" priority="50132">
      <formula>$B1098="Liberado"</formula>
    </cfRule>
    <cfRule type="expression" dxfId="2301" priority="50173">
      <formula>$B1098="Descargado"</formula>
    </cfRule>
    <cfRule type="expression" dxfId="2295" priority="50203">
      <formula>$B1098="Arribado"</formula>
    </cfRule>
    <cfRule type="expression" dxfId="2296" priority="50202">
      <formula>$B1098="Solicitado"</formula>
    </cfRule>
    <cfRule type="expression" dxfId="2" priority="50201">
      <formula>$B1098="Confirmado"</formula>
    </cfRule>
    <cfRule type="expression" dxfId="2298" priority="50200">
      <formula>$B1098="Cancelado"</formula>
    </cfRule>
    <cfRule type="expression" dxfId="2299" priority="50199">
      <formula>$B1098="Cargado"</formula>
    </cfRule>
    <cfRule type="expression" dxfId="2300" priority="50198">
      <formula>$B1098="Frontera"</formula>
    </cfRule>
    <cfRule type="expression" dxfId="2301" priority="50197">
      <formula>$B1098="Descargado"</formula>
    </cfRule>
    <cfRule type="expression" dxfId="2302" priority="50196">
      <formula>$B1098="Liberado"</formula>
    </cfRule>
    <cfRule type="expression" dxfId="2295" priority="50179">
      <formula>$B1098="Arribado"</formula>
    </cfRule>
  </conditionalFormatting>
  <conditionalFormatting sqref="I1104">
    <cfRule type="expression" dxfId="2" priority="50513">
      <formula>$B1104="Confirmado"</formula>
    </cfRule>
    <cfRule type="expression" dxfId="2298" priority="50520">
      <formula>$B1104="Cancelado"</formula>
    </cfRule>
    <cfRule type="expression" dxfId="2299" priority="50519">
      <formula>$B1104="Cargado"</formula>
    </cfRule>
    <cfRule type="expression" dxfId="2300" priority="50510">
      <formula>$B1104="Frontera"</formula>
    </cfRule>
    <cfRule type="expression" dxfId="2301" priority="50509">
      <formula>$B1104="Descargado"</formula>
    </cfRule>
    <cfRule type="expression" dxfId="2302" priority="50508">
      <formula>$B1104="Liberado"</formula>
    </cfRule>
    <cfRule type="expression" dxfId="2295" priority="50523">
      <formula>$B1104="Arribado"</formula>
    </cfRule>
    <cfRule type="expression" dxfId="2" priority="50521">
      <formula>$B1104="Confirmado"</formula>
    </cfRule>
    <cfRule type="expression" dxfId="2300" priority="50518">
      <formula>$B1104="Frontera"</formula>
    </cfRule>
    <cfRule type="expression" dxfId="2301" priority="50517">
      <formula>$B1104="Descargado"</formula>
    </cfRule>
    <cfRule type="expression" dxfId="2302" priority="50516">
      <formula>$B1104="Liberado"</formula>
    </cfRule>
    <cfRule type="expression" dxfId="2295" priority="50515">
      <formula>$B1104="Arribado"</formula>
    </cfRule>
    <cfRule type="expression" dxfId="2296" priority="50522">
      <formula>$B1104="Solicitado"</formula>
    </cfRule>
    <cfRule type="expression" dxfId="2299" priority="50511">
      <formula>$B1104="Cargado"</formula>
    </cfRule>
    <cfRule type="expression" dxfId="2298" priority="50512">
      <formula>$B1104="Cancelado"</formula>
    </cfRule>
    <cfRule type="expression" dxfId="2296" priority="50514">
      <formula>$B1104="Solicitado"</formula>
    </cfRule>
  </conditionalFormatting>
  <conditionalFormatting sqref="I1105">
    <cfRule type="expression" dxfId="2" priority="49841">
      <formula>$B1105="Confirmado"</formula>
    </cfRule>
    <cfRule type="expression" dxfId="2302" priority="49844">
      <formula>$B1105="Liberado"</formula>
    </cfRule>
    <cfRule type="expression" dxfId="2301" priority="49837">
      <formula>$B1105="Descargado"</formula>
    </cfRule>
    <cfRule type="expression" dxfId="2300" priority="49846">
      <formula>$B1105="Frontera"</formula>
    </cfRule>
    <cfRule type="expression" dxfId="2302" priority="49836">
      <formula>$B1105="Liberado"</formula>
    </cfRule>
    <cfRule type="expression" dxfId="2301" priority="49845">
      <formula>$B1105="Descargado"</formula>
    </cfRule>
    <cfRule type="expression" dxfId="2299" priority="49847">
      <formula>$B1105="Cargado"</formula>
    </cfRule>
    <cfRule type="expression" dxfId="2299" priority="49839">
      <formula>$B1105="Cargado"</formula>
    </cfRule>
    <cfRule type="expression" dxfId="2295" priority="49843">
      <formula>$B1105="Arribado"</formula>
    </cfRule>
    <cfRule type="expression" dxfId="2296" priority="49842">
      <formula>$B1105="Solicitado"</formula>
    </cfRule>
    <cfRule type="expression" dxfId="2300" priority="49838">
      <formula>$B1105="Frontera"</formula>
    </cfRule>
    <cfRule type="expression" dxfId="2295" priority="49851">
      <formula>$B1105="Arribado"</formula>
    </cfRule>
    <cfRule type="expression" dxfId="2296" priority="49850">
      <formula>$B1105="Solicitado"</formula>
    </cfRule>
    <cfRule type="expression" dxfId="2" priority="49849">
      <formula>$B1105="Confirmado"</formula>
    </cfRule>
    <cfRule type="expression" dxfId="2298" priority="49848">
      <formula>$B1105="Cancelado"</formula>
    </cfRule>
    <cfRule type="expression" dxfId="2298" priority="49840">
      <formula>$B1105="Cancelado"</formula>
    </cfRule>
  </conditionalFormatting>
  <conditionalFormatting sqref="I1106">
    <cfRule type="expression" dxfId="2302" priority="50628">
      <formula>$B1106="Liberado"</formula>
    </cfRule>
    <cfRule type="expression" dxfId="2300" priority="50622">
      <formula>$B1106="Frontera"</formula>
    </cfRule>
    <cfRule type="expression" dxfId="2301" priority="50621">
      <formula>$B1106="Descargado"</formula>
    </cfRule>
    <cfRule type="expression" dxfId="2295" priority="50627">
      <formula>$B1106="Arribado"</formula>
    </cfRule>
    <cfRule type="expression" dxfId="2302" priority="50620">
      <formula>$B1106="Liberado"</formula>
    </cfRule>
    <cfRule type="expression" dxfId="2301" priority="50629">
      <formula>$B1106="Descargado"</formula>
    </cfRule>
    <cfRule type="expression" dxfId="2300" priority="50630">
      <formula>$B1106="Frontera"</formula>
    </cfRule>
    <cfRule type="expression" dxfId="2296" priority="50626">
      <formula>$B1106="Solicitado"</formula>
    </cfRule>
    <cfRule type="expression" dxfId="2299" priority="50631">
      <formula>$B1106="Cargado"</formula>
    </cfRule>
    <cfRule type="expression" dxfId="2298" priority="50632">
      <formula>$B1106="Cancelado"</formula>
    </cfRule>
    <cfRule type="expression" dxfId="2" priority="50633">
      <formula>$B1106="Confirmado"</formula>
    </cfRule>
    <cfRule type="expression" dxfId="2296" priority="50634">
      <formula>$B1106="Solicitado"</formula>
    </cfRule>
    <cfRule type="expression" dxfId="2295" priority="50635">
      <formula>$B1106="Arribado"</formula>
    </cfRule>
    <cfRule type="expression" dxfId="2" priority="50625">
      <formula>$B1106="Confirmado"</formula>
    </cfRule>
    <cfRule type="expression" dxfId="2298" priority="50624">
      <formula>$B1106="Cancelado"</formula>
    </cfRule>
    <cfRule type="expression" dxfId="2299" priority="50623">
      <formula>$B1106="Cargado"</formula>
    </cfRule>
  </conditionalFormatting>
  <conditionalFormatting sqref="I1107">
    <cfRule type="expression" dxfId="2301" priority="49957">
      <formula>$B1107="Descargado"</formula>
    </cfRule>
    <cfRule type="expression" dxfId="2302" priority="49956">
      <formula>$B1107="Liberado"</formula>
    </cfRule>
    <cfRule type="expression" dxfId="2295" priority="49955">
      <formula>$B1107="Arribado"</formula>
    </cfRule>
    <cfRule type="expression" dxfId="2296" priority="49954">
      <formula>$B1107="Solicitado"</formula>
    </cfRule>
    <cfRule type="expression" dxfId="2302" priority="49948">
      <formula>$B1107="Liberado"</formula>
    </cfRule>
    <cfRule type="expression" dxfId="2299" priority="49951">
      <formula>$B1107="Cargado"</formula>
    </cfRule>
    <cfRule type="expression" dxfId="2300" priority="49950">
      <formula>$B1107="Frontera"</formula>
    </cfRule>
    <cfRule type="expression" dxfId="2298" priority="49952">
      <formula>$B1107="Cancelado"</formula>
    </cfRule>
    <cfRule type="expression" dxfId="2301" priority="49949">
      <formula>$B1107="Descargado"</formula>
    </cfRule>
    <cfRule type="expression" dxfId="2" priority="49953">
      <formula>$B1107="Confirmado"</formula>
    </cfRule>
    <cfRule type="expression" dxfId="2295" priority="49963">
      <formula>$B1107="Arribado"</formula>
    </cfRule>
    <cfRule type="expression" dxfId="2296" priority="49962">
      <formula>$B1107="Solicitado"</formula>
    </cfRule>
    <cfRule type="expression" dxfId="2" priority="49961">
      <formula>$B1107="Confirmado"</formula>
    </cfRule>
    <cfRule type="expression" dxfId="2298" priority="49960">
      <formula>$B1107="Cancelado"</formula>
    </cfRule>
    <cfRule type="expression" dxfId="2299" priority="49959">
      <formula>$B1107="Cargado"</formula>
    </cfRule>
    <cfRule type="expression" dxfId="2300" priority="49958">
      <formula>$B1107="Frontera"</formula>
    </cfRule>
  </conditionalFormatting>
  <conditionalFormatting sqref="I1108">
    <cfRule type="expression" dxfId="2295" priority="49611">
      <formula>$B1108="Arribado"</formula>
    </cfRule>
    <cfRule type="expression" dxfId="2296" priority="49618">
      <formula>$B1108="Solicitado"</formula>
    </cfRule>
    <cfRule type="expression" dxfId="2295" priority="49619">
      <formula>$B1108="Arribado"</formula>
    </cfRule>
    <cfRule type="expression" dxfId="2302" priority="49604">
      <formula>$B1108="Liberado"</formula>
    </cfRule>
    <cfRule type="expression" dxfId="2301" priority="49605">
      <formula>$B1108="Descargado"</formula>
    </cfRule>
    <cfRule type="expression" dxfId="2300" priority="49606">
      <formula>$B1108="Frontera"</formula>
    </cfRule>
    <cfRule type="expression" dxfId="2299" priority="49607">
      <formula>$B1108="Cargado"</formula>
    </cfRule>
    <cfRule type="expression" dxfId="2298" priority="49608">
      <formula>$B1108="Cancelado"</formula>
    </cfRule>
    <cfRule type="expression" dxfId="2" priority="49609">
      <formula>$B1108="Confirmado"</formula>
    </cfRule>
    <cfRule type="expression" dxfId="2296" priority="49610">
      <formula>$B1108="Solicitado"</formula>
    </cfRule>
    <cfRule type="expression" dxfId="2302" priority="49612">
      <formula>$B1108="Liberado"</formula>
    </cfRule>
    <cfRule type="expression" dxfId="2301" priority="49613">
      <formula>$B1108="Descargado"</formula>
    </cfRule>
    <cfRule type="expression" dxfId="2300" priority="49614">
      <formula>$B1108="Frontera"</formula>
    </cfRule>
    <cfRule type="expression" dxfId="2299" priority="49615">
      <formula>$B1108="Cargado"</formula>
    </cfRule>
    <cfRule type="expression" dxfId="2298" priority="49616">
      <formula>$B1108="Cancelado"</formula>
    </cfRule>
    <cfRule type="expression" dxfId="2" priority="49617">
      <formula>$B1108="Confirmado"</formula>
    </cfRule>
  </conditionalFormatting>
  <conditionalFormatting sqref="I1109:I1113">
    <cfRule type="expression" dxfId="2300" priority="49470">
      <formula>$B1109="Frontera"</formula>
    </cfRule>
    <cfRule type="expression" dxfId="2301" priority="49461">
      <formula>$B1109="Descargado"</formula>
    </cfRule>
    <cfRule type="expression" dxfId="2300" priority="49462">
      <formula>$B1109="Frontera"</formula>
    </cfRule>
    <cfRule type="expression" dxfId="2299" priority="49463">
      <formula>$B1109="Cargado"</formula>
    </cfRule>
    <cfRule type="expression" dxfId="2298" priority="49464">
      <formula>$B1109="Cancelado"</formula>
    </cfRule>
    <cfRule type="expression" dxfId="2" priority="49465">
      <formula>$B1109="Confirmado"</formula>
    </cfRule>
    <cfRule type="expression" dxfId="2296" priority="49466">
      <formula>$B1109="Solicitado"</formula>
    </cfRule>
    <cfRule type="expression" dxfId="2295" priority="49467">
      <formula>$B1109="Arribado"</formula>
    </cfRule>
    <cfRule type="expression" dxfId="2302" priority="49468">
      <formula>$B1109="Liberado"</formula>
    </cfRule>
    <cfRule type="expression" dxfId="2301" priority="49469">
      <formula>$B1109="Descargado"</formula>
    </cfRule>
    <cfRule type="expression" dxfId="2" priority="49473">
      <formula>$B1109="Confirmado"</formula>
    </cfRule>
    <cfRule type="expression" dxfId="2298" priority="49472">
      <formula>$B1109="Cancelado"</formula>
    </cfRule>
    <cfRule type="expression" dxfId="2299" priority="49471">
      <formula>$B1109="Cargado"</formula>
    </cfRule>
    <cfRule type="expression" dxfId="2295" priority="49475">
      <formula>$B1109="Arribado"</formula>
    </cfRule>
    <cfRule type="expression" dxfId="2296" priority="49474">
      <formula>$B1109="Solicitado"</formula>
    </cfRule>
    <cfRule type="expression" dxfId="2302" priority="49460">
      <formula>$B1109="Liberado"</formula>
    </cfRule>
  </conditionalFormatting>
  <conditionalFormatting sqref="I1114">
    <cfRule type="expression" dxfId="2300" priority="49318">
      <formula>$B1114="Frontera"</formula>
    </cfRule>
    <cfRule type="expression" dxfId="2299" priority="49327">
      <formula>$B1114="Cargado"</formula>
    </cfRule>
    <cfRule type="expression" dxfId="2295" priority="49323">
      <formula>$B1114="Arribado"</formula>
    </cfRule>
    <cfRule type="expression" dxfId="2302" priority="49324">
      <formula>$B1114="Liberado"</formula>
    </cfRule>
    <cfRule type="expression" dxfId="2298" priority="49328">
      <formula>$B1114="Cancelado"</formula>
    </cfRule>
    <cfRule type="expression" dxfId="2295" priority="49331">
      <formula>$B1114="Arribado"</formula>
    </cfRule>
    <cfRule type="expression" dxfId="2296" priority="49330">
      <formula>$B1114="Solicitado"</formula>
    </cfRule>
    <cfRule type="expression" dxfId="2" priority="49329">
      <formula>$B1114="Confirmado"</formula>
    </cfRule>
    <cfRule type="expression" dxfId="2296" priority="49322">
      <formula>$B1114="Solicitado"</formula>
    </cfRule>
    <cfRule type="expression" dxfId="2302" priority="49316">
      <formula>$B1114="Liberado"</formula>
    </cfRule>
    <cfRule type="expression" dxfId="2" priority="49321">
      <formula>$B1114="Confirmado"</formula>
    </cfRule>
    <cfRule type="expression" dxfId="2298" priority="49320">
      <formula>$B1114="Cancelado"</formula>
    </cfRule>
    <cfRule type="expression" dxfId="2299" priority="49319">
      <formula>$B1114="Cargado"</formula>
    </cfRule>
    <cfRule type="expression" dxfId="2301" priority="49325">
      <formula>$B1114="Descargado"</formula>
    </cfRule>
    <cfRule type="expression" dxfId="2301" priority="49317">
      <formula>$B1114="Descargado"</formula>
    </cfRule>
    <cfRule type="expression" dxfId="2300" priority="49326">
      <formula>$B1114="Frontera"</formula>
    </cfRule>
  </conditionalFormatting>
  <conditionalFormatting sqref="I1115">
    <cfRule type="expression" dxfId="2302" priority="49180">
      <formula>$B1115="Liberado"</formula>
    </cfRule>
    <cfRule type="expression" dxfId="2299" priority="49175">
      <formula>$B1115="Cargado"</formula>
    </cfRule>
    <cfRule type="expression" dxfId="2302" priority="49172">
      <formula>$B1115="Liberado"</formula>
    </cfRule>
    <cfRule type="expression" dxfId="2295" priority="49179">
      <formula>$B1115="Arribado"</formula>
    </cfRule>
    <cfRule type="expression" dxfId="2296" priority="49178">
      <formula>$B1115="Solicitado"</formula>
    </cfRule>
    <cfRule type="expression" dxfId="2" priority="49177">
      <formula>$B1115="Confirmado"</formula>
    </cfRule>
    <cfRule type="expression" dxfId="2298" priority="49176">
      <formula>$B1115="Cancelado"</formula>
    </cfRule>
    <cfRule type="expression" dxfId="2300" priority="49174">
      <formula>$B1115="Frontera"</formula>
    </cfRule>
    <cfRule type="expression" dxfId="2298" priority="49184">
      <formula>$B1115="Cancelado"</formula>
    </cfRule>
    <cfRule type="expression" dxfId="2301" priority="49173">
      <formula>$B1115="Descargado"</formula>
    </cfRule>
    <cfRule type="expression" dxfId="2295" priority="49187">
      <formula>$B1115="Arribado"</formula>
    </cfRule>
    <cfRule type="expression" dxfId="2296" priority="49186">
      <formula>$B1115="Solicitado"</formula>
    </cfRule>
    <cfRule type="expression" dxfId="2" priority="49185">
      <formula>$B1115="Confirmado"</formula>
    </cfRule>
    <cfRule type="expression" dxfId="2299" priority="49183">
      <formula>$B1115="Cargado"</formula>
    </cfRule>
    <cfRule type="expression" dxfId="2300" priority="49182">
      <formula>$B1115="Frontera"</formula>
    </cfRule>
    <cfRule type="expression" dxfId="2301" priority="49181">
      <formula>$B1115="Descargado"</formula>
    </cfRule>
  </conditionalFormatting>
  <conditionalFormatting sqref="I1116">
    <cfRule type="expression" dxfId="2295" priority="49043">
      <formula>$B1116="Arribado"</formula>
    </cfRule>
    <cfRule type="expression" dxfId="2" priority="49041">
      <formula>$B1116="Confirmado"</formula>
    </cfRule>
    <cfRule type="expression" dxfId="2296" priority="49042">
      <formula>$B1116="Solicitado"</formula>
    </cfRule>
    <cfRule type="expression" dxfId="2298" priority="49032">
      <formula>$B1116="Cancelado"</formula>
    </cfRule>
    <cfRule type="expression" dxfId="2299" priority="49031">
      <formula>$B1116="Cargado"</formula>
    </cfRule>
    <cfRule type="expression" dxfId="2300" priority="49030">
      <formula>$B1116="Frontera"</formula>
    </cfRule>
    <cfRule type="expression" dxfId="2301" priority="49029">
      <formula>$B1116="Descargado"</formula>
    </cfRule>
    <cfRule type="expression" dxfId="2302" priority="49028">
      <formula>$B1116="Liberado"</formula>
    </cfRule>
    <cfRule type="expression" dxfId="2298" priority="49040">
      <formula>$B1116="Cancelado"</formula>
    </cfRule>
    <cfRule type="expression" dxfId="2302" priority="49036">
      <formula>$B1116="Liberado"</formula>
    </cfRule>
    <cfRule type="expression" dxfId="2300" priority="49038">
      <formula>$B1116="Frontera"</formula>
    </cfRule>
    <cfRule type="expression" dxfId="2301" priority="49037">
      <formula>$B1116="Descargado"</formula>
    </cfRule>
    <cfRule type="expression" dxfId="2299" priority="49039">
      <formula>$B1116="Cargado"</formula>
    </cfRule>
    <cfRule type="expression" dxfId="2295" priority="49035">
      <formula>$B1116="Arribado"</formula>
    </cfRule>
    <cfRule type="expression" dxfId="2296" priority="49034">
      <formula>$B1116="Solicitado"</formula>
    </cfRule>
    <cfRule type="expression" dxfId="2" priority="49033">
      <formula>$B1116="Confirmado"</formula>
    </cfRule>
  </conditionalFormatting>
  <conditionalFormatting sqref="I1117">
    <cfRule type="expression" dxfId="2302" priority="48884">
      <formula>$B1117="Liberado"</formula>
    </cfRule>
    <cfRule type="expression" dxfId="2301" priority="48885">
      <formula>$B1117="Descargado"</formula>
    </cfRule>
    <cfRule type="expression" dxfId="2300" priority="48886">
      <formula>$B1117="Frontera"</formula>
    </cfRule>
    <cfRule type="expression" dxfId="2302" priority="48892">
      <formula>$B1117="Liberado"</formula>
    </cfRule>
    <cfRule type="expression" dxfId="2" priority="48897">
      <formula>$B1117="Confirmado"</formula>
    </cfRule>
    <cfRule type="expression" dxfId="2295" priority="48891">
      <formula>$B1117="Arribado"</formula>
    </cfRule>
    <cfRule type="expression" dxfId="2" priority="48889">
      <formula>$B1117="Confirmado"</formula>
    </cfRule>
    <cfRule type="expression" dxfId="2298" priority="48888">
      <formula>$B1117="Cancelado"</formula>
    </cfRule>
    <cfRule type="expression" dxfId="2299" priority="48887">
      <formula>$B1117="Cargado"</formula>
    </cfRule>
    <cfRule type="expression" dxfId="2298" priority="48896">
      <formula>$B1117="Cancelado"</formula>
    </cfRule>
    <cfRule type="expression" dxfId="2296" priority="48898">
      <formula>$B1117="Solicitado"</formula>
    </cfRule>
    <cfRule type="expression" dxfId="2295" priority="48899">
      <formula>$B1117="Arribado"</formula>
    </cfRule>
    <cfRule type="expression" dxfId="2299" priority="48895">
      <formula>$B1117="Cargado"</formula>
    </cfRule>
    <cfRule type="expression" dxfId="2300" priority="48894">
      <formula>$B1117="Frontera"</formula>
    </cfRule>
    <cfRule type="expression" dxfId="2301" priority="48893">
      <formula>$B1117="Descargado"</formula>
    </cfRule>
    <cfRule type="expression" dxfId="2296" priority="48890">
      <formula>$B1117="Solicitado"</formula>
    </cfRule>
  </conditionalFormatting>
  <conditionalFormatting sqref="I1118">
    <cfRule type="expression" dxfId="2302" priority="48308">
      <formula>$B1118="Liberado"</formula>
    </cfRule>
    <cfRule type="expression" dxfId="2295" priority="48323">
      <formula>$B1118="Arribado"</formula>
    </cfRule>
    <cfRule type="expression" dxfId="2301" priority="48309">
      <formula>$B1118="Descargado"</formula>
    </cfRule>
    <cfRule type="expression" dxfId="2300" priority="48310">
      <formula>$B1118="Frontera"</formula>
    </cfRule>
    <cfRule type="expression" dxfId="2299" priority="48311">
      <formula>$B1118="Cargado"</formula>
    </cfRule>
    <cfRule type="expression" dxfId="2298" priority="48312">
      <formula>$B1118="Cancelado"</formula>
    </cfRule>
    <cfRule type="expression" dxfId="2296" priority="48314">
      <formula>$B1118="Solicitado"</formula>
    </cfRule>
    <cfRule type="expression" dxfId="2295" priority="48315">
      <formula>$B1118="Arribado"</formula>
    </cfRule>
    <cfRule type="expression" dxfId="2302" priority="48316">
      <formula>$B1118="Liberado"</formula>
    </cfRule>
    <cfRule type="expression" dxfId="2301" priority="48317">
      <formula>$B1118="Descargado"</formula>
    </cfRule>
    <cfRule type="expression" dxfId="2300" priority="48318">
      <formula>$B1118="Frontera"</formula>
    </cfRule>
    <cfRule type="expression" dxfId="2299" priority="48319">
      <formula>$B1118="Cargado"</formula>
    </cfRule>
    <cfRule type="expression" dxfId="2298" priority="48320">
      <formula>$B1118="Cancelado"</formula>
    </cfRule>
    <cfRule type="expression" dxfId="2" priority="48321">
      <formula>$B1118="Confirmado"</formula>
    </cfRule>
    <cfRule type="expression" dxfId="2" priority="48313">
      <formula>$B1118="Confirmado"</formula>
    </cfRule>
    <cfRule type="expression" dxfId="2296" priority="48322">
      <formula>$B1118="Solicitado"</formula>
    </cfRule>
  </conditionalFormatting>
  <conditionalFormatting sqref="I1119">
    <cfRule type="expression" dxfId="2295" priority="48747">
      <formula>$B1119="Arribado"</formula>
    </cfRule>
    <cfRule type="expression" dxfId="2298" priority="48744">
      <formula>$B1119="Cancelado"</formula>
    </cfRule>
    <cfRule type="expression" dxfId="2" priority="48745">
      <formula>$B1119="Confirmado"</formula>
    </cfRule>
    <cfRule type="expression" dxfId="2296" priority="48746">
      <formula>$B1119="Solicitado"</formula>
    </cfRule>
    <cfRule type="expression" dxfId="2299" priority="48751">
      <formula>$B1119="Cargado"</formula>
    </cfRule>
    <cfRule type="expression" dxfId="2298" priority="48752">
      <formula>$B1119="Cancelado"</formula>
    </cfRule>
    <cfRule type="expression" dxfId="2302" priority="48748">
      <formula>$B1119="Liberado"</formula>
    </cfRule>
    <cfRule type="expression" dxfId="2296" priority="48754">
      <formula>$B1119="Solicitado"</formula>
    </cfRule>
    <cfRule type="expression" dxfId="2" priority="48753">
      <formula>$B1119="Confirmado"</formula>
    </cfRule>
    <cfRule type="expression" dxfId="2300" priority="48742">
      <formula>$B1119="Frontera"</formula>
    </cfRule>
    <cfRule type="expression" dxfId="2295" priority="48755">
      <formula>$B1119="Arribado"</formula>
    </cfRule>
    <cfRule type="expression" dxfId="2301" priority="48741">
      <formula>$B1119="Descargado"</formula>
    </cfRule>
    <cfRule type="expression" dxfId="2299" priority="48743">
      <formula>$B1119="Cargado"</formula>
    </cfRule>
    <cfRule type="expression" dxfId="2302" priority="48740">
      <formula>$B1119="Liberado"</formula>
    </cfRule>
    <cfRule type="expression" dxfId="2300" priority="48750">
      <formula>$B1119="Frontera"</formula>
    </cfRule>
    <cfRule type="expression" dxfId="2301" priority="48749">
      <formula>$B1119="Descargado"</formula>
    </cfRule>
  </conditionalFormatting>
  <conditionalFormatting sqref="I1120 I1122:I1124">
    <cfRule type="expression" dxfId="2298" priority="48600">
      <formula>$B1120="Cancelado"</formula>
    </cfRule>
    <cfRule type="expression" dxfId="2295" priority="48603">
      <formula>$B1120="Arribado"</formula>
    </cfRule>
    <cfRule type="expression" dxfId="2302" priority="48604">
      <formula>$B1120="Liberado"</formula>
    </cfRule>
    <cfRule type="expression" dxfId="2301" priority="48605">
      <formula>$B1120="Descargado"</formula>
    </cfRule>
    <cfRule type="expression" dxfId="2" priority="48601">
      <formula>$B1120="Confirmado"</formula>
    </cfRule>
    <cfRule type="expression" dxfId="2300" priority="48606">
      <formula>$B1120="Frontera"</formula>
    </cfRule>
    <cfRule type="expression" dxfId="2299" priority="48607">
      <formula>$B1120="Cargado"</formula>
    </cfRule>
    <cfRule type="expression" dxfId="2" priority="48609">
      <formula>$B1120="Confirmado"</formula>
    </cfRule>
    <cfRule type="expression" dxfId="2296" priority="48610">
      <formula>$B1120="Solicitado"</formula>
    </cfRule>
    <cfRule type="expression" dxfId="2299" priority="48599">
      <formula>$B1120="Cargado"</formula>
    </cfRule>
    <cfRule type="expression" dxfId="2300" priority="48598">
      <formula>$B1120="Frontera"</formula>
    </cfRule>
    <cfRule type="expression" dxfId="2302" priority="48596">
      <formula>$B1120="Liberado"</formula>
    </cfRule>
    <cfRule type="expression" dxfId="2298" priority="48608">
      <formula>$B1120="Cancelado"</formula>
    </cfRule>
    <cfRule type="expression" dxfId="2296" priority="48602">
      <formula>$B1120="Solicitado"</formula>
    </cfRule>
    <cfRule type="expression" dxfId="2295" priority="48611">
      <formula>$B1120="Arribado"</formula>
    </cfRule>
    <cfRule type="expression" dxfId="2301" priority="48597">
      <formula>$B1120="Descargado"</formula>
    </cfRule>
  </conditionalFormatting>
  <conditionalFormatting sqref="I1121">
    <cfRule type="expression" dxfId="2295" priority="48467">
      <formula>$B1121="Arribado"</formula>
    </cfRule>
    <cfRule type="expression" dxfId="2298" priority="48464">
      <formula>$B1121="Cancelado"</formula>
    </cfRule>
    <cfRule type="expression" dxfId="2298" priority="48456">
      <formula>$B1121="Cancelado"</formula>
    </cfRule>
    <cfRule type="expression" dxfId="2295" priority="48459">
      <formula>$B1121="Arribado"</formula>
    </cfRule>
    <cfRule type="expression" dxfId="2302" priority="48452">
      <formula>$B1121="Liberado"</formula>
    </cfRule>
    <cfRule type="expression" dxfId="2301" priority="48453">
      <formula>$B1121="Descargado"</formula>
    </cfRule>
    <cfRule type="expression" dxfId="2300" priority="48454">
      <formula>$B1121="Frontera"</formula>
    </cfRule>
    <cfRule type="expression" dxfId="2302" priority="48460">
      <formula>$B1121="Liberado"</formula>
    </cfRule>
    <cfRule type="expression" dxfId="2" priority="48457">
      <formula>$B1121="Confirmado"</formula>
    </cfRule>
    <cfRule type="expression" dxfId="2300" priority="48462">
      <formula>$B1121="Frontera"</formula>
    </cfRule>
    <cfRule type="expression" dxfId="2299" priority="48455">
      <formula>$B1121="Cargado"</formula>
    </cfRule>
    <cfRule type="expression" dxfId="2" priority="48465">
      <formula>$B1121="Confirmado"</formula>
    </cfRule>
    <cfRule type="expression" dxfId="2301" priority="48461">
      <formula>$B1121="Descargado"</formula>
    </cfRule>
    <cfRule type="expression" dxfId="2299" priority="48463">
      <formula>$B1121="Cargado"</formula>
    </cfRule>
    <cfRule type="expression" dxfId="2296" priority="48458">
      <formula>$B1121="Solicitado"</formula>
    </cfRule>
    <cfRule type="expression" dxfId="2296" priority="48466">
      <formula>$B1121="Solicitado"</formula>
    </cfRule>
  </conditionalFormatting>
  <conditionalFormatting sqref="I1125:I1126">
    <cfRule type="expression" dxfId="2298" priority="48168">
      <formula>$B1125="Cancelado"</formula>
    </cfRule>
    <cfRule type="expression" dxfId="2299" priority="48167">
      <formula>$B1125="Cargado"</formula>
    </cfRule>
    <cfRule type="expression" dxfId="2300" priority="48166">
      <formula>$B1125="Frontera"</formula>
    </cfRule>
    <cfRule type="expression" dxfId="2301" priority="48165">
      <formula>$B1125="Descargado"</formula>
    </cfRule>
    <cfRule type="expression" dxfId="2302" priority="48164">
      <formula>$B1125="Liberado"</formula>
    </cfRule>
    <cfRule type="expression" dxfId="2295" priority="48179">
      <formula>$B1125="Arribado"</formula>
    </cfRule>
    <cfRule type="expression" dxfId="2300" priority="48174">
      <formula>$B1125="Frontera"</formula>
    </cfRule>
    <cfRule type="expression" dxfId="2301" priority="48173">
      <formula>$B1125="Descargado"</formula>
    </cfRule>
    <cfRule type="expression" dxfId="2302" priority="48172">
      <formula>$B1125="Liberado"</formula>
    </cfRule>
    <cfRule type="expression" dxfId="2295" priority="48171">
      <formula>$B1125="Arribado"</formula>
    </cfRule>
    <cfRule type="expression" dxfId="2296" priority="48170">
      <formula>$B1125="Solicitado"</formula>
    </cfRule>
    <cfRule type="expression" dxfId="2296" priority="48178">
      <formula>$B1125="Solicitado"</formula>
    </cfRule>
    <cfRule type="expression" dxfId="2" priority="48177">
      <formula>$B1125="Confirmado"</formula>
    </cfRule>
    <cfRule type="expression" dxfId="2298" priority="48176">
      <formula>$B1125="Cancelado"</formula>
    </cfRule>
    <cfRule type="expression" dxfId="2" priority="48169">
      <formula>$B1125="Confirmado"</formula>
    </cfRule>
    <cfRule type="expression" dxfId="2299" priority="48175">
      <formula>$B1125="Cargado"</formula>
    </cfRule>
  </conditionalFormatting>
  <conditionalFormatting sqref="I1127:I1128">
    <cfRule type="expression" dxfId="2299" priority="46727">
      <formula>$B1127="Cargado"</formula>
    </cfRule>
    <cfRule type="expression" dxfId="2300" priority="46726">
      <formula>$B1127="Frontera"</formula>
    </cfRule>
    <cfRule type="expression" dxfId="2301" priority="46725">
      <formula>$B1127="Descargado"</formula>
    </cfRule>
    <cfRule type="expression" dxfId="2299" priority="46735">
      <formula>$B1127="Cargado"</formula>
    </cfRule>
    <cfRule type="expression" dxfId="2" priority="46737">
      <formula>$B1127="Confirmado"</formula>
    </cfRule>
    <cfRule type="expression" dxfId="2298" priority="46736">
      <formula>$B1127="Cancelado"</formula>
    </cfRule>
    <cfRule type="expression" dxfId="2296" priority="46738">
      <formula>$B1127="Solicitado"</formula>
    </cfRule>
    <cfRule type="expression" dxfId="2295" priority="46739">
      <formula>$B1127="Arribado"</formula>
    </cfRule>
    <cfRule type="expression" dxfId="2302" priority="46724">
      <formula>$B1127="Liberado"</formula>
    </cfRule>
    <cfRule type="expression" dxfId="2295" priority="46731">
      <formula>$B1127="Arribado"</formula>
    </cfRule>
    <cfRule type="expression" dxfId="2302" priority="46732">
      <formula>$B1127="Liberado"</formula>
    </cfRule>
    <cfRule type="expression" dxfId="2296" priority="46730">
      <formula>$B1127="Solicitado"</formula>
    </cfRule>
    <cfRule type="expression" dxfId="2301" priority="46733">
      <formula>$B1127="Descargado"</formula>
    </cfRule>
    <cfRule type="expression" dxfId="2" priority="46729">
      <formula>$B1127="Confirmado"</formula>
    </cfRule>
    <cfRule type="expression" dxfId="2298" priority="46728">
      <formula>$B1127="Cancelado"</formula>
    </cfRule>
    <cfRule type="expression" dxfId="2300" priority="46734">
      <formula>$B1127="Frontera"</formula>
    </cfRule>
  </conditionalFormatting>
  <conditionalFormatting sqref="I1130">
    <cfRule type="expression" dxfId="2" priority="46585">
      <formula>$B1130="Confirmado"</formula>
    </cfRule>
    <cfRule type="expression" dxfId="2302" priority="46572">
      <formula>$B1130="Liberado"</formula>
    </cfRule>
    <cfRule type="expression" dxfId="2301" priority="46573">
      <formula>$B1130="Descargado"</formula>
    </cfRule>
    <cfRule type="expression" dxfId="2300" priority="46574">
      <formula>$B1130="Frontera"</formula>
    </cfRule>
    <cfRule type="expression" dxfId="2299" priority="46575">
      <formula>$B1130="Cargado"</formula>
    </cfRule>
    <cfRule type="expression" dxfId="2298" priority="46576">
      <formula>$B1130="Cancelado"</formula>
    </cfRule>
    <cfRule type="expression" dxfId="2" priority="46577">
      <formula>$B1130="Confirmado"</formula>
    </cfRule>
    <cfRule type="expression" dxfId="2296" priority="46578">
      <formula>$B1130="Solicitado"</formula>
    </cfRule>
    <cfRule type="expression" dxfId="2295" priority="46579">
      <formula>$B1130="Arribado"</formula>
    </cfRule>
    <cfRule type="expression" dxfId="2302" priority="46580">
      <formula>$B1130="Liberado"</formula>
    </cfRule>
    <cfRule type="expression" dxfId="2301" priority="46581">
      <formula>$B1130="Descargado"</formula>
    </cfRule>
    <cfRule type="expression" dxfId="2300" priority="46582">
      <formula>$B1130="Frontera"</formula>
    </cfRule>
    <cfRule type="expression" dxfId="2299" priority="46583">
      <formula>$B1130="Cargado"</formula>
    </cfRule>
    <cfRule type="expression" dxfId="2298" priority="46584">
      <formula>$B1130="Cancelado"</formula>
    </cfRule>
    <cfRule type="expression" dxfId="2296" priority="46586">
      <formula>$B1130="Solicitado"</formula>
    </cfRule>
    <cfRule type="expression" dxfId="2295" priority="46587">
      <formula>$B1130="Arribado"</formula>
    </cfRule>
  </conditionalFormatting>
  <conditionalFormatting sqref="I1134">
    <cfRule type="expression" dxfId="2301" priority="47741">
      <formula>$B1134="Descargado"</formula>
    </cfRule>
    <cfRule type="expression" dxfId="2296" priority="47746">
      <formula>$B1134="Solicitado"</formula>
    </cfRule>
    <cfRule type="expression" dxfId="2" priority="47745">
      <formula>$B1134="Confirmado"</formula>
    </cfRule>
    <cfRule type="expression" dxfId="2298" priority="47744">
      <formula>$B1134="Cancelado"</formula>
    </cfRule>
    <cfRule type="expression" dxfId="2299" priority="47743">
      <formula>$B1134="Cargado"</formula>
    </cfRule>
    <cfRule type="expression" dxfId="2300" priority="47742">
      <formula>$B1134="Frontera"</formula>
    </cfRule>
    <cfRule type="expression" dxfId="2296" priority="47738">
      <formula>$B1134="Solicitado"</formula>
    </cfRule>
    <cfRule type="expression" dxfId="2302" priority="47740">
      <formula>$B1134="Liberado"</formula>
    </cfRule>
    <cfRule type="expression" dxfId="2295" priority="47739">
      <formula>$B1134="Arribado"</formula>
    </cfRule>
    <cfRule type="expression" dxfId="2" priority="47737">
      <formula>$B1134="Confirmado"</formula>
    </cfRule>
    <cfRule type="expression" dxfId="2302" priority="47732">
      <formula>$B1134="Liberado"</formula>
    </cfRule>
    <cfRule type="expression" dxfId="2301" priority="47733">
      <formula>$B1134="Descargado"</formula>
    </cfRule>
    <cfRule type="expression" dxfId="2300" priority="47734">
      <formula>$B1134="Frontera"</formula>
    </cfRule>
    <cfRule type="expression" dxfId="2299" priority="47735">
      <formula>$B1134="Cargado"</formula>
    </cfRule>
    <cfRule type="expression" dxfId="2298" priority="47736">
      <formula>$B1134="Cancelado"</formula>
    </cfRule>
    <cfRule type="expression" dxfId="2295" priority="47747">
      <formula>$B1134="Arribado"</formula>
    </cfRule>
  </conditionalFormatting>
  <conditionalFormatting sqref="I1135">
    <cfRule type="expression" dxfId="2302" priority="47596">
      <formula>$B1135="Liberado"</formula>
    </cfRule>
    <cfRule type="expression" dxfId="2301" priority="47597">
      <formula>$B1135="Descargado"</formula>
    </cfRule>
    <cfRule type="expression" dxfId="2301" priority="47589">
      <formula>$B1135="Descargado"</formula>
    </cfRule>
    <cfRule type="expression" dxfId="2299" priority="47599">
      <formula>$B1135="Cargado"</formula>
    </cfRule>
    <cfRule type="expression" dxfId="2300" priority="47590">
      <formula>$B1135="Frontera"</formula>
    </cfRule>
    <cfRule type="expression" dxfId="2299" priority="47591">
      <formula>$B1135="Cargado"</formula>
    </cfRule>
    <cfRule type="expression" dxfId="2298" priority="47592">
      <formula>$B1135="Cancelado"</formula>
    </cfRule>
    <cfRule type="expression" dxfId="2" priority="47593">
      <formula>$B1135="Confirmado"</formula>
    </cfRule>
    <cfRule type="expression" dxfId="2296" priority="47594">
      <formula>$B1135="Solicitado"</formula>
    </cfRule>
    <cfRule type="expression" dxfId="2295" priority="47595">
      <formula>$B1135="Arribado"</formula>
    </cfRule>
    <cfRule type="expression" dxfId="2296" priority="47602">
      <formula>$B1135="Solicitado"</formula>
    </cfRule>
    <cfRule type="expression" dxfId="2295" priority="47603">
      <formula>$B1135="Arribado"</formula>
    </cfRule>
    <cfRule type="expression" dxfId="2298" priority="47600">
      <formula>$B1135="Cancelado"</formula>
    </cfRule>
    <cfRule type="expression" dxfId="2" priority="47601">
      <formula>$B1135="Confirmado"</formula>
    </cfRule>
    <cfRule type="expression" dxfId="2300" priority="47598">
      <formula>$B1135="Frontera"</formula>
    </cfRule>
    <cfRule type="expression" dxfId="2302" priority="47588">
      <formula>$B1135="Liberado"</formula>
    </cfRule>
  </conditionalFormatting>
  <conditionalFormatting sqref="I1136:I1140 I1142:I1144">
    <cfRule type="expression" dxfId="2301" priority="47445">
      <formula>$B1136="Descargado"</formula>
    </cfRule>
    <cfRule type="expression" dxfId="2300" priority="47446">
      <formula>$B1136="Frontera"</formula>
    </cfRule>
    <cfRule type="expression" dxfId="2299" priority="47447">
      <formula>$B1136="Cargado"</formula>
    </cfRule>
    <cfRule type="expression" dxfId="2298" priority="47448">
      <formula>$B1136="Cancelado"</formula>
    </cfRule>
    <cfRule type="expression" dxfId="2" priority="47449">
      <formula>$B1136="Confirmado"</formula>
    </cfRule>
    <cfRule type="expression" dxfId="2295" priority="47451">
      <formula>$B1136="Arribado"</formula>
    </cfRule>
    <cfRule type="expression" dxfId="2302" priority="47452">
      <formula>$B1136="Liberado"</formula>
    </cfRule>
    <cfRule type="expression" dxfId="2301" priority="47453">
      <formula>$B1136="Descargado"</formula>
    </cfRule>
    <cfRule type="expression" dxfId="2296" priority="47450">
      <formula>$B1136="Solicitado"</formula>
    </cfRule>
    <cfRule type="expression" dxfId="2302" priority="47444">
      <formula>$B1136="Liberado"</formula>
    </cfRule>
    <cfRule type="expression" dxfId="2295" priority="47459">
      <formula>$B1136="Arribado"</formula>
    </cfRule>
    <cfRule type="expression" dxfId="2296" priority="47458">
      <formula>$B1136="Solicitado"</formula>
    </cfRule>
    <cfRule type="expression" dxfId="2" priority="47457">
      <formula>$B1136="Confirmado"</formula>
    </cfRule>
    <cfRule type="expression" dxfId="2298" priority="47456">
      <formula>$B1136="Cancelado"</formula>
    </cfRule>
    <cfRule type="expression" dxfId="2299" priority="47455">
      <formula>$B1136="Cargado"</formula>
    </cfRule>
    <cfRule type="expression" dxfId="2300" priority="47454">
      <formula>$B1136="Frontera"</formula>
    </cfRule>
  </conditionalFormatting>
  <conditionalFormatting sqref="I1141">
    <cfRule type="expression" dxfId="2301" priority="47301">
      <formula>$B1141="Descargado"</formula>
    </cfRule>
    <cfRule type="expression" dxfId="2295" priority="47315">
      <formula>$B1141="Arribado"</formula>
    </cfRule>
    <cfRule type="expression" dxfId="2302" priority="47300">
      <formula>$B1141="Liberado"</formula>
    </cfRule>
    <cfRule type="expression" dxfId="2298" priority="47312">
      <formula>$B1141="Cancelado"</formula>
    </cfRule>
    <cfRule type="expression" dxfId="2299" priority="47311">
      <formula>$B1141="Cargado"</formula>
    </cfRule>
    <cfRule type="expression" dxfId="2299" priority="47303">
      <formula>$B1141="Cargado"</formula>
    </cfRule>
    <cfRule type="expression" dxfId="2298" priority="47304">
      <formula>$B1141="Cancelado"</formula>
    </cfRule>
    <cfRule type="expression" dxfId="2" priority="47305">
      <formula>$B1141="Confirmado"</formula>
    </cfRule>
    <cfRule type="expression" dxfId="2296" priority="47306">
      <formula>$B1141="Solicitado"</formula>
    </cfRule>
    <cfRule type="expression" dxfId="2295" priority="47307">
      <formula>$B1141="Arribado"</formula>
    </cfRule>
    <cfRule type="expression" dxfId="2" priority="47313">
      <formula>$B1141="Confirmado"</formula>
    </cfRule>
    <cfRule type="expression" dxfId="2300" priority="47302">
      <formula>$B1141="Frontera"</formula>
    </cfRule>
    <cfRule type="expression" dxfId="2302" priority="47308">
      <formula>$B1141="Liberado"</formula>
    </cfRule>
    <cfRule type="expression" dxfId="2296" priority="47314">
      <formula>$B1141="Solicitado"</formula>
    </cfRule>
    <cfRule type="expression" dxfId="2301" priority="47309">
      <formula>$B1141="Descargado"</formula>
    </cfRule>
    <cfRule type="expression" dxfId="2300" priority="47310">
      <formula>$B1141="Frontera"</formula>
    </cfRule>
  </conditionalFormatting>
  <conditionalFormatting sqref="I1154:I1157">
    <cfRule type="expression" dxfId="2" priority="46265">
      <formula>$B1154="Confirmado"</formula>
    </cfRule>
    <cfRule type="expression" dxfId="2296" priority="46266">
      <formula>$B1154="Solicitado"</formula>
    </cfRule>
    <cfRule type="expression" dxfId="2295" priority="46267">
      <formula>$B1154="Arribado"</formula>
    </cfRule>
    <cfRule type="expression" dxfId="2302" priority="46268">
      <formula>$B1154="Liberado"</formula>
    </cfRule>
    <cfRule type="expression" dxfId="2301" priority="46269">
      <formula>$B1154="Descargado"</formula>
    </cfRule>
    <cfRule type="expression" dxfId="2300" priority="46270">
      <formula>$B1154="Frontera"</formula>
    </cfRule>
    <cfRule type="expression" dxfId="2299" priority="46271">
      <formula>$B1154="Cargado"</formula>
    </cfRule>
    <cfRule type="expression" dxfId="2298" priority="46272">
      <formula>$B1154="Cancelado"</formula>
    </cfRule>
    <cfRule type="expression" dxfId="2" priority="46273">
      <formula>$B1154="Confirmado"</formula>
    </cfRule>
    <cfRule type="expression" dxfId="2296" priority="46274">
      <formula>$B1154="Solicitado"</formula>
    </cfRule>
    <cfRule type="expression" dxfId="2295" priority="46275">
      <formula>$B1154="Arribado"</formula>
    </cfRule>
    <cfRule type="expression" dxfId="2298" priority="46264">
      <formula>$B1154="Cancelado"</formula>
    </cfRule>
    <cfRule type="expression" dxfId="2299" priority="46263">
      <formula>$B1154="Cargado"</formula>
    </cfRule>
    <cfRule type="expression" dxfId="2300" priority="46262">
      <formula>$B1154="Frontera"</formula>
    </cfRule>
    <cfRule type="expression" dxfId="2301" priority="46261">
      <formula>$B1154="Descargado"</formula>
    </cfRule>
    <cfRule type="expression" dxfId="2302" priority="46260">
      <formula>$B1154="Liberado"</formula>
    </cfRule>
  </conditionalFormatting>
  <conditionalFormatting sqref="I1158">
    <cfRule type="expression" dxfId="2298" priority="45832">
      <formula>$B1158="Cancelado"</formula>
    </cfRule>
    <cfRule type="expression" dxfId="2299" priority="45831">
      <formula>$B1158="Cargado"</formula>
    </cfRule>
    <cfRule type="expression" dxfId="2300" priority="45830">
      <formula>$B1158="Frontera"</formula>
    </cfRule>
    <cfRule type="expression" dxfId="2301" priority="45829">
      <formula>$B1158="Descargado"</formula>
    </cfRule>
    <cfRule type="expression" dxfId="2302" priority="45828">
      <formula>$B1158="Liberado"</formula>
    </cfRule>
    <cfRule type="expression" dxfId="2" priority="45841">
      <formula>$B1158="Confirmado"</formula>
    </cfRule>
    <cfRule type="expression" dxfId="2296" priority="45842">
      <formula>$B1158="Solicitado"</formula>
    </cfRule>
    <cfRule type="expression" dxfId="2295" priority="45843">
      <formula>$B1158="Arribado"</formula>
    </cfRule>
    <cfRule type="expression" dxfId="2" priority="45833">
      <formula>$B1158="Confirmado"</formula>
    </cfRule>
    <cfRule type="expression" dxfId="2300" priority="45838">
      <formula>$B1158="Frontera"</formula>
    </cfRule>
    <cfRule type="expression" dxfId="2299" priority="45839">
      <formula>$B1158="Cargado"</formula>
    </cfRule>
    <cfRule type="expression" dxfId="2298" priority="45840">
      <formula>$B1158="Cancelado"</formula>
    </cfRule>
    <cfRule type="expression" dxfId="2301" priority="45837">
      <formula>$B1158="Descargado"</formula>
    </cfRule>
    <cfRule type="expression" dxfId="2302" priority="45836">
      <formula>$B1158="Liberado"</formula>
    </cfRule>
    <cfRule type="expression" dxfId="2295" priority="45835">
      <formula>$B1158="Arribado"</formula>
    </cfRule>
    <cfRule type="expression" dxfId="2296" priority="45834">
      <formula>$B1158="Solicitado"</formula>
    </cfRule>
  </conditionalFormatting>
  <conditionalFormatting sqref="I1159">
    <cfRule type="expression" dxfId="2298" priority="45552">
      <formula>$B1159="Cancelado"</formula>
    </cfRule>
    <cfRule type="expression" dxfId="2296" priority="45554">
      <formula>$B1159="Solicitado"</formula>
    </cfRule>
    <cfRule type="expression" dxfId="2300" priority="45542">
      <formula>$B1159="Frontera"</formula>
    </cfRule>
    <cfRule type="expression" dxfId="2301" priority="45541">
      <formula>$B1159="Descargado"</formula>
    </cfRule>
    <cfRule type="expression" dxfId="2302" priority="45548">
      <formula>$B1159="Liberado"</formula>
    </cfRule>
    <cfRule type="expression" dxfId="2296" priority="45546">
      <formula>$B1159="Solicitado"</formula>
    </cfRule>
    <cfRule type="expression" dxfId="2301" priority="45549">
      <formula>$B1159="Descargado"</formula>
    </cfRule>
    <cfRule type="expression" dxfId="2" priority="45545">
      <formula>$B1159="Confirmado"</formula>
    </cfRule>
    <cfRule type="expression" dxfId="2298" priority="45544">
      <formula>$B1159="Cancelado"</formula>
    </cfRule>
    <cfRule type="expression" dxfId="2299" priority="45551">
      <formula>$B1159="Cargado"</formula>
    </cfRule>
    <cfRule type="expression" dxfId="2" priority="45553">
      <formula>$B1159="Confirmado"</formula>
    </cfRule>
    <cfRule type="expression" dxfId="2300" priority="45550">
      <formula>$B1159="Frontera"</formula>
    </cfRule>
    <cfRule type="expression" dxfId="2295" priority="45555">
      <formula>$B1159="Arribado"</formula>
    </cfRule>
    <cfRule type="expression" dxfId="2295" priority="45547">
      <formula>$B1159="Arribado"</formula>
    </cfRule>
    <cfRule type="expression" dxfId="2299" priority="45543">
      <formula>$B1159="Cargado"</formula>
    </cfRule>
    <cfRule type="expression" dxfId="2302" priority="45540">
      <formula>$B1159="Liberado"</formula>
    </cfRule>
  </conditionalFormatting>
  <conditionalFormatting sqref="I1160">
    <cfRule type="expression" dxfId="2" priority="45401">
      <formula>$B1160="Confirmado"</formula>
    </cfRule>
    <cfRule type="expression" dxfId="2300" priority="45406">
      <formula>$B1160="Frontera"</formula>
    </cfRule>
    <cfRule type="expression" dxfId="2301" priority="45397">
      <formula>$B1160="Descargado"</formula>
    </cfRule>
    <cfRule type="expression" dxfId="2300" priority="45398">
      <formula>$B1160="Frontera"</formula>
    </cfRule>
    <cfRule type="expression" dxfId="2299" priority="45399">
      <formula>$B1160="Cargado"</formula>
    </cfRule>
    <cfRule type="expression" dxfId="2298" priority="45400">
      <formula>$B1160="Cancelado"</formula>
    </cfRule>
    <cfRule type="expression" dxfId="2296" priority="45402">
      <formula>$B1160="Solicitado"</formula>
    </cfRule>
    <cfRule type="expression" dxfId="2295" priority="45403">
      <formula>$B1160="Arribado"</formula>
    </cfRule>
    <cfRule type="expression" dxfId="2295" priority="45411">
      <formula>$B1160="Arribado"</formula>
    </cfRule>
    <cfRule type="expression" dxfId="2301" priority="45405">
      <formula>$B1160="Descargado"</formula>
    </cfRule>
    <cfRule type="expression" dxfId="2302" priority="45396">
      <formula>$B1160="Liberado"</formula>
    </cfRule>
    <cfRule type="expression" dxfId="2299" priority="45407">
      <formula>$B1160="Cargado"</formula>
    </cfRule>
    <cfRule type="expression" dxfId="2302" priority="45404">
      <formula>$B1160="Liberado"</formula>
    </cfRule>
    <cfRule type="expression" dxfId="2298" priority="45408">
      <formula>$B1160="Cancelado"</formula>
    </cfRule>
    <cfRule type="expression" dxfId="2" priority="45409">
      <formula>$B1160="Confirmado"</formula>
    </cfRule>
    <cfRule type="expression" dxfId="2296" priority="45410">
      <formula>$B1160="Solicitado"</formula>
    </cfRule>
  </conditionalFormatting>
  <conditionalFormatting sqref="I1161">
    <cfRule type="expression" dxfId="2302" priority="45252">
      <formula>$B1161="Liberado"</formula>
    </cfRule>
    <cfRule type="expression" dxfId="2301" priority="45253">
      <formula>$B1161="Descargado"</formula>
    </cfRule>
    <cfRule type="expression" dxfId="2300" priority="45254">
      <formula>$B1161="Frontera"</formula>
    </cfRule>
    <cfRule type="expression" dxfId="2299" priority="45255">
      <formula>$B1161="Cargado"</formula>
    </cfRule>
    <cfRule type="expression" dxfId="2296" priority="45266">
      <formula>$B1161="Solicitado"</formula>
    </cfRule>
    <cfRule type="expression" dxfId="2298" priority="45256">
      <formula>$B1161="Cancelado"</formula>
    </cfRule>
    <cfRule type="expression" dxfId="2" priority="45257">
      <formula>$B1161="Confirmado"</formula>
    </cfRule>
    <cfRule type="expression" dxfId="2296" priority="45258">
      <formula>$B1161="Solicitado"</formula>
    </cfRule>
    <cfRule type="expression" dxfId="2302" priority="45260">
      <formula>$B1161="Liberado"</formula>
    </cfRule>
    <cfRule type="expression" dxfId="2295" priority="45259">
      <formula>$B1161="Arribado"</formula>
    </cfRule>
    <cfRule type="expression" dxfId="2301" priority="45261">
      <formula>$B1161="Descargado"</formula>
    </cfRule>
    <cfRule type="expression" dxfId="2300" priority="45262">
      <formula>$B1161="Frontera"</formula>
    </cfRule>
    <cfRule type="expression" dxfId="2299" priority="45263">
      <formula>$B1161="Cargado"</formula>
    </cfRule>
    <cfRule type="expression" dxfId="2298" priority="45264">
      <formula>$B1161="Cancelado"</formula>
    </cfRule>
    <cfRule type="expression" dxfId="2" priority="45265">
      <formula>$B1161="Confirmado"</formula>
    </cfRule>
    <cfRule type="expression" dxfId="2295" priority="45267">
      <formula>$B1161="Arribado"</formula>
    </cfRule>
  </conditionalFormatting>
  <conditionalFormatting sqref="I1162">
    <cfRule type="expression" dxfId="2298" priority="45120">
      <formula>$B1162="Cancelado"</formula>
    </cfRule>
    <cfRule type="expression" dxfId="2300" priority="45118">
      <formula>$B1162="Frontera"</formula>
    </cfRule>
    <cfRule type="expression" dxfId="2299" priority="45119">
      <formula>$B1162="Cargado"</formula>
    </cfRule>
    <cfRule type="expression" dxfId="2" priority="45121">
      <formula>$B1162="Confirmado"</formula>
    </cfRule>
    <cfRule type="expression" dxfId="2296" priority="45122">
      <formula>$B1162="Solicitado"</formula>
    </cfRule>
    <cfRule type="expression" dxfId="2302" priority="45108">
      <formula>$B1162="Liberado"</formula>
    </cfRule>
    <cfRule type="expression" dxfId="2301" priority="45109">
      <formula>$B1162="Descargado"</formula>
    </cfRule>
    <cfRule type="expression" dxfId="2300" priority="45110">
      <formula>$B1162="Frontera"</formula>
    </cfRule>
    <cfRule type="expression" dxfId="2299" priority="45111">
      <formula>$B1162="Cargado"</formula>
    </cfRule>
    <cfRule type="expression" dxfId="2298" priority="45112">
      <formula>$B1162="Cancelado"</formula>
    </cfRule>
    <cfRule type="expression" dxfId="2" priority="45113">
      <formula>$B1162="Confirmado"</formula>
    </cfRule>
    <cfRule type="expression" dxfId="2296" priority="45114">
      <formula>$B1162="Solicitado"</formula>
    </cfRule>
    <cfRule type="expression" dxfId="2295" priority="45115">
      <formula>$B1162="Arribado"</formula>
    </cfRule>
    <cfRule type="expression" dxfId="2302" priority="45116">
      <formula>$B1162="Liberado"</formula>
    </cfRule>
    <cfRule type="expression" dxfId="2301" priority="45117">
      <formula>$B1162="Descargado"</formula>
    </cfRule>
    <cfRule type="expression" dxfId="2295" priority="45123">
      <formula>$B1162="Arribado"</formula>
    </cfRule>
  </conditionalFormatting>
  <conditionalFormatting sqref="I1163:I1171">
    <cfRule type="expression" dxfId="2302" priority="44964">
      <formula>$B1163="Liberado"</formula>
    </cfRule>
    <cfRule type="expression" dxfId="2300" priority="44974">
      <formula>$B1163="Frontera"</formula>
    </cfRule>
    <cfRule type="expression" dxfId="2301" priority="44973">
      <formula>$B1163="Descargado"</formula>
    </cfRule>
    <cfRule type="expression" dxfId="2302" priority="44972">
      <formula>$B1163="Liberado"</formula>
    </cfRule>
    <cfRule type="expression" dxfId="2295" priority="44971">
      <formula>$B1163="Arribado"</formula>
    </cfRule>
    <cfRule type="expression" dxfId="2296" priority="44970">
      <formula>$B1163="Solicitado"</formula>
    </cfRule>
    <cfRule type="expression" dxfId="2" priority="44969">
      <formula>$B1163="Confirmado"</formula>
    </cfRule>
    <cfRule type="expression" dxfId="2298" priority="44968">
      <formula>$B1163="Cancelado"</formula>
    </cfRule>
    <cfRule type="expression" dxfId="2299" priority="44967">
      <formula>$B1163="Cargado"</formula>
    </cfRule>
    <cfRule type="expression" dxfId="2300" priority="44966">
      <formula>$B1163="Frontera"</formula>
    </cfRule>
    <cfRule type="expression" dxfId="2301" priority="44965">
      <formula>$B1163="Descargado"</formula>
    </cfRule>
    <cfRule type="expression" dxfId="2295" priority="44979">
      <formula>$B1163="Arribado"</formula>
    </cfRule>
    <cfRule type="expression" dxfId="2296" priority="44978">
      <formula>$B1163="Solicitado"</formula>
    </cfRule>
    <cfRule type="expression" dxfId="2" priority="44977">
      <formula>$B1163="Confirmado"</formula>
    </cfRule>
    <cfRule type="expression" dxfId="2298" priority="44976">
      <formula>$B1163="Cancelado"</formula>
    </cfRule>
    <cfRule type="expression" dxfId="2299" priority="44975">
      <formula>$B1163="Cargado"</formula>
    </cfRule>
  </conditionalFormatting>
  <conditionalFormatting sqref="I1172">
    <cfRule type="expression" dxfId="2299" priority="43663">
      <formula>$B1172="Cargado"</formula>
    </cfRule>
    <cfRule type="expression" dxfId="2298" priority="43664">
      <formula>$B1172="Cancelado"</formula>
    </cfRule>
    <cfRule type="expression" dxfId="2" priority="43665">
      <formula>$B1172="Confirmado"</formula>
    </cfRule>
    <cfRule type="expression" dxfId="2296" priority="43666">
      <formula>$B1172="Solicitado"</formula>
    </cfRule>
    <cfRule type="expression" dxfId="2295" priority="43667">
      <formula>$B1172="Arribado"</formula>
    </cfRule>
    <cfRule type="expression" dxfId="2302" priority="43668">
      <formula>$B1172="Liberado"</formula>
    </cfRule>
    <cfRule type="expression" dxfId="2301" priority="43669">
      <formula>$B1172="Descargado"</formula>
    </cfRule>
    <cfRule type="expression" dxfId="2300" priority="43670">
      <formula>$B1172="Frontera"</formula>
    </cfRule>
    <cfRule type="expression" dxfId="2299" priority="43671">
      <formula>$B1172="Cargado"</formula>
    </cfRule>
    <cfRule type="expression" dxfId="2298" priority="43672">
      <formula>$B1172="Cancelado"</formula>
    </cfRule>
    <cfRule type="expression" dxfId="2" priority="43673">
      <formula>$B1172="Confirmado"</formula>
    </cfRule>
    <cfRule type="expression" dxfId="2300" priority="43662">
      <formula>$B1172="Frontera"</formula>
    </cfRule>
    <cfRule type="expression" dxfId="2295" priority="43675">
      <formula>$B1172="Arribado"</formula>
    </cfRule>
    <cfRule type="expression" dxfId="2302" priority="43660">
      <formula>$B1172="Liberado"</formula>
    </cfRule>
    <cfRule type="expression" dxfId="2296" priority="43674">
      <formula>$B1172="Solicitado"</formula>
    </cfRule>
    <cfRule type="expression" dxfId="2301" priority="43661">
      <formula>$B1172="Descargado"</formula>
    </cfRule>
  </conditionalFormatting>
  <conditionalFormatting sqref="I1173:I1176">
    <cfRule type="expression" dxfId="2298" priority="43376">
      <formula>$B1173="Cancelado"</formula>
    </cfRule>
    <cfRule type="expression" dxfId="2301" priority="43381">
      <formula>$B1173="Descargado"</formula>
    </cfRule>
    <cfRule type="expression" dxfId="2300" priority="43382">
      <formula>$B1173="Frontera"</formula>
    </cfRule>
    <cfRule type="expression" dxfId="2299" priority="43383">
      <formula>$B1173="Cargado"</formula>
    </cfRule>
    <cfRule type="expression" dxfId="2298" priority="43384">
      <formula>$B1173="Cancelado"</formula>
    </cfRule>
    <cfRule type="expression" dxfId="2" priority="43385">
      <formula>$B1173="Confirmado"</formula>
    </cfRule>
    <cfRule type="expression" dxfId="2296" priority="43386">
      <formula>$B1173="Solicitado"</formula>
    </cfRule>
    <cfRule type="expression" dxfId="2295" priority="43387">
      <formula>$B1173="Arribado"</formula>
    </cfRule>
    <cfRule type="expression" dxfId="2" priority="43377">
      <formula>$B1173="Confirmado"</formula>
    </cfRule>
    <cfRule type="expression" dxfId="2295" priority="43379">
      <formula>$B1173="Arribado"</formula>
    </cfRule>
    <cfRule type="expression" dxfId="2296" priority="43378">
      <formula>$B1173="Solicitado"</formula>
    </cfRule>
    <cfRule type="expression" dxfId="2299" priority="43375">
      <formula>$B1173="Cargado"</formula>
    </cfRule>
    <cfRule type="expression" dxfId="2300" priority="43374">
      <formula>$B1173="Frontera"</formula>
    </cfRule>
    <cfRule type="expression" dxfId="2301" priority="43373">
      <formula>$B1173="Descargado"</formula>
    </cfRule>
    <cfRule type="expression" dxfId="2302" priority="43372">
      <formula>$B1173="Liberado"</formula>
    </cfRule>
    <cfRule type="expression" dxfId="2302" priority="43380">
      <formula>$B1173="Liberado"</formula>
    </cfRule>
  </conditionalFormatting>
  <conditionalFormatting sqref="I1177">
    <cfRule type="expression" dxfId="2301" priority="43237">
      <formula>$B1177="Descargado"</formula>
    </cfRule>
    <cfRule type="expression" dxfId="2300" priority="43230">
      <formula>$B1177="Frontera"</formula>
    </cfRule>
    <cfRule type="expression" dxfId="2296" priority="43242">
      <formula>$B1177="Solicitado"</formula>
    </cfRule>
    <cfRule type="expression" dxfId="2295" priority="43243">
      <formula>$B1177="Arribado"</formula>
    </cfRule>
    <cfRule type="expression" dxfId="2300" priority="43238">
      <formula>$B1177="Frontera"</formula>
    </cfRule>
    <cfRule type="expression" dxfId="2302" priority="43236">
      <formula>$B1177="Liberado"</formula>
    </cfRule>
    <cfRule type="expression" dxfId="2" priority="43241">
      <formula>$B1177="Confirmado"</formula>
    </cfRule>
    <cfRule type="expression" dxfId="2302" priority="43228">
      <formula>$B1177="Liberado"</formula>
    </cfRule>
    <cfRule type="expression" dxfId="2296" priority="43234">
      <formula>$B1177="Solicitado"</formula>
    </cfRule>
    <cfRule type="expression" dxfId="2" priority="43233">
      <formula>$B1177="Confirmado"</formula>
    </cfRule>
    <cfRule type="expression" dxfId="2298" priority="43232">
      <formula>$B1177="Cancelado"</formula>
    </cfRule>
    <cfRule type="expression" dxfId="2298" priority="43240">
      <formula>$B1177="Cancelado"</formula>
    </cfRule>
    <cfRule type="expression" dxfId="2299" priority="43231">
      <formula>$B1177="Cargado"</formula>
    </cfRule>
    <cfRule type="expression" dxfId="2299" priority="43239">
      <formula>$B1177="Cargado"</formula>
    </cfRule>
    <cfRule type="expression" dxfId="2301" priority="43229">
      <formula>$B1177="Descargado"</formula>
    </cfRule>
    <cfRule type="expression" dxfId="2295" priority="43235">
      <formula>$B1177="Arribado"</formula>
    </cfRule>
  </conditionalFormatting>
  <conditionalFormatting sqref="I1178:I1180">
    <cfRule type="expression" dxfId="2295" priority="43227">
      <formula>$B1178="Arribado"</formula>
    </cfRule>
    <cfRule type="expression" dxfId="2296" priority="43226">
      <formula>$B1178="Solicitado"</formula>
    </cfRule>
    <cfRule type="expression" dxfId="2" priority="43225">
      <formula>$B1178="Confirmado"</formula>
    </cfRule>
    <cfRule type="expression" dxfId="2298" priority="43224">
      <formula>$B1178="Cancelado"</formula>
    </cfRule>
    <cfRule type="expression" dxfId="2299" priority="43223">
      <formula>$B1178="Cargado"</formula>
    </cfRule>
    <cfRule type="expression" dxfId="2300" priority="43222">
      <formula>$B1178="Frontera"</formula>
    </cfRule>
    <cfRule type="expression" dxfId="2301" priority="43221">
      <formula>$B1178="Descargado"</formula>
    </cfRule>
    <cfRule type="expression" dxfId="2302" priority="43220">
      <formula>$B1178="Liberado"</formula>
    </cfRule>
    <cfRule type="expression" dxfId="2299" priority="43215">
      <formula>$B1178="Cargado"</formula>
    </cfRule>
    <cfRule type="expression" dxfId="2296" priority="43218">
      <formula>$B1178="Solicitado"</formula>
    </cfRule>
    <cfRule type="expression" dxfId="2" priority="43217">
      <formula>$B1178="Confirmado"</formula>
    </cfRule>
    <cfRule type="expression" dxfId="2298" priority="43216">
      <formula>$B1178="Cancelado"</formula>
    </cfRule>
    <cfRule type="expression" dxfId="2300" priority="43214">
      <formula>$B1178="Frontera"</formula>
    </cfRule>
    <cfRule type="expression" dxfId="2301" priority="43213">
      <formula>$B1178="Descargado"</formula>
    </cfRule>
    <cfRule type="expression" dxfId="2295" priority="43219">
      <formula>$B1178="Arribado"</formula>
    </cfRule>
    <cfRule type="expression" dxfId="2302" priority="43212">
      <formula>$B1178="Liberado"</formula>
    </cfRule>
  </conditionalFormatting>
  <conditionalFormatting sqref="I1181">
    <cfRule type="expression" dxfId="2298" priority="42664">
      <formula>$B1181="Cancelado"</formula>
    </cfRule>
    <cfRule type="expression" dxfId="2" priority="42673">
      <formula>$B1181="Confirmado"</formula>
    </cfRule>
    <cfRule type="expression" dxfId="2298" priority="42672">
      <formula>$B1181="Cancelado"</formula>
    </cfRule>
    <cfRule type="expression" dxfId="2295" priority="42675">
      <formula>$B1181="Arribado"</formula>
    </cfRule>
    <cfRule type="expression" dxfId="2" priority="42665">
      <formula>$B1181="Confirmado"</formula>
    </cfRule>
    <cfRule type="expression" dxfId="2299" priority="42671">
      <formula>$B1181="Cargado"</formula>
    </cfRule>
    <cfRule type="expression" dxfId="2300" priority="42670">
      <formula>$B1181="Frontera"</formula>
    </cfRule>
    <cfRule type="expression" dxfId="2301" priority="42661">
      <formula>$B1181="Descargado"</formula>
    </cfRule>
    <cfRule type="expression" dxfId="2301" priority="42669">
      <formula>$B1181="Descargado"</formula>
    </cfRule>
    <cfRule type="expression" dxfId="2302" priority="42668">
      <formula>$B1181="Liberado"</formula>
    </cfRule>
    <cfRule type="expression" dxfId="2295" priority="42667">
      <formula>$B1181="Arribado"</formula>
    </cfRule>
    <cfRule type="expression" dxfId="2296" priority="42666">
      <formula>$B1181="Solicitado"</formula>
    </cfRule>
    <cfRule type="expression" dxfId="2296" priority="42674">
      <formula>$B1181="Solicitado"</formula>
    </cfRule>
    <cfRule type="expression" dxfId="2300" priority="42662">
      <formula>$B1181="Frontera"</formula>
    </cfRule>
    <cfRule type="expression" dxfId="2299" priority="42663">
      <formula>$B1181="Cargado"</formula>
    </cfRule>
    <cfRule type="expression" dxfId="2302" priority="42660">
      <formula>$B1181="Liberado"</formula>
    </cfRule>
  </conditionalFormatting>
  <conditionalFormatting sqref="I1182:I1187">
    <cfRule type="expression" dxfId="2301" priority="42493">
      <formula>$B1182="Descargado"</formula>
    </cfRule>
    <cfRule type="expression" dxfId="2295" priority="42499">
      <formula>$B1182="Arribado"</formula>
    </cfRule>
    <cfRule type="expression" dxfId="2296" priority="42498">
      <formula>$B1182="Solicitado"</formula>
    </cfRule>
    <cfRule type="expression" dxfId="2" priority="42497">
      <formula>$B1182="Confirmado"</formula>
    </cfRule>
    <cfRule type="expression" dxfId="2298" priority="42496">
      <formula>$B1182="Cancelado"</formula>
    </cfRule>
    <cfRule type="expression" dxfId="2299" priority="42495">
      <formula>$B1182="Cargado"</formula>
    </cfRule>
    <cfRule type="expression" dxfId="2300" priority="42494">
      <formula>$B1182="Frontera"</formula>
    </cfRule>
    <cfRule type="expression" dxfId="2302" priority="42492">
      <formula>$B1182="Liberado"</formula>
    </cfRule>
    <cfRule type="expression" dxfId="2295" priority="42491">
      <formula>$B1182="Arribado"</formula>
    </cfRule>
    <cfRule type="expression" dxfId="2296" priority="42490">
      <formula>$B1182="Solicitado"</formula>
    </cfRule>
    <cfRule type="expression" dxfId="2" priority="42489">
      <formula>$B1182="Confirmado"</formula>
    </cfRule>
    <cfRule type="expression" dxfId="2298" priority="42488">
      <formula>$B1182="Cancelado"</formula>
    </cfRule>
    <cfRule type="expression" dxfId="2299" priority="42487">
      <formula>$B1182="Cargado"</formula>
    </cfRule>
    <cfRule type="expression" dxfId="2300" priority="42486">
      <formula>$B1182="Frontera"</formula>
    </cfRule>
    <cfRule type="expression" dxfId="2301" priority="42485">
      <formula>$B1182="Descargado"</formula>
    </cfRule>
    <cfRule type="expression" dxfId="2302" priority="42484">
      <formula>$B1182="Liberado"</formula>
    </cfRule>
  </conditionalFormatting>
  <conditionalFormatting sqref="I1188:I1189">
    <cfRule type="expression" dxfId="2296" priority="42330">
      <formula>$B1188="Solicitado"</formula>
    </cfRule>
    <cfRule type="expression" dxfId="2295" priority="42339">
      <formula>$B1188="Arribado"</formula>
    </cfRule>
    <cfRule type="expression" dxfId="2302" priority="42324">
      <formula>$B1188="Liberado"</formula>
    </cfRule>
    <cfRule type="expression" dxfId="2301" priority="42325">
      <formula>$B1188="Descargado"</formula>
    </cfRule>
    <cfRule type="expression" dxfId="2296" priority="42338">
      <formula>$B1188="Solicitado"</formula>
    </cfRule>
    <cfRule type="expression" dxfId="2" priority="42337">
      <formula>$B1188="Confirmado"</formula>
    </cfRule>
    <cfRule type="expression" dxfId="2298" priority="42336">
      <formula>$B1188="Cancelado"</formula>
    </cfRule>
    <cfRule type="expression" dxfId="2298" priority="42328">
      <formula>$B1188="Cancelado"</formula>
    </cfRule>
    <cfRule type="expression" dxfId="2295" priority="42331">
      <formula>$B1188="Arribado"</formula>
    </cfRule>
    <cfRule type="expression" dxfId="2302" priority="42332">
      <formula>$B1188="Liberado"</formula>
    </cfRule>
    <cfRule type="expression" dxfId="2301" priority="42333">
      <formula>$B1188="Descargado"</formula>
    </cfRule>
    <cfRule type="expression" dxfId="2300" priority="42326">
      <formula>$B1188="Frontera"</formula>
    </cfRule>
    <cfRule type="expression" dxfId="2299" priority="42327">
      <formula>$B1188="Cargado"</formula>
    </cfRule>
    <cfRule type="expression" dxfId="2300" priority="42334">
      <formula>$B1188="Frontera"</formula>
    </cfRule>
    <cfRule type="expression" dxfId="2" priority="42329">
      <formula>$B1188="Confirmado"</formula>
    </cfRule>
    <cfRule type="expression" dxfId="2299" priority="42335">
      <formula>$B1188="Cargado"</formula>
    </cfRule>
  </conditionalFormatting>
  <conditionalFormatting sqref="I1190">
    <cfRule type="expression" dxfId="2296" priority="41914">
      <formula>$B1190="Solicitado"</formula>
    </cfRule>
    <cfRule type="expression" dxfId="2298" priority="41912">
      <formula>$B1190="Cancelado"</formula>
    </cfRule>
    <cfRule type="expression" dxfId="2295" priority="41915">
      <formula>$B1190="Arribado"</formula>
    </cfRule>
    <cfRule type="expression" dxfId="2302" priority="41916">
      <formula>$B1190="Liberado"</formula>
    </cfRule>
    <cfRule type="expression" dxfId="2301" priority="41917">
      <formula>$B1190="Descargado"</formula>
    </cfRule>
    <cfRule type="expression" dxfId="2300" priority="41918">
      <formula>$B1190="Frontera"</formula>
    </cfRule>
    <cfRule type="expression" dxfId="2299" priority="41919">
      <formula>$B1190="Cargado"</formula>
    </cfRule>
    <cfRule type="expression" dxfId="2298" priority="41920">
      <formula>$B1190="Cancelado"</formula>
    </cfRule>
    <cfRule type="expression" dxfId="2295" priority="41923">
      <formula>$B1190="Arribado"</formula>
    </cfRule>
    <cfRule type="expression" dxfId="2" priority="41921">
      <formula>$B1190="Confirmado"</formula>
    </cfRule>
    <cfRule type="expression" dxfId="2296" priority="41922">
      <formula>$B1190="Solicitado"</formula>
    </cfRule>
    <cfRule type="expression" dxfId="2" priority="41913">
      <formula>$B1190="Confirmado"</formula>
    </cfRule>
    <cfRule type="expression" dxfId="2299" priority="41911">
      <formula>$B1190="Cargado"</formula>
    </cfRule>
    <cfRule type="expression" dxfId="2300" priority="41910">
      <formula>$B1190="Frontera"</formula>
    </cfRule>
    <cfRule type="expression" dxfId="2301" priority="41909">
      <formula>$B1190="Descargado"</formula>
    </cfRule>
    <cfRule type="expression" dxfId="2302" priority="41908">
      <formula>$B1190="Liberado"</formula>
    </cfRule>
  </conditionalFormatting>
  <conditionalFormatting sqref="I1191:I1192">
    <cfRule type="expression" dxfId="2300" priority="41902">
      <formula>$B1191="Frontera"</formula>
    </cfRule>
    <cfRule type="expression" dxfId="2296" priority="41906">
      <formula>$B1191="Solicitado"</formula>
    </cfRule>
    <cfRule type="expression" dxfId="2302" priority="41900">
      <formula>$B1191="Liberado"</formula>
    </cfRule>
    <cfRule type="expression" dxfId="2" priority="41905">
      <formula>$B1191="Confirmado"</formula>
    </cfRule>
    <cfRule type="expression" dxfId="2298" priority="41904">
      <formula>$B1191="Cancelado"</formula>
    </cfRule>
    <cfRule type="expression" dxfId="2299" priority="41903">
      <formula>$B1191="Cargado"</formula>
    </cfRule>
    <cfRule type="expression" dxfId="2295" priority="41899">
      <formula>$B1191="Arribado"</formula>
    </cfRule>
    <cfRule type="expression" dxfId="2296" priority="41898">
      <formula>$B1191="Solicitado"</formula>
    </cfRule>
    <cfRule type="expression" dxfId="2301" priority="41901">
      <formula>$B1191="Descargado"</formula>
    </cfRule>
    <cfRule type="expression" dxfId="2" priority="41897">
      <formula>$B1191="Confirmado"</formula>
    </cfRule>
    <cfRule type="expression" dxfId="2298" priority="41896">
      <formula>$B1191="Cancelado"</formula>
    </cfRule>
    <cfRule type="expression" dxfId="2300" priority="41894">
      <formula>$B1191="Frontera"</formula>
    </cfRule>
    <cfRule type="expression" dxfId="2301" priority="41893">
      <formula>$B1191="Descargado"</formula>
    </cfRule>
    <cfRule type="expression" dxfId="2302" priority="41892">
      <formula>$B1191="Liberado"</formula>
    </cfRule>
    <cfRule type="expression" dxfId="2299" priority="41895">
      <formula>$B1191="Cargado"</formula>
    </cfRule>
    <cfRule type="expression" dxfId="2295" priority="41907">
      <formula>$B1191="Arribado"</formula>
    </cfRule>
  </conditionalFormatting>
  <conditionalFormatting sqref="I1193">
    <cfRule type="expression" dxfId="2" priority="41737">
      <formula>$B1193="Confirmado"</formula>
    </cfRule>
    <cfRule type="expression" dxfId="2298" priority="41736">
      <formula>$B1193="Cancelado"</formula>
    </cfRule>
    <cfRule type="expression" dxfId="2299" priority="41735">
      <formula>$B1193="Cargado"</formula>
    </cfRule>
    <cfRule type="expression" dxfId="2" priority="41745">
      <formula>$B1193="Confirmado"</formula>
    </cfRule>
    <cfRule type="expression" dxfId="2302" priority="41740">
      <formula>$B1193="Liberado"</formula>
    </cfRule>
    <cfRule type="expression" dxfId="2300" priority="41734">
      <formula>$B1193="Frontera"</formula>
    </cfRule>
    <cfRule type="expression" dxfId="2301" priority="41733">
      <formula>$B1193="Descargado"</formula>
    </cfRule>
    <cfRule type="expression" dxfId="2296" priority="41738">
      <formula>$B1193="Solicitado"</formula>
    </cfRule>
    <cfRule type="expression" dxfId="2302" priority="41732">
      <formula>$B1193="Liberado"</formula>
    </cfRule>
    <cfRule type="expression" dxfId="2300" priority="41742">
      <formula>$B1193="Frontera"</formula>
    </cfRule>
    <cfRule type="expression" dxfId="2301" priority="41741">
      <formula>$B1193="Descargado"</formula>
    </cfRule>
    <cfRule type="expression" dxfId="2295" priority="41747">
      <formula>$B1193="Arribado"</formula>
    </cfRule>
    <cfRule type="expression" dxfId="2296" priority="41746">
      <formula>$B1193="Solicitado"</formula>
    </cfRule>
    <cfRule type="expression" dxfId="2299" priority="41743">
      <formula>$B1193="Cargado"</formula>
    </cfRule>
    <cfRule type="expression" dxfId="2298" priority="41744">
      <formula>$B1193="Cancelado"</formula>
    </cfRule>
    <cfRule type="expression" dxfId="2295" priority="41739">
      <formula>$B1193="Arribado"</formula>
    </cfRule>
  </conditionalFormatting>
  <conditionalFormatting sqref="I1194:I1200">
    <cfRule type="expression" dxfId="2302" priority="41268">
      <formula>$B1194="Liberado"</formula>
    </cfRule>
    <cfRule type="expression" dxfId="2296" priority="41274">
      <formula>$B1194="Solicitado"</formula>
    </cfRule>
    <cfRule type="expression" dxfId="2301" priority="41269">
      <formula>$B1194="Descargado"</formula>
    </cfRule>
    <cfRule type="expression" dxfId="2300" priority="41270">
      <formula>$B1194="Frontera"</formula>
    </cfRule>
    <cfRule type="expression" dxfId="2299" priority="41271">
      <formula>$B1194="Cargado"</formula>
    </cfRule>
    <cfRule type="expression" dxfId="2298" priority="41272">
      <formula>$B1194="Cancelado"</formula>
    </cfRule>
    <cfRule type="expression" dxfId="2295" priority="41283">
      <formula>$B1194="Arribado"</formula>
    </cfRule>
    <cfRule type="expression" dxfId="2" priority="41273">
      <formula>$B1194="Confirmado"</formula>
    </cfRule>
    <cfRule type="expression" dxfId="2295" priority="41275">
      <formula>$B1194="Arribado"</formula>
    </cfRule>
    <cfRule type="expression" dxfId="2302" priority="41276">
      <formula>$B1194="Liberado"</formula>
    </cfRule>
    <cfRule type="expression" dxfId="2301" priority="41277">
      <formula>$B1194="Descargado"</formula>
    </cfRule>
    <cfRule type="expression" dxfId="2300" priority="41278">
      <formula>$B1194="Frontera"</formula>
    </cfRule>
    <cfRule type="expression" dxfId="2299" priority="41279">
      <formula>$B1194="Cargado"</formula>
    </cfRule>
    <cfRule type="expression" dxfId="2298" priority="41280">
      <formula>$B1194="Cancelado"</formula>
    </cfRule>
    <cfRule type="expression" dxfId="2" priority="41281">
      <formula>$B1194="Confirmado"</formula>
    </cfRule>
    <cfRule type="expression" dxfId="2296" priority="41282">
      <formula>$B1194="Solicitado"</formula>
    </cfRule>
  </conditionalFormatting>
  <conditionalFormatting sqref="I1201">
    <cfRule type="expression" dxfId="2295" priority="40643">
      <formula>$B1201="Arribado"</formula>
    </cfRule>
    <cfRule type="expression" dxfId="2296" priority="40642">
      <formula>$B1201="Solicitado"</formula>
    </cfRule>
    <cfRule type="expression" dxfId="2" priority="40641">
      <formula>$B1201="Confirmado"</formula>
    </cfRule>
    <cfRule type="expression" dxfId="2298" priority="40640">
      <formula>$B1201="Cancelado"</formula>
    </cfRule>
    <cfRule type="expression" dxfId="2299" priority="40639">
      <formula>$B1201="Cargado"</formula>
    </cfRule>
    <cfRule type="expression" dxfId="2300" priority="40638">
      <formula>$B1201="Frontera"</formula>
    </cfRule>
    <cfRule type="expression" dxfId="2301" priority="40637">
      <formula>$B1201="Descargado"</formula>
    </cfRule>
    <cfRule type="expression" dxfId="2302" priority="40636">
      <formula>$B1201="Liberado"</formula>
    </cfRule>
    <cfRule type="expression" dxfId="2298" priority="40632">
      <formula>$B1201="Cancelado"</formula>
    </cfRule>
    <cfRule type="expression" dxfId="2295" priority="40635">
      <formula>$B1201="Arribado"</formula>
    </cfRule>
    <cfRule type="expression" dxfId="2296" priority="40634">
      <formula>$B1201="Solicitado"</formula>
    </cfRule>
    <cfRule type="expression" dxfId="2" priority="40633">
      <formula>$B1201="Confirmado"</formula>
    </cfRule>
    <cfRule type="expression" dxfId="2299" priority="40631">
      <formula>$B1201="Cargado"</formula>
    </cfRule>
    <cfRule type="expression" dxfId="2300" priority="40630">
      <formula>$B1201="Frontera"</formula>
    </cfRule>
    <cfRule type="expression" dxfId="2301" priority="40629">
      <formula>$B1201="Descargado"</formula>
    </cfRule>
    <cfRule type="expression" dxfId="2302" priority="40628">
      <formula>$B1201="Liberado"</formula>
    </cfRule>
  </conditionalFormatting>
  <conditionalFormatting sqref="I1202">
    <cfRule type="expression" dxfId="2296" priority="41106">
      <formula>$B1202="Solicitado"</formula>
    </cfRule>
    <cfRule type="expression" dxfId="2301" priority="41101">
      <formula>$B1202="Descargado"</formula>
    </cfRule>
    <cfRule type="expression" dxfId="2295" priority="41099">
      <formula>$B1202="Arribado"</formula>
    </cfRule>
    <cfRule type="expression" dxfId="2296" priority="41098">
      <formula>$B1202="Solicitado"</formula>
    </cfRule>
    <cfRule type="expression" dxfId="2298" priority="41096">
      <formula>$B1202="Cancelado"</formula>
    </cfRule>
    <cfRule type="expression" dxfId="2299" priority="41095">
      <formula>$B1202="Cargado"</formula>
    </cfRule>
    <cfRule type="expression" dxfId="2300" priority="41094">
      <formula>$B1202="Frontera"</formula>
    </cfRule>
    <cfRule type="expression" dxfId="2301" priority="41093">
      <formula>$B1202="Descargado"</formula>
    </cfRule>
    <cfRule type="expression" dxfId="2302" priority="41092">
      <formula>$B1202="Liberado"</formula>
    </cfRule>
    <cfRule type="expression" dxfId="2302" priority="41100">
      <formula>$B1202="Liberado"</formula>
    </cfRule>
    <cfRule type="expression" dxfId="2" priority="41105">
      <formula>$B1202="Confirmado"</formula>
    </cfRule>
    <cfRule type="expression" dxfId="2298" priority="41104">
      <formula>$B1202="Cancelado"</formula>
    </cfRule>
    <cfRule type="expression" dxfId="2295" priority="41107">
      <formula>$B1202="Arribado"</formula>
    </cfRule>
    <cfRule type="expression" dxfId="2299" priority="41103">
      <formula>$B1202="Cargado"</formula>
    </cfRule>
    <cfRule type="expression" dxfId="2300" priority="41102">
      <formula>$B1202="Frontera"</formula>
    </cfRule>
    <cfRule type="expression" dxfId="2" priority="41097">
      <formula>$B1202="Confirmado"</formula>
    </cfRule>
  </conditionalFormatting>
  <conditionalFormatting sqref="I1203:I1211">
    <cfRule type="expression" dxfId="2299" priority="39815">
      <formula>$B1203="Cargado"</formula>
    </cfRule>
    <cfRule type="expression" dxfId="2300" priority="39814">
      <formula>$B1203="Frontera"</formula>
    </cfRule>
    <cfRule type="expression" dxfId="2301" priority="39813">
      <formula>$B1203="Descargado"</formula>
    </cfRule>
    <cfRule type="expression" dxfId="2302" priority="39812">
      <formula>$B1203="Liberado"</formula>
    </cfRule>
    <cfRule type="expression" dxfId="2295" priority="39819">
      <formula>$B1203="Arribado"</formula>
    </cfRule>
    <cfRule type="expression" dxfId="2302" priority="39820">
      <formula>$B1203="Liberado"</formula>
    </cfRule>
    <cfRule type="expression" dxfId="2301" priority="39821">
      <formula>$B1203="Descargado"</formula>
    </cfRule>
    <cfRule type="expression" dxfId="2300" priority="39822">
      <formula>$B1203="Frontera"</formula>
    </cfRule>
    <cfRule type="expression" dxfId="2298" priority="39824">
      <formula>$B1203="Cancelado"</formula>
    </cfRule>
    <cfRule type="expression" dxfId="2" priority="39825">
      <formula>$B1203="Confirmado"</formula>
    </cfRule>
    <cfRule type="expression" dxfId="2296" priority="39826">
      <formula>$B1203="Solicitado"</formula>
    </cfRule>
    <cfRule type="expression" dxfId="2295" priority="39827">
      <formula>$B1203="Arribado"</formula>
    </cfRule>
    <cfRule type="expression" dxfId="2299" priority="39823">
      <formula>$B1203="Cargado"</formula>
    </cfRule>
    <cfRule type="expression" dxfId="2" priority="39817">
      <formula>$B1203="Confirmado"</formula>
    </cfRule>
    <cfRule type="expression" dxfId="2296" priority="39818">
      <formula>$B1203="Solicitado"</formula>
    </cfRule>
    <cfRule type="expression" dxfId="2298" priority="39816">
      <formula>$B1203="Cancelado"</formula>
    </cfRule>
  </conditionalFormatting>
  <conditionalFormatting sqref="I1212">
    <cfRule type="expression" dxfId="2296" priority="40282">
      <formula>$B1212="Solicitado"</formula>
    </cfRule>
    <cfRule type="expression" dxfId="2300" priority="40286">
      <formula>$B1212="Frontera"</formula>
    </cfRule>
    <cfRule type="expression" dxfId="2301" priority="40285">
      <formula>$B1212="Descargado"</formula>
    </cfRule>
    <cfRule type="expression" dxfId="2295" priority="40283">
      <formula>$B1212="Arribado"</formula>
    </cfRule>
    <cfRule type="expression" dxfId="2298" priority="40280">
      <formula>$B1212="Cancelado"</formula>
    </cfRule>
    <cfRule type="expression" dxfId="2295" priority="40291">
      <formula>$B1212="Arribado"</formula>
    </cfRule>
    <cfRule type="expression" dxfId="2296" priority="40290">
      <formula>$B1212="Solicitado"</formula>
    </cfRule>
    <cfRule type="expression" dxfId="2" priority="40289">
      <formula>$B1212="Confirmado"</formula>
    </cfRule>
    <cfRule type="expression" dxfId="2302" priority="40276">
      <formula>$B1212="Liberado"</formula>
    </cfRule>
    <cfRule type="expression" dxfId="2298" priority="40288">
      <formula>$B1212="Cancelado"</formula>
    </cfRule>
    <cfRule type="expression" dxfId="2299" priority="40287">
      <formula>$B1212="Cargado"</formula>
    </cfRule>
    <cfRule type="expression" dxfId="2301" priority="40277">
      <formula>$B1212="Descargado"</formula>
    </cfRule>
    <cfRule type="expression" dxfId="2300" priority="40278">
      <formula>$B1212="Frontera"</formula>
    </cfRule>
    <cfRule type="expression" dxfId="2299" priority="40279">
      <formula>$B1212="Cargado"</formula>
    </cfRule>
    <cfRule type="expression" dxfId="2" priority="40281">
      <formula>$B1212="Confirmado"</formula>
    </cfRule>
    <cfRule type="expression" dxfId="2302" priority="40284">
      <formula>$B1212="Liberado"</formula>
    </cfRule>
  </conditionalFormatting>
  <conditionalFormatting sqref="I1213:I1214 I1225">
    <cfRule type="expression" dxfId="2298" priority="40440">
      <formula>$B1213="Cancelado"</formula>
    </cfRule>
    <cfRule type="expression" dxfId="2295" priority="40451">
      <formula>$B1213="Arribado"</formula>
    </cfRule>
    <cfRule type="expression" dxfId="2302" priority="40436">
      <formula>$B1213="Liberado"</formula>
    </cfRule>
    <cfRule type="expression" dxfId="2301" priority="40437">
      <formula>$B1213="Descargado"</formula>
    </cfRule>
    <cfRule type="expression" dxfId="2300" priority="40438">
      <formula>$B1213="Frontera"</formula>
    </cfRule>
    <cfRule type="expression" dxfId="2299" priority="40439">
      <formula>$B1213="Cargado"</formula>
    </cfRule>
    <cfRule type="expression" dxfId="2299" priority="40447">
      <formula>$B1213="Cargado"</formula>
    </cfRule>
    <cfRule type="expression" dxfId="2" priority="40441">
      <formula>$B1213="Confirmado"</formula>
    </cfRule>
    <cfRule type="expression" dxfId="2296" priority="40442">
      <formula>$B1213="Solicitado"</formula>
    </cfRule>
    <cfRule type="expression" dxfId="2295" priority="40443">
      <formula>$B1213="Arribado"</formula>
    </cfRule>
    <cfRule type="expression" dxfId="2302" priority="40444">
      <formula>$B1213="Liberado"</formula>
    </cfRule>
    <cfRule type="expression" dxfId="2301" priority="40445">
      <formula>$B1213="Descargado"</formula>
    </cfRule>
    <cfRule type="expression" dxfId="2300" priority="40446">
      <formula>$B1213="Frontera"</formula>
    </cfRule>
    <cfRule type="expression" dxfId="2298" priority="40448">
      <formula>$B1213="Cancelado"</formula>
    </cfRule>
    <cfRule type="expression" dxfId="2" priority="40449">
      <formula>$B1213="Confirmado"</formula>
    </cfRule>
    <cfRule type="expression" dxfId="2296" priority="40450">
      <formula>$B1213="Solicitado"</formula>
    </cfRule>
  </conditionalFormatting>
  <conditionalFormatting sqref="I1215 I1221:I1222">
    <cfRule type="expression" dxfId="2298" priority="39352">
      <formula>$B1215="Cancelado"</formula>
    </cfRule>
    <cfRule type="expression" dxfId="2" priority="39353">
      <formula>$B1215="Confirmado"</formula>
    </cfRule>
    <cfRule type="expression" dxfId="2299" priority="39343">
      <formula>$B1215="Cargado"</formula>
    </cfRule>
    <cfRule type="expression" dxfId="2299" priority="39351">
      <formula>$B1215="Cargado"</formula>
    </cfRule>
    <cfRule type="expression" dxfId="2300" priority="39342">
      <formula>$B1215="Frontera"</formula>
    </cfRule>
    <cfRule type="expression" dxfId="2295" priority="39355">
      <formula>$B1215="Arribado"</formula>
    </cfRule>
    <cfRule type="expression" dxfId="2301" priority="39349">
      <formula>$B1215="Descargado"</formula>
    </cfRule>
    <cfRule type="expression" dxfId="2302" priority="39348">
      <formula>$B1215="Liberado"</formula>
    </cfRule>
    <cfRule type="expression" dxfId="2295" priority="39347">
      <formula>$B1215="Arribado"</formula>
    </cfRule>
    <cfRule type="expression" dxfId="2296" priority="39346">
      <formula>$B1215="Solicitado"</formula>
    </cfRule>
    <cfRule type="expression" dxfId="2" priority="39345">
      <formula>$B1215="Confirmado"</formula>
    </cfRule>
    <cfRule type="expression" dxfId="2301" priority="39341">
      <formula>$B1215="Descargado"</formula>
    </cfRule>
    <cfRule type="expression" dxfId="2300" priority="39350">
      <formula>$B1215="Frontera"</formula>
    </cfRule>
    <cfRule type="expression" dxfId="2298" priority="39344">
      <formula>$B1215="Cancelado"</formula>
    </cfRule>
    <cfRule type="expression" dxfId="2296" priority="39354">
      <formula>$B1215="Solicitado"</formula>
    </cfRule>
    <cfRule type="expression" dxfId="2302" priority="39340">
      <formula>$B1215="Liberado"</formula>
    </cfRule>
  </conditionalFormatting>
  <conditionalFormatting sqref="I1216 I1218:I1220">
    <cfRule type="expression" dxfId="2300" priority="39158">
      <formula>$B1216="Frontera"</formula>
    </cfRule>
    <cfRule type="expression" dxfId="2" priority="39153">
      <formula>$B1216="Confirmado"</formula>
    </cfRule>
    <cfRule type="expression" dxfId="2301" priority="39149">
      <formula>$B1216="Descargado"</formula>
    </cfRule>
    <cfRule type="expression" dxfId="2300" priority="39150">
      <formula>$B1216="Frontera"</formula>
    </cfRule>
    <cfRule type="expression" dxfId="2296" priority="39162">
      <formula>$B1216="Solicitado"</formula>
    </cfRule>
    <cfRule type="expression" dxfId="2" priority="39161">
      <formula>$B1216="Confirmado"</formula>
    </cfRule>
    <cfRule type="expression" dxfId="2298" priority="39160">
      <formula>$B1216="Cancelado"</formula>
    </cfRule>
    <cfRule type="expression" dxfId="2298" priority="39152">
      <formula>$B1216="Cancelado"</formula>
    </cfRule>
    <cfRule type="expression" dxfId="2295" priority="39163">
      <formula>$B1216="Arribado"</formula>
    </cfRule>
    <cfRule type="expression" dxfId="2299" priority="39151">
      <formula>$B1216="Cargado"</formula>
    </cfRule>
    <cfRule type="expression" dxfId="2296" priority="39154">
      <formula>$B1216="Solicitado"</formula>
    </cfRule>
    <cfRule type="expression" dxfId="2299" priority="39159">
      <formula>$B1216="Cargado"</formula>
    </cfRule>
    <cfRule type="expression" dxfId="2301" priority="39157">
      <formula>$B1216="Descargado"</formula>
    </cfRule>
    <cfRule type="expression" dxfId="2295" priority="39155">
      <formula>$B1216="Arribado"</formula>
    </cfRule>
    <cfRule type="expression" dxfId="2302" priority="39156">
      <formula>$B1216="Liberado"</formula>
    </cfRule>
    <cfRule type="expression" dxfId="2302" priority="39148">
      <formula>$B1216="Liberado"</formula>
    </cfRule>
  </conditionalFormatting>
  <conditionalFormatting sqref="I1217">
    <cfRule type="expression" dxfId="2302" priority="39004">
      <formula>$B1217="Liberado"</formula>
    </cfRule>
    <cfRule type="expression" dxfId="2299" priority="39015">
      <formula>$B1217="Cargado"</formula>
    </cfRule>
    <cfRule type="expression" dxfId="2295" priority="39019">
      <formula>$B1217="Arribado"</formula>
    </cfRule>
    <cfRule type="expression" dxfId="2296" priority="39018">
      <formula>$B1217="Solicitado"</formula>
    </cfRule>
    <cfRule type="expression" dxfId="2" priority="39017">
      <formula>$B1217="Confirmado"</formula>
    </cfRule>
    <cfRule type="expression" dxfId="2298" priority="39016">
      <formula>$B1217="Cancelado"</formula>
    </cfRule>
    <cfRule type="expression" dxfId="2300" priority="39014">
      <formula>$B1217="Frontera"</formula>
    </cfRule>
    <cfRule type="expression" dxfId="2301" priority="39013">
      <formula>$B1217="Descargado"</formula>
    </cfRule>
    <cfRule type="expression" dxfId="2302" priority="39012">
      <formula>$B1217="Liberado"</formula>
    </cfRule>
    <cfRule type="expression" dxfId="2295" priority="39011">
      <formula>$B1217="Arribado"</formula>
    </cfRule>
    <cfRule type="expression" dxfId="2296" priority="39010">
      <formula>$B1217="Solicitado"</formula>
    </cfRule>
    <cfRule type="expression" dxfId="2" priority="39009">
      <formula>$B1217="Confirmado"</formula>
    </cfRule>
    <cfRule type="expression" dxfId="2298" priority="39008">
      <formula>$B1217="Cancelado"</formula>
    </cfRule>
    <cfRule type="expression" dxfId="2299" priority="39007">
      <formula>$B1217="Cargado"</formula>
    </cfRule>
    <cfRule type="expression" dxfId="2300" priority="39006">
      <formula>$B1217="Frontera"</formula>
    </cfRule>
    <cfRule type="expression" dxfId="2301" priority="39005">
      <formula>$B1217="Descargado"</formula>
    </cfRule>
  </conditionalFormatting>
  <conditionalFormatting sqref="I1223:I1224">
    <cfRule type="expression" dxfId="2" priority="39313">
      <formula>$B1223="Confirmado"</formula>
    </cfRule>
    <cfRule type="expression" dxfId="2296" priority="39314">
      <formula>$B1223="Solicitado"</formula>
    </cfRule>
    <cfRule type="expression" dxfId="2295" priority="39315">
      <formula>$B1223="Arribado"</formula>
    </cfRule>
    <cfRule type="expression" dxfId="2302" priority="39316">
      <formula>$B1223="Liberado"</formula>
    </cfRule>
    <cfRule type="expression" dxfId="2301" priority="39317">
      <formula>$B1223="Descargado"</formula>
    </cfRule>
    <cfRule type="expression" dxfId="2300" priority="39318">
      <formula>$B1223="Frontera"</formula>
    </cfRule>
    <cfRule type="expression" dxfId="2299" priority="39319">
      <formula>$B1223="Cargado"</formula>
    </cfRule>
    <cfRule type="expression" dxfId="2298" priority="39320">
      <formula>$B1223="Cancelado"</formula>
    </cfRule>
    <cfRule type="expression" dxfId="2" priority="39321">
      <formula>$B1223="Confirmado"</formula>
    </cfRule>
    <cfRule type="expression" dxfId="2296" priority="39322">
      <formula>$B1223="Solicitado"</formula>
    </cfRule>
    <cfRule type="expression" dxfId="2299" priority="39311">
      <formula>$B1223="Cargado"</formula>
    </cfRule>
    <cfRule type="expression" dxfId="2295" priority="39323">
      <formula>$B1223="Arribado"</formula>
    </cfRule>
    <cfRule type="expression" dxfId="2298" priority="39312">
      <formula>$B1223="Cancelado"</formula>
    </cfRule>
    <cfRule type="expression" dxfId="2300" priority="39310">
      <formula>$B1223="Frontera"</formula>
    </cfRule>
    <cfRule type="expression" dxfId="2301" priority="39309">
      <formula>$B1223="Descargado"</formula>
    </cfRule>
    <cfRule type="expression" dxfId="2302" priority="39308">
      <formula>$B1223="Liberado"</formula>
    </cfRule>
  </conditionalFormatting>
  <conditionalFormatting sqref="I1227:I1229">
    <cfRule type="expression" dxfId="2299" priority="56047">
      <formula>$B1227="Cargado"</formula>
    </cfRule>
    <cfRule type="expression" dxfId="2301" priority="56045">
      <formula>$B1227="Descargado"</formula>
    </cfRule>
    <cfRule type="expression" dxfId="2302" priority="56044">
      <formula>$B1227="Liberado"</formula>
    </cfRule>
    <cfRule type="expression" dxfId="2295" priority="56051">
      <formula>$B1227="Arribado"</formula>
    </cfRule>
    <cfRule type="expression" dxfId="2296" priority="56050">
      <formula>$B1227="Solicitado"</formula>
    </cfRule>
    <cfRule type="expression" dxfId="2" priority="56049">
      <formula>$B1227="Confirmado"</formula>
    </cfRule>
    <cfRule type="expression" dxfId="2298" priority="56048">
      <formula>$B1227="Cancelado"</formula>
    </cfRule>
    <cfRule type="expression" dxfId="2300" priority="56046">
      <formula>$B1227="Frontera"</formula>
    </cfRule>
  </conditionalFormatting>
  <conditionalFormatting sqref="I1296:I1297">
    <cfRule type="expression" dxfId="2300" priority="38030">
      <formula>$B1296="Frontera"</formula>
    </cfRule>
    <cfRule type="expression" dxfId="2295" priority="38035">
      <formula>$B1296="Arribado"</formula>
    </cfRule>
    <cfRule type="expression" dxfId="2299" priority="38031">
      <formula>$B1296="Cargado"</formula>
    </cfRule>
    <cfRule type="expression" dxfId="2302" priority="38028">
      <formula>$B1296="Liberado"</formula>
    </cfRule>
    <cfRule type="expression" dxfId="2298" priority="38032">
      <formula>$B1296="Cancelado"</formula>
    </cfRule>
    <cfRule type="expression" dxfId="2296" priority="38034">
      <formula>$B1296="Solicitado"</formula>
    </cfRule>
    <cfRule type="expression" dxfId="2" priority="38033">
      <formula>$B1296="Confirmado"</formula>
    </cfRule>
    <cfRule type="expression" dxfId="2301" priority="38029">
      <formula>$B1296="Descargado"</formula>
    </cfRule>
  </conditionalFormatting>
  <conditionalFormatting sqref="I1298">
    <cfRule type="expression" dxfId="2299" priority="37975">
      <formula>$B1298="Cargado"</formula>
    </cfRule>
    <cfRule type="expression" dxfId="2300" priority="37974">
      <formula>$B1298="Frontera"</formula>
    </cfRule>
    <cfRule type="expression" dxfId="2301" priority="37973">
      <formula>$B1298="Descargado"</formula>
    </cfRule>
    <cfRule type="expression" dxfId="2302" priority="37972">
      <formula>$B1298="Liberado"</formula>
    </cfRule>
    <cfRule type="expression" dxfId="2" priority="37977">
      <formula>$B1298="Confirmado"</formula>
    </cfRule>
    <cfRule type="expression" dxfId="2296" priority="37978">
      <formula>$B1298="Solicitado"</formula>
    </cfRule>
    <cfRule type="expression" dxfId="2295" priority="37979">
      <formula>$B1298="Arribado"</formula>
    </cfRule>
    <cfRule type="expression" dxfId="2298" priority="37976">
      <formula>$B1298="Cancelado"</formula>
    </cfRule>
  </conditionalFormatting>
  <conditionalFormatting sqref="I1299:I1301">
    <cfRule type="expression" dxfId="2302" priority="37916">
      <formula>$B1299="Liberado"</formula>
    </cfRule>
    <cfRule type="expression" dxfId="2301" priority="37917">
      <formula>$B1299="Descargado"</formula>
    </cfRule>
    <cfRule type="expression" dxfId="2" priority="37921">
      <formula>$B1299="Confirmado"</formula>
    </cfRule>
    <cfRule type="expression" dxfId="2298" priority="37920">
      <formula>$B1299="Cancelado"</formula>
    </cfRule>
    <cfRule type="expression" dxfId="2299" priority="37919">
      <formula>$B1299="Cargado"</formula>
    </cfRule>
    <cfRule type="expression" dxfId="2300" priority="37918">
      <formula>$B1299="Frontera"</formula>
    </cfRule>
    <cfRule type="expression" dxfId="2295" priority="37923">
      <formula>$B1299="Arribado"</formula>
    </cfRule>
    <cfRule type="expression" dxfId="2296" priority="37922">
      <formula>$B1299="Solicitado"</formula>
    </cfRule>
  </conditionalFormatting>
  <conditionalFormatting sqref="I1302">
    <cfRule type="expression" dxfId="2301" priority="37861">
      <formula>$B1302="Descargado"</formula>
    </cfRule>
    <cfRule type="expression" dxfId="2302" priority="37860">
      <formula>$B1302="Liberado"</formula>
    </cfRule>
    <cfRule type="expression" dxfId="2300" priority="37862">
      <formula>$B1302="Frontera"</formula>
    </cfRule>
    <cfRule type="expression" dxfId="2296" priority="37866">
      <formula>$B1302="Solicitado"</formula>
    </cfRule>
    <cfRule type="expression" dxfId="2" priority="37865">
      <formula>$B1302="Confirmado"</formula>
    </cfRule>
    <cfRule type="expression" dxfId="2298" priority="37864">
      <formula>$B1302="Cancelado"</formula>
    </cfRule>
    <cfRule type="expression" dxfId="2299" priority="37863">
      <formula>$B1302="Cargado"</formula>
    </cfRule>
    <cfRule type="expression" dxfId="2295" priority="37867">
      <formula>$B1302="Arribado"</formula>
    </cfRule>
  </conditionalFormatting>
  <conditionalFormatting sqref="I1303 I1305">
    <cfRule type="expression" dxfId="2299" priority="37807">
      <formula>$B1303="Cargado"</formula>
    </cfRule>
    <cfRule type="expression" dxfId="2301" priority="37805">
      <formula>$B1303="Descargado"</formula>
    </cfRule>
    <cfRule type="expression" dxfId="2300" priority="37806">
      <formula>$B1303="Frontera"</formula>
    </cfRule>
    <cfRule type="expression" dxfId="2295" priority="37811">
      <formula>$B1303="Arribado"</formula>
    </cfRule>
    <cfRule type="expression" dxfId="2298" priority="37808">
      <formula>$B1303="Cancelado"</formula>
    </cfRule>
    <cfRule type="expression" dxfId="2" priority="37809">
      <formula>$B1303="Confirmado"</formula>
    </cfRule>
    <cfRule type="expression" dxfId="2302" priority="37804">
      <formula>$B1303="Liberado"</formula>
    </cfRule>
    <cfRule type="expression" dxfId="2296" priority="37810">
      <formula>$B1303="Solicitado"</formula>
    </cfRule>
  </conditionalFormatting>
  <conditionalFormatting sqref="I1304">
    <cfRule type="expression" dxfId="2299" priority="37695">
      <formula>$B1304="Cargado"</formula>
    </cfRule>
    <cfRule type="expression" dxfId="2302" priority="37692">
      <formula>$B1304="Liberado"</formula>
    </cfRule>
    <cfRule type="expression" dxfId="2301" priority="37693">
      <formula>$B1304="Descargado"</formula>
    </cfRule>
    <cfRule type="expression" dxfId="2300" priority="37694">
      <formula>$B1304="Frontera"</formula>
    </cfRule>
    <cfRule type="expression" dxfId="2295" priority="37699">
      <formula>$B1304="Arribado"</formula>
    </cfRule>
    <cfRule type="expression" dxfId="2296" priority="37698">
      <formula>$B1304="Solicitado"</formula>
    </cfRule>
    <cfRule type="expression" dxfId="2" priority="37697">
      <formula>$B1304="Confirmado"</formula>
    </cfRule>
    <cfRule type="expression" dxfId="2298" priority="37696">
      <formula>$B1304="Cancelado"</formula>
    </cfRule>
  </conditionalFormatting>
  <conditionalFormatting sqref="I1312">
    <cfRule type="expression" dxfId="2295" priority="37531">
      <formula>$B1312="Arribado"</formula>
    </cfRule>
    <cfRule type="expression" dxfId="2300" priority="37526">
      <formula>$B1312="Frontera"</formula>
    </cfRule>
    <cfRule type="expression" dxfId="2299" priority="37527">
      <formula>$B1312="Cargado"</formula>
    </cfRule>
    <cfRule type="expression" dxfId="2298" priority="37528">
      <formula>$B1312="Cancelado"</formula>
    </cfRule>
    <cfRule type="expression" dxfId="2296" priority="37530">
      <formula>$B1312="Solicitado"</formula>
    </cfRule>
    <cfRule type="expression" dxfId="2" priority="37529">
      <formula>$B1312="Confirmado"</formula>
    </cfRule>
    <cfRule type="expression" dxfId="2301" priority="37525">
      <formula>$B1312="Descargado"</formula>
    </cfRule>
    <cfRule type="expression" dxfId="2302" priority="37524">
      <formula>$B1312="Liberado"</formula>
    </cfRule>
  </conditionalFormatting>
  <conditionalFormatting sqref="I1316">
    <cfRule type="expression" dxfId="2300" priority="38198">
      <formula>$B1316="Frontera"</formula>
    </cfRule>
    <cfRule type="expression" dxfId="2295" priority="38203">
      <formula>$B1316="Arribado"</formula>
    </cfRule>
    <cfRule type="expression" dxfId="2302" priority="38196">
      <formula>$B1316="Liberado"</formula>
    </cfRule>
    <cfRule type="expression" dxfId="2298" priority="38200">
      <formula>$B1316="Cancelado"</formula>
    </cfRule>
    <cfRule type="expression" dxfId="2301" priority="38197">
      <formula>$B1316="Descargado"</formula>
    </cfRule>
    <cfRule type="expression" dxfId="2296" priority="38202">
      <formula>$B1316="Solicitado"</formula>
    </cfRule>
    <cfRule type="expression" dxfId="2" priority="38201">
      <formula>$B1316="Confirmado"</formula>
    </cfRule>
    <cfRule type="expression" dxfId="2299" priority="38199">
      <formula>$B1316="Cargado"</formula>
    </cfRule>
  </conditionalFormatting>
  <conditionalFormatting sqref="I1317:I1319 I1336:I1338">
    <cfRule type="expression" dxfId="2296" priority="38186">
      <formula>$B1317="Solicitado"</formula>
    </cfRule>
    <cfRule type="expression" dxfId="2295" priority="38187">
      <formula>$B1317="Arribado"</formula>
    </cfRule>
    <cfRule type="expression" dxfId="2301" priority="38181">
      <formula>$B1317="Descargado"</formula>
    </cfRule>
    <cfRule type="expression" dxfId="2300" priority="38182">
      <formula>$B1317="Frontera"</formula>
    </cfRule>
    <cfRule type="expression" dxfId="2299" priority="38183">
      <formula>$B1317="Cargado"</formula>
    </cfRule>
    <cfRule type="expression" dxfId="2298" priority="38184">
      <formula>$B1317="Cancelado"</formula>
    </cfRule>
    <cfRule type="expression" dxfId="2302" priority="38180">
      <formula>$B1317="Liberado"</formula>
    </cfRule>
    <cfRule type="expression" dxfId="2" priority="38185">
      <formula>$B1317="Confirmado"</formula>
    </cfRule>
  </conditionalFormatting>
  <conditionalFormatting sqref="I1320">
    <cfRule type="expression" dxfId="2302" priority="37596">
      <formula>$B1320="Liberado"</formula>
    </cfRule>
    <cfRule type="expression" dxfId="2295" priority="37603">
      <formula>$B1320="Arribado"</formula>
    </cfRule>
    <cfRule type="expression" dxfId="2296" priority="37602">
      <formula>$B1320="Solicitado"</formula>
    </cfRule>
    <cfRule type="expression" dxfId="2" priority="37601">
      <formula>$B1320="Confirmado"</formula>
    </cfRule>
    <cfRule type="expression" dxfId="2298" priority="37600">
      <formula>$B1320="Cancelado"</formula>
    </cfRule>
    <cfRule type="expression" dxfId="2299" priority="37599">
      <formula>$B1320="Cargado"</formula>
    </cfRule>
    <cfRule type="expression" dxfId="2300" priority="37598">
      <formula>$B1320="Frontera"</formula>
    </cfRule>
    <cfRule type="expression" dxfId="2301" priority="37597">
      <formula>$B1320="Descargado"</formula>
    </cfRule>
  </conditionalFormatting>
  <conditionalFormatting sqref="I1335">
    <cfRule type="expression" dxfId="2" priority="37537">
      <formula>$B1335="Confirmado"</formula>
    </cfRule>
    <cfRule type="expression" dxfId="2295" priority="37555">
      <formula>$B1335="Arribado"</formula>
    </cfRule>
    <cfRule type="expression" dxfId="2296" priority="37554">
      <formula>$B1335="Solicitado"</formula>
    </cfRule>
    <cfRule type="expression" dxfId="2302" priority="37548">
      <formula>$B1335="Liberado"</formula>
    </cfRule>
    <cfRule type="expression" dxfId="2296" priority="37538">
      <formula>$B1335="Solicitado"</formula>
    </cfRule>
    <cfRule type="expression" dxfId="2295" priority="37539">
      <formula>$B1335="Arribado"</formula>
    </cfRule>
    <cfRule type="expression" dxfId="2299" priority="37551">
      <formula>$B1335="Cargado"</formula>
    </cfRule>
    <cfRule type="expression" dxfId="2300" priority="37550">
      <formula>$B1335="Frontera"</formula>
    </cfRule>
    <cfRule type="expression" dxfId="2301" priority="37549">
      <formula>$B1335="Descargado"</formula>
    </cfRule>
    <cfRule type="expression" dxfId="2" priority="37553">
      <formula>$B1335="Confirmado"</formula>
    </cfRule>
    <cfRule type="expression" dxfId="2298" priority="37552">
      <formula>$B1335="Cancelado"</formula>
    </cfRule>
    <cfRule type="expression" dxfId="2302" priority="37532">
      <formula>$B1335="Liberado"</formula>
    </cfRule>
    <cfRule type="expression" dxfId="2301" priority="37533">
      <formula>$B1335="Descargado"</formula>
    </cfRule>
    <cfRule type="expression" dxfId="2300" priority="37534">
      <formula>$B1335="Frontera"</formula>
    </cfRule>
    <cfRule type="expression" dxfId="2299" priority="37535">
      <formula>$B1335="Cargado"</formula>
    </cfRule>
    <cfRule type="expression" dxfId="2298" priority="37536">
      <formula>$B1335="Cancelado"</formula>
    </cfRule>
  </conditionalFormatting>
  <conditionalFormatting sqref="I1339">
    <cfRule type="expression" dxfId="2299" priority="37407">
      <formula>$B1339="Cargado"</formula>
    </cfRule>
    <cfRule type="expression" dxfId="2295" priority="37411">
      <formula>$B1339="Arribado"</formula>
    </cfRule>
    <cfRule type="expression" dxfId="2296" priority="37410">
      <formula>$B1339="Solicitado"</formula>
    </cfRule>
    <cfRule type="expression" dxfId="2301" priority="37405">
      <formula>$B1339="Descargado"</formula>
    </cfRule>
    <cfRule type="expression" dxfId="2302" priority="37404">
      <formula>$B1339="Liberado"</formula>
    </cfRule>
    <cfRule type="expression" dxfId="2" priority="37409">
      <formula>$B1339="Confirmado"</formula>
    </cfRule>
    <cfRule type="expression" dxfId="2300" priority="37406">
      <formula>$B1339="Frontera"</formula>
    </cfRule>
    <cfRule type="expression" dxfId="2298" priority="37408">
      <formula>$B1339="Cancelado"</formula>
    </cfRule>
  </conditionalFormatting>
  <conditionalFormatting sqref="I1340 I1342:I1351">
    <cfRule type="expression" dxfId="2301" priority="37389">
      <formula>$B1340="Descargado"</formula>
    </cfRule>
    <cfRule type="expression" dxfId="2300" priority="37390">
      <formula>$B1340="Frontera"</formula>
    </cfRule>
    <cfRule type="expression" dxfId="2" priority="37393">
      <formula>$B1340="Confirmado"</formula>
    </cfRule>
    <cfRule type="expression" dxfId="2296" priority="37394">
      <formula>$B1340="Solicitado"</formula>
    </cfRule>
    <cfRule type="expression" dxfId="2295" priority="37395">
      <formula>$B1340="Arribado"</formula>
    </cfRule>
    <cfRule type="expression" dxfId="2299" priority="37391">
      <formula>$B1340="Cargado"</formula>
    </cfRule>
    <cfRule type="expression" dxfId="2302" priority="37388">
      <formula>$B1340="Liberado"</formula>
    </cfRule>
    <cfRule type="expression" dxfId="2298" priority="37392">
      <formula>$B1340="Cancelado"</formula>
    </cfRule>
  </conditionalFormatting>
  <conditionalFormatting sqref="I1341">
    <cfRule type="expression" dxfId="2298" priority="37312">
      <formula>$B1341="Cancelado"</formula>
    </cfRule>
    <cfRule type="expression" dxfId="2299" priority="37311">
      <formula>$B1341="Cargado"</formula>
    </cfRule>
    <cfRule type="expression" dxfId="2" priority="37313">
      <formula>$B1341="Confirmado"</formula>
    </cfRule>
    <cfRule type="expression" dxfId="2300" priority="37310">
      <formula>$B1341="Frontera"</formula>
    </cfRule>
    <cfRule type="expression" dxfId="2295" priority="37315">
      <formula>$B1341="Arribado"</formula>
    </cfRule>
    <cfRule type="expression" dxfId="2296" priority="37314">
      <formula>$B1341="Solicitado"</formula>
    </cfRule>
    <cfRule type="expression" dxfId="2302" priority="37308">
      <formula>$B1341="Liberado"</formula>
    </cfRule>
    <cfRule type="expression" dxfId="2301" priority="37309">
      <formula>$B1341="Descargado"</formula>
    </cfRule>
  </conditionalFormatting>
  <conditionalFormatting sqref="I1352">
    <cfRule type="expression" dxfId="2302" priority="37372">
      <formula>$B1352="Liberado"</formula>
    </cfRule>
    <cfRule type="expression" dxfId="2301" priority="37373">
      <formula>$B1352="Descargado"</formula>
    </cfRule>
    <cfRule type="expression" dxfId="2296" priority="37378">
      <formula>$B1352="Solicitado"</formula>
    </cfRule>
    <cfRule type="expression" dxfId="2295" priority="37379">
      <formula>$B1352="Arribado"</formula>
    </cfRule>
    <cfRule type="expression" dxfId="2299" priority="37375">
      <formula>$B1352="Cargado"</formula>
    </cfRule>
    <cfRule type="expression" dxfId="2298" priority="37376">
      <formula>$B1352="Cancelado"</formula>
    </cfRule>
    <cfRule type="expression" dxfId="2300" priority="37374">
      <formula>$B1352="Frontera"</formula>
    </cfRule>
    <cfRule type="expression" dxfId="2" priority="37377">
      <formula>$B1352="Confirmado"</formula>
    </cfRule>
  </conditionalFormatting>
  <conditionalFormatting sqref="I1353:I1354">
    <cfRule type="expression" dxfId="2301" priority="37357">
      <formula>$B1353="Descargado"</formula>
    </cfRule>
    <cfRule type="expression" dxfId="2302" priority="37356">
      <formula>$B1353="Liberado"</formula>
    </cfRule>
    <cfRule type="expression" dxfId="2295" priority="37363">
      <formula>$B1353="Arribado"</formula>
    </cfRule>
    <cfRule type="expression" dxfId="2296" priority="37362">
      <formula>$B1353="Solicitado"</formula>
    </cfRule>
    <cfRule type="expression" dxfId="2" priority="37361">
      <formula>$B1353="Confirmado"</formula>
    </cfRule>
    <cfRule type="expression" dxfId="2298" priority="37360">
      <formula>$B1353="Cancelado"</formula>
    </cfRule>
    <cfRule type="expression" dxfId="2299" priority="37359">
      <formula>$B1353="Cargado"</formula>
    </cfRule>
    <cfRule type="expression" dxfId="2300" priority="37358">
      <formula>$B1353="Frontera"</formula>
    </cfRule>
  </conditionalFormatting>
  <conditionalFormatting sqref="I1355">
    <cfRule type="expression" dxfId="2301" priority="37325">
      <formula>$B1355="Descargado"</formula>
    </cfRule>
    <cfRule type="expression" dxfId="2295" priority="37331">
      <formula>$B1355="Arribado"</formula>
    </cfRule>
    <cfRule type="expression" dxfId="2296" priority="37330">
      <formula>$B1355="Solicitado"</formula>
    </cfRule>
    <cfRule type="expression" dxfId="2" priority="37329">
      <formula>$B1355="Confirmado"</formula>
    </cfRule>
    <cfRule type="expression" dxfId="2298" priority="37328">
      <formula>$B1355="Cancelado"</formula>
    </cfRule>
    <cfRule type="expression" dxfId="2299" priority="37327">
      <formula>$B1355="Cargado"</formula>
    </cfRule>
    <cfRule type="expression" dxfId="2300" priority="37326">
      <formula>$B1355="Frontera"</formula>
    </cfRule>
    <cfRule type="expression" dxfId="2302" priority="37324">
      <formula>$B1355="Liberado"</formula>
    </cfRule>
  </conditionalFormatting>
  <conditionalFormatting sqref="I1356">
    <cfRule type="expression" dxfId="2296" priority="37346">
      <formula>$B1356="Solicitado"</formula>
    </cfRule>
    <cfRule type="expression" dxfId="2295" priority="37347">
      <formula>$B1356="Arribado"</formula>
    </cfRule>
    <cfRule type="expression" dxfId="2301" priority="37341">
      <formula>$B1356="Descargado"</formula>
    </cfRule>
    <cfRule type="expression" dxfId="2298" priority="37344">
      <formula>$B1356="Cancelado"</formula>
    </cfRule>
    <cfRule type="expression" dxfId="2302" priority="37340">
      <formula>$B1356="Liberado"</formula>
    </cfRule>
    <cfRule type="expression" dxfId="2" priority="37345">
      <formula>$B1356="Confirmado"</formula>
    </cfRule>
    <cfRule type="expression" dxfId="2300" priority="37342">
      <formula>$B1356="Frontera"</formula>
    </cfRule>
    <cfRule type="expression" dxfId="2299" priority="37343">
      <formula>$B1356="Cargado"</formula>
    </cfRule>
  </conditionalFormatting>
  <conditionalFormatting sqref="I1357">
    <cfRule type="expression" dxfId="2302" priority="37292">
      <formula>$B1357="Liberado"</formula>
    </cfRule>
    <cfRule type="expression" dxfId="2301" priority="37293">
      <formula>$B1357="Descargado"</formula>
    </cfRule>
    <cfRule type="expression" dxfId="2300" priority="37294">
      <formula>$B1357="Frontera"</formula>
    </cfRule>
    <cfRule type="expression" dxfId="2299" priority="37295">
      <formula>$B1357="Cargado"</formula>
    </cfRule>
    <cfRule type="expression" dxfId="2" priority="37297">
      <formula>$B1357="Confirmado"</formula>
    </cfRule>
    <cfRule type="expression" dxfId="2296" priority="37298">
      <formula>$B1357="Solicitado"</formula>
    </cfRule>
    <cfRule type="expression" dxfId="2295" priority="37299">
      <formula>$B1357="Arribado"</formula>
    </cfRule>
    <cfRule type="expression" dxfId="2298" priority="37296">
      <formula>$B1357="Cancelado"</formula>
    </cfRule>
  </conditionalFormatting>
  <conditionalFormatting sqref="I1358:I1369 I1378:I1379">
    <cfRule type="expression" dxfId="2299" priority="37279">
      <formula>$B1358="Cargado"</formula>
    </cfRule>
    <cfRule type="expression" dxfId="2298" priority="37280">
      <formula>$B1358="Cancelado"</formula>
    </cfRule>
    <cfRule type="expression" dxfId="2296" priority="37282">
      <formula>$B1358="Solicitado"</formula>
    </cfRule>
    <cfRule type="expression" dxfId="2295" priority="37283">
      <formula>$B1358="Arribado"</formula>
    </cfRule>
    <cfRule type="expression" dxfId="2" priority="37281">
      <formula>$B1358="Confirmado"</formula>
    </cfRule>
    <cfRule type="expression" dxfId="2302" priority="37276">
      <formula>$B1358="Liberado"</formula>
    </cfRule>
    <cfRule type="expression" dxfId="2301" priority="37277">
      <formula>$B1358="Descargado"</formula>
    </cfRule>
    <cfRule type="expression" dxfId="2300" priority="37278">
      <formula>$B1358="Frontera"</formula>
    </cfRule>
  </conditionalFormatting>
  <conditionalFormatting sqref="I1370:I1371">
    <cfRule type="expression" dxfId="2302" priority="37244">
      <formula>$B1370="Liberado"</formula>
    </cfRule>
    <cfRule type="expression" dxfId="2295" priority="37251">
      <formula>$B1370="Arribado"</formula>
    </cfRule>
    <cfRule type="expression" dxfId="2296" priority="37250">
      <formula>$B1370="Solicitado"</formula>
    </cfRule>
    <cfRule type="expression" dxfId="2" priority="37249">
      <formula>$B1370="Confirmado"</formula>
    </cfRule>
    <cfRule type="expression" dxfId="2298" priority="37248">
      <formula>$B1370="Cancelado"</formula>
    </cfRule>
    <cfRule type="expression" dxfId="2299" priority="37247">
      <formula>$B1370="Cargado"</formula>
    </cfRule>
    <cfRule type="expression" dxfId="2300" priority="37246">
      <formula>$B1370="Frontera"</formula>
    </cfRule>
    <cfRule type="expression" dxfId="2301" priority="37245">
      <formula>$B1370="Descargado"</formula>
    </cfRule>
  </conditionalFormatting>
  <conditionalFormatting sqref="I1372">
    <cfRule type="expression" dxfId="2295" priority="37075">
      <formula>$B1372="Arribado"</formula>
    </cfRule>
    <cfRule type="expression" dxfId="2" priority="37073">
      <formula>$B1372="Confirmado"</formula>
    </cfRule>
    <cfRule type="expression" dxfId="2296" priority="37074">
      <formula>$B1372="Solicitado"</formula>
    </cfRule>
    <cfRule type="expression" dxfId="2302" priority="37068">
      <formula>$B1372="Liberado"</formula>
    </cfRule>
    <cfRule type="expression" dxfId="2301" priority="37069">
      <formula>$B1372="Descargado"</formula>
    </cfRule>
    <cfRule type="expression" dxfId="2300" priority="37070">
      <formula>$B1372="Frontera"</formula>
    </cfRule>
    <cfRule type="expression" dxfId="2299" priority="37071">
      <formula>$B1372="Cargado"</formula>
    </cfRule>
    <cfRule type="expression" dxfId="2298" priority="37072">
      <formula>$B1372="Cancelado"</formula>
    </cfRule>
  </conditionalFormatting>
  <conditionalFormatting sqref="I1373:I1374 I1377">
    <cfRule type="expression" dxfId="2296" priority="37266">
      <formula>$B1373="Solicitado"</formula>
    </cfRule>
    <cfRule type="expression" dxfId="2" priority="37265">
      <formula>$B1373="Confirmado"</formula>
    </cfRule>
    <cfRule type="expression" dxfId="2298" priority="37264">
      <formula>$B1373="Cancelado"</formula>
    </cfRule>
    <cfRule type="expression" dxfId="2299" priority="37263">
      <formula>$B1373="Cargado"</formula>
    </cfRule>
    <cfRule type="expression" dxfId="2301" priority="37261">
      <formula>$B1373="Descargado"</formula>
    </cfRule>
    <cfRule type="expression" dxfId="2302" priority="37260">
      <formula>$B1373="Liberado"</formula>
    </cfRule>
    <cfRule type="expression" dxfId="2300" priority="37262">
      <formula>$B1373="Frontera"</formula>
    </cfRule>
    <cfRule type="expression" dxfId="2295" priority="37267">
      <formula>$B1373="Arribado"</formula>
    </cfRule>
  </conditionalFormatting>
  <conditionalFormatting sqref="I1375">
    <cfRule type="expression" dxfId="2296" priority="37058">
      <formula>$B1375="Solicitado"</formula>
    </cfRule>
    <cfRule type="expression" dxfId="2302" priority="37052">
      <formula>$B1375="Liberado"</formula>
    </cfRule>
    <cfRule type="expression" dxfId="2301" priority="37053">
      <formula>$B1375="Descargado"</formula>
    </cfRule>
    <cfRule type="expression" dxfId="2300" priority="37054">
      <formula>$B1375="Frontera"</formula>
    </cfRule>
    <cfRule type="expression" dxfId="2299" priority="37055">
      <formula>$B1375="Cargado"</formula>
    </cfRule>
    <cfRule type="expression" dxfId="2298" priority="37056">
      <formula>$B1375="Cancelado"</formula>
    </cfRule>
    <cfRule type="expression" dxfId="2" priority="37057">
      <formula>$B1375="Confirmado"</formula>
    </cfRule>
    <cfRule type="expression" dxfId="2295" priority="37059">
      <formula>$B1375="Arribado"</formula>
    </cfRule>
  </conditionalFormatting>
  <conditionalFormatting sqref="I1376">
    <cfRule type="expression" dxfId="2300" priority="37094">
      <formula>$B1376="Frontera"</formula>
    </cfRule>
    <cfRule type="expression" dxfId="2" priority="37097">
      <formula>$B1376="Confirmado"</formula>
    </cfRule>
    <cfRule type="expression" dxfId="2298" priority="37096">
      <formula>$B1376="Cancelado"</formula>
    </cfRule>
    <cfRule type="expression" dxfId="2299" priority="37095">
      <formula>$B1376="Cargado"</formula>
    </cfRule>
    <cfRule type="expression" dxfId="2296" priority="37098">
      <formula>$B1376="Solicitado"</formula>
    </cfRule>
    <cfRule type="expression" dxfId="2302" priority="37092">
      <formula>$B1376="Liberado"</formula>
    </cfRule>
    <cfRule type="expression" dxfId="2301" priority="37093">
      <formula>$B1376="Descargado"</formula>
    </cfRule>
    <cfRule type="expression" dxfId="2295" priority="37099">
      <formula>$B1376="Arribado"</formula>
    </cfRule>
  </conditionalFormatting>
  <conditionalFormatting sqref="I1380">
    <cfRule type="expression" dxfId="2295" priority="37043">
      <formula>$B1380="Arribado"</formula>
    </cfRule>
    <cfRule type="expression" dxfId="2296" priority="37042">
      <formula>$B1380="Solicitado"</formula>
    </cfRule>
    <cfRule type="expression" dxfId="2" priority="37041">
      <formula>$B1380="Confirmado"</formula>
    </cfRule>
    <cfRule type="expression" dxfId="2298" priority="37040">
      <formula>$B1380="Cancelado"</formula>
    </cfRule>
    <cfRule type="expression" dxfId="2299" priority="37039">
      <formula>$B1380="Cargado"</formula>
    </cfRule>
    <cfRule type="expression" dxfId="2300" priority="37038">
      <formula>$B1380="Frontera"</formula>
    </cfRule>
    <cfRule type="expression" dxfId="2301" priority="37037">
      <formula>$B1380="Descargado"</formula>
    </cfRule>
    <cfRule type="expression" dxfId="2302" priority="37036">
      <formula>$B1380="Liberado"</formula>
    </cfRule>
  </conditionalFormatting>
  <conditionalFormatting sqref="I1381 I1384:I1393">
    <cfRule type="expression" dxfId="2299" priority="36991">
      <formula>$B1381="Cargado"</formula>
    </cfRule>
    <cfRule type="expression" dxfId="2298" priority="36992">
      <formula>$B1381="Cancelado"</formula>
    </cfRule>
    <cfRule type="expression" dxfId="2" priority="36993">
      <formula>$B1381="Confirmado"</formula>
    </cfRule>
    <cfRule type="expression" dxfId="2300" priority="36990">
      <formula>$B1381="Frontera"</formula>
    </cfRule>
    <cfRule type="expression" dxfId="2301" priority="36989">
      <formula>$B1381="Descargado"</formula>
    </cfRule>
    <cfRule type="expression" dxfId="2302" priority="36988">
      <formula>$B1381="Liberado"</formula>
    </cfRule>
    <cfRule type="expression" dxfId="2295" priority="36995">
      <formula>$B1381="Arribado"</formula>
    </cfRule>
    <cfRule type="expression" dxfId="2296" priority="36994">
      <formula>$B1381="Solicitado"</formula>
    </cfRule>
  </conditionalFormatting>
  <conditionalFormatting sqref="I1382:I1383">
    <cfRule type="expression" dxfId="2" priority="36873">
      <formula>$B1382="Confirmado"</formula>
    </cfRule>
    <cfRule type="expression" dxfId="2300" priority="36870">
      <formula>$B1382="Frontera"</formula>
    </cfRule>
    <cfRule type="expression" dxfId="2296" priority="36874">
      <formula>$B1382="Solicitado"</formula>
    </cfRule>
    <cfRule type="expression" dxfId="2295" priority="36875">
      <formula>$B1382="Arribado"</formula>
    </cfRule>
    <cfRule type="expression" dxfId="2301" priority="36869">
      <formula>$B1382="Descargado"</formula>
    </cfRule>
    <cfRule type="expression" dxfId="2299" priority="36871">
      <formula>$B1382="Cargado"</formula>
    </cfRule>
    <cfRule type="expression" dxfId="2302" priority="36868">
      <formula>$B1382="Liberado"</formula>
    </cfRule>
    <cfRule type="expression" dxfId="2298" priority="36872">
      <formula>$B1382="Cancelado"</formula>
    </cfRule>
  </conditionalFormatting>
  <conditionalFormatting sqref="I1394">
    <cfRule type="expression" dxfId="2302" priority="36964">
      <formula>$B1394="Liberado"</formula>
    </cfRule>
    <cfRule type="expression" dxfId="2301" priority="36965">
      <formula>$B1394="Descargado"</formula>
    </cfRule>
    <cfRule type="expression" dxfId="2296" priority="36970">
      <formula>$B1394="Solicitado"</formula>
    </cfRule>
    <cfRule type="expression" dxfId="2295" priority="36971">
      <formula>$B1394="Arribado"</formula>
    </cfRule>
    <cfRule type="expression" dxfId="2" priority="36969">
      <formula>$B1394="Confirmado"</formula>
    </cfRule>
    <cfRule type="expression" dxfId="2298" priority="36968">
      <formula>$B1394="Cancelado"</formula>
    </cfRule>
    <cfRule type="expression" dxfId="2299" priority="36967">
      <formula>$B1394="Cargado"</formula>
    </cfRule>
    <cfRule type="expression" dxfId="2300" priority="36966">
      <formula>$B1394="Frontera"</formula>
    </cfRule>
  </conditionalFormatting>
  <conditionalFormatting sqref="I1395">
    <cfRule type="expression" dxfId="2298" priority="36952">
      <formula>$B1395="Cancelado"</formula>
    </cfRule>
    <cfRule type="expression" dxfId="2296" priority="36954">
      <formula>$B1395="Solicitado"</formula>
    </cfRule>
    <cfRule type="expression" dxfId="2295" priority="36955">
      <formula>$B1395="Arribado"</formula>
    </cfRule>
    <cfRule type="expression" dxfId="2" priority="36953">
      <formula>$B1395="Confirmado"</formula>
    </cfRule>
    <cfRule type="expression" dxfId="2301" priority="36949">
      <formula>$B1395="Descargado"</formula>
    </cfRule>
    <cfRule type="expression" dxfId="2300" priority="36950">
      <formula>$B1395="Frontera"</formula>
    </cfRule>
    <cfRule type="expression" dxfId="2299" priority="36951">
      <formula>$B1395="Cargado"</formula>
    </cfRule>
    <cfRule type="expression" dxfId="2302" priority="36948">
      <formula>$B1395="Liberado"</formula>
    </cfRule>
  </conditionalFormatting>
  <conditionalFormatting sqref="I1396">
    <cfRule type="expression" dxfId="2301" priority="36933">
      <formula>$B1396="Descargado"</formula>
    </cfRule>
    <cfRule type="expression" dxfId="2300" priority="36934">
      <formula>$B1396="Frontera"</formula>
    </cfRule>
    <cfRule type="expression" dxfId="2298" priority="36936">
      <formula>$B1396="Cancelado"</formula>
    </cfRule>
    <cfRule type="expression" dxfId="2302" priority="36932">
      <formula>$B1396="Liberado"</formula>
    </cfRule>
    <cfRule type="expression" dxfId="2" priority="36937">
      <formula>$B1396="Confirmado"</formula>
    </cfRule>
    <cfRule type="expression" dxfId="2299" priority="36935">
      <formula>$B1396="Cargado"</formula>
    </cfRule>
    <cfRule type="expression" dxfId="2296" priority="36938">
      <formula>$B1396="Solicitado"</formula>
    </cfRule>
    <cfRule type="expression" dxfId="2295" priority="36939">
      <formula>$B1396="Arribado"</formula>
    </cfRule>
  </conditionalFormatting>
  <conditionalFormatting sqref="I1397">
    <cfRule type="expression" dxfId="2302" priority="36844">
      <formula>$B1397="Liberado"</formula>
    </cfRule>
    <cfRule type="expression" dxfId="2301" priority="36845">
      <formula>$B1397="Descargado"</formula>
    </cfRule>
    <cfRule type="expression" dxfId="2300" priority="36846">
      <formula>$B1397="Frontera"</formula>
    </cfRule>
    <cfRule type="expression" dxfId="2299" priority="36847">
      <formula>$B1397="Cargado"</formula>
    </cfRule>
    <cfRule type="expression" dxfId="2298" priority="36848">
      <formula>$B1397="Cancelado"</formula>
    </cfRule>
    <cfRule type="expression" dxfId="2" priority="36849">
      <formula>$B1397="Confirmado"</formula>
    </cfRule>
    <cfRule type="expression" dxfId="2296" priority="36850">
      <formula>$B1397="Solicitado"</formula>
    </cfRule>
    <cfRule type="expression" dxfId="2295" priority="36851">
      <formula>$B1397="Arribado"</formula>
    </cfRule>
  </conditionalFormatting>
  <conditionalFormatting sqref="I1398">
    <cfRule type="expression" dxfId="2296" priority="36922">
      <formula>$B1398="Solicitado"</formula>
    </cfRule>
    <cfRule type="expression" dxfId="2298" priority="36920">
      <formula>$B1398="Cancelado"</formula>
    </cfRule>
    <cfRule type="expression" dxfId="2" priority="36921">
      <formula>$B1398="Confirmado"</formula>
    </cfRule>
    <cfRule type="expression" dxfId="2295" priority="36923">
      <formula>$B1398="Arribado"</formula>
    </cfRule>
    <cfRule type="expression" dxfId="2300" priority="36918">
      <formula>$B1398="Frontera"</formula>
    </cfRule>
    <cfRule type="expression" dxfId="2301" priority="36917">
      <formula>$B1398="Descargado"</formula>
    </cfRule>
    <cfRule type="expression" dxfId="2302" priority="36916">
      <formula>$B1398="Liberado"</formula>
    </cfRule>
    <cfRule type="expression" dxfId="2299" priority="36919">
      <formula>$B1398="Cargado"</formula>
    </cfRule>
  </conditionalFormatting>
  <conditionalFormatting sqref="I1399:I1400">
    <cfRule type="expression" dxfId="2299" priority="36903">
      <formula>$B1399="Cargado"</formula>
    </cfRule>
    <cfRule type="expression" dxfId="2298" priority="36904">
      <formula>$B1399="Cancelado"</formula>
    </cfRule>
    <cfRule type="expression" dxfId="2" priority="36905">
      <formula>$B1399="Confirmado"</formula>
    </cfRule>
    <cfRule type="expression" dxfId="2296" priority="36906">
      <formula>$B1399="Solicitado"</formula>
    </cfRule>
    <cfRule type="expression" dxfId="2295" priority="36907">
      <formula>$B1399="Arribado"</formula>
    </cfRule>
    <cfRule type="expression" dxfId="2302" priority="36900">
      <formula>$B1399="Liberado"</formula>
    </cfRule>
    <cfRule type="expression" dxfId="2301" priority="36901">
      <formula>$B1399="Descargado"</formula>
    </cfRule>
    <cfRule type="expression" dxfId="2300" priority="36902">
      <formula>$B1399="Frontera"</formula>
    </cfRule>
  </conditionalFormatting>
  <conditionalFormatting sqref="I1401">
    <cfRule type="expression" dxfId="2296" priority="36826">
      <formula>$B1401="Solicitado"</formula>
    </cfRule>
    <cfRule type="expression" dxfId="2295" priority="36827">
      <formula>$B1401="Arribado"</formula>
    </cfRule>
    <cfRule type="expression" dxfId="2302" priority="36820">
      <formula>$B1401="Liberado"</formula>
    </cfRule>
    <cfRule type="expression" dxfId="2301" priority="36821">
      <formula>$B1401="Descargado"</formula>
    </cfRule>
    <cfRule type="expression" dxfId="2300" priority="36822">
      <formula>$B1401="Frontera"</formula>
    </cfRule>
    <cfRule type="expression" dxfId="2299" priority="36823">
      <formula>$B1401="Cargado"</formula>
    </cfRule>
    <cfRule type="expression" dxfId="2298" priority="36824">
      <formula>$B1401="Cancelado"</formula>
    </cfRule>
    <cfRule type="expression" dxfId="2" priority="36825">
      <formula>$B1401="Confirmado"</formula>
    </cfRule>
  </conditionalFormatting>
  <conditionalFormatting sqref="I1402:I1414">
    <cfRule type="expression" dxfId="2298" priority="36776">
      <formula>$B1402="Cancelado"</formula>
    </cfRule>
    <cfRule type="expression" dxfId="2295" priority="36779">
      <formula>$B1402="Arribado"</formula>
    </cfRule>
    <cfRule type="expression" dxfId="2296" priority="36778">
      <formula>$B1402="Solicitado"</formula>
    </cfRule>
    <cfRule type="expression" dxfId="2302" priority="36772">
      <formula>$B1402="Liberado"</formula>
    </cfRule>
    <cfRule type="expression" dxfId="2301" priority="36773">
      <formula>$B1402="Descargado"</formula>
    </cfRule>
    <cfRule type="expression" dxfId="2300" priority="36774">
      <formula>$B1402="Frontera"</formula>
    </cfRule>
    <cfRule type="expression" dxfId="2299" priority="36775">
      <formula>$B1402="Cargado"</formula>
    </cfRule>
    <cfRule type="expression" dxfId="2" priority="36777">
      <formula>$B1402="Confirmado"</formula>
    </cfRule>
  </conditionalFormatting>
  <conditionalFormatting sqref="I1415:I1416">
    <cfRule type="expression" dxfId="2296" priority="36754">
      <formula>$B1415="Solicitado"</formula>
    </cfRule>
    <cfRule type="expression" dxfId="2302" priority="36748">
      <formula>$B1415="Liberado"</formula>
    </cfRule>
    <cfRule type="expression" dxfId="2300" priority="36750">
      <formula>$B1415="Frontera"</formula>
    </cfRule>
    <cfRule type="expression" dxfId="2301" priority="36749">
      <formula>$B1415="Descargado"</formula>
    </cfRule>
    <cfRule type="expression" dxfId="2299" priority="36751">
      <formula>$B1415="Cargado"</formula>
    </cfRule>
    <cfRule type="expression" dxfId="2298" priority="36752">
      <formula>$B1415="Cancelado"</formula>
    </cfRule>
    <cfRule type="expression" dxfId="2" priority="36753">
      <formula>$B1415="Confirmado"</formula>
    </cfRule>
    <cfRule type="expression" dxfId="2295" priority="36755">
      <formula>$B1415="Arribado"</formula>
    </cfRule>
  </conditionalFormatting>
  <conditionalFormatting sqref="I1417:I1418">
    <cfRule type="expression" dxfId="2302" priority="36732">
      <formula>$B1417="Liberado"</formula>
    </cfRule>
    <cfRule type="expression" dxfId="2295" priority="36739">
      <formula>$B1417="Arribado"</formula>
    </cfRule>
    <cfRule type="expression" dxfId="2296" priority="36738">
      <formula>$B1417="Solicitado"</formula>
    </cfRule>
    <cfRule type="expression" dxfId="2" priority="36737">
      <formula>$B1417="Confirmado"</formula>
    </cfRule>
    <cfRule type="expression" dxfId="2298" priority="36736">
      <formula>$B1417="Cancelado"</formula>
    </cfRule>
    <cfRule type="expression" dxfId="2299" priority="36735">
      <formula>$B1417="Cargado"</formula>
    </cfRule>
    <cfRule type="expression" dxfId="2300" priority="36734">
      <formula>$B1417="Frontera"</formula>
    </cfRule>
    <cfRule type="expression" dxfId="2301" priority="36733">
      <formula>$B1417="Descargado"</formula>
    </cfRule>
  </conditionalFormatting>
  <conditionalFormatting sqref="I1419">
    <cfRule type="expression" dxfId="2299" priority="36711">
      <formula>$B1419="Cargado"</formula>
    </cfRule>
    <cfRule type="expression" dxfId="2302" priority="36708">
      <formula>$B1419="Liberado"</formula>
    </cfRule>
    <cfRule type="expression" dxfId="2300" priority="36710">
      <formula>$B1419="Frontera"</formula>
    </cfRule>
    <cfRule type="expression" dxfId="2" priority="36713">
      <formula>$B1419="Confirmado"</formula>
    </cfRule>
    <cfRule type="expression" dxfId="2298" priority="36712">
      <formula>$B1419="Cancelado"</formula>
    </cfRule>
    <cfRule type="expression" dxfId="2295" priority="36715">
      <formula>$B1419="Arribado"</formula>
    </cfRule>
    <cfRule type="expression" dxfId="2296" priority="36714">
      <formula>$B1419="Solicitado"</formula>
    </cfRule>
    <cfRule type="expression" dxfId="2301" priority="36709">
      <formula>$B1419="Descargado"</formula>
    </cfRule>
  </conditionalFormatting>
  <conditionalFormatting sqref="I1420:I1422 I1424:I1426 I1428 I1433:I1448">
    <cfRule type="expression" dxfId="2296" priority="36666">
      <formula>$B1420="Solicitado"</formula>
    </cfRule>
    <cfRule type="expression" dxfId="2" priority="36665">
      <formula>$B1420="Confirmado"</formula>
    </cfRule>
    <cfRule type="expression" dxfId="2295" priority="36667">
      <formula>$B1420="Arribado"</formula>
    </cfRule>
    <cfRule type="expression" dxfId="2299" priority="36663">
      <formula>$B1420="Cargado"</formula>
    </cfRule>
    <cfRule type="expression" dxfId="2302" priority="36660">
      <formula>$B1420="Liberado"</formula>
    </cfRule>
    <cfRule type="expression" dxfId="2298" priority="36664">
      <formula>$B1420="Cancelado"</formula>
    </cfRule>
    <cfRule type="expression" dxfId="2300" priority="36662">
      <formula>$B1420="Frontera"</formula>
    </cfRule>
    <cfRule type="expression" dxfId="2301" priority="36661">
      <formula>$B1420="Descargado"</formula>
    </cfRule>
  </conditionalFormatting>
  <conditionalFormatting sqref="I1423">
    <cfRule type="expression" dxfId="2295" priority="36643">
      <formula>$B1423="Arribado"</formula>
    </cfRule>
    <cfRule type="expression" dxfId="2296" priority="36642">
      <formula>$B1423="Solicitado"</formula>
    </cfRule>
    <cfRule type="expression" dxfId="2" priority="36641">
      <formula>$B1423="Confirmado"</formula>
    </cfRule>
    <cfRule type="expression" dxfId="2298" priority="36640">
      <formula>$B1423="Cancelado"</formula>
    </cfRule>
    <cfRule type="expression" dxfId="2299" priority="36639">
      <formula>$B1423="Cargado"</formula>
    </cfRule>
    <cfRule type="expression" dxfId="2302" priority="36636">
      <formula>$B1423="Liberado"</formula>
    </cfRule>
    <cfRule type="expression" dxfId="2300" priority="36638">
      <formula>$B1423="Frontera"</formula>
    </cfRule>
    <cfRule type="expression" dxfId="2301" priority="36637">
      <formula>$B1423="Descargado"</formula>
    </cfRule>
  </conditionalFormatting>
  <conditionalFormatting sqref="I1427">
    <cfRule type="expression" dxfId="2300" priority="36614">
      <formula>$B1427="Frontera"</formula>
    </cfRule>
    <cfRule type="expression" dxfId="2299" priority="36615">
      <formula>$B1427="Cargado"</formula>
    </cfRule>
    <cfRule type="expression" dxfId="2301" priority="36613">
      <formula>$B1427="Descargado"</formula>
    </cfRule>
    <cfRule type="expression" dxfId="2298" priority="36616">
      <formula>$B1427="Cancelado"</formula>
    </cfRule>
    <cfRule type="expression" dxfId="2302" priority="36612">
      <formula>$B1427="Liberado"</formula>
    </cfRule>
    <cfRule type="expression" dxfId="2" priority="36617">
      <formula>$B1427="Confirmado"</formula>
    </cfRule>
    <cfRule type="expression" dxfId="2296" priority="36618">
      <formula>$B1427="Solicitado"</formula>
    </cfRule>
    <cfRule type="expression" dxfId="2295" priority="36619">
      <formula>$B1427="Arribado"</formula>
    </cfRule>
  </conditionalFormatting>
  <conditionalFormatting sqref="I1429">
    <cfRule type="expression" dxfId="2295" priority="36595">
      <formula>$B1429="Arribado"</formula>
    </cfRule>
    <cfRule type="expression" dxfId="2296" priority="36594">
      <formula>$B1429="Solicitado"</formula>
    </cfRule>
    <cfRule type="expression" dxfId="2302" priority="36588">
      <formula>$B1429="Liberado"</formula>
    </cfRule>
    <cfRule type="expression" dxfId="2298" priority="36592">
      <formula>$B1429="Cancelado"</formula>
    </cfRule>
    <cfRule type="expression" dxfId="2299" priority="36591">
      <formula>$B1429="Cargado"</formula>
    </cfRule>
    <cfRule type="expression" dxfId="2300" priority="36590">
      <formula>$B1429="Frontera"</formula>
    </cfRule>
    <cfRule type="expression" dxfId="2301" priority="36589">
      <formula>$B1429="Descargado"</formula>
    </cfRule>
    <cfRule type="expression" dxfId="2" priority="36593">
      <formula>$B1429="Confirmado"</formula>
    </cfRule>
  </conditionalFormatting>
  <conditionalFormatting sqref="I1430">
    <cfRule type="expression" dxfId="2295" priority="36523">
      <formula>$B1430="Arribado"</formula>
    </cfRule>
    <cfRule type="expression" dxfId="2" priority="36521">
      <formula>$B1430="Confirmado"</formula>
    </cfRule>
    <cfRule type="expression" dxfId="2296" priority="36522">
      <formula>$B1430="Solicitado"</formula>
    </cfRule>
    <cfRule type="expression" dxfId="2301" priority="36517">
      <formula>$B1430="Descargado"</formula>
    </cfRule>
    <cfRule type="expression" dxfId="2299" priority="36519">
      <formula>$B1430="Cargado"</formula>
    </cfRule>
    <cfRule type="expression" dxfId="2302" priority="36516">
      <formula>$B1430="Liberado"</formula>
    </cfRule>
    <cfRule type="expression" dxfId="2300" priority="36518">
      <formula>$B1430="Frontera"</formula>
    </cfRule>
    <cfRule type="expression" dxfId="2298" priority="36520">
      <formula>$B1430="Cancelado"</formula>
    </cfRule>
  </conditionalFormatting>
  <conditionalFormatting sqref="I1431:I1432">
    <cfRule type="expression" dxfId="2300" priority="36494">
      <formula>$B1431="Frontera"</formula>
    </cfRule>
    <cfRule type="expression" dxfId="2302" priority="36492">
      <formula>$B1431="Liberado"</formula>
    </cfRule>
    <cfRule type="expression" dxfId="2301" priority="36493">
      <formula>$B1431="Descargado"</formula>
    </cfRule>
    <cfRule type="expression" dxfId="2299" priority="36495">
      <formula>$B1431="Cargado"</formula>
    </cfRule>
    <cfRule type="expression" dxfId="2298" priority="36496">
      <formula>$B1431="Cancelado"</formula>
    </cfRule>
    <cfRule type="expression" dxfId="2" priority="36497">
      <formula>$B1431="Confirmado"</formula>
    </cfRule>
    <cfRule type="expression" dxfId="2296" priority="36498">
      <formula>$B1431="Solicitado"</formula>
    </cfRule>
    <cfRule type="expression" dxfId="2295" priority="36499">
      <formula>$B1431="Arribado"</formula>
    </cfRule>
  </conditionalFormatting>
  <conditionalFormatting sqref="I1449">
    <cfRule type="expression" dxfId="2301" priority="36565">
      <formula>$B1449="Descargado"</formula>
    </cfRule>
    <cfRule type="expression" dxfId="2302" priority="36564">
      <formula>$B1449="Liberado"</formula>
    </cfRule>
    <cfRule type="expression" dxfId="2295" priority="36571">
      <formula>$B1449="Arribado"</formula>
    </cfRule>
    <cfRule type="expression" dxfId="2299" priority="36567">
      <formula>$B1449="Cargado"</formula>
    </cfRule>
    <cfRule type="expression" dxfId="2298" priority="36568">
      <formula>$B1449="Cancelado"</formula>
    </cfRule>
    <cfRule type="expression" dxfId="2296" priority="36570">
      <formula>$B1449="Solicitado"</formula>
    </cfRule>
    <cfRule type="expression" dxfId="2300" priority="36566">
      <formula>$B1449="Frontera"</formula>
    </cfRule>
    <cfRule type="expression" dxfId="2" priority="36569">
      <formula>$B1449="Confirmado"</formula>
    </cfRule>
  </conditionalFormatting>
  <conditionalFormatting sqref="I1450">
    <cfRule type="expression" dxfId="2302" priority="36540">
      <formula>$B1450="Liberado"</formula>
    </cfRule>
    <cfRule type="expression" dxfId="2296" priority="36546">
      <formula>$B1450="Solicitado"</formula>
    </cfRule>
    <cfRule type="expression" dxfId="2" priority="36545">
      <formula>$B1450="Confirmado"</formula>
    </cfRule>
    <cfRule type="expression" dxfId="2298" priority="36544">
      <formula>$B1450="Cancelado"</formula>
    </cfRule>
    <cfRule type="expression" dxfId="2299" priority="36543">
      <formula>$B1450="Cargado"</formula>
    </cfRule>
    <cfRule type="expression" dxfId="2300" priority="36542">
      <formula>$B1450="Frontera"</formula>
    </cfRule>
    <cfRule type="expression" dxfId="2301" priority="36541">
      <formula>$B1450="Descargado"</formula>
    </cfRule>
    <cfRule type="expression" dxfId="2295" priority="36547">
      <formula>$B1450="Arribado"</formula>
    </cfRule>
  </conditionalFormatting>
  <conditionalFormatting sqref="I1451">
    <cfRule type="expression" dxfId="2" priority="36473">
      <formula>$B1451="Confirmado"</formula>
    </cfRule>
    <cfRule type="expression" dxfId="2300" priority="36470">
      <formula>$B1451="Frontera"</formula>
    </cfRule>
    <cfRule type="expression" dxfId="2296" priority="36474">
      <formula>$B1451="Solicitado"</formula>
    </cfRule>
    <cfRule type="expression" dxfId="2301" priority="36469">
      <formula>$B1451="Descargado"</formula>
    </cfRule>
    <cfRule type="expression" dxfId="2295" priority="36475">
      <formula>$B1451="Arribado"</formula>
    </cfRule>
    <cfRule type="expression" dxfId="2302" priority="36468">
      <formula>$B1451="Liberado"</formula>
    </cfRule>
    <cfRule type="expression" dxfId="2299" priority="36471">
      <formula>$B1451="Cargado"</formula>
    </cfRule>
    <cfRule type="expression" dxfId="2298" priority="36472">
      <formula>$B1451="Cancelado"</formula>
    </cfRule>
  </conditionalFormatting>
  <conditionalFormatting sqref="I1452">
    <cfRule type="expression" dxfId="2302" priority="36348">
      <formula>$B1452="Liberado"</formula>
    </cfRule>
    <cfRule type="expression" dxfId="2301" priority="36349">
      <formula>$B1452="Descargado"</formula>
    </cfRule>
    <cfRule type="expression" dxfId="2299" priority="36351">
      <formula>$B1452="Cargado"</formula>
    </cfRule>
    <cfRule type="expression" dxfId="2298" priority="36352">
      <formula>$B1452="Cancelado"</formula>
    </cfRule>
    <cfRule type="expression" dxfId="2295" priority="36355">
      <formula>$B1452="Arribado"</formula>
    </cfRule>
    <cfRule type="expression" dxfId="2296" priority="36354">
      <formula>$B1452="Solicitado"</formula>
    </cfRule>
    <cfRule type="expression" dxfId="2" priority="36353">
      <formula>$B1452="Confirmado"</formula>
    </cfRule>
    <cfRule type="expression" dxfId="2300" priority="36350">
      <formula>$B1452="Frontera"</formula>
    </cfRule>
  </conditionalFormatting>
  <conditionalFormatting sqref="I1453">
    <cfRule type="expression" dxfId="2295" priority="36427">
      <formula>$B1453="Arribado"</formula>
    </cfRule>
    <cfRule type="expression" dxfId="2301" priority="36421">
      <formula>$B1453="Descargado"</formula>
    </cfRule>
    <cfRule type="expression" dxfId="2300" priority="36422">
      <formula>$B1453="Frontera"</formula>
    </cfRule>
    <cfRule type="expression" dxfId="2" priority="36425">
      <formula>$B1453="Confirmado"</formula>
    </cfRule>
    <cfRule type="expression" dxfId="2296" priority="36426">
      <formula>$B1453="Solicitado"</formula>
    </cfRule>
    <cfRule type="expression" dxfId="2299" priority="36423">
      <formula>$B1453="Cargado"</formula>
    </cfRule>
    <cfRule type="expression" dxfId="2298" priority="36424">
      <formula>$B1453="Cancelado"</formula>
    </cfRule>
    <cfRule type="expression" dxfId="2302" priority="36420">
      <formula>$B1453="Liberado"</formula>
    </cfRule>
  </conditionalFormatting>
  <conditionalFormatting sqref="I1458">
    <cfRule type="expression" dxfId="2296" priority="36330">
      <formula>$B1458="Solicitado"</formula>
    </cfRule>
    <cfRule type="expression" dxfId="2300" priority="36326">
      <formula>$B1458="Frontera"</formula>
    </cfRule>
    <cfRule type="expression" dxfId="2302" priority="36324">
      <formula>$B1458="Liberado"</formula>
    </cfRule>
    <cfRule type="expression" dxfId="2301" priority="36325">
      <formula>$B1458="Descargado"</formula>
    </cfRule>
    <cfRule type="expression" dxfId="2295" priority="36331">
      <formula>$B1458="Arribado"</formula>
    </cfRule>
    <cfRule type="expression" dxfId="2299" priority="36327">
      <formula>$B1458="Cargado"</formula>
    </cfRule>
    <cfRule type="expression" dxfId="2298" priority="36328">
      <formula>$B1458="Cancelado"</formula>
    </cfRule>
    <cfRule type="expression" dxfId="2" priority="36329">
      <formula>$B1458="Confirmado"</formula>
    </cfRule>
  </conditionalFormatting>
  <conditionalFormatting sqref="I1459">
    <cfRule type="expression" dxfId="2296" priority="36162">
      <formula>$B1459="Solicitado"</formula>
    </cfRule>
    <cfRule type="expression" dxfId="2301" priority="36157">
      <formula>$B1459="Descargado"</formula>
    </cfRule>
    <cfRule type="expression" dxfId="2300" priority="36158">
      <formula>$B1459="Frontera"</formula>
    </cfRule>
    <cfRule type="expression" dxfId="2299" priority="36159">
      <formula>$B1459="Cargado"</formula>
    </cfRule>
    <cfRule type="expression" dxfId="2298" priority="36160">
      <formula>$B1459="Cancelado"</formula>
    </cfRule>
    <cfRule type="expression" dxfId="2" priority="36161">
      <formula>$B1459="Confirmado"</formula>
    </cfRule>
    <cfRule type="expression" dxfId="2302" priority="36156">
      <formula>$B1459="Liberado"</formula>
    </cfRule>
    <cfRule type="expression" dxfId="2295" priority="36163">
      <formula>$B1459="Arribado"</formula>
    </cfRule>
  </conditionalFormatting>
  <conditionalFormatting sqref="I1460">
    <cfRule type="expression" dxfId="2296" priority="36186">
      <formula>$B1460="Solicitado"</formula>
    </cfRule>
    <cfRule type="expression" dxfId="2" priority="36185">
      <formula>$B1460="Confirmado"</formula>
    </cfRule>
    <cfRule type="expression" dxfId="2298" priority="36184">
      <formula>$B1460="Cancelado"</formula>
    </cfRule>
    <cfRule type="expression" dxfId="2299" priority="36183">
      <formula>$B1460="Cargado"</formula>
    </cfRule>
    <cfRule type="expression" dxfId="2300" priority="36182">
      <formula>$B1460="Frontera"</formula>
    </cfRule>
    <cfRule type="expression" dxfId="2301" priority="36181">
      <formula>$B1460="Descargado"</formula>
    </cfRule>
    <cfRule type="expression" dxfId="2302" priority="36180">
      <formula>$B1460="Liberado"</formula>
    </cfRule>
    <cfRule type="expression" dxfId="2295" priority="36187">
      <formula>$B1460="Arribado"</formula>
    </cfRule>
  </conditionalFormatting>
  <conditionalFormatting sqref="I1461">
    <cfRule type="expression" dxfId="2298" priority="36256">
      <formula>$B1461="Cancelado"</formula>
    </cfRule>
    <cfRule type="expression" dxfId="2" priority="36257">
      <formula>$B1461="Confirmado"</formula>
    </cfRule>
    <cfRule type="expression" dxfId="2299" priority="36255">
      <formula>$B1461="Cargado"</formula>
    </cfRule>
    <cfRule type="expression" dxfId="2296" priority="36258">
      <formula>$B1461="Solicitado"</formula>
    </cfRule>
    <cfRule type="expression" dxfId="2295" priority="36259">
      <formula>$B1461="Arribado"</formula>
    </cfRule>
    <cfRule type="expression" dxfId="2300" priority="36254">
      <formula>$B1461="Frontera"</formula>
    </cfRule>
    <cfRule type="expression" dxfId="2301" priority="36253">
      <formula>$B1461="Descargado"</formula>
    </cfRule>
    <cfRule type="expression" dxfId="2302" priority="36252">
      <formula>$B1461="Liberado"</formula>
    </cfRule>
  </conditionalFormatting>
  <conditionalFormatting sqref="I1462">
    <cfRule type="expression" dxfId="2299" priority="36207">
      <formula>$B1462="Cargado"</formula>
    </cfRule>
    <cfRule type="expression" dxfId="2300" priority="36206">
      <formula>$B1462="Frontera"</formula>
    </cfRule>
    <cfRule type="expression" dxfId="2301" priority="36205">
      <formula>$B1462="Descargado"</formula>
    </cfRule>
    <cfRule type="expression" dxfId="2296" priority="36210">
      <formula>$B1462="Solicitado"</formula>
    </cfRule>
    <cfRule type="expression" dxfId="2302" priority="36204">
      <formula>$B1462="Liberado"</formula>
    </cfRule>
    <cfRule type="expression" dxfId="2295" priority="36211">
      <formula>$B1462="Arribado"</formula>
    </cfRule>
    <cfRule type="expression" dxfId="2" priority="36209">
      <formula>$B1462="Confirmado"</formula>
    </cfRule>
    <cfRule type="expression" dxfId="2298" priority="36208">
      <formula>$B1462="Cancelado"</formula>
    </cfRule>
  </conditionalFormatting>
  <conditionalFormatting sqref="I1465">
    <cfRule type="expression" dxfId="2296" priority="36282">
      <formula>$B1465="Solicitado"</formula>
    </cfRule>
    <cfRule type="expression" dxfId="2302" priority="36276">
      <formula>$B1465="Liberado"</formula>
    </cfRule>
    <cfRule type="expression" dxfId="2301" priority="36277">
      <formula>$B1465="Descargado"</formula>
    </cfRule>
    <cfRule type="expression" dxfId="2300" priority="36278">
      <formula>$B1465="Frontera"</formula>
    </cfRule>
    <cfRule type="expression" dxfId="2299" priority="36279">
      <formula>$B1465="Cargado"</formula>
    </cfRule>
    <cfRule type="expression" dxfId="2298" priority="36280">
      <formula>$B1465="Cancelado"</formula>
    </cfRule>
    <cfRule type="expression" dxfId="2" priority="36281">
      <formula>$B1465="Confirmado"</formula>
    </cfRule>
    <cfRule type="expression" dxfId="2295" priority="36283">
      <formula>$B1465="Arribado"</formula>
    </cfRule>
  </conditionalFormatting>
  <conditionalFormatting sqref="I1466:I1467 I1470:I1471">
    <cfRule type="expression" dxfId="2302" priority="36396">
      <formula>$B1466="Liberado"</formula>
    </cfRule>
    <cfRule type="expression" dxfId="2301" priority="36397">
      <formula>$B1466="Descargado"</formula>
    </cfRule>
    <cfRule type="expression" dxfId="2300" priority="36398">
      <formula>$B1466="Frontera"</formula>
    </cfRule>
    <cfRule type="expression" dxfId="2298" priority="36400">
      <formula>$B1466="Cancelado"</formula>
    </cfRule>
    <cfRule type="expression" dxfId="2" priority="36401">
      <formula>$B1466="Confirmado"</formula>
    </cfRule>
    <cfRule type="expression" dxfId="2296" priority="36402">
      <formula>$B1466="Solicitado"</formula>
    </cfRule>
    <cfRule type="expression" dxfId="2295" priority="36403">
      <formula>$B1466="Arribado"</formula>
    </cfRule>
    <cfRule type="expression" dxfId="2299" priority="36399">
      <formula>$B1466="Cargado"</formula>
    </cfRule>
  </conditionalFormatting>
  <conditionalFormatting sqref="I1468">
    <cfRule type="expression" dxfId="2298" priority="35992">
      <formula>$B1468="Cancelado"</formula>
    </cfRule>
    <cfRule type="expression" dxfId="2299" priority="35991">
      <formula>$B1468="Cargado"</formula>
    </cfRule>
    <cfRule type="expression" dxfId="2301" priority="35989">
      <formula>$B1468="Descargado"</formula>
    </cfRule>
    <cfRule type="expression" dxfId="2302" priority="35988">
      <formula>$B1468="Liberado"</formula>
    </cfRule>
    <cfRule type="expression" dxfId="2300" priority="35990">
      <formula>$B1468="Frontera"</formula>
    </cfRule>
    <cfRule type="expression" dxfId="2295" priority="35995">
      <formula>$B1468="Arribado"</formula>
    </cfRule>
    <cfRule type="expression" dxfId="2296" priority="35994">
      <formula>$B1468="Solicitado"</formula>
    </cfRule>
    <cfRule type="expression" dxfId="2" priority="35993">
      <formula>$B1468="Confirmado"</formula>
    </cfRule>
  </conditionalFormatting>
  <conditionalFormatting sqref="I1472:I1473">
    <cfRule type="expression" dxfId="2295" priority="36451">
      <formula>$B1472="Arribado"</formula>
    </cfRule>
    <cfRule type="expression" dxfId="2296" priority="36450">
      <formula>$B1472="Solicitado"</formula>
    </cfRule>
    <cfRule type="expression" dxfId="2" priority="36449">
      <formula>$B1472="Confirmado"</formula>
    </cfRule>
    <cfRule type="expression" dxfId="2298" priority="36448">
      <formula>$B1472="Cancelado"</formula>
    </cfRule>
    <cfRule type="expression" dxfId="2299" priority="36447">
      <formula>$B1472="Cargado"</formula>
    </cfRule>
    <cfRule type="expression" dxfId="2301" priority="36445">
      <formula>$B1472="Descargado"</formula>
    </cfRule>
    <cfRule type="expression" dxfId="2302" priority="36444">
      <formula>$B1472="Liberado"</formula>
    </cfRule>
    <cfRule type="expression" dxfId="2300" priority="36446">
      <formula>$B1472="Frontera"</formula>
    </cfRule>
  </conditionalFormatting>
  <conditionalFormatting sqref="I1474">
    <cfRule type="expression" dxfId="2" priority="36377">
      <formula>$B1474="Confirmado"</formula>
    </cfRule>
    <cfRule type="expression" dxfId="2295" priority="36379">
      <formula>$B1474="Arribado"</formula>
    </cfRule>
    <cfRule type="expression" dxfId="2296" priority="36378">
      <formula>$B1474="Solicitado"</formula>
    </cfRule>
    <cfRule type="expression" dxfId="2298" priority="36376">
      <formula>$B1474="Cancelado"</formula>
    </cfRule>
    <cfRule type="expression" dxfId="2299" priority="36375">
      <formula>$B1474="Cargado"</formula>
    </cfRule>
    <cfRule type="expression" dxfId="2300" priority="36374">
      <formula>$B1474="Frontera"</formula>
    </cfRule>
    <cfRule type="expression" dxfId="2301" priority="36373">
      <formula>$B1474="Descargado"</formula>
    </cfRule>
    <cfRule type="expression" dxfId="2302" priority="36372">
      <formula>$B1474="Liberado"</formula>
    </cfRule>
  </conditionalFormatting>
  <conditionalFormatting sqref="I1475">
    <cfRule type="expression" dxfId="2302" priority="36132">
      <formula>$B1475="Liberado"</formula>
    </cfRule>
    <cfRule type="expression" dxfId="2300" priority="36134">
      <formula>$B1475="Frontera"</formula>
    </cfRule>
    <cfRule type="expression" dxfId="2298" priority="36136">
      <formula>$B1475="Cancelado"</formula>
    </cfRule>
    <cfRule type="expression" dxfId="2301" priority="36133">
      <formula>$B1475="Descargado"</formula>
    </cfRule>
    <cfRule type="expression" dxfId="2299" priority="36135">
      <formula>$B1475="Cargado"</formula>
    </cfRule>
    <cfRule type="expression" dxfId="2295" priority="36139">
      <formula>$B1475="Arribado"</formula>
    </cfRule>
    <cfRule type="expression" dxfId="2296" priority="36138">
      <formula>$B1475="Solicitado"</formula>
    </cfRule>
    <cfRule type="expression" dxfId="2" priority="36137">
      <formula>$B1475="Confirmado"</formula>
    </cfRule>
  </conditionalFormatting>
  <conditionalFormatting sqref="I1476:I1481 I1486 I1483">
    <cfRule type="expression" dxfId="2299" priority="36087">
      <formula>$B1476="Cargado"</formula>
    </cfRule>
    <cfRule type="expression" dxfId="2295" priority="36091">
      <formula>$B1476="Arribado"</formula>
    </cfRule>
    <cfRule type="expression" dxfId="2296" priority="36090">
      <formula>$B1476="Solicitado"</formula>
    </cfRule>
    <cfRule type="expression" dxfId="2" priority="36089">
      <formula>$B1476="Confirmado"</formula>
    </cfRule>
    <cfRule type="expression" dxfId="2298" priority="36088">
      <formula>$B1476="Cancelado"</formula>
    </cfRule>
    <cfRule type="expression" dxfId="2300" priority="36086">
      <formula>$B1476="Frontera"</formula>
    </cfRule>
    <cfRule type="expression" dxfId="2301" priority="36085">
      <formula>$B1476="Descargado"</formula>
    </cfRule>
    <cfRule type="expression" dxfId="2302" priority="36084">
      <formula>$B1476="Liberado"</formula>
    </cfRule>
  </conditionalFormatting>
  <conditionalFormatting sqref="I1482">
    <cfRule type="expression" dxfId="2296" priority="35970">
      <formula>$B1482="Solicitado"</formula>
    </cfRule>
    <cfRule type="expression" dxfId="2295" priority="35971">
      <formula>$B1482="Arribado"</formula>
    </cfRule>
    <cfRule type="expression" dxfId="2300" priority="35966">
      <formula>$B1482="Frontera"</formula>
    </cfRule>
    <cfRule type="expression" dxfId="2301" priority="35965">
      <formula>$B1482="Descargado"</formula>
    </cfRule>
    <cfRule type="expression" dxfId="2298" priority="35968">
      <formula>$B1482="Cancelado"</formula>
    </cfRule>
    <cfRule type="expression" dxfId="2302" priority="35964">
      <formula>$B1482="Liberado"</formula>
    </cfRule>
    <cfRule type="expression" dxfId="2299" priority="35967">
      <formula>$B1482="Cargado"</formula>
    </cfRule>
    <cfRule type="expression" dxfId="2" priority="35969">
      <formula>$B1482="Confirmado"</formula>
    </cfRule>
  </conditionalFormatting>
  <conditionalFormatting sqref="I1484">
    <cfRule type="expression" dxfId="2299" priority="36039">
      <formula>$B1484="Cargado"</formula>
    </cfRule>
    <cfRule type="expression" dxfId="2302" priority="36036">
      <formula>$B1484="Liberado"</formula>
    </cfRule>
    <cfRule type="expression" dxfId="2301" priority="36037">
      <formula>$B1484="Descargado"</formula>
    </cfRule>
    <cfRule type="expression" dxfId="2295" priority="36043">
      <formula>$B1484="Arribado"</formula>
    </cfRule>
    <cfRule type="expression" dxfId="2296" priority="36042">
      <formula>$B1484="Solicitado"</formula>
    </cfRule>
    <cfRule type="expression" dxfId="2300" priority="36038">
      <formula>$B1484="Frontera"</formula>
    </cfRule>
    <cfRule type="expression" dxfId="2" priority="36041">
      <formula>$B1484="Confirmado"</formula>
    </cfRule>
    <cfRule type="expression" dxfId="2298" priority="36040">
      <formula>$B1484="Cancelado"</formula>
    </cfRule>
  </conditionalFormatting>
  <conditionalFormatting sqref="I1485">
    <cfRule type="expression" dxfId="2299" priority="36063">
      <formula>$B1485="Cargado"</formula>
    </cfRule>
    <cfRule type="expression" dxfId="2298" priority="36064">
      <formula>$B1485="Cancelado"</formula>
    </cfRule>
    <cfRule type="expression" dxfId="2" priority="36065">
      <formula>$B1485="Confirmado"</formula>
    </cfRule>
    <cfRule type="expression" dxfId="2295" priority="36067">
      <formula>$B1485="Arribado"</formula>
    </cfRule>
    <cfRule type="expression" dxfId="2296" priority="36066">
      <formula>$B1485="Solicitado"</formula>
    </cfRule>
    <cfRule type="expression" dxfId="2302" priority="36060">
      <formula>$B1485="Liberado"</formula>
    </cfRule>
    <cfRule type="expression" dxfId="2301" priority="36061">
      <formula>$B1485="Descargado"</formula>
    </cfRule>
    <cfRule type="expression" dxfId="2300" priority="36062">
      <formula>$B1485="Frontera"</formula>
    </cfRule>
  </conditionalFormatting>
  <conditionalFormatting sqref="I1487">
    <cfRule type="expression" dxfId="2302" priority="35940">
      <formula>$B1487="Liberado"</formula>
    </cfRule>
    <cfRule type="expression" dxfId="2295" priority="35947">
      <formula>$B1487="Arribado"</formula>
    </cfRule>
    <cfRule type="expression" dxfId="2296" priority="35946">
      <formula>$B1487="Solicitado"</formula>
    </cfRule>
    <cfRule type="expression" dxfId="2300" priority="35942">
      <formula>$B1487="Frontera"</formula>
    </cfRule>
    <cfRule type="expression" dxfId="2301" priority="35941">
      <formula>$B1487="Descargado"</formula>
    </cfRule>
    <cfRule type="expression" dxfId="2299" priority="35943">
      <formula>$B1487="Cargado"</formula>
    </cfRule>
    <cfRule type="expression" dxfId="2298" priority="35944">
      <formula>$B1487="Cancelado"</formula>
    </cfRule>
    <cfRule type="expression" dxfId="2" priority="35945">
      <formula>$B1487="Confirmado"</formula>
    </cfRule>
  </conditionalFormatting>
  <conditionalFormatting sqref="I1488:I1495 I1500:I1501">
    <cfRule type="expression" dxfId="2295" priority="35923">
      <formula>$B1488="Arribado"</formula>
    </cfRule>
    <cfRule type="expression" dxfId="2296" priority="35922">
      <formula>$B1488="Solicitado"</formula>
    </cfRule>
    <cfRule type="expression" dxfId="2" priority="35921">
      <formula>$B1488="Confirmado"</formula>
    </cfRule>
    <cfRule type="expression" dxfId="2298" priority="35920">
      <formula>$B1488="Cancelado"</formula>
    </cfRule>
    <cfRule type="expression" dxfId="2299" priority="35919">
      <formula>$B1488="Cargado"</formula>
    </cfRule>
    <cfRule type="expression" dxfId="2301" priority="35917">
      <formula>$B1488="Descargado"</formula>
    </cfRule>
    <cfRule type="expression" dxfId="2302" priority="35916">
      <formula>$B1488="Liberado"</formula>
    </cfRule>
    <cfRule type="expression" dxfId="2300" priority="35918">
      <formula>$B1488="Frontera"</formula>
    </cfRule>
  </conditionalFormatting>
  <conditionalFormatting sqref="I1496">
    <cfRule type="expression" dxfId="2299" priority="35871">
      <formula>$B1496="Cargado"</formula>
    </cfRule>
    <cfRule type="expression" dxfId="2298" priority="35872">
      <formula>$B1496="Cancelado"</formula>
    </cfRule>
    <cfRule type="expression" dxfId="2295" priority="35875">
      <formula>$B1496="Arribado"</formula>
    </cfRule>
    <cfRule type="expression" dxfId="2" priority="35873">
      <formula>$B1496="Confirmado"</formula>
    </cfRule>
    <cfRule type="expression" dxfId="2296" priority="35874">
      <formula>$B1496="Solicitado"</formula>
    </cfRule>
    <cfRule type="expression" dxfId="2302" priority="35868">
      <formula>$B1496="Liberado"</formula>
    </cfRule>
    <cfRule type="expression" dxfId="2301" priority="35869">
      <formula>$B1496="Descargado"</formula>
    </cfRule>
    <cfRule type="expression" dxfId="2300" priority="35870">
      <formula>$B1496="Frontera"</formula>
    </cfRule>
  </conditionalFormatting>
  <conditionalFormatting sqref="I1497:I1499">
    <cfRule type="expression" dxfId="2" priority="35849">
      <formula>$B1497="Confirmado"</formula>
    </cfRule>
    <cfRule type="expression" dxfId="2295" priority="35851">
      <formula>$B1497="Arribado"</formula>
    </cfRule>
    <cfRule type="expression" dxfId="2302" priority="35844">
      <formula>$B1497="Liberado"</formula>
    </cfRule>
    <cfRule type="expression" dxfId="2300" priority="35846">
      <formula>$B1497="Frontera"</formula>
    </cfRule>
    <cfRule type="expression" dxfId="2296" priority="35850">
      <formula>$B1497="Solicitado"</formula>
    </cfRule>
    <cfRule type="expression" dxfId="2299" priority="35847">
      <formula>$B1497="Cargado"</formula>
    </cfRule>
    <cfRule type="expression" dxfId="2298" priority="35848">
      <formula>$B1497="Cancelado"</formula>
    </cfRule>
    <cfRule type="expression" dxfId="2301" priority="35845">
      <formula>$B1497="Descargado"</formula>
    </cfRule>
  </conditionalFormatting>
  <conditionalFormatting sqref="I1502">
    <cfRule type="expression" dxfId="2298" priority="35896">
      <formula>$B1502="Cancelado"</formula>
    </cfRule>
    <cfRule type="expression" dxfId="2299" priority="35895">
      <formula>$B1502="Cargado"</formula>
    </cfRule>
    <cfRule type="expression" dxfId="2296" priority="35898">
      <formula>$B1502="Solicitado"</formula>
    </cfRule>
    <cfRule type="expression" dxfId="2300" priority="35894">
      <formula>$B1502="Frontera"</formula>
    </cfRule>
    <cfRule type="expression" dxfId="2301" priority="35893">
      <formula>$B1502="Descargado"</formula>
    </cfRule>
    <cfRule type="expression" dxfId="2302" priority="35892">
      <formula>$B1502="Liberado"</formula>
    </cfRule>
    <cfRule type="expression" dxfId="2" priority="35897">
      <formula>$B1502="Confirmado"</formula>
    </cfRule>
    <cfRule type="expression" dxfId="2295" priority="35899">
      <formula>$B1502="Arribado"</formula>
    </cfRule>
  </conditionalFormatting>
  <conditionalFormatting sqref="I1503">
    <cfRule type="expression" dxfId="2300" priority="35822">
      <formula>$B1503="Frontera"</formula>
    </cfRule>
    <cfRule type="expression" dxfId="2299" priority="35823">
      <formula>$B1503="Cargado"</formula>
    </cfRule>
    <cfRule type="expression" dxfId="2301" priority="35821">
      <formula>$B1503="Descargado"</formula>
    </cfRule>
    <cfRule type="expression" dxfId="2302" priority="35820">
      <formula>$B1503="Liberado"</formula>
    </cfRule>
    <cfRule type="expression" dxfId="2295" priority="35827">
      <formula>$B1503="Arribado"</formula>
    </cfRule>
    <cfRule type="expression" dxfId="2296" priority="35826">
      <formula>$B1503="Solicitado"</formula>
    </cfRule>
    <cfRule type="expression" dxfId="2" priority="35825">
      <formula>$B1503="Confirmado"</formula>
    </cfRule>
    <cfRule type="expression" dxfId="2298" priority="35824">
      <formula>$B1503="Cancelado"</formula>
    </cfRule>
  </conditionalFormatting>
  <conditionalFormatting sqref="I1504">
    <cfRule type="expression" dxfId="2295" priority="35731">
      <formula>$B1504="Arribado"</formula>
    </cfRule>
    <cfRule type="expression" dxfId="2302" priority="35724">
      <formula>$B1504="Liberado"</formula>
    </cfRule>
    <cfRule type="expression" dxfId="2301" priority="35725">
      <formula>$B1504="Descargado"</formula>
    </cfRule>
    <cfRule type="expression" dxfId="2299" priority="35727">
      <formula>$B1504="Cargado"</formula>
    </cfRule>
    <cfRule type="expression" dxfId="2300" priority="35726">
      <formula>$B1504="Frontera"</formula>
    </cfRule>
    <cfRule type="expression" dxfId="2298" priority="35728">
      <formula>$B1504="Cancelado"</formula>
    </cfRule>
    <cfRule type="expression" dxfId="2" priority="35729">
      <formula>$B1504="Confirmado"</formula>
    </cfRule>
    <cfRule type="expression" dxfId="2296" priority="35730">
      <formula>$B1504="Solicitado"</formula>
    </cfRule>
  </conditionalFormatting>
  <conditionalFormatting sqref="I1505">
    <cfRule type="expression" dxfId="2302" priority="35700">
      <formula>$B1505="Liberado"</formula>
    </cfRule>
    <cfRule type="expression" dxfId="2301" priority="35701">
      <formula>$B1505="Descargado"</formula>
    </cfRule>
    <cfRule type="expression" dxfId="2299" priority="35703">
      <formula>$B1505="Cargado"</formula>
    </cfRule>
    <cfRule type="expression" dxfId="2298" priority="35704">
      <formula>$B1505="Cancelado"</formula>
    </cfRule>
    <cfRule type="expression" dxfId="2" priority="35705">
      <formula>$B1505="Confirmado"</formula>
    </cfRule>
    <cfRule type="expression" dxfId="2296" priority="35706">
      <formula>$B1505="Solicitado"</formula>
    </cfRule>
    <cfRule type="expression" dxfId="2295" priority="35707">
      <formula>$B1505="Arribado"</formula>
    </cfRule>
    <cfRule type="expression" dxfId="2300" priority="35702">
      <formula>$B1505="Frontera"</formula>
    </cfRule>
  </conditionalFormatting>
  <conditionalFormatting sqref="I1506:I1508">
    <cfRule type="expression" dxfId="2302" priority="35676">
      <formula>$B1506="Liberado"</formula>
    </cfRule>
    <cfRule type="expression" dxfId="2301" priority="35677">
      <formula>$B1506="Descargado"</formula>
    </cfRule>
    <cfRule type="expression" dxfId="2300" priority="35678">
      <formula>$B1506="Frontera"</formula>
    </cfRule>
    <cfRule type="expression" dxfId="2299" priority="35679">
      <formula>$B1506="Cargado"</formula>
    </cfRule>
    <cfRule type="expression" dxfId="2298" priority="35680">
      <formula>$B1506="Cancelado"</formula>
    </cfRule>
    <cfRule type="expression" dxfId="2" priority="35681">
      <formula>$B1506="Confirmado"</formula>
    </cfRule>
    <cfRule type="expression" dxfId="2296" priority="35682">
      <formula>$B1506="Solicitado"</formula>
    </cfRule>
    <cfRule type="expression" dxfId="2295" priority="35683">
      <formula>$B1506="Arribado"</formula>
    </cfRule>
  </conditionalFormatting>
  <conditionalFormatting sqref="I1509:I1520">
    <cfRule type="expression" dxfId="2299" priority="35799">
      <formula>$B1509="Cargado"</formula>
    </cfRule>
    <cfRule type="expression" dxfId="2298" priority="35800">
      <formula>$B1509="Cancelado"</formula>
    </cfRule>
    <cfRule type="expression" dxfId="2" priority="35801">
      <formula>$B1509="Confirmado"</formula>
    </cfRule>
    <cfRule type="expression" dxfId="2296" priority="35802">
      <formula>$B1509="Solicitado"</formula>
    </cfRule>
    <cfRule type="expression" dxfId="2295" priority="35803">
      <formula>$B1509="Arribado"</formula>
    </cfRule>
    <cfRule type="expression" dxfId="2302" priority="35796">
      <formula>$B1509="Liberado"</formula>
    </cfRule>
    <cfRule type="expression" dxfId="2301" priority="35797">
      <formula>$B1509="Descargado"</formula>
    </cfRule>
    <cfRule type="expression" dxfId="2300" priority="35798">
      <formula>$B1509="Frontera"</formula>
    </cfRule>
  </conditionalFormatting>
  <conditionalFormatting sqref="I1521">
    <cfRule type="expression" dxfId="2299" priority="35775">
      <formula>$B1521="Cargado"</formula>
    </cfRule>
    <cfRule type="expression" dxfId="2" priority="35777">
      <formula>$B1521="Confirmado"</formula>
    </cfRule>
    <cfRule type="expression" dxfId="2296" priority="35778">
      <formula>$B1521="Solicitado"</formula>
    </cfRule>
    <cfRule type="expression" dxfId="2295" priority="35779">
      <formula>$B1521="Arribado"</formula>
    </cfRule>
    <cfRule type="expression" dxfId="2298" priority="35776">
      <formula>$B1521="Cancelado"</formula>
    </cfRule>
    <cfRule type="expression" dxfId="2302" priority="35772">
      <formula>$B1521="Liberado"</formula>
    </cfRule>
    <cfRule type="expression" dxfId="2301" priority="35773">
      <formula>$B1521="Descargado"</formula>
    </cfRule>
    <cfRule type="expression" dxfId="2300" priority="35774">
      <formula>$B1521="Frontera"</formula>
    </cfRule>
  </conditionalFormatting>
  <conditionalFormatting sqref="I1522">
    <cfRule type="expression" dxfId="2299" priority="35751">
      <formula>$B1522="Cargado"</formula>
    </cfRule>
    <cfRule type="expression" dxfId="2302" priority="35748">
      <formula>$B1522="Liberado"</formula>
    </cfRule>
    <cfRule type="expression" dxfId="2301" priority="35749">
      <formula>$B1522="Descargado"</formula>
    </cfRule>
    <cfRule type="expression" dxfId="2300" priority="35750">
      <formula>$B1522="Frontera"</formula>
    </cfRule>
    <cfRule type="expression" dxfId="2298" priority="35752">
      <formula>$B1522="Cancelado"</formula>
    </cfRule>
    <cfRule type="expression" dxfId="2" priority="35753">
      <formula>$B1522="Confirmado"</formula>
    </cfRule>
    <cfRule type="expression" dxfId="2296" priority="35754">
      <formula>$B1522="Solicitado"</formula>
    </cfRule>
    <cfRule type="expression" dxfId="2295" priority="35755">
      <formula>$B1522="Arribado"</formula>
    </cfRule>
  </conditionalFormatting>
  <conditionalFormatting sqref="I1523">
    <cfRule type="expression" dxfId="2295" priority="35659">
      <formula>$B1523="Arribado"</formula>
    </cfRule>
    <cfRule type="expression" dxfId="2302" priority="35652">
      <formula>$B1523="Liberado"</formula>
    </cfRule>
    <cfRule type="expression" dxfId="2299" priority="35655">
      <formula>$B1523="Cargado"</formula>
    </cfRule>
    <cfRule type="expression" dxfId="2301" priority="35653">
      <formula>$B1523="Descargado"</formula>
    </cfRule>
    <cfRule type="expression" dxfId="2298" priority="35656">
      <formula>$B1523="Cancelado"</formula>
    </cfRule>
    <cfRule type="expression" dxfId="2" priority="35657">
      <formula>$B1523="Confirmado"</formula>
    </cfRule>
    <cfRule type="expression" dxfId="2300" priority="35654">
      <formula>$B1523="Frontera"</formula>
    </cfRule>
    <cfRule type="expression" dxfId="2296" priority="35658">
      <formula>$B1523="Solicitado"</formula>
    </cfRule>
  </conditionalFormatting>
  <conditionalFormatting sqref="I1524:I1526">
    <cfRule type="expression" dxfId="2298" priority="35632">
      <formula>$B1524="Cancelado"</formula>
    </cfRule>
    <cfRule type="expression" dxfId="2300" priority="35630">
      <formula>$B1524="Frontera"</formula>
    </cfRule>
    <cfRule type="expression" dxfId="2301" priority="35629">
      <formula>$B1524="Descargado"</formula>
    </cfRule>
    <cfRule type="expression" dxfId="2302" priority="35628">
      <formula>$B1524="Liberado"</formula>
    </cfRule>
    <cfRule type="expression" dxfId="2299" priority="35631">
      <formula>$B1524="Cargado"</formula>
    </cfRule>
    <cfRule type="expression" dxfId="2295" priority="35635">
      <formula>$B1524="Arribado"</formula>
    </cfRule>
    <cfRule type="expression" dxfId="2296" priority="35634">
      <formula>$B1524="Solicitado"</formula>
    </cfRule>
    <cfRule type="expression" dxfId="2" priority="35633">
      <formula>$B1524="Confirmado"</formula>
    </cfRule>
  </conditionalFormatting>
  <conditionalFormatting sqref="I1527">
    <cfRule type="expression" dxfId="2301" priority="35605">
      <formula>$B1527="Descargado"</formula>
    </cfRule>
    <cfRule type="expression" dxfId="2300" priority="35606">
      <formula>$B1527="Frontera"</formula>
    </cfRule>
    <cfRule type="expression" dxfId="2299" priority="35607">
      <formula>$B1527="Cargado"</formula>
    </cfRule>
    <cfRule type="expression" dxfId="2302" priority="35604">
      <formula>$B1527="Liberado"</formula>
    </cfRule>
    <cfRule type="expression" dxfId="2296" priority="35610">
      <formula>$B1527="Solicitado"</formula>
    </cfRule>
    <cfRule type="expression" dxfId="2295" priority="35611">
      <formula>$B1527="Arribado"</formula>
    </cfRule>
    <cfRule type="expression" dxfId="2" priority="35609">
      <formula>$B1527="Confirmado"</formula>
    </cfRule>
    <cfRule type="expression" dxfId="2298" priority="35608">
      <formula>$B1527="Cancelado"</formula>
    </cfRule>
  </conditionalFormatting>
  <conditionalFormatting sqref="I1528 I1530:I1541">
    <cfRule type="expression" dxfId="2302" priority="35556">
      <formula>$B1528="Liberado"</formula>
    </cfRule>
    <cfRule type="expression" dxfId="2296" priority="35562">
      <formula>$B1528="Solicitado"</formula>
    </cfRule>
    <cfRule type="expression" dxfId="2" priority="35561">
      <formula>$B1528="Confirmado"</formula>
    </cfRule>
    <cfRule type="expression" dxfId="2298" priority="35560">
      <formula>$B1528="Cancelado"</formula>
    </cfRule>
    <cfRule type="expression" dxfId="2295" priority="35563">
      <formula>$B1528="Arribado"</formula>
    </cfRule>
    <cfRule type="expression" dxfId="2299" priority="35559">
      <formula>$B1528="Cargado"</formula>
    </cfRule>
    <cfRule type="expression" dxfId="2300" priority="35558">
      <formula>$B1528="Frontera"</formula>
    </cfRule>
    <cfRule type="expression" dxfId="2301" priority="35557">
      <formula>$B1528="Descargado"</formula>
    </cfRule>
  </conditionalFormatting>
  <conditionalFormatting sqref="I1529">
    <cfRule type="expression" dxfId="2302" priority="35484">
      <formula>$B1529="Liberado"</formula>
    </cfRule>
    <cfRule type="expression" dxfId="2301" priority="35485">
      <formula>$B1529="Descargado"</formula>
    </cfRule>
    <cfRule type="expression" dxfId="2300" priority="35486">
      <formula>$B1529="Frontera"</formula>
    </cfRule>
    <cfRule type="expression" dxfId="2299" priority="35487">
      <formula>$B1529="Cargado"</formula>
    </cfRule>
    <cfRule type="expression" dxfId="2298" priority="35488">
      <formula>$B1529="Cancelado"</formula>
    </cfRule>
    <cfRule type="expression" dxfId="2295" priority="35491">
      <formula>$B1529="Arribado"</formula>
    </cfRule>
    <cfRule type="expression" dxfId="2296" priority="35490">
      <formula>$B1529="Solicitado"</formula>
    </cfRule>
    <cfRule type="expression" dxfId="2" priority="35489">
      <formula>$B1529="Confirmado"</formula>
    </cfRule>
  </conditionalFormatting>
  <conditionalFormatting sqref="I1542:I1543">
    <cfRule type="expression" dxfId="2298" priority="35536">
      <formula>$B1542="Cancelado"</formula>
    </cfRule>
    <cfRule type="expression" dxfId="2" priority="35537">
      <formula>$B1542="Confirmado"</formula>
    </cfRule>
    <cfRule type="expression" dxfId="2295" priority="35539">
      <formula>$B1542="Arribado"</formula>
    </cfRule>
    <cfRule type="expression" dxfId="2299" priority="35535">
      <formula>$B1542="Cargado"</formula>
    </cfRule>
    <cfRule type="expression" dxfId="2300" priority="35534">
      <formula>$B1542="Frontera"</formula>
    </cfRule>
    <cfRule type="expression" dxfId="2301" priority="35533">
      <formula>$B1542="Descargado"</formula>
    </cfRule>
    <cfRule type="expression" dxfId="2302" priority="35532">
      <formula>$B1542="Liberado"</formula>
    </cfRule>
    <cfRule type="expression" dxfId="2296" priority="35538">
      <formula>$B1542="Solicitado"</formula>
    </cfRule>
  </conditionalFormatting>
  <conditionalFormatting sqref="I1545">
    <cfRule type="expression" dxfId="2296" priority="35217">
      <formula>$B1545="Solicitado"</formula>
    </cfRule>
    <cfRule type="expression" dxfId="2295" priority="35218">
      <formula>$B1545="Arribado"</formula>
    </cfRule>
    <cfRule type="expression" dxfId="2302" priority="35211">
      <formula>$B1545="Liberado"</formula>
    </cfRule>
    <cfRule type="expression" dxfId="2301" priority="35212">
      <formula>$B1545="Descargado"</formula>
    </cfRule>
    <cfRule type="expression" dxfId="2300" priority="35213">
      <formula>$B1545="Frontera"</formula>
    </cfRule>
    <cfRule type="expression" dxfId="2299" priority="35214">
      <formula>$B1545="Cargado"</formula>
    </cfRule>
    <cfRule type="expression" dxfId="2298" priority="35215">
      <formula>$B1545="Cancelado"</formula>
    </cfRule>
    <cfRule type="expression" dxfId="2" priority="35216">
      <formula>$B1545="Confirmado"</formula>
    </cfRule>
  </conditionalFormatting>
  <conditionalFormatting sqref="I1546:I1554">
    <cfRule type="expression" dxfId="2301" priority="35437">
      <formula>$B1546="Descargado"</formula>
    </cfRule>
    <cfRule type="expression" dxfId="2302" priority="35436">
      <formula>$B1546="Liberado"</formula>
    </cfRule>
    <cfRule type="expression" dxfId="2300" priority="35438">
      <formula>$B1546="Frontera"</formula>
    </cfRule>
    <cfRule type="expression" dxfId="2299" priority="35439">
      <formula>$B1546="Cargado"</formula>
    </cfRule>
    <cfRule type="expression" dxfId="2295" priority="35443">
      <formula>$B1546="Arribado"</formula>
    </cfRule>
    <cfRule type="expression" dxfId="2296" priority="35442">
      <formula>$B1546="Solicitado"</formula>
    </cfRule>
    <cfRule type="expression" dxfId="2" priority="35441">
      <formula>$B1546="Confirmado"</formula>
    </cfRule>
    <cfRule type="expression" dxfId="2298" priority="35440">
      <formula>$B1546="Cancelado"</formula>
    </cfRule>
  </conditionalFormatting>
  <conditionalFormatting sqref="I1555">
    <cfRule type="expression" dxfId="2301" priority="35413">
      <formula>$B1555="Descargado"</formula>
    </cfRule>
    <cfRule type="expression" dxfId="2300" priority="35414">
      <formula>$B1555="Frontera"</formula>
    </cfRule>
    <cfRule type="expression" dxfId="2299" priority="35415">
      <formula>$B1555="Cargado"</formula>
    </cfRule>
    <cfRule type="expression" dxfId="2298" priority="35416">
      <formula>$B1555="Cancelado"</formula>
    </cfRule>
    <cfRule type="expression" dxfId="2" priority="35417">
      <formula>$B1555="Confirmado"</formula>
    </cfRule>
    <cfRule type="expression" dxfId="2296" priority="35418">
      <formula>$B1555="Solicitado"</formula>
    </cfRule>
    <cfRule type="expression" dxfId="2302" priority="35412">
      <formula>$B1555="Liberado"</formula>
    </cfRule>
    <cfRule type="expression" dxfId="2295" priority="35419">
      <formula>$B1555="Arribado"</formula>
    </cfRule>
  </conditionalFormatting>
  <conditionalFormatting sqref="I1556:I1557">
    <cfRule type="expression" dxfId="2295" priority="35395">
      <formula>$B1556="Arribado"</formula>
    </cfRule>
    <cfRule type="expression" dxfId="2300" priority="35390">
      <formula>$B1556="Frontera"</formula>
    </cfRule>
    <cfRule type="expression" dxfId="2302" priority="35388">
      <formula>$B1556="Liberado"</formula>
    </cfRule>
    <cfRule type="expression" dxfId="2299" priority="35391">
      <formula>$B1556="Cargado"</formula>
    </cfRule>
    <cfRule type="expression" dxfId="2296" priority="35394">
      <formula>$B1556="Solicitado"</formula>
    </cfRule>
    <cfRule type="expression" dxfId="2301" priority="35389">
      <formula>$B1556="Descargado"</formula>
    </cfRule>
    <cfRule type="expression" dxfId="2298" priority="35392">
      <formula>$B1556="Cancelado"</formula>
    </cfRule>
    <cfRule type="expression" dxfId="2" priority="35393">
      <formula>$B1556="Confirmado"</formula>
    </cfRule>
  </conditionalFormatting>
  <conditionalFormatting sqref="I1558">
    <cfRule type="expression" dxfId="2302" priority="35179">
      <formula>$B1558="Liberado"</formula>
    </cfRule>
    <cfRule type="expression" dxfId="2295" priority="35186">
      <formula>$B1558="Arribado"</formula>
    </cfRule>
    <cfRule type="expression" dxfId="2296" priority="35185">
      <formula>$B1558="Solicitado"</formula>
    </cfRule>
    <cfRule type="expression" dxfId="2" priority="35184">
      <formula>$B1558="Confirmado"</formula>
    </cfRule>
    <cfRule type="expression" dxfId="2298" priority="35183">
      <formula>$B1558="Cancelado"</formula>
    </cfRule>
    <cfRule type="expression" dxfId="2299" priority="35182">
      <formula>$B1558="Cargado"</formula>
    </cfRule>
    <cfRule type="expression" dxfId="2300" priority="35181">
      <formula>$B1558="Frontera"</formula>
    </cfRule>
    <cfRule type="expression" dxfId="2301" priority="35180">
      <formula>$B1558="Descargado"</formula>
    </cfRule>
  </conditionalFormatting>
  <conditionalFormatting sqref="I1559">
    <cfRule type="expression" dxfId="2298" priority="35086">
      <formula>$B1559="Cancelado"</formula>
    </cfRule>
    <cfRule type="expression" dxfId="2300" priority="35084">
      <formula>$B1559="Frontera"</formula>
    </cfRule>
    <cfRule type="expression" dxfId="2301" priority="35083">
      <formula>$B1559="Descargado"</formula>
    </cfRule>
    <cfRule type="expression" dxfId="2" priority="35087">
      <formula>$B1559="Confirmado"</formula>
    </cfRule>
    <cfRule type="expression" dxfId="2302" priority="35082">
      <formula>$B1559="Liberado"</formula>
    </cfRule>
    <cfRule type="expression" dxfId="2299" priority="35085">
      <formula>$B1559="Cargado"</formula>
    </cfRule>
    <cfRule type="expression" dxfId="2296" priority="35088">
      <formula>$B1559="Solicitado"</formula>
    </cfRule>
    <cfRule type="expression" dxfId="2295" priority="35089">
      <formula>$B1559="Arribado"</formula>
    </cfRule>
  </conditionalFormatting>
  <conditionalFormatting sqref="I1560">
    <cfRule type="expression" dxfId="2295" priority="35114">
      <formula>$B1560="Arribado"</formula>
    </cfRule>
    <cfRule type="expression" dxfId="2296" priority="35113">
      <formula>$B1560="Solicitado"</formula>
    </cfRule>
    <cfRule type="expression" dxfId="2" priority="35112">
      <formula>$B1560="Confirmado"</formula>
    </cfRule>
    <cfRule type="expression" dxfId="2299" priority="35110">
      <formula>$B1560="Cargado"</formula>
    </cfRule>
    <cfRule type="expression" dxfId="2300" priority="35109">
      <formula>$B1560="Frontera"</formula>
    </cfRule>
    <cfRule type="expression" dxfId="2301" priority="35108">
      <formula>$B1560="Descargado"</formula>
    </cfRule>
    <cfRule type="expression" dxfId="2302" priority="35107">
      <formula>$B1560="Liberado"</formula>
    </cfRule>
    <cfRule type="expression" dxfId="2298" priority="35111">
      <formula>$B1560="Cancelado"</formula>
    </cfRule>
  </conditionalFormatting>
  <conditionalFormatting sqref="I1561">
    <cfRule type="expression" dxfId="2299" priority="35061">
      <formula>$B1561="Cargado"</formula>
    </cfRule>
    <cfRule type="expression" dxfId="2300" priority="35060">
      <formula>$B1561="Frontera"</formula>
    </cfRule>
    <cfRule type="expression" dxfId="2301" priority="35059">
      <formula>$B1561="Descargado"</formula>
    </cfRule>
    <cfRule type="expression" dxfId="2302" priority="35058">
      <formula>$B1561="Liberado"</formula>
    </cfRule>
    <cfRule type="expression" dxfId="2298" priority="35062">
      <formula>$B1561="Cancelado"</formula>
    </cfRule>
    <cfRule type="expression" dxfId="2295" priority="35065">
      <formula>$B1561="Arribado"</formula>
    </cfRule>
    <cfRule type="expression" dxfId="2296" priority="35064">
      <formula>$B1561="Solicitado"</formula>
    </cfRule>
    <cfRule type="expression" dxfId="2" priority="35063">
      <formula>$B1561="Confirmado"</formula>
    </cfRule>
  </conditionalFormatting>
  <conditionalFormatting sqref="I1562:I1568">
    <cfRule type="expression" dxfId="2299" priority="35158">
      <formula>$B1562="Cargado"</formula>
    </cfRule>
    <cfRule type="expression" dxfId="2298" priority="35159">
      <formula>$B1562="Cancelado"</formula>
    </cfRule>
    <cfRule type="expression" dxfId="2301" priority="35156">
      <formula>$B1562="Descargado"</formula>
    </cfRule>
    <cfRule type="expression" dxfId="2302" priority="35155">
      <formula>$B1562="Liberado"</formula>
    </cfRule>
    <cfRule type="expression" dxfId="2296" priority="35161">
      <formula>$B1562="Solicitado"</formula>
    </cfRule>
    <cfRule type="expression" dxfId="2300" priority="35157">
      <formula>$B1562="Frontera"</formula>
    </cfRule>
    <cfRule type="expression" dxfId="2" priority="35160">
      <formula>$B1562="Confirmado"</formula>
    </cfRule>
    <cfRule type="expression" dxfId="2295" priority="35162">
      <formula>$B1562="Arribado"</formula>
    </cfRule>
  </conditionalFormatting>
  <conditionalFormatting sqref="I1569">
    <cfRule type="expression" dxfId="2302" priority="35034">
      <formula>$B1569="Liberado"</formula>
    </cfRule>
    <cfRule type="expression" dxfId="2301" priority="35035">
      <formula>$B1569="Descargado"</formula>
    </cfRule>
    <cfRule type="expression" dxfId="2299" priority="35037">
      <formula>$B1569="Cargado"</formula>
    </cfRule>
    <cfRule type="expression" dxfId="2" priority="35039">
      <formula>$B1569="Confirmado"</formula>
    </cfRule>
    <cfRule type="expression" dxfId="2300" priority="35036">
      <formula>$B1569="Frontera"</formula>
    </cfRule>
    <cfRule type="expression" dxfId="2296" priority="35040">
      <formula>$B1569="Solicitado"</formula>
    </cfRule>
    <cfRule type="expression" dxfId="2298" priority="35038">
      <formula>$B1569="Cancelado"</formula>
    </cfRule>
    <cfRule type="expression" dxfId="2295" priority="35041">
      <formula>$B1569="Arribado"</formula>
    </cfRule>
  </conditionalFormatting>
  <conditionalFormatting sqref="I1570">
    <cfRule type="expression" dxfId="2302" priority="35010">
      <formula>$B1570="Liberado"</formula>
    </cfRule>
    <cfRule type="expression" dxfId="2296" priority="35016">
      <formula>$B1570="Solicitado"</formula>
    </cfRule>
    <cfRule type="expression" dxfId="2298" priority="35014">
      <formula>$B1570="Cancelado"</formula>
    </cfRule>
    <cfRule type="expression" dxfId="2295" priority="35017">
      <formula>$B1570="Arribado"</formula>
    </cfRule>
    <cfRule type="expression" dxfId="2299" priority="35013">
      <formula>$B1570="Cargado"</formula>
    </cfRule>
    <cfRule type="expression" dxfId="2" priority="35015">
      <formula>$B1570="Confirmado"</formula>
    </cfRule>
    <cfRule type="expression" dxfId="2301" priority="35011">
      <formula>$B1570="Descargado"</formula>
    </cfRule>
    <cfRule type="expression" dxfId="2300" priority="35012">
      <formula>$B1570="Frontera"</formula>
    </cfRule>
  </conditionalFormatting>
  <conditionalFormatting sqref="I1571">
    <cfRule type="expression" dxfId="2295" priority="35138">
      <formula>$B1571="Arribado"</formula>
    </cfRule>
    <cfRule type="expression" dxfId="2296" priority="35137">
      <formula>$B1571="Solicitado"</formula>
    </cfRule>
    <cfRule type="expression" dxfId="2" priority="35136">
      <formula>$B1571="Confirmado"</formula>
    </cfRule>
    <cfRule type="expression" dxfId="2298" priority="35135">
      <formula>$B1571="Cancelado"</formula>
    </cfRule>
    <cfRule type="expression" dxfId="2299" priority="35134">
      <formula>$B1571="Cargado"</formula>
    </cfRule>
    <cfRule type="expression" dxfId="2300" priority="35133">
      <formula>$B1571="Frontera"</formula>
    </cfRule>
    <cfRule type="expression" dxfId="2302" priority="35131">
      <formula>$B1571="Liberado"</formula>
    </cfRule>
    <cfRule type="expression" dxfId="2301" priority="35132">
      <formula>$B1571="Descargado"</formula>
    </cfRule>
  </conditionalFormatting>
  <conditionalFormatting sqref="I1572">
    <cfRule type="expression" dxfId="2300" priority="34988">
      <formula>$B1572="Frontera"</formula>
    </cfRule>
    <cfRule type="expression" dxfId="2299" priority="34989">
      <formula>$B1572="Cargado"</formula>
    </cfRule>
    <cfRule type="expression" dxfId="2298" priority="34990">
      <formula>$B1572="Cancelado"</formula>
    </cfRule>
    <cfRule type="expression" dxfId="2" priority="34991">
      <formula>$B1572="Confirmado"</formula>
    </cfRule>
    <cfRule type="expression" dxfId="2296" priority="34992">
      <formula>$B1572="Solicitado"</formula>
    </cfRule>
    <cfRule type="expression" dxfId="2295" priority="34993">
      <formula>$B1572="Arribado"</formula>
    </cfRule>
    <cfRule type="expression" dxfId="2302" priority="34986">
      <formula>$B1572="Liberado"</formula>
    </cfRule>
    <cfRule type="expression" dxfId="2301" priority="34987">
      <formula>$B1572="Descargado"</formula>
    </cfRule>
  </conditionalFormatting>
  <conditionalFormatting sqref="I1573:I1575 I1581 I1577:I1578">
    <cfRule type="expression" dxfId="2301" priority="34963">
      <formula>$B1573="Descargado"</formula>
    </cfRule>
    <cfRule type="expression" dxfId="2302" priority="34962">
      <formula>$B1573="Liberado"</formula>
    </cfRule>
    <cfRule type="expression" dxfId="2296" priority="34968">
      <formula>$B1573="Solicitado"</formula>
    </cfRule>
    <cfRule type="expression" dxfId="2300" priority="34964">
      <formula>$B1573="Frontera"</formula>
    </cfRule>
    <cfRule type="expression" dxfId="2299" priority="34965">
      <formula>$B1573="Cargado"</formula>
    </cfRule>
    <cfRule type="expression" dxfId="2298" priority="34966">
      <formula>$B1573="Cancelado"</formula>
    </cfRule>
    <cfRule type="expression" dxfId="2" priority="34967">
      <formula>$B1573="Confirmado"</formula>
    </cfRule>
    <cfRule type="expression" dxfId="2295" priority="34969">
      <formula>$B1573="Arribado"</formula>
    </cfRule>
  </conditionalFormatting>
  <conditionalFormatting sqref="I1576">
    <cfRule type="expression" dxfId="2" priority="34887">
      <formula>$B1576="Confirmado"</formula>
    </cfRule>
    <cfRule type="expression" dxfId="2301" priority="34883">
      <formula>$B1576="Descargado"</formula>
    </cfRule>
    <cfRule type="expression" dxfId="2295" priority="34889">
      <formula>$B1576="Arribado"</formula>
    </cfRule>
    <cfRule type="expression" dxfId="2296" priority="34888">
      <formula>$B1576="Solicitado"</formula>
    </cfRule>
    <cfRule type="expression" dxfId="2300" priority="34884">
      <formula>$B1576="Frontera"</formula>
    </cfRule>
    <cfRule type="expression" dxfId="2299" priority="34885">
      <formula>$B1576="Cargado"</formula>
    </cfRule>
    <cfRule type="expression" dxfId="2298" priority="34886">
      <formula>$B1576="Cancelado"</formula>
    </cfRule>
    <cfRule type="expression" dxfId="2302" priority="34882">
      <formula>$B1576="Liberado"</formula>
    </cfRule>
  </conditionalFormatting>
  <conditionalFormatting sqref="I1579">
    <cfRule type="expression" dxfId="2" priority="34943">
      <formula>$B1579="Confirmado"</formula>
    </cfRule>
    <cfRule type="expression" dxfId="2295" priority="34945">
      <formula>$B1579="Arribado"</formula>
    </cfRule>
    <cfRule type="expression" dxfId="2296" priority="34944">
      <formula>$B1579="Solicitado"</formula>
    </cfRule>
    <cfRule type="expression" dxfId="2298" priority="34942">
      <formula>$B1579="Cancelado"</formula>
    </cfRule>
    <cfRule type="expression" dxfId="2299" priority="34941">
      <formula>$B1579="Cargado"</formula>
    </cfRule>
    <cfRule type="expression" dxfId="2300" priority="34940">
      <formula>$B1579="Frontera"</formula>
    </cfRule>
    <cfRule type="expression" dxfId="2301" priority="34939">
      <formula>$B1579="Descargado"</formula>
    </cfRule>
    <cfRule type="expression" dxfId="2302" priority="34938">
      <formula>$B1579="Liberado"</formula>
    </cfRule>
  </conditionalFormatting>
  <conditionalFormatting sqref="I1580">
    <cfRule type="expression" dxfId="2302" priority="34914">
      <formula>$B1580="Liberado"</formula>
    </cfRule>
    <cfRule type="expression" dxfId="2301" priority="34915">
      <formula>$B1580="Descargado"</formula>
    </cfRule>
    <cfRule type="expression" dxfId="2300" priority="34916">
      <formula>$B1580="Frontera"</formula>
    </cfRule>
    <cfRule type="expression" dxfId="2299" priority="34917">
      <formula>$B1580="Cargado"</formula>
    </cfRule>
    <cfRule type="expression" dxfId="2298" priority="34918">
      <formula>$B1580="Cancelado"</formula>
    </cfRule>
    <cfRule type="expression" dxfId="2" priority="34919">
      <formula>$B1580="Confirmado"</formula>
    </cfRule>
    <cfRule type="expression" dxfId="2296" priority="34920">
      <formula>$B1580="Solicitado"</formula>
    </cfRule>
    <cfRule type="expression" dxfId="2295" priority="34921">
      <formula>$B1580="Arribado"</formula>
    </cfRule>
  </conditionalFormatting>
  <conditionalFormatting sqref="I1582">
    <cfRule type="expression" dxfId="2295" priority="34865">
      <formula>$B1582="Arribado"</formula>
    </cfRule>
    <cfRule type="expression" dxfId="2299" priority="34861">
      <formula>$B1582="Cargado"</formula>
    </cfRule>
    <cfRule type="expression" dxfId="2298" priority="34862">
      <formula>$B1582="Cancelado"</formula>
    </cfRule>
    <cfRule type="expression" dxfId="2" priority="34863">
      <formula>$B1582="Confirmado"</formula>
    </cfRule>
    <cfRule type="expression" dxfId="2296" priority="34864">
      <formula>$B1582="Solicitado"</formula>
    </cfRule>
    <cfRule type="expression" dxfId="2301" priority="34859">
      <formula>$B1582="Descargado"</formula>
    </cfRule>
    <cfRule type="expression" dxfId="2300" priority="34860">
      <formula>$B1582="Frontera"</formula>
    </cfRule>
    <cfRule type="expression" dxfId="2302" priority="34858">
      <formula>$B1582="Liberado"</formula>
    </cfRule>
  </conditionalFormatting>
  <conditionalFormatting sqref="I1583:I1587 I1590:I1591">
    <cfRule type="expression" dxfId="2295" priority="34841">
      <formula>$B1583="Arribado"</formula>
    </cfRule>
    <cfRule type="expression" dxfId="2296" priority="34840">
      <formula>$B1583="Solicitado"</formula>
    </cfRule>
    <cfRule type="expression" dxfId="2301" priority="34835">
      <formula>$B1583="Descargado"</formula>
    </cfRule>
    <cfRule type="expression" dxfId="2302" priority="34834">
      <formula>$B1583="Liberado"</formula>
    </cfRule>
    <cfRule type="expression" dxfId="2298" priority="34838">
      <formula>$B1583="Cancelado"</formula>
    </cfRule>
    <cfRule type="expression" dxfId="2" priority="34839">
      <formula>$B1583="Confirmado"</formula>
    </cfRule>
    <cfRule type="expression" dxfId="2300" priority="34836">
      <formula>$B1583="Frontera"</formula>
    </cfRule>
    <cfRule type="expression" dxfId="2299" priority="34837">
      <formula>$B1583="Cargado"</formula>
    </cfRule>
  </conditionalFormatting>
  <conditionalFormatting sqref="I1588">
    <cfRule type="expression" dxfId="2295" priority="34665">
      <formula>$B1588="Arribado"</formula>
    </cfRule>
    <cfRule type="expression" dxfId="2296" priority="34664">
      <formula>$B1588="Solicitado"</formula>
    </cfRule>
    <cfRule type="expression" dxfId="2" priority="34663">
      <formula>$B1588="Confirmado"</formula>
    </cfRule>
    <cfRule type="expression" dxfId="2298" priority="34662">
      <formula>$B1588="Cancelado"</formula>
    </cfRule>
    <cfRule type="expression" dxfId="2299" priority="34661">
      <formula>$B1588="Cargado"</formula>
    </cfRule>
    <cfRule type="expression" dxfId="2300" priority="34660">
      <formula>$B1588="Frontera"</formula>
    </cfRule>
    <cfRule type="expression" dxfId="2301" priority="34659">
      <formula>$B1588="Descargado"</formula>
    </cfRule>
    <cfRule type="expression" dxfId="2302" priority="34658">
      <formula>$B1588="Liberado"</formula>
    </cfRule>
  </conditionalFormatting>
  <conditionalFormatting sqref="I1589">
    <cfRule type="expression" dxfId="2295" priority="34745">
      <formula>$B1589="Arribado"</formula>
    </cfRule>
    <cfRule type="expression" dxfId="2301" priority="34739">
      <formula>$B1589="Descargado"</formula>
    </cfRule>
    <cfRule type="expression" dxfId="2300" priority="34740">
      <formula>$B1589="Frontera"</formula>
    </cfRule>
    <cfRule type="expression" dxfId="2299" priority="34741">
      <formula>$B1589="Cargado"</formula>
    </cfRule>
    <cfRule type="expression" dxfId="2298" priority="34742">
      <formula>$B1589="Cancelado"</formula>
    </cfRule>
    <cfRule type="expression" dxfId="2" priority="34743">
      <formula>$B1589="Confirmado"</formula>
    </cfRule>
    <cfRule type="expression" dxfId="2296" priority="34744">
      <formula>$B1589="Solicitado"</formula>
    </cfRule>
    <cfRule type="expression" dxfId="2302" priority="34738">
      <formula>$B1589="Liberado"</formula>
    </cfRule>
  </conditionalFormatting>
  <conditionalFormatting sqref="I1592">
    <cfRule type="expression" dxfId="2295" priority="34817">
      <formula>$B1592="Arribado"</formula>
    </cfRule>
    <cfRule type="expression" dxfId="2" priority="34815">
      <formula>$B1592="Confirmado"</formula>
    </cfRule>
    <cfRule type="expression" dxfId="2299" priority="34813">
      <formula>$B1592="Cargado"</formula>
    </cfRule>
    <cfRule type="expression" dxfId="2300" priority="34812">
      <formula>$B1592="Frontera"</formula>
    </cfRule>
    <cfRule type="expression" dxfId="2301" priority="34811">
      <formula>$B1592="Descargado"</formula>
    </cfRule>
    <cfRule type="expression" dxfId="2302" priority="34810">
      <formula>$B1592="Liberado"</formula>
    </cfRule>
    <cfRule type="expression" dxfId="2296" priority="34816">
      <formula>$B1592="Solicitado"</formula>
    </cfRule>
    <cfRule type="expression" dxfId="2298" priority="34814">
      <formula>$B1592="Cancelado"</formula>
    </cfRule>
  </conditionalFormatting>
  <conditionalFormatting sqref="I1593">
    <cfRule type="expression" dxfId="2298" priority="34790">
      <formula>$B1593="Cancelado"</formula>
    </cfRule>
    <cfRule type="expression" dxfId="2302" priority="34786">
      <formula>$B1593="Liberado"</formula>
    </cfRule>
    <cfRule type="expression" dxfId="2301" priority="34787">
      <formula>$B1593="Descargado"</formula>
    </cfRule>
    <cfRule type="expression" dxfId="2300" priority="34788">
      <formula>$B1593="Frontera"</formula>
    </cfRule>
    <cfRule type="expression" dxfId="2299" priority="34789">
      <formula>$B1593="Cargado"</formula>
    </cfRule>
    <cfRule type="expression" dxfId="2" priority="34791">
      <formula>$B1593="Confirmado"</formula>
    </cfRule>
    <cfRule type="expression" dxfId="2296" priority="34792">
      <formula>$B1593="Solicitado"</formula>
    </cfRule>
    <cfRule type="expression" dxfId="2295" priority="34793">
      <formula>$B1593="Arribado"</formula>
    </cfRule>
  </conditionalFormatting>
  <conditionalFormatting sqref="I1594">
    <cfRule type="expression" dxfId="2" priority="34711">
      <formula>$B1594="Confirmado"</formula>
    </cfRule>
    <cfRule type="expression" dxfId="2302" priority="34706">
      <formula>$B1594="Liberado"</formula>
    </cfRule>
    <cfRule type="expression" dxfId="2301" priority="34707">
      <formula>$B1594="Descargado"</formula>
    </cfRule>
    <cfRule type="expression" dxfId="2300" priority="34708">
      <formula>$B1594="Frontera"</formula>
    </cfRule>
    <cfRule type="expression" dxfId="2299" priority="34709">
      <formula>$B1594="Cargado"</formula>
    </cfRule>
    <cfRule type="expression" dxfId="2298" priority="34710">
      <formula>$B1594="Cancelado"</formula>
    </cfRule>
    <cfRule type="expression" dxfId="2295" priority="34713">
      <formula>$B1594="Arribado"</formula>
    </cfRule>
    <cfRule type="expression" dxfId="2296" priority="34712">
      <formula>$B1594="Solicitado"</formula>
    </cfRule>
  </conditionalFormatting>
  <conditionalFormatting sqref="I1595:I1596">
    <cfRule type="expression" dxfId="2300" priority="34684">
      <formula>$B1595="Frontera"</formula>
    </cfRule>
    <cfRule type="expression" dxfId="2295" priority="34689">
      <formula>$B1595="Arribado"</formula>
    </cfRule>
    <cfRule type="expression" dxfId="2" priority="34687">
      <formula>$B1595="Confirmado"</formula>
    </cfRule>
    <cfRule type="expression" dxfId="2298" priority="34686">
      <formula>$B1595="Cancelado"</formula>
    </cfRule>
    <cfRule type="expression" dxfId="2299" priority="34685">
      <formula>$B1595="Cargado"</formula>
    </cfRule>
    <cfRule type="expression" dxfId="2301" priority="34683">
      <formula>$B1595="Descargado"</formula>
    </cfRule>
    <cfRule type="expression" dxfId="2302" priority="34682">
      <formula>$B1595="Liberado"</formula>
    </cfRule>
    <cfRule type="expression" dxfId="2296" priority="34688">
      <formula>$B1595="Solicitado"</formula>
    </cfRule>
  </conditionalFormatting>
  <conditionalFormatting sqref="I1597:I1598">
    <cfRule type="expression" dxfId="2301" priority="34763">
      <formula>$B1597="Descargado"</formula>
    </cfRule>
    <cfRule type="expression" dxfId="2300" priority="34764">
      <formula>$B1597="Frontera"</formula>
    </cfRule>
    <cfRule type="expression" dxfId="2299" priority="34765">
      <formula>$B1597="Cargado"</formula>
    </cfRule>
    <cfRule type="expression" dxfId="2298" priority="34766">
      <formula>$B1597="Cancelado"</formula>
    </cfRule>
    <cfRule type="expression" dxfId="2295" priority="34769">
      <formula>$B1597="Arribado"</formula>
    </cfRule>
    <cfRule type="expression" dxfId="2302" priority="34762">
      <formula>$B1597="Liberado"</formula>
    </cfRule>
    <cfRule type="expression" dxfId="2296" priority="34768">
      <formula>$B1597="Solicitado"</formula>
    </cfRule>
    <cfRule type="expression" dxfId="2" priority="34767">
      <formula>$B1597="Confirmado"</formula>
    </cfRule>
  </conditionalFormatting>
  <conditionalFormatting sqref="I1599">
    <cfRule type="expression" dxfId="2302" priority="34626">
      <formula>$B1599="Liberado"</formula>
    </cfRule>
    <cfRule type="expression" dxfId="2295" priority="34633">
      <formula>$B1599="Arribado"</formula>
    </cfRule>
    <cfRule type="expression" dxfId="2296" priority="34632">
      <formula>$B1599="Solicitado"</formula>
    </cfRule>
    <cfRule type="expression" dxfId="2" priority="34631">
      <formula>$B1599="Confirmado"</formula>
    </cfRule>
    <cfRule type="expression" dxfId="2298" priority="34630">
      <formula>$B1599="Cancelado"</formula>
    </cfRule>
    <cfRule type="expression" dxfId="2300" priority="34628">
      <formula>$B1599="Frontera"</formula>
    </cfRule>
    <cfRule type="expression" dxfId="2301" priority="34627">
      <formula>$B1599="Descargado"</formula>
    </cfRule>
    <cfRule type="expression" dxfId="2299" priority="34629">
      <formula>$B1599="Cargado"</formula>
    </cfRule>
  </conditionalFormatting>
  <conditionalFormatting sqref="I1600:I1609">
    <cfRule type="expression" dxfId="2295" priority="34585">
      <formula>$B1600="Arribado"</formula>
    </cfRule>
    <cfRule type="expression" dxfId="2" priority="34583">
      <formula>$B1600="Confirmado"</formula>
    </cfRule>
    <cfRule type="expression" dxfId="2301" priority="34579">
      <formula>$B1600="Descargado"</formula>
    </cfRule>
    <cfRule type="expression" dxfId="2296" priority="34584">
      <formula>$B1600="Solicitado"</formula>
    </cfRule>
    <cfRule type="expression" dxfId="2302" priority="34578">
      <formula>$B1600="Liberado"</formula>
    </cfRule>
    <cfRule type="expression" dxfId="2300" priority="34580">
      <formula>$B1600="Frontera"</formula>
    </cfRule>
    <cfRule type="expression" dxfId="2299" priority="34581">
      <formula>$B1600="Cargado"</formula>
    </cfRule>
    <cfRule type="expression" dxfId="2298" priority="34582">
      <formula>$B1600="Cancelado"</formula>
    </cfRule>
  </conditionalFormatting>
  <conditionalFormatting sqref="I1610">
    <cfRule type="expression" dxfId="2298" priority="34558">
      <formula>$B1610="Cancelado"</formula>
    </cfRule>
    <cfRule type="expression" dxfId="2" priority="34559">
      <formula>$B1610="Confirmado"</formula>
    </cfRule>
    <cfRule type="expression" dxfId="2296" priority="34560">
      <formula>$B1610="Solicitado"</formula>
    </cfRule>
    <cfRule type="expression" dxfId="2295" priority="34561">
      <formula>$B1610="Arribado"</formula>
    </cfRule>
    <cfRule type="expression" dxfId="2300" priority="34556">
      <formula>$B1610="Frontera"</formula>
    </cfRule>
    <cfRule type="expression" dxfId="2301" priority="34555">
      <formula>$B1610="Descargado"</formula>
    </cfRule>
    <cfRule type="expression" dxfId="2299" priority="34557">
      <formula>$B1610="Cargado"</formula>
    </cfRule>
    <cfRule type="expression" dxfId="2302" priority="34554">
      <formula>$B1610="Liberado"</formula>
    </cfRule>
  </conditionalFormatting>
  <conditionalFormatting sqref="I1611">
    <cfRule type="expression" dxfId="2300" priority="34524">
      <formula>$B1611="Frontera"</formula>
    </cfRule>
    <cfRule type="expression" dxfId="2295" priority="34529">
      <formula>$B1611="Arribado"</formula>
    </cfRule>
    <cfRule type="expression" dxfId="2296" priority="34528">
      <formula>$B1611="Solicitado"</formula>
    </cfRule>
    <cfRule type="expression" dxfId="2" priority="34527">
      <formula>$B1611="Confirmado"</formula>
    </cfRule>
    <cfRule type="expression" dxfId="2298" priority="34526">
      <formula>$B1611="Cancelado"</formula>
    </cfRule>
    <cfRule type="expression" dxfId="2299" priority="34525">
      <formula>$B1611="Cargado"</formula>
    </cfRule>
    <cfRule type="expression" dxfId="2301" priority="34523">
      <formula>$B1611="Descargado"</formula>
    </cfRule>
    <cfRule type="expression" dxfId="2302" priority="34522">
      <formula>$B1611="Liberado"</formula>
    </cfRule>
  </conditionalFormatting>
  <conditionalFormatting sqref="I1612:I1613">
    <cfRule type="expression" dxfId="2" priority="34503">
      <formula>$B1612="Confirmado"</formula>
    </cfRule>
    <cfRule type="expression" dxfId="2299" priority="34501">
      <formula>$B1612="Cargado"</formula>
    </cfRule>
    <cfRule type="expression" dxfId="2298" priority="34502">
      <formula>$B1612="Cancelado"</formula>
    </cfRule>
    <cfRule type="expression" dxfId="2296" priority="34504">
      <formula>$B1612="Solicitado"</formula>
    </cfRule>
    <cfRule type="expression" dxfId="2295" priority="34505">
      <formula>$B1612="Arribado"</formula>
    </cfRule>
    <cfRule type="expression" dxfId="2300" priority="34500">
      <formula>$B1612="Frontera"</formula>
    </cfRule>
    <cfRule type="expression" dxfId="2301" priority="34499">
      <formula>$B1612="Descargado"</formula>
    </cfRule>
    <cfRule type="expression" dxfId="2302" priority="34498">
      <formula>$B1612="Liberado"</formula>
    </cfRule>
  </conditionalFormatting>
  <conditionalFormatting sqref="I1614 I1616">
    <cfRule type="expression" dxfId="2299" priority="34453">
      <formula>$B1614="Cargado"</formula>
    </cfRule>
    <cfRule type="expression" dxfId="2301" priority="34451">
      <formula>$B1614="Descargado"</formula>
    </cfRule>
    <cfRule type="expression" dxfId="2298" priority="34454">
      <formula>$B1614="Cancelado"</formula>
    </cfRule>
    <cfRule type="expression" dxfId="2295" priority="34457">
      <formula>$B1614="Arribado"</formula>
    </cfRule>
    <cfRule type="expression" dxfId="2" priority="34455">
      <formula>$B1614="Confirmado"</formula>
    </cfRule>
    <cfRule type="expression" dxfId="2300" priority="34452">
      <formula>$B1614="Frontera"</formula>
    </cfRule>
    <cfRule type="expression" dxfId="2302" priority="34450">
      <formula>$B1614="Liberado"</formula>
    </cfRule>
    <cfRule type="expression" dxfId="2296" priority="34456">
      <formula>$B1614="Solicitado"</formula>
    </cfRule>
  </conditionalFormatting>
  <conditionalFormatting sqref="I1615">
    <cfRule type="expression" dxfId="2299" priority="34429">
      <formula>$B1615="Cargado"</formula>
    </cfRule>
    <cfRule type="expression" dxfId="2300" priority="34428">
      <formula>$B1615="Frontera"</formula>
    </cfRule>
    <cfRule type="expression" dxfId="2301" priority="34427">
      <formula>$B1615="Descargado"</formula>
    </cfRule>
    <cfRule type="expression" dxfId="2302" priority="34426">
      <formula>$B1615="Liberado"</formula>
    </cfRule>
    <cfRule type="expression" dxfId="2295" priority="34433">
      <formula>$B1615="Arribado"</formula>
    </cfRule>
    <cfRule type="expression" dxfId="2296" priority="34432">
      <formula>$B1615="Solicitado"</formula>
    </cfRule>
    <cfRule type="expression" dxfId="2" priority="34431">
      <formula>$B1615="Confirmado"</formula>
    </cfRule>
    <cfRule type="expression" dxfId="2298" priority="34430">
      <formula>$B1615="Cancelado"</formula>
    </cfRule>
  </conditionalFormatting>
  <conditionalFormatting sqref="I1617">
    <cfRule type="expression" dxfId="2302" priority="34474">
      <formula>$B1617="Liberado"</formula>
    </cfRule>
    <cfRule type="expression" dxfId="2301" priority="34475">
      <formula>$B1617="Descargado"</formula>
    </cfRule>
    <cfRule type="expression" dxfId="2300" priority="34476">
      <formula>$B1617="Frontera"</formula>
    </cfRule>
    <cfRule type="expression" dxfId="2299" priority="34477">
      <formula>$B1617="Cargado"</formula>
    </cfRule>
    <cfRule type="expression" dxfId="2298" priority="34478">
      <formula>$B1617="Cancelado"</formula>
    </cfRule>
    <cfRule type="expression" dxfId="2" priority="34479">
      <formula>$B1617="Confirmado"</formula>
    </cfRule>
    <cfRule type="expression" dxfId="2295" priority="34481">
      <formula>$B1617="Arribado"</formula>
    </cfRule>
    <cfRule type="expression" dxfId="2296" priority="34480">
      <formula>$B1617="Solicitado"</formula>
    </cfRule>
  </conditionalFormatting>
  <conditionalFormatting sqref="I1618">
    <cfRule type="expression" dxfId="2301" priority="34403">
      <formula>$B1618="Descargado"</formula>
    </cfRule>
    <cfRule type="expression" dxfId="2299" priority="34405">
      <formula>$B1618="Cargado"</formula>
    </cfRule>
    <cfRule type="expression" dxfId="2300" priority="34404">
      <formula>$B1618="Frontera"</formula>
    </cfRule>
    <cfRule type="expression" dxfId="2298" priority="34406">
      <formula>$B1618="Cancelado"</formula>
    </cfRule>
    <cfRule type="expression" dxfId="2302" priority="34402">
      <formula>$B1618="Liberado"</formula>
    </cfRule>
    <cfRule type="expression" dxfId="2295" priority="34409">
      <formula>$B1618="Arribado"</formula>
    </cfRule>
    <cfRule type="expression" dxfId="2296" priority="34408">
      <formula>$B1618="Solicitado"</formula>
    </cfRule>
    <cfRule type="expression" dxfId="2" priority="34407">
      <formula>$B1618="Confirmado"</formula>
    </cfRule>
  </conditionalFormatting>
  <conditionalFormatting sqref="I1619:I1626">
    <cfRule type="expression" dxfId="2299" priority="34357">
      <formula>$B1619="Cargado"</formula>
    </cfRule>
    <cfRule type="expression" dxfId="2298" priority="34358">
      <formula>$B1619="Cancelado"</formula>
    </cfRule>
    <cfRule type="expression" dxfId="2" priority="34359">
      <formula>$B1619="Confirmado"</formula>
    </cfRule>
    <cfRule type="expression" dxfId="2296" priority="34360">
      <formula>$B1619="Solicitado"</formula>
    </cfRule>
    <cfRule type="expression" dxfId="2295" priority="34361">
      <formula>$B1619="Arribado"</formula>
    </cfRule>
    <cfRule type="expression" dxfId="2302" priority="34354">
      <formula>$B1619="Liberado"</formula>
    </cfRule>
    <cfRule type="expression" dxfId="2301" priority="34355">
      <formula>$B1619="Descargado"</formula>
    </cfRule>
    <cfRule type="expression" dxfId="2300" priority="34356">
      <formula>$B1619="Frontera"</formula>
    </cfRule>
  </conditionalFormatting>
  <conditionalFormatting sqref="I1627">
    <cfRule type="expression" dxfId="2302" priority="34306">
      <formula>$B1627="Liberado"</formula>
    </cfRule>
    <cfRule type="expression" dxfId="2301" priority="34307">
      <formula>$B1627="Descargado"</formula>
    </cfRule>
    <cfRule type="expression" dxfId="2300" priority="34308">
      <formula>$B1627="Frontera"</formula>
    </cfRule>
    <cfRule type="expression" dxfId="2299" priority="34309">
      <formula>$B1627="Cargado"</formula>
    </cfRule>
    <cfRule type="expression" dxfId="2298" priority="34310">
      <formula>$B1627="Cancelado"</formula>
    </cfRule>
    <cfRule type="expression" dxfId="2" priority="34311">
      <formula>$B1627="Confirmado"</formula>
    </cfRule>
    <cfRule type="expression" dxfId="2296" priority="34312">
      <formula>$B1627="Solicitado"</formula>
    </cfRule>
    <cfRule type="expression" dxfId="2295" priority="34313">
      <formula>$B1627="Arribado"</formula>
    </cfRule>
  </conditionalFormatting>
  <conditionalFormatting sqref="I1628">
    <cfRule type="expression" dxfId="2302" priority="34330">
      <formula>$B1628="Liberado"</formula>
    </cfRule>
    <cfRule type="expression" dxfId="2301" priority="34331">
      <formula>$B1628="Descargado"</formula>
    </cfRule>
    <cfRule type="expression" dxfId="2300" priority="34332">
      <formula>$B1628="Frontera"</formula>
    </cfRule>
    <cfRule type="expression" dxfId="2299" priority="34333">
      <formula>$B1628="Cargado"</formula>
    </cfRule>
    <cfRule type="expression" dxfId="2298" priority="34334">
      <formula>$B1628="Cancelado"</formula>
    </cfRule>
    <cfRule type="expression" dxfId="2" priority="34335">
      <formula>$B1628="Confirmado"</formula>
    </cfRule>
    <cfRule type="expression" dxfId="2296" priority="34336">
      <formula>$B1628="Solicitado"</formula>
    </cfRule>
    <cfRule type="expression" dxfId="2295" priority="34337">
      <formula>$B1628="Arribado"</formula>
    </cfRule>
  </conditionalFormatting>
  <conditionalFormatting sqref="I1629">
    <cfRule type="expression" dxfId="2296" priority="34288">
      <formula>$B1629="Solicitado"</formula>
    </cfRule>
    <cfRule type="expression" dxfId="2295" priority="34289">
      <formula>$B1629="Arribado"</formula>
    </cfRule>
    <cfRule type="expression" dxfId="2299" priority="34285">
      <formula>$B1629="Cargado"</formula>
    </cfRule>
    <cfRule type="expression" dxfId="2302" priority="34282">
      <formula>$B1629="Liberado"</formula>
    </cfRule>
    <cfRule type="expression" dxfId="2301" priority="34283">
      <formula>$B1629="Descargado"</formula>
    </cfRule>
    <cfRule type="expression" dxfId="2300" priority="34284">
      <formula>$B1629="Frontera"</formula>
    </cfRule>
    <cfRule type="expression" dxfId="2298" priority="34286">
      <formula>$B1629="Cancelado"</formula>
    </cfRule>
    <cfRule type="expression" dxfId="2" priority="34287">
      <formula>$B1629="Confirmado"</formula>
    </cfRule>
  </conditionalFormatting>
  <conditionalFormatting sqref="I1630">
    <cfRule type="expression" dxfId="2296" priority="34112">
      <formula>$B1630="Solicitado"</formula>
    </cfRule>
    <cfRule type="expression" dxfId="2302" priority="34106">
      <formula>$B1630="Liberado"</formula>
    </cfRule>
    <cfRule type="expression" dxfId="2301" priority="34107">
      <formula>$B1630="Descargado"</formula>
    </cfRule>
    <cfRule type="expression" dxfId="2300" priority="34108">
      <formula>$B1630="Frontera"</formula>
    </cfRule>
    <cfRule type="expression" dxfId="2299" priority="34109">
      <formula>$B1630="Cargado"</formula>
    </cfRule>
    <cfRule type="expression" dxfId="2298" priority="34110">
      <formula>$B1630="Cancelado"</formula>
    </cfRule>
    <cfRule type="expression" dxfId="2" priority="34111">
      <formula>$B1630="Confirmado"</formula>
    </cfRule>
    <cfRule type="expression" dxfId="2295" priority="34113">
      <formula>$B1630="Arribado"</formula>
    </cfRule>
  </conditionalFormatting>
  <conditionalFormatting sqref="I1633">
    <cfRule type="expression" dxfId="2" priority="34263">
      <formula>$B1633="Confirmado"</formula>
    </cfRule>
    <cfRule type="expression" dxfId="2296" priority="34264">
      <formula>$B1633="Solicitado"</formula>
    </cfRule>
    <cfRule type="expression" dxfId="2295" priority="34265">
      <formula>$B1633="Arribado"</formula>
    </cfRule>
    <cfRule type="expression" dxfId="2301" priority="34259">
      <formula>$B1633="Descargado"</formula>
    </cfRule>
    <cfRule type="expression" dxfId="2300" priority="34260">
      <formula>$B1633="Frontera"</formula>
    </cfRule>
    <cfRule type="expression" dxfId="2299" priority="34261">
      <formula>$B1633="Cargado"</formula>
    </cfRule>
    <cfRule type="expression" dxfId="2302" priority="34258">
      <formula>$B1633="Liberado"</formula>
    </cfRule>
    <cfRule type="expression" dxfId="2298" priority="34262">
      <formula>$B1633="Cancelado"</formula>
    </cfRule>
  </conditionalFormatting>
  <conditionalFormatting sqref="I1634:I1640 I1646 I1642 I1652 I1648:I1650">
    <cfRule type="expression" dxfId="2300" priority="34212">
      <formula>$B1634="Frontera"</formula>
    </cfRule>
    <cfRule type="expression" dxfId="2299" priority="34213">
      <formula>$B1634="Cargado"</formula>
    </cfRule>
    <cfRule type="expression" dxfId="2" priority="34215">
      <formula>$B1634="Confirmado"</formula>
    </cfRule>
    <cfRule type="expression" dxfId="2295" priority="34217">
      <formula>$B1634="Arribado"</formula>
    </cfRule>
    <cfRule type="expression" dxfId="2296" priority="34216">
      <formula>$B1634="Solicitado"</formula>
    </cfRule>
    <cfRule type="expression" dxfId="2298" priority="34214">
      <formula>$B1634="Cancelado"</formula>
    </cfRule>
    <cfRule type="expression" dxfId="2302" priority="34210">
      <formula>$B1634="Liberado"</formula>
    </cfRule>
    <cfRule type="expression" dxfId="2301" priority="34211">
      <formula>$B1634="Descargado"</formula>
    </cfRule>
  </conditionalFormatting>
  <conditionalFormatting sqref="I1641">
    <cfRule type="expression" dxfId="2299" priority="34069">
      <formula>$B1641="Cargado"</formula>
    </cfRule>
    <cfRule type="expression" dxfId="2301" priority="34067">
      <formula>$B1641="Descargado"</formula>
    </cfRule>
    <cfRule type="expression" dxfId="2302" priority="34066">
      <formula>$B1641="Liberado"</formula>
    </cfRule>
    <cfRule type="expression" dxfId="2295" priority="34073">
      <formula>$B1641="Arribado"</formula>
    </cfRule>
    <cfRule type="expression" dxfId="2296" priority="34072">
      <formula>$B1641="Solicitado"</formula>
    </cfRule>
    <cfRule type="expression" dxfId="2" priority="34071">
      <formula>$B1641="Confirmado"</formula>
    </cfRule>
    <cfRule type="expression" dxfId="2298" priority="34070">
      <formula>$B1641="Cancelado"</formula>
    </cfRule>
    <cfRule type="expression" dxfId="2300" priority="34068">
      <formula>$B1641="Frontera"</formula>
    </cfRule>
  </conditionalFormatting>
  <conditionalFormatting sqref="I1643">
    <cfRule type="expression" dxfId="2300" priority="34188">
      <formula>$B1643="Frontera"</formula>
    </cfRule>
    <cfRule type="expression" dxfId="2301" priority="34187">
      <formula>$B1643="Descargado"</formula>
    </cfRule>
    <cfRule type="expression" dxfId="2302" priority="34186">
      <formula>$B1643="Liberado"</formula>
    </cfRule>
    <cfRule type="expression" dxfId="2296" priority="34192">
      <formula>$B1643="Solicitado"</formula>
    </cfRule>
    <cfRule type="expression" dxfId="2295" priority="34193">
      <formula>$B1643="Arribado"</formula>
    </cfRule>
    <cfRule type="expression" dxfId="2" priority="34191">
      <formula>$B1643="Confirmado"</formula>
    </cfRule>
    <cfRule type="expression" dxfId="2298" priority="34190">
      <formula>$B1643="Cancelado"</formula>
    </cfRule>
    <cfRule type="expression" dxfId="2299" priority="34189">
      <formula>$B1643="Cargado"</formula>
    </cfRule>
  </conditionalFormatting>
  <conditionalFormatting sqref="I1644">
    <cfRule type="expression" dxfId="2300" priority="34012">
      <formula>$B1644="Frontera"</formula>
    </cfRule>
    <cfRule type="expression" dxfId="2302" priority="34010">
      <formula>$B1644="Liberado"</formula>
    </cfRule>
    <cfRule type="expression" dxfId="2301" priority="34011">
      <formula>$B1644="Descargado"</formula>
    </cfRule>
    <cfRule type="expression" dxfId="2299" priority="34013">
      <formula>$B1644="Cargado"</formula>
    </cfRule>
    <cfRule type="expression" dxfId="2298" priority="34014">
      <formula>$B1644="Cancelado"</formula>
    </cfRule>
    <cfRule type="expression" dxfId="2" priority="34015">
      <formula>$B1644="Confirmado"</formula>
    </cfRule>
    <cfRule type="expression" dxfId="2296" priority="34016">
      <formula>$B1644="Solicitado"</formula>
    </cfRule>
    <cfRule type="expression" dxfId="2295" priority="34017">
      <formula>$B1644="Arribado"</formula>
    </cfRule>
  </conditionalFormatting>
  <conditionalFormatting sqref="I1645">
    <cfRule type="expression" dxfId="2301" priority="34043">
      <formula>$B1645="Descargado"</formula>
    </cfRule>
    <cfRule type="expression" dxfId="2300" priority="34044">
      <formula>$B1645="Frontera"</formula>
    </cfRule>
    <cfRule type="expression" dxfId="2299" priority="34045">
      <formula>$B1645="Cargado"</formula>
    </cfRule>
    <cfRule type="expression" dxfId="2298" priority="34046">
      <formula>$B1645="Cancelado"</formula>
    </cfRule>
    <cfRule type="expression" dxfId="2295" priority="34049">
      <formula>$B1645="Arribado"</formula>
    </cfRule>
    <cfRule type="expression" dxfId="2296" priority="34048">
      <formula>$B1645="Solicitado"</formula>
    </cfRule>
    <cfRule type="expression" dxfId="2" priority="34047">
      <formula>$B1645="Confirmado"</formula>
    </cfRule>
    <cfRule type="expression" dxfId="2302" priority="34042">
      <formula>$B1645="Liberado"</formula>
    </cfRule>
  </conditionalFormatting>
  <conditionalFormatting sqref="I1646 I1652 I1648:I1650">
    <cfRule type="expression" dxfId="2298" priority="34158">
      <formula>$B1646="Cancelado"</formula>
    </cfRule>
    <cfRule type="expression" dxfId="2" priority="34159">
      <formula>$B1646="Confirmado"</formula>
    </cfRule>
    <cfRule type="expression" dxfId="2295" priority="34161">
      <formula>$B1646="Arribado"</formula>
    </cfRule>
    <cfRule type="expression" dxfId="2299" priority="34157">
      <formula>$B1646="Cargado"</formula>
    </cfRule>
    <cfRule type="expression" dxfId="2300" priority="34156">
      <formula>$B1646="Frontera"</formula>
    </cfRule>
    <cfRule type="expression" dxfId="2301" priority="34155">
      <formula>$B1646="Descargado"</formula>
    </cfRule>
    <cfRule type="expression" dxfId="2302" priority="34154">
      <formula>$B1646="Liberado"</formula>
    </cfRule>
    <cfRule type="expression" dxfId="2296" priority="34160">
      <formula>$B1646="Solicitado"</formula>
    </cfRule>
  </conditionalFormatting>
  <conditionalFormatting sqref="I1647">
    <cfRule type="expression" dxfId="2" priority="33863">
      <formula>$B1647="Confirmado"</formula>
    </cfRule>
    <cfRule type="expression" dxfId="2295" priority="33865">
      <formula>$B1647="Arribado"</formula>
    </cfRule>
    <cfRule type="expression" dxfId="2299" priority="33861">
      <formula>$B1647="Cargado"</formula>
    </cfRule>
    <cfRule type="expression" dxfId="2298" priority="33862">
      <formula>$B1647="Cancelado"</formula>
    </cfRule>
    <cfRule type="expression" dxfId="2296" priority="33864">
      <formula>$B1647="Solicitado"</formula>
    </cfRule>
    <cfRule type="expression" dxfId="2302" priority="33834">
      <formula>$B1647="Liberado"</formula>
    </cfRule>
    <cfRule type="expression" dxfId="2301" priority="33835">
      <formula>$B1647="Descargado"</formula>
    </cfRule>
    <cfRule type="expression" dxfId="2300" priority="33836">
      <formula>$B1647="Frontera"</formula>
    </cfRule>
    <cfRule type="expression" dxfId="2299" priority="33837">
      <formula>$B1647="Cargado"</formula>
    </cfRule>
    <cfRule type="expression" dxfId="2298" priority="33838">
      <formula>$B1647="Cancelado"</formula>
    </cfRule>
    <cfRule type="expression" dxfId="2" priority="33839">
      <formula>$B1647="Confirmado"</formula>
    </cfRule>
    <cfRule type="expression" dxfId="2296" priority="33840">
      <formula>$B1647="Solicitado"</formula>
    </cfRule>
    <cfRule type="expression" dxfId="2295" priority="33841">
      <formula>$B1647="Arribado"</formula>
    </cfRule>
    <cfRule type="expression" dxfId="2302" priority="33858">
      <formula>$B1647="Liberado"</formula>
    </cfRule>
    <cfRule type="expression" dxfId="2301" priority="33859">
      <formula>$B1647="Descargado"</formula>
    </cfRule>
    <cfRule type="expression" dxfId="2300" priority="33860">
      <formula>$B1647="Frontera"</formula>
    </cfRule>
  </conditionalFormatting>
  <conditionalFormatting sqref="I1651">
    <cfRule type="expression" dxfId="2299" priority="33741">
      <formula>$B1651="Cargado"</formula>
    </cfRule>
    <cfRule type="expression" dxfId="2300" priority="33740">
      <formula>$B1651="Frontera"</formula>
    </cfRule>
    <cfRule type="expression" dxfId="2301" priority="33739">
      <formula>$B1651="Descargado"</formula>
    </cfRule>
    <cfRule type="expression" dxfId="2302" priority="33738">
      <formula>$B1651="Liberado"</formula>
    </cfRule>
    <cfRule type="expression" dxfId="2295" priority="33745">
      <formula>$B1651="Arribado"</formula>
    </cfRule>
    <cfRule type="expression" dxfId="2296" priority="33744">
      <formula>$B1651="Solicitado"</formula>
    </cfRule>
    <cfRule type="expression" dxfId="2300" priority="33764">
      <formula>$B1651="Frontera"</formula>
    </cfRule>
    <cfRule type="expression" dxfId="2299" priority="33765">
      <formula>$B1651="Cargado"</formula>
    </cfRule>
    <cfRule type="expression" dxfId="2298" priority="33766">
      <formula>$B1651="Cancelado"</formula>
    </cfRule>
    <cfRule type="expression" dxfId="2" priority="33767">
      <formula>$B1651="Confirmado"</formula>
    </cfRule>
    <cfRule type="expression" dxfId="2296" priority="33768">
      <formula>$B1651="Solicitado"</formula>
    </cfRule>
    <cfRule type="expression" dxfId="2295" priority="33769">
      <formula>$B1651="Arribado"</formula>
    </cfRule>
    <cfRule type="expression" dxfId="2302" priority="33762">
      <formula>$B1651="Liberado"</formula>
    </cfRule>
    <cfRule type="expression" dxfId="2301" priority="33763">
      <formula>$B1651="Descargado"</formula>
    </cfRule>
    <cfRule type="expression" dxfId="2" priority="33743">
      <formula>$B1651="Confirmado"</formula>
    </cfRule>
    <cfRule type="expression" dxfId="2298" priority="33742">
      <formula>$B1651="Cancelado"</formula>
    </cfRule>
  </conditionalFormatting>
  <conditionalFormatting sqref="I1653">
    <cfRule type="expression" dxfId="2296" priority="33984">
      <formula>$B1653="Solicitado"</formula>
    </cfRule>
    <cfRule type="expression" dxfId="2295" priority="33985">
      <formula>$B1653="Arribado"</formula>
    </cfRule>
    <cfRule type="expression" dxfId="2" priority="33983">
      <formula>$B1653="Confirmado"</formula>
    </cfRule>
    <cfRule type="expression" dxfId="2298" priority="33982">
      <formula>$B1653="Cancelado"</formula>
    </cfRule>
    <cfRule type="expression" dxfId="2299" priority="33981">
      <formula>$B1653="Cargado"</formula>
    </cfRule>
    <cfRule type="expression" dxfId="2300" priority="33980">
      <formula>$B1653="Frontera"</formula>
    </cfRule>
    <cfRule type="expression" dxfId="2301" priority="33979">
      <formula>$B1653="Descargado"</formula>
    </cfRule>
    <cfRule type="expression" dxfId="2302" priority="33978">
      <formula>$B1653="Liberado"</formula>
    </cfRule>
  </conditionalFormatting>
  <conditionalFormatting sqref="I1654 I1661:I1662 I1656:I1657">
    <cfRule type="expression" dxfId="2300" priority="33884">
      <formula>$B1654="Frontera"</formula>
    </cfRule>
    <cfRule type="expression" dxfId="2301" priority="33883">
      <formula>$B1654="Descargado"</formula>
    </cfRule>
    <cfRule type="expression" dxfId="2302" priority="33882">
      <formula>$B1654="Liberado"</formula>
    </cfRule>
    <cfRule type="expression" dxfId="2295" priority="33913">
      <formula>$B1654="Arribado"</formula>
    </cfRule>
    <cfRule type="expression" dxfId="2296" priority="33912">
      <formula>$B1654="Solicitado"</formula>
    </cfRule>
    <cfRule type="expression" dxfId="2" priority="33911">
      <formula>$B1654="Confirmado"</formula>
    </cfRule>
    <cfRule type="expression" dxfId="2298" priority="33910">
      <formula>$B1654="Cancelado"</formula>
    </cfRule>
    <cfRule type="expression" dxfId="2299" priority="33909">
      <formula>$B1654="Cargado"</formula>
    </cfRule>
    <cfRule type="expression" dxfId="2300" priority="33908">
      <formula>$B1654="Frontera"</formula>
    </cfRule>
    <cfRule type="expression" dxfId="2301" priority="33907">
      <formula>$B1654="Descargado"</formula>
    </cfRule>
    <cfRule type="expression" dxfId="2302" priority="33906">
      <formula>$B1654="Liberado"</formula>
    </cfRule>
    <cfRule type="expression" dxfId="2295" priority="33889">
      <formula>$B1654="Arribado"</formula>
    </cfRule>
    <cfRule type="expression" dxfId="2296" priority="33888">
      <formula>$B1654="Solicitado"</formula>
    </cfRule>
    <cfRule type="expression" dxfId="2" priority="33887">
      <formula>$B1654="Confirmado"</formula>
    </cfRule>
    <cfRule type="expression" dxfId="2298" priority="33886">
      <formula>$B1654="Cancelado"</formula>
    </cfRule>
    <cfRule type="expression" dxfId="2299" priority="33885">
      <formula>$B1654="Cargado"</formula>
    </cfRule>
  </conditionalFormatting>
  <conditionalFormatting sqref="I1655">
    <cfRule type="expression" dxfId="2298" priority="33598">
      <formula>$B1655="Cancelado"</formula>
    </cfRule>
    <cfRule type="expression" dxfId="2300" priority="33596">
      <formula>$B1655="Frontera"</formula>
    </cfRule>
    <cfRule type="expression" dxfId="2301" priority="33595">
      <formula>$B1655="Descargado"</formula>
    </cfRule>
    <cfRule type="expression" dxfId="2302" priority="33594">
      <formula>$B1655="Liberado"</formula>
    </cfRule>
    <cfRule type="expression" dxfId="2299" priority="33597">
      <formula>$B1655="Cargado"</formula>
    </cfRule>
    <cfRule type="expression" dxfId="2300" priority="33620">
      <formula>$B1655="Frontera"</formula>
    </cfRule>
    <cfRule type="expression" dxfId="2" priority="33599">
      <formula>$B1655="Confirmado"</formula>
    </cfRule>
    <cfRule type="expression" dxfId="2296" priority="33600">
      <formula>$B1655="Solicitado"</formula>
    </cfRule>
    <cfRule type="expression" dxfId="2295" priority="33601">
      <formula>$B1655="Arribado"</formula>
    </cfRule>
    <cfRule type="expression" dxfId="2302" priority="33618">
      <formula>$B1655="Liberado"</formula>
    </cfRule>
    <cfRule type="expression" dxfId="2301" priority="33619">
      <formula>$B1655="Descargado"</formula>
    </cfRule>
    <cfRule type="expression" dxfId="2299" priority="33621">
      <formula>$B1655="Cargado"</formula>
    </cfRule>
    <cfRule type="expression" dxfId="2298" priority="33622">
      <formula>$B1655="Cancelado"</formula>
    </cfRule>
    <cfRule type="expression" dxfId="2" priority="33623">
      <formula>$B1655="Confirmado"</formula>
    </cfRule>
    <cfRule type="expression" dxfId="2296" priority="33624">
      <formula>$B1655="Solicitado"</formula>
    </cfRule>
    <cfRule type="expression" dxfId="2295" priority="33625">
      <formula>$B1655="Arribado"</formula>
    </cfRule>
  </conditionalFormatting>
  <conditionalFormatting sqref="I1658">
    <cfRule type="expression" dxfId="2300" priority="33644">
      <formula>$B1658="Frontera"</formula>
    </cfRule>
    <cfRule type="expression" dxfId="2295" priority="33673">
      <formula>$B1658="Arribado"</formula>
    </cfRule>
    <cfRule type="expression" dxfId="2" priority="33647">
      <formula>$B1658="Confirmado"</formula>
    </cfRule>
    <cfRule type="expression" dxfId="2299" priority="33645">
      <formula>$B1658="Cargado"</formula>
    </cfRule>
    <cfRule type="expression" dxfId="2298" priority="33646">
      <formula>$B1658="Cancelado"</formula>
    </cfRule>
    <cfRule type="expression" dxfId="2296" priority="33648">
      <formula>$B1658="Solicitado"</formula>
    </cfRule>
    <cfRule type="expression" dxfId="2295" priority="33649">
      <formula>$B1658="Arribado"</formula>
    </cfRule>
    <cfRule type="expression" dxfId="2302" priority="33666">
      <formula>$B1658="Liberado"</formula>
    </cfRule>
    <cfRule type="expression" dxfId="2301" priority="33667">
      <formula>$B1658="Descargado"</formula>
    </cfRule>
    <cfRule type="expression" dxfId="2300" priority="33668">
      <formula>$B1658="Frontera"</formula>
    </cfRule>
    <cfRule type="expression" dxfId="2299" priority="33669">
      <formula>$B1658="Cargado"</formula>
    </cfRule>
    <cfRule type="expression" dxfId="2298" priority="33670">
      <formula>$B1658="Cancelado"</formula>
    </cfRule>
    <cfRule type="expression" dxfId="2" priority="33671">
      <formula>$B1658="Confirmado"</formula>
    </cfRule>
    <cfRule type="expression" dxfId="2296" priority="33672">
      <formula>$B1658="Solicitado"</formula>
    </cfRule>
    <cfRule type="expression" dxfId="2302" priority="33642">
      <formula>$B1658="Liberado"</formula>
    </cfRule>
    <cfRule type="expression" dxfId="2301" priority="33643">
      <formula>$B1658="Descargado"</formula>
    </cfRule>
  </conditionalFormatting>
  <conditionalFormatting sqref="I1659">
    <cfRule type="expression" dxfId="2302" priority="33690">
      <formula>$B1659="Liberado"</formula>
    </cfRule>
    <cfRule type="expression" dxfId="2296" priority="33720">
      <formula>$B1659="Solicitado"</formula>
    </cfRule>
    <cfRule type="expression" dxfId="2" priority="33719">
      <formula>$B1659="Confirmado"</formula>
    </cfRule>
    <cfRule type="expression" dxfId="2298" priority="33718">
      <formula>$B1659="Cancelado"</formula>
    </cfRule>
    <cfRule type="expression" dxfId="2299" priority="33717">
      <formula>$B1659="Cargado"</formula>
    </cfRule>
    <cfRule type="expression" dxfId="2300" priority="33716">
      <formula>$B1659="Frontera"</formula>
    </cfRule>
    <cfRule type="expression" dxfId="2301" priority="33715">
      <formula>$B1659="Descargado"</formula>
    </cfRule>
    <cfRule type="expression" dxfId="2295" priority="33697">
      <formula>$B1659="Arribado"</formula>
    </cfRule>
    <cfRule type="expression" dxfId="2296" priority="33696">
      <formula>$B1659="Solicitado"</formula>
    </cfRule>
    <cfRule type="expression" dxfId="2" priority="33695">
      <formula>$B1659="Confirmado"</formula>
    </cfRule>
    <cfRule type="expression" dxfId="2298" priority="33694">
      <formula>$B1659="Cancelado"</formula>
    </cfRule>
    <cfRule type="expression" dxfId="2299" priority="33693">
      <formula>$B1659="Cargado"</formula>
    </cfRule>
    <cfRule type="expression" dxfId="2300" priority="33692">
      <formula>$B1659="Frontera"</formula>
    </cfRule>
    <cfRule type="expression" dxfId="2301" priority="33691">
      <formula>$B1659="Descargado"</formula>
    </cfRule>
    <cfRule type="expression" dxfId="2295" priority="33721">
      <formula>$B1659="Arribado"</formula>
    </cfRule>
    <cfRule type="expression" dxfId="2302" priority="33714">
      <formula>$B1659="Liberado"</formula>
    </cfRule>
  </conditionalFormatting>
  <conditionalFormatting sqref="I1660">
    <cfRule type="expression" dxfId="2296" priority="33568">
      <formula>$B1660="Solicitado"</formula>
    </cfRule>
    <cfRule type="expression" dxfId="2298" priority="33542">
      <formula>$B1660="Cancelado"</formula>
    </cfRule>
    <cfRule type="expression" dxfId="2299" priority="33541">
      <formula>$B1660="Cargado"</formula>
    </cfRule>
    <cfRule type="expression" dxfId="2295" priority="33545">
      <formula>$B1660="Arribado"</formula>
    </cfRule>
    <cfRule type="expression" dxfId="2302" priority="33538">
      <formula>$B1660="Liberado"</formula>
    </cfRule>
    <cfRule type="expression" dxfId="2295" priority="33569">
      <formula>$B1660="Arribado"</formula>
    </cfRule>
    <cfRule type="expression" dxfId="2302" priority="33562">
      <formula>$B1660="Liberado"</formula>
    </cfRule>
    <cfRule type="expression" dxfId="2301" priority="33539">
      <formula>$B1660="Descargado"</formula>
    </cfRule>
    <cfRule type="expression" dxfId="2300" priority="33540">
      <formula>$B1660="Frontera"</formula>
    </cfRule>
    <cfRule type="expression" dxfId="2298" priority="33566">
      <formula>$B1660="Cancelado"</formula>
    </cfRule>
    <cfRule type="expression" dxfId="2" priority="33567">
      <formula>$B1660="Confirmado"</formula>
    </cfRule>
    <cfRule type="expression" dxfId="2299" priority="33565">
      <formula>$B1660="Cargado"</formula>
    </cfRule>
    <cfRule type="expression" dxfId="2300" priority="33564">
      <formula>$B1660="Frontera"</formula>
    </cfRule>
    <cfRule type="expression" dxfId="2296" priority="33544">
      <formula>$B1660="Solicitado"</formula>
    </cfRule>
    <cfRule type="expression" dxfId="2301" priority="33563">
      <formula>$B1660="Descargado"</formula>
    </cfRule>
    <cfRule type="expression" dxfId="2" priority="33543">
      <formula>$B1660="Confirmado"</formula>
    </cfRule>
  </conditionalFormatting>
  <conditionalFormatting sqref="I1663">
    <cfRule type="expression" dxfId="2299" priority="33493">
      <formula>$B1663="Cargado"</formula>
    </cfRule>
    <cfRule type="expression" dxfId="2298" priority="33494">
      <formula>$B1663="Cancelado"</formula>
    </cfRule>
    <cfRule type="expression" dxfId="2301" priority="33515">
      <formula>$B1663="Descargado"</formula>
    </cfRule>
    <cfRule type="expression" dxfId="2301" priority="33491">
      <formula>$B1663="Descargado"</formula>
    </cfRule>
    <cfRule type="expression" dxfId="2299" priority="33517">
      <formula>$B1663="Cargado"</formula>
    </cfRule>
    <cfRule type="expression" dxfId="2298" priority="33518">
      <formula>$B1663="Cancelado"</formula>
    </cfRule>
    <cfRule type="expression" dxfId="2300" priority="33516">
      <formula>$B1663="Frontera"</formula>
    </cfRule>
    <cfRule type="expression" dxfId="2" priority="33519">
      <formula>$B1663="Confirmado"</formula>
    </cfRule>
    <cfRule type="expression" dxfId="2300" priority="33492">
      <formula>$B1663="Frontera"</formula>
    </cfRule>
    <cfRule type="expression" dxfId="2302" priority="33490">
      <formula>$B1663="Liberado"</formula>
    </cfRule>
    <cfRule type="expression" dxfId="2295" priority="33521">
      <formula>$B1663="Arribado"</formula>
    </cfRule>
    <cfRule type="expression" dxfId="2296" priority="33520">
      <formula>$B1663="Solicitado"</formula>
    </cfRule>
    <cfRule type="expression" dxfId="2302" priority="33514">
      <formula>$B1663="Liberado"</formula>
    </cfRule>
    <cfRule type="expression" dxfId="2295" priority="33497">
      <formula>$B1663="Arribado"</formula>
    </cfRule>
    <cfRule type="expression" dxfId="2296" priority="33496">
      <formula>$B1663="Solicitado"</formula>
    </cfRule>
    <cfRule type="expression" dxfId="2" priority="33495">
      <formula>$B1663="Confirmado"</formula>
    </cfRule>
  </conditionalFormatting>
  <conditionalFormatting sqref="I1664">
    <cfRule type="expression" dxfId="2302" priority="33418">
      <formula>$B1664="Liberado"</formula>
    </cfRule>
    <cfRule type="expression" dxfId="2295" priority="33401">
      <formula>$B1664="Arribado"</formula>
    </cfRule>
    <cfRule type="expression" dxfId="2295" priority="33425">
      <formula>$B1664="Arribado"</formula>
    </cfRule>
    <cfRule type="expression" dxfId="2299" priority="33421">
      <formula>$B1664="Cargado"</formula>
    </cfRule>
    <cfRule type="expression" dxfId="2300" priority="33420">
      <formula>$B1664="Frontera"</formula>
    </cfRule>
    <cfRule type="expression" dxfId="2301" priority="33419">
      <formula>$B1664="Descargado"</formula>
    </cfRule>
    <cfRule type="expression" dxfId="2296" priority="33400">
      <formula>$B1664="Solicitado"</formula>
    </cfRule>
    <cfRule type="expression" dxfId="2296" priority="33424">
      <formula>$B1664="Solicitado"</formula>
    </cfRule>
    <cfRule type="expression" dxfId="2301" priority="33395">
      <formula>$B1664="Descargado"</formula>
    </cfRule>
    <cfRule type="expression" dxfId="2302" priority="33394">
      <formula>$B1664="Liberado"</formula>
    </cfRule>
    <cfRule type="expression" dxfId="2" priority="33423">
      <formula>$B1664="Confirmado"</formula>
    </cfRule>
    <cfRule type="expression" dxfId="2299" priority="33397">
      <formula>$B1664="Cargado"</formula>
    </cfRule>
    <cfRule type="expression" dxfId="2298" priority="33398">
      <formula>$B1664="Cancelado"</formula>
    </cfRule>
    <cfRule type="expression" dxfId="2" priority="33399">
      <formula>$B1664="Confirmado"</formula>
    </cfRule>
    <cfRule type="expression" dxfId="2300" priority="33396">
      <formula>$B1664="Frontera"</formula>
    </cfRule>
    <cfRule type="expression" dxfId="2298" priority="33422">
      <formula>$B1664="Cancelado"</formula>
    </cfRule>
  </conditionalFormatting>
  <conditionalFormatting sqref="I1665:I1667">
    <cfRule type="expression" dxfId="2296" priority="33448">
      <formula>$B1665="Solicitado"</formula>
    </cfRule>
    <cfRule type="expression" dxfId="2295" priority="33449">
      <formula>$B1665="Arribado"</formula>
    </cfRule>
    <cfRule type="expression" dxfId="2302" priority="33466">
      <formula>$B1665="Liberado"</formula>
    </cfRule>
    <cfRule type="expression" dxfId="2301" priority="33467">
      <formula>$B1665="Descargado"</formula>
    </cfRule>
    <cfRule type="expression" dxfId="2300" priority="33468">
      <formula>$B1665="Frontera"</formula>
    </cfRule>
    <cfRule type="expression" dxfId="2299" priority="33469">
      <formula>$B1665="Cargado"</formula>
    </cfRule>
    <cfRule type="expression" dxfId="2298" priority="33470">
      <formula>$B1665="Cancelado"</formula>
    </cfRule>
    <cfRule type="expression" dxfId="2" priority="33471">
      <formula>$B1665="Confirmado"</formula>
    </cfRule>
    <cfRule type="expression" dxfId="2296" priority="33472">
      <formula>$B1665="Solicitado"</formula>
    </cfRule>
    <cfRule type="expression" dxfId="2295" priority="33473">
      <formula>$B1665="Arribado"</formula>
    </cfRule>
    <cfRule type="expression" dxfId="2302" priority="33442">
      <formula>$B1665="Liberado"</formula>
    </cfRule>
    <cfRule type="expression" dxfId="2301" priority="33443">
      <formula>$B1665="Descargado"</formula>
    </cfRule>
    <cfRule type="expression" dxfId="2300" priority="33444">
      <formula>$B1665="Frontera"</formula>
    </cfRule>
    <cfRule type="expression" dxfId="2299" priority="33445">
      <formula>$B1665="Cargado"</formula>
    </cfRule>
    <cfRule type="expression" dxfId="2298" priority="33446">
      <formula>$B1665="Cancelado"</formula>
    </cfRule>
    <cfRule type="expression" dxfId="2" priority="33447">
      <formula>$B1665="Confirmado"</formula>
    </cfRule>
  </conditionalFormatting>
  <conditionalFormatting sqref="I1668">
    <cfRule type="expression" dxfId="2299" priority="33373">
      <formula>$B1668="Cargado"</formula>
    </cfRule>
    <cfRule type="expression" dxfId="2300" priority="33348">
      <formula>$B1668="Frontera"</formula>
    </cfRule>
    <cfRule type="expression" dxfId="2299" priority="33349">
      <formula>$B1668="Cargado"</formula>
    </cfRule>
    <cfRule type="expression" dxfId="2298" priority="33350">
      <formula>$B1668="Cancelado"</formula>
    </cfRule>
    <cfRule type="expression" dxfId="2" priority="33351">
      <formula>$B1668="Confirmado"</formula>
    </cfRule>
    <cfRule type="expression" dxfId="2296" priority="33376">
      <formula>$B1668="Solicitado"</formula>
    </cfRule>
    <cfRule type="expression" dxfId="2296" priority="33352">
      <formula>$B1668="Solicitado"</formula>
    </cfRule>
    <cfRule type="expression" dxfId="2295" priority="33353">
      <formula>$B1668="Arribado"</formula>
    </cfRule>
    <cfRule type="expression" dxfId="2302" priority="33370">
      <formula>$B1668="Liberado"</formula>
    </cfRule>
    <cfRule type="expression" dxfId="2301" priority="33371">
      <formula>$B1668="Descargado"</formula>
    </cfRule>
    <cfRule type="expression" dxfId="2300" priority="33372">
      <formula>$B1668="Frontera"</formula>
    </cfRule>
    <cfRule type="expression" dxfId="2295" priority="33377">
      <formula>$B1668="Arribado"</formula>
    </cfRule>
    <cfRule type="expression" dxfId="2298" priority="33374">
      <formula>$B1668="Cancelado"</formula>
    </cfRule>
    <cfRule type="expression" dxfId="2" priority="33375">
      <formula>$B1668="Confirmado"</formula>
    </cfRule>
    <cfRule type="expression" dxfId="2302" priority="33346">
      <formula>$B1668="Liberado"</formula>
    </cfRule>
    <cfRule type="expression" dxfId="2301" priority="33347">
      <formula>$B1668="Descargado"</formula>
    </cfRule>
  </conditionalFormatting>
  <conditionalFormatting sqref="I1669:I1681">
    <cfRule type="expression" dxfId="2301" priority="33251">
      <formula>$B1669="Descargado"</formula>
    </cfRule>
    <cfRule type="expression" dxfId="2300" priority="33252">
      <formula>$B1669="Frontera"</formula>
    </cfRule>
    <cfRule type="expression" dxfId="2299" priority="33253">
      <formula>$B1669="Cargado"</formula>
    </cfRule>
    <cfRule type="expression" dxfId="2298" priority="33254">
      <formula>$B1669="Cancelado"</formula>
    </cfRule>
    <cfRule type="expression" dxfId="2" priority="33255">
      <formula>$B1669="Confirmado"</formula>
    </cfRule>
    <cfRule type="expression" dxfId="2295" priority="33257">
      <formula>$B1669="Arribado"</formula>
    </cfRule>
    <cfRule type="expression" dxfId="2302" priority="33274">
      <formula>$B1669="Liberado"</formula>
    </cfRule>
    <cfRule type="expression" dxfId="2301" priority="33275">
      <formula>$B1669="Descargado"</formula>
    </cfRule>
    <cfRule type="expression" dxfId="2300" priority="33276">
      <formula>$B1669="Frontera"</formula>
    </cfRule>
    <cfRule type="expression" dxfId="2298" priority="33278">
      <formula>$B1669="Cancelado"</formula>
    </cfRule>
    <cfRule type="expression" dxfId="2" priority="33279">
      <formula>$B1669="Confirmado"</formula>
    </cfRule>
    <cfRule type="expression" dxfId="2296" priority="33280">
      <formula>$B1669="Solicitado"</formula>
    </cfRule>
    <cfRule type="expression" dxfId="2295" priority="33281">
      <formula>$B1669="Arribado"</formula>
    </cfRule>
    <cfRule type="expression" dxfId="2299" priority="33277">
      <formula>$B1669="Cargado"</formula>
    </cfRule>
    <cfRule type="expression" dxfId="2296" priority="33256">
      <formula>$B1669="Solicitado"</formula>
    </cfRule>
    <cfRule type="expression" dxfId="2302" priority="33250">
      <formula>$B1669="Liberado"</formula>
    </cfRule>
  </conditionalFormatting>
  <conditionalFormatting sqref="I1682">
    <cfRule type="expression" dxfId="2" priority="33191">
      <formula>$B1682="Confirmado"</formula>
    </cfRule>
    <cfRule type="expression" dxfId="2295" priority="33217">
      <formula>$B1682="Arribado"</formula>
    </cfRule>
    <cfRule type="expression" dxfId="2296" priority="33192">
      <formula>$B1682="Solicitado"</formula>
    </cfRule>
    <cfRule type="expression" dxfId="2298" priority="33190">
      <formula>$B1682="Cancelado"</formula>
    </cfRule>
    <cfRule type="expression" dxfId="2296" priority="33216">
      <formula>$B1682="Solicitado"</formula>
    </cfRule>
    <cfRule type="expression" dxfId="2" priority="33215">
      <formula>$B1682="Confirmado"</formula>
    </cfRule>
    <cfRule type="expression" dxfId="2298" priority="33214">
      <formula>$B1682="Cancelado"</formula>
    </cfRule>
    <cfRule type="expression" dxfId="2299" priority="33213">
      <formula>$B1682="Cargado"</formula>
    </cfRule>
    <cfRule type="expression" dxfId="2299" priority="33189">
      <formula>$B1682="Cargado"</formula>
    </cfRule>
    <cfRule type="expression" dxfId="2301" priority="33187">
      <formula>$B1682="Descargado"</formula>
    </cfRule>
    <cfRule type="expression" dxfId="2300" priority="33212">
      <formula>$B1682="Frontera"</formula>
    </cfRule>
    <cfRule type="expression" dxfId="2301" priority="33211">
      <formula>$B1682="Descargado"</formula>
    </cfRule>
    <cfRule type="expression" dxfId="2300" priority="33188">
      <formula>$B1682="Frontera"</formula>
    </cfRule>
    <cfRule type="expression" dxfId="2302" priority="33186">
      <formula>$B1682="Liberado"</formula>
    </cfRule>
    <cfRule type="expression" dxfId="2302" priority="33210">
      <formula>$B1682="Liberado"</formula>
    </cfRule>
    <cfRule type="expression" dxfId="2295" priority="33193">
      <formula>$B1682="Arribado"</formula>
    </cfRule>
  </conditionalFormatting>
  <conditionalFormatting sqref="I1683">
    <cfRule type="expression" dxfId="2296" priority="32952">
      <formula>$B1683="Solicitado"</formula>
    </cfRule>
    <cfRule type="expression" dxfId="2" priority="32951">
      <formula>$B1683="Confirmado"</formula>
    </cfRule>
    <cfRule type="expression" dxfId="2298" priority="32950">
      <formula>$B1683="Cancelado"</formula>
    </cfRule>
    <cfRule type="expression" dxfId="2299" priority="32949">
      <formula>$B1683="Cargado"</formula>
    </cfRule>
    <cfRule type="expression" dxfId="2300" priority="32948">
      <formula>$B1683="Frontera"</formula>
    </cfRule>
    <cfRule type="expression" dxfId="2301" priority="32947">
      <formula>$B1683="Descargado"</formula>
    </cfRule>
    <cfRule type="expression" dxfId="2302" priority="32946">
      <formula>$B1683="Liberado"</formula>
    </cfRule>
    <cfRule type="expression" dxfId="2301" priority="32971">
      <formula>$B1683="Descargado"</formula>
    </cfRule>
    <cfRule type="expression" dxfId="2295" priority="32953">
      <formula>$B1683="Arribado"</formula>
    </cfRule>
    <cfRule type="expression" dxfId="2302" priority="32970">
      <formula>$B1683="Liberado"</formula>
    </cfRule>
    <cfRule type="expression" dxfId="2300" priority="32972">
      <formula>$B1683="Frontera"</formula>
    </cfRule>
    <cfRule type="expression" dxfId="2299" priority="32973">
      <formula>$B1683="Cargado"</formula>
    </cfRule>
    <cfRule type="expression" dxfId="2298" priority="32974">
      <formula>$B1683="Cancelado"</formula>
    </cfRule>
    <cfRule type="expression" dxfId="2" priority="32975">
      <formula>$B1683="Confirmado"</formula>
    </cfRule>
    <cfRule type="expression" dxfId="2296" priority="32976">
      <formula>$B1683="Solicitado"</formula>
    </cfRule>
    <cfRule type="expression" dxfId="2295" priority="32977">
      <formula>$B1683="Arribado"</formula>
    </cfRule>
  </conditionalFormatting>
  <conditionalFormatting sqref="I1684:I1685">
    <cfRule type="expression" dxfId="2302" priority="33114">
      <formula>$B1684="Liberado"</formula>
    </cfRule>
    <cfRule type="expression" dxfId="2300" priority="33116">
      <formula>$B1684="Frontera"</formula>
    </cfRule>
    <cfRule type="expression" dxfId="2299" priority="33117">
      <formula>$B1684="Cargado"</formula>
    </cfRule>
    <cfRule type="expression" dxfId="2301" priority="33115">
      <formula>$B1684="Descargado"</formula>
    </cfRule>
    <cfRule type="expression" dxfId="2295" priority="33121">
      <formula>$B1684="Arribado"</formula>
    </cfRule>
    <cfRule type="expression" dxfId="2302" priority="33090">
      <formula>$B1684="Liberado"</formula>
    </cfRule>
    <cfRule type="expression" dxfId="2301" priority="33091">
      <formula>$B1684="Descargado"</formula>
    </cfRule>
    <cfRule type="expression" dxfId="2300" priority="33092">
      <formula>$B1684="Frontera"</formula>
    </cfRule>
    <cfRule type="expression" dxfId="2299" priority="33093">
      <formula>$B1684="Cargado"</formula>
    </cfRule>
    <cfRule type="expression" dxfId="2298" priority="33094">
      <formula>$B1684="Cancelado"</formula>
    </cfRule>
    <cfRule type="expression" dxfId="2" priority="33095">
      <formula>$B1684="Confirmado"</formula>
    </cfRule>
    <cfRule type="expression" dxfId="2296" priority="33096">
      <formula>$B1684="Solicitado"</formula>
    </cfRule>
    <cfRule type="expression" dxfId="2296" priority="33120">
      <formula>$B1684="Solicitado"</formula>
    </cfRule>
    <cfRule type="expression" dxfId="2" priority="33119">
      <formula>$B1684="Confirmado"</formula>
    </cfRule>
    <cfRule type="expression" dxfId="2298" priority="33118">
      <formula>$B1684="Cancelado"</formula>
    </cfRule>
    <cfRule type="expression" dxfId="2295" priority="33097">
      <formula>$B1684="Arribado"</formula>
    </cfRule>
  </conditionalFormatting>
  <conditionalFormatting sqref="I1686">
    <cfRule type="expression" dxfId="2299" priority="33069">
      <formula>$B1686="Cargado"</formula>
    </cfRule>
    <cfRule type="expression" dxfId="2296" priority="33048">
      <formula>$B1686="Solicitado"</formula>
    </cfRule>
    <cfRule type="expression" dxfId="2300" priority="33068">
      <formula>$B1686="Frontera"</formula>
    </cfRule>
    <cfRule type="expression" dxfId="2301" priority="33043">
      <formula>$B1686="Descargado"</formula>
    </cfRule>
    <cfRule type="expression" dxfId="2302" priority="33042">
      <formula>$B1686="Liberado"</formula>
    </cfRule>
    <cfRule type="expression" dxfId="2300" priority="33044">
      <formula>$B1686="Frontera"</formula>
    </cfRule>
    <cfRule type="expression" dxfId="2295" priority="33073">
      <formula>$B1686="Arribado"</formula>
    </cfRule>
    <cfRule type="expression" dxfId="2296" priority="33072">
      <formula>$B1686="Solicitado"</formula>
    </cfRule>
    <cfRule type="expression" dxfId="2" priority="33071">
      <formula>$B1686="Confirmado"</formula>
    </cfRule>
    <cfRule type="expression" dxfId="2299" priority="33045">
      <formula>$B1686="Cargado"</formula>
    </cfRule>
    <cfRule type="expression" dxfId="2298" priority="33046">
      <formula>$B1686="Cancelado"</formula>
    </cfRule>
    <cfRule type="expression" dxfId="2" priority="33047">
      <formula>$B1686="Confirmado"</formula>
    </cfRule>
    <cfRule type="expression" dxfId="2295" priority="33049">
      <formula>$B1686="Arribado"</formula>
    </cfRule>
    <cfRule type="expression" dxfId="2302" priority="33066">
      <formula>$B1686="Liberado"</formula>
    </cfRule>
    <cfRule type="expression" dxfId="2301" priority="33067">
      <formula>$B1686="Descargado"</formula>
    </cfRule>
    <cfRule type="expression" dxfId="2298" priority="33070">
      <formula>$B1686="Cancelado"</formula>
    </cfRule>
  </conditionalFormatting>
  <conditionalFormatting sqref="I1732">
    <cfRule type="expression" dxfId="2302" priority="32770">
      <formula>$B1732="Liberado"</formula>
    </cfRule>
    <cfRule type="expression" dxfId="2301" priority="32771">
      <formula>$B1732="Descargado"</formula>
    </cfRule>
    <cfRule type="expression" dxfId="2300" priority="32772">
      <formula>$B1732="Frontera"</formula>
    </cfRule>
    <cfRule type="expression" dxfId="2299" priority="32773">
      <formula>$B1732="Cargado"</formula>
    </cfRule>
    <cfRule type="expression" dxfId="2298" priority="32774">
      <formula>$B1732="Cancelado"</formula>
    </cfRule>
    <cfRule type="expression" dxfId="2" priority="32775">
      <formula>$B1732="Confirmado"</formula>
    </cfRule>
    <cfRule type="expression" dxfId="2296" priority="32776">
      <formula>$B1732="Solicitado"</formula>
    </cfRule>
    <cfRule type="expression" dxfId="2295" priority="32777">
      <formula>$B1732="Arribado"</formula>
    </cfRule>
  </conditionalFormatting>
  <conditionalFormatting sqref="I1744">
    <cfRule type="expression" dxfId="2300" priority="32740">
      <formula>$B1744="Frontera"</formula>
    </cfRule>
    <cfRule type="expression" dxfId="2301" priority="32739">
      <formula>$B1744="Descargado"</formula>
    </cfRule>
    <cfRule type="expression" dxfId="2296" priority="32744">
      <formula>$B1744="Solicitado"</formula>
    </cfRule>
    <cfRule type="expression" dxfId="2295" priority="32745">
      <formula>$B1744="Arribado"</formula>
    </cfRule>
    <cfRule type="expression" dxfId="2302" priority="32738">
      <formula>$B1744="Liberado"</formula>
    </cfRule>
    <cfRule type="expression" dxfId="2" priority="32743">
      <formula>$B1744="Confirmado"</formula>
    </cfRule>
    <cfRule type="expression" dxfId="2298" priority="32742">
      <formula>$B1744="Cancelado"</formula>
    </cfRule>
    <cfRule type="expression" dxfId="2299" priority="32741">
      <formula>$B1744="Cargado"</formula>
    </cfRule>
  </conditionalFormatting>
  <conditionalFormatting sqref="I1752">
    <cfRule type="expression" dxfId="2299" priority="32693">
      <formula>$B1752="Cargado"</formula>
    </cfRule>
    <cfRule type="expression" dxfId="2302" priority="32690">
      <formula>$B1752="Liberado"</formula>
    </cfRule>
    <cfRule type="expression" dxfId="2295" priority="32697">
      <formula>$B1752="Arribado"</formula>
    </cfRule>
    <cfRule type="expression" dxfId="2300" priority="32692">
      <formula>$B1752="Frontera"</formula>
    </cfRule>
    <cfRule type="expression" dxfId="2" priority="32695">
      <formula>$B1752="Confirmado"</formula>
    </cfRule>
    <cfRule type="expression" dxfId="2298" priority="32694">
      <formula>$B1752="Cancelado"</formula>
    </cfRule>
    <cfRule type="expression" dxfId="2296" priority="32696">
      <formula>$B1752="Solicitado"</formula>
    </cfRule>
    <cfRule type="expression" dxfId="2301" priority="32691">
      <formula>$B1752="Descargado"</formula>
    </cfRule>
  </conditionalFormatting>
  <conditionalFormatting sqref="I1829">
    <cfRule type="expression" dxfId="2295" priority="32281">
      <formula>$B1829="Arribado"</formula>
    </cfRule>
    <cfRule type="expression" dxfId="2302" priority="32274">
      <formula>$B1829="Liberado"</formula>
    </cfRule>
    <cfRule type="expression" dxfId="2301" priority="32275">
      <formula>$B1829="Descargado"</formula>
    </cfRule>
    <cfRule type="expression" dxfId="2300" priority="32276">
      <formula>$B1829="Frontera"</formula>
    </cfRule>
    <cfRule type="expression" dxfId="2299" priority="32277">
      <formula>$B1829="Cargado"</formula>
    </cfRule>
    <cfRule type="expression" dxfId="2298" priority="32278">
      <formula>$B1829="Cancelado"</formula>
    </cfRule>
    <cfRule type="expression" dxfId="2" priority="32279">
      <formula>$B1829="Confirmado"</formula>
    </cfRule>
    <cfRule type="expression" dxfId="2296" priority="32280">
      <formula>$B1829="Solicitado"</formula>
    </cfRule>
  </conditionalFormatting>
  <conditionalFormatting sqref="I1830">
    <cfRule type="expression" dxfId="2295" priority="32201">
      <formula>$B1830="Arribado"</formula>
    </cfRule>
    <cfRule type="expression" dxfId="2" priority="32199">
      <formula>$B1830="Confirmado"</formula>
    </cfRule>
    <cfRule type="expression" dxfId="2296" priority="32200">
      <formula>$B1830="Solicitado"</formula>
    </cfRule>
    <cfRule type="expression" dxfId="2302" priority="32194">
      <formula>$B1830="Liberado"</formula>
    </cfRule>
    <cfRule type="expression" dxfId="2301" priority="32195">
      <formula>$B1830="Descargado"</formula>
    </cfRule>
    <cfRule type="expression" dxfId="2300" priority="32196">
      <formula>$B1830="Frontera"</formula>
    </cfRule>
    <cfRule type="expression" dxfId="2299" priority="32197">
      <formula>$B1830="Cargado"</formula>
    </cfRule>
    <cfRule type="expression" dxfId="2298" priority="32198">
      <formula>$B1830="Cancelado"</formula>
    </cfRule>
  </conditionalFormatting>
  <conditionalFormatting sqref="I1831:I1832">
    <cfRule type="expression" dxfId="2295" priority="32161">
      <formula>$B1831="Arribado"</formula>
    </cfRule>
    <cfRule type="expression" dxfId="2300" priority="32156">
      <formula>$B1831="Frontera"</formula>
    </cfRule>
    <cfRule type="expression" dxfId="2301" priority="32155">
      <formula>$B1831="Descargado"</formula>
    </cfRule>
    <cfRule type="expression" dxfId="2296" priority="32160">
      <formula>$B1831="Solicitado"</formula>
    </cfRule>
    <cfRule type="expression" dxfId="2299" priority="32157">
      <formula>$B1831="Cargado"</formula>
    </cfRule>
    <cfRule type="expression" dxfId="2298" priority="32158">
      <formula>$B1831="Cancelado"</formula>
    </cfRule>
    <cfRule type="expression" dxfId="2" priority="32159">
      <formula>$B1831="Confirmado"</formula>
    </cfRule>
    <cfRule type="expression" dxfId="2302" priority="32154">
      <formula>$B1831="Liberado"</formula>
    </cfRule>
  </conditionalFormatting>
  <conditionalFormatting sqref="I1833">
    <cfRule type="expression" dxfId="2301" priority="32115">
      <formula>$B1833="Descargado"</formula>
    </cfRule>
    <cfRule type="expression" dxfId="2302" priority="32114">
      <formula>$B1833="Liberado"</formula>
    </cfRule>
    <cfRule type="expression" dxfId="2299" priority="32117">
      <formula>$B1833="Cargado"</formula>
    </cfRule>
    <cfRule type="expression" dxfId="2300" priority="32116">
      <formula>$B1833="Frontera"</formula>
    </cfRule>
    <cfRule type="expression" dxfId="2298" priority="32118">
      <formula>$B1833="Cancelado"</formula>
    </cfRule>
    <cfRule type="expression" dxfId="2" priority="32119">
      <formula>$B1833="Confirmado"</formula>
    </cfRule>
    <cfRule type="expression" dxfId="2295" priority="32121">
      <formula>$B1833="Arribado"</formula>
    </cfRule>
    <cfRule type="expression" dxfId="2296" priority="32120">
      <formula>$B1833="Solicitado"</formula>
    </cfRule>
  </conditionalFormatting>
  <conditionalFormatting sqref="I1834:I1837 I1845:I1848 I1851 I1839:I1842">
    <cfRule type="expression" dxfId="2302" priority="32074">
      <formula>$B1834="Liberado"</formula>
    </cfRule>
    <cfRule type="expression" dxfId="2299" priority="32077">
      <formula>$B1834="Cargado"</formula>
    </cfRule>
    <cfRule type="expression" dxfId="2295" priority="32081">
      <formula>$B1834="Arribado"</formula>
    </cfRule>
    <cfRule type="expression" dxfId="2296" priority="32080">
      <formula>$B1834="Solicitado"</formula>
    </cfRule>
    <cfRule type="expression" dxfId="2301" priority="32075">
      <formula>$B1834="Descargado"</formula>
    </cfRule>
    <cfRule type="expression" dxfId="2300" priority="32076">
      <formula>$B1834="Frontera"</formula>
    </cfRule>
    <cfRule type="expression" dxfId="2" priority="32079">
      <formula>$B1834="Confirmado"</formula>
    </cfRule>
    <cfRule type="expression" dxfId="2298" priority="32078">
      <formula>$B1834="Cancelado"</formula>
    </cfRule>
  </conditionalFormatting>
  <conditionalFormatting sqref="I1838">
    <cfRule type="expression" dxfId="2299" priority="31997">
      <formula>$B1838="Cargado"</formula>
    </cfRule>
    <cfRule type="expression" dxfId="2298" priority="31998">
      <formula>$B1838="Cancelado"</formula>
    </cfRule>
    <cfRule type="expression" dxfId="2" priority="31999">
      <formula>$B1838="Confirmado"</formula>
    </cfRule>
    <cfRule type="expression" dxfId="2296" priority="32000">
      <formula>$B1838="Solicitado"</formula>
    </cfRule>
    <cfRule type="expression" dxfId="2295" priority="32001">
      <formula>$B1838="Arribado"</formula>
    </cfRule>
    <cfRule type="expression" dxfId="2302" priority="31994">
      <formula>$B1838="Liberado"</formula>
    </cfRule>
    <cfRule type="expression" dxfId="2301" priority="31995">
      <formula>$B1838="Descargado"</formula>
    </cfRule>
    <cfRule type="expression" dxfId="2300" priority="31996">
      <formula>$B1838="Frontera"</formula>
    </cfRule>
  </conditionalFormatting>
  <conditionalFormatting sqref="I1843:I1844 I1849:I1850">
    <cfRule type="expression" dxfId="2301" priority="32235">
      <formula>$B1843="Descargado"</formula>
    </cfRule>
    <cfRule type="expression" dxfId="2" priority="32239">
      <formula>$B1843="Confirmado"</formula>
    </cfRule>
    <cfRule type="expression" dxfId="2298" priority="32238">
      <formula>$B1843="Cancelado"</formula>
    </cfRule>
    <cfRule type="expression" dxfId="2302" priority="32234">
      <formula>$B1843="Liberado"</formula>
    </cfRule>
    <cfRule type="expression" dxfId="2299" priority="32237">
      <formula>$B1843="Cargado"</formula>
    </cfRule>
    <cfRule type="expression" dxfId="2296" priority="32240">
      <formula>$B1843="Solicitado"</formula>
    </cfRule>
    <cfRule type="expression" dxfId="2300" priority="32236">
      <formula>$B1843="Frontera"</formula>
    </cfRule>
    <cfRule type="expression" dxfId="2295" priority="32241">
      <formula>$B1843="Arribado"</formula>
    </cfRule>
  </conditionalFormatting>
  <conditionalFormatting sqref="I1852">
    <cfRule type="expression" dxfId="2302" priority="31954">
      <formula>$B1852="Liberado"</formula>
    </cfRule>
    <cfRule type="expression" dxfId="2299" priority="31957">
      <formula>$B1852="Cargado"</formula>
    </cfRule>
    <cfRule type="expression" dxfId="2300" priority="31956">
      <formula>$B1852="Frontera"</formula>
    </cfRule>
    <cfRule type="expression" dxfId="2298" priority="31958">
      <formula>$B1852="Cancelado"</formula>
    </cfRule>
    <cfRule type="expression" dxfId="2" priority="31959">
      <formula>$B1852="Confirmado"</formula>
    </cfRule>
    <cfRule type="expression" dxfId="2296" priority="31960">
      <formula>$B1852="Solicitado"</formula>
    </cfRule>
    <cfRule type="expression" dxfId="2301" priority="31955">
      <formula>$B1852="Descargado"</formula>
    </cfRule>
    <cfRule type="expression" dxfId="2295" priority="31961">
      <formula>$B1852="Arribado"</formula>
    </cfRule>
  </conditionalFormatting>
  <conditionalFormatting sqref="I1853:I1855 I1859 I1864:I1871 I1873:I1875 I1877:I1886 I1893:I1897 I3323 I1899:I1903">
    <cfRule type="expression" dxfId="2302" priority="31874">
      <formula>$B1853="Liberado"</formula>
    </cfRule>
    <cfRule type="expression" dxfId="2301" priority="31875">
      <formula>$B1853="Descargado"</formula>
    </cfRule>
    <cfRule type="expression" dxfId="2300" priority="31876">
      <formula>$B1853="Frontera"</formula>
    </cfRule>
    <cfRule type="expression" dxfId="2299" priority="31877">
      <formula>$B1853="Cargado"</formula>
    </cfRule>
    <cfRule type="expression" dxfId="2298" priority="31878">
      <formula>$B1853="Cancelado"</formula>
    </cfRule>
    <cfRule type="expression" dxfId="2" priority="31879">
      <formula>$B1853="Confirmado"</formula>
    </cfRule>
    <cfRule type="expression" dxfId="2296" priority="31880">
      <formula>$B1853="Solicitado"</formula>
    </cfRule>
    <cfRule type="expression" dxfId="2295" priority="31881">
      <formula>$B1853="Arribado"</formula>
    </cfRule>
  </conditionalFormatting>
  <conditionalFormatting sqref="I1856:I1857">
    <cfRule type="expression" dxfId="2301" priority="31835">
      <formula>$B1856="Descargado"</formula>
    </cfRule>
    <cfRule type="expression" dxfId="2300" priority="31836">
      <formula>$B1856="Frontera"</formula>
    </cfRule>
    <cfRule type="expression" dxfId="2299" priority="31837">
      <formula>$B1856="Cargado"</formula>
    </cfRule>
    <cfRule type="expression" dxfId="2" priority="31839">
      <formula>$B1856="Confirmado"</formula>
    </cfRule>
    <cfRule type="expression" dxfId="2296" priority="31840">
      <formula>$B1856="Solicitado"</formula>
    </cfRule>
    <cfRule type="expression" dxfId="2295" priority="31841">
      <formula>$B1856="Arribado"</formula>
    </cfRule>
    <cfRule type="expression" dxfId="2298" priority="31838">
      <formula>$B1856="Cancelado"</formula>
    </cfRule>
    <cfRule type="expression" dxfId="2302" priority="31834">
      <formula>$B1856="Liberado"</formula>
    </cfRule>
  </conditionalFormatting>
  <conditionalFormatting sqref="I1858">
    <cfRule type="expression" dxfId="2295" priority="31801">
      <formula>$B1858="Arribado"</formula>
    </cfRule>
    <cfRule type="expression" dxfId="2296" priority="31800">
      <formula>$B1858="Solicitado"</formula>
    </cfRule>
    <cfRule type="expression" dxfId="2" priority="31799">
      <formula>$B1858="Confirmado"</formula>
    </cfRule>
    <cfRule type="expression" dxfId="2298" priority="31798">
      <formula>$B1858="Cancelado"</formula>
    </cfRule>
    <cfRule type="expression" dxfId="2299" priority="31797">
      <formula>$B1858="Cargado"</formula>
    </cfRule>
    <cfRule type="expression" dxfId="2300" priority="31796">
      <formula>$B1858="Frontera"</formula>
    </cfRule>
    <cfRule type="expression" dxfId="2301" priority="31795">
      <formula>$B1858="Descargado"</formula>
    </cfRule>
    <cfRule type="expression" dxfId="2302" priority="31794">
      <formula>$B1858="Liberado"</formula>
    </cfRule>
  </conditionalFormatting>
  <conditionalFormatting sqref="I1860">
    <cfRule type="expression" dxfId="2302" priority="31754">
      <formula>$B1860="Liberado"</formula>
    </cfRule>
    <cfRule type="expression" dxfId="2301" priority="31755">
      <formula>$B1860="Descargado"</formula>
    </cfRule>
    <cfRule type="expression" dxfId="2295" priority="31761">
      <formula>$B1860="Arribado"</formula>
    </cfRule>
    <cfRule type="expression" dxfId="2296" priority="31760">
      <formula>$B1860="Solicitado"</formula>
    </cfRule>
    <cfRule type="expression" dxfId="2" priority="31759">
      <formula>$B1860="Confirmado"</formula>
    </cfRule>
    <cfRule type="expression" dxfId="2298" priority="31758">
      <formula>$B1860="Cancelado"</formula>
    </cfRule>
    <cfRule type="expression" dxfId="2299" priority="31757">
      <formula>$B1860="Cargado"</formula>
    </cfRule>
    <cfRule type="expression" dxfId="2300" priority="31756">
      <formula>$B1860="Frontera"</formula>
    </cfRule>
  </conditionalFormatting>
  <conditionalFormatting sqref="I1861:I1862">
    <cfRule type="expression" dxfId="2299" priority="31717">
      <formula>$B1861="Cargado"</formula>
    </cfRule>
    <cfRule type="expression" dxfId="2301" priority="31715">
      <formula>$B1861="Descargado"</formula>
    </cfRule>
    <cfRule type="expression" dxfId="2300" priority="31716">
      <formula>$B1861="Frontera"</formula>
    </cfRule>
    <cfRule type="expression" dxfId="2298" priority="31718">
      <formula>$B1861="Cancelado"</formula>
    </cfRule>
    <cfRule type="expression" dxfId="2" priority="31719">
      <formula>$B1861="Confirmado"</formula>
    </cfRule>
    <cfRule type="expression" dxfId="2296" priority="31720">
      <formula>$B1861="Solicitado"</formula>
    </cfRule>
    <cfRule type="expression" dxfId="2302" priority="31714">
      <formula>$B1861="Liberado"</formula>
    </cfRule>
    <cfRule type="expression" dxfId="2295" priority="31721">
      <formula>$B1861="Arribado"</formula>
    </cfRule>
  </conditionalFormatting>
  <conditionalFormatting sqref="I1863">
    <cfRule type="expression" dxfId="2299" priority="31677">
      <formula>$B1863="Cargado"</formula>
    </cfRule>
    <cfRule type="expression" dxfId="2300" priority="31676">
      <formula>$B1863="Frontera"</formula>
    </cfRule>
    <cfRule type="expression" dxfId="2296" priority="31680">
      <formula>$B1863="Solicitado"</formula>
    </cfRule>
    <cfRule type="expression" dxfId="2" priority="31679">
      <formula>$B1863="Confirmado"</formula>
    </cfRule>
    <cfRule type="expression" dxfId="2295" priority="31681">
      <formula>$B1863="Arribado"</formula>
    </cfRule>
    <cfRule type="expression" dxfId="2301" priority="31675">
      <formula>$B1863="Descargado"</formula>
    </cfRule>
    <cfRule type="expression" dxfId="2302" priority="31674">
      <formula>$B1863="Liberado"</formula>
    </cfRule>
    <cfRule type="expression" dxfId="2298" priority="31678">
      <formula>$B1863="Cancelado"</formula>
    </cfRule>
  </conditionalFormatting>
  <conditionalFormatting sqref="I1872">
    <cfRule type="expression" dxfId="2295" priority="31601">
      <formula>$B1872="Arribado"</formula>
    </cfRule>
    <cfRule type="expression" dxfId="2296" priority="31600">
      <formula>$B1872="Solicitado"</formula>
    </cfRule>
    <cfRule type="expression" dxfId="2" priority="31599">
      <formula>$B1872="Confirmado"</formula>
    </cfRule>
    <cfRule type="expression" dxfId="2298" priority="31598">
      <formula>$B1872="Cancelado"</formula>
    </cfRule>
    <cfRule type="expression" dxfId="2299" priority="31597">
      <formula>$B1872="Cargado"</formula>
    </cfRule>
    <cfRule type="expression" dxfId="2300" priority="31596">
      <formula>$B1872="Frontera"</formula>
    </cfRule>
    <cfRule type="expression" dxfId="2301" priority="31595">
      <formula>$B1872="Descargado"</formula>
    </cfRule>
    <cfRule type="expression" dxfId="2302" priority="31594">
      <formula>$B1872="Liberado"</formula>
    </cfRule>
  </conditionalFormatting>
  <conditionalFormatting sqref="I1876">
    <cfRule type="expression" dxfId="2295" priority="31561">
      <formula>$B1876="Arribado"</formula>
    </cfRule>
    <cfRule type="expression" dxfId="2296" priority="31560">
      <formula>$B1876="Solicitado"</formula>
    </cfRule>
    <cfRule type="expression" dxfId="2" priority="31559">
      <formula>$B1876="Confirmado"</formula>
    </cfRule>
    <cfRule type="expression" dxfId="2301" priority="31555">
      <formula>$B1876="Descargado"</formula>
    </cfRule>
    <cfRule type="expression" dxfId="2302" priority="31554">
      <formula>$B1876="Liberado"</formula>
    </cfRule>
    <cfRule type="expression" dxfId="2300" priority="31556">
      <formula>$B1876="Frontera"</formula>
    </cfRule>
    <cfRule type="expression" dxfId="2298" priority="31558">
      <formula>$B1876="Cancelado"</formula>
    </cfRule>
    <cfRule type="expression" dxfId="2299" priority="31557">
      <formula>$B1876="Cargado"</formula>
    </cfRule>
  </conditionalFormatting>
  <conditionalFormatting sqref="I1887">
    <cfRule type="expression" dxfId="2295" priority="31489">
      <formula>$B1887="Arribado"</formula>
    </cfRule>
    <cfRule type="expression" dxfId="2299" priority="31485">
      <formula>$B1887="Cargado"</formula>
    </cfRule>
    <cfRule type="expression" dxfId="2302" priority="31482">
      <formula>$B1887="Liberado"</formula>
    </cfRule>
    <cfRule type="expression" dxfId="2300" priority="31484">
      <formula>$B1887="Frontera"</formula>
    </cfRule>
    <cfRule type="expression" dxfId="2301" priority="31483">
      <formula>$B1887="Descargado"</formula>
    </cfRule>
    <cfRule type="expression" dxfId="2296" priority="31488">
      <formula>$B1887="Solicitado"</formula>
    </cfRule>
    <cfRule type="expression" dxfId="2298" priority="31486">
      <formula>$B1887="Cancelado"</formula>
    </cfRule>
    <cfRule type="expression" dxfId="2" priority="31487">
      <formula>$B1887="Confirmado"</formula>
    </cfRule>
  </conditionalFormatting>
  <conditionalFormatting sqref="I1888">
    <cfRule type="expression" dxfId="2302" priority="31410">
      <formula>$B1888="Liberado"</formula>
    </cfRule>
    <cfRule type="expression" dxfId="2299" priority="31413">
      <formula>$B1888="Cargado"</formula>
    </cfRule>
    <cfRule type="expression" dxfId="2298" priority="31414">
      <formula>$B1888="Cancelado"</formula>
    </cfRule>
    <cfRule type="expression" dxfId="2" priority="31415">
      <formula>$B1888="Confirmado"</formula>
    </cfRule>
    <cfRule type="expression" dxfId="2300" priority="31412">
      <formula>$B1888="Frontera"</formula>
    </cfRule>
    <cfRule type="expression" dxfId="2296" priority="31416">
      <formula>$B1888="Solicitado"</formula>
    </cfRule>
    <cfRule type="expression" dxfId="2301" priority="31411">
      <formula>$B1888="Descargado"</formula>
    </cfRule>
    <cfRule type="expression" dxfId="2295" priority="31417">
      <formula>$B1888="Arribado"</formula>
    </cfRule>
  </conditionalFormatting>
  <conditionalFormatting sqref="I1889">
    <cfRule type="expression" dxfId="2302" priority="31338">
      <formula>$B1889="Liberado"</formula>
    </cfRule>
    <cfRule type="expression" dxfId="2301" priority="31339">
      <formula>$B1889="Descargado"</formula>
    </cfRule>
    <cfRule type="expression" dxfId="2300" priority="31340">
      <formula>$B1889="Frontera"</formula>
    </cfRule>
    <cfRule type="expression" dxfId="2299" priority="31341">
      <formula>$B1889="Cargado"</formula>
    </cfRule>
    <cfRule type="expression" dxfId="2298" priority="31342">
      <formula>$B1889="Cancelado"</formula>
    </cfRule>
    <cfRule type="expression" dxfId="2" priority="31343">
      <formula>$B1889="Confirmado"</formula>
    </cfRule>
    <cfRule type="expression" dxfId="2296" priority="31344">
      <formula>$B1889="Solicitado"</formula>
    </cfRule>
    <cfRule type="expression" dxfId="2295" priority="31345">
      <formula>$B1889="Arribado"</formula>
    </cfRule>
  </conditionalFormatting>
  <conditionalFormatting sqref="I1890:I1892">
    <cfRule type="expression" dxfId="2302" priority="31266">
      <formula>$B1890="Liberado"</formula>
    </cfRule>
    <cfRule type="expression" dxfId="2300" priority="31268">
      <formula>$B1890="Frontera"</formula>
    </cfRule>
    <cfRule type="expression" dxfId="2299" priority="31269">
      <formula>$B1890="Cargado"</formula>
    </cfRule>
    <cfRule type="expression" dxfId="2" priority="31271">
      <formula>$B1890="Confirmado"</formula>
    </cfRule>
    <cfRule type="expression" dxfId="2296" priority="31272">
      <formula>$B1890="Solicitado"</formula>
    </cfRule>
    <cfRule type="expression" dxfId="2301" priority="31267">
      <formula>$B1890="Descargado"</formula>
    </cfRule>
    <cfRule type="expression" dxfId="2295" priority="31273">
      <formula>$B1890="Arribado"</formula>
    </cfRule>
    <cfRule type="expression" dxfId="2298" priority="31270">
      <formula>$B1890="Cancelado"</formula>
    </cfRule>
  </conditionalFormatting>
  <conditionalFormatting sqref="I1898">
    <cfRule type="expression" dxfId="2301" priority="30675">
      <formula>$B1898="Descargado"</formula>
    </cfRule>
    <cfRule type="expression" dxfId="2300" priority="30676">
      <formula>$B1898="Frontera"</formula>
    </cfRule>
    <cfRule type="expression" dxfId="2302" priority="30674">
      <formula>$B1898="Liberado"</formula>
    </cfRule>
    <cfRule type="expression" dxfId="2299" priority="30677">
      <formula>$B1898="Cargado"</formula>
    </cfRule>
    <cfRule type="expression" dxfId="2298" priority="30678">
      <formula>$B1898="Cancelado"</formula>
    </cfRule>
    <cfRule type="expression" dxfId="2" priority="30679">
      <formula>$B1898="Confirmado"</formula>
    </cfRule>
    <cfRule type="expression" dxfId="2296" priority="30680">
      <formula>$B1898="Solicitado"</formula>
    </cfRule>
    <cfRule type="expression" dxfId="2295" priority="30681">
      <formula>$B1898="Arribado"</formula>
    </cfRule>
  </conditionalFormatting>
  <conditionalFormatting sqref="I1904">
    <cfRule type="expression" dxfId="2298" priority="30894">
      <formula>$B1904="Cancelado"</formula>
    </cfRule>
    <cfRule type="expression" dxfId="2299" priority="30893">
      <formula>$B1904="Cargado"</formula>
    </cfRule>
    <cfRule type="expression" dxfId="2302" priority="30890">
      <formula>$B1904="Liberado"</formula>
    </cfRule>
    <cfRule type="expression" dxfId="2300" priority="30892">
      <formula>$B1904="Frontera"</formula>
    </cfRule>
    <cfRule type="expression" dxfId="2" priority="30895">
      <formula>$B1904="Confirmado"</formula>
    </cfRule>
    <cfRule type="expression" dxfId="2301" priority="30891">
      <formula>$B1904="Descargado"</formula>
    </cfRule>
    <cfRule type="expression" dxfId="2295" priority="30897">
      <formula>$B1904="Arribado"</formula>
    </cfRule>
    <cfRule type="expression" dxfId="2296" priority="30896">
      <formula>$B1904="Solicitado"</formula>
    </cfRule>
  </conditionalFormatting>
  <conditionalFormatting sqref="I1905:I1906">
    <cfRule type="expression" dxfId="2301" priority="30819">
      <formula>$B1905="Descargado"</formula>
    </cfRule>
    <cfRule type="expression" dxfId="2299" priority="30821">
      <formula>$B1905="Cargado"</formula>
    </cfRule>
    <cfRule type="expression" dxfId="2298" priority="30822">
      <formula>$B1905="Cancelado"</formula>
    </cfRule>
    <cfRule type="expression" dxfId="2" priority="30823">
      <formula>$B1905="Confirmado"</formula>
    </cfRule>
    <cfRule type="expression" dxfId="2302" priority="30818">
      <formula>$B1905="Liberado"</formula>
    </cfRule>
    <cfRule type="expression" dxfId="2296" priority="30824">
      <formula>$B1905="Solicitado"</formula>
    </cfRule>
    <cfRule type="expression" dxfId="2295" priority="30825">
      <formula>$B1905="Arribado"</formula>
    </cfRule>
    <cfRule type="expression" dxfId="2300" priority="30820">
      <formula>$B1905="Frontera"</formula>
    </cfRule>
  </conditionalFormatting>
  <conditionalFormatting sqref="I1907">
    <cfRule type="expression" dxfId="2295" priority="30753">
      <formula>$B1907="Arribado"</formula>
    </cfRule>
    <cfRule type="expression" dxfId="2298" priority="30750">
      <formula>$B1907="Cancelado"</formula>
    </cfRule>
    <cfRule type="expression" dxfId="2299" priority="30749">
      <formula>$B1907="Cargado"</formula>
    </cfRule>
    <cfRule type="expression" dxfId="2300" priority="30748">
      <formula>$B1907="Frontera"</formula>
    </cfRule>
    <cfRule type="expression" dxfId="2301" priority="30747">
      <formula>$B1907="Descargado"</formula>
    </cfRule>
    <cfRule type="expression" dxfId="2296" priority="30752">
      <formula>$B1907="Solicitado"</formula>
    </cfRule>
    <cfRule type="expression" dxfId="2" priority="30751">
      <formula>$B1907="Confirmado"</formula>
    </cfRule>
    <cfRule type="expression" dxfId="2302" priority="30746">
      <formula>$B1907="Liberado"</formula>
    </cfRule>
  </conditionalFormatting>
  <conditionalFormatting sqref="I1908">
    <cfRule type="expression" dxfId="2" priority="31183">
      <formula>$B1908="Confirmado"</formula>
    </cfRule>
    <cfRule type="expression" dxfId="2296" priority="31184">
      <formula>$B1908="Solicitado"</formula>
    </cfRule>
    <cfRule type="expression" dxfId="2295" priority="31185">
      <formula>$B1908="Arribado"</formula>
    </cfRule>
    <cfRule type="expression" dxfId="2299" priority="31181">
      <formula>$B1908="Cargado"</formula>
    </cfRule>
    <cfRule type="expression" dxfId="2300" priority="31180">
      <formula>$B1908="Frontera"</formula>
    </cfRule>
    <cfRule type="expression" dxfId="2301" priority="31179">
      <formula>$B1908="Descargado"</formula>
    </cfRule>
    <cfRule type="expression" dxfId="2298" priority="31182">
      <formula>$B1908="Cancelado"</formula>
    </cfRule>
    <cfRule type="expression" dxfId="2302" priority="31178">
      <formula>$B1908="Liberado"</formula>
    </cfRule>
  </conditionalFormatting>
  <conditionalFormatting sqref="I1909:I1913 I1960:I1961">
    <cfRule type="expression" dxfId="2" priority="31039">
      <formula>$B1909="Confirmado"</formula>
    </cfRule>
    <cfRule type="expression" dxfId="2301" priority="31035">
      <formula>$B1909="Descargado"</formula>
    </cfRule>
    <cfRule type="expression" dxfId="2295" priority="31041">
      <formula>$B1909="Arribado"</formula>
    </cfRule>
    <cfRule type="expression" dxfId="2300" priority="31036">
      <formula>$B1909="Frontera"</formula>
    </cfRule>
    <cfRule type="expression" dxfId="2302" priority="31034">
      <formula>$B1909="Liberado"</formula>
    </cfRule>
    <cfRule type="expression" dxfId="2299" priority="31037">
      <formula>$B1909="Cargado"</formula>
    </cfRule>
    <cfRule type="expression" dxfId="2298" priority="31038">
      <formula>$B1909="Cancelado"</formula>
    </cfRule>
    <cfRule type="expression" dxfId="2296" priority="31040">
      <formula>$B1909="Solicitado"</formula>
    </cfRule>
  </conditionalFormatting>
  <conditionalFormatting sqref="I1914">
    <cfRule type="expression" dxfId="2300" priority="30460">
      <formula>$B1914="Frontera"</formula>
    </cfRule>
    <cfRule type="expression" dxfId="2296" priority="30464">
      <formula>$B1914="Solicitado"</formula>
    </cfRule>
    <cfRule type="expression" dxfId="2299" priority="30461">
      <formula>$B1914="Cargado"</formula>
    </cfRule>
    <cfRule type="expression" dxfId="2298" priority="30462">
      <formula>$B1914="Cancelado"</formula>
    </cfRule>
    <cfRule type="expression" dxfId="2302" priority="30458">
      <formula>$B1914="Liberado"</formula>
    </cfRule>
    <cfRule type="expression" dxfId="2" priority="30463">
      <formula>$B1914="Confirmado"</formula>
    </cfRule>
    <cfRule type="expression" dxfId="2301" priority="30459">
      <formula>$B1914="Descargado"</formula>
    </cfRule>
    <cfRule type="expression" dxfId="2295" priority="30465">
      <formula>$B1914="Arribado"</formula>
    </cfRule>
  </conditionalFormatting>
  <conditionalFormatting sqref="I1915">
    <cfRule type="expression" dxfId="2" priority="30391">
      <formula>$B1915="Confirmado"</formula>
    </cfRule>
    <cfRule type="expression" dxfId="2298" priority="30390">
      <formula>$B1915="Cancelado"</formula>
    </cfRule>
    <cfRule type="expression" dxfId="2299" priority="30389">
      <formula>$B1915="Cargado"</formula>
    </cfRule>
    <cfRule type="expression" dxfId="2300" priority="30388">
      <formula>$B1915="Frontera"</formula>
    </cfRule>
    <cfRule type="expression" dxfId="2301" priority="30387">
      <formula>$B1915="Descargado"</formula>
    </cfRule>
    <cfRule type="expression" dxfId="2302" priority="30386">
      <formula>$B1915="Liberado"</formula>
    </cfRule>
    <cfRule type="expression" dxfId="2295" priority="30393">
      <formula>$B1915="Arribado"</formula>
    </cfRule>
    <cfRule type="expression" dxfId="2296" priority="30392">
      <formula>$B1915="Solicitado"</formula>
    </cfRule>
  </conditionalFormatting>
  <conditionalFormatting sqref="I1939">
    <cfRule type="expression" dxfId="2298" priority="30102">
      <formula>$B1939="Cancelado"</formula>
    </cfRule>
    <cfRule type="expression" dxfId="2" priority="30103">
      <formula>$B1939="Confirmado"</formula>
    </cfRule>
    <cfRule type="expression" dxfId="2296" priority="30104">
      <formula>$B1939="Solicitado"</formula>
    </cfRule>
    <cfRule type="expression" dxfId="2295" priority="30105">
      <formula>$B1939="Arribado"</formula>
    </cfRule>
    <cfRule type="expression" dxfId="2302" priority="30098">
      <formula>$B1939="Liberado"</formula>
    </cfRule>
    <cfRule type="expression" dxfId="2301" priority="30099">
      <formula>$B1939="Descargado"</formula>
    </cfRule>
    <cfRule type="expression" dxfId="2300" priority="30100">
      <formula>$B1939="Frontera"</formula>
    </cfRule>
    <cfRule type="expression" dxfId="2299" priority="30101">
      <formula>$B1939="Cargado"</formula>
    </cfRule>
  </conditionalFormatting>
  <conditionalFormatting sqref="I1940:I1942 I1959">
    <cfRule type="expression" dxfId="2300" priority="30028">
      <formula>$B1940="Frontera"</formula>
    </cfRule>
    <cfRule type="expression" dxfId="2298" priority="30030">
      <formula>$B1940="Cancelado"</formula>
    </cfRule>
    <cfRule type="expression" dxfId="2299" priority="30029">
      <formula>$B1940="Cargado"</formula>
    </cfRule>
    <cfRule type="expression" dxfId="2302" priority="30026">
      <formula>$B1940="Liberado"</formula>
    </cfRule>
    <cfRule type="expression" dxfId="2" priority="30031">
      <formula>$B1940="Confirmado"</formula>
    </cfRule>
    <cfRule type="expression" dxfId="2296" priority="30032">
      <formula>$B1940="Solicitado"</formula>
    </cfRule>
    <cfRule type="expression" dxfId="2295" priority="30033">
      <formula>$B1940="Arribado"</formula>
    </cfRule>
    <cfRule type="expression" dxfId="2301" priority="30027">
      <formula>$B1940="Descargado"</formula>
    </cfRule>
  </conditionalFormatting>
  <conditionalFormatting sqref="I1943">
    <cfRule type="expression" dxfId="2296" priority="29360">
      <formula>$B1943="Solicitado"</formula>
    </cfRule>
    <cfRule type="expression" dxfId="2300" priority="29356">
      <formula>$B1943="Frontera"</formula>
    </cfRule>
    <cfRule type="expression" dxfId="2301" priority="29355">
      <formula>$B1943="Descargado"</formula>
    </cfRule>
    <cfRule type="expression" dxfId="2302" priority="29354">
      <formula>$B1943="Liberado"</formula>
    </cfRule>
    <cfRule type="expression" dxfId="2299" priority="29357">
      <formula>$B1943="Cargado"</formula>
    </cfRule>
    <cfRule type="expression" dxfId="2298" priority="29358">
      <formula>$B1943="Cancelado"</formula>
    </cfRule>
    <cfRule type="expression" dxfId="2" priority="29359">
      <formula>$B1943="Confirmado"</formula>
    </cfRule>
    <cfRule type="expression" dxfId="2295" priority="29361">
      <formula>$B1943="Arribado"</formula>
    </cfRule>
  </conditionalFormatting>
  <conditionalFormatting sqref="I1944">
    <cfRule type="expression" dxfId="2296" priority="29432">
      <formula>$B1944="Solicitado"</formula>
    </cfRule>
    <cfRule type="expression" dxfId="2" priority="29431">
      <formula>$B1944="Confirmado"</formula>
    </cfRule>
    <cfRule type="expression" dxfId="2298" priority="29430">
      <formula>$B1944="Cancelado"</formula>
    </cfRule>
    <cfRule type="expression" dxfId="2299" priority="29429">
      <formula>$B1944="Cargado"</formula>
    </cfRule>
    <cfRule type="expression" dxfId="2300" priority="29428">
      <formula>$B1944="Frontera"</formula>
    </cfRule>
    <cfRule type="expression" dxfId="2301" priority="29427">
      <formula>$B1944="Descargado"</formula>
    </cfRule>
    <cfRule type="expression" dxfId="2302" priority="29426">
      <formula>$B1944="Liberado"</formula>
    </cfRule>
    <cfRule type="expression" dxfId="2295" priority="29433">
      <formula>$B1944="Arribado"</formula>
    </cfRule>
  </conditionalFormatting>
  <conditionalFormatting sqref="I1945">
    <cfRule type="expression" dxfId="2" priority="29959">
      <formula>$B1945="Confirmado"</formula>
    </cfRule>
    <cfRule type="expression" dxfId="2296" priority="29960">
      <formula>$B1945="Solicitado"</formula>
    </cfRule>
    <cfRule type="expression" dxfId="2298" priority="29958">
      <formula>$B1945="Cancelado"</formula>
    </cfRule>
    <cfRule type="expression" dxfId="2302" priority="29954">
      <formula>$B1945="Liberado"</formula>
    </cfRule>
    <cfRule type="expression" dxfId="2299" priority="29957">
      <formula>$B1945="Cargado"</formula>
    </cfRule>
    <cfRule type="expression" dxfId="2295" priority="29961">
      <formula>$B1945="Arribado"</formula>
    </cfRule>
    <cfRule type="expression" dxfId="2301" priority="29955">
      <formula>$B1945="Descargado"</formula>
    </cfRule>
    <cfRule type="expression" dxfId="2300" priority="29956">
      <formula>$B1945="Frontera"</formula>
    </cfRule>
  </conditionalFormatting>
  <conditionalFormatting sqref="I1946 I1948:I1958">
    <cfRule type="expression" dxfId="2301" priority="29883">
      <formula>$B1946="Descargado"</formula>
    </cfRule>
    <cfRule type="expression" dxfId="2" priority="29887">
      <formula>$B1946="Confirmado"</formula>
    </cfRule>
    <cfRule type="expression" dxfId="2295" priority="29889">
      <formula>$B1946="Arribado"</formula>
    </cfRule>
    <cfRule type="expression" dxfId="2302" priority="29882">
      <formula>$B1946="Liberado"</formula>
    </cfRule>
    <cfRule type="expression" dxfId="2296" priority="29888">
      <formula>$B1946="Solicitado"</formula>
    </cfRule>
    <cfRule type="expression" dxfId="2298" priority="29886">
      <formula>$B1946="Cancelado"</formula>
    </cfRule>
    <cfRule type="expression" dxfId="2299" priority="29885">
      <formula>$B1946="Cargado"</formula>
    </cfRule>
    <cfRule type="expression" dxfId="2300" priority="29884">
      <formula>$B1946="Frontera"</formula>
    </cfRule>
  </conditionalFormatting>
  <conditionalFormatting sqref="I1947">
    <cfRule type="expression" dxfId="2295" priority="29505">
      <formula>$B1947="Arribado"</formula>
    </cfRule>
    <cfRule type="expression" dxfId="2300" priority="29500">
      <formula>$B1947="Frontera"</formula>
    </cfRule>
    <cfRule type="expression" dxfId="2302" priority="29498">
      <formula>$B1947="Liberado"</formula>
    </cfRule>
    <cfRule type="expression" dxfId="2296" priority="29504">
      <formula>$B1947="Solicitado"</formula>
    </cfRule>
    <cfRule type="expression" dxfId="2301" priority="29499">
      <formula>$B1947="Descargado"</formula>
    </cfRule>
    <cfRule type="expression" dxfId="2" priority="29503">
      <formula>$B1947="Confirmado"</formula>
    </cfRule>
    <cfRule type="expression" dxfId="2298" priority="29502">
      <formula>$B1947="Cancelado"</formula>
    </cfRule>
    <cfRule type="expression" dxfId="2299" priority="29501">
      <formula>$B1947="Cargado"</formula>
    </cfRule>
  </conditionalFormatting>
  <conditionalFormatting sqref="I1962">
    <cfRule type="expression" dxfId="2295" priority="30281">
      <formula>$B1962="Arribado"</formula>
    </cfRule>
    <cfRule type="expression" dxfId="2301" priority="30275">
      <formula>$B1962="Descargado"</formula>
    </cfRule>
    <cfRule type="expression" dxfId="2302" priority="30274">
      <formula>$B1962="Liberado"</formula>
    </cfRule>
    <cfRule type="expression" dxfId="2298" priority="30278">
      <formula>$B1962="Cancelado"</formula>
    </cfRule>
    <cfRule type="expression" dxfId="2299" priority="30277">
      <formula>$B1962="Cargado"</formula>
    </cfRule>
    <cfRule type="expression" dxfId="2300" priority="30276">
      <formula>$B1962="Frontera"</formula>
    </cfRule>
    <cfRule type="expression" dxfId="2296" priority="30280">
      <formula>$B1962="Solicitado"</formula>
    </cfRule>
    <cfRule type="expression" dxfId="2" priority="30279">
      <formula>$B1962="Confirmado"</formula>
    </cfRule>
  </conditionalFormatting>
  <conditionalFormatting sqref="I1963">
    <cfRule type="expression" dxfId="2302" priority="29250">
      <formula>$B1963="Liberado"</formula>
    </cfRule>
    <cfRule type="expression" dxfId="2300" priority="29252">
      <formula>$B1963="Frontera"</formula>
    </cfRule>
    <cfRule type="expression" dxfId="2295" priority="29257">
      <formula>$B1963="Arribado"</formula>
    </cfRule>
    <cfRule type="expression" dxfId="2296" priority="29256">
      <formula>$B1963="Solicitado"</formula>
    </cfRule>
    <cfRule type="expression" dxfId="2" priority="29255">
      <formula>$B1963="Confirmado"</formula>
    </cfRule>
    <cfRule type="expression" dxfId="2298" priority="29254">
      <formula>$B1963="Cancelado"</formula>
    </cfRule>
    <cfRule type="expression" dxfId="2299" priority="29253">
      <formula>$B1963="Cargado"</formula>
    </cfRule>
    <cfRule type="expression" dxfId="2301" priority="29251">
      <formula>$B1963="Descargado"</formula>
    </cfRule>
  </conditionalFormatting>
  <conditionalFormatting sqref="I1964:I1975 I1978">
    <cfRule type="expression" dxfId="2296" priority="29152">
      <formula>$B1964="Solicitado"</formula>
    </cfRule>
    <cfRule type="expression" dxfId="2295" priority="29153">
      <formula>$B1964="Arribado"</formula>
    </cfRule>
    <cfRule type="expression" dxfId="2300" priority="29148">
      <formula>$B1964="Frontera"</formula>
    </cfRule>
    <cfRule type="expression" dxfId="2301" priority="29147">
      <formula>$B1964="Descargado"</formula>
    </cfRule>
    <cfRule type="expression" dxfId="2302" priority="29146">
      <formula>$B1964="Liberado"</formula>
    </cfRule>
    <cfRule type="expression" dxfId="2299" priority="29149">
      <formula>$B1964="Cargado"</formula>
    </cfRule>
    <cfRule type="expression" dxfId="2298" priority="29150">
      <formula>$B1964="Cancelado"</formula>
    </cfRule>
    <cfRule type="expression" dxfId="2" priority="29151">
      <formula>$B1964="Confirmado"</formula>
    </cfRule>
  </conditionalFormatting>
  <conditionalFormatting sqref="I1976">
    <cfRule type="expression" dxfId="2301" priority="29043">
      <formula>$B1976="Descargado"</formula>
    </cfRule>
    <cfRule type="expression" dxfId="2300" priority="29044">
      <formula>$B1976="Frontera"</formula>
    </cfRule>
    <cfRule type="expression" dxfId="2299" priority="29045">
      <formula>$B1976="Cargado"</formula>
    </cfRule>
    <cfRule type="expression" dxfId="2298" priority="29046">
      <formula>$B1976="Cancelado"</formula>
    </cfRule>
    <cfRule type="expression" dxfId="2302" priority="29042">
      <formula>$B1976="Liberado"</formula>
    </cfRule>
    <cfRule type="expression" dxfId="2296" priority="29048">
      <formula>$B1976="Solicitado"</formula>
    </cfRule>
    <cfRule type="expression" dxfId="2295" priority="29049">
      <formula>$B1976="Arribado"</formula>
    </cfRule>
    <cfRule type="expression" dxfId="2" priority="29047">
      <formula>$B1976="Confirmado"</formula>
    </cfRule>
  </conditionalFormatting>
  <conditionalFormatting sqref="I1977">
    <cfRule type="expression" dxfId="2301" priority="28939">
      <formula>$B1977="Descargado"</formula>
    </cfRule>
    <cfRule type="expression" dxfId="2300" priority="28940">
      <formula>$B1977="Frontera"</formula>
    </cfRule>
    <cfRule type="expression" dxfId="2299" priority="28941">
      <formula>$B1977="Cargado"</formula>
    </cfRule>
    <cfRule type="expression" dxfId="2298" priority="28942">
      <formula>$B1977="Cancelado"</formula>
    </cfRule>
    <cfRule type="expression" dxfId="2" priority="28943">
      <formula>$B1977="Confirmado"</formula>
    </cfRule>
    <cfRule type="expression" dxfId="2296" priority="28944">
      <formula>$B1977="Solicitado"</formula>
    </cfRule>
    <cfRule type="expression" dxfId="2295" priority="28945">
      <formula>$B1977="Arribado"</formula>
    </cfRule>
    <cfRule type="expression" dxfId="2302" priority="28938">
      <formula>$B1977="Liberado"</formula>
    </cfRule>
  </conditionalFormatting>
  <conditionalFormatting sqref="I1979">
    <cfRule type="expression" dxfId="2298" priority="29782">
      <formula>$B1979="Cancelado"</formula>
    </cfRule>
    <cfRule type="expression" dxfId="2299" priority="29781">
      <formula>$B1979="Cargado"</formula>
    </cfRule>
    <cfRule type="expression" dxfId="2295" priority="29785">
      <formula>$B1979="Arribado"</formula>
    </cfRule>
    <cfRule type="expression" dxfId="2302" priority="29778">
      <formula>$B1979="Liberado"</formula>
    </cfRule>
    <cfRule type="expression" dxfId="2300" priority="29780">
      <formula>$B1979="Frontera"</formula>
    </cfRule>
    <cfRule type="expression" dxfId="2296" priority="29784">
      <formula>$B1979="Solicitado"</formula>
    </cfRule>
    <cfRule type="expression" dxfId="2301" priority="29779">
      <formula>$B1979="Descargado"</formula>
    </cfRule>
    <cfRule type="expression" dxfId="2" priority="29783">
      <formula>$B1979="Confirmado"</formula>
    </cfRule>
  </conditionalFormatting>
  <conditionalFormatting sqref="I1980">
    <cfRule type="expression" dxfId="2300" priority="30964">
      <formula>$B1980="Frontera"</formula>
    </cfRule>
    <cfRule type="expression" dxfId="2295" priority="30969">
      <formula>$B1980="Arribado"</formula>
    </cfRule>
    <cfRule type="expression" dxfId="2301" priority="30963">
      <formula>$B1980="Descargado"</formula>
    </cfRule>
    <cfRule type="expression" dxfId="2302" priority="30962">
      <formula>$B1980="Liberado"</formula>
    </cfRule>
    <cfRule type="expression" dxfId="2296" priority="30968">
      <formula>$B1980="Solicitado"</formula>
    </cfRule>
    <cfRule type="expression" dxfId="2" priority="30967">
      <formula>$B1980="Confirmado"</formula>
    </cfRule>
    <cfRule type="expression" dxfId="2298" priority="30966">
      <formula>$B1980="Cancelado"</formula>
    </cfRule>
    <cfRule type="expression" dxfId="2299" priority="30965">
      <formula>$B1980="Cargado"</formula>
    </cfRule>
  </conditionalFormatting>
  <conditionalFormatting sqref="I1981">
    <cfRule type="expression" dxfId="2" priority="28903">
      <formula>$B1981="Confirmado"</formula>
    </cfRule>
    <cfRule type="expression" dxfId="2296" priority="28904">
      <formula>$B1981="Solicitado"</formula>
    </cfRule>
    <cfRule type="expression" dxfId="2298" priority="28902">
      <formula>$B1981="Cancelado"</formula>
    </cfRule>
    <cfRule type="expression" dxfId="2299" priority="28901">
      <formula>$B1981="Cargado"</formula>
    </cfRule>
    <cfRule type="expression" dxfId="2300" priority="28900">
      <formula>$B1981="Frontera"</formula>
    </cfRule>
    <cfRule type="expression" dxfId="2301" priority="28899">
      <formula>$B1981="Descargado"</formula>
    </cfRule>
    <cfRule type="expression" dxfId="2302" priority="28898">
      <formula>$B1981="Liberado"</formula>
    </cfRule>
    <cfRule type="expression" dxfId="2295" priority="28905">
      <formula>$B1981="Arribado"</formula>
    </cfRule>
  </conditionalFormatting>
  <conditionalFormatting sqref="I1982">
    <cfRule type="expression" dxfId="2296" priority="29744">
      <formula>$B1982="Solicitado"</formula>
    </cfRule>
    <cfRule type="expression" dxfId="2301" priority="29739">
      <formula>$B1982="Descargado"</formula>
    </cfRule>
    <cfRule type="expression" dxfId="2302" priority="29738">
      <formula>$B1982="Liberado"</formula>
    </cfRule>
    <cfRule type="expression" dxfId="2295" priority="29745">
      <formula>$B1982="Arribado"</formula>
    </cfRule>
    <cfRule type="expression" dxfId="2300" priority="29740">
      <formula>$B1982="Frontera"</formula>
    </cfRule>
    <cfRule type="expression" dxfId="2298" priority="29742">
      <formula>$B1982="Cancelado"</formula>
    </cfRule>
    <cfRule type="expression" dxfId="2299" priority="29741">
      <formula>$B1982="Cargado"</formula>
    </cfRule>
    <cfRule type="expression" dxfId="2" priority="29743">
      <formula>$B1982="Confirmado"</formula>
    </cfRule>
  </conditionalFormatting>
  <conditionalFormatting sqref="I1983">
    <cfRule type="expression" dxfId="2302" priority="29634">
      <formula>$B1983="Liberado"</formula>
    </cfRule>
    <cfRule type="expression" dxfId="2298" priority="29638">
      <formula>$B1983="Cancelado"</formula>
    </cfRule>
    <cfRule type="expression" dxfId="2296" priority="29640">
      <formula>$B1983="Solicitado"</formula>
    </cfRule>
    <cfRule type="expression" dxfId="2295" priority="29641">
      <formula>$B1983="Arribado"</formula>
    </cfRule>
    <cfRule type="expression" dxfId="2299" priority="29637">
      <formula>$B1983="Cargado"</formula>
    </cfRule>
    <cfRule type="expression" dxfId="2300" priority="29636">
      <formula>$B1983="Frontera"</formula>
    </cfRule>
    <cfRule type="expression" dxfId="2" priority="29639">
      <formula>$B1983="Confirmado"</formula>
    </cfRule>
    <cfRule type="expression" dxfId="2301" priority="29635">
      <formula>$B1983="Descargado"</formula>
    </cfRule>
  </conditionalFormatting>
  <conditionalFormatting sqref="I1984:I1996">
    <cfRule type="expression" dxfId="2301" priority="28347">
      <formula>$B1984="Descargado"</formula>
    </cfRule>
    <cfRule type="expression" dxfId="2300" priority="28348">
      <formula>$B1984="Frontera"</formula>
    </cfRule>
    <cfRule type="expression" dxfId="2299" priority="28349">
      <formula>$B1984="Cargado"</formula>
    </cfRule>
    <cfRule type="expression" dxfId="2298" priority="28350">
      <formula>$B1984="Cancelado"</formula>
    </cfRule>
    <cfRule type="expression" dxfId="2" priority="28351">
      <formula>$B1984="Confirmado"</formula>
    </cfRule>
    <cfRule type="expression" dxfId="2296" priority="28352">
      <formula>$B1984="Solicitado"</formula>
    </cfRule>
    <cfRule type="expression" dxfId="2295" priority="28353">
      <formula>$B1984="Arribado"</formula>
    </cfRule>
    <cfRule type="expression" dxfId="2302" priority="28346">
      <formula>$B1984="Liberado"</formula>
    </cfRule>
  </conditionalFormatting>
  <conditionalFormatting sqref="I1998">
    <cfRule type="expression" dxfId="2302" priority="28762">
      <formula>$B1998="Liberado"</formula>
    </cfRule>
    <cfRule type="expression" dxfId="2301" priority="28763">
      <formula>$B1998="Descargado"</formula>
    </cfRule>
    <cfRule type="expression" dxfId="2300" priority="28764">
      <formula>$B1998="Frontera"</formula>
    </cfRule>
    <cfRule type="expression" dxfId="2299" priority="28765">
      <formula>$B1998="Cargado"</formula>
    </cfRule>
    <cfRule type="expression" dxfId="2298" priority="28766">
      <formula>$B1998="Cancelado"</formula>
    </cfRule>
    <cfRule type="expression" dxfId="2" priority="28767">
      <formula>$B1998="Confirmado"</formula>
    </cfRule>
    <cfRule type="expression" dxfId="2296" priority="28768">
      <formula>$B1998="Solicitado"</formula>
    </cfRule>
    <cfRule type="expression" dxfId="2295" priority="28769">
      <formula>$B1998="Arribado"</formula>
    </cfRule>
  </conditionalFormatting>
  <conditionalFormatting sqref="I1999:I2000 I2025">
    <cfRule type="expression" dxfId="2295" priority="28665">
      <formula>$B1999="Arribado"</formula>
    </cfRule>
    <cfRule type="expression" dxfId="2" priority="28663">
      <formula>$B1999="Confirmado"</formula>
    </cfRule>
    <cfRule type="expression" dxfId="2298" priority="28662">
      <formula>$B1999="Cancelado"</formula>
    </cfRule>
    <cfRule type="expression" dxfId="2299" priority="28661">
      <formula>$B1999="Cargado"</formula>
    </cfRule>
    <cfRule type="expression" dxfId="2300" priority="28660">
      <formula>$B1999="Frontera"</formula>
    </cfRule>
    <cfRule type="expression" dxfId="2296" priority="28664">
      <formula>$B1999="Solicitado"</formula>
    </cfRule>
    <cfRule type="expression" dxfId="2302" priority="28658">
      <formula>$B1999="Liberado"</formula>
    </cfRule>
    <cfRule type="expression" dxfId="2301" priority="28659">
      <formula>$B1999="Descargado"</formula>
    </cfRule>
  </conditionalFormatting>
  <conditionalFormatting sqref="I2001">
    <cfRule type="expression" dxfId="2301" priority="28243">
      <formula>$B2001="Descargado"</formula>
    </cfRule>
    <cfRule type="expression" dxfId="2298" priority="28246">
      <formula>$B2001="Cancelado"</formula>
    </cfRule>
    <cfRule type="expression" dxfId="2299" priority="28245">
      <formula>$B2001="Cargado"</formula>
    </cfRule>
    <cfRule type="expression" dxfId="2" priority="28247">
      <formula>$B2001="Confirmado"</formula>
    </cfRule>
    <cfRule type="expression" dxfId="2295" priority="28249">
      <formula>$B2001="Arribado"</formula>
    </cfRule>
    <cfRule type="expression" dxfId="2302" priority="28242">
      <formula>$B2001="Liberado"</formula>
    </cfRule>
    <cfRule type="expression" dxfId="2296" priority="28248">
      <formula>$B2001="Solicitado"</formula>
    </cfRule>
    <cfRule type="expression" dxfId="2300" priority="28244">
      <formula>$B2001="Frontera"</formula>
    </cfRule>
  </conditionalFormatting>
  <conditionalFormatting sqref="I2002 I2004:I2005">
    <cfRule type="expression" dxfId="2296" priority="28144">
      <formula>$B2002="Solicitado"</formula>
    </cfRule>
    <cfRule type="expression" dxfId="2302" priority="28138">
      <formula>$B2002="Liberado"</formula>
    </cfRule>
    <cfRule type="expression" dxfId="2301" priority="28139">
      <formula>$B2002="Descargado"</formula>
    </cfRule>
    <cfRule type="expression" dxfId="2300" priority="28140">
      <formula>$B2002="Frontera"</formula>
    </cfRule>
    <cfRule type="expression" dxfId="2299" priority="28141">
      <formula>$B2002="Cargado"</formula>
    </cfRule>
    <cfRule type="expression" dxfId="2298" priority="28142">
      <formula>$B2002="Cancelado"</formula>
    </cfRule>
    <cfRule type="expression" dxfId="2" priority="28143">
      <formula>$B2002="Confirmado"</formula>
    </cfRule>
    <cfRule type="expression" dxfId="2295" priority="28145">
      <formula>$B2002="Arribado"</formula>
    </cfRule>
  </conditionalFormatting>
  <conditionalFormatting sqref="I2003">
    <cfRule type="expression" dxfId="2302" priority="27826">
      <formula>$B2003="Liberado"</formula>
    </cfRule>
    <cfRule type="expression" dxfId="2299" priority="27829">
      <formula>$B2003="Cargado"</formula>
    </cfRule>
    <cfRule type="expression" dxfId="2298" priority="27830">
      <formula>$B2003="Cancelado"</formula>
    </cfRule>
    <cfRule type="expression" dxfId="2295" priority="27833">
      <formula>$B2003="Arribado"</formula>
    </cfRule>
    <cfRule type="expression" dxfId="2296" priority="27832">
      <formula>$B2003="Solicitado"</formula>
    </cfRule>
    <cfRule type="expression" dxfId="2" priority="27831">
      <formula>$B2003="Confirmado"</formula>
    </cfRule>
    <cfRule type="expression" dxfId="2300" priority="27828">
      <formula>$B2003="Frontera"</formula>
    </cfRule>
    <cfRule type="expression" dxfId="2301" priority="27827">
      <formula>$B2003="Descargado"</formula>
    </cfRule>
  </conditionalFormatting>
  <conditionalFormatting sqref="I2006">
    <cfRule type="expression" dxfId="2295" priority="28457">
      <formula>$B2006="Arribado"</formula>
    </cfRule>
    <cfRule type="expression" dxfId="2301" priority="28451">
      <formula>$B2006="Descargado"</formula>
    </cfRule>
    <cfRule type="expression" dxfId="2302" priority="28450">
      <formula>$B2006="Liberado"</formula>
    </cfRule>
    <cfRule type="expression" dxfId="2300" priority="28452">
      <formula>$B2006="Frontera"</formula>
    </cfRule>
    <cfRule type="expression" dxfId="2299" priority="28453">
      <formula>$B2006="Cargado"</formula>
    </cfRule>
    <cfRule type="expression" dxfId="2296" priority="28456">
      <formula>$B2006="Solicitado"</formula>
    </cfRule>
    <cfRule type="expression" dxfId="2" priority="28455">
      <formula>$B2006="Confirmado"</formula>
    </cfRule>
    <cfRule type="expression" dxfId="2298" priority="28454">
      <formula>$B2006="Cancelado"</formula>
    </cfRule>
  </conditionalFormatting>
  <conditionalFormatting sqref="I2007">
    <cfRule type="expression" dxfId="2301" priority="28555">
      <formula>$B2007="Descargado"</formula>
    </cfRule>
    <cfRule type="expression" dxfId="2302" priority="28554">
      <formula>$B2007="Liberado"</formula>
    </cfRule>
    <cfRule type="expression" dxfId="2299" priority="28557">
      <formula>$B2007="Cargado"</formula>
    </cfRule>
    <cfRule type="expression" dxfId="2295" priority="28561">
      <formula>$B2007="Arribado"</formula>
    </cfRule>
    <cfRule type="expression" dxfId="2296" priority="28560">
      <formula>$B2007="Solicitado"</formula>
    </cfRule>
    <cfRule type="expression" dxfId="2298" priority="28558">
      <formula>$B2007="Cancelado"</formula>
    </cfRule>
    <cfRule type="expression" dxfId="2" priority="28559">
      <formula>$B2007="Confirmado"</formula>
    </cfRule>
    <cfRule type="expression" dxfId="2300" priority="28556">
      <formula>$B2007="Frontera"</formula>
    </cfRule>
  </conditionalFormatting>
  <conditionalFormatting sqref="I2008 I2024">
    <cfRule type="expression" dxfId="2" priority="27727">
      <formula>$B2008="Confirmado"</formula>
    </cfRule>
    <cfRule type="expression" dxfId="2298" priority="27726">
      <formula>$B2008="Cancelado"</formula>
    </cfRule>
    <cfRule type="expression" dxfId="2300" priority="27724">
      <formula>$B2008="Frontera"</formula>
    </cfRule>
    <cfRule type="expression" dxfId="2301" priority="27723">
      <formula>$B2008="Descargado"</formula>
    </cfRule>
    <cfRule type="expression" dxfId="2299" priority="27725">
      <formula>$B2008="Cargado"</formula>
    </cfRule>
    <cfRule type="expression" dxfId="2295" priority="27729">
      <formula>$B2008="Arribado"</formula>
    </cfRule>
    <cfRule type="expression" dxfId="2296" priority="27728">
      <formula>$B2008="Solicitado"</formula>
    </cfRule>
    <cfRule type="expression" dxfId="2302" priority="27722">
      <formula>$B2008="Liberado"</formula>
    </cfRule>
  </conditionalFormatting>
  <conditionalFormatting sqref="I2009">
    <cfRule type="expression" dxfId="2" priority="27623">
      <formula>$B2009="Confirmado"</formula>
    </cfRule>
    <cfRule type="expression" dxfId="2302" priority="27618">
      <formula>$B2009="Liberado"</formula>
    </cfRule>
    <cfRule type="expression" dxfId="2301" priority="27619">
      <formula>$B2009="Descargado"</formula>
    </cfRule>
    <cfRule type="expression" dxfId="2299" priority="27621">
      <formula>$B2009="Cargado"</formula>
    </cfRule>
    <cfRule type="expression" dxfId="2300" priority="27620">
      <formula>$B2009="Frontera"</formula>
    </cfRule>
    <cfRule type="expression" dxfId="2298" priority="27622">
      <formula>$B2009="Cancelado"</formula>
    </cfRule>
    <cfRule type="expression" dxfId="2295" priority="27625">
      <formula>$B2009="Arribado"</formula>
    </cfRule>
    <cfRule type="expression" dxfId="2296" priority="27624">
      <formula>$B2009="Solicitado"</formula>
    </cfRule>
  </conditionalFormatting>
  <conditionalFormatting sqref="I2010:I2017 I2019:I2023">
    <cfRule type="expression" dxfId="2301" priority="27515">
      <formula>$B2010="Descargado"</formula>
    </cfRule>
    <cfRule type="expression" dxfId="2299" priority="27517">
      <formula>$B2010="Cargado"</formula>
    </cfRule>
    <cfRule type="expression" dxfId="2300" priority="27516">
      <formula>$B2010="Frontera"</formula>
    </cfRule>
    <cfRule type="expression" dxfId="2295" priority="27521">
      <formula>$B2010="Arribado"</formula>
    </cfRule>
    <cfRule type="expression" dxfId="2302" priority="27514">
      <formula>$B2010="Liberado"</formula>
    </cfRule>
    <cfRule type="expression" dxfId="2298" priority="27518">
      <formula>$B2010="Cancelado"</formula>
    </cfRule>
    <cfRule type="expression" dxfId="2" priority="27519">
      <formula>$B2010="Confirmado"</formula>
    </cfRule>
    <cfRule type="expression" dxfId="2296" priority="27520">
      <formula>$B2010="Solicitado"</formula>
    </cfRule>
  </conditionalFormatting>
  <conditionalFormatting sqref="I2018">
    <cfRule type="expression" dxfId="2296" priority="27352">
      <formula>$B2018="Solicitado"</formula>
    </cfRule>
    <cfRule type="expression" dxfId="2" priority="27351">
      <formula>$B2018="Confirmado"</formula>
    </cfRule>
    <cfRule type="expression" dxfId="2301" priority="27347">
      <formula>$B2018="Descargado"</formula>
    </cfRule>
    <cfRule type="expression" dxfId="2298" priority="27350">
      <formula>$B2018="Cancelado"</formula>
    </cfRule>
    <cfRule type="expression" dxfId="2300" priority="27348">
      <formula>$B2018="Frontera"</formula>
    </cfRule>
    <cfRule type="expression" dxfId="2299" priority="27349">
      <formula>$B2018="Cargado"</formula>
    </cfRule>
    <cfRule type="expression" dxfId="2295" priority="27353">
      <formula>$B2018="Arribado"</formula>
    </cfRule>
    <cfRule type="expression" dxfId="2302" priority="27346">
      <formula>$B2018="Liberado"</formula>
    </cfRule>
  </conditionalFormatting>
  <conditionalFormatting sqref="I2026">
    <cfRule type="expression" dxfId="2296" priority="28040">
      <formula>$B2026="Solicitado"</formula>
    </cfRule>
    <cfRule type="expression" dxfId="2302" priority="28034">
      <formula>$B2026="Liberado"</formula>
    </cfRule>
    <cfRule type="expression" dxfId="2301" priority="28035">
      <formula>$B2026="Descargado"</formula>
    </cfRule>
    <cfRule type="expression" dxfId="2300" priority="28036">
      <formula>$B2026="Frontera"</formula>
    </cfRule>
    <cfRule type="expression" dxfId="2299" priority="28037">
      <formula>$B2026="Cargado"</formula>
    </cfRule>
    <cfRule type="expression" dxfId="2295" priority="28041">
      <formula>$B2026="Arribado"</formula>
    </cfRule>
    <cfRule type="expression" dxfId="2" priority="28039">
      <formula>$B2026="Confirmado"</formula>
    </cfRule>
    <cfRule type="expression" dxfId="2298" priority="28038">
      <formula>$B2026="Cancelado"</formula>
    </cfRule>
  </conditionalFormatting>
  <conditionalFormatting sqref="I2027:I2035">
    <cfRule type="expression" dxfId="2301" priority="26827">
      <formula>$B2027="Descargado"</formula>
    </cfRule>
    <cfRule type="expression" dxfId="2302" priority="26826">
      <formula>$B2027="Liberado"</formula>
    </cfRule>
    <cfRule type="expression" dxfId="2300" priority="26828">
      <formula>$B2027="Frontera"</formula>
    </cfRule>
    <cfRule type="expression" dxfId="2295" priority="26833">
      <formula>$B2027="Arribado"</formula>
    </cfRule>
    <cfRule type="expression" dxfId="2296" priority="26832">
      <formula>$B2027="Solicitado"</formula>
    </cfRule>
    <cfRule type="expression" dxfId="2" priority="26831">
      <formula>$B2027="Confirmado"</formula>
    </cfRule>
    <cfRule type="expression" dxfId="2298" priority="26830">
      <formula>$B2027="Cancelado"</formula>
    </cfRule>
    <cfRule type="expression" dxfId="2299" priority="26829">
      <formula>$B2027="Cargado"</formula>
    </cfRule>
  </conditionalFormatting>
  <conditionalFormatting sqref="I2036">
    <cfRule type="expression" dxfId="2298" priority="27142">
      <formula>$B2036="Cancelado"</formula>
    </cfRule>
    <cfRule type="expression" dxfId="2301" priority="27139">
      <formula>$B2036="Descargado"</formula>
    </cfRule>
    <cfRule type="expression" dxfId="2" priority="27143">
      <formula>$B2036="Confirmado"</formula>
    </cfRule>
    <cfRule type="expression" dxfId="2296" priority="27144">
      <formula>$B2036="Solicitado"</formula>
    </cfRule>
    <cfRule type="expression" dxfId="2299" priority="27141">
      <formula>$B2036="Cargado"</formula>
    </cfRule>
    <cfRule type="expression" dxfId="2300" priority="27140">
      <formula>$B2036="Frontera"</formula>
    </cfRule>
    <cfRule type="expression" dxfId="2295" priority="27145">
      <formula>$B2036="Arribado"</formula>
    </cfRule>
    <cfRule type="expression" dxfId="2302" priority="27138">
      <formula>$B2036="Liberado"</formula>
    </cfRule>
  </conditionalFormatting>
  <conditionalFormatting sqref="I2048 I2050">
    <cfRule type="expression" dxfId="2295" priority="26353">
      <formula>$B2048="Arribado"</formula>
    </cfRule>
    <cfRule type="expression" dxfId="2296" priority="26352">
      <formula>$B2048="Solicitado"</formula>
    </cfRule>
    <cfRule type="expression" dxfId="2" priority="26351">
      <formula>$B2048="Confirmado"</formula>
    </cfRule>
    <cfRule type="expression" dxfId="2298" priority="26350">
      <formula>$B2048="Cancelado"</formula>
    </cfRule>
    <cfRule type="expression" dxfId="2299" priority="26349">
      <formula>$B2048="Cargado"</formula>
    </cfRule>
    <cfRule type="expression" dxfId="2300" priority="26348">
      <formula>$B2048="Frontera"</formula>
    </cfRule>
    <cfRule type="expression" dxfId="2301" priority="26347">
      <formula>$B2048="Descargado"</formula>
    </cfRule>
    <cfRule type="expression" dxfId="2302" priority="26346">
      <formula>$B2048="Liberado"</formula>
    </cfRule>
  </conditionalFormatting>
  <conditionalFormatting sqref="I2049">
    <cfRule type="expression" dxfId="2300" priority="26244">
      <formula>$B2049="Frontera"</formula>
    </cfRule>
    <cfRule type="expression" dxfId="2299" priority="26245">
      <formula>$B2049="Cargado"</formula>
    </cfRule>
    <cfRule type="expression" dxfId="2302" priority="26242">
      <formula>$B2049="Liberado"</formula>
    </cfRule>
    <cfRule type="expression" dxfId="2301" priority="26243">
      <formula>$B2049="Descargado"</formula>
    </cfRule>
    <cfRule type="expression" dxfId="2298" priority="26246">
      <formula>$B2049="Cancelado"</formula>
    </cfRule>
    <cfRule type="expression" dxfId="2296" priority="26248">
      <formula>$B2049="Solicitado"</formula>
    </cfRule>
    <cfRule type="expression" dxfId="2295" priority="26249">
      <formula>$B2049="Arribado"</formula>
    </cfRule>
    <cfRule type="expression" dxfId="2" priority="26247">
      <formula>$B2049="Confirmado"</formula>
    </cfRule>
  </conditionalFormatting>
  <conditionalFormatting sqref="I2051:I2052">
    <cfRule type="expression" dxfId="2302" priority="26930">
      <formula>$B2051="Liberado"</formula>
    </cfRule>
    <cfRule type="expression" dxfId="2301" priority="26931">
      <formula>$B2051="Descargado"</formula>
    </cfRule>
    <cfRule type="expression" dxfId="2295" priority="26937">
      <formula>$B2051="Arribado"</formula>
    </cfRule>
    <cfRule type="expression" dxfId="2300" priority="26932">
      <formula>$B2051="Frontera"</formula>
    </cfRule>
    <cfRule type="expression" dxfId="2299" priority="26933">
      <formula>$B2051="Cargado"</formula>
    </cfRule>
    <cfRule type="expression" dxfId="2298" priority="26934">
      <formula>$B2051="Cancelado"</formula>
    </cfRule>
    <cfRule type="expression" dxfId="2" priority="26935">
      <formula>$B2051="Confirmado"</formula>
    </cfRule>
    <cfRule type="expression" dxfId="2296" priority="26936">
      <formula>$B2051="Solicitado"</formula>
    </cfRule>
  </conditionalFormatting>
  <conditionalFormatting sqref="I2053">
    <cfRule type="expression" dxfId="2295" priority="25937">
      <formula>$B2053="Arribado"</formula>
    </cfRule>
    <cfRule type="expression" dxfId="2296" priority="25936">
      <formula>$B2053="Solicitado"</formula>
    </cfRule>
    <cfRule type="expression" dxfId="2" priority="25935">
      <formula>$B2053="Confirmado"</formula>
    </cfRule>
    <cfRule type="expression" dxfId="2299" priority="25933">
      <formula>$B2053="Cargado"</formula>
    </cfRule>
    <cfRule type="expression" dxfId="2300" priority="25932">
      <formula>$B2053="Frontera"</formula>
    </cfRule>
    <cfRule type="expression" dxfId="2301" priority="25931">
      <formula>$B2053="Descargado"</formula>
    </cfRule>
    <cfRule type="expression" dxfId="2302" priority="25930">
      <formula>$B2053="Liberado"</formula>
    </cfRule>
    <cfRule type="expression" dxfId="2298" priority="25934">
      <formula>$B2053="Cancelado"</formula>
    </cfRule>
  </conditionalFormatting>
  <conditionalFormatting sqref="I2054">
    <cfRule type="expression" dxfId="2296" priority="26144">
      <formula>$B2054="Solicitado"</formula>
    </cfRule>
    <cfRule type="expression" dxfId="2295" priority="26145">
      <formula>$B2054="Arribado"</formula>
    </cfRule>
    <cfRule type="expression" dxfId="2300" priority="26140">
      <formula>$B2054="Frontera"</formula>
    </cfRule>
    <cfRule type="expression" dxfId="2302" priority="26138">
      <formula>$B2054="Liberado"</formula>
    </cfRule>
    <cfRule type="expression" dxfId="2301" priority="26139">
      <formula>$B2054="Descargado"</formula>
    </cfRule>
    <cfRule type="expression" dxfId="2299" priority="26141">
      <formula>$B2054="Cargado"</formula>
    </cfRule>
    <cfRule type="expression" dxfId="2298" priority="26142">
      <formula>$B2054="Cancelado"</formula>
    </cfRule>
    <cfRule type="expression" dxfId="2" priority="26143">
      <formula>$B2054="Confirmado"</formula>
    </cfRule>
  </conditionalFormatting>
  <conditionalFormatting sqref="I2055:I2066 I2118:I2119 I2122:I2132 I2152:I2168 I2173:I2189 I3320">
    <cfRule type="expression" dxfId="2296" priority="26040">
      <formula>$B2055="Solicitado"</formula>
    </cfRule>
    <cfRule type="expression" dxfId="2" priority="26039">
      <formula>$B2055="Confirmado"</formula>
    </cfRule>
    <cfRule type="expression" dxfId="2302" priority="26034">
      <formula>$B2055="Liberado"</formula>
    </cfRule>
    <cfRule type="expression" dxfId="2295" priority="26041">
      <formula>$B2055="Arribado"</formula>
    </cfRule>
    <cfRule type="expression" dxfId="2298" priority="26038">
      <formula>$B2055="Cancelado"</formula>
    </cfRule>
    <cfRule type="expression" dxfId="2299" priority="26037">
      <formula>$B2055="Cargado"</formula>
    </cfRule>
    <cfRule type="expression" dxfId="2300" priority="26036">
      <formula>$B2055="Frontera"</formula>
    </cfRule>
    <cfRule type="expression" dxfId="2301" priority="26035">
      <formula>$B2055="Descargado"</formula>
    </cfRule>
  </conditionalFormatting>
  <conditionalFormatting sqref="I2067">
    <cfRule type="expression" dxfId="2296" priority="25832">
      <formula>$B2067="Solicitado"</formula>
    </cfRule>
    <cfRule type="expression" dxfId="2295" priority="25833">
      <formula>$B2067="Arribado"</formula>
    </cfRule>
    <cfRule type="expression" dxfId="2301" priority="25827">
      <formula>$B2067="Descargado"</formula>
    </cfRule>
    <cfRule type="expression" dxfId="2302" priority="25826">
      <formula>$B2067="Liberado"</formula>
    </cfRule>
    <cfRule type="expression" dxfId="2298" priority="25830">
      <formula>$B2067="Cancelado"</formula>
    </cfRule>
    <cfRule type="expression" dxfId="2299" priority="25829">
      <formula>$B2067="Cargado"</formula>
    </cfRule>
    <cfRule type="expression" dxfId="2300" priority="25828">
      <formula>$B2067="Frontera"</formula>
    </cfRule>
    <cfRule type="expression" dxfId="2" priority="25831">
      <formula>$B2067="Confirmado"</formula>
    </cfRule>
  </conditionalFormatting>
  <conditionalFormatting sqref="I2068:I2077">
    <cfRule type="expression" dxfId="2296" priority="25728">
      <formula>$B2068="Solicitado"</formula>
    </cfRule>
    <cfRule type="expression" dxfId="2298" priority="25726">
      <formula>$B2068="Cancelado"</formula>
    </cfRule>
    <cfRule type="expression" dxfId="2295" priority="25729">
      <formula>$B2068="Arribado"</formula>
    </cfRule>
    <cfRule type="expression" dxfId="2" priority="25727">
      <formula>$B2068="Confirmado"</formula>
    </cfRule>
    <cfRule type="expression" dxfId="2302" priority="25722">
      <formula>$B2068="Liberado"</formula>
    </cfRule>
    <cfRule type="expression" dxfId="2301" priority="25723">
      <formula>$B2068="Descargado"</formula>
    </cfRule>
    <cfRule type="expression" dxfId="2300" priority="25724">
      <formula>$B2068="Frontera"</formula>
    </cfRule>
    <cfRule type="expression" dxfId="2299" priority="25725">
      <formula>$B2068="Cargado"</formula>
    </cfRule>
  </conditionalFormatting>
  <conditionalFormatting sqref="I2078:I2081">
    <cfRule type="expression" dxfId="2296" priority="25624">
      <formula>$B2078="Solicitado"</formula>
    </cfRule>
    <cfRule type="expression" dxfId="2299" priority="25621">
      <formula>$B2078="Cargado"</formula>
    </cfRule>
    <cfRule type="expression" dxfId="2" priority="25623">
      <formula>$B2078="Confirmado"</formula>
    </cfRule>
    <cfRule type="expression" dxfId="2298" priority="25622">
      <formula>$B2078="Cancelado"</formula>
    </cfRule>
    <cfRule type="expression" dxfId="2300" priority="25620">
      <formula>$B2078="Frontera"</formula>
    </cfRule>
    <cfRule type="expression" dxfId="2295" priority="25625">
      <formula>$B2078="Arribado"</formula>
    </cfRule>
    <cfRule type="expression" dxfId="2301" priority="25619">
      <formula>$B2078="Descargado"</formula>
    </cfRule>
    <cfRule type="expression" dxfId="2302" priority="25618">
      <formula>$B2078="Liberado"</formula>
    </cfRule>
  </conditionalFormatting>
  <conditionalFormatting sqref="I2082">
    <cfRule type="expression" dxfId="2302" priority="25514">
      <formula>$B2082="Liberado"</formula>
    </cfRule>
    <cfRule type="expression" dxfId="2300" priority="25516">
      <formula>$B2082="Frontera"</formula>
    </cfRule>
    <cfRule type="expression" dxfId="2295" priority="25521">
      <formula>$B2082="Arribado"</formula>
    </cfRule>
    <cfRule type="expression" dxfId="2296" priority="25520">
      <formula>$B2082="Solicitado"</formula>
    </cfRule>
    <cfRule type="expression" dxfId="2" priority="25519">
      <formula>$B2082="Confirmado"</formula>
    </cfRule>
    <cfRule type="expression" dxfId="2298" priority="25518">
      <formula>$B2082="Cancelado"</formula>
    </cfRule>
    <cfRule type="expression" dxfId="2299" priority="25517">
      <formula>$B2082="Cargado"</formula>
    </cfRule>
    <cfRule type="expression" dxfId="2301" priority="25515">
      <formula>$B2082="Descargado"</formula>
    </cfRule>
  </conditionalFormatting>
  <conditionalFormatting sqref="I2083:I2085">
    <cfRule type="expression" dxfId="2300" priority="25412">
      <formula>$B2083="Frontera"</formula>
    </cfRule>
    <cfRule type="expression" dxfId="2295" priority="25417">
      <formula>$B2083="Arribado"</formula>
    </cfRule>
    <cfRule type="expression" dxfId="2302" priority="25410">
      <formula>$B2083="Liberado"</formula>
    </cfRule>
    <cfRule type="expression" dxfId="2299" priority="25413">
      <formula>$B2083="Cargado"</formula>
    </cfRule>
    <cfRule type="expression" dxfId="2296" priority="25416">
      <formula>$B2083="Solicitado"</formula>
    </cfRule>
    <cfRule type="expression" dxfId="2298" priority="25414">
      <formula>$B2083="Cancelado"</formula>
    </cfRule>
    <cfRule type="expression" dxfId="2" priority="25415">
      <formula>$B2083="Confirmado"</formula>
    </cfRule>
    <cfRule type="expression" dxfId="2301" priority="25411">
      <formula>$B2083="Descargado"</formula>
    </cfRule>
  </conditionalFormatting>
  <conditionalFormatting sqref="I2086:I2099 I2101">
    <cfRule type="expression" dxfId="2295" priority="25209">
      <formula>$B2086="Arribado"</formula>
    </cfRule>
    <cfRule type="expression" dxfId="2302" priority="25202">
      <formula>$B2086="Liberado"</formula>
    </cfRule>
    <cfRule type="expression" dxfId="2296" priority="25208">
      <formula>$B2086="Solicitado"</formula>
    </cfRule>
    <cfRule type="expression" dxfId="2301" priority="25203">
      <formula>$B2086="Descargado"</formula>
    </cfRule>
    <cfRule type="expression" dxfId="2300" priority="25204">
      <formula>$B2086="Frontera"</formula>
    </cfRule>
    <cfRule type="expression" dxfId="2299" priority="25205">
      <formula>$B2086="Cargado"</formula>
    </cfRule>
    <cfRule type="expression" dxfId="2298" priority="25206">
      <formula>$B2086="Cancelado"</formula>
    </cfRule>
    <cfRule type="expression" dxfId="2" priority="25207">
      <formula>$B2086="Confirmado"</formula>
    </cfRule>
  </conditionalFormatting>
  <conditionalFormatting sqref="I2102 I2109:I2115">
    <cfRule type="expression" dxfId="2299" priority="24541">
      <formula>$B2102="Cargado"</formula>
    </cfRule>
    <cfRule type="expression" dxfId="2302" priority="24538">
      <formula>$B2102="Liberado"</formula>
    </cfRule>
    <cfRule type="expression" dxfId="2300" priority="24540">
      <formula>$B2102="Frontera"</formula>
    </cfRule>
    <cfRule type="expression" dxfId="2295" priority="24545">
      <formula>$B2102="Arribado"</formula>
    </cfRule>
    <cfRule type="expression" dxfId="2298" priority="24542">
      <formula>$B2102="Cancelado"</formula>
    </cfRule>
    <cfRule type="expression" dxfId="2301" priority="24539">
      <formula>$B2102="Descargado"</formula>
    </cfRule>
    <cfRule type="expression" dxfId="2" priority="24543">
      <formula>$B2102="Confirmado"</formula>
    </cfRule>
    <cfRule type="expression" dxfId="2296" priority="24544">
      <formula>$B2102="Solicitado"</formula>
    </cfRule>
  </conditionalFormatting>
  <conditionalFormatting sqref="I2103">
    <cfRule type="expression" dxfId="2298" priority="24334">
      <formula>$B2103="Cancelado"</formula>
    </cfRule>
    <cfRule type="expression" dxfId="2295" priority="24337">
      <formula>$B2103="Arribado"</formula>
    </cfRule>
    <cfRule type="expression" dxfId="2302" priority="24330">
      <formula>$B2103="Liberado"</formula>
    </cfRule>
    <cfRule type="expression" dxfId="2301" priority="24331">
      <formula>$B2103="Descargado"</formula>
    </cfRule>
    <cfRule type="expression" dxfId="2" priority="24335">
      <formula>$B2103="Confirmado"</formula>
    </cfRule>
    <cfRule type="expression" dxfId="2299" priority="24333">
      <formula>$B2103="Cargado"</formula>
    </cfRule>
    <cfRule type="expression" dxfId="2296" priority="24336">
      <formula>$B2103="Solicitado"</formula>
    </cfRule>
    <cfRule type="expression" dxfId="2300" priority="24332">
      <formula>$B2103="Frontera"</formula>
    </cfRule>
  </conditionalFormatting>
  <conditionalFormatting sqref="I2104:I2105">
    <cfRule type="expression" dxfId="2295" priority="24233">
      <formula>$B2104="Arribado"</formula>
    </cfRule>
    <cfRule type="expression" dxfId="2296" priority="24232">
      <formula>$B2104="Solicitado"</formula>
    </cfRule>
    <cfRule type="expression" dxfId="2" priority="24231">
      <formula>$B2104="Confirmado"</formula>
    </cfRule>
    <cfRule type="expression" dxfId="2298" priority="24230">
      <formula>$B2104="Cancelado"</formula>
    </cfRule>
    <cfRule type="expression" dxfId="2299" priority="24229">
      <formula>$B2104="Cargado"</formula>
    </cfRule>
    <cfRule type="expression" dxfId="2300" priority="24228">
      <formula>$B2104="Frontera"</formula>
    </cfRule>
    <cfRule type="expression" dxfId="2301" priority="24227">
      <formula>$B2104="Descargado"</formula>
    </cfRule>
    <cfRule type="expression" dxfId="2302" priority="24226">
      <formula>$B2104="Liberado"</formula>
    </cfRule>
  </conditionalFormatting>
  <conditionalFormatting sqref="I2106">
    <cfRule type="expression" dxfId="2295" priority="24129">
      <formula>$B2106="Arribado"</formula>
    </cfRule>
    <cfRule type="expression" dxfId="2" priority="24127">
      <formula>$B2106="Confirmado"</formula>
    </cfRule>
    <cfRule type="expression" dxfId="2296" priority="24128">
      <formula>$B2106="Solicitado"</formula>
    </cfRule>
    <cfRule type="expression" dxfId="2302" priority="24122">
      <formula>$B2106="Liberado"</formula>
    </cfRule>
    <cfRule type="expression" dxfId="2301" priority="24123">
      <formula>$B2106="Descargado"</formula>
    </cfRule>
    <cfRule type="expression" dxfId="2300" priority="24124">
      <formula>$B2106="Frontera"</formula>
    </cfRule>
    <cfRule type="expression" dxfId="2298" priority="24126">
      <formula>$B2106="Cancelado"</formula>
    </cfRule>
    <cfRule type="expression" dxfId="2299" priority="24125">
      <formula>$B2106="Cargado"</formula>
    </cfRule>
  </conditionalFormatting>
  <conditionalFormatting sqref="I2107:I2108">
    <cfRule type="expression" dxfId="2298" priority="24022">
      <formula>$B2107="Cancelado"</formula>
    </cfRule>
    <cfRule type="expression" dxfId="2296" priority="24024">
      <formula>$B2107="Solicitado"</formula>
    </cfRule>
    <cfRule type="expression" dxfId="2299" priority="24021">
      <formula>$B2107="Cargado"</formula>
    </cfRule>
    <cfRule type="expression" dxfId="2302" priority="24018">
      <formula>$B2107="Liberado"</formula>
    </cfRule>
    <cfRule type="expression" dxfId="2301" priority="24019">
      <formula>$B2107="Descargado"</formula>
    </cfRule>
    <cfRule type="expression" dxfId="2300" priority="24020">
      <formula>$B2107="Frontera"</formula>
    </cfRule>
    <cfRule type="expression" dxfId="2295" priority="24025">
      <formula>$B2107="Arribado"</formula>
    </cfRule>
    <cfRule type="expression" dxfId="2" priority="24023">
      <formula>$B2107="Confirmado"</formula>
    </cfRule>
  </conditionalFormatting>
  <conditionalFormatting sqref="I2116 I2118:I2119 I2122:I2132">
    <cfRule type="expression" dxfId="2301" priority="24435">
      <formula>$B2116="Descargado"</formula>
    </cfRule>
    <cfRule type="expression" dxfId="2296" priority="24440">
      <formula>$B2116="Solicitado"</formula>
    </cfRule>
    <cfRule type="expression" dxfId="2" priority="24439">
      <formula>$B2116="Confirmado"</formula>
    </cfRule>
    <cfRule type="expression" dxfId="2299" priority="24437">
      <formula>$B2116="Cargado"</formula>
    </cfRule>
    <cfRule type="expression" dxfId="2300" priority="24436">
      <formula>$B2116="Frontera"</formula>
    </cfRule>
    <cfRule type="expression" dxfId="2302" priority="24434">
      <formula>$B2116="Liberado"</formula>
    </cfRule>
    <cfRule type="expression" dxfId="2298" priority="24438">
      <formula>$B2116="Cancelado"</formula>
    </cfRule>
    <cfRule type="expression" dxfId="2295" priority="24441">
      <formula>$B2116="Arribado"</formula>
    </cfRule>
  </conditionalFormatting>
  <conditionalFormatting sqref="I2117">
    <cfRule type="expression" dxfId="2" priority="23919">
      <formula>$B2117="Confirmado"</formula>
    </cfRule>
    <cfRule type="expression" dxfId="2300" priority="23916">
      <formula>$B2117="Frontera"</formula>
    </cfRule>
    <cfRule type="expression" dxfId="2298" priority="23918">
      <formula>$B2117="Cancelado"</formula>
    </cfRule>
    <cfRule type="expression" dxfId="2299" priority="23917">
      <formula>$B2117="Cargado"</formula>
    </cfRule>
    <cfRule type="expression" dxfId="2296" priority="23920">
      <formula>$B2117="Solicitado"</formula>
    </cfRule>
    <cfRule type="expression" dxfId="2302" priority="23914">
      <formula>$B2117="Liberado"</formula>
    </cfRule>
    <cfRule type="expression" dxfId="2295" priority="23921">
      <formula>$B2117="Arribado"</formula>
    </cfRule>
    <cfRule type="expression" dxfId="2301" priority="23915">
      <formula>$B2117="Descargado"</formula>
    </cfRule>
  </conditionalFormatting>
  <conditionalFormatting sqref="I2120:I2121">
    <cfRule type="expression" dxfId="2295" priority="23817">
      <formula>$B2120="Arribado"</formula>
    </cfRule>
    <cfRule type="expression" dxfId="2300" priority="23676">
      <formula>$B2120="Frontera"</formula>
    </cfRule>
    <cfRule type="expression" dxfId="2301" priority="23675">
      <formula>$B2120="Descargado"</formula>
    </cfRule>
    <cfRule type="expression" dxfId="2302" priority="23674">
      <formula>$B2120="Liberado"</formula>
    </cfRule>
    <cfRule type="expression" dxfId="2296" priority="23816">
      <formula>$B2120="Solicitado"</formula>
    </cfRule>
    <cfRule type="expression" dxfId="2299" priority="23813">
      <formula>$B2120="Cargado"</formula>
    </cfRule>
    <cfRule type="expression" dxfId="2300" priority="23812">
      <formula>$B2120="Frontera"</formula>
    </cfRule>
    <cfRule type="expression" dxfId="2301" priority="23811">
      <formula>$B2120="Descargado"</formula>
    </cfRule>
    <cfRule type="expression" dxfId="2302" priority="23810">
      <formula>$B2120="Liberado"</formula>
    </cfRule>
    <cfRule type="expression" dxfId="2299" priority="23677">
      <formula>$B2120="Cargado"</formula>
    </cfRule>
    <cfRule type="expression" dxfId="2298" priority="23678">
      <formula>$B2120="Cancelado"</formula>
    </cfRule>
    <cfRule type="expression" dxfId="2" priority="23679">
      <formula>$B2120="Confirmado"</formula>
    </cfRule>
    <cfRule type="expression" dxfId="2296" priority="23680">
      <formula>$B2120="Solicitado"</formula>
    </cfRule>
    <cfRule type="expression" dxfId="2295" priority="23681">
      <formula>$B2120="Arribado"</formula>
    </cfRule>
    <cfRule type="expression" dxfId="2298" priority="23814">
      <formula>$B2120="Cancelado"</formula>
    </cfRule>
    <cfRule type="expression" dxfId="2" priority="23815">
      <formula>$B2120="Confirmado"</formula>
    </cfRule>
  </conditionalFormatting>
  <conditionalFormatting sqref="I2133">
    <cfRule type="expression" dxfId="2296" priority="22904">
      <formula>$B2133="Solicitado"</formula>
    </cfRule>
    <cfRule type="expression" dxfId="2295" priority="22905">
      <formula>$B2133="Arribado"</formula>
    </cfRule>
    <cfRule type="expression" dxfId="2" priority="22903">
      <formula>$B2133="Confirmado"</formula>
    </cfRule>
    <cfRule type="expression" dxfId="2302" priority="22898">
      <formula>$B2133="Liberado"</formula>
    </cfRule>
    <cfRule type="expression" dxfId="2301" priority="22899">
      <formula>$B2133="Descargado"</formula>
    </cfRule>
    <cfRule type="expression" dxfId="2300" priority="22900">
      <formula>$B2133="Frontera"</formula>
    </cfRule>
    <cfRule type="expression" dxfId="2299" priority="22901">
      <formula>$B2133="Cargado"</formula>
    </cfRule>
    <cfRule type="expression" dxfId="2298" priority="22902">
      <formula>$B2133="Cancelado"</formula>
    </cfRule>
  </conditionalFormatting>
  <conditionalFormatting sqref="I2134">
    <cfRule type="expression" dxfId="2298" priority="22766">
      <formula>$B2134="Cancelado"</formula>
    </cfRule>
    <cfRule type="expression" dxfId="2299" priority="22765">
      <formula>$B2134="Cargado"</formula>
    </cfRule>
    <cfRule type="expression" dxfId="2300" priority="22764">
      <formula>$B2134="Frontera"</formula>
    </cfRule>
    <cfRule type="expression" dxfId="2295" priority="22769">
      <formula>$B2134="Arribado"</formula>
    </cfRule>
    <cfRule type="expression" dxfId="2302" priority="22762">
      <formula>$B2134="Liberado"</formula>
    </cfRule>
    <cfRule type="expression" dxfId="2296" priority="22768">
      <formula>$B2134="Solicitado"</formula>
    </cfRule>
    <cfRule type="expression" dxfId="2" priority="22767">
      <formula>$B2134="Confirmado"</formula>
    </cfRule>
    <cfRule type="expression" dxfId="2301" priority="22763">
      <formula>$B2134="Descargado"</formula>
    </cfRule>
  </conditionalFormatting>
  <conditionalFormatting sqref="I2135:I2142">
    <cfRule type="expression" dxfId="2295" priority="22633">
      <formula>$B2135="Arribado"</formula>
    </cfRule>
    <cfRule type="expression" dxfId="2299" priority="22629">
      <formula>$B2135="Cargado"</formula>
    </cfRule>
    <cfRule type="expression" dxfId="2302" priority="22626">
      <formula>$B2135="Liberado"</formula>
    </cfRule>
    <cfRule type="expression" dxfId="2301" priority="22627">
      <formula>$B2135="Descargado"</formula>
    </cfRule>
    <cfRule type="expression" dxfId="2300" priority="22628">
      <formula>$B2135="Frontera"</formula>
    </cfRule>
    <cfRule type="expression" dxfId="2296" priority="22632">
      <formula>$B2135="Solicitado"</formula>
    </cfRule>
    <cfRule type="expression" dxfId="2" priority="22631">
      <formula>$B2135="Confirmado"</formula>
    </cfRule>
    <cfRule type="expression" dxfId="2298" priority="22630">
      <formula>$B2135="Cancelado"</formula>
    </cfRule>
  </conditionalFormatting>
  <conditionalFormatting sqref="I2143 I2146:I2147">
    <cfRule type="expression" dxfId="2300" priority="22356">
      <formula>$B2143="Frontera"</formula>
    </cfRule>
    <cfRule type="expression" dxfId="2299" priority="22357">
      <formula>$B2143="Cargado"</formula>
    </cfRule>
    <cfRule type="expression" dxfId="2298" priority="22358">
      <formula>$B2143="Cancelado"</formula>
    </cfRule>
    <cfRule type="expression" dxfId="2" priority="22359">
      <formula>$B2143="Confirmado"</formula>
    </cfRule>
    <cfRule type="expression" dxfId="2296" priority="22360">
      <formula>$B2143="Solicitado"</formula>
    </cfRule>
    <cfRule type="expression" dxfId="2295" priority="22361">
      <formula>$B2143="Arribado"</formula>
    </cfRule>
    <cfRule type="expression" dxfId="2302" priority="22354">
      <formula>$B2143="Liberado"</formula>
    </cfRule>
    <cfRule type="expression" dxfId="2301" priority="22355">
      <formula>$B2143="Descargado"</formula>
    </cfRule>
  </conditionalFormatting>
  <conditionalFormatting sqref="I2144:I2145">
    <cfRule type="expression" dxfId="2299" priority="22221">
      <formula>$B2144="Cargado"</formula>
    </cfRule>
    <cfRule type="expression" dxfId="2298" priority="22222">
      <formula>$B2144="Cancelado"</formula>
    </cfRule>
    <cfRule type="expression" dxfId="2295" priority="22225">
      <formula>$B2144="Arribado"</formula>
    </cfRule>
    <cfRule type="expression" dxfId="2296" priority="22224">
      <formula>$B2144="Solicitado"</formula>
    </cfRule>
    <cfRule type="expression" dxfId="2" priority="22223">
      <formula>$B2144="Confirmado"</formula>
    </cfRule>
    <cfRule type="expression" dxfId="2300" priority="22220">
      <formula>$B2144="Frontera"</formula>
    </cfRule>
    <cfRule type="expression" dxfId="2301" priority="22219">
      <formula>$B2144="Descargado"</formula>
    </cfRule>
    <cfRule type="expression" dxfId="2302" priority="22218">
      <formula>$B2144="Liberado"</formula>
    </cfRule>
  </conditionalFormatting>
  <conditionalFormatting sqref="I2148 I2152:I2168 I2173:I2189">
    <cfRule type="expression" dxfId="2298" priority="22086">
      <formula>$B2148="Cancelado"</formula>
    </cfRule>
    <cfRule type="expression" dxfId="2295" priority="22089">
      <formula>$B2148="Arribado"</formula>
    </cfRule>
    <cfRule type="expression" dxfId="2296" priority="22088">
      <formula>$B2148="Solicitado"</formula>
    </cfRule>
    <cfRule type="expression" dxfId="2" priority="22087">
      <formula>$B2148="Confirmado"</formula>
    </cfRule>
    <cfRule type="expression" dxfId="2299" priority="22085">
      <formula>$B2148="Cargado"</formula>
    </cfRule>
    <cfRule type="expression" dxfId="2300" priority="22084">
      <formula>$B2148="Frontera"</formula>
    </cfRule>
    <cfRule type="expression" dxfId="2301" priority="22083">
      <formula>$B2148="Descargado"</formula>
    </cfRule>
    <cfRule type="expression" dxfId="2302" priority="22082">
      <formula>$B2148="Liberado"</formula>
    </cfRule>
  </conditionalFormatting>
  <conditionalFormatting sqref="I2149">
    <cfRule type="expression" dxfId="2296" priority="21952">
      <formula>$B2149="Solicitado"</formula>
    </cfRule>
    <cfRule type="expression" dxfId="2" priority="21951">
      <formula>$B2149="Confirmado"</formula>
    </cfRule>
    <cfRule type="expression" dxfId="2298" priority="21950">
      <formula>$B2149="Cancelado"</formula>
    </cfRule>
    <cfRule type="expression" dxfId="2299" priority="21949">
      <formula>$B2149="Cargado"</formula>
    </cfRule>
    <cfRule type="expression" dxfId="2300" priority="21948">
      <formula>$B2149="Frontera"</formula>
    </cfRule>
    <cfRule type="expression" dxfId="2301" priority="21947">
      <formula>$B2149="Descargado"</formula>
    </cfRule>
    <cfRule type="expression" dxfId="2302" priority="21946">
      <formula>$B2149="Liberado"</formula>
    </cfRule>
    <cfRule type="expression" dxfId="2295" priority="21953">
      <formula>$B2149="Arribado"</formula>
    </cfRule>
  </conditionalFormatting>
  <conditionalFormatting sqref="I2150:I2151">
    <cfRule type="expression" dxfId="2301" priority="21539">
      <formula>$B2150="Descargado"</formula>
    </cfRule>
    <cfRule type="expression" dxfId="2298" priority="21406">
      <formula>$B2150="Cancelado"</formula>
    </cfRule>
    <cfRule type="expression" dxfId="2" priority="21407">
      <formula>$B2150="Confirmado"</formula>
    </cfRule>
    <cfRule type="expression" dxfId="2302" priority="21538">
      <formula>$B2150="Liberado"</formula>
    </cfRule>
    <cfRule type="expression" dxfId="2296" priority="21408">
      <formula>$B2150="Solicitado"</formula>
    </cfRule>
    <cfRule type="expression" dxfId="2299" priority="21405">
      <formula>$B2150="Cargado"</formula>
    </cfRule>
    <cfRule type="expression" dxfId="2296" priority="21544">
      <formula>$B2150="Solicitado"</formula>
    </cfRule>
    <cfRule type="expression" dxfId="2" priority="21543">
      <formula>$B2150="Confirmado"</formula>
    </cfRule>
    <cfRule type="expression" dxfId="2298" priority="21542">
      <formula>$B2150="Cancelado"</formula>
    </cfRule>
    <cfRule type="expression" dxfId="2295" priority="21545">
      <formula>$B2150="Arribado"</formula>
    </cfRule>
    <cfRule type="expression" dxfId="2300" priority="21404">
      <formula>$B2150="Frontera"</formula>
    </cfRule>
    <cfRule type="expression" dxfId="2301" priority="21403">
      <formula>$B2150="Descargado"</formula>
    </cfRule>
    <cfRule type="expression" dxfId="2300" priority="21540">
      <formula>$B2150="Frontera"</formula>
    </cfRule>
    <cfRule type="expression" dxfId="2302" priority="21402">
      <formula>$B2150="Liberado"</formula>
    </cfRule>
    <cfRule type="expression" dxfId="2295" priority="21409">
      <formula>$B2150="Arribado"</formula>
    </cfRule>
    <cfRule type="expression" dxfId="2299" priority="21541">
      <formula>$B2150="Cargado"</formula>
    </cfRule>
  </conditionalFormatting>
  <conditionalFormatting sqref="I2169">
    <cfRule type="expression" dxfId="2300" priority="21268">
      <formula>$B2169="Frontera"</formula>
    </cfRule>
    <cfRule type="expression" dxfId="2299" priority="21269">
      <formula>$B2169="Cargado"</formula>
    </cfRule>
    <cfRule type="expression" dxfId="2298" priority="21270">
      <formula>$B2169="Cancelado"</formula>
    </cfRule>
    <cfRule type="expression" dxfId="2" priority="21271">
      <formula>$B2169="Confirmado"</formula>
    </cfRule>
    <cfRule type="expression" dxfId="2295" priority="21137">
      <formula>$B2169="Arribado"</formula>
    </cfRule>
    <cfRule type="expression" dxfId="2296" priority="21136">
      <formula>$B2169="Solicitado"</formula>
    </cfRule>
    <cfRule type="expression" dxfId="2" priority="21135">
      <formula>$B2169="Confirmado"</formula>
    </cfRule>
    <cfRule type="expression" dxfId="2298" priority="21134">
      <formula>$B2169="Cancelado"</formula>
    </cfRule>
    <cfRule type="expression" dxfId="2299" priority="21133">
      <formula>$B2169="Cargado"</formula>
    </cfRule>
    <cfRule type="expression" dxfId="2300" priority="21132">
      <formula>$B2169="Frontera"</formula>
    </cfRule>
    <cfRule type="expression" dxfId="2296" priority="21272">
      <formula>$B2169="Solicitado"</formula>
    </cfRule>
    <cfRule type="expression" dxfId="2302" priority="21130">
      <formula>$B2169="Liberado"</formula>
    </cfRule>
    <cfRule type="expression" dxfId="2295" priority="21273">
      <formula>$B2169="Arribado"</formula>
    </cfRule>
    <cfRule type="expression" dxfId="2302" priority="21266">
      <formula>$B2169="Liberado"</formula>
    </cfRule>
    <cfRule type="expression" dxfId="2301" priority="21131">
      <formula>$B2169="Descargado"</formula>
    </cfRule>
    <cfRule type="expression" dxfId="2301" priority="21267">
      <formula>$B2169="Descargado"</formula>
    </cfRule>
  </conditionalFormatting>
  <conditionalFormatting sqref="I2170">
    <cfRule type="expression" dxfId="2296" priority="20960">
      <formula>$B2170="Solicitado"</formula>
    </cfRule>
    <cfRule type="expression" dxfId="2" priority="20959">
      <formula>$B2170="Confirmado"</formula>
    </cfRule>
    <cfRule type="expression" dxfId="2298" priority="20958">
      <formula>$B2170="Cancelado"</formula>
    </cfRule>
    <cfRule type="expression" dxfId="2299" priority="20957">
      <formula>$B2170="Cargado"</formula>
    </cfRule>
    <cfRule type="expression" dxfId="2300" priority="20956">
      <formula>$B2170="Frontera"</formula>
    </cfRule>
    <cfRule type="expression" dxfId="2" priority="21095">
      <formula>$B2170="Confirmado"</formula>
    </cfRule>
    <cfRule type="expression" dxfId="2295" priority="21097">
      <formula>$B2170="Arribado"</formula>
    </cfRule>
    <cfRule type="expression" dxfId="2300" priority="21092">
      <formula>$B2170="Frontera"</formula>
    </cfRule>
    <cfRule type="expression" dxfId="2296" priority="21096">
      <formula>$B2170="Solicitado"</formula>
    </cfRule>
    <cfRule type="expression" dxfId="2299" priority="21093">
      <formula>$B2170="Cargado"</formula>
    </cfRule>
    <cfRule type="expression" dxfId="2298" priority="21094">
      <formula>$B2170="Cancelado"</formula>
    </cfRule>
    <cfRule type="expression" dxfId="2302" priority="21090">
      <formula>$B2170="Liberado"</formula>
    </cfRule>
    <cfRule type="expression" dxfId="2301" priority="21091">
      <formula>$B2170="Descargado"</formula>
    </cfRule>
    <cfRule type="expression" dxfId="2301" priority="20955">
      <formula>$B2170="Descargado"</formula>
    </cfRule>
    <cfRule type="expression" dxfId="2295" priority="20961">
      <formula>$B2170="Arribado"</formula>
    </cfRule>
    <cfRule type="expression" dxfId="2302" priority="20954">
      <formula>$B2170="Liberado"</formula>
    </cfRule>
  </conditionalFormatting>
  <conditionalFormatting sqref="I2171 I2173:I2189">
    <cfRule type="expression" dxfId="2" priority="20919">
      <formula>$B2171="Confirmado"</formula>
    </cfRule>
    <cfRule type="expression" dxfId="2296" priority="20920">
      <formula>$B2171="Solicitado"</formula>
    </cfRule>
    <cfRule type="expression" dxfId="2302" priority="20914">
      <formula>$B2171="Liberado"</formula>
    </cfRule>
    <cfRule type="expression" dxfId="2295" priority="20921">
      <formula>$B2171="Arribado"</formula>
    </cfRule>
    <cfRule type="expression" dxfId="2302" priority="20778">
      <formula>$B2171="Liberado"</formula>
    </cfRule>
    <cfRule type="expression" dxfId="2299" priority="20917">
      <formula>$B2171="Cargado"</formula>
    </cfRule>
    <cfRule type="expression" dxfId="2" priority="20783">
      <formula>$B2171="Confirmado"</formula>
    </cfRule>
    <cfRule type="expression" dxfId="2296" priority="20784">
      <formula>$B2171="Solicitado"</formula>
    </cfRule>
    <cfRule type="expression" dxfId="2295" priority="20785">
      <formula>$B2171="Arribado"</formula>
    </cfRule>
    <cfRule type="expression" dxfId="2298" priority="20782">
      <formula>$B2171="Cancelado"</formula>
    </cfRule>
    <cfRule type="expression" dxfId="2299" priority="20781">
      <formula>$B2171="Cargado"</formula>
    </cfRule>
    <cfRule type="expression" dxfId="2300" priority="20780">
      <formula>$B2171="Frontera"</formula>
    </cfRule>
    <cfRule type="expression" dxfId="2301" priority="20779">
      <formula>$B2171="Descargado"</formula>
    </cfRule>
    <cfRule type="expression" dxfId="2300" priority="20916">
      <formula>$B2171="Frontera"</formula>
    </cfRule>
    <cfRule type="expression" dxfId="2301" priority="20915">
      <formula>$B2171="Descargado"</formula>
    </cfRule>
    <cfRule type="expression" dxfId="2298" priority="20918">
      <formula>$B2171="Cancelado"</formula>
    </cfRule>
  </conditionalFormatting>
  <conditionalFormatting sqref="I2172">
    <cfRule type="expression" dxfId="2298" priority="20742">
      <formula>$B2172="Cancelado"</formula>
    </cfRule>
    <cfRule type="expression" dxfId="2" priority="20743">
      <formula>$B2172="Confirmado"</formula>
    </cfRule>
    <cfRule type="expression" dxfId="2296" priority="20744">
      <formula>$B2172="Solicitado"</formula>
    </cfRule>
    <cfRule type="expression" dxfId="2295" priority="20745">
      <formula>$B2172="Arribado"</formula>
    </cfRule>
    <cfRule type="expression" dxfId="2302" priority="20738">
      <formula>$B2172="Liberado"</formula>
    </cfRule>
    <cfRule type="expression" dxfId="2302" priority="20602">
      <formula>$B2172="Liberado"</formula>
    </cfRule>
    <cfRule type="expression" dxfId="2301" priority="20603">
      <formula>$B2172="Descargado"</formula>
    </cfRule>
    <cfRule type="expression" dxfId="2300" priority="20604">
      <formula>$B2172="Frontera"</formula>
    </cfRule>
    <cfRule type="expression" dxfId="2299" priority="20605">
      <formula>$B2172="Cargado"</formula>
    </cfRule>
    <cfRule type="expression" dxfId="2298" priority="20606">
      <formula>$B2172="Cancelado"</formula>
    </cfRule>
    <cfRule type="expression" dxfId="2" priority="20607">
      <formula>$B2172="Confirmado"</formula>
    </cfRule>
    <cfRule type="expression" dxfId="2296" priority="20608">
      <formula>$B2172="Solicitado"</formula>
    </cfRule>
    <cfRule type="expression" dxfId="2295" priority="20609">
      <formula>$B2172="Arribado"</formula>
    </cfRule>
    <cfRule type="expression" dxfId="2301" priority="20739">
      <formula>$B2172="Descargado"</formula>
    </cfRule>
    <cfRule type="expression" dxfId="2300" priority="20740">
      <formula>$B2172="Frontera"</formula>
    </cfRule>
    <cfRule type="expression" dxfId="2299" priority="20741">
      <formula>$B2172="Cargado"</formula>
    </cfRule>
  </conditionalFormatting>
  <conditionalFormatting sqref="I2190">
    <cfRule type="expression" dxfId="2295" priority="20393">
      <formula>$B2190="Arribado"</formula>
    </cfRule>
    <cfRule type="expression" dxfId="2295" priority="20257">
      <formula>$B2190="Arribado"</formula>
    </cfRule>
    <cfRule type="expression" dxfId="2296" priority="20256">
      <formula>$B2190="Solicitado"</formula>
    </cfRule>
    <cfRule type="expression" dxfId="2" priority="20255">
      <formula>$B2190="Confirmado"</formula>
    </cfRule>
    <cfRule type="expression" dxfId="2298" priority="20254">
      <formula>$B2190="Cancelado"</formula>
    </cfRule>
    <cfRule type="expression" dxfId="2296" priority="20392">
      <formula>$B2190="Solicitado"</formula>
    </cfRule>
    <cfRule type="expression" dxfId="2299" priority="20389">
      <formula>$B2190="Cargado"</formula>
    </cfRule>
    <cfRule type="expression" dxfId="2" priority="20391">
      <formula>$B2190="Confirmado"</formula>
    </cfRule>
    <cfRule type="expression" dxfId="2298" priority="20390">
      <formula>$B2190="Cancelado"</formula>
    </cfRule>
    <cfRule type="expression" dxfId="2300" priority="20252">
      <formula>$B2190="Frontera"</formula>
    </cfRule>
    <cfRule type="expression" dxfId="2299" priority="20253">
      <formula>$B2190="Cargado"</formula>
    </cfRule>
    <cfRule type="expression" dxfId="2300" priority="20388">
      <formula>$B2190="Frontera"</formula>
    </cfRule>
    <cfRule type="expression" dxfId="2301" priority="20387">
      <formula>$B2190="Descargado"</formula>
    </cfRule>
    <cfRule type="expression" dxfId="2302" priority="20250">
      <formula>$B2190="Liberado"</formula>
    </cfRule>
    <cfRule type="expression" dxfId="2301" priority="20251">
      <formula>$B2190="Descargado"</formula>
    </cfRule>
    <cfRule type="expression" dxfId="2302" priority="20386">
      <formula>$B2190="Liberado"</formula>
    </cfRule>
  </conditionalFormatting>
  <conditionalFormatting sqref="I2191">
    <cfRule type="expression" dxfId="2302" priority="20210">
      <formula>$B2191="Liberado"</formula>
    </cfRule>
    <cfRule type="expression" dxfId="2301" priority="20211">
      <formula>$B2191="Descargado"</formula>
    </cfRule>
    <cfRule type="expression" dxfId="2300" priority="20212">
      <formula>$B2191="Frontera"</formula>
    </cfRule>
    <cfRule type="expression" dxfId="2299" priority="20213">
      <formula>$B2191="Cargado"</formula>
    </cfRule>
    <cfRule type="expression" dxfId="2298" priority="20214">
      <formula>$B2191="Cancelado"</formula>
    </cfRule>
    <cfRule type="expression" dxfId="2" priority="20215">
      <formula>$B2191="Confirmado"</formula>
    </cfRule>
    <cfRule type="expression" dxfId="2296" priority="20216">
      <formula>$B2191="Solicitado"</formula>
    </cfRule>
    <cfRule type="expression" dxfId="2295" priority="20217">
      <formula>$B2191="Arribado"</formula>
    </cfRule>
    <cfRule type="expression" dxfId="2298" priority="20078">
      <formula>$B2191="Cancelado"</formula>
    </cfRule>
    <cfRule type="expression" dxfId="2299" priority="20077">
      <formula>$B2191="Cargado"</formula>
    </cfRule>
    <cfRule type="expression" dxfId="2302" priority="20074">
      <formula>$B2191="Liberado"</formula>
    </cfRule>
    <cfRule type="expression" dxfId="2301" priority="20075">
      <formula>$B2191="Descargado"</formula>
    </cfRule>
    <cfRule type="expression" dxfId="2300" priority="20076">
      <formula>$B2191="Frontera"</formula>
    </cfRule>
    <cfRule type="expression" dxfId="2295" priority="20081">
      <formula>$B2191="Arribado"</formula>
    </cfRule>
    <cfRule type="expression" dxfId="2296" priority="20080">
      <formula>$B2191="Solicitado"</formula>
    </cfRule>
    <cfRule type="expression" dxfId="2" priority="20079">
      <formula>$B2191="Confirmado"</formula>
    </cfRule>
  </conditionalFormatting>
  <conditionalFormatting sqref="I2192:I2208">
    <cfRule type="expression" dxfId="2300" priority="19868">
      <formula>$B2192="Frontera"</formula>
    </cfRule>
    <cfRule type="expression" dxfId="2301" priority="19867">
      <formula>$B2192="Descargado"</formula>
    </cfRule>
    <cfRule type="expression" dxfId="2302" priority="19866">
      <formula>$B2192="Liberado"</formula>
    </cfRule>
    <cfRule type="expression" dxfId="2302" priority="20002">
      <formula>$B2192="Liberado"</formula>
    </cfRule>
    <cfRule type="expression" dxfId="2299" priority="20005">
      <formula>$B2192="Cargado"</formula>
    </cfRule>
    <cfRule type="expression" dxfId="2300" priority="20004">
      <formula>$B2192="Frontera"</formula>
    </cfRule>
    <cfRule type="expression" dxfId="2301" priority="20003">
      <formula>$B2192="Descargado"</formula>
    </cfRule>
    <cfRule type="expression" dxfId="2295" priority="19873">
      <formula>$B2192="Arribado"</formula>
    </cfRule>
    <cfRule type="expression" dxfId="2298" priority="20006">
      <formula>$B2192="Cancelado"</formula>
    </cfRule>
    <cfRule type="expression" dxfId="2296" priority="19872">
      <formula>$B2192="Solicitado"</formula>
    </cfRule>
    <cfRule type="expression" dxfId="2298" priority="19870">
      <formula>$B2192="Cancelado"</formula>
    </cfRule>
    <cfRule type="expression" dxfId="2299" priority="19869">
      <formula>$B2192="Cargado"</formula>
    </cfRule>
    <cfRule type="expression" dxfId="2" priority="20007">
      <formula>$B2192="Confirmado"</formula>
    </cfRule>
    <cfRule type="expression" dxfId="2296" priority="20008">
      <formula>$B2192="Solicitado"</formula>
    </cfRule>
    <cfRule type="expression" dxfId="2295" priority="20009">
      <formula>$B2192="Arribado"</formula>
    </cfRule>
    <cfRule type="expression" dxfId="2" priority="19871">
      <formula>$B2192="Confirmado"</formula>
    </cfRule>
  </conditionalFormatting>
  <conditionalFormatting sqref="I2209">
    <cfRule type="expression" dxfId="2298" priority="19630">
      <formula>$B2209="Cancelado"</formula>
    </cfRule>
    <cfRule type="expression" dxfId="2302" priority="19634">
      <formula>$B2209="Liberado"</formula>
    </cfRule>
    <cfRule type="expression" dxfId="2300" priority="19628">
      <formula>$B2209="Frontera"</formula>
    </cfRule>
    <cfRule type="expression" dxfId="2" priority="19631">
      <formula>$B2209="Confirmado"</formula>
    </cfRule>
    <cfRule type="expression" dxfId="2295" priority="19633">
      <formula>$B2209="Arribado"</formula>
    </cfRule>
    <cfRule type="expression" dxfId="2301" priority="19635">
      <formula>$B2209="Descargado"</formula>
    </cfRule>
    <cfRule type="expression" dxfId="2299" priority="19629">
      <formula>$B2209="Cargado"</formula>
    </cfRule>
    <cfRule type="expression" dxfId="2296" priority="19632">
      <formula>$B2209="Solicitado"</formula>
    </cfRule>
    <cfRule type="expression" dxfId="2295" priority="19641">
      <formula>$B2209="Arribado"</formula>
    </cfRule>
    <cfRule type="expression" dxfId="2302" priority="19626">
      <formula>$B2209="Liberado"</formula>
    </cfRule>
    <cfRule type="expression" dxfId="2296" priority="19640">
      <formula>$B2209="Solicitado"</formula>
    </cfRule>
    <cfRule type="expression" dxfId="2" priority="19639">
      <formula>$B2209="Confirmado"</formula>
    </cfRule>
    <cfRule type="expression" dxfId="2298" priority="19638">
      <formula>$B2209="Cancelado"</formula>
    </cfRule>
    <cfRule type="expression" dxfId="2299" priority="19637">
      <formula>$B2209="Cargado"</formula>
    </cfRule>
    <cfRule type="expression" dxfId="2300" priority="19636">
      <formula>$B2209="Frontera"</formula>
    </cfRule>
    <cfRule type="expression" dxfId="2301" priority="19627">
      <formula>$B2209="Descargado"</formula>
    </cfRule>
  </conditionalFormatting>
  <conditionalFormatting sqref="I2210:I2211">
    <cfRule type="expression" dxfId="2" priority="19223">
      <formula>$B2210="Confirmado"</formula>
    </cfRule>
    <cfRule type="expression" dxfId="2296" priority="19224">
      <formula>$B2210="Solicitado"</formula>
    </cfRule>
    <cfRule type="expression" dxfId="2295" priority="19225">
      <formula>$B2210="Arribado"</formula>
    </cfRule>
    <cfRule type="expression" dxfId="2300" priority="19220">
      <formula>$B2210="Frontera"</formula>
    </cfRule>
    <cfRule type="expression" dxfId="2299" priority="19221">
      <formula>$B2210="Cargado"</formula>
    </cfRule>
    <cfRule type="expression" dxfId="2298" priority="19222">
      <formula>$B2210="Cancelado"</formula>
    </cfRule>
    <cfRule type="expression" dxfId="2300" priority="19212">
      <formula>$B2210="Frontera"</formula>
    </cfRule>
    <cfRule type="expression" dxfId="2299" priority="19213">
      <formula>$B2210="Cargado"</formula>
    </cfRule>
    <cfRule type="expression" dxfId="2298" priority="19214">
      <formula>$B2210="Cancelado"</formula>
    </cfRule>
    <cfRule type="expression" dxfId="2" priority="19215">
      <formula>$B2210="Confirmado"</formula>
    </cfRule>
    <cfRule type="expression" dxfId="2301" priority="19219">
      <formula>$B2210="Descargado"</formula>
    </cfRule>
    <cfRule type="expression" dxfId="2302" priority="19210">
      <formula>$B2210="Liberado"</formula>
    </cfRule>
    <cfRule type="expression" dxfId="2301" priority="19211">
      <formula>$B2210="Descargado"</formula>
    </cfRule>
    <cfRule type="expression" dxfId="2296" priority="19216">
      <formula>$B2210="Solicitado"</formula>
    </cfRule>
    <cfRule type="expression" dxfId="2295" priority="19217">
      <formula>$B2210="Arribado"</formula>
    </cfRule>
    <cfRule type="expression" dxfId="2302" priority="19218">
      <formula>$B2210="Liberado"</formula>
    </cfRule>
  </conditionalFormatting>
  <conditionalFormatting sqref="I2212:I2214">
    <cfRule type="expression" dxfId="2296" priority="19424">
      <formula>$B2212="Solicitado"</formula>
    </cfRule>
    <cfRule type="expression" dxfId="2" priority="19431">
      <formula>$B2212="Confirmado"</formula>
    </cfRule>
    <cfRule type="expression" dxfId="2300" priority="19420">
      <formula>$B2212="Frontera"</formula>
    </cfRule>
    <cfRule type="expression" dxfId="2295" priority="19425">
      <formula>$B2212="Arribado"</formula>
    </cfRule>
    <cfRule type="expression" dxfId="2298" priority="19430">
      <formula>$B2212="Cancelado"</formula>
    </cfRule>
    <cfRule type="expression" dxfId="2" priority="19423">
      <formula>$B2212="Confirmado"</formula>
    </cfRule>
    <cfRule type="expression" dxfId="2295" priority="19433">
      <formula>$B2212="Arribado"</formula>
    </cfRule>
    <cfRule type="expression" dxfId="2299" priority="19429">
      <formula>$B2212="Cargado"</formula>
    </cfRule>
    <cfRule type="expression" dxfId="2300" priority="19428">
      <formula>$B2212="Frontera"</formula>
    </cfRule>
    <cfRule type="expression" dxfId="2298" priority="19422">
      <formula>$B2212="Cancelado"</formula>
    </cfRule>
    <cfRule type="expression" dxfId="2301" priority="19427">
      <formula>$B2212="Descargado"</formula>
    </cfRule>
    <cfRule type="expression" dxfId="2302" priority="19426">
      <formula>$B2212="Liberado"</formula>
    </cfRule>
    <cfRule type="expression" dxfId="2296" priority="19432">
      <formula>$B2212="Solicitado"</formula>
    </cfRule>
    <cfRule type="expression" dxfId="2302" priority="19418">
      <formula>$B2212="Liberado"</formula>
    </cfRule>
    <cfRule type="expression" dxfId="2301" priority="19419">
      <formula>$B2212="Descargado"</formula>
    </cfRule>
    <cfRule type="expression" dxfId="2299" priority="19421">
      <formula>$B2212="Cargado"</formula>
    </cfRule>
  </conditionalFormatting>
  <conditionalFormatting sqref="I2215">
    <cfRule type="expression" dxfId="2296" priority="18984">
      <formula>$B2215="Solicitado"</formula>
    </cfRule>
    <cfRule type="expression" dxfId="2299" priority="18973">
      <formula>$B2215="Cargado"</formula>
    </cfRule>
    <cfRule type="expression" dxfId="2298" priority="18974">
      <formula>$B2215="Cancelado"</formula>
    </cfRule>
    <cfRule type="expression" dxfId="2" priority="18975">
      <formula>$B2215="Confirmado"</formula>
    </cfRule>
    <cfRule type="expression" dxfId="2296" priority="18976">
      <formula>$B2215="Solicitado"</formula>
    </cfRule>
    <cfRule type="expression" dxfId="2295" priority="18985">
      <formula>$B2215="Arribado"</formula>
    </cfRule>
    <cfRule type="expression" dxfId="2301" priority="18979">
      <formula>$B2215="Descargado"</formula>
    </cfRule>
    <cfRule type="expression" dxfId="2300" priority="18980">
      <formula>$B2215="Frontera"</formula>
    </cfRule>
    <cfRule type="expression" dxfId="2295" priority="18977">
      <formula>$B2215="Arribado"</formula>
    </cfRule>
    <cfRule type="expression" dxfId="2302" priority="18970">
      <formula>$B2215="Liberado"</formula>
    </cfRule>
    <cfRule type="expression" dxfId="2301" priority="18971">
      <formula>$B2215="Descargado"</formula>
    </cfRule>
    <cfRule type="expression" dxfId="2300" priority="18972">
      <formula>$B2215="Frontera"</formula>
    </cfRule>
    <cfRule type="expression" dxfId="2302" priority="18978">
      <formula>$B2215="Liberado"</formula>
    </cfRule>
    <cfRule type="expression" dxfId="2299" priority="18981">
      <formula>$B2215="Cargado"</formula>
    </cfRule>
    <cfRule type="expression" dxfId="2298" priority="18982">
      <formula>$B2215="Cancelado"</formula>
    </cfRule>
    <cfRule type="expression" dxfId="2" priority="18983">
      <formula>$B2215="Confirmado"</formula>
    </cfRule>
  </conditionalFormatting>
  <conditionalFormatting sqref="I2216:I2219 I2228:I2229 I2224:I2226">
    <cfRule type="expression" dxfId="2301" priority="18563">
      <formula>$B2216="Descargado"</formula>
    </cfRule>
    <cfRule type="expression" dxfId="2302" priority="18562">
      <formula>$B2216="Liberado"</formula>
    </cfRule>
    <cfRule type="expression" dxfId="2295" priority="18569">
      <formula>$B2216="Arribado"</formula>
    </cfRule>
    <cfRule type="expression" dxfId="2295" priority="18561">
      <formula>$B2216="Arribado"</formula>
    </cfRule>
    <cfRule type="expression" dxfId="2296" priority="18560">
      <formula>$B2216="Solicitado"</formula>
    </cfRule>
    <cfRule type="expression" dxfId="2" priority="18559">
      <formula>$B2216="Confirmado"</formula>
    </cfRule>
    <cfRule type="expression" dxfId="2298" priority="18558">
      <formula>$B2216="Cancelado"</formula>
    </cfRule>
    <cfRule type="expression" dxfId="2299" priority="18557">
      <formula>$B2216="Cargado"</formula>
    </cfRule>
    <cfRule type="expression" dxfId="2300" priority="18556">
      <formula>$B2216="Frontera"</formula>
    </cfRule>
    <cfRule type="expression" dxfId="2301" priority="18555">
      <formula>$B2216="Descargado"</formula>
    </cfRule>
    <cfRule type="expression" dxfId="2302" priority="18554">
      <formula>$B2216="Liberado"</formula>
    </cfRule>
    <cfRule type="expression" dxfId="2300" priority="18564">
      <formula>$B2216="Frontera"</formula>
    </cfRule>
    <cfRule type="expression" dxfId="2296" priority="18568">
      <formula>$B2216="Solicitado"</formula>
    </cfRule>
    <cfRule type="expression" dxfId="2" priority="18567">
      <formula>$B2216="Confirmado"</formula>
    </cfRule>
    <cfRule type="expression" dxfId="2298" priority="18566">
      <formula>$B2216="Cancelado"</formula>
    </cfRule>
    <cfRule type="expression" dxfId="2299" priority="18565">
      <formula>$B2216="Cargado"</formula>
    </cfRule>
  </conditionalFormatting>
  <conditionalFormatting sqref="I2220">
    <cfRule type="expression" dxfId="2296" priority="17520">
      <formula>$B2220="Solicitado"</formula>
    </cfRule>
    <cfRule type="expression" dxfId="2295" priority="17521">
      <formula>$B2220="Arribado"</formula>
    </cfRule>
    <cfRule type="expression" dxfId="2" priority="17519">
      <formula>$B2220="Confirmado"</formula>
    </cfRule>
    <cfRule type="expression" dxfId="2299" priority="17517">
      <formula>$B2220="Cargado"</formula>
    </cfRule>
    <cfRule type="expression" dxfId="2298" priority="17518">
      <formula>$B2220="Cancelado"</formula>
    </cfRule>
    <cfRule type="expression" dxfId="2300" priority="17516">
      <formula>$B2220="Frontera"</formula>
    </cfRule>
    <cfRule type="expression" dxfId="2296" priority="17528">
      <formula>$B2220="Solicitado"</formula>
    </cfRule>
    <cfRule type="expression" dxfId="2299" priority="17525">
      <formula>$B2220="Cargado"</formula>
    </cfRule>
    <cfRule type="expression" dxfId="2302" priority="17522">
      <formula>$B2220="Liberado"</formula>
    </cfRule>
    <cfRule type="expression" dxfId="2301" priority="17515">
      <formula>$B2220="Descargado"</formula>
    </cfRule>
    <cfRule type="expression" dxfId="2302" priority="17514">
      <formula>$B2220="Liberado"</formula>
    </cfRule>
    <cfRule type="expression" dxfId="2295" priority="17529">
      <formula>$B2220="Arribado"</formula>
    </cfRule>
    <cfRule type="expression" dxfId="2300" priority="17524">
      <formula>$B2220="Frontera"</formula>
    </cfRule>
    <cfRule type="expression" dxfId="2298" priority="17526">
      <formula>$B2220="Cancelado"</formula>
    </cfRule>
    <cfRule type="expression" dxfId="2" priority="17527">
      <formula>$B2220="Confirmado"</formula>
    </cfRule>
    <cfRule type="expression" dxfId="2301" priority="17523">
      <formula>$B2220="Descargado"</formula>
    </cfRule>
  </conditionalFormatting>
  <conditionalFormatting sqref="I2221:I2222">
    <cfRule type="expression" dxfId="2299" priority="17309">
      <formula>$B2221="Cargado"</formula>
    </cfRule>
    <cfRule type="expression" dxfId="2298" priority="17318">
      <formula>$B2221="Cancelado"</formula>
    </cfRule>
    <cfRule type="expression" dxfId="2302" priority="17306">
      <formula>$B2221="Liberado"</formula>
    </cfRule>
    <cfRule type="expression" dxfId="2301" priority="17307">
      <formula>$B2221="Descargado"</formula>
    </cfRule>
    <cfRule type="expression" dxfId="2298" priority="17310">
      <formula>$B2221="Cancelado"</formula>
    </cfRule>
    <cfRule type="expression" dxfId="2296" priority="17312">
      <formula>$B2221="Solicitado"</formula>
    </cfRule>
    <cfRule type="expression" dxfId="2" priority="17311">
      <formula>$B2221="Confirmado"</formula>
    </cfRule>
    <cfRule type="expression" dxfId="2295" priority="17313">
      <formula>$B2221="Arribado"</formula>
    </cfRule>
    <cfRule type="expression" dxfId="2" priority="17319">
      <formula>$B2221="Confirmado"</formula>
    </cfRule>
    <cfRule type="expression" dxfId="2302" priority="17314">
      <formula>$B2221="Liberado"</formula>
    </cfRule>
    <cfRule type="expression" dxfId="2296" priority="17320">
      <formula>$B2221="Solicitado"</formula>
    </cfRule>
    <cfRule type="expression" dxfId="2295" priority="17321">
      <formula>$B2221="Arribado"</formula>
    </cfRule>
    <cfRule type="expression" dxfId="2301" priority="17315">
      <formula>$B2221="Descargado"</formula>
    </cfRule>
    <cfRule type="expression" dxfId="2300" priority="17316">
      <formula>$B2221="Frontera"</formula>
    </cfRule>
    <cfRule type="expression" dxfId="2299" priority="17317">
      <formula>$B2221="Cargado"</formula>
    </cfRule>
    <cfRule type="expression" dxfId="2300" priority="17308">
      <formula>$B2221="Frontera"</formula>
    </cfRule>
  </conditionalFormatting>
  <conditionalFormatting sqref="I2223">
    <cfRule type="expression" dxfId="2295" priority="17113">
      <formula>$B2223="Arribado"</formula>
    </cfRule>
    <cfRule type="expression" dxfId="2301" priority="17107">
      <formula>$B2223="Descargado"</formula>
    </cfRule>
    <cfRule type="expression" dxfId="2296" priority="17104">
      <formula>$B2223="Solicitado"</formula>
    </cfRule>
    <cfRule type="expression" dxfId="2" priority="17103">
      <formula>$B2223="Confirmado"</formula>
    </cfRule>
    <cfRule type="expression" dxfId="2298" priority="17102">
      <formula>$B2223="Cancelado"</formula>
    </cfRule>
    <cfRule type="expression" dxfId="2299" priority="17101">
      <formula>$B2223="Cargado"</formula>
    </cfRule>
    <cfRule type="expression" dxfId="2300" priority="17100">
      <formula>$B2223="Frontera"</formula>
    </cfRule>
    <cfRule type="expression" dxfId="2296" priority="17112">
      <formula>$B2223="Solicitado"</formula>
    </cfRule>
    <cfRule type="expression" dxfId="2301" priority="17099">
      <formula>$B2223="Descargado"</formula>
    </cfRule>
    <cfRule type="expression" dxfId="2302" priority="17098">
      <formula>$B2223="Liberado"</formula>
    </cfRule>
    <cfRule type="expression" dxfId="2" priority="17111">
      <formula>$B2223="Confirmado"</formula>
    </cfRule>
    <cfRule type="expression" dxfId="2298" priority="17110">
      <formula>$B2223="Cancelado"</formula>
    </cfRule>
    <cfRule type="expression" dxfId="2302" priority="17106">
      <formula>$B2223="Liberado"</formula>
    </cfRule>
    <cfRule type="expression" dxfId="2295" priority="17105">
      <formula>$B2223="Arribado"</formula>
    </cfRule>
    <cfRule type="expression" dxfId="2299" priority="17109">
      <formula>$B2223="Cargado"</formula>
    </cfRule>
    <cfRule type="expression" dxfId="2300" priority="17108">
      <formula>$B2223="Frontera"</formula>
    </cfRule>
  </conditionalFormatting>
  <conditionalFormatting sqref="I2227">
    <cfRule type="expression" dxfId="2301" priority="18147">
      <formula>$B2227="Descargado"</formula>
    </cfRule>
    <cfRule type="expression" dxfId="2302" priority="18146">
      <formula>$B2227="Liberado"</formula>
    </cfRule>
    <cfRule type="expression" dxfId="2295" priority="18145">
      <formula>$B2227="Arribado"</formula>
    </cfRule>
    <cfRule type="expression" dxfId="2296" priority="18144">
      <formula>$B2227="Solicitado"</formula>
    </cfRule>
    <cfRule type="expression" dxfId="2298" priority="18150">
      <formula>$B2227="Cancelado"</formula>
    </cfRule>
    <cfRule type="expression" dxfId="2299" priority="18149">
      <formula>$B2227="Cargado"</formula>
    </cfRule>
    <cfRule type="expression" dxfId="2" priority="18143">
      <formula>$B2227="Confirmado"</formula>
    </cfRule>
    <cfRule type="expression" dxfId="2298" priority="18142">
      <formula>$B2227="Cancelado"</formula>
    </cfRule>
    <cfRule type="expression" dxfId="2299" priority="18141">
      <formula>$B2227="Cargado"</formula>
    </cfRule>
    <cfRule type="expression" dxfId="2300" priority="18140">
      <formula>$B2227="Frontera"</formula>
    </cfRule>
    <cfRule type="expression" dxfId="2301" priority="18139">
      <formula>$B2227="Descargado"</formula>
    </cfRule>
    <cfRule type="expression" dxfId="2300" priority="18148">
      <formula>$B2227="Frontera"</formula>
    </cfRule>
    <cfRule type="expression" dxfId="2302" priority="18138">
      <formula>$B2227="Liberado"</formula>
    </cfRule>
    <cfRule type="expression" dxfId="2295" priority="18153">
      <formula>$B2227="Arribado"</formula>
    </cfRule>
    <cfRule type="expression" dxfId="2296" priority="18152">
      <formula>$B2227="Solicitado"</formula>
    </cfRule>
    <cfRule type="expression" dxfId="2" priority="18151">
      <formula>$B2227="Confirmado"</formula>
    </cfRule>
  </conditionalFormatting>
  <conditionalFormatting sqref="I2230">
    <cfRule type="expression" dxfId="2299" priority="16893">
      <formula>$B2230="Cargado"</formula>
    </cfRule>
    <cfRule type="expression" dxfId="2300" priority="16900">
      <formula>$B2230="Frontera"</formula>
    </cfRule>
    <cfRule type="expression" dxfId="2298" priority="16902">
      <formula>$B2230="Cancelado"</formula>
    </cfRule>
    <cfRule type="expression" dxfId="2299" priority="16901">
      <formula>$B2230="Cargado"</formula>
    </cfRule>
    <cfRule type="expression" dxfId="2302" priority="16898">
      <formula>$B2230="Liberado"</formula>
    </cfRule>
    <cfRule type="expression" dxfId="2295" priority="16897">
      <formula>$B2230="Arribado"</formula>
    </cfRule>
    <cfRule type="expression" dxfId="2296" priority="16896">
      <formula>$B2230="Solicitado"</formula>
    </cfRule>
    <cfRule type="expression" dxfId="2" priority="16895">
      <formula>$B2230="Confirmado"</formula>
    </cfRule>
    <cfRule type="expression" dxfId="2298" priority="16894">
      <formula>$B2230="Cancelado"</formula>
    </cfRule>
    <cfRule type="expression" dxfId="2296" priority="16904">
      <formula>$B2230="Solicitado"</formula>
    </cfRule>
    <cfRule type="expression" dxfId="2301" priority="16899">
      <formula>$B2230="Descargado"</formula>
    </cfRule>
    <cfRule type="expression" dxfId="2" priority="16903">
      <formula>$B2230="Confirmado"</formula>
    </cfRule>
    <cfRule type="expression" dxfId="2295" priority="16905">
      <formula>$B2230="Arribado"</formula>
    </cfRule>
    <cfRule type="expression" dxfId="2302" priority="16890">
      <formula>$B2230="Liberado"</formula>
    </cfRule>
    <cfRule type="expression" dxfId="2301" priority="16891">
      <formula>$B2230="Descargado"</formula>
    </cfRule>
    <cfRule type="expression" dxfId="2300" priority="16892">
      <formula>$B2230="Frontera"</formula>
    </cfRule>
  </conditionalFormatting>
  <conditionalFormatting sqref="I2231">
    <cfRule type="expression" dxfId="2302" priority="18354">
      <formula>$B2231="Liberado"</formula>
    </cfRule>
    <cfRule type="expression" dxfId="2301" priority="18355">
      <formula>$B2231="Descargado"</formula>
    </cfRule>
    <cfRule type="expression" dxfId="2300" priority="18356">
      <formula>$B2231="Frontera"</formula>
    </cfRule>
    <cfRule type="expression" dxfId="2299" priority="18357">
      <formula>$B2231="Cargado"</formula>
    </cfRule>
    <cfRule type="expression" dxfId="2298" priority="18358">
      <formula>$B2231="Cancelado"</formula>
    </cfRule>
    <cfRule type="expression" dxfId="2" priority="18359">
      <formula>$B2231="Confirmado"</formula>
    </cfRule>
    <cfRule type="expression" dxfId="2296" priority="18360">
      <formula>$B2231="Solicitado"</formula>
    </cfRule>
    <cfRule type="expression" dxfId="2295" priority="18361">
      <formula>$B2231="Arribado"</formula>
    </cfRule>
    <cfRule type="expression" dxfId="2295" priority="18353">
      <formula>$B2231="Arribado"</formula>
    </cfRule>
    <cfRule type="expression" dxfId="2302" priority="18346">
      <formula>$B2231="Liberado"</formula>
    </cfRule>
    <cfRule type="expression" dxfId="2301" priority="18347">
      <formula>$B2231="Descargado"</formula>
    </cfRule>
    <cfRule type="expression" dxfId="2300" priority="18348">
      <formula>$B2231="Frontera"</formula>
    </cfRule>
    <cfRule type="expression" dxfId="2299" priority="18349">
      <formula>$B2231="Cargado"</formula>
    </cfRule>
    <cfRule type="expression" dxfId="2298" priority="18350">
      <formula>$B2231="Cancelado"</formula>
    </cfRule>
    <cfRule type="expression" dxfId="2" priority="18351">
      <formula>$B2231="Confirmado"</formula>
    </cfRule>
    <cfRule type="expression" dxfId="2296" priority="18352">
      <formula>$B2231="Solicitado"</formula>
    </cfRule>
  </conditionalFormatting>
  <conditionalFormatting sqref="I2232">
    <cfRule type="expression" dxfId="2301" priority="17931">
      <formula>$B2232="Descargado"</formula>
    </cfRule>
    <cfRule type="expression" dxfId="2300" priority="17932">
      <formula>$B2232="Frontera"</formula>
    </cfRule>
    <cfRule type="expression" dxfId="2299" priority="17933">
      <formula>$B2232="Cargado"</formula>
    </cfRule>
    <cfRule type="expression" dxfId="2298" priority="17934">
      <formula>$B2232="Cancelado"</formula>
    </cfRule>
    <cfRule type="expression" dxfId="2" priority="17935">
      <formula>$B2232="Confirmado"</formula>
    </cfRule>
    <cfRule type="expression" dxfId="2295" priority="17937">
      <formula>$B2232="Arribado"</formula>
    </cfRule>
    <cfRule type="expression" dxfId="2302" priority="17938">
      <formula>$B2232="Liberado"</formula>
    </cfRule>
    <cfRule type="expression" dxfId="2301" priority="17939">
      <formula>$B2232="Descargado"</formula>
    </cfRule>
    <cfRule type="expression" dxfId="2300" priority="17940">
      <formula>$B2232="Frontera"</formula>
    </cfRule>
    <cfRule type="expression" dxfId="2299" priority="17941">
      <formula>$B2232="Cargado"</formula>
    </cfRule>
    <cfRule type="expression" dxfId="2" priority="17943">
      <formula>$B2232="Confirmado"</formula>
    </cfRule>
    <cfRule type="expression" dxfId="2296" priority="17944">
      <formula>$B2232="Solicitado"</formula>
    </cfRule>
    <cfRule type="expression" dxfId="2298" priority="17942">
      <formula>$B2232="Cancelado"</formula>
    </cfRule>
    <cfRule type="expression" dxfId="2295" priority="17945">
      <formula>$B2232="Arribado"</formula>
    </cfRule>
    <cfRule type="expression" dxfId="2296" priority="17936">
      <formula>$B2232="Solicitado"</formula>
    </cfRule>
    <cfRule type="expression" dxfId="2302" priority="17930">
      <formula>$B2232="Liberado"</formula>
    </cfRule>
  </conditionalFormatting>
  <conditionalFormatting sqref="I2233:I2245">
    <cfRule type="expression" dxfId="2300" priority="17732">
      <formula>$B2233="Frontera"</formula>
    </cfRule>
    <cfRule type="expression" dxfId="2301" priority="17731">
      <formula>$B2233="Descargado"</formula>
    </cfRule>
    <cfRule type="expression" dxfId="2299" priority="17725">
      <formula>$B2233="Cargado"</formula>
    </cfRule>
    <cfRule type="expression" dxfId="2298" priority="17726">
      <formula>$B2233="Cancelado"</formula>
    </cfRule>
    <cfRule type="expression" dxfId="2" priority="17727">
      <formula>$B2233="Confirmado"</formula>
    </cfRule>
    <cfRule type="expression" dxfId="2295" priority="17737">
      <formula>$B2233="Arribado"</formula>
    </cfRule>
    <cfRule type="expression" dxfId="2296" priority="17736">
      <formula>$B2233="Solicitado"</formula>
    </cfRule>
    <cfRule type="expression" dxfId="2" priority="17735">
      <formula>$B2233="Confirmado"</formula>
    </cfRule>
    <cfRule type="expression" dxfId="2298" priority="17734">
      <formula>$B2233="Cancelado"</formula>
    </cfRule>
    <cfRule type="expression" dxfId="2299" priority="17733">
      <formula>$B2233="Cargado"</formula>
    </cfRule>
    <cfRule type="expression" dxfId="2301" priority="17723">
      <formula>$B2233="Descargado"</formula>
    </cfRule>
    <cfRule type="expression" dxfId="2300" priority="17724">
      <formula>$B2233="Frontera"</formula>
    </cfRule>
    <cfRule type="expression" dxfId="2296" priority="17728">
      <formula>$B2233="Solicitado"</formula>
    </cfRule>
    <cfRule type="expression" dxfId="2295" priority="17729">
      <formula>$B2233="Arribado"</formula>
    </cfRule>
    <cfRule type="expression" dxfId="2302" priority="17722">
      <formula>$B2233="Liberado"</formula>
    </cfRule>
    <cfRule type="expression" dxfId="2302" priority="17730">
      <formula>$B2233="Liberado"</formula>
    </cfRule>
  </conditionalFormatting>
  <conditionalFormatting sqref="I2246">
    <cfRule type="expression" dxfId="2296" priority="16752">
      <formula>$B2246="Solicitado"</formula>
    </cfRule>
    <cfRule type="expression" dxfId="2295" priority="16753">
      <formula>$B2246="Arribado"</formula>
    </cfRule>
    <cfRule type="expression" dxfId="2302" priority="16754">
      <formula>$B2246="Liberado"</formula>
    </cfRule>
    <cfRule type="expression" dxfId="2301" priority="16755">
      <formula>$B2246="Descargado"</formula>
    </cfRule>
    <cfRule type="expression" dxfId="2300" priority="16756">
      <formula>$B2246="Frontera"</formula>
    </cfRule>
    <cfRule type="expression" dxfId="2298" priority="16758">
      <formula>$B2246="Cancelado"</formula>
    </cfRule>
    <cfRule type="expression" dxfId="2" priority="16759">
      <formula>$B2246="Confirmado"</formula>
    </cfRule>
    <cfRule type="expression" dxfId="2296" priority="16760">
      <formula>$B2246="Solicitado"</formula>
    </cfRule>
    <cfRule type="expression" dxfId="2295" priority="16761">
      <formula>$B2246="Arribado"</formula>
    </cfRule>
    <cfRule type="expression" dxfId="2302" priority="16746">
      <formula>$B2246="Liberado"</formula>
    </cfRule>
    <cfRule type="expression" dxfId="2301" priority="16747">
      <formula>$B2246="Descargado"</formula>
    </cfRule>
    <cfRule type="expression" dxfId="2300" priority="16748">
      <formula>$B2246="Frontera"</formula>
    </cfRule>
    <cfRule type="expression" dxfId="2299" priority="16749">
      <formula>$B2246="Cargado"</formula>
    </cfRule>
    <cfRule type="expression" dxfId="2298" priority="16750">
      <formula>$B2246="Cancelado"</formula>
    </cfRule>
    <cfRule type="expression" dxfId="2" priority="16751">
      <formula>$B2246="Confirmado"</formula>
    </cfRule>
    <cfRule type="expression" dxfId="2299" priority="16757">
      <formula>$B2246="Cargado"</formula>
    </cfRule>
  </conditionalFormatting>
  <conditionalFormatting sqref="I2259">
    <cfRule type="expression" dxfId="2296" priority="15240">
      <formula>$B2259="Solicitado"</formula>
    </cfRule>
    <cfRule type="expression" dxfId="2295" priority="15241">
      <formula>$B2259="Arribado"</formula>
    </cfRule>
    <cfRule type="expression" dxfId="2300" priority="15228">
      <formula>$B2259="Frontera"</formula>
    </cfRule>
    <cfRule type="expression" dxfId="2299" priority="15229">
      <formula>$B2259="Cargado"</formula>
    </cfRule>
    <cfRule type="expression" dxfId="2298" priority="15230">
      <formula>$B2259="Cancelado"</formula>
    </cfRule>
    <cfRule type="expression" dxfId="2301" priority="15235">
      <formula>$B2259="Descargado"</formula>
    </cfRule>
    <cfRule type="expression" dxfId="2300" priority="15236">
      <formula>$B2259="Frontera"</formula>
    </cfRule>
    <cfRule type="expression" dxfId="2299" priority="15237">
      <formula>$B2259="Cargado"</formula>
    </cfRule>
    <cfRule type="expression" dxfId="2298" priority="15238">
      <formula>$B2259="Cancelado"</formula>
    </cfRule>
    <cfRule type="expression" dxfId="2" priority="15239">
      <formula>$B2259="Confirmado"</formula>
    </cfRule>
    <cfRule type="expression" dxfId="2" priority="15231">
      <formula>$B2259="Confirmado"</formula>
    </cfRule>
    <cfRule type="expression" dxfId="2301" priority="15227">
      <formula>$B2259="Descargado"</formula>
    </cfRule>
    <cfRule type="expression" dxfId="2302" priority="15226">
      <formula>$B2259="Liberado"</formula>
    </cfRule>
    <cfRule type="expression" dxfId="2302" priority="15234">
      <formula>$B2259="Liberado"</formula>
    </cfRule>
    <cfRule type="expression" dxfId="2295" priority="15233">
      <formula>$B2259="Arribado"</formula>
    </cfRule>
    <cfRule type="expression" dxfId="2296" priority="15232">
      <formula>$B2259="Solicitado"</formula>
    </cfRule>
  </conditionalFormatting>
  <conditionalFormatting sqref="I2260">
    <cfRule type="expression" dxfId="2295" priority="16073">
      <formula>$B2260="Arribado"</formula>
    </cfRule>
    <cfRule type="expression" dxfId="2" priority="16071">
      <formula>$B2260="Confirmado"</formula>
    </cfRule>
    <cfRule type="expression" dxfId="2298" priority="16070">
      <formula>$B2260="Cancelado"</formula>
    </cfRule>
    <cfRule type="expression" dxfId="2302" priority="16066">
      <formula>$B2260="Liberado"</formula>
    </cfRule>
    <cfRule type="expression" dxfId="2295" priority="16065">
      <formula>$B2260="Arribado"</formula>
    </cfRule>
    <cfRule type="expression" dxfId="2299" priority="16061">
      <formula>$B2260="Cargado"</formula>
    </cfRule>
    <cfRule type="expression" dxfId="2" priority="16063">
      <formula>$B2260="Confirmado"</formula>
    </cfRule>
    <cfRule type="expression" dxfId="2298" priority="16062">
      <formula>$B2260="Cancelado"</formula>
    </cfRule>
    <cfRule type="expression" dxfId="2300" priority="16068">
      <formula>$B2260="Frontera"</formula>
    </cfRule>
    <cfRule type="expression" dxfId="2296" priority="16072">
      <formula>$B2260="Solicitado"</formula>
    </cfRule>
    <cfRule type="expression" dxfId="2296" priority="16064">
      <formula>$B2260="Solicitado"</formula>
    </cfRule>
    <cfRule type="expression" dxfId="2302" priority="16058">
      <formula>$B2260="Liberado"</formula>
    </cfRule>
    <cfRule type="expression" dxfId="2301" priority="16059">
      <formula>$B2260="Descargado"</formula>
    </cfRule>
    <cfRule type="expression" dxfId="2299" priority="16069">
      <formula>$B2260="Cargado"</formula>
    </cfRule>
    <cfRule type="expression" dxfId="2300" priority="16060">
      <formula>$B2260="Frontera"</formula>
    </cfRule>
    <cfRule type="expression" dxfId="2301" priority="16067">
      <formula>$B2260="Descargado"</formula>
    </cfRule>
  </conditionalFormatting>
  <conditionalFormatting sqref="I2261">
    <cfRule type="expression" dxfId="2302" priority="15858">
      <formula>$B2261="Liberado"</formula>
    </cfRule>
    <cfRule type="expression" dxfId="2" priority="15855">
      <formula>$B2261="Confirmado"</formula>
    </cfRule>
    <cfRule type="expression" dxfId="2296" priority="15856">
      <formula>$B2261="Solicitado"</formula>
    </cfRule>
    <cfRule type="expression" dxfId="2299" priority="15853">
      <formula>$B2261="Cargado"</formula>
    </cfRule>
    <cfRule type="expression" dxfId="2295" priority="15857">
      <formula>$B2261="Arribado"</formula>
    </cfRule>
    <cfRule type="expression" dxfId="2301" priority="15859">
      <formula>$B2261="Descargado"</formula>
    </cfRule>
    <cfRule type="expression" dxfId="2300" priority="15860">
      <formula>$B2261="Frontera"</formula>
    </cfRule>
    <cfRule type="expression" dxfId="2298" priority="15862">
      <formula>$B2261="Cancelado"</formula>
    </cfRule>
    <cfRule type="expression" dxfId="2300" priority="15852">
      <formula>$B2261="Frontera"</formula>
    </cfRule>
    <cfRule type="expression" dxfId="2301" priority="15851">
      <formula>$B2261="Descargado"</formula>
    </cfRule>
    <cfRule type="expression" dxfId="2302" priority="15850">
      <formula>$B2261="Liberado"</formula>
    </cfRule>
    <cfRule type="expression" dxfId="2299" priority="15861">
      <formula>$B2261="Cargado"</formula>
    </cfRule>
    <cfRule type="expression" dxfId="2295" priority="15865">
      <formula>$B2261="Arribado"</formula>
    </cfRule>
    <cfRule type="expression" dxfId="2296" priority="15864">
      <formula>$B2261="Solicitado"</formula>
    </cfRule>
    <cfRule type="expression" dxfId="2" priority="15863">
      <formula>$B2261="Confirmado"</formula>
    </cfRule>
    <cfRule type="expression" dxfId="2298" priority="15854">
      <formula>$B2261="Cancelado"</formula>
    </cfRule>
  </conditionalFormatting>
  <conditionalFormatting sqref="I2262">
    <cfRule type="expression" dxfId="2296" priority="15440">
      <formula>$B2262="Solicitado"</formula>
    </cfRule>
    <cfRule type="expression" dxfId="2295" priority="15441">
      <formula>$B2262="Arribado"</formula>
    </cfRule>
    <cfRule type="expression" dxfId="2299" priority="15445">
      <formula>$B2262="Cargado"</formula>
    </cfRule>
    <cfRule type="expression" dxfId="2299" priority="15437">
      <formula>$B2262="Cargado"</formula>
    </cfRule>
    <cfRule type="expression" dxfId="2298" priority="15438">
      <formula>$B2262="Cancelado"</formula>
    </cfRule>
    <cfRule type="expression" dxfId="2301" priority="15443">
      <formula>$B2262="Descargado"</formula>
    </cfRule>
    <cfRule type="expression" dxfId="2296" priority="15448">
      <formula>$B2262="Solicitado"</formula>
    </cfRule>
    <cfRule type="expression" dxfId="2" priority="15447">
      <formula>$B2262="Confirmado"</formula>
    </cfRule>
    <cfRule type="expression" dxfId="2" priority="15439">
      <formula>$B2262="Confirmado"</formula>
    </cfRule>
    <cfRule type="expression" dxfId="2295" priority="15449">
      <formula>$B2262="Arribado"</formula>
    </cfRule>
    <cfRule type="expression" dxfId="2298" priority="15446">
      <formula>$B2262="Cancelado"</formula>
    </cfRule>
    <cfRule type="expression" dxfId="2300" priority="15436">
      <formula>$B2262="Frontera"</formula>
    </cfRule>
    <cfRule type="expression" dxfId="2301" priority="15435">
      <formula>$B2262="Descargado"</formula>
    </cfRule>
    <cfRule type="expression" dxfId="2302" priority="15442">
      <formula>$B2262="Liberado"</formula>
    </cfRule>
    <cfRule type="expression" dxfId="2300" priority="15444">
      <formula>$B2262="Frontera"</formula>
    </cfRule>
    <cfRule type="expression" dxfId="2302" priority="15434">
      <formula>$B2262="Liberado"</formula>
    </cfRule>
  </conditionalFormatting>
  <conditionalFormatting sqref="I2263">
    <cfRule type="expression" dxfId="2298" priority="14614">
      <formula>$B2263="Cancelado"</formula>
    </cfRule>
    <cfRule type="expression" dxfId="2302" priority="14610">
      <formula>$B2263="Liberado"</formula>
    </cfRule>
    <cfRule type="expression" dxfId="2295" priority="14609">
      <formula>$B2263="Arribado"</formula>
    </cfRule>
    <cfRule type="expression" dxfId="2296" priority="14608">
      <formula>$B2263="Solicitado"</formula>
    </cfRule>
    <cfRule type="expression" dxfId="2300" priority="14612">
      <formula>$B2263="Frontera"</formula>
    </cfRule>
    <cfRule type="expression" dxfId="2" priority="14607">
      <formula>$B2263="Confirmado"</formula>
    </cfRule>
    <cfRule type="expression" dxfId="2298" priority="14606">
      <formula>$B2263="Cancelado"</formula>
    </cfRule>
    <cfRule type="expression" dxfId="2299" priority="14605">
      <formula>$B2263="Cargado"</formula>
    </cfRule>
    <cfRule type="expression" dxfId="2300" priority="14604">
      <formula>$B2263="Frontera"</formula>
    </cfRule>
    <cfRule type="expression" dxfId="2301" priority="14603">
      <formula>$B2263="Descargado"</formula>
    </cfRule>
    <cfRule type="expression" dxfId="2302" priority="14602">
      <formula>$B2263="Liberado"</formula>
    </cfRule>
    <cfRule type="expression" dxfId="2299" priority="14613">
      <formula>$B2263="Cargado"</formula>
    </cfRule>
    <cfRule type="expression" dxfId="2296" priority="14616">
      <formula>$B2263="Solicitado"</formula>
    </cfRule>
    <cfRule type="expression" dxfId="2295" priority="14617">
      <formula>$B2263="Arribado"</formula>
    </cfRule>
    <cfRule type="expression" dxfId="2" priority="14615">
      <formula>$B2263="Confirmado"</formula>
    </cfRule>
    <cfRule type="expression" dxfId="2301" priority="14611">
      <formula>$B2263="Descargado"</formula>
    </cfRule>
  </conditionalFormatting>
  <conditionalFormatting sqref="I2264">
    <cfRule type="expression" dxfId="2295" priority="13777">
      <formula>$B2264="Arribado"</formula>
    </cfRule>
    <cfRule type="expression" dxfId="2302" priority="13770">
      <formula>$B2264="Liberado"</formula>
    </cfRule>
    <cfRule type="expression" dxfId="2301" priority="13779">
      <formula>$B2264="Descargado"</formula>
    </cfRule>
    <cfRule type="expression" dxfId="2300" priority="13780">
      <formula>$B2264="Frontera"</formula>
    </cfRule>
    <cfRule type="expression" dxfId="2299" priority="13781">
      <formula>$B2264="Cargado"</formula>
    </cfRule>
    <cfRule type="expression" dxfId="2299" priority="13773">
      <formula>$B2264="Cargado"</formula>
    </cfRule>
    <cfRule type="expression" dxfId="2" priority="13775">
      <formula>$B2264="Confirmado"</formula>
    </cfRule>
    <cfRule type="expression" dxfId="2298" priority="13774">
      <formula>$B2264="Cancelado"</formula>
    </cfRule>
    <cfRule type="expression" dxfId="2301" priority="13771">
      <formula>$B2264="Descargado"</formula>
    </cfRule>
    <cfRule type="expression" dxfId="2" priority="13783">
      <formula>$B2264="Confirmado"</formula>
    </cfRule>
    <cfRule type="expression" dxfId="2296" priority="13784">
      <formula>$B2264="Solicitado"</formula>
    </cfRule>
    <cfRule type="expression" dxfId="2298" priority="13782">
      <formula>$B2264="Cancelado"</formula>
    </cfRule>
    <cfRule type="expression" dxfId="2295" priority="13785">
      <formula>$B2264="Arribado"</formula>
    </cfRule>
    <cfRule type="expression" dxfId="2300" priority="13772">
      <formula>$B2264="Frontera"</formula>
    </cfRule>
    <cfRule type="expression" dxfId="2302" priority="13778">
      <formula>$B2264="Liberado"</formula>
    </cfRule>
    <cfRule type="expression" dxfId="2296" priority="13776">
      <formula>$B2264="Solicitado"</formula>
    </cfRule>
  </conditionalFormatting>
  <conditionalFormatting sqref="I2265">
    <cfRule type="expression" dxfId="2298" priority="15710">
      <formula>$B2265="Cancelado"</formula>
    </cfRule>
    <cfRule type="expression" dxfId="2" priority="15711">
      <formula>$B2265="Confirmado"</formula>
    </cfRule>
    <cfRule type="expression" dxfId="2296" priority="15712">
      <formula>$B2265="Solicitado"</formula>
    </cfRule>
    <cfRule type="expression" dxfId="2295" priority="15713">
      <formula>$B2265="Arribado"</formula>
    </cfRule>
    <cfRule type="expression" dxfId="2302" priority="15714">
      <formula>$B2265="Liberado"</formula>
    </cfRule>
    <cfRule type="expression" dxfId="2301" priority="15715">
      <formula>$B2265="Descargado"</formula>
    </cfRule>
    <cfRule type="expression" dxfId="2301" priority="15707">
      <formula>$B2265="Descargado"</formula>
    </cfRule>
    <cfRule type="expression" dxfId="2302" priority="15706">
      <formula>$B2265="Liberado"</formula>
    </cfRule>
    <cfRule type="expression" dxfId="2300" priority="15716">
      <formula>$B2265="Frontera"</formula>
    </cfRule>
    <cfRule type="expression" dxfId="2298" priority="15718">
      <formula>$B2265="Cancelado"</formula>
    </cfRule>
    <cfRule type="expression" dxfId="2296" priority="15720">
      <formula>$B2265="Solicitado"</formula>
    </cfRule>
    <cfRule type="expression" dxfId="2" priority="15719">
      <formula>$B2265="Confirmado"</formula>
    </cfRule>
    <cfRule type="expression" dxfId="2299" priority="15709">
      <formula>$B2265="Cargado"</formula>
    </cfRule>
    <cfRule type="expression" dxfId="2299" priority="15717">
      <formula>$B2265="Cargado"</formula>
    </cfRule>
    <cfRule type="expression" dxfId="2295" priority="15721">
      <formula>$B2265="Arribado"</formula>
    </cfRule>
    <cfRule type="expression" dxfId="2300" priority="15708">
      <formula>$B2265="Frontera"</formula>
    </cfRule>
  </conditionalFormatting>
  <conditionalFormatting sqref="I2266">
    <cfRule type="expression" dxfId="2301" priority="15019">
      <formula>$B2266="Descargado"</formula>
    </cfRule>
    <cfRule type="expression" dxfId="2298" priority="15022">
      <formula>$B2266="Cancelado"</formula>
    </cfRule>
    <cfRule type="expression" dxfId="2301" priority="15027">
      <formula>$B2266="Descargado"</formula>
    </cfRule>
    <cfRule type="expression" dxfId="2302" priority="15026">
      <formula>$B2266="Liberado"</formula>
    </cfRule>
    <cfRule type="expression" dxfId="2300" priority="15028">
      <formula>$B2266="Frontera"</formula>
    </cfRule>
    <cfRule type="expression" dxfId="2295" priority="15025">
      <formula>$B2266="Arribado"</formula>
    </cfRule>
    <cfRule type="expression" dxfId="2295" priority="15033">
      <formula>$B2266="Arribado"</formula>
    </cfRule>
    <cfRule type="expression" dxfId="2296" priority="15024">
      <formula>$B2266="Solicitado"</formula>
    </cfRule>
    <cfRule type="expression" dxfId="2" priority="15023">
      <formula>$B2266="Confirmado"</formula>
    </cfRule>
    <cfRule type="expression" dxfId="2302" priority="15018">
      <formula>$B2266="Liberado"</formula>
    </cfRule>
    <cfRule type="expression" dxfId="2300" priority="15020">
      <formula>$B2266="Frontera"</formula>
    </cfRule>
    <cfRule type="expression" dxfId="2299" priority="15029">
      <formula>$B2266="Cargado"</formula>
    </cfRule>
    <cfRule type="expression" dxfId="2298" priority="15030">
      <formula>$B2266="Cancelado"</formula>
    </cfRule>
    <cfRule type="expression" dxfId="2" priority="15031">
      <formula>$B2266="Confirmado"</formula>
    </cfRule>
    <cfRule type="expression" dxfId="2296" priority="15032">
      <formula>$B2266="Solicitado"</formula>
    </cfRule>
    <cfRule type="expression" dxfId="2299" priority="15021">
      <formula>$B2266="Cargado"</formula>
    </cfRule>
  </conditionalFormatting>
  <conditionalFormatting sqref="I2267:I2279">
    <cfRule type="expression" dxfId="2298" priority="14822">
      <formula>$B2267="Cancelado"</formula>
    </cfRule>
    <cfRule type="expression" dxfId="2299" priority="14821">
      <formula>$B2267="Cargado"</formula>
    </cfRule>
    <cfRule type="expression" dxfId="2300" priority="14820">
      <formula>$B2267="Frontera"</formula>
    </cfRule>
    <cfRule type="expression" dxfId="2302" priority="14810">
      <formula>$B2267="Liberado"</formula>
    </cfRule>
    <cfRule type="expression" dxfId="2301" priority="14811">
      <formula>$B2267="Descargado"</formula>
    </cfRule>
    <cfRule type="expression" dxfId="2300" priority="14812">
      <formula>$B2267="Frontera"</formula>
    </cfRule>
    <cfRule type="expression" dxfId="2299" priority="14813">
      <formula>$B2267="Cargado"</formula>
    </cfRule>
    <cfRule type="expression" dxfId="2301" priority="14819">
      <formula>$B2267="Descargado"</formula>
    </cfRule>
    <cfRule type="expression" dxfId="2302" priority="14818">
      <formula>$B2267="Liberado"</formula>
    </cfRule>
    <cfRule type="expression" dxfId="2298" priority="14814">
      <formula>$B2267="Cancelado"</formula>
    </cfRule>
    <cfRule type="expression" dxfId="2295" priority="14817">
      <formula>$B2267="Arribado"</formula>
    </cfRule>
    <cfRule type="expression" dxfId="2296" priority="14824">
      <formula>$B2267="Solicitado"</formula>
    </cfRule>
    <cfRule type="expression" dxfId="2295" priority="14825">
      <formula>$B2267="Arribado"</formula>
    </cfRule>
    <cfRule type="expression" dxfId="2" priority="14815">
      <formula>$B2267="Confirmado"</formula>
    </cfRule>
    <cfRule type="expression" dxfId="2296" priority="14816">
      <formula>$B2267="Solicitado"</formula>
    </cfRule>
    <cfRule type="expression" dxfId="2" priority="14823">
      <formula>$B2267="Confirmado"</formula>
    </cfRule>
  </conditionalFormatting>
  <conditionalFormatting sqref="I2280">
    <cfRule type="expression" dxfId="2296" priority="13360">
      <formula>$B2280="Solicitado"</formula>
    </cfRule>
    <cfRule type="expression" dxfId="2295" priority="13361">
      <formula>$B2280="Arribado"</formula>
    </cfRule>
    <cfRule type="expression" dxfId="2298" priority="13350">
      <formula>$B2280="Cancelado"</formula>
    </cfRule>
    <cfRule type="expression" dxfId="2" priority="13351">
      <formula>$B2280="Confirmado"</formula>
    </cfRule>
    <cfRule type="expression" dxfId="2300" priority="13356">
      <formula>$B2280="Frontera"</formula>
    </cfRule>
    <cfRule type="expression" dxfId="2302" priority="13354">
      <formula>$B2280="Liberado"</formula>
    </cfRule>
    <cfRule type="expression" dxfId="2295" priority="13353">
      <formula>$B2280="Arribado"</formula>
    </cfRule>
    <cfRule type="expression" dxfId="2299" priority="13349">
      <formula>$B2280="Cargado"</formula>
    </cfRule>
    <cfRule type="expression" dxfId="2299" priority="13357">
      <formula>$B2280="Cargado"</formula>
    </cfRule>
    <cfRule type="expression" dxfId="2300" priority="13348">
      <formula>$B2280="Frontera"</formula>
    </cfRule>
    <cfRule type="expression" dxfId="2301" priority="13347">
      <formula>$B2280="Descargado"</formula>
    </cfRule>
    <cfRule type="expression" dxfId="2302" priority="13346">
      <formula>$B2280="Liberado"</formula>
    </cfRule>
    <cfRule type="expression" dxfId="2298" priority="13358">
      <formula>$B2280="Cancelado"</formula>
    </cfRule>
    <cfRule type="expression" dxfId="2296" priority="13352">
      <formula>$B2280="Solicitado"</formula>
    </cfRule>
    <cfRule type="expression" dxfId="2301" priority="13355">
      <formula>$B2280="Descargado"</formula>
    </cfRule>
    <cfRule type="expression" dxfId="2" priority="13359">
      <formula>$B2280="Confirmado"</formula>
    </cfRule>
  </conditionalFormatting>
  <conditionalFormatting sqref="I2281:I2291">
    <cfRule type="expression" dxfId="2299" priority="13141">
      <formula>$B2281="Cargado"</formula>
    </cfRule>
    <cfRule type="expression" dxfId="2296" priority="13144">
      <formula>$B2281="Solicitado"</formula>
    </cfRule>
    <cfRule type="expression" dxfId="2" priority="13143">
      <formula>$B2281="Confirmado"</formula>
    </cfRule>
    <cfRule type="expression" dxfId="2298" priority="13142">
      <formula>$B2281="Cancelado"</formula>
    </cfRule>
    <cfRule type="expression" dxfId="2296" priority="13152">
      <formula>$B2281="Solicitado"</formula>
    </cfRule>
    <cfRule type="expression" dxfId="2295" priority="13153">
      <formula>$B2281="Arribado"</formula>
    </cfRule>
    <cfRule type="expression" dxfId="2298" priority="13150">
      <formula>$B2281="Cancelado"</formula>
    </cfRule>
    <cfRule type="expression" dxfId="2302" priority="13138">
      <formula>$B2281="Liberado"</formula>
    </cfRule>
    <cfRule type="expression" dxfId="2301" priority="13139">
      <formula>$B2281="Descargado"</formula>
    </cfRule>
    <cfRule type="expression" dxfId="2300" priority="13140">
      <formula>$B2281="Frontera"</formula>
    </cfRule>
    <cfRule type="expression" dxfId="2" priority="13151">
      <formula>$B2281="Confirmado"</formula>
    </cfRule>
    <cfRule type="expression" dxfId="2299" priority="13149">
      <formula>$B2281="Cargado"</formula>
    </cfRule>
    <cfRule type="expression" dxfId="2300" priority="13148">
      <formula>$B2281="Frontera"</formula>
    </cfRule>
    <cfRule type="expression" dxfId="2301" priority="13147">
      <formula>$B2281="Descargado"</formula>
    </cfRule>
    <cfRule type="expression" dxfId="2302" priority="13146">
      <formula>$B2281="Liberado"</formula>
    </cfRule>
    <cfRule type="expression" dxfId="2295" priority="13145">
      <formula>$B2281="Arribado"</formula>
    </cfRule>
  </conditionalFormatting>
  <conditionalFormatting sqref="I2292 I2294">
    <cfRule type="expression" dxfId="2299" priority="12941">
      <formula>$B2292="Cargado"</formula>
    </cfRule>
    <cfRule type="expression" dxfId="2300" priority="12940">
      <formula>$B2292="Frontera"</formula>
    </cfRule>
    <cfRule type="expression" dxfId="2301" priority="12939">
      <formula>$B2292="Descargado"</formula>
    </cfRule>
    <cfRule type="expression" dxfId="2302" priority="12938">
      <formula>$B2292="Liberado"</formula>
    </cfRule>
    <cfRule type="expression" dxfId="2295" priority="12937">
      <formula>$B2292="Arribado"</formula>
    </cfRule>
    <cfRule type="expression" dxfId="2296" priority="12936">
      <formula>$B2292="Solicitado"</formula>
    </cfRule>
    <cfRule type="expression" dxfId="2298" priority="12942">
      <formula>$B2292="Cancelado"</formula>
    </cfRule>
    <cfRule type="expression" dxfId="2300" priority="12932">
      <formula>$B2292="Frontera"</formula>
    </cfRule>
    <cfRule type="expression" dxfId="2301" priority="12931">
      <formula>$B2292="Descargado"</formula>
    </cfRule>
    <cfRule type="expression" dxfId="2295" priority="12945">
      <formula>$B2292="Arribado"</formula>
    </cfRule>
    <cfRule type="expression" dxfId="2296" priority="12944">
      <formula>$B2292="Solicitado"</formula>
    </cfRule>
    <cfRule type="expression" dxfId="2302" priority="12930">
      <formula>$B2292="Liberado"</formula>
    </cfRule>
    <cfRule type="expression" dxfId="2299" priority="12933">
      <formula>$B2292="Cargado"</formula>
    </cfRule>
    <cfRule type="expression" dxfId="2298" priority="12934">
      <formula>$B2292="Cancelado"</formula>
    </cfRule>
    <cfRule type="expression" dxfId="2" priority="12935">
      <formula>$B2292="Confirmado"</formula>
    </cfRule>
    <cfRule type="expression" dxfId="2" priority="12943">
      <formula>$B2292="Confirmado"</formula>
    </cfRule>
  </conditionalFormatting>
  <conditionalFormatting sqref="I2293">
    <cfRule type="expression" dxfId="2302" priority="12722">
      <formula>$B2293="Liberado"</formula>
    </cfRule>
    <cfRule type="expression" dxfId="2301" priority="12723">
      <formula>$B2293="Descargado"</formula>
    </cfRule>
    <cfRule type="expression" dxfId="2302" priority="12730">
      <formula>$B2293="Liberado"</formula>
    </cfRule>
    <cfRule type="expression" dxfId="2301" priority="12731">
      <formula>$B2293="Descargado"</formula>
    </cfRule>
    <cfRule type="expression" dxfId="2300" priority="12732">
      <formula>$B2293="Frontera"</formula>
    </cfRule>
    <cfRule type="expression" dxfId="2299" priority="12733">
      <formula>$B2293="Cargado"</formula>
    </cfRule>
    <cfRule type="expression" dxfId="2298" priority="12734">
      <formula>$B2293="Cancelado"</formula>
    </cfRule>
    <cfRule type="expression" dxfId="2295" priority="12729">
      <formula>$B2293="Arribado"</formula>
    </cfRule>
    <cfRule type="expression" dxfId="2296" priority="12728">
      <formula>$B2293="Solicitado"</formula>
    </cfRule>
    <cfRule type="expression" dxfId="2300" priority="12724">
      <formula>$B2293="Frontera"</formula>
    </cfRule>
    <cfRule type="expression" dxfId="2299" priority="12725">
      <formula>$B2293="Cargado"</formula>
    </cfRule>
    <cfRule type="expression" dxfId="2295" priority="12737">
      <formula>$B2293="Arribado"</formula>
    </cfRule>
    <cfRule type="expression" dxfId="2" priority="12735">
      <formula>$B2293="Confirmado"</formula>
    </cfRule>
    <cfRule type="expression" dxfId="2298" priority="12726">
      <formula>$B2293="Cancelado"</formula>
    </cfRule>
    <cfRule type="expression" dxfId="2" priority="12727">
      <formula>$B2293="Confirmado"</formula>
    </cfRule>
    <cfRule type="expression" dxfId="2296" priority="12736">
      <formula>$B2293="Solicitado"</formula>
    </cfRule>
  </conditionalFormatting>
  <conditionalFormatting sqref="I2295:I2307">
    <cfRule type="expression" dxfId="2295" priority="12521">
      <formula>$B2295="Arribado"</formula>
    </cfRule>
    <cfRule type="expression" dxfId="2302" priority="12522">
      <formula>$B2295="Liberado"</formula>
    </cfRule>
    <cfRule type="expression" dxfId="2301" priority="12523">
      <formula>$B2295="Descargado"</formula>
    </cfRule>
    <cfRule type="expression" dxfId="2299" priority="12525">
      <formula>$B2295="Cargado"</formula>
    </cfRule>
    <cfRule type="expression" dxfId="2298" priority="12526">
      <formula>$B2295="Cancelado"</formula>
    </cfRule>
    <cfRule type="expression" dxfId="2" priority="12527">
      <formula>$B2295="Confirmado"</formula>
    </cfRule>
    <cfRule type="expression" dxfId="2296" priority="12528">
      <formula>$B2295="Solicitado"</formula>
    </cfRule>
    <cfRule type="expression" dxfId="2295" priority="12529">
      <formula>$B2295="Arribado"</formula>
    </cfRule>
    <cfRule type="expression" dxfId="2300" priority="12524">
      <formula>$B2295="Frontera"</formula>
    </cfRule>
    <cfRule type="expression" dxfId="2302" priority="12514">
      <formula>$B2295="Liberado"</formula>
    </cfRule>
    <cfRule type="expression" dxfId="2301" priority="12515">
      <formula>$B2295="Descargado"</formula>
    </cfRule>
    <cfRule type="expression" dxfId="2300" priority="12516">
      <formula>$B2295="Frontera"</formula>
    </cfRule>
    <cfRule type="expression" dxfId="2299" priority="12517">
      <formula>$B2295="Cargado"</formula>
    </cfRule>
    <cfRule type="expression" dxfId="2298" priority="12518">
      <formula>$B2295="Cancelado"</formula>
    </cfRule>
    <cfRule type="expression" dxfId="2" priority="12519">
      <formula>$B2295="Confirmado"</formula>
    </cfRule>
    <cfRule type="expression" dxfId="2296" priority="12520">
      <formula>$B2295="Solicitado"</formula>
    </cfRule>
  </conditionalFormatting>
  <conditionalFormatting sqref="I2308:I2309">
    <cfRule type="expression" dxfId="2" priority="12111">
      <formula>$B2308="Confirmado"</formula>
    </cfRule>
    <cfRule type="expression" dxfId="2302" priority="12106">
      <formula>$B2308="Liberado"</formula>
    </cfRule>
    <cfRule type="expression" dxfId="2301" priority="12107">
      <formula>$B2308="Descargado"</formula>
    </cfRule>
    <cfRule type="expression" dxfId="2300" priority="12108">
      <formula>$B2308="Frontera"</formula>
    </cfRule>
    <cfRule type="expression" dxfId="2298" priority="12110">
      <formula>$B2308="Cancelado"</formula>
    </cfRule>
    <cfRule type="expression" dxfId="2296" priority="12112">
      <formula>$B2308="Solicitado"</formula>
    </cfRule>
    <cfRule type="expression" dxfId="2299" priority="12109">
      <formula>$B2308="Cargado"</formula>
    </cfRule>
    <cfRule type="expression" dxfId="2295" priority="12113">
      <formula>$B2308="Arribado"</formula>
    </cfRule>
    <cfRule type="expression" dxfId="2298" priority="12102">
      <formula>$B2308="Cancelado"</formula>
    </cfRule>
    <cfRule type="expression" dxfId="2" priority="12103">
      <formula>$B2308="Confirmado"</formula>
    </cfRule>
    <cfRule type="expression" dxfId="2300" priority="12100">
      <formula>$B2308="Frontera"</formula>
    </cfRule>
    <cfRule type="expression" dxfId="2299" priority="12101">
      <formula>$B2308="Cargado"</formula>
    </cfRule>
    <cfRule type="expression" dxfId="2295" priority="12105">
      <formula>$B2308="Arribado"</formula>
    </cfRule>
    <cfRule type="expression" dxfId="2296" priority="12104">
      <formula>$B2308="Solicitado"</formula>
    </cfRule>
    <cfRule type="expression" dxfId="2302" priority="12098">
      <formula>$B2308="Liberado"</formula>
    </cfRule>
    <cfRule type="expression" dxfId="2301" priority="12099">
      <formula>$B2308="Descargado"</formula>
    </cfRule>
  </conditionalFormatting>
  <conditionalFormatting sqref="I2310">
    <cfRule type="expression" dxfId="2" priority="11543">
      <formula>$B2310="Confirmado"</formula>
    </cfRule>
    <cfRule type="expression" dxfId="2296" priority="11544">
      <formula>$B2310="Solicitado"</formula>
    </cfRule>
    <cfRule type="expression" dxfId="2299" priority="11549">
      <formula>$B2310="Cargado"</formula>
    </cfRule>
    <cfRule type="expression" dxfId="2295" priority="11545">
      <formula>$B2310="Arribado"</formula>
    </cfRule>
    <cfRule type="expression" dxfId="2302" priority="11546">
      <formula>$B2310="Liberado"</formula>
    </cfRule>
    <cfRule type="expression" dxfId="2301" priority="11547">
      <formula>$B2310="Descargado"</formula>
    </cfRule>
    <cfRule type="expression" dxfId="2300" priority="11548">
      <formula>$B2310="Frontera"</formula>
    </cfRule>
    <cfRule type="expression" dxfId="2298" priority="11542">
      <formula>$B2310="Cancelado"</formula>
    </cfRule>
    <cfRule type="expression" dxfId="2301" priority="11539">
      <formula>$B2310="Descargado"</formula>
    </cfRule>
    <cfRule type="expression" dxfId="2" priority="11551">
      <formula>$B2310="Confirmado"</formula>
    </cfRule>
    <cfRule type="expression" dxfId="2298" priority="11550">
      <formula>$B2310="Cancelado"</formula>
    </cfRule>
    <cfRule type="expression" dxfId="2299" priority="11541">
      <formula>$B2310="Cargado"</formula>
    </cfRule>
    <cfRule type="expression" dxfId="2295" priority="11553">
      <formula>$B2310="Arribado"</formula>
    </cfRule>
    <cfRule type="expression" dxfId="2302" priority="11538">
      <formula>$B2310="Liberado"</formula>
    </cfRule>
    <cfRule type="expression" dxfId="2296" priority="11552">
      <formula>$B2310="Solicitado"</formula>
    </cfRule>
    <cfRule type="expression" dxfId="2300" priority="11540">
      <formula>$B2310="Frontera"</formula>
    </cfRule>
  </conditionalFormatting>
  <conditionalFormatting sqref="I2311">
    <cfRule type="expression" dxfId="2298" priority="10734">
      <formula>$B2311="Cancelado"</formula>
    </cfRule>
    <cfRule type="expression" dxfId="2" priority="10735">
      <formula>$B2311="Confirmado"</formula>
    </cfRule>
    <cfRule type="expression" dxfId="2299" priority="10733">
      <formula>$B2311="Cargado"</formula>
    </cfRule>
    <cfRule type="expression" dxfId="2302" priority="10722">
      <formula>$B2311="Liberado"</formula>
    </cfRule>
    <cfRule type="expression" dxfId="2301" priority="10723">
      <formula>$B2311="Descargado"</formula>
    </cfRule>
    <cfRule type="expression" dxfId="2296" priority="10736">
      <formula>$B2311="Solicitado"</formula>
    </cfRule>
    <cfRule type="expression" dxfId="2296" priority="10728">
      <formula>$B2311="Solicitado"</formula>
    </cfRule>
    <cfRule type="expression" dxfId="2295" priority="10729">
      <formula>$B2311="Arribado"</formula>
    </cfRule>
    <cfRule type="expression" dxfId="2302" priority="10730">
      <formula>$B2311="Liberado"</formula>
    </cfRule>
    <cfRule type="expression" dxfId="2301" priority="10731">
      <formula>$B2311="Descargado"</formula>
    </cfRule>
    <cfRule type="expression" dxfId="2295" priority="10737">
      <formula>$B2311="Arribado"</formula>
    </cfRule>
    <cfRule type="expression" dxfId="2" priority="10727">
      <formula>$B2311="Confirmado"</formula>
    </cfRule>
    <cfRule type="expression" dxfId="2300" priority="10732">
      <formula>$B2311="Frontera"</formula>
    </cfRule>
    <cfRule type="expression" dxfId="2300" priority="10724">
      <formula>$B2311="Frontera"</formula>
    </cfRule>
    <cfRule type="expression" dxfId="2299" priority="10725">
      <formula>$B2311="Cargado"</formula>
    </cfRule>
    <cfRule type="expression" dxfId="2298" priority="10726">
      <formula>$B2311="Cancelado"</formula>
    </cfRule>
  </conditionalFormatting>
  <conditionalFormatting sqref="I2312 I2314:I2320">
    <cfRule type="expression" dxfId="2295" priority="11281">
      <formula>$B2312="Arribado"</formula>
    </cfRule>
    <cfRule type="expression" dxfId="2301" priority="11267">
      <formula>$B2312="Descargado"</formula>
    </cfRule>
    <cfRule type="expression" dxfId="2299" priority="11277">
      <formula>$B2312="Cargado"</formula>
    </cfRule>
    <cfRule type="expression" dxfId="2300" priority="11276">
      <formula>$B2312="Frontera"</formula>
    </cfRule>
    <cfRule type="expression" dxfId="2301" priority="11275">
      <formula>$B2312="Descargado"</formula>
    </cfRule>
    <cfRule type="expression" dxfId="2302" priority="11274">
      <formula>$B2312="Liberado"</formula>
    </cfRule>
    <cfRule type="expression" dxfId="2298" priority="11278">
      <formula>$B2312="Cancelado"</formula>
    </cfRule>
    <cfRule type="expression" dxfId="2" priority="11279">
      <formula>$B2312="Confirmado"</formula>
    </cfRule>
    <cfRule type="expression" dxfId="2302" priority="11266">
      <formula>$B2312="Liberado"</formula>
    </cfRule>
    <cfRule type="expression" dxfId="2296" priority="11272">
      <formula>$B2312="Solicitado"</formula>
    </cfRule>
    <cfRule type="expression" dxfId="2295" priority="11273">
      <formula>$B2312="Arribado"</formula>
    </cfRule>
    <cfRule type="expression" dxfId="2296" priority="11280">
      <formula>$B2312="Solicitado"</formula>
    </cfRule>
    <cfRule type="expression" dxfId="2" priority="11271">
      <formula>$B2312="Confirmado"</formula>
    </cfRule>
    <cfRule type="expression" dxfId="2298" priority="11270">
      <formula>$B2312="Cancelado"</formula>
    </cfRule>
    <cfRule type="expression" dxfId="2299" priority="11269">
      <formula>$B2312="Cargado"</formula>
    </cfRule>
    <cfRule type="expression" dxfId="2300" priority="11268">
      <formula>$B2312="Frontera"</formula>
    </cfRule>
  </conditionalFormatting>
  <conditionalFormatting sqref="I2313">
    <cfRule type="expression" dxfId="2295" priority="11009">
      <formula>$B2313="Arribado"</formula>
    </cfRule>
    <cfRule type="expression" dxfId="2296" priority="11000">
      <formula>$B2313="Solicitado"</formula>
    </cfRule>
    <cfRule type="expression" dxfId="2296" priority="11008">
      <formula>$B2313="Solicitado"</formula>
    </cfRule>
    <cfRule type="expression" dxfId="2301" priority="11003">
      <formula>$B2313="Descargado"</formula>
    </cfRule>
    <cfRule type="expression" dxfId="2300" priority="11004">
      <formula>$B2313="Frontera"</formula>
    </cfRule>
    <cfRule type="expression" dxfId="2299" priority="11005">
      <formula>$B2313="Cargado"</formula>
    </cfRule>
    <cfRule type="expression" dxfId="2300" priority="10996">
      <formula>$B2313="Frontera"</formula>
    </cfRule>
    <cfRule type="expression" dxfId="2" priority="11007">
      <formula>$B2313="Confirmado"</formula>
    </cfRule>
    <cfRule type="expression" dxfId="2302" priority="11002">
      <formula>$B2313="Liberado"</formula>
    </cfRule>
    <cfRule type="expression" dxfId="2298" priority="11006">
      <formula>$B2313="Cancelado"</formula>
    </cfRule>
    <cfRule type="expression" dxfId="2302" priority="10994">
      <formula>$B2313="Liberado"</formula>
    </cfRule>
    <cfRule type="expression" dxfId="2301" priority="10995">
      <formula>$B2313="Descargado"</formula>
    </cfRule>
    <cfRule type="expression" dxfId="2" priority="10999">
      <formula>$B2313="Confirmado"</formula>
    </cfRule>
    <cfRule type="expression" dxfId="2299" priority="10997">
      <formula>$B2313="Cargado"</formula>
    </cfRule>
    <cfRule type="expression" dxfId="2298" priority="10998">
      <formula>$B2313="Cancelado"</formula>
    </cfRule>
    <cfRule type="expression" dxfId="2295" priority="11001">
      <formula>$B2313="Arribado"</formula>
    </cfRule>
  </conditionalFormatting>
  <conditionalFormatting sqref="I2321">
    <cfRule type="expression" dxfId="2299" priority="10461">
      <formula>$B2321="Cargado"</formula>
    </cfRule>
    <cfRule type="expression" dxfId="2295" priority="10457">
      <formula>$B2321="Arribado"</formula>
    </cfRule>
    <cfRule type="expression" dxfId="2302" priority="10450">
      <formula>$B2321="Liberado"</formula>
    </cfRule>
    <cfRule type="expression" dxfId="2301" priority="10451">
      <formula>$B2321="Descargado"</formula>
    </cfRule>
    <cfRule type="expression" dxfId="2300" priority="10452">
      <formula>$B2321="Frontera"</formula>
    </cfRule>
    <cfRule type="expression" dxfId="2299" priority="10453">
      <formula>$B2321="Cargado"</formula>
    </cfRule>
    <cfRule type="expression" dxfId="2" priority="10455">
      <formula>$B2321="Confirmado"</formula>
    </cfRule>
    <cfRule type="expression" dxfId="2296" priority="10456">
      <formula>$B2321="Solicitado"</formula>
    </cfRule>
    <cfRule type="expression" dxfId="2296" priority="10464">
      <formula>$B2321="Solicitado"</formula>
    </cfRule>
    <cfRule type="expression" dxfId="2302" priority="10458">
      <formula>$B2321="Liberado"</formula>
    </cfRule>
    <cfRule type="expression" dxfId="2301" priority="10459">
      <formula>$B2321="Descargado"</formula>
    </cfRule>
    <cfRule type="expression" dxfId="2298" priority="10454">
      <formula>$B2321="Cancelado"</formula>
    </cfRule>
    <cfRule type="expression" dxfId="2295" priority="10465">
      <formula>$B2321="Arribado"</formula>
    </cfRule>
    <cfRule type="expression" dxfId="2300" priority="10460">
      <formula>$B2321="Frontera"</formula>
    </cfRule>
    <cfRule type="expression" dxfId="2298" priority="10462">
      <formula>$B2321="Cancelado"</formula>
    </cfRule>
    <cfRule type="expression" dxfId="2" priority="10463">
      <formula>$B2321="Confirmado"</formula>
    </cfRule>
  </conditionalFormatting>
  <conditionalFormatting sqref="I2322 I2324:I2328">
    <cfRule type="expression" dxfId="2301" priority="10187">
      <formula>$B2322="Descargado"</formula>
    </cfRule>
    <cfRule type="expression" dxfId="2298" priority="10190">
      <formula>$B2322="Cancelado"</formula>
    </cfRule>
    <cfRule type="expression" dxfId="2296" priority="10184">
      <formula>$B2322="Solicitado"</formula>
    </cfRule>
    <cfRule type="expression" dxfId="2299" priority="10189">
      <formula>$B2322="Cargado"</formula>
    </cfRule>
    <cfRule type="expression" dxfId="2295" priority="10185">
      <formula>$B2322="Arribado"</formula>
    </cfRule>
    <cfRule type="expression" dxfId="2302" priority="10186">
      <formula>$B2322="Liberado"</formula>
    </cfRule>
    <cfRule type="expression" dxfId="2" priority="10183">
      <formula>$B2322="Confirmado"</formula>
    </cfRule>
    <cfRule type="expression" dxfId="2298" priority="10182">
      <formula>$B2322="Cancelado"</formula>
    </cfRule>
    <cfRule type="expression" dxfId="2302" priority="10178">
      <formula>$B2322="Liberado"</formula>
    </cfRule>
    <cfRule type="expression" dxfId="2" priority="10191">
      <formula>$B2322="Confirmado"</formula>
    </cfRule>
    <cfRule type="expression" dxfId="2296" priority="10192">
      <formula>$B2322="Solicitado"</formula>
    </cfRule>
    <cfRule type="expression" dxfId="2301" priority="10179">
      <formula>$B2322="Descargado"</formula>
    </cfRule>
    <cfRule type="expression" dxfId="2299" priority="10181">
      <formula>$B2322="Cargado"</formula>
    </cfRule>
    <cfRule type="expression" dxfId="2300" priority="10188">
      <formula>$B2322="Frontera"</formula>
    </cfRule>
    <cfRule type="expression" dxfId="2300" priority="10180">
      <formula>$B2322="Frontera"</formula>
    </cfRule>
    <cfRule type="expression" dxfId="2295" priority="10193">
      <formula>$B2322="Arribado"</formula>
    </cfRule>
  </conditionalFormatting>
  <conditionalFormatting sqref="I2323">
    <cfRule type="expression" dxfId="2302" priority="8970">
      <formula>$B2323="Liberado"</formula>
    </cfRule>
    <cfRule type="expression" dxfId="2301" priority="8971">
      <formula>$B2323="Descargado"</formula>
    </cfRule>
    <cfRule type="expression" dxfId="2300" priority="8972">
      <formula>$B2323="Frontera"</formula>
    </cfRule>
    <cfRule type="expression" dxfId="2299" priority="8973">
      <formula>$B2323="Cargado"</formula>
    </cfRule>
    <cfRule type="expression" dxfId="2298" priority="8974">
      <formula>$B2323="Cancelado"</formula>
    </cfRule>
    <cfRule type="expression" dxfId="2" priority="8975">
      <formula>$B2323="Confirmado"</formula>
    </cfRule>
    <cfRule type="expression" dxfId="2296" priority="8976">
      <formula>$B2323="Solicitado"</formula>
    </cfRule>
    <cfRule type="expression" dxfId="2295" priority="8977">
      <formula>$B2323="Arribado"</formula>
    </cfRule>
    <cfRule type="expression" dxfId="2302" priority="8962">
      <formula>$B2323="Liberado"</formula>
    </cfRule>
    <cfRule type="expression" dxfId="2301" priority="8963">
      <formula>$B2323="Descargado"</formula>
    </cfRule>
    <cfRule type="expression" dxfId="2300" priority="8964">
      <formula>$B2323="Frontera"</formula>
    </cfRule>
    <cfRule type="expression" dxfId="2299" priority="8965">
      <formula>$B2323="Cargado"</formula>
    </cfRule>
    <cfRule type="expression" dxfId="2298" priority="8966">
      <formula>$B2323="Cancelado"</formula>
    </cfRule>
    <cfRule type="expression" dxfId="2" priority="8967">
      <formula>$B2323="Confirmado"</formula>
    </cfRule>
    <cfRule type="expression" dxfId="2296" priority="8968">
      <formula>$B2323="Solicitado"</formula>
    </cfRule>
    <cfRule type="expression" dxfId="2295" priority="8969">
      <formula>$B2323="Arribado"</formula>
    </cfRule>
  </conditionalFormatting>
  <conditionalFormatting sqref="I2329">
    <cfRule type="expression" dxfId="2298" priority="9790">
      <formula>$B2329="Cancelado"</formula>
    </cfRule>
    <cfRule type="expression" dxfId="2" priority="9783">
      <formula>$B2329="Confirmado"</formula>
    </cfRule>
    <cfRule type="expression" dxfId="2301" priority="9779">
      <formula>$B2329="Descargado"</formula>
    </cfRule>
    <cfRule type="expression" dxfId="2295" priority="9793">
      <formula>$B2329="Arribado"</formula>
    </cfRule>
    <cfRule type="expression" dxfId="2296" priority="9792">
      <formula>$B2329="Solicitado"</formula>
    </cfRule>
    <cfRule type="expression" dxfId="2" priority="9791">
      <formula>$B2329="Confirmado"</formula>
    </cfRule>
    <cfRule type="expression" dxfId="2301" priority="9787">
      <formula>$B2329="Descargado"</formula>
    </cfRule>
    <cfRule type="expression" dxfId="2299" priority="9789">
      <formula>$B2329="Cargado"</formula>
    </cfRule>
    <cfRule type="expression" dxfId="2300" priority="9788">
      <formula>$B2329="Frontera"</formula>
    </cfRule>
    <cfRule type="expression" dxfId="2298" priority="9782">
      <formula>$B2329="Cancelado"</formula>
    </cfRule>
    <cfRule type="expression" dxfId="2300" priority="9780">
      <formula>$B2329="Frontera"</formula>
    </cfRule>
    <cfRule type="expression" dxfId="2302" priority="9778">
      <formula>$B2329="Liberado"</formula>
    </cfRule>
    <cfRule type="expression" dxfId="2299" priority="9781">
      <formula>$B2329="Cargado"</formula>
    </cfRule>
    <cfRule type="expression" dxfId="2302" priority="9786">
      <formula>$B2329="Liberado"</formula>
    </cfRule>
    <cfRule type="expression" dxfId="2295" priority="9785">
      <formula>$B2329="Arribado"</formula>
    </cfRule>
    <cfRule type="expression" dxfId="2296" priority="9784">
      <formula>$B2329="Solicitado"</formula>
    </cfRule>
  </conditionalFormatting>
  <conditionalFormatting sqref="I2330">
    <cfRule type="expression" dxfId="2" priority="9511">
      <formula>$B2330="Confirmado"</formula>
    </cfRule>
    <cfRule type="expression" dxfId="2298" priority="9510">
      <formula>$B2330="Cancelado"</formula>
    </cfRule>
    <cfRule type="expression" dxfId="2295" priority="9513">
      <formula>$B2330="Arribado"</formula>
    </cfRule>
    <cfRule type="expression" dxfId="2302" priority="9514">
      <formula>$B2330="Liberado"</formula>
    </cfRule>
    <cfRule type="expression" dxfId="2301" priority="9515">
      <formula>$B2330="Descargado"</formula>
    </cfRule>
    <cfRule type="expression" dxfId="2300" priority="9516">
      <formula>$B2330="Frontera"</formula>
    </cfRule>
    <cfRule type="expression" dxfId="2299" priority="9517">
      <formula>$B2330="Cargado"</formula>
    </cfRule>
    <cfRule type="expression" dxfId="2298" priority="9518">
      <formula>$B2330="Cancelado"</formula>
    </cfRule>
    <cfRule type="expression" dxfId="2296" priority="9512">
      <formula>$B2330="Solicitado"</formula>
    </cfRule>
    <cfRule type="expression" dxfId="2295" priority="9521">
      <formula>$B2330="Arribado"</formula>
    </cfRule>
    <cfRule type="expression" dxfId="2302" priority="9506">
      <formula>$B2330="Liberado"</formula>
    </cfRule>
    <cfRule type="expression" dxfId="2" priority="9519">
      <formula>$B2330="Confirmado"</formula>
    </cfRule>
    <cfRule type="expression" dxfId="2296" priority="9520">
      <formula>$B2330="Solicitado"</formula>
    </cfRule>
    <cfRule type="expression" dxfId="2301" priority="9507">
      <formula>$B2330="Descargado"</formula>
    </cfRule>
    <cfRule type="expression" dxfId="2300" priority="9508">
      <formula>$B2330="Frontera"</formula>
    </cfRule>
    <cfRule type="expression" dxfId="2299" priority="9509">
      <formula>$B2330="Cargado"</formula>
    </cfRule>
  </conditionalFormatting>
  <conditionalFormatting sqref="I2331:I2335">
    <cfRule type="expression" dxfId="2295" priority="9241">
      <formula>$B2331="Arribado"</formula>
    </cfRule>
    <cfRule type="expression" dxfId="2" priority="9247">
      <formula>$B2331="Confirmado"</formula>
    </cfRule>
    <cfRule type="expression" dxfId="2298" priority="9246">
      <formula>$B2331="Cancelado"</formula>
    </cfRule>
    <cfRule type="expression" dxfId="2302" priority="9242">
      <formula>$B2331="Liberado"</formula>
    </cfRule>
    <cfRule type="expression" dxfId="2300" priority="9244">
      <formula>$B2331="Frontera"</formula>
    </cfRule>
    <cfRule type="expression" dxfId="2301" priority="9243">
      <formula>$B2331="Descargado"</formula>
    </cfRule>
    <cfRule type="expression" dxfId="2" priority="9239">
      <formula>$B2331="Confirmado"</formula>
    </cfRule>
    <cfRule type="expression" dxfId="2298" priority="9238">
      <formula>$B2331="Cancelado"</formula>
    </cfRule>
    <cfRule type="expression" dxfId="2295" priority="9249">
      <formula>$B2331="Arribado"</formula>
    </cfRule>
    <cfRule type="expression" dxfId="2296" priority="9240">
      <formula>$B2331="Solicitado"</formula>
    </cfRule>
    <cfRule type="expression" dxfId="2299" priority="9237">
      <formula>$B2331="Cargado"</formula>
    </cfRule>
    <cfRule type="expression" dxfId="2296" priority="9248">
      <formula>$B2331="Solicitado"</formula>
    </cfRule>
    <cfRule type="expression" dxfId="2300" priority="9236">
      <formula>$B2331="Frontera"</formula>
    </cfRule>
    <cfRule type="expression" dxfId="2301" priority="9235">
      <formula>$B2331="Descargado"</formula>
    </cfRule>
    <cfRule type="expression" dxfId="2302" priority="9234">
      <formula>$B2331="Liberado"</formula>
    </cfRule>
    <cfRule type="expression" dxfId="2299" priority="9245">
      <formula>$B2331="Cargado"</formula>
    </cfRule>
  </conditionalFormatting>
  <conditionalFormatting sqref="I2336">
    <cfRule type="expression" dxfId="2300" priority="8700">
      <formula>$B2336="Frontera"</formula>
    </cfRule>
    <cfRule type="expression" dxfId="2301" priority="8699">
      <formula>$B2336="Descargado"</formula>
    </cfRule>
    <cfRule type="expression" dxfId="2302" priority="8698">
      <formula>$B2336="Liberado"</formula>
    </cfRule>
    <cfRule type="expression" dxfId="2295" priority="8697">
      <formula>$B2336="Arribado"</formula>
    </cfRule>
    <cfRule type="expression" dxfId="2296" priority="8696">
      <formula>$B2336="Solicitado"</formula>
    </cfRule>
    <cfRule type="expression" dxfId="2" priority="8695">
      <formula>$B2336="Confirmado"</formula>
    </cfRule>
    <cfRule type="expression" dxfId="2298" priority="8694">
      <formula>$B2336="Cancelado"</formula>
    </cfRule>
    <cfRule type="expression" dxfId="2299" priority="8693">
      <formula>$B2336="Cargado"</formula>
    </cfRule>
    <cfRule type="expression" dxfId="2300" priority="8692">
      <formula>$B2336="Frontera"</formula>
    </cfRule>
    <cfRule type="expression" dxfId="2301" priority="8691">
      <formula>$B2336="Descargado"</formula>
    </cfRule>
    <cfRule type="expression" dxfId="2302" priority="8690">
      <formula>$B2336="Liberado"</formula>
    </cfRule>
    <cfRule type="expression" dxfId="2295" priority="8705">
      <formula>$B2336="Arribado"</formula>
    </cfRule>
    <cfRule type="expression" dxfId="2296" priority="8704">
      <formula>$B2336="Solicitado"</formula>
    </cfRule>
    <cfRule type="expression" dxfId="2" priority="8703">
      <formula>$B2336="Confirmado"</formula>
    </cfRule>
    <cfRule type="expression" dxfId="2298" priority="8702">
      <formula>$B2336="Cancelado"</formula>
    </cfRule>
    <cfRule type="expression" dxfId="2299" priority="8701">
      <formula>$B2336="Cargado"</formula>
    </cfRule>
  </conditionalFormatting>
  <conditionalFormatting sqref="I2337">
    <cfRule type="expression" dxfId="2300" priority="8156">
      <formula>$B2337="Frontera"</formula>
    </cfRule>
    <cfRule type="expression" dxfId="2299" priority="8157">
      <formula>$B2337="Cargado"</formula>
    </cfRule>
    <cfRule type="expression" dxfId="2296" priority="8160">
      <formula>$B2337="Solicitado"</formula>
    </cfRule>
    <cfRule type="expression" dxfId="2298" priority="8158">
      <formula>$B2337="Cancelado"</formula>
    </cfRule>
    <cfRule type="expression" dxfId="2302" priority="8146">
      <formula>$B2337="Liberado"</formula>
    </cfRule>
    <cfRule type="expression" dxfId="2295" priority="8161">
      <formula>$B2337="Arribado"</formula>
    </cfRule>
    <cfRule type="expression" dxfId="2302" priority="8154">
      <formula>$B2337="Liberado"</formula>
    </cfRule>
    <cfRule type="expression" dxfId="2301" priority="8147">
      <formula>$B2337="Descargado"</formula>
    </cfRule>
    <cfRule type="expression" dxfId="2295" priority="8153">
      <formula>$B2337="Arribado"</formula>
    </cfRule>
    <cfRule type="expression" dxfId="2300" priority="8148">
      <formula>$B2337="Frontera"</formula>
    </cfRule>
    <cfRule type="expression" dxfId="2299" priority="8149">
      <formula>$B2337="Cargado"</formula>
    </cfRule>
    <cfRule type="expression" dxfId="2298" priority="8150">
      <formula>$B2337="Cancelado"</formula>
    </cfRule>
    <cfRule type="expression" dxfId="2" priority="8151">
      <formula>$B2337="Confirmado"</formula>
    </cfRule>
    <cfRule type="expression" dxfId="2" priority="8159">
      <formula>$B2337="Confirmado"</formula>
    </cfRule>
    <cfRule type="expression" dxfId="2296" priority="8152">
      <formula>$B2337="Solicitado"</formula>
    </cfRule>
    <cfRule type="expression" dxfId="2301" priority="8155">
      <formula>$B2337="Descargado"</formula>
    </cfRule>
  </conditionalFormatting>
  <conditionalFormatting sqref="I2338:I2347">
    <cfRule type="expression" dxfId="2302" priority="8426">
      <formula>$B2338="Liberado"</formula>
    </cfRule>
    <cfRule type="expression" dxfId="2301" priority="8419">
      <formula>$B2338="Descargado"</formula>
    </cfRule>
    <cfRule type="expression" dxfId="2300" priority="8420">
      <formula>$B2338="Frontera"</formula>
    </cfRule>
    <cfRule type="expression" dxfId="2298" priority="8422">
      <formula>$B2338="Cancelado"</formula>
    </cfRule>
    <cfRule type="expression" dxfId="2" priority="8423">
      <formula>$B2338="Confirmado"</formula>
    </cfRule>
    <cfRule type="expression" dxfId="2299" priority="8421">
      <formula>$B2338="Cargado"</formula>
    </cfRule>
    <cfRule type="expression" dxfId="2295" priority="8425">
      <formula>$B2338="Arribado"</formula>
    </cfRule>
    <cfRule type="expression" dxfId="2300" priority="8428">
      <formula>$B2338="Frontera"</formula>
    </cfRule>
    <cfRule type="expression" dxfId="2296" priority="8424">
      <formula>$B2338="Solicitado"</formula>
    </cfRule>
    <cfRule type="expression" dxfId="2299" priority="8429">
      <formula>$B2338="Cargado"</formula>
    </cfRule>
    <cfRule type="expression" dxfId="2298" priority="8430">
      <formula>$B2338="Cancelado"</formula>
    </cfRule>
    <cfRule type="expression" dxfId="2" priority="8431">
      <formula>$B2338="Confirmado"</formula>
    </cfRule>
    <cfRule type="expression" dxfId="2296" priority="8432">
      <formula>$B2338="Solicitado"</formula>
    </cfRule>
    <cfRule type="expression" dxfId="2295" priority="8433">
      <formula>$B2338="Arribado"</formula>
    </cfRule>
    <cfRule type="expression" dxfId="2301" priority="8427">
      <formula>$B2338="Descargado"</formula>
    </cfRule>
    <cfRule type="expression" dxfId="2302" priority="8418">
      <formula>$B2338="Liberado"</formula>
    </cfRule>
  </conditionalFormatting>
  <conditionalFormatting sqref="I2348">
    <cfRule type="expression" dxfId="2" priority="8015">
      <formula>$B2348="Confirmado"</formula>
    </cfRule>
    <cfRule type="expression" dxfId="2299" priority="8013">
      <formula>$B2348="Cargado"</formula>
    </cfRule>
    <cfRule type="expression" dxfId="2298" priority="8014">
      <formula>$B2348="Cancelado"</formula>
    </cfRule>
    <cfRule type="expression" dxfId="2" priority="8007">
      <formula>$B2348="Confirmado"</formula>
    </cfRule>
    <cfRule type="expression" dxfId="2302" priority="8002">
      <formula>$B2348="Liberado"</formula>
    </cfRule>
    <cfRule type="expression" dxfId="2300" priority="8012">
      <formula>$B2348="Frontera"</formula>
    </cfRule>
    <cfRule type="expression" dxfId="2296" priority="8008">
      <formula>$B2348="Solicitado"</formula>
    </cfRule>
    <cfRule type="expression" dxfId="2295" priority="8009">
      <formula>$B2348="Arribado"</formula>
    </cfRule>
    <cfRule type="expression" dxfId="2302" priority="8010">
      <formula>$B2348="Liberado"</formula>
    </cfRule>
    <cfRule type="expression" dxfId="2300" priority="8004">
      <formula>$B2348="Frontera"</formula>
    </cfRule>
    <cfRule type="expression" dxfId="2301" priority="8011">
      <formula>$B2348="Descargado"</formula>
    </cfRule>
    <cfRule type="expression" dxfId="2296" priority="8016">
      <formula>$B2348="Solicitado"</formula>
    </cfRule>
    <cfRule type="expression" dxfId="2295" priority="8017">
      <formula>$B2348="Arribado"</formula>
    </cfRule>
    <cfRule type="expression" dxfId="2301" priority="8003">
      <formula>$B2348="Descargado"</formula>
    </cfRule>
    <cfRule type="expression" dxfId="2299" priority="8005">
      <formula>$B2348="Cargado"</formula>
    </cfRule>
    <cfRule type="expression" dxfId="2298" priority="8006">
      <formula>$B2348="Cancelado"</formula>
    </cfRule>
  </conditionalFormatting>
  <conditionalFormatting sqref="I2349">
    <cfRule type="expression" dxfId="2300" priority="7740">
      <formula>$B2349="Frontera"</formula>
    </cfRule>
    <cfRule type="expression" dxfId="2301" priority="7739">
      <formula>$B2349="Descargado"</formula>
    </cfRule>
    <cfRule type="expression" dxfId="2302" priority="7738">
      <formula>$B2349="Liberado"</formula>
    </cfRule>
    <cfRule type="expression" dxfId="2295" priority="7737">
      <formula>$B2349="Arribado"</formula>
    </cfRule>
    <cfRule type="expression" dxfId="2296" priority="7736">
      <formula>$B2349="Solicitado"</formula>
    </cfRule>
    <cfRule type="expression" dxfId="2" priority="7735">
      <formula>$B2349="Confirmado"</formula>
    </cfRule>
    <cfRule type="expression" dxfId="2298" priority="7734">
      <formula>$B2349="Cancelado"</formula>
    </cfRule>
    <cfRule type="expression" dxfId="2299" priority="7733">
      <formula>$B2349="Cargado"</formula>
    </cfRule>
    <cfRule type="expression" dxfId="2301" priority="7731">
      <formula>$B2349="Descargado"</formula>
    </cfRule>
    <cfRule type="expression" dxfId="2302" priority="7730">
      <formula>$B2349="Liberado"</formula>
    </cfRule>
    <cfRule type="expression" dxfId="2300" priority="7732">
      <formula>$B2349="Frontera"</formula>
    </cfRule>
    <cfRule type="expression" dxfId="2295" priority="7745">
      <formula>$B2349="Arribado"</formula>
    </cfRule>
    <cfRule type="expression" dxfId="2296" priority="7744">
      <formula>$B2349="Solicitado"</formula>
    </cfRule>
    <cfRule type="expression" dxfId="2" priority="7743">
      <formula>$B2349="Confirmado"</formula>
    </cfRule>
    <cfRule type="expression" dxfId="2298" priority="7742">
      <formula>$B2349="Cancelado"</formula>
    </cfRule>
    <cfRule type="expression" dxfId="2299" priority="7741">
      <formula>$B2349="Cargado"</formula>
    </cfRule>
  </conditionalFormatting>
  <conditionalFormatting sqref="I2350">
    <cfRule type="expression" dxfId="2301" priority="6379">
      <formula>$B2350="Descargado"</formula>
    </cfRule>
    <cfRule type="expression" dxfId="2302" priority="6378">
      <formula>$B2350="Liberado"</formula>
    </cfRule>
    <cfRule type="expression" dxfId="2295" priority="6377">
      <formula>$B2350="Arribado"</formula>
    </cfRule>
    <cfRule type="expression" dxfId="2" priority="6383">
      <formula>$B2350="Confirmado"</formula>
    </cfRule>
    <cfRule type="expression" dxfId="2296" priority="6376">
      <formula>$B2350="Solicitado"</formula>
    </cfRule>
    <cfRule type="expression" dxfId="2" priority="6375">
      <formula>$B2350="Confirmado"</formula>
    </cfRule>
    <cfRule type="expression" dxfId="2296" priority="6384">
      <formula>$B2350="Solicitado"</formula>
    </cfRule>
    <cfRule type="expression" dxfId="2298" priority="6374">
      <formula>$B2350="Cancelado"</formula>
    </cfRule>
    <cfRule type="expression" dxfId="2299" priority="6373">
      <formula>$B2350="Cargado"</formula>
    </cfRule>
    <cfRule type="expression" dxfId="2300" priority="6372">
      <formula>$B2350="Frontera"</formula>
    </cfRule>
    <cfRule type="expression" dxfId="2301" priority="6371">
      <formula>$B2350="Descargado"</formula>
    </cfRule>
    <cfRule type="expression" dxfId="2302" priority="6370">
      <formula>$B2350="Liberado"</formula>
    </cfRule>
    <cfRule type="expression" dxfId="2295" priority="6385">
      <formula>$B2350="Arribado"</formula>
    </cfRule>
    <cfRule type="expression" dxfId="2300" priority="6380">
      <formula>$B2350="Frontera"</formula>
    </cfRule>
    <cfRule type="expression" dxfId="2299" priority="6381">
      <formula>$B2350="Cargado"</formula>
    </cfRule>
    <cfRule type="expression" dxfId="2298" priority="6382">
      <formula>$B2350="Cancelado"</formula>
    </cfRule>
  </conditionalFormatting>
  <conditionalFormatting sqref="I2351">
    <cfRule type="expression" dxfId="2295" priority="6793">
      <formula>$B2351="Arribado"</formula>
    </cfRule>
    <cfRule type="expression" dxfId="2302" priority="6786">
      <formula>$B2351="Liberado"</formula>
    </cfRule>
    <cfRule type="expression" dxfId="2301" priority="6787">
      <formula>$B2351="Descargado"</formula>
    </cfRule>
    <cfRule type="expression" dxfId="2300" priority="6788">
      <formula>$B2351="Frontera"</formula>
    </cfRule>
    <cfRule type="expression" dxfId="2298" priority="6790">
      <formula>$B2351="Cancelado"</formula>
    </cfRule>
    <cfRule type="expression" dxfId="2" priority="6791">
      <formula>$B2351="Confirmado"</formula>
    </cfRule>
    <cfRule type="expression" dxfId="2295" priority="6801">
      <formula>$B2351="Arribado"</formula>
    </cfRule>
    <cfRule type="expression" dxfId="2296" priority="6800">
      <formula>$B2351="Solicitado"</formula>
    </cfRule>
    <cfRule type="expression" dxfId="2" priority="6799">
      <formula>$B2351="Confirmado"</formula>
    </cfRule>
    <cfRule type="expression" dxfId="2298" priority="6798">
      <formula>$B2351="Cancelado"</formula>
    </cfRule>
    <cfRule type="expression" dxfId="2299" priority="6797">
      <formula>$B2351="Cargado"</formula>
    </cfRule>
    <cfRule type="expression" dxfId="2300" priority="6796">
      <formula>$B2351="Frontera"</formula>
    </cfRule>
    <cfRule type="expression" dxfId="2296" priority="6792">
      <formula>$B2351="Solicitado"</formula>
    </cfRule>
    <cfRule type="expression" dxfId="2301" priority="6795">
      <formula>$B2351="Descargado"</formula>
    </cfRule>
    <cfRule type="expression" dxfId="2302" priority="6794">
      <formula>$B2351="Liberado"</formula>
    </cfRule>
    <cfRule type="expression" dxfId="2299" priority="6789">
      <formula>$B2351="Cargado"</formula>
    </cfRule>
  </conditionalFormatting>
  <conditionalFormatting sqref="I2352:I2356 I2375">
    <cfRule type="expression" dxfId="2296" priority="7464">
      <formula>$B2352="Solicitado"</formula>
    </cfRule>
    <cfRule type="expression" dxfId="2" priority="7463">
      <formula>$B2352="Confirmado"</formula>
    </cfRule>
    <cfRule type="expression" dxfId="2302" priority="7466">
      <formula>$B2352="Liberado"</formula>
    </cfRule>
    <cfRule type="expression" dxfId="2298" priority="7462">
      <formula>$B2352="Cancelado"</formula>
    </cfRule>
    <cfRule type="expression" dxfId="2299" priority="7461">
      <formula>$B2352="Cargado"</formula>
    </cfRule>
    <cfRule type="expression" dxfId="2300" priority="7460">
      <formula>$B2352="Frontera"</formula>
    </cfRule>
    <cfRule type="expression" dxfId="2301" priority="7459">
      <formula>$B2352="Descargado"</formula>
    </cfRule>
    <cfRule type="expression" dxfId="2295" priority="7465">
      <formula>$B2352="Arribado"</formula>
    </cfRule>
    <cfRule type="expression" dxfId="2302" priority="7458">
      <formula>$B2352="Liberado"</formula>
    </cfRule>
    <cfRule type="expression" dxfId="2295" priority="7473">
      <formula>$B2352="Arribado"</formula>
    </cfRule>
    <cfRule type="expression" dxfId="2296" priority="7472">
      <formula>$B2352="Solicitado"</formula>
    </cfRule>
    <cfRule type="expression" dxfId="2" priority="7471">
      <formula>$B2352="Confirmado"</formula>
    </cfRule>
    <cfRule type="expression" dxfId="2298" priority="7470">
      <formula>$B2352="Cancelado"</formula>
    </cfRule>
    <cfRule type="expression" dxfId="2299" priority="7469">
      <formula>$B2352="Cargado"</formula>
    </cfRule>
    <cfRule type="expression" dxfId="2300" priority="7468">
      <formula>$B2352="Frontera"</formula>
    </cfRule>
    <cfRule type="expression" dxfId="2301" priority="7467">
      <formula>$B2352="Descargado"</formula>
    </cfRule>
  </conditionalFormatting>
  <conditionalFormatting sqref="I2357:I2358">
    <cfRule type="expression" dxfId="2298" priority="7190">
      <formula>$B2357="Cancelado"</formula>
    </cfRule>
    <cfRule type="expression" dxfId="2300" priority="7188">
      <formula>$B2357="Frontera"</formula>
    </cfRule>
    <cfRule type="expression" dxfId="2301" priority="7187">
      <formula>$B2357="Descargado"</formula>
    </cfRule>
    <cfRule type="expression" dxfId="2302" priority="7186">
      <formula>$B2357="Liberado"</formula>
    </cfRule>
    <cfRule type="expression" dxfId="2299" priority="7189">
      <formula>$B2357="Cargado"</formula>
    </cfRule>
    <cfRule type="expression" dxfId="2295" priority="7201">
      <formula>$B2357="Arribado"</formula>
    </cfRule>
    <cfRule type="expression" dxfId="2296" priority="7200">
      <formula>$B2357="Solicitado"</formula>
    </cfRule>
    <cfRule type="expression" dxfId="2" priority="7199">
      <formula>$B2357="Confirmado"</formula>
    </cfRule>
    <cfRule type="expression" dxfId="2298" priority="7198">
      <formula>$B2357="Cancelado"</formula>
    </cfRule>
    <cfRule type="expression" dxfId="2299" priority="7197">
      <formula>$B2357="Cargado"</formula>
    </cfRule>
    <cfRule type="expression" dxfId="2300" priority="7196">
      <formula>$B2357="Frontera"</formula>
    </cfRule>
    <cfRule type="expression" dxfId="2301" priority="7195">
      <formula>$B2357="Descargado"</formula>
    </cfRule>
    <cfRule type="expression" dxfId="2302" priority="7194">
      <formula>$B2357="Liberado"</formula>
    </cfRule>
    <cfRule type="expression" dxfId="2295" priority="7193">
      <formula>$B2357="Arribado"</formula>
    </cfRule>
    <cfRule type="expression" dxfId="2296" priority="7192">
      <formula>$B2357="Solicitado"</formula>
    </cfRule>
    <cfRule type="expression" dxfId="2" priority="7191">
      <formula>$B2357="Confirmado"</formula>
    </cfRule>
  </conditionalFormatting>
  <conditionalFormatting sqref="I2359:I2360">
    <cfRule type="expression" dxfId="2296" priority="6520">
      <formula>$B2359="Solicitado"</formula>
    </cfRule>
    <cfRule type="expression" dxfId="2299" priority="6525">
      <formula>$B2359="Cargado"</formula>
    </cfRule>
    <cfRule type="expression" dxfId="2300" priority="6524">
      <formula>$B2359="Frontera"</formula>
    </cfRule>
    <cfRule type="expression" dxfId="2301" priority="6523">
      <formula>$B2359="Descargado"</formula>
    </cfRule>
    <cfRule type="expression" dxfId="2302" priority="6522">
      <formula>$B2359="Liberado"</formula>
    </cfRule>
    <cfRule type="expression" dxfId="2295" priority="6521">
      <formula>$B2359="Arribado"</formula>
    </cfRule>
    <cfRule type="expression" dxfId="2" priority="6519">
      <formula>$B2359="Confirmado"</formula>
    </cfRule>
    <cfRule type="expression" dxfId="2298" priority="6526">
      <formula>$B2359="Cancelado"</formula>
    </cfRule>
    <cfRule type="expression" dxfId="2301" priority="6515">
      <formula>$B2359="Descargado"</formula>
    </cfRule>
    <cfRule type="expression" dxfId="2302" priority="6514">
      <formula>$B2359="Liberado"</formula>
    </cfRule>
    <cfRule type="expression" dxfId="2298" priority="6518">
      <formula>$B2359="Cancelado"</formula>
    </cfRule>
    <cfRule type="expression" dxfId="2" priority="6527">
      <formula>$B2359="Confirmado"</formula>
    </cfRule>
    <cfRule type="expression" dxfId="2296" priority="6528">
      <formula>$B2359="Solicitado"</formula>
    </cfRule>
    <cfRule type="expression" dxfId="2295" priority="6529">
      <formula>$B2359="Arribado"</formula>
    </cfRule>
    <cfRule type="expression" dxfId="2299" priority="6517">
      <formula>$B2359="Cargado"</formula>
    </cfRule>
    <cfRule type="expression" dxfId="2300" priority="6516">
      <formula>$B2359="Frontera"</formula>
    </cfRule>
  </conditionalFormatting>
  <conditionalFormatting sqref="I2361">
    <cfRule type="expression" dxfId="2300" priority="5972">
      <formula>$B2361="Frontera"</formula>
    </cfRule>
    <cfRule type="expression" dxfId="2301" priority="5971">
      <formula>$B2361="Descargado"</formula>
    </cfRule>
    <cfRule type="expression" dxfId="2302" priority="5970">
      <formula>$B2361="Liberado"</formula>
    </cfRule>
    <cfRule type="expression" dxfId="2298" priority="5974">
      <formula>$B2361="Cancelado"</formula>
    </cfRule>
    <cfRule type="expression" dxfId="2299" priority="5981">
      <formula>$B2361="Cargado"</formula>
    </cfRule>
    <cfRule type="expression" dxfId="2299" priority="5973">
      <formula>$B2361="Cargado"</formula>
    </cfRule>
    <cfRule type="expression" dxfId="2295" priority="5985">
      <formula>$B2361="Arribado"</formula>
    </cfRule>
    <cfRule type="expression" dxfId="2296" priority="5984">
      <formula>$B2361="Solicitado"</formula>
    </cfRule>
    <cfRule type="expression" dxfId="2" priority="5983">
      <formula>$B2361="Confirmado"</formula>
    </cfRule>
    <cfRule type="expression" dxfId="2298" priority="5982">
      <formula>$B2361="Cancelado"</formula>
    </cfRule>
    <cfRule type="expression" dxfId="2300" priority="5980">
      <formula>$B2361="Frontera"</formula>
    </cfRule>
    <cfRule type="expression" dxfId="2302" priority="5978">
      <formula>$B2361="Liberado"</formula>
    </cfRule>
    <cfRule type="expression" dxfId="2295" priority="5977">
      <formula>$B2361="Arribado"</formula>
    </cfRule>
    <cfRule type="expression" dxfId="2296" priority="5976">
      <formula>$B2361="Solicitado"</formula>
    </cfRule>
    <cfRule type="expression" dxfId="2301" priority="5979">
      <formula>$B2361="Descargado"</formula>
    </cfRule>
    <cfRule type="expression" dxfId="2" priority="5975">
      <formula>$B2361="Confirmado"</formula>
    </cfRule>
  </conditionalFormatting>
  <conditionalFormatting sqref="I2362:I2370">
    <cfRule type="expression" dxfId="2299" priority="5709">
      <formula>$B2362="Cargado"</formula>
    </cfRule>
    <cfRule type="expression" dxfId="2296" priority="5704">
      <formula>$B2362="Solicitado"</formula>
    </cfRule>
    <cfRule type="expression" dxfId="2" priority="5703">
      <formula>$B2362="Confirmado"</formula>
    </cfRule>
    <cfRule type="expression" dxfId="2299" priority="5701">
      <formula>$B2362="Cargado"</formula>
    </cfRule>
    <cfRule type="expression" dxfId="2300" priority="5700">
      <formula>$B2362="Frontera"</formula>
    </cfRule>
    <cfRule type="expression" dxfId="2298" priority="5702">
      <formula>$B2362="Cancelado"</formula>
    </cfRule>
    <cfRule type="expression" dxfId="2296" priority="5712">
      <formula>$B2362="Solicitado"</formula>
    </cfRule>
    <cfRule type="expression" dxfId="2295" priority="5713">
      <formula>$B2362="Arribado"</formula>
    </cfRule>
    <cfRule type="expression" dxfId="2298" priority="5710">
      <formula>$B2362="Cancelado"</formula>
    </cfRule>
    <cfRule type="expression" dxfId="2301" priority="5699">
      <formula>$B2362="Descargado"</formula>
    </cfRule>
    <cfRule type="expression" dxfId="2302" priority="5698">
      <formula>$B2362="Liberado"</formula>
    </cfRule>
    <cfRule type="expression" dxfId="2" priority="5711">
      <formula>$B2362="Confirmado"</formula>
    </cfRule>
    <cfRule type="expression" dxfId="2300" priority="5708">
      <formula>$B2362="Frontera"</formula>
    </cfRule>
    <cfRule type="expression" dxfId="2301" priority="5707">
      <formula>$B2362="Descargado"</formula>
    </cfRule>
    <cfRule type="expression" dxfId="2302" priority="5706">
      <formula>$B2362="Liberado"</formula>
    </cfRule>
    <cfRule type="expression" dxfId="2295" priority="5705">
      <formula>$B2362="Arribado"</formula>
    </cfRule>
  </conditionalFormatting>
  <conditionalFormatting sqref="I2371">
    <cfRule type="expression" dxfId="2295" priority="5441">
      <formula>$B2371="Arribado"</formula>
    </cfRule>
    <cfRule type="expression" dxfId="2296" priority="5440">
      <formula>$B2371="Solicitado"</formula>
    </cfRule>
    <cfRule type="expression" dxfId="2" priority="5439">
      <formula>$B2371="Confirmado"</formula>
    </cfRule>
    <cfRule type="expression" dxfId="2298" priority="5438">
      <formula>$B2371="Cancelado"</formula>
    </cfRule>
    <cfRule type="expression" dxfId="2302" priority="5426">
      <formula>$B2371="Liberado"</formula>
    </cfRule>
    <cfRule type="expression" dxfId="2301" priority="5427">
      <formula>$B2371="Descargado"</formula>
    </cfRule>
    <cfRule type="expression" dxfId="2299" priority="5437">
      <formula>$B2371="Cargado"</formula>
    </cfRule>
    <cfRule type="expression" dxfId="2300" priority="5428">
      <formula>$B2371="Frontera"</formula>
    </cfRule>
    <cfRule type="expression" dxfId="2299" priority="5429">
      <formula>$B2371="Cargado"</formula>
    </cfRule>
    <cfRule type="expression" dxfId="2298" priority="5430">
      <formula>$B2371="Cancelado"</formula>
    </cfRule>
    <cfRule type="expression" dxfId="2" priority="5431">
      <formula>$B2371="Confirmado"</formula>
    </cfRule>
    <cfRule type="expression" dxfId="2296" priority="5432">
      <formula>$B2371="Solicitado"</formula>
    </cfRule>
    <cfRule type="expression" dxfId="2295" priority="5433">
      <formula>$B2371="Arribado"</formula>
    </cfRule>
    <cfRule type="expression" dxfId="2302" priority="5434">
      <formula>$B2371="Liberado"</formula>
    </cfRule>
    <cfRule type="expression" dxfId="2301" priority="5435">
      <formula>$B2371="Descargado"</formula>
    </cfRule>
    <cfRule type="expression" dxfId="2300" priority="5436">
      <formula>$B2371="Frontera"</formula>
    </cfRule>
  </conditionalFormatting>
  <conditionalFormatting sqref="I2372">
    <cfRule type="expression" dxfId="2296" priority="5160">
      <formula>$B2372="Solicitado"</formula>
    </cfRule>
    <cfRule type="expression" dxfId="2302" priority="5162">
      <formula>$B2372="Liberado"</formula>
    </cfRule>
    <cfRule type="expression" dxfId="2300" priority="5156">
      <formula>$B2372="Frontera"</formula>
    </cfRule>
    <cfRule type="expression" dxfId="2301" priority="5155">
      <formula>$B2372="Descargado"</formula>
    </cfRule>
    <cfRule type="expression" dxfId="2302" priority="5154">
      <formula>$B2372="Liberado"</formula>
    </cfRule>
    <cfRule type="expression" dxfId="2" priority="5159">
      <formula>$B2372="Confirmado"</formula>
    </cfRule>
    <cfRule type="expression" dxfId="2298" priority="5158">
      <formula>$B2372="Cancelado"</formula>
    </cfRule>
    <cfRule type="expression" dxfId="2301" priority="5163">
      <formula>$B2372="Descargado"</formula>
    </cfRule>
    <cfRule type="expression" dxfId="2" priority="5167">
      <formula>$B2372="Confirmado"</formula>
    </cfRule>
    <cfRule type="expression" dxfId="2299" priority="5157">
      <formula>$B2372="Cargado"</formula>
    </cfRule>
    <cfRule type="expression" dxfId="2300" priority="5164">
      <formula>$B2372="Frontera"</formula>
    </cfRule>
    <cfRule type="expression" dxfId="2299" priority="5165">
      <formula>$B2372="Cargado"</formula>
    </cfRule>
    <cfRule type="expression" dxfId="2298" priority="5166">
      <formula>$B2372="Cancelado"</formula>
    </cfRule>
    <cfRule type="expression" dxfId="2296" priority="5168">
      <formula>$B2372="Solicitado"</formula>
    </cfRule>
    <cfRule type="expression" dxfId="2295" priority="5169">
      <formula>$B2372="Arribado"</formula>
    </cfRule>
    <cfRule type="expression" dxfId="2295" priority="5161">
      <formula>$B2372="Arribado"</formula>
    </cfRule>
  </conditionalFormatting>
  <conditionalFormatting sqref="I2373">
    <cfRule type="expression" dxfId="2300" priority="4884">
      <formula>$B2373="Frontera"</formula>
    </cfRule>
    <cfRule type="expression" dxfId="2295" priority="4897">
      <formula>$B2373="Arribado"</formula>
    </cfRule>
    <cfRule type="expression" dxfId="2296" priority="4896">
      <formula>$B2373="Solicitado"</formula>
    </cfRule>
    <cfRule type="expression" dxfId="2" priority="4895">
      <formula>$B2373="Confirmado"</formula>
    </cfRule>
    <cfRule type="expression" dxfId="2298" priority="4894">
      <formula>$B2373="Cancelado"</formula>
    </cfRule>
    <cfRule type="expression" dxfId="2299" priority="4893">
      <formula>$B2373="Cargado"</formula>
    </cfRule>
    <cfRule type="expression" dxfId="2301" priority="4891">
      <formula>$B2373="Descargado"</formula>
    </cfRule>
    <cfRule type="expression" dxfId="2295" priority="4889">
      <formula>$B2373="Arribado"</formula>
    </cfRule>
    <cfRule type="expression" dxfId="2296" priority="4888">
      <formula>$B2373="Solicitado"</formula>
    </cfRule>
    <cfRule type="expression" dxfId="2" priority="4887">
      <formula>$B2373="Confirmado"</formula>
    </cfRule>
    <cfRule type="expression" dxfId="2298" priority="4886">
      <formula>$B2373="Cancelado"</formula>
    </cfRule>
    <cfRule type="expression" dxfId="2299" priority="4885">
      <formula>$B2373="Cargado"</formula>
    </cfRule>
    <cfRule type="expression" dxfId="2301" priority="4883">
      <formula>$B2373="Descargado"</formula>
    </cfRule>
    <cfRule type="expression" dxfId="2302" priority="4882">
      <formula>$B2373="Liberado"</formula>
    </cfRule>
    <cfRule type="expression" dxfId="2302" priority="4890">
      <formula>$B2373="Liberado"</formula>
    </cfRule>
    <cfRule type="expression" dxfId="2300" priority="4892">
      <formula>$B2373="Frontera"</formula>
    </cfRule>
  </conditionalFormatting>
  <conditionalFormatting sqref="I2374">
    <cfRule type="expression" dxfId="2" priority="3054">
      <formula>$B2374="Confirmado"</formula>
    </cfRule>
    <cfRule type="expression" dxfId="2296" priority="3055">
      <formula>$B2374="Solicitado"</formula>
    </cfRule>
    <cfRule type="expression" dxfId="2295" priority="3056">
      <formula>$B2374="Arribado"</formula>
    </cfRule>
    <cfRule type="expression" dxfId="2300" priority="3051">
      <formula>$B2374="Frontera"</formula>
    </cfRule>
    <cfRule type="expression" dxfId="2301" priority="3050">
      <formula>$B2374="Descargado"</formula>
    </cfRule>
    <cfRule type="expression" dxfId="2298" priority="3045">
      <formula>$B2374="Cancelado"</formula>
    </cfRule>
    <cfRule type="expression" dxfId="2302" priority="3049">
      <formula>$B2374="Liberado"</formula>
    </cfRule>
    <cfRule type="expression" dxfId="2302" priority="3041">
      <formula>$B2374="Liberado"</formula>
    </cfRule>
    <cfRule type="expression" dxfId="2299" priority="3052">
      <formula>$B2374="Cargado"</formula>
    </cfRule>
    <cfRule type="expression" dxfId="2299" priority="3044">
      <formula>$B2374="Cargado"</formula>
    </cfRule>
    <cfRule type="expression" dxfId="2300" priority="3043">
      <formula>$B2374="Frontera"</formula>
    </cfRule>
    <cfRule type="expression" dxfId="2301" priority="3042">
      <formula>$B2374="Descargado"</formula>
    </cfRule>
    <cfRule type="expression" dxfId="2295" priority="3048">
      <formula>$B2374="Arribado"</formula>
    </cfRule>
    <cfRule type="expression" dxfId="2298" priority="3053">
      <formula>$B2374="Cancelado"</formula>
    </cfRule>
    <cfRule type="expression" dxfId="2296" priority="3047">
      <formula>$B2374="Solicitado"</formula>
    </cfRule>
    <cfRule type="expression" dxfId="2" priority="3046">
      <formula>$B2374="Confirmado"</formula>
    </cfRule>
  </conditionalFormatting>
  <conditionalFormatting sqref="I2376">
    <cfRule type="expression" dxfId="2302" priority="4738">
      <formula>$B2376="Liberado"</formula>
    </cfRule>
    <cfRule type="expression" dxfId="2295" priority="4745">
      <formula>$B2376="Arribado"</formula>
    </cfRule>
    <cfRule type="expression" dxfId="2295" priority="4753">
      <formula>$B2376="Arribado"</formula>
    </cfRule>
    <cfRule type="expression" dxfId="2302" priority="4746">
      <formula>$B2376="Liberado"</formula>
    </cfRule>
    <cfRule type="expression" dxfId="2301" priority="4747">
      <formula>$B2376="Descargado"</formula>
    </cfRule>
    <cfRule type="expression" dxfId="2300" priority="4748">
      <formula>$B2376="Frontera"</formula>
    </cfRule>
    <cfRule type="expression" dxfId="2298" priority="4742">
      <formula>$B2376="Cancelado"</formula>
    </cfRule>
    <cfRule type="expression" dxfId="2301" priority="4739">
      <formula>$B2376="Descargado"</formula>
    </cfRule>
    <cfRule type="expression" dxfId="2300" priority="4740">
      <formula>$B2376="Frontera"</formula>
    </cfRule>
    <cfRule type="expression" dxfId="2299" priority="4741">
      <formula>$B2376="Cargado"</formula>
    </cfRule>
    <cfRule type="expression" dxfId="2" priority="4743">
      <formula>$B2376="Confirmado"</formula>
    </cfRule>
    <cfRule type="expression" dxfId="2296" priority="4752">
      <formula>$B2376="Solicitado"</formula>
    </cfRule>
    <cfRule type="expression" dxfId="2296" priority="4744">
      <formula>$B2376="Solicitado"</formula>
    </cfRule>
    <cfRule type="expression" dxfId="2" priority="4751">
      <formula>$B2376="Confirmado"</formula>
    </cfRule>
    <cfRule type="expression" dxfId="2298" priority="4750">
      <formula>$B2376="Cancelado"</formula>
    </cfRule>
    <cfRule type="expression" dxfId="2299" priority="4749">
      <formula>$B2376="Cargado"</formula>
    </cfRule>
  </conditionalFormatting>
  <conditionalFormatting sqref="I2377:I2385">
    <cfRule type="expression" dxfId="2299" priority="4469">
      <formula>$B2377="Cargado"</formula>
    </cfRule>
    <cfRule type="expression" dxfId="2300" priority="4468">
      <formula>$B2377="Frontera"</formula>
    </cfRule>
    <cfRule type="expression" dxfId="2301" priority="4467">
      <formula>$B2377="Descargado"</formula>
    </cfRule>
    <cfRule type="expression" dxfId="2302" priority="4466">
      <formula>$B2377="Liberado"</formula>
    </cfRule>
    <cfRule type="expression" dxfId="2300" priority="4476">
      <formula>$B2377="Frontera"</formula>
    </cfRule>
    <cfRule type="expression" dxfId="2295" priority="4481">
      <formula>$B2377="Arribado"</formula>
    </cfRule>
    <cfRule type="expression" dxfId="2296" priority="4480">
      <formula>$B2377="Solicitado"</formula>
    </cfRule>
    <cfRule type="expression" dxfId="2" priority="4479">
      <formula>$B2377="Confirmado"</formula>
    </cfRule>
    <cfRule type="expression" dxfId="2298" priority="4478">
      <formula>$B2377="Cancelado"</formula>
    </cfRule>
    <cfRule type="expression" dxfId="2299" priority="4477">
      <formula>$B2377="Cargado"</formula>
    </cfRule>
    <cfRule type="expression" dxfId="2301" priority="4475">
      <formula>$B2377="Descargado"</formula>
    </cfRule>
    <cfRule type="expression" dxfId="2302" priority="4474">
      <formula>$B2377="Liberado"</formula>
    </cfRule>
    <cfRule type="expression" dxfId="2295" priority="4473">
      <formula>$B2377="Arribado"</formula>
    </cfRule>
    <cfRule type="expression" dxfId="2296" priority="4472">
      <formula>$B2377="Solicitado"</formula>
    </cfRule>
    <cfRule type="expression" dxfId="2" priority="4471">
      <formula>$B2377="Confirmado"</formula>
    </cfRule>
    <cfRule type="expression" dxfId="2298" priority="4470">
      <formula>$B2377="Cancelado"</formula>
    </cfRule>
  </conditionalFormatting>
  <conditionalFormatting sqref="I2386:I2387">
    <cfRule type="expression" dxfId="2" priority="3383">
      <formula>$B2386="Confirmado"</formula>
    </cfRule>
    <cfRule type="expression" dxfId="2299" priority="3389">
      <formula>$B2386="Cargado"</formula>
    </cfRule>
    <cfRule type="expression" dxfId="2302" priority="3386">
      <formula>$B2386="Liberado"</formula>
    </cfRule>
    <cfRule type="expression" dxfId="2302" priority="3378">
      <formula>$B2386="Liberado"</formula>
    </cfRule>
    <cfRule type="expression" dxfId="2301" priority="3387">
      <formula>$B2386="Descargado"</formula>
    </cfRule>
    <cfRule type="expression" dxfId="2300" priority="3388">
      <formula>$B2386="Frontera"</formula>
    </cfRule>
    <cfRule type="expression" dxfId="2" priority="3391">
      <formula>$B2386="Confirmado"</formula>
    </cfRule>
    <cfRule type="expression" dxfId="2296" priority="3392">
      <formula>$B2386="Solicitado"</formula>
    </cfRule>
    <cfRule type="expression" dxfId="2300" priority="3380">
      <formula>$B2386="Frontera"</formula>
    </cfRule>
    <cfRule type="expression" dxfId="2301" priority="3379">
      <formula>$B2386="Descargado"</formula>
    </cfRule>
    <cfRule type="expression" dxfId="2299" priority="3381">
      <formula>$B2386="Cargado"</formula>
    </cfRule>
    <cfRule type="expression" dxfId="2298" priority="3382">
      <formula>$B2386="Cancelado"</formula>
    </cfRule>
    <cfRule type="expression" dxfId="2295" priority="3393">
      <formula>$B2386="Arribado"</formula>
    </cfRule>
    <cfRule type="expression" dxfId="2296" priority="3384">
      <formula>$B2386="Solicitado"</formula>
    </cfRule>
    <cfRule type="expression" dxfId="2295" priority="3385">
      <formula>$B2386="Arribado"</formula>
    </cfRule>
    <cfRule type="expression" dxfId="2298" priority="3390">
      <formula>$B2386="Cancelado"</formula>
    </cfRule>
  </conditionalFormatting>
  <conditionalFormatting sqref="I2388">
    <cfRule type="expression" dxfId="2" priority="3799">
      <formula>$B2388="Confirmado"</formula>
    </cfRule>
    <cfRule type="expression" dxfId="2298" priority="3798">
      <formula>$B2388="Cancelado"</formula>
    </cfRule>
    <cfRule type="expression" dxfId="2299" priority="3797">
      <formula>$B2388="Cargado"</formula>
    </cfRule>
    <cfRule type="expression" dxfId="2300" priority="3796">
      <formula>$B2388="Frontera"</formula>
    </cfRule>
    <cfRule type="expression" dxfId="2302" priority="3802">
      <formula>$B2388="Liberado"</formula>
    </cfRule>
    <cfRule type="expression" dxfId="2302" priority="3794">
      <formula>$B2388="Liberado"</formula>
    </cfRule>
    <cfRule type="expression" dxfId="2301" priority="3795">
      <formula>$B2388="Descargado"</formula>
    </cfRule>
    <cfRule type="expression" dxfId="2296" priority="3800">
      <formula>$B2388="Solicitado"</formula>
    </cfRule>
    <cfRule type="expression" dxfId="2295" priority="3801">
      <formula>$B2388="Arribado"</formula>
    </cfRule>
    <cfRule type="expression" dxfId="2" priority="3807">
      <formula>$B2388="Confirmado"</formula>
    </cfRule>
    <cfRule type="expression" dxfId="2295" priority="3809">
      <formula>$B2388="Arribado"</formula>
    </cfRule>
    <cfRule type="expression" dxfId="2296" priority="3808">
      <formula>$B2388="Solicitado"</formula>
    </cfRule>
    <cfRule type="expression" dxfId="2298" priority="3806">
      <formula>$B2388="Cancelado"</formula>
    </cfRule>
    <cfRule type="expression" dxfId="2299" priority="3805">
      <formula>$B2388="Cargado"</formula>
    </cfRule>
    <cfRule type="expression" dxfId="2300" priority="3804">
      <formula>$B2388="Frontera"</formula>
    </cfRule>
    <cfRule type="expression" dxfId="2301" priority="3803">
      <formula>$B2388="Descargado"</formula>
    </cfRule>
  </conditionalFormatting>
  <conditionalFormatting sqref="I2389">
    <cfRule type="expression" dxfId="2296" priority="3536">
      <formula>$B2389="Solicitado"</formula>
    </cfRule>
    <cfRule type="expression" dxfId="2" priority="3527">
      <formula>$B2389="Confirmado"</formula>
    </cfRule>
    <cfRule type="expression" dxfId="2298" priority="3526">
      <formula>$B2389="Cancelado"</formula>
    </cfRule>
    <cfRule type="expression" dxfId="2295" priority="3529">
      <formula>$B2389="Arribado"</formula>
    </cfRule>
    <cfRule type="expression" dxfId="2299" priority="3525">
      <formula>$B2389="Cargado"</formula>
    </cfRule>
    <cfRule type="expression" dxfId="2300" priority="3524">
      <formula>$B2389="Frontera"</formula>
    </cfRule>
    <cfRule type="expression" dxfId="2301" priority="3523">
      <formula>$B2389="Descargado"</formula>
    </cfRule>
    <cfRule type="expression" dxfId="2302" priority="3530">
      <formula>$B2389="Liberado"</formula>
    </cfRule>
    <cfRule type="expression" dxfId="2301" priority="3531">
      <formula>$B2389="Descargado"</formula>
    </cfRule>
    <cfRule type="expression" dxfId="2296" priority="3528">
      <formula>$B2389="Solicitado"</formula>
    </cfRule>
    <cfRule type="expression" dxfId="2300" priority="3532">
      <formula>$B2389="Frontera"</formula>
    </cfRule>
    <cfRule type="expression" dxfId="2299" priority="3533">
      <formula>$B2389="Cargado"</formula>
    </cfRule>
    <cfRule type="expression" dxfId="2298" priority="3534">
      <formula>$B2389="Cancelado"</formula>
    </cfRule>
    <cfRule type="expression" dxfId="2" priority="3535">
      <formula>$B2389="Confirmado"</formula>
    </cfRule>
    <cfRule type="expression" dxfId="2302" priority="3522">
      <formula>$B2389="Liberado"</formula>
    </cfRule>
    <cfRule type="expression" dxfId="2295" priority="3537">
      <formula>$B2389="Arribado"</formula>
    </cfRule>
  </conditionalFormatting>
  <conditionalFormatting sqref="I2390">
    <cfRule type="expression" dxfId="2296" priority="2615">
      <formula>$B2390="Solicitado"</formula>
    </cfRule>
    <cfRule type="expression" dxfId="2295" priority="2624">
      <formula>$B2390="Arribado"</formula>
    </cfRule>
    <cfRule type="expression" dxfId="2296" priority="2623">
      <formula>$B2390="Solicitado"</formula>
    </cfRule>
    <cfRule type="expression" dxfId="2" priority="2622">
      <formula>$B2390="Confirmado"</formula>
    </cfRule>
    <cfRule type="expression" dxfId="2298" priority="2621">
      <formula>$B2390="Cancelado"</formula>
    </cfRule>
    <cfRule type="expression" dxfId="2299" priority="2620">
      <formula>$B2390="Cargado"</formula>
    </cfRule>
    <cfRule type="expression" dxfId="2300" priority="2619">
      <formula>$B2390="Frontera"</formula>
    </cfRule>
    <cfRule type="expression" dxfId="2301" priority="2618">
      <formula>$B2390="Descargado"</formula>
    </cfRule>
    <cfRule type="expression" dxfId="2302" priority="2609">
      <formula>$B2390="Liberado"</formula>
    </cfRule>
    <cfRule type="expression" dxfId="2301" priority="2610">
      <formula>$B2390="Descargado"</formula>
    </cfRule>
    <cfRule type="expression" dxfId="2300" priority="2611">
      <formula>$B2390="Frontera"</formula>
    </cfRule>
    <cfRule type="expression" dxfId="2299" priority="2612">
      <formula>$B2390="Cargado"</formula>
    </cfRule>
    <cfRule type="expression" dxfId="2298" priority="2613">
      <formula>$B2390="Cancelado"</formula>
    </cfRule>
    <cfRule type="expression" dxfId="2" priority="2614">
      <formula>$B2390="Confirmado"</formula>
    </cfRule>
    <cfRule type="expression" dxfId="2295" priority="2616">
      <formula>$B2390="Arribado"</formula>
    </cfRule>
    <cfRule type="expression" dxfId="2302" priority="2617">
      <formula>$B2390="Liberado"</formula>
    </cfRule>
  </conditionalFormatting>
  <conditionalFormatting sqref="I2391:I2392">
    <cfRule type="expression" dxfId="2301" priority="1706">
      <formula>$B2391="Descargado"</formula>
    </cfRule>
    <cfRule type="expression" dxfId="2299" priority="1708">
      <formula>$B2391="Cargado"</formula>
    </cfRule>
    <cfRule type="expression" dxfId="2300" priority="1707">
      <formula>$B2391="Frontera"</formula>
    </cfRule>
    <cfRule type="expression" dxfId="2295" priority="1712">
      <formula>$B2391="Arribado"</formula>
    </cfRule>
    <cfRule type="expression" dxfId="2302" priority="1705">
      <formula>$B2391="Liberado"</formula>
    </cfRule>
    <cfRule type="expression" dxfId="2295" priority="1704">
      <formula>$B2391="Arribado"</formula>
    </cfRule>
    <cfRule type="expression" dxfId="2298" priority="1709">
      <formula>$B2391="Cancelado"</formula>
    </cfRule>
    <cfRule type="expression" dxfId="2301" priority="1698">
      <formula>$B2391="Descargado"</formula>
    </cfRule>
    <cfRule type="expression" dxfId="2302" priority="1697">
      <formula>$B2391="Liberado"</formula>
    </cfRule>
    <cfRule type="expression" dxfId="2" priority="1710">
      <formula>$B2391="Confirmado"</formula>
    </cfRule>
    <cfRule type="expression" dxfId="2296" priority="1711">
      <formula>$B2391="Solicitado"</formula>
    </cfRule>
    <cfRule type="expression" dxfId="2296" priority="1703">
      <formula>$B2391="Solicitado"</formula>
    </cfRule>
    <cfRule type="expression" dxfId="2" priority="1702">
      <formula>$B2391="Confirmado"</formula>
    </cfRule>
    <cfRule type="expression" dxfId="2298" priority="1701">
      <formula>$B2391="Cancelado"</formula>
    </cfRule>
    <cfRule type="expression" dxfId="2299" priority="1700">
      <formula>$B2391="Cargado"</formula>
    </cfRule>
    <cfRule type="expression" dxfId="2300" priority="1699">
      <formula>$B2391="Frontera"</formula>
    </cfRule>
  </conditionalFormatting>
  <conditionalFormatting sqref="I2393:I2395">
    <cfRule type="expression" dxfId="2300" priority="1403">
      <formula>$B2393="Frontera"</formula>
    </cfRule>
    <cfRule type="expression" dxfId="2296" priority="1399">
      <formula>$B2393="Solicitado"</formula>
    </cfRule>
    <cfRule type="expression" dxfId="2301" priority="1402">
      <formula>$B2393="Descargado"</formula>
    </cfRule>
    <cfRule type="expression" dxfId="2" priority="1398">
      <formula>$B2393="Confirmado"</formula>
    </cfRule>
    <cfRule type="expression" dxfId="2298" priority="1397">
      <formula>$B2393="Cancelado"</formula>
    </cfRule>
    <cfRule type="expression" dxfId="2299" priority="1396">
      <formula>$B2393="Cargado"</formula>
    </cfRule>
    <cfRule type="expression" dxfId="2300" priority="1395">
      <formula>$B2393="Frontera"</formula>
    </cfRule>
    <cfRule type="expression" dxfId="2301" priority="1394">
      <formula>$B2393="Descargado"</formula>
    </cfRule>
    <cfRule type="expression" dxfId="2295" priority="1408">
      <formula>$B2393="Arribado"</formula>
    </cfRule>
    <cfRule type="expression" dxfId="2302" priority="1393">
      <formula>$B2393="Liberado"</formula>
    </cfRule>
    <cfRule type="expression" dxfId="2302" priority="1401">
      <formula>$B2393="Liberado"</formula>
    </cfRule>
    <cfRule type="expression" dxfId="2299" priority="1404">
      <formula>$B2393="Cargado"</formula>
    </cfRule>
    <cfRule type="expression" dxfId="2298" priority="1405">
      <formula>$B2393="Cancelado"</formula>
    </cfRule>
    <cfRule type="expression" dxfId="2" priority="1406">
      <formula>$B2393="Confirmado"</formula>
    </cfRule>
    <cfRule type="expression" dxfId="2296" priority="1407">
      <formula>$B2393="Solicitado"</formula>
    </cfRule>
    <cfRule type="expression" dxfId="2295" priority="1400">
      <formula>$B2393="Arribado"</formula>
    </cfRule>
  </conditionalFormatting>
  <conditionalFormatting sqref="I2396:I2397">
    <cfRule type="expression" dxfId="2302" priority="2009">
      <formula>$B2396="Liberado"</formula>
    </cfRule>
    <cfRule type="expression" dxfId="2301" priority="2010">
      <formula>$B2396="Descargado"</formula>
    </cfRule>
    <cfRule type="expression" dxfId="2300" priority="2011">
      <formula>$B2396="Frontera"</formula>
    </cfRule>
    <cfRule type="expression" dxfId="2299" priority="2012">
      <formula>$B2396="Cargado"</formula>
    </cfRule>
    <cfRule type="expression" dxfId="2298" priority="2013">
      <formula>$B2396="Cancelado"</formula>
    </cfRule>
    <cfRule type="expression" dxfId="2" priority="2014">
      <formula>$B2396="Confirmado"</formula>
    </cfRule>
    <cfRule type="expression" dxfId="2296" priority="2015">
      <formula>$B2396="Solicitado"</formula>
    </cfRule>
    <cfRule type="expression" dxfId="2295" priority="2008">
      <formula>$B2396="Arribado"</formula>
    </cfRule>
    <cfRule type="expression" dxfId="2" priority="2006">
      <formula>$B2396="Confirmado"</formula>
    </cfRule>
    <cfRule type="expression" dxfId="2298" priority="2005">
      <formula>$B2396="Cancelado"</formula>
    </cfRule>
    <cfRule type="expression" dxfId="2300" priority="2003">
      <formula>$B2396="Frontera"</formula>
    </cfRule>
    <cfRule type="expression" dxfId="2302" priority="2001">
      <formula>$B2396="Liberado"</formula>
    </cfRule>
    <cfRule type="expression" dxfId="2295" priority="2016">
      <formula>$B2396="Arribado"</formula>
    </cfRule>
    <cfRule type="expression" dxfId="2296" priority="2007">
      <formula>$B2396="Solicitado"</formula>
    </cfRule>
    <cfRule type="expression" dxfId="2301" priority="2002">
      <formula>$B2396="Descargado"</formula>
    </cfRule>
    <cfRule type="expression" dxfId="2299" priority="2004">
      <formula>$B2396="Cargado"</formula>
    </cfRule>
  </conditionalFormatting>
  <conditionalFormatting sqref="I2477">
    <cfRule type="expression" dxfId="2295" priority="528">
      <formula>$B2477="Arribado"</formula>
    </cfRule>
    <cfRule type="expression" dxfId="2296" priority="527">
      <formula>$B2477="Solicitado"</formula>
    </cfRule>
    <cfRule type="expression" dxfId="2" priority="526">
      <formula>$B2477="Confirmado"</formula>
    </cfRule>
    <cfRule type="expression" dxfId="2302" priority="521">
      <formula>$B2477="Liberado"</formula>
    </cfRule>
    <cfRule type="expression" dxfId="2301" priority="522">
      <formula>$B2477="Descargado"</formula>
    </cfRule>
    <cfRule type="expression" dxfId="2300" priority="523">
      <formula>$B2477="Frontera"</formula>
    </cfRule>
    <cfRule type="expression" dxfId="2299" priority="524">
      <formula>$B2477="Cargado"</formula>
    </cfRule>
    <cfRule type="expression" dxfId="2298" priority="525">
      <formula>$B2477="Cancelado"</formula>
    </cfRule>
  </conditionalFormatting>
  <conditionalFormatting sqref="I2479">
    <cfRule type="expression" dxfId="2302" priority="489">
      <formula>$B2479="Liberado"</formula>
    </cfRule>
    <cfRule type="expression" dxfId="2301" priority="490">
      <formula>$B2479="Descargado"</formula>
    </cfRule>
    <cfRule type="expression" dxfId="2300" priority="491">
      <formula>$B2479="Frontera"</formula>
    </cfRule>
    <cfRule type="expression" dxfId="2299" priority="492">
      <formula>$B2479="Cargado"</formula>
    </cfRule>
    <cfRule type="expression" dxfId="2298" priority="493">
      <formula>$B2479="Cancelado"</formula>
    </cfRule>
    <cfRule type="expression" dxfId="2296" priority="495">
      <formula>$B2479="Solicitado"</formula>
    </cfRule>
    <cfRule type="expression" dxfId="2295" priority="496">
      <formula>$B2479="Arribado"</formula>
    </cfRule>
    <cfRule type="expression" dxfId="2" priority="494">
      <formula>$B2479="Confirmado"</formula>
    </cfRule>
  </conditionalFormatting>
  <conditionalFormatting sqref="I2499:I2507 N2499:N2507">
    <cfRule type="expression" dxfId="2299" priority="372">
      <formula>$B2499="Cargado"</formula>
    </cfRule>
    <cfRule type="expression" dxfId="2298" priority="373">
      <formula>$B2499="Cancelado"</formula>
    </cfRule>
    <cfRule type="expression" dxfId="2296" priority="375">
      <formula>$B2499="Solicitado"</formula>
    </cfRule>
    <cfRule type="expression" dxfId="2" priority="374">
      <formula>$B2499="Confirmado"</formula>
    </cfRule>
    <cfRule type="expression" dxfId="2302" priority="369">
      <formula>$B2499="Liberado"</formula>
    </cfRule>
    <cfRule type="expression" dxfId="2301" priority="370">
      <formula>$B2499="Descargado"</formula>
    </cfRule>
    <cfRule type="expression" dxfId="2295" priority="376">
      <formula>$B2499="Arribado"</formula>
    </cfRule>
    <cfRule type="expression" dxfId="2300" priority="371">
      <formula>$B2499="Frontera"</formula>
    </cfRule>
  </conditionalFormatting>
  <conditionalFormatting sqref="I2508 N2508">
    <cfRule type="expression" dxfId="2298" priority="277">
      <formula>$B2508="Cancelado"</formula>
    </cfRule>
    <cfRule type="expression" dxfId="2" priority="278">
      <formula>$B2508="Confirmado"</formula>
    </cfRule>
    <cfRule type="expression" dxfId="2302" priority="273">
      <formula>$B2508="Liberado"</formula>
    </cfRule>
    <cfRule type="expression" dxfId="2296" priority="279">
      <formula>$B2508="Solicitado"</formula>
    </cfRule>
    <cfRule type="expression" dxfId="2301" priority="274">
      <formula>$B2508="Descargado"</formula>
    </cfRule>
    <cfRule type="expression" dxfId="2295" priority="280">
      <formula>$B2508="Arribado"</formula>
    </cfRule>
    <cfRule type="expression" dxfId="2300" priority="275">
      <formula>$B2508="Frontera"</formula>
    </cfRule>
    <cfRule type="expression" dxfId="2299" priority="276">
      <formula>$B2508="Cargado"</formula>
    </cfRule>
  </conditionalFormatting>
  <conditionalFormatting sqref="I2509 N2509">
    <cfRule type="expression" dxfId="2295" priority="256">
      <formula>$B2509="Arribado"</formula>
    </cfRule>
    <cfRule type="expression" dxfId="2296" priority="255">
      <formula>$B2509="Solicitado"</formula>
    </cfRule>
    <cfRule type="expression" dxfId="2" priority="254">
      <formula>$B2509="Confirmado"</formula>
    </cfRule>
    <cfRule type="expression" dxfId="2299" priority="252">
      <formula>$B2509="Cargado"</formula>
    </cfRule>
    <cfRule type="expression" dxfId="2298" priority="253">
      <formula>$B2509="Cancelado"</formula>
    </cfRule>
    <cfRule type="expression" dxfId="2300" priority="251">
      <formula>$B2509="Frontera"</formula>
    </cfRule>
    <cfRule type="expression" dxfId="2301" priority="250">
      <formula>$B2509="Descargado"</formula>
    </cfRule>
    <cfRule type="expression" dxfId="2302" priority="249">
      <formula>$B2509="Liberado"</formula>
    </cfRule>
  </conditionalFormatting>
  <conditionalFormatting sqref="I2510:I2511 N2510:N2511">
    <cfRule type="expression" dxfId="2295" priority="232">
      <formula>$B2510="Arribado"</formula>
    </cfRule>
    <cfRule type="expression" dxfId="2296" priority="231">
      <formula>$B2510="Solicitado"</formula>
    </cfRule>
    <cfRule type="expression" dxfId="2302" priority="225">
      <formula>$B2510="Liberado"</formula>
    </cfRule>
    <cfRule type="expression" dxfId="2" priority="230">
      <formula>$B2510="Confirmado"</formula>
    </cfRule>
    <cfRule type="expression" dxfId="2298" priority="229">
      <formula>$B2510="Cancelado"</formula>
    </cfRule>
    <cfRule type="expression" dxfId="2299" priority="228">
      <formula>$B2510="Cargado"</formula>
    </cfRule>
    <cfRule type="expression" dxfId="2300" priority="227">
      <formula>$B2510="Frontera"</formula>
    </cfRule>
    <cfRule type="expression" dxfId="2301" priority="226">
      <formula>$B2510="Descargado"</formula>
    </cfRule>
  </conditionalFormatting>
  <conditionalFormatting sqref="I2515 N2515">
    <cfRule type="expression" dxfId="2299" priority="220">
      <formula>$B2515="Cargado"</formula>
    </cfRule>
    <cfRule type="expression" dxfId="2300" priority="219">
      <formula>$B2515="Frontera"</formula>
    </cfRule>
    <cfRule type="expression" dxfId="2301" priority="218">
      <formula>$B2515="Descargado"</formula>
    </cfRule>
    <cfRule type="expression" dxfId="2302" priority="217">
      <formula>$B2515="Liberado"</formula>
    </cfRule>
    <cfRule type="expression" dxfId="2298" priority="221">
      <formula>$B2515="Cancelado"</formula>
    </cfRule>
    <cfRule type="expression" dxfId="2" priority="222">
      <formula>$B2515="Confirmado"</formula>
    </cfRule>
    <cfRule type="expression" dxfId="2296" priority="223">
      <formula>$B2515="Solicitado"</formula>
    </cfRule>
    <cfRule type="expression" dxfId="2295" priority="224">
      <formula>$B2515="Arribado"</formula>
    </cfRule>
  </conditionalFormatting>
  <conditionalFormatting sqref="I3321">
    <cfRule type="expression" dxfId="2" priority="27039">
      <formula>$B3321="Confirmado"</formula>
    </cfRule>
    <cfRule type="expression" dxfId="2301" priority="27035">
      <formula>$B3321="Descargado"</formula>
    </cfRule>
    <cfRule type="expression" dxfId="2300" priority="27036">
      <formula>$B3321="Frontera"</formula>
    </cfRule>
    <cfRule type="expression" dxfId="2299" priority="27037">
      <formula>$B3321="Cargado"</formula>
    </cfRule>
    <cfRule type="expression" dxfId="2298" priority="27038">
      <formula>$B3321="Cancelado"</formula>
    </cfRule>
    <cfRule type="expression" dxfId="2296" priority="27040">
      <formula>$B3321="Solicitado"</formula>
    </cfRule>
    <cfRule type="expression" dxfId="2295" priority="27041">
      <formula>$B3321="Arribado"</formula>
    </cfRule>
    <cfRule type="expression" dxfId="2302" priority="27034">
      <formula>$B3321="Liberado"</formula>
    </cfRule>
  </conditionalFormatting>
  <conditionalFormatting sqref="I3322">
    <cfRule type="expression" dxfId="2302" priority="31106">
      <formula>$B3322="Liberado"</formula>
    </cfRule>
    <cfRule type="expression" dxfId="2301" priority="31107">
      <formula>$B3322="Descargado"</formula>
    </cfRule>
    <cfRule type="expression" dxfId="2300" priority="31108">
      <formula>$B3322="Frontera"</formula>
    </cfRule>
    <cfRule type="expression" dxfId="2298" priority="31110">
      <formula>$B3322="Cancelado"</formula>
    </cfRule>
    <cfRule type="expression" dxfId="2" priority="31111">
      <formula>$B3322="Confirmado"</formula>
    </cfRule>
    <cfRule type="expression" dxfId="2296" priority="31112">
      <formula>$B3322="Solicitado"</formula>
    </cfRule>
    <cfRule type="expression" dxfId="2295" priority="31113">
      <formula>$B3322="Arribado"</formula>
    </cfRule>
    <cfRule type="expression" dxfId="2299" priority="31109">
      <formula>$B3322="Cargado"</formula>
    </cfRule>
  </conditionalFormatting>
  <conditionalFormatting sqref="I3342:I3346">
    <cfRule type="expression" dxfId="2296" priority="63">
      <formula>$B3342="Solicitado"</formula>
    </cfRule>
    <cfRule type="expression" dxfId="2295" priority="64">
      <formula>$B3342="Arribado"</formula>
    </cfRule>
    <cfRule type="expression" dxfId="2301" priority="58">
      <formula>$B3342="Descargado"</formula>
    </cfRule>
    <cfRule type="expression" dxfId="2302" priority="57">
      <formula>$B3342="Liberado"</formula>
    </cfRule>
    <cfRule type="expression" dxfId="2300" priority="59">
      <formula>$B3342="Frontera"</formula>
    </cfRule>
    <cfRule type="expression" dxfId="2299" priority="60">
      <formula>$B3342="Cargado"</formula>
    </cfRule>
    <cfRule type="expression" dxfId="2298" priority="61">
      <formula>$B3342="Cancelado"</formula>
    </cfRule>
    <cfRule type="expression" dxfId="2" priority="62">
      <formula>$B3342="Confirmado"</formula>
    </cfRule>
  </conditionalFormatting>
  <conditionalFormatting sqref="I61:L61">
    <cfRule type="expression" dxfId="2302" priority="70756">
      <formula>$B61="Liberado"</formula>
    </cfRule>
  </conditionalFormatting>
  <conditionalFormatting sqref="I51:U51">
    <cfRule type="expression" dxfId="2302" priority="71148">
      <formula>$B51="Liberado"</formula>
    </cfRule>
  </conditionalFormatting>
  <conditionalFormatting sqref="I59:U59">
    <cfRule type="expression" dxfId="2302" priority="70956">
      <formula>$B59="Liberado"</formula>
    </cfRule>
  </conditionalFormatting>
  <conditionalFormatting sqref="I59:U60">
    <cfRule type="expression" dxfId="2302" priority="70988">
      <formula>$B59="Liberado"</formula>
    </cfRule>
  </conditionalFormatting>
  <conditionalFormatting sqref="I60:U60">
    <cfRule type="expression" dxfId="2302" priority="72724">
      <formula>$B60="Liberado"</formula>
    </cfRule>
  </conditionalFormatting>
  <conditionalFormatting sqref="I61:U67">
    <cfRule type="expression" dxfId="2302" priority="70772">
      <formula>$B61="Liberado"</formula>
    </cfRule>
  </conditionalFormatting>
  <conditionalFormatting sqref="I444:U444">
    <cfRule type="expression" dxfId="2296" priority="66754">
      <formula>$B444="Solicitado"</formula>
    </cfRule>
    <cfRule type="expression" dxfId="2302" priority="66748">
      <formula>$B444="Liberado"</formula>
    </cfRule>
    <cfRule type="expression" dxfId="2" priority="66753">
      <formula>$B444="Confirmado"</formula>
    </cfRule>
    <cfRule type="expression" dxfId="2295" priority="66755">
      <formula>$B444="Arribado"</formula>
    </cfRule>
    <cfRule type="expression" dxfId="2301" priority="66749">
      <formula>$B444="Descargado"</formula>
    </cfRule>
    <cfRule type="expression" dxfId="2300" priority="66750">
      <formula>$B444="Frontera"</formula>
    </cfRule>
    <cfRule type="expression" dxfId="2298" priority="66752">
      <formula>$B444="Cancelado"</formula>
    </cfRule>
    <cfRule type="expression" dxfId="2299" priority="66751">
      <formula>$B444="Cargado"</formula>
    </cfRule>
  </conditionalFormatting>
  <conditionalFormatting sqref="J1993">
    <cfRule type="expression" dxfId="2300" priority="27396">
      <formula>$B1993="Frontera"</formula>
    </cfRule>
    <cfRule type="expression" dxfId="2299" priority="27397">
      <formula>$B1993="Cargado"</formula>
    </cfRule>
    <cfRule type="expression" dxfId="2298" priority="27406">
      <formula>$B1993="Cancelado"</formula>
    </cfRule>
    <cfRule type="expression" dxfId="2298" priority="27414">
      <formula>$B1993="Cancelado"</formula>
    </cfRule>
    <cfRule type="expression" dxfId="2301" priority="27411">
      <formula>$B1993="Descargado"</formula>
    </cfRule>
    <cfRule type="expression" dxfId="2302" priority="27410">
      <formula>$B1993="Liberado"</formula>
    </cfRule>
    <cfRule type="expression" dxfId="2" priority="27391">
      <formula>$B1993="Confirmado"</formula>
    </cfRule>
    <cfRule type="expression" dxfId="2300" priority="27412">
      <formula>$B1993="Frontera"</formula>
    </cfRule>
    <cfRule type="expression" dxfId="2298" priority="27398">
      <formula>$B1993="Cancelado"</formula>
    </cfRule>
    <cfRule type="expression" dxfId="2" priority="27399">
      <formula>$B1993="Confirmado"</formula>
    </cfRule>
    <cfRule type="expression" dxfId="2296" priority="27400">
      <formula>$B1993="Solicitado"</formula>
    </cfRule>
    <cfRule type="expression" dxfId="2295" priority="27401">
      <formula>$B1993="Arribado"</formula>
    </cfRule>
    <cfRule type="expression" dxfId="2296" priority="27408">
      <formula>$B1993="Solicitado"</formula>
    </cfRule>
    <cfRule type="expression" dxfId="2301" priority="27403">
      <formula>$B1993="Descargado"</formula>
    </cfRule>
    <cfRule type="expression" dxfId="2300" priority="27404">
      <formula>$B1993="Frontera"</formula>
    </cfRule>
    <cfRule type="expression" dxfId="2299" priority="27413">
      <formula>$B1993="Cargado"</formula>
    </cfRule>
    <cfRule type="expression" dxfId="2295" priority="27393">
      <formula>$B1993="Arribado"</formula>
    </cfRule>
    <cfRule type="expression" dxfId="2296" priority="27392">
      <formula>$B1993="Solicitado"</formula>
    </cfRule>
    <cfRule type="expression" dxfId="2300" priority="27388">
      <formula>$B1993="Frontera"</formula>
    </cfRule>
    <cfRule type="expression" dxfId="2298" priority="27390">
      <formula>$B1993="Cancelado"</formula>
    </cfRule>
    <cfRule type="expression" dxfId="2299" priority="27389">
      <formula>$B1993="Cargado"</formula>
    </cfRule>
    <cfRule type="expression" dxfId="2302" priority="27402">
      <formula>$B1993="Liberado"</formula>
    </cfRule>
    <cfRule type="expression" dxfId="2302" priority="27386">
      <formula>$B1993="Liberado"</formula>
    </cfRule>
    <cfRule type="expression" dxfId="2" priority="27407">
      <formula>$B1993="Confirmado"</formula>
    </cfRule>
    <cfRule type="expression" dxfId="2299" priority="27405">
      <formula>$B1993="Cargado"</formula>
    </cfRule>
    <cfRule type="expression" dxfId="2295" priority="27409">
      <formula>$B1993="Arribado"</formula>
    </cfRule>
    <cfRule type="expression" dxfId="2301" priority="27387">
      <formula>$B1993="Descargado"</formula>
    </cfRule>
    <cfRule type="expression" dxfId="2296" priority="27416">
      <formula>$B1993="Solicitado"</formula>
    </cfRule>
    <cfRule type="expression" dxfId="2" priority="27415">
      <formula>$B1993="Confirmado"</formula>
    </cfRule>
    <cfRule type="expression" dxfId="2302" priority="27394">
      <formula>$B1993="Liberado"</formula>
    </cfRule>
    <cfRule type="expression" dxfId="2301" priority="27395">
      <formula>$B1993="Descargado"</formula>
    </cfRule>
    <cfRule type="expression" dxfId="2295" priority="27417">
      <formula>$B1993="Arribado"</formula>
    </cfRule>
  </conditionalFormatting>
  <conditionalFormatting sqref="J42:K42">
    <cfRule type="expression" dxfId="2301" priority="71437">
      <formula>$B42="Descargado"</formula>
    </cfRule>
    <cfRule type="expression" dxfId="2" priority="71481">
      <formula>$B42="Confirmado"</formula>
    </cfRule>
    <cfRule type="expression" dxfId="2298" priority="71480">
      <formula>$B42="Cancelado"</formula>
    </cfRule>
    <cfRule type="expression" dxfId="2300" priority="71478">
      <formula>$B42="Frontera"</formula>
    </cfRule>
    <cfRule type="expression" dxfId="2301" priority="71477">
      <formula>$B42="Descargado"</formula>
    </cfRule>
    <cfRule type="expression" dxfId="2" priority="71441">
      <formula>$B42="Confirmado"</formula>
    </cfRule>
    <cfRule type="expression" dxfId="2295" priority="71443">
      <formula>$B42="Arribado"</formula>
    </cfRule>
    <cfRule type="expression" dxfId="2298" priority="71440">
      <formula>$B42="Cancelado"</formula>
    </cfRule>
    <cfRule type="expression" dxfId="2299" priority="71439">
      <formula>$B42="Cargado"</formula>
    </cfRule>
    <cfRule type="expression" dxfId="2300" priority="71438">
      <formula>$B42="Frontera"</formula>
    </cfRule>
    <cfRule type="expression" dxfId="2296" priority="71442">
      <formula>$B42="Solicitado"</formula>
    </cfRule>
    <cfRule type="expression" dxfId="2295" priority="71483">
      <formula>$B42="Arribado"</formula>
    </cfRule>
    <cfRule type="expression" dxfId="2296" priority="71482">
      <formula>$B42="Solicitado"</formula>
    </cfRule>
    <cfRule type="expression" dxfId="2302" priority="71436">
      <formula>$B42="Liberado"</formula>
    </cfRule>
    <cfRule type="expression" dxfId="2299" priority="71479">
      <formula>$B42="Cargado"</formula>
    </cfRule>
  </conditionalFormatting>
  <conditionalFormatting sqref="J538:K538">
    <cfRule type="expression" dxfId="2" priority="65761">
      <formula>$B538="Confirmado"</formula>
    </cfRule>
    <cfRule type="expression" dxfId="2295" priority="65763">
      <formula>$B538="Arribado"</formula>
    </cfRule>
    <cfRule type="expression" dxfId="2296" priority="65762">
      <formula>$B538="Solicitado"</formula>
    </cfRule>
    <cfRule type="expression" dxfId="2298" priority="65760">
      <formula>$B538="Cancelado"</formula>
    </cfRule>
    <cfRule type="expression" dxfId="2299" priority="65759">
      <formula>$B538="Cargado"</formula>
    </cfRule>
    <cfRule type="expression" dxfId="2300" priority="65758">
      <formula>$B538="Frontera"</formula>
    </cfRule>
    <cfRule type="expression" dxfId="2301" priority="65757">
      <formula>$B538="Descargado"</formula>
    </cfRule>
    <cfRule type="expression" dxfId="2302" priority="65756">
      <formula>$B538="Liberado"</formula>
    </cfRule>
  </conditionalFormatting>
  <conditionalFormatting sqref="J548:K548">
    <cfRule type="expression" dxfId="2300" priority="65710">
      <formula>$B548="Frontera"</formula>
    </cfRule>
    <cfRule type="expression" dxfId="2301" priority="65709">
      <formula>$B548="Descargado"</formula>
    </cfRule>
    <cfRule type="expression" dxfId="2302" priority="65708">
      <formula>$B548="Liberado"</formula>
    </cfRule>
    <cfRule type="expression" dxfId="2296" priority="65714">
      <formula>$B548="Solicitado"</formula>
    </cfRule>
    <cfRule type="expression" dxfId="2" priority="65713">
      <formula>$B548="Confirmado"</formula>
    </cfRule>
    <cfRule type="expression" dxfId="2295" priority="65715">
      <formula>$B548="Arribado"</formula>
    </cfRule>
    <cfRule type="expression" dxfId="2298" priority="65712">
      <formula>$B548="Cancelado"</formula>
    </cfRule>
    <cfRule type="expression" dxfId="2299" priority="65711">
      <formula>$B548="Cargado"</formula>
    </cfRule>
  </conditionalFormatting>
  <conditionalFormatting sqref="J551:K551">
    <cfRule type="expression" dxfId="2295" priority="65619">
      <formula>$B551="Arribado"</formula>
    </cfRule>
    <cfRule type="expression" dxfId="2302" priority="65612">
      <formula>$B551="Liberado"</formula>
    </cfRule>
    <cfRule type="expression" dxfId="2301" priority="65613">
      <formula>$B551="Descargado"</formula>
    </cfRule>
    <cfRule type="expression" dxfId="2298" priority="65616">
      <formula>$B551="Cancelado"</formula>
    </cfRule>
    <cfRule type="expression" dxfId="2300" priority="65614">
      <formula>$B551="Frontera"</formula>
    </cfRule>
    <cfRule type="expression" dxfId="2299" priority="65615">
      <formula>$B551="Cargado"</formula>
    </cfRule>
    <cfRule type="expression" dxfId="2" priority="65617">
      <formula>$B551="Confirmado"</formula>
    </cfRule>
    <cfRule type="expression" dxfId="2296" priority="65618">
      <formula>$B551="Solicitado"</formula>
    </cfRule>
  </conditionalFormatting>
  <conditionalFormatting sqref="J552:K557">
    <cfRule type="expression" dxfId="2298" priority="65568">
      <formula>$B552="Cancelado"</formula>
    </cfRule>
    <cfRule type="expression" dxfId="2299" priority="65567">
      <formula>$B552="Cargado"</formula>
    </cfRule>
    <cfRule type="expression" dxfId="2300" priority="65566">
      <formula>$B552="Frontera"</formula>
    </cfRule>
    <cfRule type="expression" dxfId="2302" priority="65564">
      <formula>$B552="Liberado"</formula>
    </cfRule>
    <cfRule type="expression" dxfId="2301" priority="65565">
      <formula>$B552="Descargado"</formula>
    </cfRule>
    <cfRule type="expression" dxfId="2" priority="65569">
      <formula>$B552="Confirmado"</formula>
    </cfRule>
    <cfRule type="expression" dxfId="2295" priority="65571">
      <formula>$B552="Arribado"</formula>
    </cfRule>
    <cfRule type="expression" dxfId="2296" priority="65570">
      <formula>$B552="Solicitado"</formula>
    </cfRule>
  </conditionalFormatting>
  <conditionalFormatting sqref="J561:K561">
    <cfRule type="expression" dxfId="2" priority="65473">
      <formula>$B561="Confirmado"</formula>
    </cfRule>
    <cfRule type="expression" dxfId="2296" priority="65474">
      <formula>$B561="Solicitado"</formula>
    </cfRule>
    <cfRule type="expression" dxfId="2295" priority="65475">
      <formula>$B561="Arribado"</formula>
    </cfRule>
    <cfRule type="expression" dxfId="2299" priority="65471">
      <formula>$B561="Cargado"</formula>
    </cfRule>
    <cfRule type="expression" dxfId="2302" priority="65468">
      <formula>$B561="Liberado"</formula>
    </cfRule>
    <cfRule type="expression" dxfId="2301" priority="65469">
      <formula>$B561="Descargado"</formula>
    </cfRule>
    <cfRule type="expression" dxfId="2300" priority="65470">
      <formula>$B561="Frontera"</formula>
    </cfRule>
    <cfRule type="expression" dxfId="2298" priority="65472">
      <formula>$B561="Cancelado"</formula>
    </cfRule>
  </conditionalFormatting>
  <conditionalFormatting sqref="J1063:K1063 M1063:U1063">
    <cfRule type="expression" dxfId="2298" priority="54680">
      <formula>$B1063="Cancelado"</formula>
    </cfRule>
    <cfRule type="expression" dxfId="2" priority="54681">
      <formula>$B1063="Confirmado"</formula>
    </cfRule>
    <cfRule type="expression" dxfId="2296" priority="54682">
      <formula>$B1063="Solicitado"</formula>
    </cfRule>
    <cfRule type="expression" dxfId="2299" priority="54679">
      <formula>$B1063="Cargado"</formula>
    </cfRule>
    <cfRule type="expression" dxfId="2302" priority="54676">
      <formula>$B1063="Liberado"</formula>
    </cfRule>
    <cfRule type="expression" dxfId="2301" priority="54677">
      <formula>$B1063="Descargado"</formula>
    </cfRule>
    <cfRule type="expression" dxfId="2300" priority="54678">
      <formula>$B1063="Frontera"</formula>
    </cfRule>
    <cfRule type="expression" dxfId="2295" priority="54683">
      <formula>$B1063="Arribado"</formula>
    </cfRule>
  </conditionalFormatting>
  <conditionalFormatting sqref="J1072:K1072 Q1072:U1072 M1072:O1072">
    <cfRule type="expression" dxfId="2302" priority="53108">
      <formula>$B1072="Liberado"</formula>
    </cfRule>
    <cfRule type="expression" dxfId="2296" priority="53114">
      <formula>$B1072="Solicitado"</formula>
    </cfRule>
    <cfRule type="expression" dxfId="2301" priority="53109">
      <formula>$B1072="Descargado"</formula>
    </cfRule>
    <cfRule type="expression" dxfId="2" priority="53113">
      <formula>$B1072="Confirmado"</formula>
    </cfRule>
    <cfRule type="expression" dxfId="2298" priority="53112">
      <formula>$B1072="Cancelado"</formula>
    </cfRule>
    <cfRule type="expression" dxfId="2295" priority="53115">
      <formula>$B1072="Arribado"</formula>
    </cfRule>
    <cfRule type="expression" dxfId="2300" priority="53110">
      <formula>$B1072="Frontera"</formula>
    </cfRule>
    <cfRule type="expression" dxfId="2299" priority="53111">
      <formula>$B1072="Cargado"</formula>
    </cfRule>
  </conditionalFormatting>
  <conditionalFormatting sqref="J1073:K1073 M1073:U1073">
    <cfRule type="expression" dxfId="2298" priority="53496">
      <formula>$B1073="Cancelado"</formula>
    </cfRule>
    <cfRule type="expression" dxfId="2299" priority="53495">
      <formula>$B1073="Cargado"</formula>
    </cfRule>
    <cfRule type="expression" dxfId="2296" priority="53498">
      <formula>$B1073="Solicitado"</formula>
    </cfRule>
    <cfRule type="expression" dxfId="2300" priority="53494">
      <formula>$B1073="Frontera"</formula>
    </cfRule>
    <cfRule type="expression" dxfId="2301" priority="53493">
      <formula>$B1073="Descargado"</formula>
    </cfRule>
    <cfRule type="expression" dxfId="2302" priority="53492">
      <formula>$B1073="Liberado"</formula>
    </cfRule>
    <cfRule type="expression" dxfId="2295" priority="53499">
      <formula>$B1073="Arribado"</formula>
    </cfRule>
    <cfRule type="expression" dxfId="2" priority="53497">
      <formula>$B1073="Confirmado"</formula>
    </cfRule>
  </conditionalFormatting>
  <conditionalFormatting sqref="J1074:K1074 M1074:U1074">
    <cfRule type="expression" dxfId="2301" priority="52805">
      <formula>$B1074="Descargado"</formula>
    </cfRule>
    <cfRule type="expression" dxfId="2300" priority="52806">
      <formula>$B1074="Frontera"</formula>
    </cfRule>
    <cfRule type="expression" dxfId="2295" priority="52811">
      <formula>$B1074="Arribado"</formula>
    </cfRule>
    <cfRule type="expression" dxfId="2299" priority="52807">
      <formula>$B1074="Cargado"</formula>
    </cfRule>
    <cfRule type="expression" dxfId="2298" priority="52808">
      <formula>$B1074="Cancelado"</formula>
    </cfRule>
    <cfRule type="expression" dxfId="2296" priority="52810">
      <formula>$B1074="Solicitado"</formula>
    </cfRule>
    <cfRule type="expression" dxfId="2" priority="52809">
      <formula>$B1074="Confirmado"</formula>
    </cfRule>
    <cfRule type="expression" dxfId="2302" priority="52804">
      <formula>$B1074="Liberado"</formula>
    </cfRule>
  </conditionalFormatting>
  <conditionalFormatting sqref="J1077:K1080 M1077:U1080">
    <cfRule type="expression" dxfId="2302" priority="52660">
      <formula>$B1077="Liberado"</formula>
    </cfRule>
    <cfRule type="expression" dxfId="2301" priority="52661">
      <formula>$B1077="Descargado"</formula>
    </cfRule>
    <cfRule type="expression" dxfId="2300" priority="52662">
      <formula>$B1077="Frontera"</formula>
    </cfRule>
    <cfRule type="expression" dxfId="2299" priority="52663">
      <formula>$B1077="Cargado"</formula>
    </cfRule>
    <cfRule type="expression" dxfId="2298" priority="52664">
      <formula>$B1077="Cancelado"</formula>
    </cfRule>
    <cfRule type="expression" dxfId="2" priority="52665">
      <formula>$B1077="Confirmado"</formula>
    </cfRule>
    <cfRule type="expression" dxfId="2296" priority="52666">
      <formula>$B1077="Solicitado"</formula>
    </cfRule>
    <cfRule type="expression" dxfId="2295" priority="52667">
      <formula>$B1077="Arribado"</formula>
    </cfRule>
  </conditionalFormatting>
  <conditionalFormatting sqref="J1084:K1084 M1084:U1084">
    <cfRule type="expression" dxfId="2298" priority="51800">
      <formula>$B1084="Cancelado"</formula>
    </cfRule>
    <cfRule type="expression" dxfId="2300" priority="51798">
      <formula>$B1084="Frontera"</formula>
    </cfRule>
    <cfRule type="expression" dxfId="2299" priority="51799">
      <formula>$B1084="Cargado"</formula>
    </cfRule>
    <cfRule type="expression" dxfId="2302" priority="51796">
      <formula>$B1084="Liberado"</formula>
    </cfRule>
    <cfRule type="expression" dxfId="2301" priority="51797">
      <formula>$B1084="Descargado"</formula>
    </cfRule>
    <cfRule type="expression" dxfId="2295" priority="51803">
      <formula>$B1084="Arribado"</formula>
    </cfRule>
    <cfRule type="expression" dxfId="2296" priority="51802">
      <formula>$B1084="Solicitado"</formula>
    </cfRule>
    <cfRule type="expression" dxfId="2" priority="51801">
      <formula>$B1084="Confirmado"</formula>
    </cfRule>
  </conditionalFormatting>
  <conditionalFormatting sqref="J1085:K1091 M1085:U1091">
    <cfRule type="expression" dxfId="2295" priority="51659">
      <formula>$B1085="Arribado"</formula>
    </cfRule>
    <cfRule type="expression" dxfId="2296" priority="51658">
      <formula>$B1085="Solicitado"</formula>
    </cfRule>
    <cfRule type="expression" dxfId="2" priority="51657">
      <formula>$B1085="Confirmado"</formula>
    </cfRule>
    <cfRule type="expression" dxfId="2298" priority="51656">
      <formula>$B1085="Cancelado"</formula>
    </cfRule>
    <cfRule type="expression" dxfId="2300" priority="51654">
      <formula>$B1085="Frontera"</formula>
    </cfRule>
    <cfRule type="expression" dxfId="2302" priority="51652">
      <formula>$B1085="Liberado"</formula>
    </cfRule>
    <cfRule type="expression" dxfId="2301" priority="51653">
      <formula>$B1085="Descargado"</formula>
    </cfRule>
    <cfRule type="expression" dxfId="2299" priority="51655">
      <formula>$B1085="Cargado"</formula>
    </cfRule>
  </conditionalFormatting>
  <conditionalFormatting sqref="J1096:K1096 M1096:U1096">
    <cfRule type="expression" dxfId="2301" priority="50901">
      <formula>$B1096="Descargado"</formula>
    </cfRule>
    <cfRule type="expression" dxfId="2295" priority="50907">
      <formula>$B1096="Arribado"</formula>
    </cfRule>
    <cfRule type="expression" dxfId="2296" priority="50906">
      <formula>$B1096="Solicitado"</formula>
    </cfRule>
    <cfRule type="expression" dxfId="2" priority="50905">
      <formula>$B1096="Confirmado"</formula>
    </cfRule>
    <cfRule type="expression" dxfId="2298" priority="50904">
      <formula>$B1096="Cancelado"</formula>
    </cfRule>
    <cfRule type="expression" dxfId="2299" priority="50903">
      <formula>$B1096="Cargado"</formula>
    </cfRule>
    <cfRule type="expression" dxfId="2302" priority="50900">
      <formula>$B1096="Liberado"</formula>
    </cfRule>
    <cfRule type="expression" dxfId="2300" priority="50902">
      <formula>$B1096="Frontera"</formula>
    </cfRule>
  </conditionalFormatting>
  <conditionalFormatting sqref="J1104:K1104 M1104:U1104">
    <cfRule type="expression" dxfId="2300" priority="50614">
      <formula>$B1104="Frontera"</formula>
    </cfRule>
    <cfRule type="expression" dxfId="2295" priority="50619">
      <formula>$B1104="Arribado"</formula>
    </cfRule>
    <cfRule type="expression" dxfId="2" priority="50617">
      <formula>$B1104="Confirmado"</formula>
    </cfRule>
    <cfRule type="expression" dxfId="2298" priority="50616">
      <formula>$B1104="Cancelado"</formula>
    </cfRule>
    <cfRule type="expression" dxfId="2296" priority="50618">
      <formula>$B1104="Solicitado"</formula>
    </cfRule>
    <cfRule type="expression" dxfId="2299" priority="50615">
      <formula>$B1104="Cargado"</formula>
    </cfRule>
    <cfRule type="expression" dxfId="2302" priority="50612">
      <formula>$B1104="Liberado"</formula>
    </cfRule>
    <cfRule type="expression" dxfId="2301" priority="50613">
      <formula>$B1104="Descargado"</formula>
    </cfRule>
  </conditionalFormatting>
  <conditionalFormatting sqref="J1105:K1105 M1105:U1105">
    <cfRule type="expression" dxfId="2302" priority="49940">
      <formula>$B1105="Liberado"</formula>
    </cfRule>
    <cfRule type="expression" dxfId="2301" priority="49941">
      <formula>$B1105="Descargado"</formula>
    </cfRule>
    <cfRule type="expression" dxfId="2300" priority="49942">
      <formula>$B1105="Frontera"</formula>
    </cfRule>
    <cfRule type="expression" dxfId="2295" priority="49947">
      <formula>$B1105="Arribado"</formula>
    </cfRule>
    <cfRule type="expression" dxfId="2298" priority="49944">
      <formula>$B1105="Cancelado"</formula>
    </cfRule>
    <cfRule type="expression" dxfId="2296" priority="49946">
      <formula>$B1105="Solicitado"</formula>
    </cfRule>
    <cfRule type="expression" dxfId="2" priority="49945">
      <formula>$B1105="Confirmado"</formula>
    </cfRule>
    <cfRule type="expression" dxfId="2299" priority="49943">
      <formula>$B1105="Cargado"</formula>
    </cfRule>
  </conditionalFormatting>
  <conditionalFormatting sqref="J1106:K1106 M1106:U1106">
    <cfRule type="expression" dxfId="2301" priority="50757">
      <formula>$B1106="Descargado"</formula>
    </cfRule>
    <cfRule type="expression" dxfId="2302" priority="50756">
      <formula>$B1106="Liberado"</formula>
    </cfRule>
    <cfRule type="expression" dxfId="2295" priority="50763">
      <formula>$B1106="Arribado"</formula>
    </cfRule>
    <cfRule type="expression" dxfId="2296" priority="50762">
      <formula>$B1106="Solicitado"</formula>
    </cfRule>
    <cfRule type="expression" dxfId="2" priority="50761">
      <formula>$B1106="Confirmado"</formula>
    </cfRule>
    <cfRule type="expression" dxfId="2298" priority="50760">
      <formula>$B1106="Cancelado"</formula>
    </cfRule>
    <cfRule type="expression" dxfId="2299" priority="50759">
      <formula>$B1106="Cargado"</formula>
    </cfRule>
    <cfRule type="expression" dxfId="2300" priority="50758">
      <formula>$B1106="Frontera"</formula>
    </cfRule>
  </conditionalFormatting>
  <conditionalFormatting sqref="J1107:K1107 M1107:U1107">
    <cfRule type="expression" dxfId="2302" priority="50084">
      <formula>$B1107="Liberado"</formula>
    </cfRule>
    <cfRule type="expression" dxfId="2295" priority="50091">
      <formula>$B1107="Arribado"</formula>
    </cfRule>
    <cfRule type="expression" dxfId="2296" priority="50090">
      <formula>$B1107="Solicitado"</formula>
    </cfRule>
    <cfRule type="expression" dxfId="2299" priority="50087">
      <formula>$B1107="Cargado"</formula>
    </cfRule>
    <cfRule type="expression" dxfId="2" priority="50089">
      <formula>$B1107="Confirmado"</formula>
    </cfRule>
    <cfRule type="expression" dxfId="2298" priority="50088">
      <formula>$B1107="Cancelado"</formula>
    </cfRule>
    <cfRule type="expression" dxfId="2300" priority="50086">
      <formula>$B1107="Frontera"</formula>
    </cfRule>
    <cfRule type="expression" dxfId="2301" priority="50085">
      <formula>$B1107="Descargado"</formula>
    </cfRule>
  </conditionalFormatting>
  <conditionalFormatting sqref="J1108:K1108 M1108:U1108">
    <cfRule type="expression" dxfId="2302" priority="49740">
      <formula>$B1108="Liberado"</formula>
    </cfRule>
    <cfRule type="expression" dxfId="2301" priority="49741">
      <formula>$B1108="Descargado"</formula>
    </cfRule>
    <cfRule type="expression" dxfId="2300" priority="49742">
      <formula>$B1108="Frontera"</formula>
    </cfRule>
    <cfRule type="expression" dxfId="2299" priority="49743">
      <formula>$B1108="Cargado"</formula>
    </cfRule>
    <cfRule type="expression" dxfId="2298" priority="49744">
      <formula>$B1108="Cancelado"</formula>
    </cfRule>
    <cfRule type="expression" dxfId="2" priority="49745">
      <formula>$B1108="Confirmado"</formula>
    </cfRule>
    <cfRule type="expression" dxfId="2296" priority="49746">
      <formula>$B1108="Solicitado"</formula>
    </cfRule>
    <cfRule type="expression" dxfId="2295" priority="49747">
      <formula>$B1108="Arribado"</formula>
    </cfRule>
  </conditionalFormatting>
  <conditionalFormatting sqref="J1109:K1113 M1109:U1113">
    <cfRule type="expression" dxfId="2301" priority="49597">
      <formula>$B1109="Descargado"</formula>
    </cfRule>
    <cfRule type="expression" dxfId="2302" priority="49596">
      <formula>$B1109="Liberado"</formula>
    </cfRule>
    <cfRule type="expression" dxfId="2300" priority="49598">
      <formula>$B1109="Frontera"</formula>
    </cfRule>
    <cfRule type="expression" dxfId="2295" priority="49603">
      <formula>$B1109="Arribado"</formula>
    </cfRule>
    <cfRule type="expression" dxfId="2296" priority="49602">
      <formula>$B1109="Solicitado"</formula>
    </cfRule>
    <cfRule type="expression" dxfId="2298" priority="49600">
      <formula>$B1109="Cancelado"</formula>
    </cfRule>
    <cfRule type="expression" dxfId="2" priority="49601">
      <formula>$B1109="Confirmado"</formula>
    </cfRule>
    <cfRule type="expression" dxfId="2299" priority="49599">
      <formula>$B1109="Cargado"</formula>
    </cfRule>
  </conditionalFormatting>
  <conditionalFormatting sqref="J1114:K1114 M1114:U1114">
    <cfRule type="expression" dxfId="2295" priority="49459">
      <formula>$B1114="Arribado"</formula>
    </cfRule>
    <cfRule type="expression" dxfId="2301" priority="49453">
      <formula>$B1114="Descargado"</formula>
    </cfRule>
    <cfRule type="expression" dxfId="2302" priority="49452">
      <formula>$B1114="Liberado"</formula>
    </cfRule>
    <cfRule type="expression" dxfId="2300" priority="49454">
      <formula>$B1114="Frontera"</formula>
    </cfRule>
    <cfRule type="expression" dxfId="2299" priority="49455">
      <formula>$B1114="Cargado"</formula>
    </cfRule>
    <cfRule type="expression" dxfId="2298" priority="49456">
      <formula>$B1114="Cancelado"</formula>
    </cfRule>
    <cfRule type="expression" dxfId="2" priority="49457">
      <formula>$B1114="Confirmado"</formula>
    </cfRule>
    <cfRule type="expression" dxfId="2296" priority="49458">
      <formula>$B1114="Solicitado"</formula>
    </cfRule>
  </conditionalFormatting>
  <conditionalFormatting sqref="J1115:K1115 M1115:U1115">
    <cfRule type="expression" dxfId="2302" priority="49308">
      <formula>$B1115="Liberado"</formula>
    </cfRule>
    <cfRule type="expression" dxfId="2301" priority="49309">
      <formula>$B1115="Descargado"</formula>
    </cfRule>
    <cfRule type="expression" dxfId="2295" priority="49315">
      <formula>$B1115="Arribado"</formula>
    </cfRule>
    <cfRule type="expression" dxfId="2298" priority="49312">
      <formula>$B1115="Cancelado"</formula>
    </cfRule>
    <cfRule type="expression" dxfId="2296" priority="49314">
      <formula>$B1115="Solicitado"</formula>
    </cfRule>
    <cfRule type="expression" dxfId="2" priority="49313">
      <formula>$B1115="Confirmado"</formula>
    </cfRule>
    <cfRule type="expression" dxfId="2299" priority="49311">
      <formula>$B1115="Cargado"</formula>
    </cfRule>
    <cfRule type="expression" dxfId="2300" priority="49310">
      <formula>$B1115="Frontera"</formula>
    </cfRule>
  </conditionalFormatting>
  <conditionalFormatting sqref="J1116:K1116 M1116:U1116">
    <cfRule type="expression" dxfId="2301" priority="49165">
      <formula>$B1116="Descargado"</formula>
    </cfRule>
    <cfRule type="expression" dxfId="2295" priority="49171">
      <formula>$B1116="Arribado"</formula>
    </cfRule>
    <cfRule type="expression" dxfId="2296" priority="49170">
      <formula>$B1116="Solicitado"</formula>
    </cfRule>
    <cfRule type="expression" dxfId="2" priority="49169">
      <formula>$B1116="Confirmado"</formula>
    </cfRule>
    <cfRule type="expression" dxfId="2298" priority="49168">
      <formula>$B1116="Cancelado"</formula>
    </cfRule>
    <cfRule type="expression" dxfId="2299" priority="49167">
      <formula>$B1116="Cargado"</formula>
    </cfRule>
    <cfRule type="expression" dxfId="2300" priority="49166">
      <formula>$B1116="Frontera"</formula>
    </cfRule>
    <cfRule type="expression" dxfId="2302" priority="49164">
      <formula>$B1116="Liberado"</formula>
    </cfRule>
  </conditionalFormatting>
  <conditionalFormatting sqref="J1117:K1117 M1117:U1117">
    <cfRule type="expression" dxfId="2301" priority="49021">
      <formula>$B1117="Descargado"</formula>
    </cfRule>
    <cfRule type="expression" dxfId="2302" priority="49020">
      <formula>$B1117="Liberado"</formula>
    </cfRule>
    <cfRule type="expression" dxfId="2295" priority="49027">
      <formula>$B1117="Arribado"</formula>
    </cfRule>
    <cfRule type="expression" dxfId="2300" priority="49022">
      <formula>$B1117="Frontera"</formula>
    </cfRule>
    <cfRule type="expression" dxfId="2299" priority="49023">
      <formula>$B1117="Cargado"</formula>
    </cfRule>
    <cfRule type="expression" dxfId="2298" priority="49024">
      <formula>$B1117="Cancelado"</formula>
    </cfRule>
    <cfRule type="expression" dxfId="2" priority="49025">
      <formula>$B1117="Confirmado"</formula>
    </cfRule>
    <cfRule type="expression" dxfId="2296" priority="49026">
      <formula>$B1117="Solicitado"</formula>
    </cfRule>
  </conditionalFormatting>
  <conditionalFormatting sqref="J1118:K1118 M1118:U1118">
    <cfRule type="expression" dxfId="2302" priority="48444">
      <formula>$B1118="Liberado"</formula>
    </cfRule>
    <cfRule type="expression" dxfId="2301" priority="48445">
      <formula>$B1118="Descargado"</formula>
    </cfRule>
    <cfRule type="expression" dxfId="2298" priority="48448">
      <formula>$B1118="Cancelado"</formula>
    </cfRule>
    <cfRule type="expression" dxfId="2300" priority="48446">
      <formula>$B1118="Frontera"</formula>
    </cfRule>
    <cfRule type="expression" dxfId="2299" priority="48447">
      <formula>$B1118="Cargado"</formula>
    </cfRule>
    <cfRule type="expression" dxfId="2295" priority="48451">
      <formula>$B1118="Arribado"</formula>
    </cfRule>
    <cfRule type="expression" dxfId="2296" priority="48450">
      <formula>$B1118="Solicitado"</formula>
    </cfRule>
    <cfRule type="expression" dxfId="2" priority="48449">
      <formula>$B1118="Confirmado"</formula>
    </cfRule>
  </conditionalFormatting>
  <conditionalFormatting sqref="J1119:K1119 M1119:U1119">
    <cfRule type="expression" dxfId="2295" priority="48883">
      <formula>$B1119="Arribado"</formula>
    </cfRule>
    <cfRule type="expression" dxfId="2296" priority="48882">
      <formula>$B1119="Solicitado"</formula>
    </cfRule>
    <cfRule type="expression" dxfId="2" priority="48881">
      <formula>$B1119="Confirmado"</formula>
    </cfRule>
    <cfRule type="expression" dxfId="2298" priority="48880">
      <formula>$B1119="Cancelado"</formula>
    </cfRule>
    <cfRule type="expression" dxfId="2299" priority="48879">
      <formula>$B1119="Cargado"</formula>
    </cfRule>
    <cfRule type="expression" dxfId="2300" priority="48878">
      <formula>$B1119="Frontera"</formula>
    </cfRule>
    <cfRule type="expression" dxfId="2301" priority="48877">
      <formula>$B1119="Descargado"</formula>
    </cfRule>
    <cfRule type="expression" dxfId="2302" priority="48876">
      <formula>$B1119="Liberado"</formula>
    </cfRule>
  </conditionalFormatting>
  <conditionalFormatting sqref="J1120:K1120 M1120:U1120 J1122:K1124 M1122:U1124">
    <cfRule type="expression" dxfId="2" priority="48737">
      <formula>$B1120="Confirmado"</formula>
    </cfRule>
    <cfRule type="expression" dxfId="2301" priority="48733">
      <formula>$B1120="Descargado"</formula>
    </cfRule>
    <cfRule type="expression" dxfId="2295" priority="48739">
      <formula>$B1120="Arribado"</formula>
    </cfRule>
    <cfRule type="expression" dxfId="2302" priority="48732">
      <formula>$B1120="Liberado"</formula>
    </cfRule>
    <cfRule type="expression" dxfId="2300" priority="48734">
      <formula>$B1120="Frontera"</formula>
    </cfRule>
    <cfRule type="expression" dxfId="2299" priority="48735">
      <formula>$B1120="Cargado"</formula>
    </cfRule>
    <cfRule type="expression" dxfId="2296" priority="48738">
      <formula>$B1120="Solicitado"</formula>
    </cfRule>
    <cfRule type="expression" dxfId="2298" priority="48736">
      <formula>$B1120="Cancelado"</formula>
    </cfRule>
  </conditionalFormatting>
  <conditionalFormatting sqref="J1121:K1121 M1121:U1121">
    <cfRule type="expression" dxfId="2" priority="48593">
      <formula>$B1121="Confirmado"</formula>
    </cfRule>
    <cfRule type="expression" dxfId="2302" priority="48588">
      <formula>$B1121="Liberado"</formula>
    </cfRule>
    <cfRule type="expression" dxfId="2295" priority="48595">
      <formula>$B1121="Arribado"</formula>
    </cfRule>
    <cfRule type="expression" dxfId="2296" priority="48594">
      <formula>$B1121="Solicitado"</formula>
    </cfRule>
    <cfRule type="expression" dxfId="2298" priority="48592">
      <formula>$B1121="Cancelado"</formula>
    </cfRule>
    <cfRule type="expression" dxfId="2299" priority="48591">
      <formula>$B1121="Cargado"</formula>
    </cfRule>
    <cfRule type="expression" dxfId="2300" priority="48590">
      <formula>$B1121="Frontera"</formula>
    </cfRule>
    <cfRule type="expression" dxfId="2301" priority="48589">
      <formula>$B1121="Descargado"</formula>
    </cfRule>
  </conditionalFormatting>
  <conditionalFormatting sqref="J1134:K1134 M1134:U1134">
    <cfRule type="expression" dxfId="2296" priority="47874">
      <formula>$B1134="Solicitado"</formula>
    </cfRule>
    <cfRule type="expression" dxfId="2302" priority="47868">
      <formula>$B1134="Liberado"</formula>
    </cfRule>
    <cfRule type="expression" dxfId="2295" priority="47875">
      <formula>$B1134="Arribado"</formula>
    </cfRule>
    <cfRule type="expression" dxfId="2300" priority="47870">
      <formula>$B1134="Frontera"</formula>
    </cfRule>
    <cfRule type="expression" dxfId="2298" priority="47872">
      <formula>$B1134="Cancelado"</formula>
    </cfRule>
    <cfRule type="expression" dxfId="2299" priority="47871">
      <formula>$B1134="Cargado"</formula>
    </cfRule>
    <cfRule type="expression" dxfId="2301" priority="47869">
      <formula>$B1134="Descargado"</formula>
    </cfRule>
    <cfRule type="expression" dxfId="2" priority="47873">
      <formula>$B1134="Confirmado"</formula>
    </cfRule>
  </conditionalFormatting>
  <conditionalFormatting sqref="J1135:K1135 M1135:U1135">
    <cfRule type="expression" dxfId="2301" priority="47725">
      <formula>$B1135="Descargado"</formula>
    </cfRule>
    <cfRule type="expression" dxfId="2302" priority="47724">
      <formula>$B1135="Liberado"</formula>
    </cfRule>
    <cfRule type="expression" dxfId="2299" priority="47727">
      <formula>$B1135="Cargado"</formula>
    </cfRule>
    <cfRule type="expression" dxfId="2" priority="47729">
      <formula>$B1135="Confirmado"</formula>
    </cfRule>
    <cfRule type="expression" dxfId="2296" priority="47730">
      <formula>$B1135="Solicitado"</formula>
    </cfRule>
    <cfRule type="expression" dxfId="2295" priority="47731">
      <formula>$B1135="Arribado"</formula>
    </cfRule>
    <cfRule type="expression" dxfId="2298" priority="47728">
      <formula>$B1135="Cancelado"</formula>
    </cfRule>
    <cfRule type="expression" dxfId="2300" priority="47726">
      <formula>$B1135="Frontera"</formula>
    </cfRule>
  </conditionalFormatting>
  <conditionalFormatting sqref="J1136:K1139 M1136:U1139 M1151:U1151 J1151:K1151">
    <cfRule type="expression" dxfId="2302" priority="47580">
      <formula>$B1136="Liberado"</formula>
    </cfRule>
    <cfRule type="expression" dxfId="2299" priority="47583">
      <formula>$B1136="Cargado"</formula>
    </cfRule>
    <cfRule type="expression" dxfId="2298" priority="47584">
      <formula>$B1136="Cancelado"</formula>
    </cfRule>
    <cfRule type="expression" dxfId="2301" priority="47581">
      <formula>$B1136="Descargado"</formula>
    </cfRule>
    <cfRule type="expression" dxfId="2300" priority="47582">
      <formula>$B1136="Frontera"</formula>
    </cfRule>
    <cfRule type="expression" dxfId="2" priority="47585">
      <formula>$B1136="Confirmado"</formula>
    </cfRule>
    <cfRule type="expression" dxfId="2295" priority="47587">
      <formula>$B1136="Arribado"</formula>
    </cfRule>
    <cfRule type="expression" dxfId="2296" priority="47586">
      <formula>$B1136="Solicitado"</formula>
    </cfRule>
  </conditionalFormatting>
  <conditionalFormatting sqref="J1152:K1152 M1152:U1152">
    <cfRule type="expression" dxfId="2299" priority="46543">
      <formula>$B1152="Cargado"</formula>
    </cfRule>
    <cfRule type="expression" dxfId="2298" priority="46544">
      <formula>$B1152="Cancelado"</formula>
    </cfRule>
    <cfRule type="expression" dxfId="2300" priority="46542">
      <formula>$B1152="Frontera"</formula>
    </cfRule>
    <cfRule type="expression" dxfId="2301" priority="46541">
      <formula>$B1152="Descargado"</formula>
    </cfRule>
    <cfRule type="expression" dxfId="2" priority="46545">
      <formula>$B1152="Confirmado"</formula>
    </cfRule>
    <cfRule type="expression" dxfId="2296" priority="46546">
      <formula>$B1152="Solicitado"</formula>
    </cfRule>
    <cfRule type="expression" dxfId="2295" priority="46547">
      <formula>$B1152="Arribado"</formula>
    </cfRule>
    <cfRule type="expression" dxfId="2302" priority="46540">
      <formula>$B1152="Liberado"</formula>
    </cfRule>
  </conditionalFormatting>
  <conditionalFormatting sqref="J1153:K1156 M1153:U1155 M1156:P1156 T1156:U1156">
    <cfRule type="expression" dxfId="2299" priority="46399">
      <formula>$B1153="Cargado"</formula>
    </cfRule>
    <cfRule type="expression" dxfId="2300" priority="46398">
      <formula>$B1153="Frontera"</formula>
    </cfRule>
    <cfRule type="expression" dxfId="2295" priority="46403">
      <formula>$B1153="Arribado"</formula>
    </cfRule>
    <cfRule type="expression" dxfId="2302" priority="46396">
      <formula>$B1153="Liberado"</formula>
    </cfRule>
    <cfRule type="expression" dxfId="2301" priority="46397">
      <formula>$B1153="Descargado"</formula>
    </cfRule>
    <cfRule type="expression" dxfId="2298" priority="46400">
      <formula>$B1153="Cancelado"</formula>
    </cfRule>
    <cfRule type="expression" dxfId="2" priority="46401">
      <formula>$B1153="Confirmado"</formula>
    </cfRule>
    <cfRule type="expression" dxfId="2296" priority="46402">
      <formula>$B1153="Solicitado"</formula>
    </cfRule>
  </conditionalFormatting>
  <conditionalFormatting sqref="J1157:K1157 M1157:U1157">
    <cfRule type="expression" dxfId="2299" priority="46255">
      <formula>$B1157="Cargado"</formula>
    </cfRule>
    <cfRule type="expression" dxfId="2" priority="46257">
      <formula>$B1157="Confirmado"</formula>
    </cfRule>
    <cfRule type="expression" dxfId="2302" priority="46252">
      <formula>$B1157="Liberado"</formula>
    </cfRule>
    <cfRule type="expression" dxfId="2296" priority="46258">
      <formula>$B1157="Solicitado"</formula>
    </cfRule>
    <cfRule type="expression" dxfId="2300" priority="46254">
      <formula>$B1157="Frontera"</formula>
    </cfRule>
    <cfRule type="expression" dxfId="2295" priority="46259">
      <formula>$B1157="Arribado"</formula>
    </cfRule>
    <cfRule type="expression" dxfId="2298" priority="46256">
      <formula>$B1157="Cancelado"</formula>
    </cfRule>
    <cfRule type="expression" dxfId="2301" priority="46253">
      <formula>$B1157="Descargado"</formula>
    </cfRule>
  </conditionalFormatting>
  <conditionalFormatting sqref="J1158:K1158 M1158:U1158">
    <cfRule type="expression" dxfId="2296" priority="45970">
      <formula>$B1158="Solicitado"</formula>
    </cfRule>
    <cfRule type="expression" dxfId="2302" priority="45964">
      <formula>$B1158="Liberado"</formula>
    </cfRule>
    <cfRule type="expression" dxfId="2" priority="45969">
      <formula>$B1158="Confirmado"</formula>
    </cfRule>
    <cfRule type="expression" dxfId="2299" priority="45967">
      <formula>$B1158="Cargado"</formula>
    </cfRule>
    <cfRule type="expression" dxfId="2300" priority="45966">
      <formula>$B1158="Frontera"</formula>
    </cfRule>
    <cfRule type="expression" dxfId="2295" priority="45971">
      <formula>$B1158="Arribado"</formula>
    </cfRule>
    <cfRule type="expression" dxfId="2301" priority="45965">
      <formula>$B1158="Descargado"</formula>
    </cfRule>
    <cfRule type="expression" dxfId="2298" priority="45968">
      <formula>$B1158="Cancelado"</formula>
    </cfRule>
  </conditionalFormatting>
  <conditionalFormatting sqref="J1160:K1160 M1160:U1160">
    <cfRule type="expression" dxfId="2299" priority="45535">
      <formula>$B1160="Cargado"</formula>
    </cfRule>
    <cfRule type="expression" dxfId="2300" priority="45534">
      <formula>$B1160="Frontera"</formula>
    </cfRule>
    <cfRule type="expression" dxfId="2298" priority="45536">
      <formula>$B1160="Cancelado"</formula>
    </cfRule>
    <cfRule type="expression" dxfId="2" priority="45537">
      <formula>$B1160="Confirmado"</formula>
    </cfRule>
    <cfRule type="expression" dxfId="2296" priority="45538">
      <formula>$B1160="Solicitado"</formula>
    </cfRule>
    <cfRule type="expression" dxfId="2295" priority="45539">
      <formula>$B1160="Arribado"</formula>
    </cfRule>
    <cfRule type="expression" dxfId="2301" priority="45533">
      <formula>$B1160="Descargado"</formula>
    </cfRule>
    <cfRule type="expression" dxfId="2302" priority="45532">
      <formula>$B1160="Liberado"</formula>
    </cfRule>
  </conditionalFormatting>
  <conditionalFormatting sqref="J1162:K1162 M1162:U1162">
    <cfRule type="expression" dxfId="2301" priority="45245">
      <formula>$B1162="Descargado"</formula>
    </cfRule>
    <cfRule type="expression" dxfId="2298" priority="45248">
      <formula>$B1162="Cancelado"</formula>
    </cfRule>
    <cfRule type="expression" dxfId="2299" priority="45247">
      <formula>$B1162="Cargado"</formula>
    </cfRule>
    <cfRule type="expression" dxfId="2300" priority="45246">
      <formula>$B1162="Frontera"</formula>
    </cfRule>
    <cfRule type="expression" dxfId="2302" priority="45244">
      <formula>$B1162="Liberado"</formula>
    </cfRule>
    <cfRule type="expression" dxfId="2" priority="45249">
      <formula>$B1162="Confirmado"</formula>
    </cfRule>
    <cfRule type="expression" dxfId="2295" priority="45251">
      <formula>$B1162="Arribado"</formula>
    </cfRule>
    <cfRule type="expression" dxfId="2296" priority="45250">
      <formula>$B1162="Solicitado"</formula>
    </cfRule>
  </conditionalFormatting>
  <conditionalFormatting sqref="J1164:K1164 M1164:U1164">
    <cfRule type="expression" dxfId="2301" priority="44957">
      <formula>$B1164="Descargado"</formula>
    </cfRule>
    <cfRule type="expression" dxfId="2298" priority="44960">
      <formula>$B1164="Cancelado"</formula>
    </cfRule>
    <cfRule type="expression" dxfId="2299" priority="44959">
      <formula>$B1164="Cargado"</formula>
    </cfRule>
    <cfRule type="expression" dxfId="2302" priority="44956">
      <formula>$B1164="Liberado"</formula>
    </cfRule>
    <cfRule type="expression" dxfId="2300" priority="44958">
      <formula>$B1164="Frontera"</formula>
    </cfRule>
    <cfRule type="expression" dxfId="2295" priority="44963">
      <formula>$B1164="Arribado"</formula>
    </cfRule>
    <cfRule type="expression" dxfId="2296" priority="44962">
      <formula>$B1164="Solicitado"</formula>
    </cfRule>
    <cfRule type="expression" dxfId="2" priority="44961">
      <formula>$B1164="Confirmado"</formula>
    </cfRule>
  </conditionalFormatting>
  <conditionalFormatting sqref="J1166:K1166 M1166:U1166">
    <cfRule type="expression" dxfId="2296" priority="44674">
      <formula>$B1166="Solicitado"</formula>
    </cfRule>
    <cfRule type="expression" dxfId="2301" priority="44669">
      <formula>$B1166="Descargado"</formula>
    </cfRule>
    <cfRule type="expression" dxfId="2295" priority="44675">
      <formula>$B1166="Arribado"</formula>
    </cfRule>
    <cfRule type="expression" dxfId="2298" priority="44672">
      <formula>$B1166="Cancelado"</formula>
    </cfRule>
    <cfRule type="expression" dxfId="2299" priority="44671">
      <formula>$B1166="Cargado"</formula>
    </cfRule>
    <cfRule type="expression" dxfId="2300" priority="44670">
      <formula>$B1166="Frontera"</formula>
    </cfRule>
    <cfRule type="expression" dxfId="2" priority="44673">
      <formula>$B1166="Confirmado"</formula>
    </cfRule>
    <cfRule type="expression" dxfId="2302" priority="44668">
      <formula>$B1166="Liberado"</formula>
    </cfRule>
  </conditionalFormatting>
  <conditionalFormatting sqref="J1168:K1168 M1168:P1168 T1168:U1168">
    <cfRule type="expression" dxfId="2295" priority="44387">
      <formula>$B1168="Arribado"</formula>
    </cfRule>
    <cfRule type="expression" dxfId="2296" priority="44386">
      <formula>$B1168="Solicitado"</formula>
    </cfRule>
    <cfRule type="expression" dxfId="2302" priority="44380">
      <formula>$B1168="Liberado"</formula>
    </cfRule>
    <cfRule type="expression" dxfId="2301" priority="44381">
      <formula>$B1168="Descargado"</formula>
    </cfRule>
    <cfRule type="expression" dxfId="2" priority="44385">
      <formula>$B1168="Confirmado"</formula>
    </cfRule>
    <cfRule type="expression" dxfId="2298" priority="44384">
      <formula>$B1168="Cancelado"</formula>
    </cfRule>
    <cfRule type="expression" dxfId="2299" priority="44383">
      <formula>$B1168="Cargado"</formula>
    </cfRule>
    <cfRule type="expression" dxfId="2300" priority="44382">
      <formula>$B1168="Frontera"</formula>
    </cfRule>
  </conditionalFormatting>
  <conditionalFormatting sqref="J1170:K1170 M1170:U1170">
    <cfRule type="expression" dxfId="2301" priority="44093">
      <formula>$B1170="Descargado"</formula>
    </cfRule>
    <cfRule type="expression" dxfId="2298" priority="44096">
      <formula>$B1170="Cancelado"</formula>
    </cfRule>
    <cfRule type="expression" dxfId="2296" priority="44098">
      <formula>$B1170="Solicitado"</formula>
    </cfRule>
    <cfRule type="expression" dxfId="2295" priority="44099">
      <formula>$B1170="Arribado"</formula>
    </cfRule>
    <cfRule type="expression" dxfId="2" priority="44097">
      <formula>$B1170="Confirmado"</formula>
    </cfRule>
    <cfRule type="expression" dxfId="2300" priority="44094">
      <formula>$B1170="Frontera"</formula>
    </cfRule>
    <cfRule type="expression" dxfId="2302" priority="44092">
      <formula>$B1170="Liberado"</formula>
    </cfRule>
    <cfRule type="expression" dxfId="2299" priority="44095">
      <formula>$B1170="Cargado"</formula>
    </cfRule>
  </conditionalFormatting>
  <conditionalFormatting sqref="J1171:K1171 M1171:U1171">
    <cfRule type="expression" dxfId="2299" priority="43951">
      <formula>$B1171="Cargado"</formula>
    </cfRule>
    <cfRule type="expression" dxfId="2295" priority="43955">
      <formula>$B1171="Arribado"</formula>
    </cfRule>
    <cfRule type="expression" dxfId="2298" priority="43952">
      <formula>$B1171="Cancelado"</formula>
    </cfRule>
    <cfRule type="expression" dxfId="2" priority="43953">
      <formula>$B1171="Confirmado"</formula>
    </cfRule>
    <cfRule type="expression" dxfId="2296" priority="43954">
      <formula>$B1171="Solicitado"</formula>
    </cfRule>
    <cfRule type="expression" dxfId="2302" priority="43948">
      <formula>$B1171="Liberado"</formula>
    </cfRule>
    <cfRule type="expression" dxfId="2301" priority="43949">
      <formula>$B1171="Descargado"</formula>
    </cfRule>
    <cfRule type="expression" dxfId="2300" priority="43950">
      <formula>$B1171="Frontera"</formula>
    </cfRule>
  </conditionalFormatting>
  <conditionalFormatting sqref="J1173:K1176 M1173:U1176">
    <cfRule type="expression" dxfId="2300" priority="43510">
      <formula>$B1173="Frontera"</formula>
    </cfRule>
    <cfRule type="expression" dxfId="2302" priority="43508">
      <formula>$B1173="Liberado"</formula>
    </cfRule>
    <cfRule type="expression" dxfId="2301" priority="43509">
      <formula>$B1173="Descargado"</formula>
    </cfRule>
    <cfRule type="expression" dxfId="2299" priority="43511">
      <formula>$B1173="Cargado"</formula>
    </cfRule>
    <cfRule type="expression" dxfId="2298" priority="43512">
      <formula>$B1173="Cancelado"</formula>
    </cfRule>
    <cfRule type="expression" dxfId="2" priority="43513">
      <formula>$B1173="Confirmado"</formula>
    </cfRule>
    <cfRule type="expression" dxfId="2296" priority="43514">
      <formula>$B1173="Solicitado"</formula>
    </cfRule>
    <cfRule type="expression" dxfId="2295" priority="43515">
      <formula>$B1173="Arribado"</formula>
    </cfRule>
  </conditionalFormatting>
  <conditionalFormatting sqref="J1177:K1177 M1177:U1177">
    <cfRule type="expression" dxfId="2295" priority="43371">
      <formula>$B1177="Arribado"</formula>
    </cfRule>
    <cfRule type="expression" dxfId="2296" priority="43370">
      <formula>$B1177="Solicitado"</formula>
    </cfRule>
    <cfRule type="expression" dxfId="2" priority="43369">
      <formula>$B1177="Confirmado"</formula>
    </cfRule>
    <cfRule type="expression" dxfId="2300" priority="43366">
      <formula>$B1177="Frontera"</formula>
    </cfRule>
    <cfRule type="expression" dxfId="2298" priority="43368">
      <formula>$B1177="Cancelado"</formula>
    </cfRule>
    <cfRule type="expression" dxfId="2301" priority="43365">
      <formula>$B1177="Descargado"</formula>
    </cfRule>
    <cfRule type="expression" dxfId="2302" priority="43364">
      <formula>$B1177="Liberado"</formula>
    </cfRule>
    <cfRule type="expression" dxfId="2299" priority="43367">
      <formula>$B1177="Cargado"</formula>
    </cfRule>
  </conditionalFormatting>
  <conditionalFormatting sqref="J1179:K1179 M1179:U1179">
    <cfRule type="expression" dxfId="2302" priority="43060">
      <formula>$B1179="Liberado"</formula>
    </cfRule>
    <cfRule type="expression" dxfId="2300" priority="43062">
      <formula>$B1179="Frontera"</formula>
    </cfRule>
    <cfRule type="expression" dxfId="2299" priority="43063">
      <formula>$B1179="Cargado"</formula>
    </cfRule>
    <cfRule type="expression" dxfId="2298" priority="43064">
      <formula>$B1179="Cancelado"</formula>
    </cfRule>
    <cfRule type="expression" dxfId="2295" priority="43067">
      <formula>$B1179="Arribado"</formula>
    </cfRule>
    <cfRule type="expression" dxfId="2296" priority="43066">
      <formula>$B1179="Solicitado"</formula>
    </cfRule>
    <cfRule type="expression" dxfId="2" priority="43065">
      <formula>$B1179="Confirmado"</formula>
    </cfRule>
    <cfRule type="expression" dxfId="2301" priority="43061">
      <formula>$B1179="Descargado"</formula>
    </cfRule>
  </conditionalFormatting>
  <conditionalFormatting sqref="J1180:K1180 M1180:U1180">
    <cfRule type="expression" dxfId="2295" priority="42939">
      <formula>$B1180="Arribado"</formula>
    </cfRule>
    <cfRule type="expression" dxfId="2300" priority="42934">
      <formula>$B1180="Frontera"</formula>
    </cfRule>
    <cfRule type="expression" dxfId="2299" priority="42935">
      <formula>$B1180="Cargado"</formula>
    </cfRule>
    <cfRule type="expression" dxfId="2302" priority="42932">
      <formula>$B1180="Liberado"</formula>
    </cfRule>
    <cfRule type="expression" dxfId="2301" priority="42933">
      <formula>$B1180="Descargado"</formula>
    </cfRule>
    <cfRule type="expression" dxfId="2296" priority="42938">
      <formula>$B1180="Solicitado"</formula>
    </cfRule>
    <cfRule type="expression" dxfId="2" priority="42937">
      <formula>$B1180="Confirmado"</formula>
    </cfRule>
    <cfRule type="expression" dxfId="2298" priority="42936">
      <formula>$B1180="Cancelado"</formula>
    </cfRule>
  </conditionalFormatting>
  <conditionalFormatting sqref="J1181:K1181 M1181:U1181">
    <cfRule type="expression" dxfId="2302" priority="42796">
      <formula>$B1181="Liberado"</formula>
    </cfRule>
    <cfRule type="expression" dxfId="2295" priority="42803">
      <formula>$B1181="Arribado"</formula>
    </cfRule>
    <cfRule type="expression" dxfId="2300" priority="42798">
      <formula>$B1181="Frontera"</formula>
    </cfRule>
    <cfRule type="expression" dxfId="2301" priority="42797">
      <formula>$B1181="Descargado"</formula>
    </cfRule>
    <cfRule type="expression" dxfId="2299" priority="42799">
      <formula>$B1181="Cargado"</formula>
    </cfRule>
    <cfRule type="expression" dxfId="2298" priority="42800">
      <formula>$B1181="Cancelado"</formula>
    </cfRule>
    <cfRule type="expression" dxfId="2296" priority="42802">
      <formula>$B1181="Solicitado"</formula>
    </cfRule>
    <cfRule type="expression" dxfId="2" priority="42801">
      <formula>$B1181="Confirmado"</formula>
    </cfRule>
  </conditionalFormatting>
  <conditionalFormatting sqref="J1188:K1188 M1188:U1188">
    <cfRule type="expression" dxfId="2299" priority="42303">
      <formula>$B1188="Cargado"</formula>
    </cfRule>
    <cfRule type="expression" dxfId="2298" priority="42304">
      <formula>$B1188="Cancelado"</formula>
    </cfRule>
    <cfRule type="expression" dxfId="2302" priority="42300">
      <formula>$B1188="Liberado"</formula>
    </cfRule>
    <cfRule type="expression" dxfId="2301" priority="42301">
      <formula>$B1188="Descargado"</formula>
    </cfRule>
    <cfRule type="expression" dxfId="2295" priority="42307">
      <formula>$B1188="Arribado"</formula>
    </cfRule>
    <cfRule type="expression" dxfId="2296" priority="42306">
      <formula>$B1188="Solicitado"</formula>
    </cfRule>
    <cfRule type="expression" dxfId="2300" priority="42302">
      <formula>$B1188="Frontera"</formula>
    </cfRule>
    <cfRule type="expression" dxfId="2" priority="42305">
      <formula>$B1188="Confirmado"</formula>
    </cfRule>
  </conditionalFormatting>
  <conditionalFormatting sqref="J1189:K1189 M1189:U1189">
    <cfRule type="expression" dxfId="2300" priority="42174">
      <formula>$B1189="Frontera"</formula>
    </cfRule>
    <cfRule type="expression" dxfId="2298" priority="42176">
      <formula>$B1189="Cancelado"</formula>
    </cfRule>
    <cfRule type="expression" dxfId="2" priority="42177">
      <formula>$B1189="Confirmado"</formula>
    </cfRule>
    <cfRule type="expression" dxfId="2299" priority="42175">
      <formula>$B1189="Cargado"</formula>
    </cfRule>
    <cfRule type="expression" dxfId="2296" priority="42178">
      <formula>$B1189="Solicitado"</formula>
    </cfRule>
    <cfRule type="expression" dxfId="2295" priority="42179">
      <formula>$B1189="Arribado"</formula>
    </cfRule>
    <cfRule type="expression" dxfId="2302" priority="42172">
      <formula>$B1189="Liberado"</formula>
    </cfRule>
    <cfRule type="expression" dxfId="2301" priority="42173">
      <formula>$B1189="Descargado"</formula>
    </cfRule>
  </conditionalFormatting>
  <conditionalFormatting sqref="J1190:K1190 M1190:U1190">
    <cfRule type="expression" dxfId="2296" priority="42050">
      <formula>$B1190="Solicitado"</formula>
    </cfRule>
    <cfRule type="expression" dxfId="2301" priority="42045">
      <formula>$B1190="Descargado"</formula>
    </cfRule>
    <cfRule type="expression" dxfId="2302" priority="42044">
      <formula>$B1190="Liberado"</formula>
    </cfRule>
    <cfRule type="expression" dxfId="2295" priority="42051">
      <formula>$B1190="Arribado"</formula>
    </cfRule>
    <cfRule type="expression" dxfId="2" priority="42049">
      <formula>$B1190="Confirmado"</formula>
    </cfRule>
    <cfRule type="expression" dxfId="2299" priority="42047">
      <formula>$B1190="Cargado"</formula>
    </cfRule>
    <cfRule type="expression" dxfId="2300" priority="42046">
      <formula>$B1190="Frontera"</formula>
    </cfRule>
    <cfRule type="expression" dxfId="2298" priority="42048">
      <formula>$B1190="Cancelado"</formula>
    </cfRule>
  </conditionalFormatting>
  <conditionalFormatting sqref="J1194:K1199 M1194:U1199">
    <cfRule type="expression" dxfId="2299" priority="41391">
      <formula>$B1194="Cargado"</formula>
    </cfRule>
    <cfRule type="expression" dxfId="2301" priority="41389">
      <formula>$B1194="Descargado"</formula>
    </cfRule>
    <cfRule type="expression" dxfId="2302" priority="41388">
      <formula>$B1194="Liberado"</formula>
    </cfRule>
    <cfRule type="expression" dxfId="2298" priority="41392">
      <formula>$B1194="Cancelado"</formula>
    </cfRule>
    <cfRule type="expression" dxfId="2" priority="41393">
      <formula>$B1194="Confirmado"</formula>
    </cfRule>
    <cfRule type="expression" dxfId="2296" priority="41394">
      <formula>$B1194="Solicitado"</formula>
    </cfRule>
    <cfRule type="expression" dxfId="2295" priority="41395">
      <formula>$B1194="Arribado"</formula>
    </cfRule>
    <cfRule type="expression" dxfId="2300" priority="41390">
      <formula>$B1194="Frontera"</formula>
    </cfRule>
  </conditionalFormatting>
  <conditionalFormatting sqref="J1200:K1200 M1200:U1200">
    <cfRule type="expression" dxfId="2300" priority="41230">
      <formula>$B1200="Frontera"</formula>
    </cfRule>
    <cfRule type="expression" dxfId="2301" priority="41229">
      <formula>$B1200="Descargado"</formula>
    </cfRule>
    <cfRule type="expression" dxfId="2299" priority="41231">
      <formula>$B1200="Cargado"</formula>
    </cfRule>
    <cfRule type="expression" dxfId="2298" priority="41232">
      <formula>$B1200="Cancelado"</formula>
    </cfRule>
    <cfRule type="expression" dxfId="2" priority="41233">
      <formula>$B1200="Confirmado"</formula>
    </cfRule>
    <cfRule type="expression" dxfId="2296" priority="41234">
      <formula>$B1200="Solicitado"</formula>
    </cfRule>
    <cfRule type="expression" dxfId="2295" priority="41235">
      <formula>$B1200="Arribado"</formula>
    </cfRule>
    <cfRule type="expression" dxfId="2302" priority="41228">
      <formula>$B1200="Liberado"</formula>
    </cfRule>
  </conditionalFormatting>
  <conditionalFormatting sqref="J1201:K1201 M1201:U1201">
    <cfRule type="expression" dxfId="2298" priority="40752">
      <formula>$B1201="Cancelado"</formula>
    </cfRule>
    <cfRule type="expression" dxfId="2299" priority="40751">
      <formula>$B1201="Cargado"</formula>
    </cfRule>
    <cfRule type="expression" dxfId="2301" priority="40749">
      <formula>$B1201="Descargado"</formula>
    </cfRule>
    <cfRule type="expression" dxfId="2300" priority="40750">
      <formula>$B1201="Frontera"</formula>
    </cfRule>
    <cfRule type="expression" dxfId="2296" priority="40754">
      <formula>$B1201="Solicitado"</formula>
    </cfRule>
    <cfRule type="expression" dxfId="2295" priority="40755">
      <formula>$B1201="Arribado"</formula>
    </cfRule>
    <cfRule type="expression" dxfId="2302" priority="40748">
      <formula>$B1201="Liberado"</formula>
    </cfRule>
    <cfRule type="expression" dxfId="2" priority="40753">
      <formula>$B1201="Confirmado"</formula>
    </cfRule>
  </conditionalFormatting>
  <conditionalFormatting sqref="J1203:K1203 M1203:P1203 T1203:U1203">
    <cfRule type="expression" dxfId="2295" priority="39795">
      <formula>$B1203="Arribado"</formula>
    </cfRule>
    <cfRule type="expression" dxfId="2300" priority="39790">
      <formula>$B1203="Frontera"</formula>
    </cfRule>
    <cfRule type="expression" dxfId="2296" priority="39794">
      <formula>$B1203="Solicitado"</formula>
    </cfRule>
    <cfRule type="expression" dxfId="2" priority="39793">
      <formula>$B1203="Confirmado"</formula>
    </cfRule>
    <cfRule type="expression" dxfId="2298" priority="39792">
      <formula>$B1203="Cancelado"</formula>
    </cfRule>
    <cfRule type="expression" dxfId="2299" priority="39791">
      <formula>$B1203="Cargado"</formula>
    </cfRule>
    <cfRule type="expression" dxfId="2302" priority="39788">
      <formula>$B1203="Liberado"</formula>
    </cfRule>
    <cfRule type="expression" dxfId="2301" priority="39789">
      <formula>$B1203="Descargado"</formula>
    </cfRule>
  </conditionalFormatting>
  <conditionalFormatting sqref="J1206:K1206 M1206:U1206">
    <cfRule type="expression" dxfId="2301" priority="39933">
      <formula>$B1206="Descargado"</formula>
    </cfRule>
    <cfRule type="expression" dxfId="2302" priority="39932">
      <formula>$B1206="Liberado"</formula>
    </cfRule>
    <cfRule type="expression" dxfId="2299" priority="39935">
      <formula>$B1206="Cargado"</formula>
    </cfRule>
    <cfRule type="expression" dxfId="2300" priority="39934">
      <formula>$B1206="Frontera"</formula>
    </cfRule>
    <cfRule type="expression" dxfId="2298" priority="39936">
      <formula>$B1206="Cancelado"</formula>
    </cfRule>
    <cfRule type="expression" dxfId="2295" priority="39939">
      <formula>$B1206="Arribado"</formula>
    </cfRule>
    <cfRule type="expression" dxfId="2" priority="39937">
      <formula>$B1206="Confirmado"</formula>
    </cfRule>
    <cfRule type="expression" dxfId="2296" priority="39938">
      <formula>$B1206="Solicitado"</formula>
    </cfRule>
  </conditionalFormatting>
  <conditionalFormatting sqref="J1207:K1207 M1207:U1207 M1213:U1214 J1213:K1214 M1209:U1209 J1209:K1209 J1211:K1211 M1211:U1211 J1225:K1225 M1225:U1225">
    <cfRule type="expression" dxfId="2298" priority="40416">
      <formula>$B1207="Cancelado"</formula>
    </cfRule>
    <cfRule type="expression" dxfId="2299" priority="40415">
      <formula>$B1207="Cargado"</formula>
    </cfRule>
    <cfRule type="expression" dxfId="2300" priority="40414">
      <formula>$B1207="Frontera"</formula>
    </cfRule>
    <cfRule type="expression" dxfId="2301" priority="40413">
      <formula>$B1207="Descargado"</formula>
    </cfRule>
    <cfRule type="expression" dxfId="2302" priority="40412">
      <formula>$B1207="Liberado"</formula>
    </cfRule>
    <cfRule type="expression" dxfId="2295" priority="40419">
      <formula>$B1207="Arribado"</formula>
    </cfRule>
    <cfRule type="expression" dxfId="2296" priority="40418">
      <formula>$B1207="Solicitado"</formula>
    </cfRule>
    <cfRule type="expression" dxfId="2" priority="40417">
      <formula>$B1207="Confirmado"</formula>
    </cfRule>
  </conditionalFormatting>
  <conditionalFormatting sqref="J1212:K1212 M1212:U1212">
    <cfRule type="expression" dxfId="2301" priority="40253">
      <formula>$B1212="Descargado"</formula>
    </cfRule>
    <cfRule type="expression" dxfId="2300" priority="40254">
      <formula>$B1212="Frontera"</formula>
    </cfRule>
    <cfRule type="expression" dxfId="2295" priority="40259">
      <formula>$B1212="Arribado"</formula>
    </cfRule>
    <cfRule type="expression" dxfId="2298" priority="40256">
      <formula>$B1212="Cancelado"</formula>
    </cfRule>
    <cfRule type="expression" dxfId="2" priority="40257">
      <formula>$B1212="Confirmado"</formula>
    </cfRule>
    <cfRule type="expression" dxfId="2296" priority="40258">
      <formula>$B1212="Solicitado"</formula>
    </cfRule>
    <cfRule type="expression" dxfId="2302" priority="40252">
      <formula>$B1212="Liberado"</formula>
    </cfRule>
    <cfRule type="expression" dxfId="2299" priority="40255">
      <formula>$B1212="Cargado"</formula>
    </cfRule>
  </conditionalFormatting>
  <conditionalFormatting sqref="J1226:K1226 M1226:U1226">
    <cfRule type="expression" dxfId="2300" priority="53886">
      <formula>$B1226="Frontera"</formula>
    </cfRule>
    <cfRule type="expression" dxfId="2301" priority="53885">
      <formula>$B1226="Descargado"</formula>
    </cfRule>
    <cfRule type="expression" dxfId="2302" priority="53884">
      <formula>$B1226="Liberado"</formula>
    </cfRule>
    <cfRule type="expression" dxfId="2295" priority="53891">
      <formula>$B1226="Arribado"</formula>
    </cfRule>
    <cfRule type="expression" dxfId="2296" priority="53890">
      <formula>$B1226="Solicitado"</formula>
    </cfRule>
    <cfRule type="expression" dxfId="2" priority="53889">
      <formula>$B1226="Confirmado"</formula>
    </cfRule>
    <cfRule type="expression" dxfId="2298" priority="53888">
      <formula>$B1226="Cancelado"</formula>
    </cfRule>
    <cfRule type="expression" dxfId="2299" priority="53887">
      <formula>$B1226="Cargado"</formula>
    </cfRule>
  </conditionalFormatting>
  <conditionalFormatting sqref="J1962:K1962 A1962 C1962:H1962 M1962:U1962">
    <cfRule type="expression" dxfId="2301" priority="30283">
      <formula>$B1962="Descargado"</formula>
    </cfRule>
    <cfRule type="expression" dxfId="2302" priority="30282">
      <formula>$B1962="Liberado"</formula>
    </cfRule>
    <cfRule type="expression" dxfId="2299" priority="30301">
      <formula>$B1962="Cargado"</formula>
    </cfRule>
    <cfRule type="expression" dxfId="2295" priority="30305">
      <formula>$B1962="Arribado"</formula>
    </cfRule>
    <cfRule type="expression" dxfId="2296" priority="30304">
      <formula>$B1962="Solicitado"</formula>
    </cfRule>
    <cfRule type="expression" dxfId="2298" priority="30302">
      <formula>$B1962="Cancelado"</formula>
    </cfRule>
    <cfRule type="expression" dxfId="2" priority="30303">
      <formula>$B1962="Confirmado"</formula>
    </cfRule>
    <cfRule type="expression" dxfId="2302" priority="30298">
      <formula>$B1962="Liberado"</formula>
    </cfRule>
    <cfRule type="expression" dxfId="2295" priority="30289">
      <formula>$B1962="Arribado"</formula>
    </cfRule>
    <cfRule type="expression" dxfId="2296" priority="30288">
      <formula>$B1962="Solicitado"</formula>
    </cfRule>
    <cfRule type="expression" dxfId="2" priority="30287">
      <formula>$B1962="Confirmado"</formula>
    </cfRule>
    <cfRule type="expression" dxfId="2298" priority="30286">
      <formula>$B1962="Cancelado"</formula>
    </cfRule>
    <cfRule type="expression" dxfId="2300" priority="30300">
      <formula>$B1962="Frontera"</formula>
    </cfRule>
    <cfRule type="expression" dxfId="2301" priority="30299">
      <formula>$B1962="Descargado"</formula>
    </cfRule>
    <cfRule type="expression" dxfId="2299" priority="30285">
      <formula>$B1962="Cargado"</formula>
    </cfRule>
    <cfRule type="expression" dxfId="2300" priority="30284">
      <formula>$B1962="Frontera"</formula>
    </cfRule>
  </conditionalFormatting>
  <conditionalFormatting sqref="J1962:K1962 C1962:H1962 A1962 M1962:U1962">
    <cfRule type="expression" dxfId="2" priority="30311">
      <formula>$B1962="Confirmado"</formula>
    </cfRule>
    <cfRule type="expression" dxfId="2296" priority="30312">
      <formula>$B1962="Solicitado"</formula>
    </cfRule>
    <cfRule type="expression" dxfId="2295" priority="30313">
      <formula>$B1962="Arribado"</formula>
    </cfRule>
    <cfRule type="expression" dxfId="2299" priority="30309">
      <formula>$B1962="Cargado"</formula>
    </cfRule>
    <cfRule type="expression" dxfId="2301" priority="30307">
      <formula>$B1962="Descargado"</formula>
    </cfRule>
    <cfRule type="expression" dxfId="2300" priority="30308">
      <formula>$B1962="Frontera"</formula>
    </cfRule>
    <cfRule type="expression" dxfId="2298" priority="30310">
      <formula>$B1962="Cancelado"</formula>
    </cfRule>
    <cfRule type="expression" dxfId="2302" priority="30306">
      <formula>$B1962="Liberado"</formula>
    </cfRule>
  </conditionalFormatting>
  <conditionalFormatting sqref="J1963:K1963 A1963 C1963:H1963 M1963:U1963">
    <cfRule type="expression" dxfId="2299" priority="29261">
      <formula>$B1963="Cargado"</formula>
    </cfRule>
    <cfRule type="expression" dxfId="2298" priority="29262">
      <formula>$B1963="Cancelado"</formula>
    </cfRule>
    <cfRule type="expression" dxfId="2" priority="29263">
      <formula>$B1963="Confirmado"</formula>
    </cfRule>
    <cfRule type="expression" dxfId="2300" priority="29260">
      <formula>$B1963="Frontera"</formula>
    </cfRule>
    <cfRule type="expression" dxfId="2296" priority="29280">
      <formula>$B1963="Solicitado"</formula>
    </cfRule>
    <cfRule type="expression" dxfId="2" priority="29279">
      <formula>$B1963="Confirmado"</formula>
    </cfRule>
    <cfRule type="expression" dxfId="2296" priority="29264">
      <formula>$B1963="Solicitado"</formula>
    </cfRule>
    <cfRule type="expression" dxfId="2301" priority="29275">
      <formula>$B1963="Descargado"</formula>
    </cfRule>
    <cfRule type="expression" dxfId="2298" priority="29278">
      <formula>$B1963="Cancelado"</formula>
    </cfRule>
    <cfRule type="expression" dxfId="2295" priority="29265">
      <formula>$B1963="Arribado"</formula>
    </cfRule>
    <cfRule type="expression" dxfId="2302" priority="29274">
      <formula>$B1963="Liberado"</formula>
    </cfRule>
    <cfRule type="expression" dxfId="2301" priority="29259">
      <formula>$B1963="Descargado"</formula>
    </cfRule>
    <cfRule type="expression" dxfId="2300" priority="29276">
      <formula>$B1963="Frontera"</formula>
    </cfRule>
    <cfRule type="expression" dxfId="2302" priority="29258">
      <formula>$B1963="Liberado"</formula>
    </cfRule>
    <cfRule type="expression" dxfId="2299" priority="29277">
      <formula>$B1963="Cargado"</formula>
    </cfRule>
    <cfRule type="expression" dxfId="2295" priority="29281">
      <formula>$B1963="Arribado"</formula>
    </cfRule>
  </conditionalFormatting>
  <conditionalFormatting sqref="J1963:K1963 C1963:H1963 A1963 M1963:U1963">
    <cfRule type="expression" dxfId="2299" priority="29285">
      <formula>$B1963="Cargado"</formula>
    </cfRule>
    <cfRule type="expression" dxfId="2298" priority="29286">
      <formula>$B1963="Cancelado"</formula>
    </cfRule>
    <cfRule type="expression" dxfId="2" priority="29287">
      <formula>$B1963="Confirmado"</formula>
    </cfRule>
    <cfRule type="expression" dxfId="2296" priority="29288">
      <formula>$B1963="Solicitado"</formula>
    </cfRule>
    <cfRule type="expression" dxfId="2295" priority="29289">
      <formula>$B1963="Arribado"</formula>
    </cfRule>
    <cfRule type="expression" dxfId="2302" priority="29282">
      <formula>$B1963="Liberado"</formula>
    </cfRule>
    <cfRule type="expression" dxfId="2301" priority="29283">
      <formula>$B1963="Descargado"</formula>
    </cfRule>
    <cfRule type="expression" dxfId="2300" priority="29284">
      <formula>$B1963="Frontera"</formula>
    </cfRule>
  </conditionalFormatting>
  <conditionalFormatting sqref="J1964:K1975 A1964:A1975 C1964:H1975 M1964:U1975 M1978:U1978 C1978:H1978 A1978 J1978:K1978">
    <cfRule type="expression" dxfId="2302" priority="29170">
      <formula>$B1964="Liberado"</formula>
    </cfRule>
    <cfRule type="expression" dxfId="2" priority="29159">
      <formula>$B1964="Confirmado"</formula>
    </cfRule>
    <cfRule type="expression" dxfId="2301" priority="29155">
      <formula>$B1964="Descargado"</formula>
    </cfRule>
    <cfRule type="expression" dxfId="2298" priority="29174">
      <formula>$B1964="Cancelado"</formula>
    </cfRule>
    <cfRule type="expression" dxfId="2" priority="29175">
      <formula>$B1964="Confirmado"</formula>
    </cfRule>
    <cfRule type="expression" dxfId="2299" priority="29173">
      <formula>$B1964="Cargado"</formula>
    </cfRule>
    <cfRule type="expression" dxfId="2295" priority="29177">
      <formula>$B1964="Arribado"</formula>
    </cfRule>
    <cfRule type="expression" dxfId="2300" priority="29156">
      <formula>$B1964="Frontera"</formula>
    </cfRule>
    <cfRule type="expression" dxfId="2295" priority="29161">
      <formula>$B1964="Arribado"</formula>
    </cfRule>
    <cfRule type="expression" dxfId="2298" priority="29158">
      <formula>$B1964="Cancelado"</formula>
    </cfRule>
    <cfRule type="expression" dxfId="2299" priority="29157">
      <formula>$B1964="Cargado"</formula>
    </cfRule>
    <cfRule type="expression" dxfId="2296" priority="29160">
      <formula>$B1964="Solicitado"</formula>
    </cfRule>
    <cfRule type="expression" dxfId="2296" priority="29176">
      <formula>$B1964="Solicitado"</formula>
    </cfRule>
    <cfRule type="expression" dxfId="2300" priority="29172">
      <formula>$B1964="Frontera"</formula>
    </cfRule>
    <cfRule type="expression" dxfId="2301" priority="29171">
      <formula>$B1964="Descargado"</formula>
    </cfRule>
    <cfRule type="expression" dxfId="2302" priority="29154">
      <formula>$B1964="Liberado"</formula>
    </cfRule>
  </conditionalFormatting>
  <conditionalFormatting sqref="J1964:K1975 C1964:H1975 A1964:A1975 M1964:U1975 M1978:U1978 A1978 C1978:H1978 J1978:K1978">
    <cfRule type="expression" dxfId="2296" priority="29184">
      <formula>$B1964="Solicitado"</formula>
    </cfRule>
    <cfRule type="expression" dxfId="2300" priority="29180">
      <formula>$B1964="Frontera"</formula>
    </cfRule>
    <cfRule type="expression" dxfId="2301" priority="29179">
      <formula>$B1964="Descargado"</formula>
    </cfRule>
    <cfRule type="expression" dxfId="2299" priority="29181">
      <formula>$B1964="Cargado"</formula>
    </cfRule>
    <cfRule type="expression" dxfId="2295" priority="29185">
      <formula>$B1964="Arribado"</formula>
    </cfRule>
    <cfRule type="expression" dxfId="2302" priority="29178">
      <formula>$B1964="Liberado"</formula>
    </cfRule>
    <cfRule type="expression" dxfId="2298" priority="29182">
      <formula>$B1964="Cancelado"</formula>
    </cfRule>
    <cfRule type="expression" dxfId="2" priority="29183">
      <formula>$B1964="Confirmado"</formula>
    </cfRule>
  </conditionalFormatting>
  <conditionalFormatting sqref="J1976:K1976 A1976 C1976:H1976 M1976:U1976">
    <cfRule type="expression" dxfId="2298" priority="29070">
      <formula>$B1976="Cancelado"</formula>
    </cfRule>
    <cfRule type="expression" dxfId="2300" priority="29052">
      <formula>$B1976="Frontera"</formula>
    </cfRule>
    <cfRule type="expression" dxfId="2" priority="29055">
      <formula>$B1976="Confirmado"</formula>
    </cfRule>
    <cfRule type="expression" dxfId="2302" priority="29066">
      <formula>$B1976="Liberado"</formula>
    </cfRule>
    <cfRule type="expression" dxfId="2301" priority="29067">
      <formula>$B1976="Descargado"</formula>
    </cfRule>
    <cfRule type="expression" dxfId="2295" priority="29073">
      <formula>$B1976="Arribado"</formula>
    </cfRule>
    <cfRule type="expression" dxfId="2300" priority="29068">
      <formula>$B1976="Frontera"</formula>
    </cfRule>
    <cfRule type="expression" dxfId="2296" priority="29072">
      <formula>$B1976="Solicitado"</formula>
    </cfRule>
    <cfRule type="expression" dxfId="2" priority="29071">
      <formula>$B1976="Confirmado"</formula>
    </cfRule>
    <cfRule type="expression" dxfId="2302" priority="29050">
      <formula>$B1976="Liberado"</formula>
    </cfRule>
    <cfRule type="expression" dxfId="2301" priority="29051">
      <formula>$B1976="Descargado"</formula>
    </cfRule>
    <cfRule type="expression" dxfId="2296" priority="29056">
      <formula>$B1976="Solicitado"</formula>
    </cfRule>
    <cfRule type="expression" dxfId="2299" priority="29053">
      <formula>$B1976="Cargado"</formula>
    </cfRule>
    <cfRule type="expression" dxfId="2295" priority="29057">
      <formula>$B1976="Arribado"</formula>
    </cfRule>
    <cfRule type="expression" dxfId="2298" priority="29054">
      <formula>$B1976="Cancelado"</formula>
    </cfRule>
    <cfRule type="expression" dxfId="2299" priority="29069">
      <formula>$B1976="Cargado"</formula>
    </cfRule>
  </conditionalFormatting>
  <conditionalFormatting sqref="J1976:K1976 C1976:H1976 A1976 M1976:U1976">
    <cfRule type="expression" dxfId="2298" priority="29078">
      <formula>$B1976="Cancelado"</formula>
    </cfRule>
    <cfRule type="expression" dxfId="2299" priority="29077">
      <formula>$B1976="Cargado"</formula>
    </cfRule>
    <cfRule type="expression" dxfId="2301" priority="29075">
      <formula>$B1976="Descargado"</formula>
    </cfRule>
    <cfRule type="expression" dxfId="2295" priority="29081">
      <formula>$B1976="Arribado"</formula>
    </cfRule>
    <cfRule type="expression" dxfId="2300" priority="29076">
      <formula>$B1976="Frontera"</formula>
    </cfRule>
    <cfRule type="expression" dxfId="2302" priority="29074">
      <formula>$B1976="Liberado"</formula>
    </cfRule>
    <cfRule type="expression" dxfId="2296" priority="29080">
      <formula>$B1976="Solicitado"</formula>
    </cfRule>
    <cfRule type="expression" dxfId="2" priority="29079">
      <formula>$B1976="Confirmado"</formula>
    </cfRule>
  </conditionalFormatting>
  <conditionalFormatting sqref="J1977:K1977 A1977 C1977:H1977 M1977:U1977">
    <cfRule type="expression" dxfId="2302" priority="28962">
      <formula>$B1977="Liberado"</formula>
    </cfRule>
    <cfRule type="expression" dxfId="2298" priority="28950">
      <formula>$B1977="Cancelado"</formula>
    </cfRule>
    <cfRule type="expression" dxfId="2295" priority="28969">
      <formula>$B1977="Arribado"</formula>
    </cfRule>
    <cfRule type="expression" dxfId="2299" priority="28949">
      <formula>$B1977="Cargado"</formula>
    </cfRule>
    <cfRule type="expression" dxfId="2298" priority="28966">
      <formula>$B1977="Cancelado"</formula>
    </cfRule>
    <cfRule type="expression" dxfId="2296" priority="28952">
      <formula>$B1977="Solicitado"</formula>
    </cfRule>
    <cfRule type="expression" dxfId="2" priority="28951">
      <formula>$B1977="Confirmado"</formula>
    </cfRule>
    <cfRule type="expression" dxfId="2" priority="28967">
      <formula>$B1977="Confirmado"</formula>
    </cfRule>
    <cfRule type="expression" dxfId="2296" priority="28968">
      <formula>$B1977="Solicitado"</formula>
    </cfRule>
    <cfRule type="expression" dxfId="2300" priority="28948">
      <formula>$B1977="Frontera"</formula>
    </cfRule>
    <cfRule type="expression" dxfId="2301" priority="28947">
      <formula>$B1977="Descargado"</formula>
    </cfRule>
    <cfRule type="expression" dxfId="2302" priority="28946">
      <formula>$B1977="Liberado"</formula>
    </cfRule>
    <cfRule type="expression" dxfId="2299" priority="28965">
      <formula>$B1977="Cargado"</formula>
    </cfRule>
    <cfRule type="expression" dxfId="2300" priority="28964">
      <formula>$B1977="Frontera"</formula>
    </cfRule>
    <cfRule type="expression" dxfId="2301" priority="28963">
      <formula>$B1977="Descargado"</formula>
    </cfRule>
    <cfRule type="expression" dxfId="2295" priority="28953">
      <formula>$B1977="Arribado"</formula>
    </cfRule>
  </conditionalFormatting>
  <conditionalFormatting sqref="J1977:K1977 C1977:H1977 A1977 M1977:U1977">
    <cfRule type="expression" dxfId="2299" priority="28973">
      <formula>$B1977="Cargado"</formula>
    </cfRule>
    <cfRule type="expression" dxfId="2300" priority="28972">
      <formula>$B1977="Frontera"</formula>
    </cfRule>
    <cfRule type="expression" dxfId="2301" priority="28971">
      <formula>$B1977="Descargado"</formula>
    </cfRule>
    <cfRule type="expression" dxfId="2295" priority="28977">
      <formula>$B1977="Arribado"</formula>
    </cfRule>
    <cfRule type="expression" dxfId="2302" priority="28970">
      <formula>$B1977="Liberado"</formula>
    </cfRule>
    <cfRule type="expression" dxfId="2296" priority="28976">
      <formula>$B1977="Solicitado"</formula>
    </cfRule>
    <cfRule type="expression" dxfId="2298" priority="28974">
      <formula>$B1977="Cancelado"</formula>
    </cfRule>
    <cfRule type="expression" dxfId="2" priority="28975">
      <formula>$B1977="Confirmado"</formula>
    </cfRule>
  </conditionalFormatting>
  <conditionalFormatting sqref="J1979:K1979 A1979 C1979:H1979 M1979:U1979">
    <cfRule type="expression" dxfId="2300" priority="29804">
      <formula>$B1979="Frontera"</formula>
    </cfRule>
    <cfRule type="expression" dxfId="2299" priority="29805">
      <formula>$B1979="Cargado"</formula>
    </cfRule>
    <cfRule type="expression" dxfId="2299" priority="29789">
      <formula>$B1979="Cargado"</formula>
    </cfRule>
    <cfRule type="expression" dxfId="2300" priority="29788">
      <formula>$B1979="Frontera"</formula>
    </cfRule>
    <cfRule type="expression" dxfId="2301" priority="29787">
      <formula>$B1979="Descargado"</formula>
    </cfRule>
    <cfRule type="expression" dxfId="2" priority="29791">
      <formula>$B1979="Confirmado"</formula>
    </cfRule>
    <cfRule type="expression" dxfId="2296" priority="29792">
      <formula>$B1979="Solicitado"</formula>
    </cfRule>
    <cfRule type="expression" dxfId="2295" priority="29809">
      <formula>$B1979="Arribado"</formula>
    </cfRule>
    <cfRule type="expression" dxfId="2296" priority="29808">
      <formula>$B1979="Solicitado"</formula>
    </cfRule>
    <cfRule type="expression" dxfId="2298" priority="29806">
      <formula>$B1979="Cancelado"</formula>
    </cfRule>
    <cfRule type="expression" dxfId="2295" priority="29793">
      <formula>$B1979="Arribado"</formula>
    </cfRule>
    <cfRule type="expression" dxfId="2" priority="29807">
      <formula>$B1979="Confirmado"</formula>
    </cfRule>
    <cfRule type="expression" dxfId="2302" priority="29802">
      <formula>$B1979="Liberado"</formula>
    </cfRule>
    <cfRule type="expression" dxfId="2298" priority="29790">
      <formula>$B1979="Cancelado"</formula>
    </cfRule>
    <cfRule type="expression" dxfId="2301" priority="29803">
      <formula>$B1979="Descargado"</formula>
    </cfRule>
    <cfRule type="expression" dxfId="2302" priority="29786">
      <formula>$B1979="Liberado"</formula>
    </cfRule>
  </conditionalFormatting>
  <conditionalFormatting sqref="J1979:K1979 C1979:H1979 A1979 M1979:U1979">
    <cfRule type="expression" dxfId="2296" priority="29816">
      <formula>$B1979="Solicitado"</formula>
    </cfRule>
    <cfRule type="expression" dxfId="2300" priority="29812">
      <formula>$B1979="Frontera"</formula>
    </cfRule>
    <cfRule type="expression" dxfId="2" priority="29815">
      <formula>$B1979="Confirmado"</formula>
    </cfRule>
    <cfRule type="expression" dxfId="2301" priority="29811">
      <formula>$B1979="Descargado"</formula>
    </cfRule>
    <cfRule type="expression" dxfId="2302" priority="29810">
      <formula>$B1979="Liberado"</formula>
    </cfRule>
    <cfRule type="expression" dxfId="2298" priority="29814">
      <formula>$B1979="Cancelado"</formula>
    </cfRule>
    <cfRule type="expression" dxfId="2295" priority="29817">
      <formula>$B1979="Arribado"</formula>
    </cfRule>
    <cfRule type="expression" dxfId="2299" priority="29813">
      <formula>$B1979="Cargado"</formula>
    </cfRule>
  </conditionalFormatting>
  <conditionalFormatting sqref="J1980:K1980 A1980 C1980:H1980 M1980:U1980">
    <cfRule type="expression" dxfId="2" priority="31015">
      <formula>$B1980="Confirmado"</formula>
    </cfRule>
    <cfRule type="expression" dxfId="2296" priority="31016">
      <formula>$B1980="Solicitado"</formula>
    </cfRule>
    <cfRule type="expression" dxfId="2295" priority="31017">
      <formula>$B1980="Arribado"</formula>
    </cfRule>
    <cfRule type="expression" dxfId="2" priority="30983">
      <formula>$B1980="Confirmado"</formula>
    </cfRule>
    <cfRule type="expression" dxfId="2296" priority="30984">
      <formula>$B1980="Solicitado"</formula>
    </cfRule>
    <cfRule type="expression" dxfId="2295" priority="30985">
      <formula>$B1980="Arribado"</formula>
    </cfRule>
    <cfRule type="expression" dxfId="2302" priority="31010">
      <formula>$B1980="Liberado"</formula>
    </cfRule>
    <cfRule type="expression" dxfId="2302" priority="30978">
      <formula>$B1980="Liberado"</formula>
    </cfRule>
    <cfRule type="expression" dxfId="2301" priority="31011">
      <formula>$B1980="Descargado"</formula>
    </cfRule>
    <cfRule type="expression" dxfId="2300" priority="31012">
      <formula>$B1980="Frontera"</formula>
    </cfRule>
    <cfRule type="expression" dxfId="2301" priority="30979">
      <formula>$B1980="Descargado"</formula>
    </cfRule>
    <cfRule type="expression" dxfId="2299" priority="30981">
      <formula>$B1980="Cargado"</formula>
    </cfRule>
    <cfRule type="expression" dxfId="2298" priority="30982">
      <formula>$B1980="Cancelado"</formula>
    </cfRule>
    <cfRule type="expression" dxfId="2299" priority="31013">
      <formula>$B1980="Cargado"</formula>
    </cfRule>
    <cfRule type="expression" dxfId="2298" priority="31014">
      <formula>$B1980="Cancelado"</formula>
    </cfRule>
    <cfRule type="expression" dxfId="2300" priority="30980">
      <formula>$B1980="Frontera"</formula>
    </cfRule>
  </conditionalFormatting>
  <conditionalFormatting sqref="J1980:K1980 C1980:H1980 A1980 M1980:U1980">
    <cfRule type="expression" dxfId="2302" priority="31026">
      <formula>$B1980="Liberado"</formula>
    </cfRule>
    <cfRule type="expression" dxfId="2301" priority="31027">
      <formula>$B1980="Descargado"</formula>
    </cfRule>
    <cfRule type="expression" dxfId="2300" priority="31028">
      <formula>$B1980="Frontera"</formula>
    </cfRule>
    <cfRule type="expression" dxfId="2299" priority="31029">
      <formula>$B1980="Cargado"</formula>
    </cfRule>
    <cfRule type="expression" dxfId="2298" priority="31030">
      <formula>$B1980="Cancelado"</formula>
    </cfRule>
    <cfRule type="expression" dxfId="2296" priority="31032">
      <formula>$B1980="Solicitado"</formula>
    </cfRule>
    <cfRule type="expression" dxfId="2295" priority="31033">
      <formula>$B1980="Arribado"</formula>
    </cfRule>
    <cfRule type="expression" dxfId="2" priority="31031">
      <formula>$B1980="Confirmado"</formula>
    </cfRule>
  </conditionalFormatting>
  <conditionalFormatting sqref="J1981:K1981 A1981 C1981:H1981 M1981:S1981">
    <cfRule type="expression" dxfId="2301" priority="28923">
      <formula>$B1981="Descargado"</formula>
    </cfRule>
    <cfRule type="expression" dxfId="2300" priority="28924">
      <formula>$B1981="Frontera"</formula>
    </cfRule>
    <cfRule type="expression" dxfId="2299" priority="28925">
      <formula>$B1981="Cargado"</formula>
    </cfRule>
    <cfRule type="expression" dxfId="2298" priority="28926">
      <formula>$B1981="Cancelado"</formula>
    </cfRule>
    <cfRule type="expression" dxfId="2295" priority="28929">
      <formula>$B1981="Arribado"</formula>
    </cfRule>
    <cfRule type="expression" dxfId="2296" priority="28928">
      <formula>$B1981="Solicitado"</formula>
    </cfRule>
    <cfRule type="expression" dxfId="2" priority="28911">
      <formula>$B1981="Confirmado"</formula>
    </cfRule>
    <cfRule type="expression" dxfId="2302" priority="28906">
      <formula>$B1981="Liberado"</formula>
    </cfRule>
    <cfRule type="expression" dxfId="2" priority="28927">
      <formula>$B1981="Confirmado"</formula>
    </cfRule>
    <cfRule type="expression" dxfId="2301" priority="28907">
      <formula>$B1981="Descargado"</formula>
    </cfRule>
    <cfRule type="expression" dxfId="2299" priority="28909">
      <formula>$B1981="Cargado"</formula>
    </cfRule>
    <cfRule type="expression" dxfId="2298" priority="28910">
      <formula>$B1981="Cancelado"</formula>
    </cfRule>
    <cfRule type="expression" dxfId="2296" priority="28912">
      <formula>$B1981="Solicitado"</formula>
    </cfRule>
    <cfRule type="expression" dxfId="2295" priority="28913">
      <formula>$B1981="Arribado"</formula>
    </cfRule>
    <cfRule type="expression" dxfId="2302" priority="28922">
      <formula>$B1981="Liberado"</formula>
    </cfRule>
    <cfRule type="expression" dxfId="2300" priority="28908">
      <formula>$B1981="Frontera"</formula>
    </cfRule>
  </conditionalFormatting>
  <conditionalFormatting sqref="J1981:K1981 C1981:H1981 A1981 M1981:S1981">
    <cfRule type="expression" dxfId="2" priority="28935">
      <formula>$B1981="Confirmado"</formula>
    </cfRule>
    <cfRule type="expression" dxfId="2298" priority="28934">
      <formula>$B1981="Cancelado"</formula>
    </cfRule>
    <cfRule type="expression" dxfId="2299" priority="28933">
      <formula>$B1981="Cargado"</formula>
    </cfRule>
    <cfRule type="expression" dxfId="2300" priority="28932">
      <formula>$B1981="Frontera"</formula>
    </cfRule>
    <cfRule type="expression" dxfId="2301" priority="28931">
      <formula>$B1981="Descargado"</formula>
    </cfRule>
    <cfRule type="expression" dxfId="2302" priority="28930">
      <formula>$B1981="Liberado"</formula>
    </cfRule>
    <cfRule type="expression" dxfId="2295" priority="28937">
      <formula>$B1981="Arribado"</formula>
    </cfRule>
    <cfRule type="expression" dxfId="2296" priority="28936">
      <formula>$B1981="Solicitado"</formula>
    </cfRule>
  </conditionalFormatting>
  <conditionalFormatting sqref="J1982:K1982 A1982 C1982:H1982 M1982:U1982">
    <cfRule type="expression" dxfId="2299" priority="29765">
      <formula>$B1982="Cargado"</formula>
    </cfRule>
    <cfRule type="expression" dxfId="2298" priority="29766">
      <formula>$B1982="Cancelado"</formula>
    </cfRule>
    <cfRule type="expression" dxfId="2300" priority="29764">
      <formula>$B1982="Frontera"</formula>
    </cfRule>
    <cfRule type="expression" dxfId="2301" priority="29763">
      <formula>$B1982="Descargado"</formula>
    </cfRule>
    <cfRule type="expression" dxfId="2302" priority="29762">
      <formula>$B1982="Liberado"</formula>
    </cfRule>
    <cfRule type="expression" dxfId="2295" priority="29753">
      <formula>$B1982="Arribado"</formula>
    </cfRule>
    <cfRule type="expression" dxfId="2296" priority="29752">
      <formula>$B1982="Solicitado"</formula>
    </cfRule>
    <cfRule type="expression" dxfId="2299" priority="29749">
      <formula>$B1982="Cargado"</formula>
    </cfRule>
    <cfRule type="expression" dxfId="2" priority="29751">
      <formula>$B1982="Confirmado"</formula>
    </cfRule>
    <cfRule type="expression" dxfId="2" priority="29767">
      <formula>$B1982="Confirmado"</formula>
    </cfRule>
    <cfRule type="expression" dxfId="2296" priority="29768">
      <formula>$B1982="Solicitado"</formula>
    </cfRule>
    <cfRule type="expression" dxfId="2295" priority="29769">
      <formula>$B1982="Arribado"</formula>
    </cfRule>
    <cfRule type="expression" dxfId="2298" priority="29750">
      <formula>$B1982="Cancelado"</formula>
    </cfRule>
    <cfRule type="expression" dxfId="2300" priority="29748">
      <formula>$B1982="Frontera"</formula>
    </cfRule>
    <cfRule type="expression" dxfId="2301" priority="29747">
      <formula>$B1982="Descargado"</formula>
    </cfRule>
    <cfRule type="expression" dxfId="2302" priority="29746">
      <formula>$B1982="Liberado"</formula>
    </cfRule>
  </conditionalFormatting>
  <conditionalFormatting sqref="J1982:K1982 C1982:H1982 A1982 M1982:U1982">
    <cfRule type="expression" dxfId="2" priority="29775">
      <formula>$B1982="Confirmado"</formula>
    </cfRule>
    <cfRule type="expression" dxfId="2296" priority="29776">
      <formula>$B1982="Solicitado"</formula>
    </cfRule>
    <cfRule type="expression" dxfId="2295" priority="29777">
      <formula>$B1982="Arribado"</formula>
    </cfRule>
    <cfRule type="expression" dxfId="2302" priority="29770">
      <formula>$B1982="Liberado"</formula>
    </cfRule>
    <cfRule type="expression" dxfId="2301" priority="29771">
      <formula>$B1982="Descargado"</formula>
    </cfRule>
    <cfRule type="expression" dxfId="2300" priority="29772">
      <formula>$B1982="Frontera"</formula>
    </cfRule>
    <cfRule type="expression" dxfId="2299" priority="29773">
      <formula>$B1982="Cargado"</formula>
    </cfRule>
    <cfRule type="expression" dxfId="2298" priority="29774">
      <formula>$B1982="Cancelado"</formula>
    </cfRule>
  </conditionalFormatting>
  <conditionalFormatting sqref="J1983:K1983 A1983 C1983:H1983 M1983:U1983 M1997:U1997">
    <cfRule type="expression" dxfId="2299" priority="29645">
      <formula>$B1983="Cargado"</formula>
    </cfRule>
    <cfRule type="expression" dxfId="2298" priority="29646">
      <formula>$B1983="Cancelado"</formula>
    </cfRule>
    <cfRule type="expression" dxfId="2" priority="29647">
      <formula>$B1983="Confirmado"</formula>
    </cfRule>
    <cfRule type="expression" dxfId="2296" priority="29648">
      <formula>$B1983="Solicitado"</formula>
    </cfRule>
    <cfRule type="expression" dxfId="2295" priority="29649">
      <formula>$B1983="Arribado"</formula>
    </cfRule>
    <cfRule type="expression" dxfId="2" priority="29663">
      <formula>$B1983="Confirmado"</formula>
    </cfRule>
    <cfRule type="expression" dxfId="2302" priority="29642">
      <formula>$B1983="Liberado"</formula>
    </cfRule>
    <cfRule type="expression" dxfId="2301" priority="29643">
      <formula>$B1983="Descargado"</formula>
    </cfRule>
    <cfRule type="expression" dxfId="2300" priority="29644">
      <formula>$B1983="Frontera"</formula>
    </cfRule>
    <cfRule type="expression" dxfId="2298" priority="29662">
      <formula>$B1983="Cancelado"</formula>
    </cfRule>
    <cfRule type="expression" dxfId="2299" priority="29661">
      <formula>$B1983="Cargado"</formula>
    </cfRule>
    <cfRule type="expression" dxfId="2300" priority="29660">
      <formula>$B1983="Frontera"</formula>
    </cfRule>
    <cfRule type="expression" dxfId="2301" priority="29659">
      <formula>$B1983="Descargado"</formula>
    </cfRule>
    <cfRule type="expression" dxfId="2295" priority="29665">
      <formula>$B1983="Arribado"</formula>
    </cfRule>
    <cfRule type="expression" dxfId="2296" priority="29664">
      <formula>$B1983="Solicitado"</formula>
    </cfRule>
    <cfRule type="expression" dxfId="2302" priority="29658">
      <formula>$B1983="Liberado"</formula>
    </cfRule>
  </conditionalFormatting>
  <conditionalFormatting sqref="J1983:K1983 C1983:H1983 A1983 M1983:U1983 M1997:U1997">
    <cfRule type="expression" dxfId="2" priority="29671">
      <formula>$B1983="Confirmado"</formula>
    </cfRule>
    <cfRule type="expression" dxfId="2298" priority="29670">
      <formula>$B1983="Cancelado"</formula>
    </cfRule>
    <cfRule type="expression" dxfId="2299" priority="29669">
      <formula>$B1983="Cargado"</formula>
    </cfRule>
    <cfRule type="expression" dxfId="2300" priority="29668">
      <formula>$B1983="Frontera"</formula>
    </cfRule>
    <cfRule type="expression" dxfId="2296" priority="29672">
      <formula>$B1983="Solicitado"</formula>
    </cfRule>
    <cfRule type="expression" dxfId="2301" priority="29667">
      <formula>$B1983="Descargado"</formula>
    </cfRule>
    <cfRule type="expression" dxfId="2302" priority="29666">
      <formula>$B1983="Liberado"</formula>
    </cfRule>
    <cfRule type="expression" dxfId="2295" priority="29673">
      <formula>$B1983="Arribado"</formula>
    </cfRule>
  </conditionalFormatting>
  <conditionalFormatting sqref="J1984:K1992 A1984:A1996 C1984:H1996 M1984:U1984 M1985:M1996 O1985:U1996 J1994:K1996 K1993">
    <cfRule type="expression" dxfId="2295" priority="28377">
      <formula>$B1984="Arribado"</formula>
    </cfRule>
    <cfRule type="expression" dxfId="2298" priority="28374">
      <formula>$B1984="Cancelado"</formula>
    </cfRule>
    <cfRule type="expression" dxfId="2298" priority="28358">
      <formula>$B1984="Cancelado"</formula>
    </cfRule>
    <cfRule type="expression" dxfId="2" priority="28375">
      <formula>$B1984="Confirmado"</formula>
    </cfRule>
    <cfRule type="expression" dxfId="2299" priority="28357">
      <formula>$B1984="Cargado"</formula>
    </cfRule>
    <cfRule type="expression" dxfId="2299" priority="28373">
      <formula>$B1984="Cargado"</formula>
    </cfRule>
    <cfRule type="expression" dxfId="2296" priority="28376">
      <formula>$B1984="Solicitado"</formula>
    </cfRule>
    <cfRule type="expression" dxfId="2300" priority="28372">
      <formula>$B1984="Frontera"</formula>
    </cfRule>
    <cfRule type="expression" dxfId="2300" priority="28356">
      <formula>$B1984="Frontera"</formula>
    </cfRule>
    <cfRule type="expression" dxfId="2301" priority="28355">
      <formula>$B1984="Descargado"</formula>
    </cfRule>
    <cfRule type="expression" dxfId="2302" priority="28370">
      <formula>$B1984="Liberado"</formula>
    </cfRule>
    <cfRule type="expression" dxfId="2302" priority="28354">
      <formula>$B1984="Liberado"</formula>
    </cfRule>
    <cfRule type="expression" dxfId="2301" priority="28371">
      <formula>$B1984="Descargado"</formula>
    </cfRule>
    <cfRule type="expression" dxfId="2295" priority="28361">
      <formula>$B1984="Arribado"</formula>
    </cfRule>
    <cfRule type="expression" dxfId="2296" priority="28360">
      <formula>$B1984="Solicitado"</formula>
    </cfRule>
    <cfRule type="expression" dxfId="2" priority="28359">
      <formula>$B1984="Confirmado"</formula>
    </cfRule>
  </conditionalFormatting>
  <conditionalFormatting sqref="J1984:K1992 C1984:H1996 A1984:A1996 M1984:U1984 M1985:M1996 O1985:U1996 J1994:K1996 K1993">
    <cfRule type="expression" dxfId="2" priority="28383">
      <formula>$B1984="Confirmado"</formula>
    </cfRule>
    <cfRule type="expression" dxfId="2298" priority="28382">
      <formula>$B1984="Cancelado"</formula>
    </cfRule>
    <cfRule type="expression" dxfId="2299" priority="28381">
      <formula>$B1984="Cargado"</formula>
    </cfRule>
    <cfRule type="expression" dxfId="2302" priority="28378">
      <formula>$B1984="Liberado"</formula>
    </cfRule>
    <cfRule type="expression" dxfId="2301" priority="28379">
      <formula>$B1984="Descargado"</formula>
    </cfRule>
    <cfRule type="expression" dxfId="2300" priority="28380">
      <formula>$B1984="Frontera"</formula>
    </cfRule>
    <cfRule type="expression" dxfId="2296" priority="28384">
      <formula>$B1984="Solicitado"</formula>
    </cfRule>
    <cfRule type="expression" dxfId="2295" priority="28385">
      <formula>$B1984="Arribado"</formula>
    </cfRule>
  </conditionalFormatting>
  <conditionalFormatting sqref="J1998:K1998 A1998 C1998:H1998 M1998:U1998">
    <cfRule type="expression" dxfId="2302" priority="28770">
      <formula>$B1998="Liberado"</formula>
    </cfRule>
    <cfRule type="expression" dxfId="2302" priority="28786">
      <formula>$B1998="Liberado"</formula>
    </cfRule>
    <cfRule type="expression" dxfId="2301" priority="28771">
      <formula>$B1998="Descargado"</formula>
    </cfRule>
    <cfRule type="expression" dxfId="2300" priority="28772">
      <formula>$B1998="Frontera"</formula>
    </cfRule>
    <cfRule type="expression" dxfId="2298" priority="28774">
      <formula>$B1998="Cancelado"</formula>
    </cfRule>
    <cfRule type="expression" dxfId="2" priority="28775">
      <formula>$B1998="Confirmado"</formula>
    </cfRule>
    <cfRule type="expression" dxfId="2296" priority="28776">
      <formula>$B1998="Solicitado"</formula>
    </cfRule>
    <cfRule type="expression" dxfId="2295" priority="28777">
      <formula>$B1998="Arribado"</formula>
    </cfRule>
    <cfRule type="expression" dxfId="2" priority="28791">
      <formula>$B1998="Confirmado"</formula>
    </cfRule>
    <cfRule type="expression" dxfId="2301" priority="28787">
      <formula>$B1998="Descargado"</formula>
    </cfRule>
    <cfRule type="expression" dxfId="2300" priority="28788">
      <formula>$B1998="Frontera"</formula>
    </cfRule>
    <cfRule type="expression" dxfId="2298" priority="28790">
      <formula>$B1998="Cancelado"</formula>
    </cfRule>
    <cfRule type="expression" dxfId="2299" priority="28789">
      <formula>$B1998="Cargado"</formula>
    </cfRule>
    <cfRule type="expression" dxfId="2299" priority="28773">
      <formula>$B1998="Cargado"</formula>
    </cfRule>
    <cfRule type="expression" dxfId="2296" priority="28792">
      <formula>$B1998="Solicitado"</formula>
    </cfRule>
    <cfRule type="expression" dxfId="2295" priority="28793">
      <formula>$B1998="Arribado"</formula>
    </cfRule>
  </conditionalFormatting>
  <conditionalFormatting sqref="J1998:K1998 C1998:H1998 A1998 M1998:U1998">
    <cfRule type="expression" dxfId="2296" priority="28800">
      <formula>$B1998="Solicitado"</formula>
    </cfRule>
    <cfRule type="expression" dxfId="2298" priority="28798">
      <formula>$B1998="Cancelado"</formula>
    </cfRule>
    <cfRule type="expression" dxfId="2295" priority="28801">
      <formula>$B1998="Arribado"</formula>
    </cfRule>
    <cfRule type="expression" dxfId="2" priority="28799">
      <formula>$B1998="Confirmado"</formula>
    </cfRule>
    <cfRule type="expression" dxfId="2302" priority="28794">
      <formula>$B1998="Liberado"</formula>
    </cfRule>
    <cfRule type="expression" dxfId="2300" priority="28796">
      <formula>$B1998="Frontera"</formula>
    </cfRule>
    <cfRule type="expression" dxfId="2299" priority="28797">
      <formula>$B1998="Cargado"</formula>
    </cfRule>
    <cfRule type="expression" dxfId="2301" priority="28795">
      <formula>$B1998="Descargado"</formula>
    </cfRule>
  </conditionalFormatting>
  <conditionalFormatting sqref="J1999:K2000 A1999:A2000 C1999:H2000 M1999:U2000 M2025:U2025 C2025:H2025 A2025 J2025:K2025">
    <cfRule type="expression" dxfId="2295" priority="28689">
      <formula>$B1999="Arribado"</formula>
    </cfRule>
    <cfRule type="expression" dxfId="2" priority="28671">
      <formula>$B1999="Confirmado"</formula>
    </cfRule>
    <cfRule type="expression" dxfId="2296" priority="28688">
      <formula>$B1999="Solicitado"</formula>
    </cfRule>
    <cfRule type="expression" dxfId="2" priority="28687">
      <formula>$B1999="Confirmado"</formula>
    </cfRule>
    <cfRule type="expression" dxfId="2298" priority="28686">
      <formula>$B1999="Cancelado"</formula>
    </cfRule>
    <cfRule type="expression" dxfId="2299" priority="28685">
      <formula>$B1999="Cargado"</formula>
    </cfRule>
    <cfRule type="expression" dxfId="2300" priority="28684">
      <formula>$B1999="Frontera"</formula>
    </cfRule>
    <cfRule type="expression" dxfId="2301" priority="28683">
      <formula>$B1999="Descargado"</formula>
    </cfRule>
    <cfRule type="expression" dxfId="2302" priority="28682">
      <formula>$B1999="Liberado"</formula>
    </cfRule>
    <cfRule type="expression" dxfId="2295" priority="28673">
      <formula>$B1999="Arribado"</formula>
    </cfRule>
    <cfRule type="expression" dxfId="2296" priority="28672">
      <formula>$B1999="Solicitado"</formula>
    </cfRule>
    <cfRule type="expression" dxfId="2298" priority="28670">
      <formula>$B1999="Cancelado"</formula>
    </cfRule>
    <cfRule type="expression" dxfId="2299" priority="28669">
      <formula>$B1999="Cargado"</formula>
    </cfRule>
    <cfRule type="expression" dxfId="2300" priority="28668">
      <formula>$B1999="Frontera"</formula>
    </cfRule>
    <cfRule type="expression" dxfId="2301" priority="28667">
      <formula>$B1999="Descargado"</formula>
    </cfRule>
    <cfRule type="expression" dxfId="2302" priority="28666">
      <formula>$B1999="Liberado"</formula>
    </cfRule>
  </conditionalFormatting>
  <conditionalFormatting sqref="J1999:K2000 C1999:H2000 A1999:A2000 M1999:U2000 M2025:U2025 A2025 C2025:H2025 J2025:K2025">
    <cfRule type="expression" dxfId="2302" priority="28690">
      <formula>$B1999="Liberado"</formula>
    </cfRule>
    <cfRule type="expression" dxfId="2300" priority="28692">
      <formula>$B1999="Frontera"</formula>
    </cfRule>
    <cfRule type="expression" dxfId="2298" priority="28694">
      <formula>$B1999="Cancelado"</formula>
    </cfRule>
    <cfRule type="expression" dxfId="2" priority="28695">
      <formula>$B1999="Confirmado"</formula>
    </cfRule>
    <cfRule type="expression" dxfId="2296" priority="28696">
      <formula>$B1999="Solicitado"</formula>
    </cfRule>
    <cfRule type="expression" dxfId="2301" priority="28691">
      <formula>$B1999="Descargado"</formula>
    </cfRule>
    <cfRule type="expression" dxfId="2299" priority="28693">
      <formula>$B1999="Cargado"</formula>
    </cfRule>
    <cfRule type="expression" dxfId="2295" priority="28697">
      <formula>$B1999="Arribado"</formula>
    </cfRule>
  </conditionalFormatting>
  <conditionalFormatting sqref="J2001:K2001 A2001 C2001:H2001 M2001:U2001">
    <cfRule type="expression" dxfId="2301" priority="28251">
      <formula>$B2001="Descargado"</formula>
    </cfRule>
    <cfRule type="expression" dxfId="2300" priority="28252">
      <formula>$B2001="Frontera"</formula>
    </cfRule>
    <cfRule type="expression" dxfId="2" priority="28255">
      <formula>$B2001="Confirmado"</formula>
    </cfRule>
    <cfRule type="expression" dxfId="2299" priority="28253">
      <formula>$B2001="Cargado"</formula>
    </cfRule>
    <cfRule type="expression" dxfId="2296" priority="28256">
      <formula>$B2001="Solicitado"</formula>
    </cfRule>
    <cfRule type="expression" dxfId="2295" priority="28257">
      <formula>$B2001="Arribado"</formula>
    </cfRule>
    <cfRule type="expression" dxfId="2302" priority="28266">
      <formula>$B2001="Liberado"</formula>
    </cfRule>
    <cfRule type="expression" dxfId="2301" priority="28267">
      <formula>$B2001="Descargado"</formula>
    </cfRule>
    <cfRule type="expression" dxfId="2300" priority="28268">
      <formula>$B2001="Frontera"</formula>
    </cfRule>
    <cfRule type="expression" dxfId="2299" priority="28269">
      <formula>$B2001="Cargado"</formula>
    </cfRule>
    <cfRule type="expression" dxfId="2298" priority="28270">
      <formula>$B2001="Cancelado"</formula>
    </cfRule>
    <cfRule type="expression" dxfId="2" priority="28271">
      <formula>$B2001="Confirmado"</formula>
    </cfRule>
    <cfRule type="expression" dxfId="2296" priority="28272">
      <formula>$B2001="Solicitado"</formula>
    </cfRule>
    <cfRule type="expression" dxfId="2295" priority="28273">
      <formula>$B2001="Arribado"</formula>
    </cfRule>
    <cfRule type="expression" dxfId="2302" priority="28250">
      <formula>$B2001="Liberado"</formula>
    </cfRule>
    <cfRule type="expression" dxfId="2298" priority="28254">
      <formula>$B2001="Cancelado"</formula>
    </cfRule>
  </conditionalFormatting>
  <conditionalFormatting sqref="J2001:K2001 C2001:H2001 A2001 M2001:U2001">
    <cfRule type="expression" dxfId="2295" priority="28281">
      <formula>$B2001="Arribado"</formula>
    </cfRule>
    <cfRule type="expression" dxfId="2299" priority="28277">
      <formula>$B2001="Cargado"</formula>
    </cfRule>
    <cfRule type="expression" dxfId="2301" priority="28275">
      <formula>$B2001="Descargado"</formula>
    </cfRule>
    <cfRule type="expression" dxfId="2302" priority="28274">
      <formula>$B2001="Liberado"</formula>
    </cfRule>
    <cfRule type="expression" dxfId="2298" priority="28278">
      <formula>$B2001="Cancelado"</formula>
    </cfRule>
    <cfRule type="expression" dxfId="2300" priority="28276">
      <formula>$B2001="Frontera"</formula>
    </cfRule>
    <cfRule type="expression" dxfId="2" priority="28279">
      <formula>$B2001="Confirmado"</formula>
    </cfRule>
    <cfRule type="expression" dxfId="2296" priority="28280">
      <formula>$B2001="Solicitado"</formula>
    </cfRule>
  </conditionalFormatting>
  <conditionalFormatting sqref="J2002:K2002 A2002 C2002:H2002 M2002:U2002 M2004:U2005 C2004:H2005 A2004:A2005 J2004:K2005">
    <cfRule type="expression" dxfId="2301" priority="28147">
      <formula>$B2002="Descargado"</formula>
    </cfRule>
    <cfRule type="expression" dxfId="2" priority="28151">
      <formula>$B2002="Confirmado"</formula>
    </cfRule>
    <cfRule type="expression" dxfId="2295" priority="28153">
      <formula>$B2002="Arribado"</formula>
    </cfRule>
    <cfRule type="expression" dxfId="2302" priority="28162">
      <formula>$B2002="Liberado"</formula>
    </cfRule>
    <cfRule type="expression" dxfId="2301" priority="28163">
      <formula>$B2002="Descargado"</formula>
    </cfRule>
    <cfRule type="expression" dxfId="2299" priority="28149">
      <formula>$B2002="Cargado"</formula>
    </cfRule>
    <cfRule type="expression" dxfId="2298" priority="28150">
      <formula>$B2002="Cancelado"</formula>
    </cfRule>
    <cfRule type="expression" dxfId="2300" priority="28148">
      <formula>$B2002="Frontera"</formula>
    </cfRule>
    <cfRule type="expression" dxfId="2302" priority="28146">
      <formula>$B2002="Liberado"</formula>
    </cfRule>
    <cfRule type="expression" dxfId="2300" priority="28164">
      <formula>$B2002="Frontera"</formula>
    </cfRule>
    <cfRule type="expression" dxfId="2299" priority="28165">
      <formula>$B2002="Cargado"</formula>
    </cfRule>
    <cfRule type="expression" dxfId="2298" priority="28166">
      <formula>$B2002="Cancelado"</formula>
    </cfRule>
    <cfRule type="expression" dxfId="2" priority="28167">
      <formula>$B2002="Confirmado"</formula>
    </cfRule>
    <cfRule type="expression" dxfId="2296" priority="28168">
      <formula>$B2002="Solicitado"</formula>
    </cfRule>
    <cfRule type="expression" dxfId="2295" priority="28169">
      <formula>$B2002="Arribado"</formula>
    </cfRule>
    <cfRule type="expression" dxfId="2296" priority="28152">
      <formula>$B2002="Solicitado"</formula>
    </cfRule>
  </conditionalFormatting>
  <conditionalFormatting sqref="J2002:K2002 C2002:H2002 A2002 M2002:U2002 M2004:U2005 A2004:A2005 C2004:H2005 J2004:K2005">
    <cfRule type="expression" dxfId="2302" priority="28170">
      <formula>$B2002="Liberado"</formula>
    </cfRule>
    <cfRule type="expression" dxfId="2301" priority="28171">
      <formula>$B2002="Descargado"</formula>
    </cfRule>
    <cfRule type="expression" dxfId="2300" priority="28172">
      <formula>$B2002="Frontera"</formula>
    </cfRule>
    <cfRule type="expression" dxfId="2299" priority="28173">
      <formula>$B2002="Cargado"</formula>
    </cfRule>
    <cfRule type="expression" dxfId="2298" priority="28174">
      <formula>$B2002="Cancelado"</formula>
    </cfRule>
    <cfRule type="expression" dxfId="2" priority="28175">
      <formula>$B2002="Confirmado"</formula>
    </cfRule>
    <cfRule type="expression" dxfId="2296" priority="28176">
      <formula>$B2002="Solicitado"</formula>
    </cfRule>
    <cfRule type="expression" dxfId="2295" priority="28177">
      <formula>$B2002="Arribado"</formula>
    </cfRule>
  </conditionalFormatting>
  <conditionalFormatting sqref="J2003:K2003 A2003 C2003:H2003 M2003:U2003">
    <cfRule type="expression" dxfId="2298" priority="27854">
      <formula>$B2003="Cancelado"</formula>
    </cfRule>
    <cfRule type="expression" dxfId="2" priority="27855">
      <formula>$B2003="Confirmado"</formula>
    </cfRule>
    <cfRule type="expression" dxfId="2296" priority="27856">
      <formula>$B2003="Solicitado"</formula>
    </cfRule>
    <cfRule type="expression" dxfId="2295" priority="27857">
      <formula>$B2003="Arribado"</formula>
    </cfRule>
    <cfRule type="expression" dxfId="2299" priority="27853">
      <formula>$B2003="Cargado"</formula>
    </cfRule>
    <cfRule type="expression" dxfId="2302" priority="27834">
      <formula>$B2003="Liberado"</formula>
    </cfRule>
    <cfRule type="expression" dxfId="2301" priority="27835">
      <formula>$B2003="Descargado"</formula>
    </cfRule>
    <cfRule type="expression" dxfId="2300" priority="27836">
      <formula>$B2003="Frontera"</formula>
    </cfRule>
    <cfRule type="expression" dxfId="2299" priority="27837">
      <formula>$B2003="Cargado"</formula>
    </cfRule>
    <cfRule type="expression" dxfId="2298" priority="27838">
      <formula>$B2003="Cancelado"</formula>
    </cfRule>
    <cfRule type="expression" dxfId="2" priority="27839">
      <formula>$B2003="Confirmado"</formula>
    </cfRule>
    <cfRule type="expression" dxfId="2296" priority="27840">
      <formula>$B2003="Solicitado"</formula>
    </cfRule>
    <cfRule type="expression" dxfId="2295" priority="27841">
      <formula>$B2003="Arribado"</formula>
    </cfRule>
    <cfRule type="expression" dxfId="2302" priority="27850">
      <formula>$B2003="Liberado"</formula>
    </cfRule>
    <cfRule type="expression" dxfId="2301" priority="27851">
      <formula>$B2003="Descargado"</formula>
    </cfRule>
    <cfRule type="expression" dxfId="2300" priority="27852">
      <formula>$B2003="Frontera"</formula>
    </cfRule>
  </conditionalFormatting>
  <conditionalFormatting sqref="J2003:K2003 C2003:H2003 A2003 M2003:U2003">
    <cfRule type="expression" dxfId="2301" priority="27859">
      <formula>$B2003="Descargado"</formula>
    </cfRule>
    <cfRule type="expression" dxfId="2300" priority="27860">
      <formula>$B2003="Frontera"</formula>
    </cfRule>
    <cfRule type="expression" dxfId="2298" priority="27862">
      <formula>$B2003="Cancelado"</formula>
    </cfRule>
    <cfRule type="expression" dxfId="2" priority="27863">
      <formula>$B2003="Confirmado"</formula>
    </cfRule>
    <cfRule type="expression" dxfId="2296" priority="27864">
      <formula>$B2003="Solicitado"</formula>
    </cfRule>
    <cfRule type="expression" dxfId="2302" priority="27858">
      <formula>$B2003="Liberado"</formula>
    </cfRule>
    <cfRule type="expression" dxfId="2295" priority="27865">
      <formula>$B2003="Arribado"</formula>
    </cfRule>
    <cfRule type="expression" dxfId="2299" priority="27861">
      <formula>$B2003="Cargado"</formula>
    </cfRule>
  </conditionalFormatting>
  <conditionalFormatting sqref="J2006:K2006 A2006 C2006:H2006 M2006:U2006">
    <cfRule type="expression" dxfId="2298" priority="28462">
      <formula>$B2006="Cancelado"</formula>
    </cfRule>
    <cfRule type="expression" dxfId="2301" priority="28459">
      <formula>$B2006="Descargado"</formula>
    </cfRule>
    <cfRule type="expression" dxfId="2302" priority="28458">
      <formula>$B2006="Liberado"</formula>
    </cfRule>
    <cfRule type="expression" dxfId="2295" priority="28465">
      <formula>$B2006="Arribado"</formula>
    </cfRule>
    <cfRule type="expression" dxfId="2296" priority="28464">
      <formula>$B2006="Solicitado"</formula>
    </cfRule>
    <cfRule type="expression" dxfId="2302" priority="28474">
      <formula>$B2006="Liberado"</formula>
    </cfRule>
    <cfRule type="expression" dxfId="2299" priority="28477">
      <formula>$B2006="Cargado"</formula>
    </cfRule>
    <cfRule type="expression" dxfId="2" priority="28463">
      <formula>$B2006="Confirmado"</formula>
    </cfRule>
    <cfRule type="expression" dxfId="2296" priority="28480">
      <formula>$B2006="Solicitado"</formula>
    </cfRule>
    <cfRule type="expression" dxfId="2300" priority="28476">
      <formula>$B2006="Frontera"</formula>
    </cfRule>
    <cfRule type="expression" dxfId="2295" priority="28481">
      <formula>$B2006="Arribado"</formula>
    </cfRule>
    <cfRule type="expression" dxfId="2" priority="28479">
      <formula>$B2006="Confirmado"</formula>
    </cfRule>
    <cfRule type="expression" dxfId="2298" priority="28478">
      <formula>$B2006="Cancelado"</formula>
    </cfRule>
    <cfRule type="expression" dxfId="2301" priority="28475">
      <formula>$B2006="Descargado"</formula>
    </cfRule>
    <cfRule type="expression" dxfId="2299" priority="28461">
      <formula>$B2006="Cargado"</formula>
    </cfRule>
    <cfRule type="expression" dxfId="2300" priority="28460">
      <formula>$B2006="Frontera"</formula>
    </cfRule>
  </conditionalFormatting>
  <conditionalFormatting sqref="J2006:K2006 C2006:H2006 A2006 M2006:U2006">
    <cfRule type="expression" dxfId="2302" priority="28482">
      <formula>$B2006="Liberado"</formula>
    </cfRule>
    <cfRule type="expression" dxfId="2301" priority="28483">
      <formula>$B2006="Descargado"</formula>
    </cfRule>
    <cfRule type="expression" dxfId="2296" priority="28488">
      <formula>$B2006="Solicitado"</formula>
    </cfRule>
    <cfRule type="expression" dxfId="2" priority="28487">
      <formula>$B2006="Confirmado"</formula>
    </cfRule>
    <cfRule type="expression" dxfId="2298" priority="28486">
      <formula>$B2006="Cancelado"</formula>
    </cfRule>
    <cfRule type="expression" dxfId="2299" priority="28485">
      <formula>$B2006="Cargado"</formula>
    </cfRule>
    <cfRule type="expression" dxfId="2300" priority="28484">
      <formula>$B2006="Frontera"</formula>
    </cfRule>
    <cfRule type="expression" dxfId="2295" priority="28489">
      <formula>$B2006="Arribado"</formula>
    </cfRule>
  </conditionalFormatting>
  <conditionalFormatting sqref="J2007:K2007 A2007 C2007:H2007 M2007:P2007 T2007:U2007">
    <cfRule type="expression" dxfId="2" priority="28567">
      <formula>$B2007="Confirmado"</formula>
    </cfRule>
    <cfRule type="expression" dxfId="2298" priority="28566">
      <formula>$B2007="Cancelado"</formula>
    </cfRule>
    <cfRule type="expression" dxfId="2299" priority="28565">
      <formula>$B2007="Cargado"</formula>
    </cfRule>
    <cfRule type="expression" dxfId="2300" priority="28564">
      <formula>$B2007="Frontera"</formula>
    </cfRule>
    <cfRule type="expression" dxfId="2296" priority="28568">
      <formula>$B2007="Solicitado"</formula>
    </cfRule>
    <cfRule type="expression" dxfId="2296" priority="28584">
      <formula>$B2007="Solicitado"</formula>
    </cfRule>
    <cfRule type="expression" dxfId="2" priority="28583">
      <formula>$B2007="Confirmado"</formula>
    </cfRule>
    <cfRule type="expression" dxfId="2298" priority="28582">
      <formula>$B2007="Cancelado"</formula>
    </cfRule>
    <cfRule type="expression" dxfId="2299" priority="28581">
      <formula>$B2007="Cargado"</formula>
    </cfRule>
    <cfRule type="expression" dxfId="2300" priority="28580">
      <formula>$B2007="Frontera"</formula>
    </cfRule>
    <cfRule type="expression" dxfId="2301" priority="28579">
      <formula>$B2007="Descargado"</formula>
    </cfRule>
    <cfRule type="expression" dxfId="2295" priority="28569">
      <formula>$B2007="Arribado"</formula>
    </cfRule>
    <cfRule type="expression" dxfId="2302" priority="28562">
      <formula>$B2007="Liberado"</formula>
    </cfRule>
    <cfRule type="expression" dxfId="2301" priority="28563">
      <formula>$B2007="Descargado"</formula>
    </cfRule>
    <cfRule type="expression" dxfId="2302" priority="28578">
      <formula>$B2007="Liberado"</formula>
    </cfRule>
    <cfRule type="expression" dxfId="2295" priority="28585">
      <formula>$B2007="Arribado"</formula>
    </cfRule>
  </conditionalFormatting>
  <conditionalFormatting sqref="J2007:K2007 C2007:H2007 A2007 M2007:P2007 T2007:U2007">
    <cfRule type="expression" dxfId="2295" priority="28593">
      <formula>$B2007="Arribado"</formula>
    </cfRule>
    <cfRule type="expression" dxfId="2" priority="28591">
      <formula>$B2007="Confirmado"</formula>
    </cfRule>
    <cfRule type="expression" dxfId="2299" priority="28589">
      <formula>$B2007="Cargado"</formula>
    </cfRule>
    <cfRule type="expression" dxfId="2298" priority="28590">
      <formula>$B2007="Cancelado"</formula>
    </cfRule>
    <cfRule type="expression" dxfId="2296" priority="28592">
      <formula>$B2007="Solicitado"</formula>
    </cfRule>
    <cfRule type="expression" dxfId="2302" priority="28586">
      <formula>$B2007="Liberado"</formula>
    </cfRule>
    <cfRule type="expression" dxfId="2301" priority="28587">
      <formula>$B2007="Descargado"</formula>
    </cfRule>
    <cfRule type="expression" dxfId="2300" priority="28588">
      <formula>$B2007="Frontera"</formula>
    </cfRule>
  </conditionalFormatting>
  <conditionalFormatting sqref="J2010:K2017 C2010:H2017 M2010:U2013 A2010:A2017 A2019:A2024 N2019:N2024 O2019:U2023 M2019:M2023 C2019:H2023 J2019:K2023 M2015:U2017 M2014:P2014 T2014:U2014">
    <cfRule type="expression" dxfId="2300" priority="27540">
      <formula>$B2010="Frontera"</formula>
    </cfRule>
    <cfRule type="expression" dxfId="2295" priority="27553">
      <formula>$B2010="Arribado"</formula>
    </cfRule>
    <cfRule type="expression" dxfId="2296" priority="27552">
      <formula>$B2010="Solicitado"</formula>
    </cfRule>
    <cfRule type="expression" dxfId="2" priority="27551">
      <formula>$B2010="Confirmado"</formula>
    </cfRule>
    <cfRule type="expression" dxfId="2298" priority="27550">
      <formula>$B2010="Cancelado"</formula>
    </cfRule>
    <cfRule type="expression" dxfId="2299" priority="27549">
      <formula>$B2010="Cargado"</formula>
    </cfRule>
    <cfRule type="expression" dxfId="2300" priority="27548">
      <formula>$B2010="Frontera"</formula>
    </cfRule>
    <cfRule type="expression" dxfId="2301" priority="27547">
      <formula>$B2010="Descargado"</formula>
    </cfRule>
    <cfRule type="expression" dxfId="2302" priority="27546">
      <formula>$B2010="Liberado"</formula>
    </cfRule>
    <cfRule type="expression" dxfId="2295" priority="27545">
      <formula>$B2010="Arribado"</formula>
    </cfRule>
    <cfRule type="expression" dxfId="2296" priority="27544">
      <formula>$B2010="Solicitado"</formula>
    </cfRule>
    <cfRule type="expression" dxfId="2" priority="27543">
      <formula>$B2010="Confirmado"</formula>
    </cfRule>
    <cfRule type="expression" dxfId="2298" priority="27542">
      <formula>$B2010="Cancelado"</formula>
    </cfRule>
    <cfRule type="expression" dxfId="2299" priority="27541">
      <formula>$B2010="Cargado"</formula>
    </cfRule>
    <cfRule type="expression" dxfId="2302" priority="27522">
      <formula>$B2010="Liberado"</formula>
    </cfRule>
    <cfRule type="expression" dxfId="2301" priority="27523">
      <formula>$B2010="Descargado"</formula>
    </cfRule>
    <cfRule type="expression" dxfId="2300" priority="27524">
      <formula>$B2010="Frontera"</formula>
    </cfRule>
    <cfRule type="expression" dxfId="2299" priority="27525">
      <formula>$B2010="Cargado"</formula>
    </cfRule>
    <cfRule type="expression" dxfId="2298" priority="27526">
      <formula>$B2010="Cancelado"</formula>
    </cfRule>
    <cfRule type="expression" dxfId="2" priority="27527">
      <formula>$B2010="Confirmado"</formula>
    </cfRule>
    <cfRule type="expression" dxfId="2296" priority="27528">
      <formula>$B2010="Solicitado"</formula>
    </cfRule>
    <cfRule type="expression" dxfId="2295" priority="27529">
      <formula>$B2010="Arribado"</formula>
    </cfRule>
    <cfRule type="expression" dxfId="2302" priority="27538">
      <formula>$B2010="Liberado"</formula>
    </cfRule>
    <cfRule type="expression" dxfId="2301" priority="27539">
      <formula>$B2010="Descargado"</formula>
    </cfRule>
  </conditionalFormatting>
  <conditionalFormatting sqref="J2018:K2018 C2018:H2018 M2018:U2018 A2018">
    <cfRule type="expression" dxfId="2300" priority="27380">
      <formula>$B2018="Frontera"</formula>
    </cfRule>
    <cfRule type="expression" dxfId="2301" priority="27379">
      <formula>$B2018="Descargado"</formula>
    </cfRule>
    <cfRule type="expression" dxfId="2302" priority="27378">
      <formula>$B2018="Liberado"</formula>
    </cfRule>
    <cfRule type="expression" dxfId="2301" priority="27371">
      <formula>$B2018="Descargado"</formula>
    </cfRule>
    <cfRule type="expression" dxfId="2295" priority="27377">
      <formula>$B2018="Arribado"</formula>
    </cfRule>
    <cfRule type="expression" dxfId="2299" priority="27357">
      <formula>$B2018="Cargado"</formula>
    </cfRule>
    <cfRule type="expression" dxfId="2302" priority="27354">
      <formula>$B2018="Liberado"</formula>
    </cfRule>
    <cfRule type="expression" dxfId="2301" priority="27355">
      <formula>$B2018="Descargado"</formula>
    </cfRule>
    <cfRule type="expression" dxfId="2300" priority="27356">
      <formula>$B2018="Frontera"</formula>
    </cfRule>
    <cfRule type="expression" dxfId="2300" priority="27372">
      <formula>$B2018="Frontera"</formula>
    </cfRule>
    <cfRule type="expression" dxfId="2298" priority="27382">
      <formula>$B2018="Cancelado"</formula>
    </cfRule>
    <cfRule type="expression" dxfId="2299" priority="27373">
      <formula>$B2018="Cargado"</formula>
    </cfRule>
    <cfRule type="expression" dxfId="2298" priority="27374">
      <formula>$B2018="Cancelado"</formula>
    </cfRule>
    <cfRule type="expression" dxfId="2" priority="27375">
      <formula>$B2018="Confirmado"</formula>
    </cfRule>
    <cfRule type="expression" dxfId="2296" priority="27376">
      <formula>$B2018="Solicitado"</formula>
    </cfRule>
    <cfRule type="expression" dxfId="2295" priority="27385">
      <formula>$B2018="Arribado"</formula>
    </cfRule>
    <cfRule type="expression" dxfId="2" priority="27359">
      <formula>$B2018="Confirmado"</formula>
    </cfRule>
    <cfRule type="expression" dxfId="2298" priority="27358">
      <formula>$B2018="Cancelado"</formula>
    </cfRule>
    <cfRule type="expression" dxfId="2296" priority="27360">
      <formula>$B2018="Solicitado"</formula>
    </cfRule>
    <cfRule type="expression" dxfId="2295" priority="27361">
      <formula>$B2018="Arribado"</formula>
    </cfRule>
    <cfRule type="expression" dxfId="2302" priority="27370">
      <formula>$B2018="Liberado"</formula>
    </cfRule>
    <cfRule type="expression" dxfId="2296" priority="27384">
      <formula>$B2018="Solicitado"</formula>
    </cfRule>
    <cfRule type="expression" dxfId="2" priority="27383">
      <formula>$B2018="Confirmado"</formula>
    </cfRule>
    <cfRule type="expression" dxfId="2299" priority="27381">
      <formula>$B2018="Cargado"</formula>
    </cfRule>
  </conditionalFormatting>
  <conditionalFormatting sqref="J2051:K2052 A2051:A2052 C2051:H2052 M2051:U2052 M3320:U3320 C3320:H3320 A3320 J3320:K3320">
    <cfRule type="expression" dxfId="2300" priority="26956">
      <formula>$B2051="Frontera"</formula>
    </cfRule>
    <cfRule type="expression" dxfId="2299" priority="26957">
      <formula>$B2051="Cargado"</formula>
    </cfRule>
    <cfRule type="expression" dxfId="2298" priority="26958">
      <formula>$B2051="Cancelado"</formula>
    </cfRule>
    <cfRule type="expression" dxfId="2" priority="26959">
      <formula>$B2051="Confirmado"</formula>
    </cfRule>
    <cfRule type="expression" dxfId="2296" priority="26960">
      <formula>$B2051="Solicitado"</formula>
    </cfRule>
    <cfRule type="expression" dxfId="2295" priority="26961">
      <formula>$B2051="Arribado"</formula>
    </cfRule>
    <cfRule type="expression" dxfId="2295" priority="26945">
      <formula>$B2051="Arribado"</formula>
    </cfRule>
    <cfRule type="expression" dxfId="2302" priority="26954">
      <formula>$B2051="Liberado"</formula>
    </cfRule>
    <cfRule type="expression" dxfId="2301" priority="26955">
      <formula>$B2051="Descargado"</formula>
    </cfRule>
    <cfRule type="expression" dxfId="2300" priority="26940">
      <formula>$B2051="Frontera"</formula>
    </cfRule>
    <cfRule type="expression" dxfId="2298" priority="26942">
      <formula>$B2051="Cancelado"</formula>
    </cfRule>
    <cfRule type="expression" dxfId="2302" priority="26938">
      <formula>$B2051="Liberado"</formula>
    </cfRule>
    <cfRule type="expression" dxfId="2301" priority="26939">
      <formula>$B2051="Descargado"</formula>
    </cfRule>
    <cfRule type="expression" dxfId="2299" priority="26941">
      <formula>$B2051="Cargado"</formula>
    </cfRule>
    <cfRule type="expression" dxfId="2" priority="26943">
      <formula>$B2051="Confirmado"</formula>
    </cfRule>
    <cfRule type="expression" dxfId="2296" priority="26944">
      <formula>$B2051="Solicitado"</formula>
    </cfRule>
  </conditionalFormatting>
  <conditionalFormatting sqref="J2051:K2052 C2051:H2052 A2051:A2052 M2051:U2052 M3320:U3320 A3320 C3320:H3320 J3320:K3320">
    <cfRule type="expression" dxfId="2302" priority="26962">
      <formula>$B2051="Liberado"</formula>
    </cfRule>
    <cfRule type="expression" dxfId="2301" priority="26963">
      <formula>$B2051="Descargado"</formula>
    </cfRule>
    <cfRule type="expression" dxfId="2298" priority="26966">
      <formula>$B2051="Cancelado"</formula>
    </cfRule>
    <cfRule type="expression" dxfId="2299" priority="26965">
      <formula>$B2051="Cargado"</formula>
    </cfRule>
    <cfRule type="expression" dxfId="2300" priority="26964">
      <formula>$B2051="Frontera"</formula>
    </cfRule>
    <cfRule type="expression" dxfId="2295" priority="26969">
      <formula>$B2051="Arribado"</formula>
    </cfRule>
    <cfRule type="expression" dxfId="2296" priority="26968">
      <formula>$B2051="Solicitado"</formula>
    </cfRule>
    <cfRule type="expression" dxfId="2" priority="26967">
      <formula>$B2051="Confirmado"</formula>
    </cfRule>
  </conditionalFormatting>
  <conditionalFormatting sqref="J2053:K2053 A2053 C2053:H2053 M2053:U2053">
    <cfRule type="expression" dxfId="2299" priority="25957">
      <formula>$B2053="Cargado"</formula>
    </cfRule>
    <cfRule type="expression" dxfId="2300" priority="25956">
      <formula>$B2053="Frontera"</formula>
    </cfRule>
    <cfRule type="expression" dxfId="2295" priority="25961">
      <formula>$B2053="Arribado"</formula>
    </cfRule>
    <cfRule type="expression" dxfId="2301" priority="25955">
      <formula>$B2053="Descargado"</formula>
    </cfRule>
    <cfRule type="expression" dxfId="2295" priority="25945">
      <formula>$B2053="Arribado"</formula>
    </cfRule>
    <cfRule type="expression" dxfId="2" priority="25943">
      <formula>$B2053="Confirmado"</formula>
    </cfRule>
    <cfRule type="expression" dxfId="2298" priority="25942">
      <formula>$B2053="Cancelado"</formula>
    </cfRule>
    <cfRule type="expression" dxfId="2299" priority="25941">
      <formula>$B2053="Cargado"</formula>
    </cfRule>
    <cfRule type="expression" dxfId="2300" priority="25940">
      <formula>$B2053="Frontera"</formula>
    </cfRule>
    <cfRule type="expression" dxfId="2301" priority="25939">
      <formula>$B2053="Descargado"</formula>
    </cfRule>
    <cfRule type="expression" dxfId="2302" priority="25938">
      <formula>$B2053="Liberado"</formula>
    </cfRule>
    <cfRule type="expression" dxfId="2296" priority="25944">
      <formula>$B2053="Solicitado"</formula>
    </cfRule>
    <cfRule type="expression" dxfId="2298" priority="25958">
      <formula>$B2053="Cancelado"</formula>
    </cfRule>
    <cfRule type="expression" dxfId="2296" priority="25960">
      <formula>$B2053="Solicitado"</formula>
    </cfRule>
    <cfRule type="expression" dxfId="2" priority="25959">
      <formula>$B2053="Confirmado"</formula>
    </cfRule>
    <cfRule type="expression" dxfId="2302" priority="25954">
      <formula>$B2053="Liberado"</formula>
    </cfRule>
  </conditionalFormatting>
  <conditionalFormatting sqref="J2053:K2053 C2053:H2053 A2053 M2053:U2053">
    <cfRule type="expression" dxfId="2302" priority="25962">
      <formula>$B2053="Liberado"</formula>
    </cfRule>
    <cfRule type="expression" dxfId="2296" priority="25968">
      <formula>$B2053="Solicitado"</formula>
    </cfRule>
    <cfRule type="expression" dxfId="2" priority="25967">
      <formula>$B2053="Confirmado"</formula>
    </cfRule>
    <cfRule type="expression" dxfId="2298" priority="25966">
      <formula>$B2053="Cancelado"</formula>
    </cfRule>
    <cfRule type="expression" dxfId="2299" priority="25965">
      <formula>$B2053="Cargado"</formula>
    </cfRule>
    <cfRule type="expression" dxfId="2300" priority="25964">
      <formula>$B2053="Frontera"</formula>
    </cfRule>
    <cfRule type="expression" dxfId="2301" priority="25963">
      <formula>$B2053="Descargado"</formula>
    </cfRule>
    <cfRule type="expression" dxfId="2295" priority="25969">
      <formula>$B2053="Arribado"</formula>
    </cfRule>
  </conditionalFormatting>
  <conditionalFormatting sqref="J2054:K2054 A2054 C2054:H2054 M2054:U2054">
    <cfRule type="expression" dxfId="2299" priority="26165">
      <formula>$B2054="Cargado"</formula>
    </cfRule>
    <cfRule type="expression" dxfId="2301" priority="26163">
      <formula>$B2054="Descargado"</formula>
    </cfRule>
    <cfRule type="expression" dxfId="2302" priority="26162">
      <formula>$B2054="Liberado"</formula>
    </cfRule>
    <cfRule type="expression" dxfId="2295" priority="26153">
      <formula>$B2054="Arribado"</formula>
    </cfRule>
    <cfRule type="expression" dxfId="2296" priority="26152">
      <formula>$B2054="Solicitado"</formula>
    </cfRule>
    <cfRule type="expression" dxfId="2" priority="26151">
      <formula>$B2054="Confirmado"</formula>
    </cfRule>
    <cfRule type="expression" dxfId="2298" priority="26150">
      <formula>$B2054="Cancelado"</formula>
    </cfRule>
    <cfRule type="expression" dxfId="2298" priority="26166">
      <formula>$B2054="Cancelado"</formula>
    </cfRule>
    <cfRule type="expression" dxfId="2296" priority="26168">
      <formula>$B2054="Solicitado"</formula>
    </cfRule>
    <cfRule type="expression" dxfId="2295" priority="26169">
      <formula>$B2054="Arribado"</formula>
    </cfRule>
    <cfRule type="expression" dxfId="2" priority="26167">
      <formula>$B2054="Confirmado"</formula>
    </cfRule>
    <cfRule type="expression" dxfId="2299" priority="26149">
      <formula>$B2054="Cargado"</formula>
    </cfRule>
    <cfRule type="expression" dxfId="2300" priority="26148">
      <formula>$B2054="Frontera"</formula>
    </cfRule>
    <cfRule type="expression" dxfId="2301" priority="26147">
      <formula>$B2054="Descargado"</formula>
    </cfRule>
    <cfRule type="expression" dxfId="2300" priority="26164">
      <formula>$B2054="Frontera"</formula>
    </cfRule>
    <cfRule type="expression" dxfId="2302" priority="26146">
      <formula>$B2054="Liberado"</formula>
    </cfRule>
  </conditionalFormatting>
  <conditionalFormatting sqref="J2054:K2054 C2054:H2054 A2054 M2054:U2054">
    <cfRule type="expression" dxfId="2300" priority="26172">
      <formula>$B2054="Frontera"</formula>
    </cfRule>
    <cfRule type="expression" dxfId="2302" priority="26170">
      <formula>$B2054="Liberado"</formula>
    </cfRule>
    <cfRule type="expression" dxfId="2301" priority="26171">
      <formula>$B2054="Descargado"</formula>
    </cfRule>
    <cfRule type="expression" dxfId="2295" priority="26177">
      <formula>$B2054="Arribado"</formula>
    </cfRule>
    <cfRule type="expression" dxfId="2296" priority="26176">
      <formula>$B2054="Solicitado"</formula>
    </cfRule>
    <cfRule type="expression" dxfId="2" priority="26175">
      <formula>$B2054="Confirmado"</formula>
    </cfRule>
    <cfRule type="expression" dxfId="2298" priority="26174">
      <formula>$B2054="Cancelado"</formula>
    </cfRule>
    <cfRule type="expression" dxfId="2299" priority="26173">
      <formula>$B2054="Cargado"</formula>
    </cfRule>
  </conditionalFormatting>
  <conditionalFormatting sqref="J2055:K2066 A2055:A2066 C2055:H2066 M2055:U2066 M2077:U2077 C2077:H2077 A2077 J2077:K2077 J2118:K2119 C2118:H2119 A2118:A2119 M2118:M2119 O2118:U2119 O2122:U2131 M2122:M2131 A2122:A2131 C2122:H2131 J2122:K2131 C2135 C2141 C2144 C2146 M2152:U2152 J2152:K2165 C2152:H2165 A2152:A2165 A2168 C2168:H2168 J2168:K2168 M2168 O2168:U2168 M2153:M2165 N2153:N2168 O2153:U2165 M2173:U2189 J2173:K2189 C2173:H2189 A2173:A2189">
    <cfRule type="expression" dxfId="2302" priority="26050">
      <formula>$B2055="Liberado"</formula>
    </cfRule>
    <cfRule type="expression" dxfId="2295" priority="26057">
      <formula>$B2055="Arribado"</formula>
    </cfRule>
    <cfRule type="expression" dxfId="2299" priority="26053">
      <formula>$B2055="Cargado"</formula>
    </cfRule>
    <cfRule type="expression" dxfId="2298" priority="26054">
      <formula>$B2055="Cancelado"</formula>
    </cfRule>
    <cfRule type="expression" dxfId="2" priority="26055">
      <formula>$B2055="Confirmado"</formula>
    </cfRule>
    <cfRule type="expression" dxfId="2296" priority="26056">
      <formula>$B2055="Solicitado"</formula>
    </cfRule>
    <cfRule type="expression" dxfId="2300" priority="26052">
      <formula>$B2055="Frontera"</formula>
    </cfRule>
    <cfRule type="expression" dxfId="2301" priority="26051">
      <formula>$B2055="Descargado"</formula>
    </cfRule>
  </conditionalFormatting>
  <conditionalFormatting sqref="J2067:K2067 A2067 C2067:H2067 M2067:U2067">
    <cfRule type="expression" dxfId="2302" priority="25842">
      <formula>$B2067="Liberado"</formula>
    </cfRule>
    <cfRule type="expression" dxfId="2295" priority="25849">
      <formula>$B2067="Arribado"</formula>
    </cfRule>
    <cfRule type="expression" dxfId="2301" priority="25843">
      <formula>$B2067="Descargado"</formula>
    </cfRule>
    <cfRule type="expression" dxfId="2299" priority="25845">
      <formula>$B2067="Cargado"</formula>
    </cfRule>
    <cfRule type="expression" dxfId="2" priority="25847">
      <formula>$B2067="Confirmado"</formula>
    </cfRule>
    <cfRule type="expression" dxfId="2296" priority="25848">
      <formula>$B2067="Solicitado"</formula>
    </cfRule>
    <cfRule type="expression" dxfId="2300" priority="25844">
      <formula>$B2067="Frontera"</formula>
    </cfRule>
    <cfRule type="expression" dxfId="2298" priority="25846">
      <formula>$B2067="Cancelado"</formula>
    </cfRule>
  </conditionalFormatting>
  <conditionalFormatting sqref="J2082:K2082 A2082 C2082:H2082 M2082:U2082">
    <cfRule type="expression" dxfId="2" priority="25535">
      <formula>$B2082="Confirmado"</formula>
    </cfRule>
    <cfRule type="expression" dxfId="2298" priority="25534">
      <formula>$B2082="Cancelado"</formula>
    </cfRule>
    <cfRule type="expression" dxfId="2299" priority="25533">
      <formula>$B2082="Cargado"</formula>
    </cfRule>
    <cfRule type="expression" dxfId="2300" priority="25532">
      <formula>$B2082="Frontera"</formula>
    </cfRule>
    <cfRule type="expression" dxfId="2301" priority="25531">
      <formula>$B2082="Descargado"</formula>
    </cfRule>
    <cfRule type="expression" dxfId="2302" priority="25530">
      <formula>$B2082="Liberado"</formula>
    </cfRule>
    <cfRule type="expression" dxfId="2295" priority="25537">
      <formula>$B2082="Arribado"</formula>
    </cfRule>
    <cfRule type="expression" dxfId="2296" priority="25536">
      <formula>$B2082="Solicitado"</formula>
    </cfRule>
  </conditionalFormatting>
  <conditionalFormatting sqref="J2083:K2085 A2083:A2085 C2083:H2085 M2083:U2085">
    <cfRule type="expression" dxfId="2" priority="25431">
      <formula>$B2083="Confirmado"</formula>
    </cfRule>
    <cfRule type="expression" dxfId="2298" priority="25430">
      <formula>$B2083="Cancelado"</formula>
    </cfRule>
    <cfRule type="expression" dxfId="2300" priority="25428">
      <formula>$B2083="Frontera"</formula>
    </cfRule>
    <cfRule type="expression" dxfId="2302" priority="25426">
      <formula>$B2083="Liberado"</formula>
    </cfRule>
    <cfRule type="expression" dxfId="2299" priority="25429">
      <formula>$B2083="Cargado"</formula>
    </cfRule>
    <cfRule type="expression" dxfId="2301" priority="25427">
      <formula>$B2083="Descargado"</formula>
    </cfRule>
    <cfRule type="expression" dxfId="2295" priority="25433">
      <formula>$B2083="Arribado"</formula>
    </cfRule>
    <cfRule type="expression" dxfId="2296" priority="25432">
      <formula>$B2083="Solicitado"</formula>
    </cfRule>
  </conditionalFormatting>
  <conditionalFormatting sqref="J2101:K2101 A2101 C2101:H2101 M2101:U2101">
    <cfRule type="expression" dxfId="2295" priority="24665">
      <formula>$B2101="Arribado"</formula>
    </cfRule>
    <cfRule type="expression" dxfId="2302" priority="24658">
      <formula>$B2101="Liberado"</formula>
    </cfRule>
    <cfRule type="expression" dxfId="2296" priority="24664">
      <formula>$B2101="Solicitado"</formula>
    </cfRule>
    <cfRule type="expression" dxfId="2" priority="24663">
      <formula>$B2101="Confirmado"</formula>
    </cfRule>
    <cfRule type="expression" dxfId="2301" priority="24659">
      <formula>$B2101="Descargado"</formula>
    </cfRule>
    <cfRule type="expression" dxfId="2300" priority="24660">
      <formula>$B2101="Frontera"</formula>
    </cfRule>
    <cfRule type="expression" dxfId="2299" priority="24661">
      <formula>$B2101="Cargado"</formula>
    </cfRule>
    <cfRule type="expression" dxfId="2298" priority="24662">
      <formula>$B2101="Cancelado"</formula>
    </cfRule>
  </conditionalFormatting>
  <conditionalFormatting sqref="J2102:K2102 A2102 C2102:H2102 M2102:U2102 M2109:U2115 C2109:H2115 A2109:A2115 J2109:K2115 N2116:N2119 N2122:N2131">
    <cfRule type="expression" dxfId="2302" priority="24554">
      <formula>$B2102="Liberado"</formula>
    </cfRule>
    <cfRule type="expression" dxfId="2301" priority="24555">
      <formula>$B2102="Descargado"</formula>
    </cfRule>
    <cfRule type="expression" dxfId="2300" priority="24556">
      <formula>$B2102="Frontera"</formula>
    </cfRule>
    <cfRule type="expression" dxfId="2299" priority="24557">
      <formula>$B2102="Cargado"</formula>
    </cfRule>
    <cfRule type="expression" dxfId="2" priority="24559">
      <formula>$B2102="Confirmado"</formula>
    </cfRule>
    <cfRule type="expression" dxfId="2298" priority="24558">
      <formula>$B2102="Cancelado"</formula>
    </cfRule>
    <cfRule type="expression" dxfId="2296" priority="24560">
      <formula>$B2102="Solicitado"</formula>
    </cfRule>
    <cfRule type="expression" dxfId="2295" priority="24561">
      <formula>$B2102="Arribado"</formula>
    </cfRule>
  </conditionalFormatting>
  <conditionalFormatting sqref="J2103:K2103 A2103 C2103:H2103 M2103:U2103">
    <cfRule type="expression" dxfId="2296" priority="24352">
      <formula>$B2103="Solicitado"</formula>
    </cfRule>
    <cfRule type="expression" dxfId="2300" priority="24348">
      <formula>$B2103="Frontera"</formula>
    </cfRule>
    <cfRule type="expression" dxfId="2299" priority="24349">
      <formula>$B2103="Cargado"</formula>
    </cfRule>
    <cfRule type="expression" dxfId="2298" priority="24350">
      <formula>$B2103="Cancelado"</formula>
    </cfRule>
    <cfRule type="expression" dxfId="2" priority="24351">
      <formula>$B2103="Confirmado"</formula>
    </cfRule>
    <cfRule type="expression" dxfId="2295" priority="24353">
      <formula>$B2103="Arribado"</formula>
    </cfRule>
    <cfRule type="expression" dxfId="2301" priority="24347">
      <formula>$B2103="Descargado"</formula>
    </cfRule>
    <cfRule type="expression" dxfId="2302" priority="24346">
      <formula>$B2103="Liberado"</formula>
    </cfRule>
  </conditionalFormatting>
  <conditionalFormatting sqref="J2116:K2116 A2116 C2116:H2116 M2116 M2118:M2119 C2118:H2119 J2118:K2119 A2118:A2119 O2118:U2119 O2116:U2116 O2122:U2131 A2122:A2131 J2122:K2131 C2122:H2131 M2122:M2131 C2135 C2141 C2144 C2146 A2152:A2165 A2168 A2173:A2189">
    <cfRule type="expression" dxfId="2299" priority="24453">
      <formula>$B2116="Cargado"</formula>
    </cfRule>
    <cfRule type="expression" dxfId="2300" priority="24452">
      <formula>$B2116="Frontera"</formula>
    </cfRule>
    <cfRule type="expression" dxfId="2301" priority="24451">
      <formula>$B2116="Descargado"</formula>
    </cfRule>
    <cfRule type="expression" dxfId="2302" priority="24450">
      <formula>$B2116="Liberado"</formula>
    </cfRule>
    <cfRule type="expression" dxfId="2" priority="24455">
      <formula>$B2116="Confirmado"</formula>
    </cfRule>
    <cfRule type="expression" dxfId="2296" priority="24456">
      <formula>$B2116="Solicitado"</formula>
    </cfRule>
    <cfRule type="expression" dxfId="2298" priority="24454">
      <formula>$B2116="Cancelado"</formula>
    </cfRule>
    <cfRule type="expression" dxfId="2295" priority="24457">
      <formula>$B2116="Arribado"</formula>
    </cfRule>
  </conditionalFormatting>
  <conditionalFormatting sqref="J2117:K2117 A2117 C2117:H2117 M2117 O2117:U2117">
    <cfRule type="expression" dxfId="2299" priority="23933">
      <formula>$B2117="Cargado"</formula>
    </cfRule>
    <cfRule type="expression" dxfId="2295" priority="23937">
      <formula>$B2117="Arribado"</formula>
    </cfRule>
    <cfRule type="expression" dxfId="2296" priority="23936">
      <formula>$B2117="Solicitado"</formula>
    </cfRule>
    <cfRule type="expression" dxfId="2" priority="23935">
      <formula>$B2117="Confirmado"</formula>
    </cfRule>
    <cfRule type="expression" dxfId="2298" priority="23934">
      <formula>$B2117="Cancelado"</formula>
    </cfRule>
    <cfRule type="expression" dxfId="2302" priority="23930">
      <formula>$B2117="Liberado"</formula>
    </cfRule>
    <cfRule type="expression" dxfId="2301" priority="23931">
      <formula>$B2117="Descargado"</formula>
    </cfRule>
    <cfRule type="expression" dxfId="2300" priority="23932">
      <formula>$B2117="Frontera"</formula>
    </cfRule>
  </conditionalFormatting>
  <conditionalFormatting sqref="J2120:K2121 C2120:H2121 A2120:A2121 M2120:M2121 O2120:U2121">
    <cfRule type="expression" dxfId="2300" priority="23828">
      <formula>$B2120="Frontera"</formula>
    </cfRule>
    <cfRule type="expression" dxfId="2295" priority="23833">
      <formula>$B2120="Arribado"</formula>
    </cfRule>
    <cfRule type="expression" dxfId="2298" priority="23830">
      <formula>$B2120="Cancelado"</formula>
    </cfRule>
    <cfRule type="expression" dxfId="2" priority="23831">
      <formula>$B2120="Confirmado"</formula>
    </cfRule>
    <cfRule type="expression" dxfId="2296" priority="23832">
      <formula>$B2120="Solicitado"</formula>
    </cfRule>
    <cfRule type="expression" dxfId="2299" priority="23829">
      <formula>$B2120="Cargado"</formula>
    </cfRule>
    <cfRule type="expression" dxfId="2301" priority="23827">
      <formula>$B2120="Descargado"</formula>
    </cfRule>
    <cfRule type="expression" dxfId="2302" priority="23826">
      <formula>$B2120="Liberado"</formula>
    </cfRule>
  </conditionalFormatting>
  <conditionalFormatting sqref="J2135:K2141 C2136:H2140 A2135:A2141 D2135:H2135 D2141:H2141 M2135:U2139 M2140:M2141 O2140:U2141 N2140:N2144 N2146">
    <cfRule type="expression" dxfId="2298" priority="22646">
      <formula>$B2135="Cancelado"</formula>
    </cfRule>
    <cfRule type="expression" dxfId="2302" priority="22642">
      <formula>$B2135="Liberado"</formula>
    </cfRule>
    <cfRule type="expression" dxfId="2301" priority="22643">
      <formula>$B2135="Descargado"</formula>
    </cfRule>
    <cfRule type="expression" dxfId="2299" priority="22645">
      <formula>$B2135="Cargado"</formula>
    </cfRule>
    <cfRule type="expression" dxfId="2300" priority="22644">
      <formula>$B2135="Frontera"</formula>
    </cfRule>
    <cfRule type="expression" dxfId="2296" priority="22648">
      <formula>$B2135="Solicitado"</formula>
    </cfRule>
    <cfRule type="expression" dxfId="2295" priority="22649">
      <formula>$B2135="Arribado"</formula>
    </cfRule>
    <cfRule type="expression" dxfId="2" priority="22647">
      <formula>$B2135="Confirmado"</formula>
    </cfRule>
  </conditionalFormatting>
  <conditionalFormatting sqref="J2306:K2309 C2306:H2309 A2306:A2309 M2306:U2309">
    <cfRule type="expression" dxfId="2301" priority="12283">
      <formula>$B2306="Descargado"</formula>
    </cfRule>
    <cfRule type="expression" dxfId="2300" priority="12284">
      <formula>$B2306="Frontera"</formula>
    </cfRule>
    <cfRule type="expression" dxfId="2295" priority="12289">
      <formula>$B2306="Arribado"</formula>
    </cfRule>
    <cfRule type="expression" dxfId="2299" priority="12285">
      <formula>$B2306="Cargado"</formula>
    </cfRule>
    <cfRule type="expression" dxfId="2298" priority="12286">
      <formula>$B2306="Cancelado"</formula>
    </cfRule>
    <cfRule type="expression" dxfId="2" priority="12287">
      <formula>$B2306="Confirmado"</formula>
    </cfRule>
    <cfRule type="expression" dxfId="2296" priority="12288">
      <formula>$B2306="Solicitado"</formula>
    </cfRule>
    <cfRule type="expression" dxfId="2302" priority="12282">
      <formula>$B2306="Liberado"</formula>
    </cfRule>
  </conditionalFormatting>
  <conditionalFormatting sqref="J3322:K3322 A3322 C3322:H3322 M3322:U3322">
    <cfRule type="expression" dxfId="2298" priority="31126">
      <formula>$B3322="Cancelado"</formula>
    </cfRule>
    <cfRule type="expression" dxfId="2" priority="31127">
      <formula>$B3322="Confirmado"</formula>
    </cfRule>
    <cfRule type="expression" dxfId="2302" priority="31154">
      <formula>$B3322="Liberado"</formula>
    </cfRule>
    <cfRule type="expression" dxfId="2295" priority="31129">
      <formula>$B3322="Arribado"</formula>
    </cfRule>
    <cfRule type="expression" dxfId="2300" priority="31124">
      <formula>$B3322="Frontera"</formula>
    </cfRule>
    <cfRule type="expression" dxfId="2301" priority="31123">
      <formula>$B3322="Descargado"</formula>
    </cfRule>
    <cfRule type="expression" dxfId="2302" priority="31122">
      <formula>$B3322="Liberado"</formula>
    </cfRule>
    <cfRule type="expression" dxfId="2296" priority="31128">
      <formula>$B3322="Solicitado"</formula>
    </cfRule>
    <cfRule type="expression" dxfId="2295" priority="31161">
      <formula>$B3322="Arribado"</formula>
    </cfRule>
    <cfRule type="expression" dxfId="2296" priority="31160">
      <formula>$B3322="Solicitado"</formula>
    </cfRule>
    <cfRule type="expression" dxfId="2" priority="31159">
      <formula>$B3322="Confirmado"</formula>
    </cfRule>
    <cfRule type="expression" dxfId="2300" priority="31156">
      <formula>$B3322="Frontera"</formula>
    </cfRule>
    <cfRule type="expression" dxfId="2298" priority="31158">
      <formula>$B3322="Cancelado"</formula>
    </cfRule>
    <cfRule type="expression" dxfId="2299" priority="31157">
      <formula>$B3322="Cargado"</formula>
    </cfRule>
    <cfRule type="expression" dxfId="2301" priority="31155">
      <formula>$B3322="Descargado"</formula>
    </cfRule>
    <cfRule type="expression" dxfId="2299" priority="31125">
      <formula>$B3322="Cargado"</formula>
    </cfRule>
  </conditionalFormatting>
  <conditionalFormatting sqref="J3322:K3322 C3322:H3322 A3322 M3322:U3322">
    <cfRule type="expression" dxfId="2298" priority="31174">
      <formula>$B3322="Cancelado"</formula>
    </cfRule>
    <cfRule type="expression" dxfId="2295" priority="31177">
      <formula>$B3322="Arribado"</formula>
    </cfRule>
    <cfRule type="expression" dxfId="2296" priority="31176">
      <formula>$B3322="Solicitado"</formula>
    </cfRule>
    <cfRule type="expression" dxfId="2" priority="31175">
      <formula>$B3322="Confirmado"</formula>
    </cfRule>
    <cfRule type="expression" dxfId="2299" priority="31173">
      <formula>$B3322="Cargado"</formula>
    </cfRule>
    <cfRule type="expression" dxfId="2300" priority="31172">
      <formula>$B3322="Frontera"</formula>
    </cfRule>
    <cfRule type="expression" dxfId="2301" priority="31171">
      <formula>$B3322="Descargado"</formula>
    </cfRule>
    <cfRule type="expression" dxfId="2302" priority="31170">
      <formula>$B3322="Liberado"</formula>
    </cfRule>
  </conditionalFormatting>
  <conditionalFormatting sqref="J61:L61">
    <cfRule type="expression" dxfId="2299" priority="70759">
      <formula>$B61="Cargado"</formula>
    </cfRule>
    <cfRule type="expression" dxfId="2298" priority="70760">
      <formula>$B61="Cancelado"</formula>
    </cfRule>
    <cfRule type="expression" dxfId="2" priority="70761">
      <formula>$B61="Confirmado"</formula>
    </cfRule>
    <cfRule type="expression" dxfId="2296" priority="70762">
      <formula>$B61="Solicitado"</formula>
    </cfRule>
    <cfRule type="expression" dxfId="2301" priority="70773">
      <formula>$B61="Descargado"</formula>
    </cfRule>
    <cfRule type="expression" dxfId="2300" priority="70774">
      <formula>$B61="Frontera"</formula>
    </cfRule>
    <cfRule type="expression" dxfId="2295" priority="70763">
      <formula>$B61="Arribado"</formula>
    </cfRule>
    <cfRule type="expression" dxfId="2301" priority="70757">
      <formula>$B61="Descargado"</formula>
    </cfRule>
    <cfRule type="expression" dxfId="2299" priority="70775">
      <formula>$B61="Cargado"</formula>
    </cfRule>
    <cfRule type="expression" dxfId="2300" priority="70758">
      <formula>$B61="Frontera"</formula>
    </cfRule>
    <cfRule type="expression" dxfId="2298" priority="70776">
      <formula>$B61="Cancelado"</formula>
    </cfRule>
    <cfRule type="expression" dxfId="2" priority="70777">
      <formula>$B61="Confirmado"</formula>
    </cfRule>
    <cfRule type="expression" dxfId="2296" priority="70778">
      <formula>$B61="Solicitado"</formula>
    </cfRule>
    <cfRule type="expression" dxfId="2295" priority="70779">
      <formula>$B61="Arribado"</formula>
    </cfRule>
  </conditionalFormatting>
  <conditionalFormatting sqref="J1647:M1647 A1647 D1647:H1647 O1647:U1647">
    <cfRule type="expression" dxfId="2300" priority="33844">
      <formula>$B1647="Frontera"</formula>
    </cfRule>
    <cfRule type="expression" dxfId="2299" priority="33845">
      <formula>$B1647="Cargado"</formula>
    </cfRule>
    <cfRule type="expression" dxfId="2298" priority="33846">
      <formula>$B1647="Cancelado"</formula>
    </cfRule>
    <cfRule type="expression" dxfId="2" priority="33847">
      <formula>$B1647="Confirmado"</formula>
    </cfRule>
    <cfRule type="expression" dxfId="2296" priority="33848">
      <formula>$B1647="Solicitado"</formula>
    </cfRule>
    <cfRule type="expression" dxfId="2295" priority="33849">
      <formula>$B1647="Arribado"</formula>
    </cfRule>
    <cfRule type="expression" dxfId="2302" priority="33842">
      <formula>$B1647="Liberado"</formula>
    </cfRule>
    <cfRule type="expression" dxfId="2301" priority="33843">
      <formula>$B1647="Descargado"</formula>
    </cfRule>
  </conditionalFormatting>
  <conditionalFormatting sqref="J1655:M1655 A1655 D1655:H1655 O1655:U1655">
    <cfRule type="expression" dxfId="2" priority="33607">
      <formula>$B1655="Confirmado"</formula>
    </cfRule>
    <cfRule type="expression" dxfId="2298" priority="33606">
      <formula>$B1655="Cancelado"</formula>
    </cfRule>
    <cfRule type="expression" dxfId="2300" priority="33604">
      <formula>$B1655="Frontera"</formula>
    </cfRule>
    <cfRule type="expression" dxfId="2296" priority="33608">
      <formula>$B1655="Solicitado"</formula>
    </cfRule>
    <cfRule type="expression" dxfId="2295" priority="33609">
      <formula>$B1655="Arribado"</formula>
    </cfRule>
    <cfRule type="expression" dxfId="2299" priority="33605">
      <formula>$B1655="Cargado"</formula>
    </cfRule>
    <cfRule type="expression" dxfId="2302" priority="33602">
      <formula>$B1655="Liberado"</formula>
    </cfRule>
    <cfRule type="expression" dxfId="2301" priority="33603">
      <formula>$B1655="Descargado"</formula>
    </cfRule>
  </conditionalFormatting>
  <conditionalFormatting sqref="J1659:M1659 A1659 C1659:H1659 O1659:U1659">
    <cfRule type="expression" dxfId="2301" priority="33699">
      <formula>$B1659="Descargado"</formula>
    </cfRule>
    <cfRule type="expression" dxfId="2302" priority="33698">
      <formula>$B1659="Liberado"</formula>
    </cfRule>
    <cfRule type="expression" dxfId="2296" priority="33704">
      <formula>$B1659="Solicitado"</formula>
    </cfRule>
    <cfRule type="expression" dxfId="2300" priority="33700">
      <formula>$B1659="Frontera"</formula>
    </cfRule>
    <cfRule type="expression" dxfId="2299" priority="33701">
      <formula>$B1659="Cargado"</formula>
    </cfRule>
    <cfRule type="expression" dxfId="2298" priority="33702">
      <formula>$B1659="Cancelado"</formula>
    </cfRule>
    <cfRule type="expression" dxfId="2" priority="33703">
      <formula>$B1659="Confirmado"</formula>
    </cfRule>
    <cfRule type="expression" dxfId="2295" priority="33705">
      <formula>$B1659="Arribado"</formula>
    </cfRule>
  </conditionalFormatting>
  <conditionalFormatting sqref="J1660:M1660 A1660 C1660:H1660 O1660:U1660">
    <cfRule type="expression" dxfId="2299" priority="33549">
      <formula>$B1660="Cargado"</formula>
    </cfRule>
    <cfRule type="expression" dxfId="2302" priority="33546">
      <formula>$B1660="Liberado"</formula>
    </cfRule>
    <cfRule type="expression" dxfId="2" priority="33551">
      <formula>$B1660="Confirmado"</formula>
    </cfRule>
    <cfRule type="expression" dxfId="2301" priority="33547">
      <formula>$B1660="Descargado"</formula>
    </cfRule>
    <cfRule type="expression" dxfId="2300" priority="33548">
      <formula>$B1660="Frontera"</formula>
    </cfRule>
    <cfRule type="expression" dxfId="2295" priority="33553">
      <formula>$B1660="Arribado"</formula>
    </cfRule>
    <cfRule type="expression" dxfId="2296" priority="33552">
      <formula>$B1660="Solicitado"</formula>
    </cfRule>
    <cfRule type="expression" dxfId="2298" priority="33550">
      <formula>$B1660="Cancelado"</formula>
    </cfRule>
  </conditionalFormatting>
  <conditionalFormatting sqref="J2515:M2515 O2515:W2515 C2515:H2515 A2515">
    <cfRule type="expression" dxfId="2" priority="214">
      <formula>$B2515="Confirmado"</formula>
    </cfRule>
    <cfRule type="expression" dxfId="2298" priority="213">
      <formula>$B2515="Cancelado"</formula>
    </cfRule>
    <cfRule type="expression" dxfId="2302" priority="209">
      <formula>$B2515="Liberado"</formula>
    </cfRule>
    <cfRule type="expression" dxfId="2301" priority="210">
      <formula>$B2515="Descargado"</formula>
    </cfRule>
    <cfRule type="expression" dxfId="2299" priority="212">
      <formula>$B2515="Cargado"</formula>
    </cfRule>
    <cfRule type="expression" dxfId="2300" priority="211">
      <formula>$B2515="Frontera"</formula>
    </cfRule>
    <cfRule type="expression" dxfId="2296" priority="215">
      <formula>$B2515="Solicitado"</formula>
    </cfRule>
    <cfRule type="expression" dxfId="2295" priority="216">
      <formula>$B2515="Arribado"</formula>
    </cfRule>
  </conditionalFormatting>
  <conditionalFormatting sqref="J2526:M2526 O2526:W2526 C2526:H2526 A2526">
    <cfRule type="expression" dxfId="2301" priority="162">
      <formula>$B2526="Descargado"</formula>
    </cfRule>
    <cfRule type="expression" dxfId="2300" priority="163">
      <formula>$B2526="Frontera"</formula>
    </cfRule>
    <cfRule type="expression" dxfId="2302" priority="161">
      <formula>$B2526="Liberado"</formula>
    </cfRule>
    <cfRule type="expression" dxfId="2298" priority="165">
      <formula>$B2526="Cancelado"</formula>
    </cfRule>
    <cfRule type="expression" dxfId="2" priority="166">
      <formula>$B2526="Confirmado"</formula>
    </cfRule>
    <cfRule type="expression" dxfId="2296" priority="167">
      <formula>$B2526="Solicitado"</formula>
    </cfRule>
    <cfRule type="expression" dxfId="2295" priority="168">
      <formula>$B2526="Arribado"</formula>
    </cfRule>
    <cfRule type="expression" dxfId="2299" priority="164">
      <formula>$B2526="Cargado"</formula>
    </cfRule>
  </conditionalFormatting>
  <conditionalFormatting sqref="J2527:M2527 O2527:W2527 C2527:H2527 A2527">
    <cfRule type="expression" dxfId="2296" priority="143">
      <formula>$B2527="Solicitado"</formula>
    </cfRule>
    <cfRule type="expression" dxfId="2301" priority="138">
      <formula>$B2527="Descargado"</formula>
    </cfRule>
    <cfRule type="expression" dxfId="2300" priority="139">
      <formula>$B2527="Frontera"</formula>
    </cfRule>
    <cfRule type="expression" dxfId="2299" priority="140">
      <formula>$B2527="Cargado"</formula>
    </cfRule>
    <cfRule type="expression" dxfId="2302" priority="137">
      <formula>$B2527="Liberado"</formula>
    </cfRule>
    <cfRule type="expression" dxfId="2298" priority="141">
      <formula>$B2527="Cancelado"</formula>
    </cfRule>
    <cfRule type="expression" dxfId="2" priority="142">
      <formula>$B2527="Confirmado"</formula>
    </cfRule>
    <cfRule type="expression" dxfId="2295" priority="144">
      <formula>$B2527="Arribado"</formula>
    </cfRule>
  </conditionalFormatting>
  <conditionalFormatting sqref="J2536:M2539 O2536:W2539 C2536:H2539 A2536:A2539">
    <cfRule type="expression" dxfId="2" priority="126">
      <formula>$B2536="Confirmado"</formula>
    </cfRule>
    <cfRule type="expression" dxfId="2299" priority="124">
      <formula>$B2536="Cargado"</formula>
    </cfRule>
    <cfRule type="expression" dxfId="2298" priority="125">
      <formula>$B2536="Cancelado"</formula>
    </cfRule>
    <cfRule type="expression" dxfId="2295" priority="128">
      <formula>$B2536="Arribado"</formula>
    </cfRule>
    <cfRule type="expression" dxfId="2300" priority="123">
      <formula>$B2536="Frontera"</formula>
    </cfRule>
    <cfRule type="expression" dxfId="2301" priority="122">
      <formula>$B2536="Descargado"</formula>
    </cfRule>
    <cfRule type="expression" dxfId="2302" priority="121">
      <formula>$B2536="Liberado"</formula>
    </cfRule>
    <cfRule type="expression" dxfId="2296" priority="127">
      <formula>$B2536="Solicitado"</formula>
    </cfRule>
  </conditionalFormatting>
  <conditionalFormatting sqref="J36:N36">
    <cfRule type="expression" dxfId="2295" priority="73011">
      <formula>$B36="Arribado"</formula>
    </cfRule>
    <cfRule type="expression" dxfId="2" priority="73009">
      <formula>$B36="Confirmado"</formula>
    </cfRule>
    <cfRule type="expression" dxfId="2298" priority="73008">
      <formula>$B36="Cancelado"</formula>
    </cfRule>
    <cfRule type="expression" dxfId="2296" priority="73010">
      <formula>$B36="Solicitado"</formula>
    </cfRule>
    <cfRule type="expression" dxfId="2299" priority="73007">
      <formula>$B36="Cargado"</formula>
    </cfRule>
    <cfRule type="expression" dxfId="2300" priority="73006">
      <formula>$B36="Frontera"</formula>
    </cfRule>
    <cfRule type="expression" dxfId="2301" priority="73005">
      <formula>$B36="Descargado"</formula>
    </cfRule>
  </conditionalFormatting>
  <conditionalFormatting sqref="J1053:S1053">
    <cfRule type="expression" dxfId="2" priority="55185">
      <formula>$B1053="Confirmado"</formula>
    </cfRule>
    <cfRule type="expression" dxfId="2298" priority="55184">
      <formula>$B1053="Cancelado"</formula>
    </cfRule>
    <cfRule type="expression" dxfId="2299" priority="55183">
      <formula>$B1053="Cargado"</formula>
    </cfRule>
    <cfRule type="expression" dxfId="2300" priority="55182">
      <formula>$B1053="Frontera"</formula>
    </cfRule>
    <cfRule type="expression" dxfId="2301" priority="55181">
      <formula>$B1053="Descargado"</formula>
    </cfRule>
    <cfRule type="expression" dxfId="2295" priority="55187">
      <formula>$B1053="Arribado"</formula>
    </cfRule>
    <cfRule type="expression" dxfId="2296" priority="55186">
      <formula>$B1053="Solicitado"</formula>
    </cfRule>
    <cfRule type="expression" dxfId="2302" priority="55180">
      <formula>$B1053="Liberado"</formula>
    </cfRule>
  </conditionalFormatting>
  <conditionalFormatting sqref="J1582:S1582 A1582 C1582:H1582">
    <cfRule type="expression" dxfId="2301" priority="34867">
      <formula>$B1582="Descargado"</formula>
    </cfRule>
    <cfRule type="expression" dxfId="2302" priority="34866">
      <formula>$B1582="Liberado"</formula>
    </cfRule>
    <cfRule type="expression" dxfId="2299" priority="34869">
      <formula>$B1582="Cargado"</formula>
    </cfRule>
    <cfRule type="expression" dxfId="2298" priority="34870">
      <formula>$B1582="Cancelado"</formula>
    </cfRule>
    <cfRule type="expression" dxfId="2" priority="34871">
      <formula>$B1582="Confirmado"</formula>
    </cfRule>
    <cfRule type="expression" dxfId="2296" priority="34872">
      <formula>$B1582="Solicitado"</formula>
    </cfRule>
    <cfRule type="expression" dxfId="2295" priority="34873">
      <formula>$B1582="Arribado"</formula>
    </cfRule>
    <cfRule type="expression" dxfId="2300" priority="34868">
      <formula>$B1582="Frontera"</formula>
    </cfRule>
  </conditionalFormatting>
  <conditionalFormatting sqref="J1631:S1631">
    <cfRule type="expression" dxfId="2295" priority="34393">
      <formula>$B1631="Arribado"</formula>
    </cfRule>
    <cfRule type="expression" dxfId="2296" priority="34392">
      <formula>$B1631="Solicitado"</formula>
    </cfRule>
    <cfRule type="expression" dxfId="2" priority="34391">
      <formula>$B1631="Confirmado"</formula>
    </cfRule>
    <cfRule type="expression" dxfId="2298" priority="34390">
      <formula>$B1631="Cancelado"</formula>
    </cfRule>
    <cfRule type="expression" dxfId="2299" priority="34389">
      <formula>$B1631="Cargado"</formula>
    </cfRule>
    <cfRule type="expression" dxfId="2300" priority="34388">
      <formula>$B1631="Frontera"</formula>
    </cfRule>
    <cfRule type="expression" dxfId="2301" priority="34387">
      <formula>$B1631="Descargado"</formula>
    </cfRule>
    <cfRule type="expression" dxfId="2302" priority="34386">
      <formula>$B1631="Liberado"</formula>
    </cfRule>
  </conditionalFormatting>
  <conditionalFormatting sqref="J51:U51">
    <cfRule type="expression" dxfId="2296" priority="71194">
      <formula>$B51="Solicitado"</formula>
    </cfRule>
    <cfRule type="expression" dxfId="2295" priority="71195">
      <formula>$B51="Arribado"</formula>
    </cfRule>
    <cfRule type="expression" dxfId="2299" priority="71151">
      <formula>$B51="Cargado"</formula>
    </cfRule>
    <cfRule type="expression" dxfId="2300" priority="71190">
      <formula>$B51="Frontera"</formula>
    </cfRule>
    <cfRule type="expression" dxfId="2296" priority="71154">
      <formula>$B51="Solicitado"</formula>
    </cfRule>
    <cfRule type="expression" dxfId="2" priority="71193">
      <formula>$B51="Confirmado"</formula>
    </cfRule>
    <cfRule type="expression" dxfId="2295" priority="71155">
      <formula>$B51="Arribado"</formula>
    </cfRule>
    <cfRule type="expression" dxfId="2" priority="71153">
      <formula>$B51="Confirmado"</formula>
    </cfRule>
    <cfRule type="expression" dxfId="2298" priority="71152">
      <formula>$B51="Cancelado"</formula>
    </cfRule>
    <cfRule type="expression" dxfId="2301" priority="71149">
      <formula>$B51="Descargado"</formula>
    </cfRule>
    <cfRule type="expression" dxfId="2298" priority="71192">
      <formula>$B51="Cancelado"</formula>
    </cfRule>
    <cfRule type="expression" dxfId="2299" priority="71191">
      <formula>$B51="Cargado"</formula>
    </cfRule>
    <cfRule type="expression" dxfId="2300" priority="71150">
      <formula>$B51="Frontera"</formula>
    </cfRule>
    <cfRule type="expression" dxfId="2301" priority="71189">
      <formula>$B51="Descargado"</formula>
    </cfRule>
  </conditionalFormatting>
  <conditionalFormatting sqref="J51:U58">
    <cfRule type="expression" dxfId="2302" priority="71188">
      <formula>$B51="Liberado"</formula>
    </cfRule>
  </conditionalFormatting>
  <conditionalFormatting sqref="J59:U59">
    <cfRule type="expression" dxfId="2295" priority="70963">
      <formula>$B59="Arribado"</formula>
    </cfRule>
    <cfRule type="expression" dxfId="2296" priority="70994">
      <formula>$B59="Solicitado"</formula>
    </cfRule>
    <cfRule type="expression" dxfId="2301" priority="70989">
      <formula>$B59="Descargado"</formula>
    </cfRule>
    <cfRule type="expression" dxfId="2296" priority="70962">
      <formula>$B59="Solicitado"</formula>
    </cfRule>
    <cfRule type="expression" dxfId="2" priority="70961">
      <formula>$B59="Confirmado"</formula>
    </cfRule>
    <cfRule type="expression" dxfId="2298" priority="70960">
      <formula>$B59="Cancelado"</formula>
    </cfRule>
    <cfRule type="expression" dxfId="2299" priority="70959">
      <formula>$B59="Cargado"</formula>
    </cfRule>
    <cfRule type="expression" dxfId="2300" priority="70958">
      <formula>$B59="Frontera"</formula>
    </cfRule>
    <cfRule type="expression" dxfId="2295" priority="70995">
      <formula>$B59="Arribado"</formula>
    </cfRule>
    <cfRule type="expression" dxfId="2299" priority="70991">
      <formula>$B59="Cargado"</formula>
    </cfRule>
    <cfRule type="expression" dxfId="2" priority="70993">
      <formula>$B59="Confirmado"</formula>
    </cfRule>
    <cfRule type="expression" dxfId="2298" priority="70992">
      <formula>$B59="Cancelado"</formula>
    </cfRule>
    <cfRule type="expression" dxfId="2300" priority="70990">
      <formula>$B59="Frontera"</formula>
    </cfRule>
    <cfRule type="expression" dxfId="2301" priority="70957">
      <formula>$B59="Descargado"</formula>
    </cfRule>
  </conditionalFormatting>
  <conditionalFormatting sqref="J60:U60">
    <cfRule type="expression" dxfId="2295" priority="72523">
      <formula>$B60="Arribado"</formula>
    </cfRule>
    <cfRule type="expression" dxfId="2296" priority="72730">
      <formula>$B60="Solicitado"</formula>
    </cfRule>
    <cfRule type="expression" dxfId="2298" priority="72520">
      <formula>$B60="Cancelado"</formula>
    </cfRule>
    <cfRule type="expression" dxfId="2299" priority="72519">
      <formula>$B60="Cargado"</formula>
    </cfRule>
    <cfRule type="expression" dxfId="2300" priority="72518">
      <formula>$B60="Frontera"</formula>
    </cfRule>
    <cfRule type="expression" dxfId="2301" priority="72517">
      <formula>$B60="Descargado"</formula>
    </cfRule>
    <cfRule type="expression" dxfId="2295" priority="72731">
      <formula>$B60="Arribado"</formula>
    </cfRule>
    <cfRule type="expression" dxfId="2" priority="72729">
      <formula>$B60="Confirmado"</formula>
    </cfRule>
    <cfRule type="expression" dxfId="2298" priority="72728">
      <formula>$B60="Cancelado"</formula>
    </cfRule>
    <cfRule type="expression" dxfId="2" priority="72521">
      <formula>$B60="Confirmado"</formula>
    </cfRule>
    <cfRule type="expression" dxfId="2296" priority="72522">
      <formula>$B60="Solicitado"</formula>
    </cfRule>
    <cfRule type="expression" dxfId="2299" priority="72727">
      <formula>$B60="Cargado"</formula>
    </cfRule>
    <cfRule type="expression" dxfId="2300" priority="72726">
      <formula>$B60="Frontera"</formula>
    </cfRule>
    <cfRule type="expression" dxfId="2301" priority="72725">
      <formula>$B60="Descargado"</formula>
    </cfRule>
  </conditionalFormatting>
  <conditionalFormatting sqref="J68:U134">
    <cfRule type="expression" dxfId="2302" priority="69516">
      <formula>$B68="Liberado"</formula>
    </cfRule>
  </conditionalFormatting>
  <conditionalFormatting sqref="J400:U400">
    <cfRule type="expression" dxfId="2" priority="67073">
      <formula>$B400="Confirmado"</formula>
    </cfRule>
    <cfRule type="expression" dxfId="2298" priority="67072">
      <formula>$B400="Cancelado"</formula>
    </cfRule>
    <cfRule type="expression" dxfId="2299" priority="67071">
      <formula>$B400="Cargado"</formula>
    </cfRule>
    <cfRule type="expression" dxfId="2300" priority="67070">
      <formula>$B400="Frontera"</formula>
    </cfRule>
    <cfRule type="expression" dxfId="2296" priority="67074">
      <formula>$B400="Solicitado"</formula>
    </cfRule>
    <cfRule type="expression" dxfId="2301" priority="67069">
      <formula>$B400="Descargado"</formula>
    </cfRule>
    <cfRule type="expression" dxfId="2302" priority="67068">
      <formula>$B400="Liberado"</formula>
    </cfRule>
    <cfRule type="expression" dxfId="2295" priority="67075">
      <formula>$B400="Arribado"</formula>
    </cfRule>
  </conditionalFormatting>
  <conditionalFormatting sqref="J402:U402">
    <cfRule type="expression" dxfId="2296" priority="67058">
      <formula>$B402="Solicitado"</formula>
    </cfRule>
    <cfRule type="expression" dxfId="2299" priority="67055">
      <formula>$B402="Cargado"</formula>
    </cfRule>
    <cfRule type="expression" dxfId="2" priority="67057">
      <formula>$B402="Confirmado"</formula>
    </cfRule>
    <cfRule type="expression" dxfId="2302" priority="67052">
      <formula>$B402="Liberado"</formula>
    </cfRule>
    <cfRule type="expression" dxfId="2301" priority="67053">
      <formula>$B402="Descargado"</formula>
    </cfRule>
    <cfRule type="expression" dxfId="2300" priority="67054">
      <formula>$B402="Frontera"</formula>
    </cfRule>
    <cfRule type="expression" dxfId="2295" priority="67059">
      <formula>$B402="Arribado"</formula>
    </cfRule>
    <cfRule type="expression" dxfId="2298" priority="67056">
      <formula>$B402="Cancelado"</formula>
    </cfRule>
  </conditionalFormatting>
  <conditionalFormatting sqref="J467:U467">
    <cfRule type="expression" dxfId="2300" priority="66622">
      <formula>$B467="Frontera"</formula>
    </cfRule>
    <cfRule type="expression" dxfId="2295" priority="66627">
      <formula>$B467="Arribado"</formula>
    </cfRule>
    <cfRule type="expression" dxfId="2296" priority="66626">
      <formula>$B467="Solicitado"</formula>
    </cfRule>
    <cfRule type="expression" dxfId="2" priority="66625">
      <formula>$B467="Confirmado"</formula>
    </cfRule>
    <cfRule type="expression" dxfId="2298" priority="66624">
      <formula>$B467="Cancelado"</formula>
    </cfRule>
    <cfRule type="expression" dxfId="2299" priority="66623">
      <formula>$B467="Cargado"</formula>
    </cfRule>
    <cfRule type="expression" dxfId="2301" priority="66621">
      <formula>$B467="Descargado"</formula>
    </cfRule>
    <cfRule type="expression" dxfId="2302" priority="66620">
      <formula>$B467="Liberado"</formula>
    </cfRule>
  </conditionalFormatting>
  <conditionalFormatting sqref="J468:U469">
    <cfRule type="expression" dxfId="2295" priority="66603">
      <formula>$B468="Arribado"</formula>
    </cfRule>
    <cfRule type="expression" dxfId="2296" priority="66602">
      <formula>$B468="Solicitado"</formula>
    </cfRule>
    <cfRule type="expression" dxfId="2302" priority="66596">
      <formula>$B468="Liberado"</formula>
    </cfRule>
    <cfRule type="expression" dxfId="2301" priority="66597">
      <formula>$B468="Descargado"</formula>
    </cfRule>
    <cfRule type="expression" dxfId="2300" priority="66598">
      <formula>$B468="Frontera"</formula>
    </cfRule>
    <cfRule type="expression" dxfId="2299" priority="66599">
      <formula>$B468="Cargado"</formula>
    </cfRule>
    <cfRule type="expression" dxfId="2298" priority="66600">
      <formula>$B468="Cancelado"</formula>
    </cfRule>
    <cfRule type="expression" dxfId="2" priority="66601">
      <formula>$B468="Confirmado"</formula>
    </cfRule>
  </conditionalFormatting>
  <conditionalFormatting sqref="J470:U470">
    <cfRule type="expression" dxfId="2" priority="66577">
      <formula>$B470="Confirmado"</formula>
    </cfRule>
    <cfRule type="expression" dxfId="2299" priority="66575">
      <formula>$B470="Cargado"</formula>
    </cfRule>
    <cfRule type="expression" dxfId="2300" priority="66574">
      <formula>$B470="Frontera"</formula>
    </cfRule>
    <cfRule type="expression" dxfId="2301" priority="66573">
      <formula>$B470="Descargado"</formula>
    </cfRule>
    <cfRule type="expression" dxfId="2302" priority="66572">
      <formula>$B470="Liberado"</formula>
    </cfRule>
    <cfRule type="expression" dxfId="2298" priority="66576">
      <formula>$B470="Cancelado"</formula>
    </cfRule>
    <cfRule type="expression" dxfId="2296" priority="66578">
      <formula>$B470="Solicitado"</formula>
    </cfRule>
    <cfRule type="expression" dxfId="2295" priority="66579">
      <formula>$B470="Arribado"</formula>
    </cfRule>
  </conditionalFormatting>
  <conditionalFormatting sqref="J483:U483">
    <cfRule type="expression" dxfId="2296" priority="66546">
      <formula>$B483="Solicitado"</formula>
    </cfRule>
    <cfRule type="expression" dxfId="2" priority="66545">
      <formula>$B483="Confirmado"</formula>
    </cfRule>
    <cfRule type="expression" dxfId="2302" priority="66540">
      <formula>$B483="Liberado"</formula>
    </cfRule>
    <cfRule type="expression" dxfId="2298" priority="66544">
      <formula>$B483="Cancelado"</formula>
    </cfRule>
    <cfRule type="expression" dxfId="2295" priority="66547">
      <formula>$B483="Arribado"</formula>
    </cfRule>
    <cfRule type="expression" dxfId="2299" priority="66543">
      <formula>$B483="Cargado"</formula>
    </cfRule>
    <cfRule type="expression" dxfId="2300" priority="66542">
      <formula>$B483="Frontera"</formula>
    </cfRule>
    <cfRule type="expression" dxfId="2301" priority="66541">
      <formula>$B483="Descargado"</formula>
    </cfRule>
  </conditionalFormatting>
  <conditionalFormatting sqref="J504:U504">
    <cfRule type="expression" dxfId="2302" priority="66348">
      <formula>$B504="Liberado"</formula>
    </cfRule>
    <cfRule type="expression" dxfId="2" priority="66353">
      <formula>$B504="Confirmado"</formula>
    </cfRule>
    <cfRule type="expression" dxfId="2300" priority="66350">
      <formula>$B504="Frontera"</formula>
    </cfRule>
    <cfRule type="expression" dxfId="2298" priority="66352">
      <formula>$B504="Cancelado"</formula>
    </cfRule>
    <cfRule type="expression" dxfId="2295" priority="66355">
      <formula>$B504="Arribado"</formula>
    </cfRule>
    <cfRule type="expression" dxfId="2301" priority="66349">
      <formula>$B504="Descargado"</formula>
    </cfRule>
    <cfRule type="expression" dxfId="2296" priority="66354">
      <formula>$B504="Solicitado"</formula>
    </cfRule>
    <cfRule type="expression" dxfId="2299" priority="66351">
      <formula>$B504="Cargado"</formula>
    </cfRule>
  </conditionalFormatting>
  <conditionalFormatting sqref="J1031:U1031">
    <cfRule type="expression" dxfId="2" priority="57129">
      <formula>$B1031="Confirmado"</formula>
    </cfRule>
    <cfRule type="expression" dxfId="2299" priority="57127">
      <formula>$B1031="Cargado"</formula>
    </cfRule>
    <cfRule type="expression" dxfId="2300" priority="57126">
      <formula>$B1031="Frontera"</formula>
    </cfRule>
    <cfRule type="expression" dxfId="2301" priority="57125">
      <formula>$B1031="Descargado"</formula>
    </cfRule>
    <cfRule type="expression" dxfId="2296" priority="57090">
      <formula>$B1031="Solicitado"</formula>
    </cfRule>
    <cfRule type="expression" dxfId="2298" priority="57088">
      <formula>$B1031="Cancelado"</formula>
    </cfRule>
    <cfRule type="expression" dxfId="2298" priority="57128">
      <formula>$B1031="Cancelado"</formula>
    </cfRule>
    <cfRule type="expression" dxfId="2302" priority="57124">
      <formula>$B1031="Liberado"</formula>
    </cfRule>
    <cfRule type="expression" dxfId="2" priority="57089">
      <formula>$B1031="Confirmado"</formula>
    </cfRule>
    <cfRule type="expression" dxfId="2299" priority="57087">
      <formula>$B1031="Cargado"</formula>
    </cfRule>
    <cfRule type="expression" dxfId="2300" priority="57086">
      <formula>$B1031="Frontera"</formula>
    </cfRule>
    <cfRule type="expression" dxfId="2301" priority="57085">
      <formula>$B1031="Descargado"</formula>
    </cfRule>
    <cfRule type="expression" dxfId="2295" priority="57091">
      <formula>$B1031="Arribado"</formula>
    </cfRule>
    <cfRule type="expression" dxfId="2302" priority="57084">
      <formula>$B1031="Liberado"</formula>
    </cfRule>
    <cfRule type="expression" dxfId="2295" priority="57131">
      <formula>$B1031="Arribado"</formula>
    </cfRule>
    <cfRule type="expression" dxfId="2296" priority="57130">
      <formula>$B1031="Solicitado"</formula>
    </cfRule>
  </conditionalFormatting>
  <conditionalFormatting sqref="J1035:U1035 J1037:U1037">
    <cfRule type="expression" dxfId="2295" priority="56691">
      <formula>$B1035="Arribado"</formula>
    </cfRule>
    <cfRule type="expression" dxfId="2296" priority="56690">
      <formula>$B1035="Solicitado"</formula>
    </cfRule>
    <cfRule type="expression" dxfId="2" priority="56689">
      <formula>$B1035="Confirmado"</formula>
    </cfRule>
    <cfRule type="expression" dxfId="2298" priority="56688">
      <formula>$B1035="Cancelado"</formula>
    </cfRule>
    <cfRule type="expression" dxfId="2299" priority="56687">
      <formula>$B1035="Cargado"</formula>
    </cfRule>
    <cfRule type="expression" dxfId="2302" priority="56684">
      <formula>$B1035="Liberado"</formula>
    </cfRule>
    <cfRule type="expression" dxfId="2300" priority="56686">
      <formula>$B1035="Frontera"</formula>
    </cfRule>
    <cfRule type="expression" dxfId="2301" priority="56685">
      <formula>$B1035="Descargado"</formula>
    </cfRule>
  </conditionalFormatting>
  <conditionalFormatting sqref="J1036:U1036">
    <cfRule type="expression" dxfId="2299" priority="55935">
      <formula>$B1036="Cargado"</formula>
    </cfRule>
    <cfRule type="expression" dxfId="2298" priority="55936">
      <formula>$B1036="Cancelado"</formula>
    </cfRule>
    <cfRule type="expression" dxfId="2" priority="55937">
      <formula>$B1036="Confirmado"</formula>
    </cfRule>
    <cfRule type="expression" dxfId="2296" priority="55938">
      <formula>$B1036="Solicitado"</formula>
    </cfRule>
    <cfRule type="expression" dxfId="2301" priority="55933">
      <formula>$B1036="Descargado"</formula>
    </cfRule>
    <cfRule type="expression" dxfId="2302" priority="55932">
      <formula>$B1036="Liberado"</formula>
    </cfRule>
    <cfRule type="expression" dxfId="2300" priority="55934">
      <formula>$B1036="Frontera"</formula>
    </cfRule>
    <cfRule type="expression" dxfId="2295" priority="55939">
      <formula>$B1036="Arribado"</formula>
    </cfRule>
  </conditionalFormatting>
  <conditionalFormatting sqref="J1038:U1038">
    <cfRule type="expression" dxfId="2296" priority="56498">
      <formula>$B1038="Solicitado"</formula>
    </cfRule>
    <cfRule type="expression" dxfId="2295" priority="56499">
      <formula>$B1038="Arribado"</formula>
    </cfRule>
    <cfRule type="expression" dxfId="2302" priority="56492">
      <formula>$B1038="Liberado"</formula>
    </cfRule>
    <cfRule type="expression" dxfId="2301" priority="56493">
      <formula>$B1038="Descargado"</formula>
    </cfRule>
    <cfRule type="expression" dxfId="2300" priority="56494">
      <formula>$B1038="Frontera"</formula>
    </cfRule>
    <cfRule type="expression" dxfId="2299" priority="56495">
      <formula>$B1038="Cargado"</formula>
    </cfRule>
    <cfRule type="expression" dxfId="2298" priority="56496">
      <formula>$B1038="Cancelado"</formula>
    </cfRule>
    <cfRule type="expression" dxfId="2" priority="56497">
      <formula>$B1038="Confirmado"</formula>
    </cfRule>
  </conditionalFormatting>
  <conditionalFormatting sqref="J1039:U1039">
    <cfRule type="expression" dxfId="2295" priority="56043">
      <formula>$B1039="Arribado"</formula>
    </cfRule>
    <cfRule type="expression" dxfId="2301" priority="56037">
      <formula>$B1039="Descargado"</formula>
    </cfRule>
    <cfRule type="expression" dxfId="2300" priority="56038">
      <formula>$B1039="Frontera"</formula>
    </cfRule>
    <cfRule type="expression" dxfId="2296" priority="56042">
      <formula>$B1039="Solicitado"</formula>
    </cfRule>
    <cfRule type="expression" dxfId="2299" priority="56039">
      <formula>$B1039="Cargado"</formula>
    </cfRule>
    <cfRule type="expression" dxfId="2298" priority="56040">
      <formula>$B1039="Cancelado"</formula>
    </cfRule>
    <cfRule type="expression" dxfId="2" priority="56041">
      <formula>$B1039="Confirmado"</formula>
    </cfRule>
    <cfRule type="expression" dxfId="2302" priority="56036">
      <formula>$B1039="Liberado"</formula>
    </cfRule>
  </conditionalFormatting>
  <conditionalFormatting sqref="J1042:U1043">
    <cfRule type="expression" dxfId="2299" priority="54991">
      <formula>$B1042="Cargado"</formula>
    </cfRule>
    <cfRule type="expression" dxfId="2301" priority="54989">
      <formula>$B1042="Descargado"</formula>
    </cfRule>
    <cfRule type="expression" dxfId="2300" priority="54990">
      <formula>$B1042="Frontera"</formula>
    </cfRule>
    <cfRule type="expression" dxfId="2298" priority="54992">
      <formula>$B1042="Cancelado"</formula>
    </cfRule>
    <cfRule type="expression" dxfId="2" priority="54993">
      <formula>$B1042="Confirmado"</formula>
    </cfRule>
    <cfRule type="expression" dxfId="2296" priority="54994">
      <formula>$B1042="Solicitado"</formula>
    </cfRule>
    <cfRule type="expression" dxfId="2302" priority="54988">
      <formula>$B1042="Liberado"</formula>
    </cfRule>
    <cfRule type="expression" dxfId="2295" priority="54995">
      <formula>$B1042="Arribado"</formula>
    </cfRule>
  </conditionalFormatting>
  <conditionalFormatting sqref="J1052:U1052">
    <cfRule type="expression" dxfId="2" priority="55377">
      <formula>$B1052="Confirmado"</formula>
    </cfRule>
    <cfRule type="expression" dxfId="2298" priority="55376">
      <formula>$B1052="Cancelado"</formula>
    </cfRule>
    <cfRule type="expression" dxfId="2299" priority="55375">
      <formula>$B1052="Cargado"</formula>
    </cfRule>
    <cfRule type="expression" dxfId="2300" priority="55374">
      <formula>$B1052="Frontera"</formula>
    </cfRule>
    <cfRule type="expression" dxfId="2301" priority="55373">
      <formula>$B1052="Descargado"</formula>
    </cfRule>
    <cfRule type="expression" dxfId="2296" priority="55378">
      <formula>$B1052="Solicitado"</formula>
    </cfRule>
    <cfRule type="expression" dxfId="2302" priority="55372">
      <formula>$B1052="Liberado"</formula>
    </cfRule>
    <cfRule type="expression" dxfId="2295" priority="55379">
      <formula>$B1052="Arribado"</formula>
    </cfRule>
  </conditionalFormatting>
  <conditionalFormatting sqref="J1054:U1054 J1044:U1049">
    <cfRule type="expression" dxfId="2298" priority="55744">
      <formula>$B1044="Cancelado"</formula>
    </cfRule>
    <cfRule type="expression" dxfId="2296" priority="55746">
      <formula>$B1044="Solicitado"</formula>
    </cfRule>
    <cfRule type="expression" dxfId="2295" priority="55747">
      <formula>$B1044="Arribado"</formula>
    </cfRule>
    <cfRule type="expression" dxfId="2301" priority="55741">
      <formula>$B1044="Descargado"</formula>
    </cfRule>
    <cfRule type="expression" dxfId="2302" priority="55740">
      <formula>$B1044="Liberado"</formula>
    </cfRule>
    <cfRule type="expression" dxfId="2300" priority="55742">
      <formula>$B1044="Frontera"</formula>
    </cfRule>
    <cfRule type="expression" dxfId="2299" priority="55743">
      <formula>$B1044="Cargado"</formula>
    </cfRule>
    <cfRule type="expression" dxfId="2" priority="55745">
      <formula>$B1044="Confirmado"</formula>
    </cfRule>
  </conditionalFormatting>
  <conditionalFormatting sqref="J1055:U1055">
    <cfRule type="expression" dxfId="2" priority="54889">
      <formula>$B1055="Confirmado"</formula>
    </cfRule>
    <cfRule type="expression" dxfId="2296" priority="54890">
      <formula>$B1055="Solicitado"</formula>
    </cfRule>
    <cfRule type="expression" dxfId="2299" priority="54887">
      <formula>$B1055="Cargado"</formula>
    </cfRule>
    <cfRule type="expression" dxfId="2302" priority="54884">
      <formula>$B1055="Liberado"</formula>
    </cfRule>
    <cfRule type="expression" dxfId="2301" priority="54885">
      <formula>$B1055="Descargado"</formula>
    </cfRule>
    <cfRule type="expression" dxfId="2300" priority="54886">
      <formula>$B1055="Frontera"</formula>
    </cfRule>
    <cfRule type="expression" dxfId="2295" priority="54891">
      <formula>$B1055="Arribado"</formula>
    </cfRule>
    <cfRule type="expression" dxfId="2298" priority="54888">
      <formula>$B1055="Cancelado"</formula>
    </cfRule>
  </conditionalFormatting>
  <conditionalFormatting sqref="J1056:U1056 J1057:K1062 M1057:U1062 L1057:L1063">
    <cfRule type="expression" dxfId="2299" priority="54783">
      <formula>$B1056="Cargado"</formula>
    </cfRule>
    <cfRule type="expression" dxfId="2298" priority="54784">
      <formula>$B1056="Cancelado"</formula>
    </cfRule>
    <cfRule type="expression" dxfId="2" priority="54785">
      <formula>$B1056="Confirmado"</formula>
    </cfRule>
    <cfRule type="expression" dxfId="2302" priority="54780">
      <formula>$B1056="Liberado"</formula>
    </cfRule>
    <cfRule type="expression" dxfId="2296" priority="54786">
      <formula>$B1056="Solicitado"</formula>
    </cfRule>
    <cfRule type="expression" dxfId="2301" priority="54781">
      <formula>$B1056="Descargado"</formula>
    </cfRule>
    <cfRule type="expression" dxfId="2295" priority="54787">
      <formula>$B1056="Arribado"</formula>
    </cfRule>
    <cfRule type="expression" dxfId="2300" priority="54782">
      <formula>$B1056="Frontera"</formula>
    </cfRule>
  </conditionalFormatting>
  <conditionalFormatting sqref="J1064:U1064">
    <cfRule type="expression" dxfId="2295" priority="54299">
      <formula>$B1064="Arribado"</formula>
    </cfRule>
    <cfRule type="expression" dxfId="2302" priority="54292">
      <formula>$B1064="Liberado"</formula>
    </cfRule>
    <cfRule type="expression" dxfId="2296" priority="54298">
      <formula>$B1064="Solicitado"</formula>
    </cfRule>
    <cfRule type="expression" dxfId="2" priority="54297">
      <formula>$B1064="Confirmado"</formula>
    </cfRule>
    <cfRule type="expression" dxfId="2298" priority="54296">
      <formula>$B1064="Cancelado"</formula>
    </cfRule>
    <cfRule type="expression" dxfId="2299" priority="54295">
      <formula>$B1064="Cargado"</formula>
    </cfRule>
    <cfRule type="expression" dxfId="2300" priority="54294">
      <formula>$B1064="Frontera"</formula>
    </cfRule>
    <cfRule type="expression" dxfId="2301" priority="54293">
      <formula>$B1064="Descargado"</formula>
    </cfRule>
  </conditionalFormatting>
  <conditionalFormatting sqref="J1065:U1065">
    <cfRule type="expression" dxfId="2299" priority="54487">
      <formula>$B1065="Cargado"</formula>
    </cfRule>
    <cfRule type="expression" dxfId="2295" priority="54491">
      <formula>$B1065="Arribado"</formula>
    </cfRule>
    <cfRule type="expression" dxfId="2300" priority="54486">
      <formula>$B1065="Frontera"</formula>
    </cfRule>
    <cfRule type="expression" dxfId="2302" priority="54484">
      <formula>$B1065="Liberado"</formula>
    </cfRule>
    <cfRule type="expression" dxfId="2296" priority="54490">
      <formula>$B1065="Solicitado"</formula>
    </cfRule>
    <cfRule type="expression" dxfId="2" priority="54489">
      <formula>$B1065="Confirmado"</formula>
    </cfRule>
    <cfRule type="expression" dxfId="2301" priority="54485">
      <formula>$B1065="Descargado"</formula>
    </cfRule>
    <cfRule type="expression" dxfId="2298" priority="54488">
      <formula>$B1065="Cancelado"</formula>
    </cfRule>
  </conditionalFormatting>
  <conditionalFormatting sqref="J1066:U1067">
    <cfRule type="expression" dxfId="2295" priority="54107">
      <formula>$B1066="Arribado"</formula>
    </cfRule>
    <cfRule type="expression" dxfId="2302" priority="54100">
      <formula>$B1066="Liberado"</formula>
    </cfRule>
    <cfRule type="expression" dxfId="2301" priority="54101">
      <formula>$B1066="Descargado"</formula>
    </cfRule>
    <cfRule type="expression" dxfId="2298" priority="54104">
      <formula>$B1066="Cancelado"</formula>
    </cfRule>
    <cfRule type="expression" dxfId="2299" priority="54103">
      <formula>$B1066="Cargado"</formula>
    </cfRule>
    <cfRule type="expression" dxfId="2300" priority="54102">
      <formula>$B1066="Frontera"</formula>
    </cfRule>
    <cfRule type="expression" dxfId="2296" priority="54106">
      <formula>$B1066="Solicitado"</formula>
    </cfRule>
    <cfRule type="expression" dxfId="2" priority="54105">
      <formula>$B1066="Confirmado"</formula>
    </cfRule>
  </conditionalFormatting>
  <conditionalFormatting sqref="J1068:U1069">
    <cfRule type="expression" dxfId="2" priority="52921">
      <formula>$B1068="Confirmado"</formula>
    </cfRule>
    <cfRule type="expression" dxfId="2298" priority="52920">
      <formula>$B1068="Cancelado"</formula>
    </cfRule>
    <cfRule type="expression" dxfId="2299" priority="52919">
      <formula>$B1068="Cargado"</formula>
    </cfRule>
    <cfRule type="expression" dxfId="2300" priority="52918">
      <formula>$B1068="Frontera"</formula>
    </cfRule>
    <cfRule type="expression" dxfId="2301" priority="52917">
      <formula>$B1068="Descargado"</formula>
    </cfRule>
    <cfRule type="expression" dxfId="2302" priority="52916">
      <formula>$B1068="Liberado"</formula>
    </cfRule>
    <cfRule type="expression" dxfId="2295" priority="52923">
      <formula>$B1068="Arribado"</formula>
    </cfRule>
    <cfRule type="expression" dxfId="2296" priority="52922">
      <formula>$B1068="Solicitado"</formula>
    </cfRule>
  </conditionalFormatting>
  <conditionalFormatting sqref="J1070:U1070">
    <cfRule type="expression" dxfId="2299" priority="53687">
      <formula>$B1070="Cargado"</formula>
    </cfRule>
    <cfRule type="expression" dxfId="2298" priority="53688">
      <formula>$B1070="Cancelado"</formula>
    </cfRule>
    <cfRule type="expression" dxfId="2300" priority="53686">
      <formula>$B1070="Frontera"</formula>
    </cfRule>
    <cfRule type="expression" dxfId="2302" priority="53684">
      <formula>$B1070="Liberado"</formula>
    </cfRule>
    <cfRule type="expression" dxfId="2" priority="53689">
      <formula>$B1070="Confirmado"</formula>
    </cfRule>
    <cfRule type="expression" dxfId="2301" priority="53685">
      <formula>$B1070="Descargado"</formula>
    </cfRule>
    <cfRule type="expression" dxfId="2296" priority="53690">
      <formula>$B1070="Solicitado"</formula>
    </cfRule>
    <cfRule type="expression" dxfId="2295" priority="53691">
      <formula>$B1070="Arribado"</formula>
    </cfRule>
  </conditionalFormatting>
  <conditionalFormatting sqref="J1071:U1071 L1072:L1074">
    <cfRule type="expression" dxfId="2301" priority="53301">
      <formula>$B1071="Descargado"</formula>
    </cfRule>
    <cfRule type="expression" dxfId="2296" priority="53306">
      <formula>$B1071="Solicitado"</formula>
    </cfRule>
    <cfRule type="expression" dxfId="2298" priority="53304">
      <formula>$B1071="Cancelado"</formula>
    </cfRule>
    <cfRule type="expression" dxfId="2299" priority="53303">
      <formula>$B1071="Cargado"</formula>
    </cfRule>
    <cfRule type="expression" dxfId="2300" priority="53302">
      <formula>$B1071="Frontera"</formula>
    </cfRule>
    <cfRule type="expression" dxfId="2295" priority="53307">
      <formula>$B1071="Arribado"</formula>
    </cfRule>
    <cfRule type="expression" dxfId="2" priority="53305">
      <formula>$B1071="Confirmado"</formula>
    </cfRule>
    <cfRule type="expression" dxfId="2302" priority="53300">
      <formula>$B1071="Liberado"</formula>
    </cfRule>
  </conditionalFormatting>
  <conditionalFormatting sqref="J1076:U1076">
    <cfRule type="expression" dxfId="2298" priority="52328">
      <formula>$B1076="Cancelado"</formula>
    </cfRule>
    <cfRule type="expression" dxfId="2299" priority="52327">
      <formula>$B1076="Cargado"</formula>
    </cfRule>
    <cfRule type="expression" dxfId="2300" priority="52326">
      <formula>$B1076="Frontera"</formula>
    </cfRule>
    <cfRule type="expression" dxfId="2301" priority="52325">
      <formula>$B1076="Descargado"</formula>
    </cfRule>
    <cfRule type="expression" dxfId="2296" priority="52330">
      <formula>$B1076="Solicitado"</formula>
    </cfRule>
    <cfRule type="expression" dxfId="2295" priority="52331">
      <formula>$B1076="Arribado"</formula>
    </cfRule>
    <cfRule type="expression" dxfId="2302" priority="52324">
      <formula>$B1076="Liberado"</formula>
    </cfRule>
    <cfRule type="expression" dxfId="2" priority="52329">
      <formula>$B1076="Confirmado"</formula>
    </cfRule>
  </conditionalFormatting>
  <conditionalFormatting sqref="J1081:U1081">
    <cfRule type="expression" dxfId="2299" priority="52135">
      <formula>$B1081="Cargado"</formula>
    </cfRule>
    <cfRule type="expression" dxfId="2" priority="52137">
      <formula>$B1081="Confirmado"</formula>
    </cfRule>
    <cfRule type="expression" dxfId="2296" priority="52138">
      <formula>$B1081="Solicitado"</formula>
    </cfRule>
    <cfRule type="expression" dxfId="2302" priority="52132">
      <formula>$B1081="Liberado"</formula>
    </cfRule>
    <cfRule type="expression" dxfId="2301" priority="52133">
      <formula>$B1081="Descargado"</formula>
    </cfRule>
    <cfRule type="expression" dxfId="2300" priority="52134">
      <formula>$B1081="Frontera"</formula>
    </cfRule>
    <cfRule type="expression" dxfId="2298" priority="52136">
      <formula>$B1081="Cancelado"</formula>
    </cfRule>
    <cfRule type="expression" dxfId="2295" priority="52139">
      <formula>$B1081="Arribado"</formula>
    </cfRule>
  </conditionalFormatting>
  <conditionalFormatting sqref="J1083:U1083 J1082:S1082">
    <cfRule type="expression" dxfId="2298" priority="51904">
      <formula>$B1082="Cancelado"</formula>
    </cfRule>
    <cfRule type="expression" dxfId="2299" priority="51903">
      <formula>$B1082="Cargado"</formula>
    </cfRule>
    <cfRule type="expression" dxfId="2300" priority="51902">
      <formula>$B1082="Frontera"</formula>
    </cfRule>
    <cfRule type="expression" dxfId="2302" priority="51900">
      <formula>$B1082="Liberado"</formula>
    </cfRule>
    <cfRule type="expression" dxfId="2295" priority="51907">
      <formula>$B1082="Arribado"</formula>
    </cfRule>
    <cfRule type="expression" dxfId="2296" priority="51906">
      <formula>$B1082="Solicitado"</formula>
    </cfRule>
    <cfRule type="expression" dxfId="2" priority="51905">
      <formula>$B1082="Confirmado"</formula>
    </cfRule>
    <cfRule type="expression" dxfId="2301" priority="51901">
      <formula>$B1082="Descargado"</formula>
    </cfRule>
  </conditionalFormatting>
  <conditionalFormatting sqref="J1092:U1092">
    <cfRule type="expression" dxfId="2" priority="51417">
      <formula>$B1092="Confirmado"</formula>
    </cfRule>
    <cfRule type="expression" dxfId="2298" priority="51416">
      <formula>$B1092="Cancelado"</formula>
    </cfRule>
    <cfRule type="expression" dxfId="2296" priority="51418">
      <formula>$B1092="Solicitado"</formula>
    </cfRule>
    <cfRule type="expression" dxfId="2295" priority="51419">
      <formula>$B1092="Arribado"</formula>
    </cfRule>
    <cfRule type="expression" dxfId="2299" priority="51415">
      <formula>$B1092="Cargado"</formula>
    </cfRule>
    <cfRule type="expression" dxfId="2302" priority="51412">
      <formula>$B1092="Liberado"</formula>
    </cfRule>
    <cfRule type="expression" dxfId="2301" priority="51413">
      <formula>$B1092="Descargado"</formula>
    </cfRule>
    <cfRule type="expression" dxfId="2300" priority="51414">
      <formula>$B1092="Frontera"</formula>
    </cfRule>
  </conditionalFormatting>
  <conditionalFormatting sqref="J1093:U1094">
    <cfRule type="expression" dxfId="2302" priority="51220">
      <formula>$B1093="Liberado"</formula>
    </cfRule>
    <cfRule type="expression" dxfId="2" priority="51225">
      <formula>$B1093="Confirmado"</formula>
    </cfRule>
    <cfRule type="expression" dxfId="2296" priority="51226">
      <formula>$B1093="Solicitado"</formula>
    </cfRule>
    <cfRule type="expression" dxfId="2295" priority="51227">
      <formula>$B1093="Arribado"</formula>
    </cfRule>
    <cfRule type="expression" dxfId="2298" priority="51224">
      <formula>$B1093="Cancelado"</formula>
    </cfRule>
    <cfRule type="expression" dxfId="2301" priority="51221">
      <formula>$B1093="Descargado"</formula>
    </cfRule>
    <cfRule type="expression" dxfId="2300" priority="51222">
      <formula>$B1093="Frontera"</formula>
    </cfRule>
    <cfRule type="expression" dxfId="2299" priority="51223">
      <formula>$B1093="Cargado"</formula>
    </cfRule>
  </conditionalFormatting>
  <conditionalFormatting sqref="J1095:U1095">
    <cfRule type="expression" dxfId="2299" priority="51007">
      <formula>$B1095="Cargado"</formula>
    </cfRule>
    <cfRule type="expression" dxfId="2300" priority="51006">
      <formula>$B1095="Frontera"</formula>
    </cfRule>
    <cfRule type="expression" dxfId="2301" priority="51005">
      <formula>$B1095="Descargado"</formula>
    </cfRule>
    <cfRule type="expression" dxfId="2302" priority="51004">
      <formula>$B1095="Liberado"</formula>
    </cfRule>
    <cfRule type="expression" dxfId="2" priority="51009">
      <formula>$B1095="Confirmado"</formula>
    </cfRule>
    <cfRule type="expression" dxfId="2296" priority="51010">
      <formula>$B1095="Solicitado"</formula>
    </cfRule>
    <cfRule type="expression" dxfId="2295" priority="51011">
      <formula>$B1095="Arribado"</formula>
    </cfRule>
    <cfRule type="expression" dxfId="2298" priority="51008">
      <formula>$B1095="Cancelado"</formula>
    </cfRule>
  </conditionalFormatting>
  <conditionalFormatting sqref="J1097:U1097">
    <cfRule type="expression" dxfId="2302" priority="50380">
      <formula>$B1097="Liberado"</formula>
    </cfRule>
    <cfRule type="expression" dxfId="2301" priority="50381">
      <formula>$B1097="Descargado"</formula>
    </cfRule>
    <cfRule type="expression" dxfId="2300" priority="50382">
      <formula>$B1097="Frontera"</formula>
    </cfRule>
    <cfRule type="expression" dxfId="2299" priority="50383">
      <formula>$B1097="Cargado"</formula>
    </cfRule>
    <cfRule type="expression" dxfId="2" priority="50385">
      <formula>$B1097="Confirmado"</formula>
    </cfRule>
    <cfRule type="expression" dxfId="2296" priority="50386">
      <formula>$B1097="Solicitado"</formula>
    </cfRule>
    <cfRule type="expression" dxfId="2295" priority="50387">
      <formula>$B1097="Arribado"</formula>
    </cfRule>
    <cfRule type="expression" dxfId="2298" priority="50384">
      <formula>$B1097="Cancelado"</formula>
    </cfRule>
  </conditionalFormatting>
  <conditionalFormatting sqref="J1099:U1103 J1098:O1098 Q1098:U1098">
    <cfRule type="expression" dxfId="2295" priority="50195">
      <formula>$B1098="Arribado"</formula>
    </cfRule>
    <cfRule type="expression" dxfId="2" priority="50193">
      <formula>$B1098="Confirmado"</formula>
    </cfRule>
    <cfRule type="expression" dxfId="2298" priority="50192">
      <formula>$B1098="Cancelado"</formula>
    </cfRule>
    <cfRule type="expression" dxfId="2299" priority="50191">
      <formula>$B1098="Cargado"</formula>
    </cfRule>
    <cfRule type="expression" dxfId="2300" priority="50190">
      <formula>$B1098="Frontera"</formula>
    </cfRule>
    <cfRule type="expression" dxfId="2301" priority="50189">
      <formula>$B1098="Descargado"</formula>
    </cfRule>
    <cfRule type="expression" dxfId="2302" priority="50188">
      <formula>$B1098="Liberado"</formula>
    </cfRule>
    <cfRule type="expression" dxfId="2296" priority="50194">
      <formula>$B1098="Solicitado"</formula>
    </cfRule>
  </conditionalFormatting>
  <conditionalFormatting sqref="J1317:U1319 A1319:H1319 A1336:H1338 J1336:U1338 A1317:B1318 D1317:H1318">
    <cfRule type="expression" dxfId="2296" priority="38194">
      <formula>$B1317="Solicitado"</formula>
    </cfRule>
    <cfRule type="expression" dxfId="2295" priority="38195">
      <formula>$B1317="Arribado"</formula>
    </cfRule>
    <cfRule type="expression" dxfId="2301" priority="38189">
      <formula>$B1317="Descargado"</formula>
    </cfRule>
    <cfRule type="expression" dxfId="2300" priority="38190">
      <formula>$B1317="Frontera"</formula>
    </cfRule>
    <cfRule type="expression" dxfId="2299" priority="38191">
      <formula>$B1317="Cargado"</formula>
    </cfRule>
    <cfRule type="expression" dxfId="2298" priority="38192">
      <formula>$B1317="Cancelado"</formula>
    </cfRule>
    <cfRule type="expression" dxfId="2" priority="38193">
      <formula>$B1317="Confirmado"</formula>
    </cfRule>
    <cfRule type="expression" dxfId="2302" priority="38188">
      <formula>$B1317="Liberado"</formula>
    </cfRule>
  </conditionalFormatting>
  <conditionalFormatting sqref="J1320:U1320 A1320:H1320">
    <cfRule type="expression" dxfId="2295" priority="37611">
      <formula>$B1320="Arribado"</formula>
    </cfRule>
    <cfRule type="expression" dxfId="2302" priority="37604">
      <formula>$B1320="Liberado"</formula>
    </cfRule>
    <cfRule type="expression" dxfId="2296" priority="37610">
      <formula>$B1320="Solicitado"</formula>
    </cfRule>
    <cfRule type="expression" dxfId="2" priority="37609">
      <formula>$B1320="Confirmado"</formula>
    </cfRule>
    <cfRule type="expression" dxfId="2298" priority="37608">
      <formula>$B1320="Cancelado"</formula>
    </cfRule>
    <cfRule type="expression" dxfId="2299" priority="37607">
      <formula>$B1320="Cargado"</formula>
    </cfRule>
    <cfRule type="expression" dxfId="2300" priority="37606">
      <formula>$B1320="Frontera"</formula>
    </cfRule>
    <cfRule type="expression" dxfId="2301" priority="37605">
      <formula>$B1320="Descargado"</formula>
    </cfRule>
  </conditionalFormatting>
  <conditionalFormatting sqref="J1339:U1339 A1339:H1339">
    <cfRule type="expression" dxfId="2" priority="37417">
      <formula>$B1339="Confirmado"</formula>
    </cfRule>
    <cfRule type="expression" dxfId="2295" priority="37419">
      <formula>$B1339="Arribado"</formula>
    </cfRule>
    <cfRule type="expression" dxfId="2298" priority="37416">
      <formula>$B1339="Cancelado"</formula>
    </cfRule>
    <cfRule type="expression" dxfId="2299" priority="37415">
      <formula>$B1339="Cargado"</formula>
    </cfRule>
    <cfRule type="expression" dxfId="2300" priority="37414">
      <formula>$B1339="Frontera"</formula>
    </cfRule>
    <cfRule type="expression" dxfId="2301" priority="37413">
      <formula>$B1339="Descargado"</formula>
    </cfRule>
    <cfRule type="expression" dxfId="2302" priority="37412">
      <formula>$B1339="Liberado"</formula>
    </cfRule>
    <cfRule type="expression" dxfId="2296" priority="37418">
      <formula>$B1339="Solicitado"</formula>
    </cfRule>
  </conditionalFormatting>
  <conditionalFormatting sqref="J1340:U1340 A1340:H1340 A1342:H1351 J1342:U1351">
    <cfRule type="expression" dxfId="2295" priority="37403">
      <formula>$B1340="Arribado"</formula>
    </cfRule>
    <cfRule type="expression" dxfId="2296" priority="37402">
      <formula>$B1340="Solicitado"</formula>
    </cfRule>
    <cfRule type="expression" dxfId="2" priority="37401">
      <formula>$B1340="Confirmado"</formula>
    </cfRule>
    <cfRule type="expression" dxfId="2302" priority="37396">
      <formula>$B1340="Liberado"</formula>
    </cfRule>
    <cfRule type="expression" dxfId="2301" priority="37397">
      <formula>$B1340="Descargado"</formula>
    </cfRule>
    <cfRule type="expression" dxfId="2300" priority="37398">
      <formula>$B1340="Frontera"</formula>
    </cfRule>
    <cfRule type="expression" dxfId="2298" priority="37400">
      <formula>$B1340="Cancelado"</formula>
    </cfRule>
    <cfRule type="expression" dxfId="2299" priority="37399">
      <formula>$B1340="Cargado"</formula>
    </cfRule>
  </conditionalFormatting>
  <conditionalFormatting sqref="J1341:U1341 A1341:H1341">
    <cfRule type="expression" dxfId="2299" priority="37319">
      <formula>$B1341="Cargado"</formula>
    </cfRule>
    <cfRule type="expression" dxfId="2300" priority="37318">
      <formula>$B1341="Frontera"</formula>
    </cfRule>
    <cfRule type="expression" dxfId="2301" priority="37317">
      <formula>$B1341="Descargado"</formula>
    </cfRule>
    <cfRule type="expression" dxfId="2298" priority="37320">
      <formula>$B1341="Cancelado"</formula>
    </cfRule>
    <cfRule type="expression" dxfId="2302" priority="37316">
      <formula>$B1341="Liberado"</formula>
    </cfRule>
    <cfRule type="expression" dxfId="2" priority="37321">
      <formula>$B1341="Confirmado"</formula>
    </cfRule>
    <cfRule type="expression" dxfId="2296" priority="37322">
      <formula>$B1341="Solicitado"</formula>
    </cfRule>
    <cfRule type="expression" dxfId="2295" priority="37323">
      <formula>$B1341="Arribado"</formula>
    </cfRule>
  </conditionalFormatting>
  <conditionalFormatting sqref="J1352:U1352 A1352:H1352">
    <cfRule type="expression" dxfId="2" priority="37385">
      <formula>$B1352="Confirmado"</formula>
    </cfRule>
    <cfRule type="expression" dxfId="2298" priority="37384">
      <formula>$B1352="Cancelado"</formula>
    </cfRule>
    <cfRule type="expression" dxfId="2299" priority="37383">
      <formula>$B1352="Cargado"</formula>
    </cfRule>
    <cfRule type="expression" dxfId="2300" priority="37382">
      <formula>$B1352="Frontera"</formula>
    </cfRule>
    <cfRule type="expression" dxfId="2301" priority="37381">
      <formula>$B1352="Descargado"</formula>
    </cfRule>
    <cfRule type="expression" dxfId="2302" priority="37380">
      <formula>$B1352="Liberado"</formula>
    </cfRule>
    <cfRule type="expression" dxfId="2295" priority="37387">
      <formula>$B1352="Arribado"</formula>
    </cfRule>
    <cfRule type="expression" dxfId="2296" priority="37386">
      <formula>$B1352="Solicitado"</formula>
    </cfRule>
  </conditionalFormatting>
  <conditionalFormatting sqref="J1353:U1354 A1353:H1354">
    <cfRule type="expression" dxfId="2295" priority="37371">
      <formula>$B1353="Arribado"</formula>
    </cfRule>
    <cfRule type="expression" dxfId="2296" priority="37370">
      <formula>$B1353="Solicitado"</formula>
    </cfRule>
    <cfRule type="expression" dxfId="2" priority="37369">
      <formula>$B1353="Confirmado"</formula>
    </cfRule>
    <cfRule type="expression" dxfId="2298" priority="37368">
      <formula>$B1353="Cancelado"</formula>
    </cfRule>
    <cfRule type="expression" dxfId="2299" priority="37367">
      <formula>$B1353="Cargado"</formula>
    </cfRule>
    <cfRule type="expression" dxfId="2300" priority="37366">
      <formula>$B1353="Frontera"</formula>
    </cfRule>
    <cfRule type="expression" dxfId="2301" priority="37365">
      <formula>$B1353="Descargado"</formula>
    </cfRule>
    <cfRule type="expression" dxfId="2302" priority="37364">
      <formula>$B1353="Liberado"</formula>
    </cfRule>
  </conditionalFormatting>
  <conditionalFormatting sqref="J1355:U1355 A1355:H1355">
    <cfRule type="expression" dxfId="2296" priority="37338">
      <formula>$B1355="Solicitado"</formula>
    </cfRule>
    <cfRule type="expression" dxfId="2" priority="37337">
      <formula>$B1355="Confirmado"</formula>
    </cfRule>
    <cfRule type="expression" dxfId="2298" priority="37336">
      <formula>$B1355="Cancelado"</formula>
    </cfRule>
    <cfRule type="expression" dxfId="2299" priority="37335">
      <formula>$B1355="Cargado"</formula>
    </cfRule>
    <cfRule type="expression" dxfId="2300" priority="37334">
      <formula>$B1355="Frontera"</formula>
    </cfRule>
    <cfRule type="expression" dxfId="2301" priority="37333">
      <formula>$B1355="Descargado"</formula>
    </cfRule>
    <cfRule type="expression" dxfId="2302" priority="37332">
      <formula>$B1355="Liberado"</formula>
    </cfRule>
    <cfRule type="expression" dxfId="2295" priority="37339">
      <formula>$B1355="Arribado"</formula>
    </cfRule>
  </conditionalFormatting>
  <conditionalFormatting sqref="J1356:U1356 A1356:H1356">
    <cfRule type="expression" dxfId="2295" priority="37355">
      <formula>$B1356="Arribado"</formula>
    </cfRule>
    <cfRule type="expression" dxfId="2296" priority="37354">
      <formula>$B1356="Solicitado"</formula>
    </cfRule>
    <cfRule type="expression" dxfId="2299" priority="37351">
      <formula>$B1356="Cargado"</formula>
    </cfRule>
    <cfRule type="expression" dxfId="2" priority="37353">
      <formula>$B1356="Confirmado"</formula>
    </cfRule>
    <cfRule type="expression" dxfId="2298" priority="37352">
      <formula>$B1356="Cancelado"</formula>
    </cfRule>
    <cfRule type="expression" dxfId="2300" priority="37350">
      <formula>$B1356="Frontera"</formula>
    </cfRule>
    <cfRule type="expression" dxfId="2301" priority="37349">
      <formula>$B1356="Descargado"</formula>
    </cfRule>
    <cfRule type="expression" dxfId="2302" priority="37348">
      <formula>$B1356="Liberado"</formula>
    </cfRule>
  </conditionalFormatting>
  <conditionalFormatting sqref="J1357:U1357 A1357:H1357">
    <cfRule type="expression" dxfId="2302" priority="37300">
      <formula>$B1357="Liberado"</formula>
    </cfRule>
    <cfRule type="expression" dxfId="2301" priority="37301">
      <formula>$B1357="Descargado"</formula>
    </cfRule>
    <cfRule type="expression" dxfId="2300" priority="37302">
      <formula>$B1357="Frontera"</formula>
    </cfRule>
    <cfRule type="expression" dxfId="2299" priority="37303">
      <formula>$B1357="Cargado"</formula>
    </cfRule>
    <cfRule type="expression" dxfId="2298" priority="37304">
      <formula>$B1357="Cancelado"</formula>
    </cfRule>
    <cfRule type="expression" dxfId="2" priority="37305">
      <formula>$B1357="Confirmado"</formula>
    </cfRule>
    <cfRule type="expression" dxfId="2296" priority="37306">
      <formula>$B1357="Solicitado"</formula>
    </cfRule>
    <cfRule type="expression" dxfId="2295" priority="37307">
      <formula>$B1357="Arribado"</formula>
    </cfRule>
  </conditionalFormatting>
  <conditionalFormatting sqref="J1358:U1369 A1358:H1363 A1378:H1379 J1378:U1379 A1364:A1369 C1364:H1369 B1364:B1377">
    <cfRule type="expression" dxfId="2298" priority="37288">
      <formula>$B1358="Cancelado"</formula>
    </cfRule>
    <cfRule type="expression" dxfId="2" priority="37289">
      <formula>$B1358="Confirmado"</formula>
    </cfRule>
    <cfRule type="expression" dxfId="2296" priority="37290">
      <formula>$B1358="Solicitado"</formula>
    </cfRule>
    <cfRule type="expression" dxfId="2295" priority="37291">
      <formula>$B1358="Arribado"</formula>
    </cfRule>
    <cfRule type="expression" dxfId="2302" priority="37284">
      <formula>$B1358="Liberado"</formula>
    </cfRule>
    <cfRule type="expression" dxfId="2299" priority="37287">
      <formula>$B1358="Cargado"</formula>
    </cfRule>
    <cfRule type="expression" dxfId="2300" priority="37286">
      <formula>$B1358="Frontera"</formula>
    </cfRule>
    <cfRule type="expression" dxfId="2301" priority="37285">
      <formula>$B1358="Descargado"</formula>
    </cfRule>
  </conditionalFormatting>
  <conditionalFormatting sqref="J1370:U1371 A1370:A1371 C1370:H1371">
    <cfRule type="expression" dxfId="2298" priority="37256">
      <formula>$B1370="Cancelado"</formula>
    </cfRule>
    <cfRule type="expression" dxfId="2299" priority="37255">
      <formula>$B1370="Cargado"</formula>
    </cfRule>
    <cfRule type="expression" dxfId="2300" priority="37254">
      <formula>$B1370="Frontera"</formula>
    </cfRule>
    <cfRule type="expression" dxfId="2301" priority="37253">
      <formula>$B1370="Descargado"</formula>
    </cfRule>
    <cfRule type="expression" dxfId="2302" priority="37252">
      <formula>$B1370="Liberado"</formula>
    </cfRule>
    <cfRule type="expression" dxfId="2295" priority="37259">
      <formula>$B1370="Arribado"</formula>
    </cfRule>
    <cfRule type="expression" dxfId="2296" priority="37258">
      <formula>$B1370="Solicitado"</formula>
    </cfRule>
    <cfRule type="expression" dxfId="2" priority="37257">
      <formula>$B1370="Confirmado"</formula>
    </cfRule>
  </conditionalFormatting>
  <conditionalFormatting sqref="J1372:U1372 A1372 C1372:H1372">
    <cfRule type="expression" dxfId="2299" priority="37079">
      <formula>$B1372="Cargado"</formula>
    </cfRule>
    <cfRule type="expression" dxfId="2298" priority="37080">
      <formula>$B1372="Cancelado"</formula>
    </cfRule>
    <cfRule type="expression" dxfId="2" priority="37081">
      <formula>$B1372="Confirmado"</formula>
    </cfRule>
    <cfRule type="expression" dxfId="2300" priority="37078">
      <formula>$B1372="Frontera"</formula>
    </cfRule>
    <cfRule type="expression" dxfId="2301" priority="37077">
      <formula>$B1372="Descargado"</formula>
    </cfRule>
    <cfRule type="expression" dxfId="2296" priority="37082">
      <formula>$B1372="Solicitado"</formula>
    </cfRule>
    <cfRule type="expression" dxfId="2302" priority="37076">
      <formula>$B1372="Liberado"</formula>
    </cfRule>
    <cfRule type="expression" dxfId="2295" priority="37083">
      <formula>$B1372="Arribado"</formula>
    </cfRule>
  </conditionalFormatting>
  <conditionalFormatting sqref="J1373:U1374 A1373:A1374 A1377 J1377:P1377 C1377:H1377 C1373:H1374 T1377:U1377">
    <cfRule type="expression" dxfId="2298" priority="37272">
      <formula>$B1373="Cancelado"</formula>
    </cfRule>
    <cfRule type="expression" dxfId="2300" priority="37270">
      <formula>$B1373="Frontera"</formula>
    </cfRule>
    <cfRule type="expression" dxfId="2301" priority="37269">
      <formula>$B1373="Descargado"</formula>
    </cfRule>
    <cfRule type="expression" dxfId="2299" priority="37271">
      <formula>$B1373="Cargado"</formula>
    </cfRule>
    <cfRule type="expression" dxfId="2302" priority="37268">
      <formula>$B1373="Liberado"</formula>
    </cfRule>
    <cfRule type="expression" dxfId="2295" priority="37275">
      <formula>$B1373="Arribado"</formula>
    </cfRule>
    <cfRule type="expression" dxfId="2296" priority="37274">
      <formula>$B1373="Solicitado"</formula>
    </cfRule>
    <cfRule type="expression" dxfId="2" priority="37273">
      <formula>$B1373="Confirmado"</formula>
    </cfRule>
  </conditionalFormatting>
  <conditionalFormatting sqref="J1375:U1375 A1375 C1375:H1375">
    <cfRule type="expression" dxfId="2295" priority="37067">
      <formula>$B1375="Arribado"</formula>
    </cfRule>
    <cfRule type="expression" dxfId="2296" priority="37066">
      <formula>$B1375="Solicitado"</formula>
    </cfRule>
    <cfRule type="expression" dxfId="2" priority="37065">
      <formula>$B1375="Confirmado"</formula>
    </cfRule>
    <cfRule type="expression" dxfId="2298" priority="37064">
      <formula>$B1375="Cancelado"</formula>
    </cfRule>
    <cfRule type="expression" dxfId="2299" priority="37063">
      <formula>$B1375="Cargado"</formula>
    </cfRule>
    <cfRule type="expression" dxfId="2300" priority="37062">
      <formula>$B1375="Frontera"</formula>
    </cfRule>
    <cfRule type="expression" dxfId="2302" priority="37060">
      <formula>$B1375="Liberado"</formula>
    </cfRule>
    <cfRule type="expression" dxfId="2301" priority="37061">
      <formula>$B1375="Descargado"</formula>
    </cfRule>
  </conditionalFormatting>
  <conditionalFormatting sqref="J1376:U1376 A1376 C1376:H1376">
    <cfRule type="expression" dxfId="2302" priority="37100">
      <formula>$B1376="Liberado"</formula>
    </cfRule>
    <cfRule type="expression" dxfId="2301" priority="37101">
      <formula>$B1376="Descargado"</formula>
    </cfRule>
    <cfRule type="expression" dxfId="2300" priority="37102">
      <formula>$B1376="Frontera"</formula>
    </cfRule>
    <cfRule type="expression" dxfId="2295" priority="37107">
      <formula>$B1376="Arribado"</formula>
    </cfRule>
    <cfRule type="expression" dxfId="2296" priority="37106">
      <formula>$B1376="Solicitado"</formula>
    </cfRule>
    <cfRule type="expression" dxfId="2" priority="37105">
      <formula>$B1376="Confirmado"</formula>
    </cfRule>
    <cfRule type="expression" dxfId="2298" priority="37104">
      <formula>$B1376="Cancelado"</formula>
    </cfRule>
    <cfRule type="expression" dxfId="2299" priority="37103">
      <formula>$B1376="Cargado"</formula>
    </cfRule>
  </conditionalFormatting>
  <conditionalFormatting sqref="J1380:U1380 A1380:H1380">
    <cfRule type="expression" dxfId="2300" priority="37046">
      <formula>$B1380="Frontera"</formula>
    </cfRule>
    <cfRule type="expression" dxfId="2301" priority="37045">
      <formula>$B1380="Descargado"</formula>
    </cfRule>
    <cfRule type="expression" dxfId="2302" priority="37044">
      <formula>$B1380="Liberado"</formula>
    </cfRule>
    <cfRule type="expression" dxfId="2295" priority="37051">
      <formula>$B1380="Arribado"</formula>
    </cfRule>
    <cfRule type="expression" dxfId="2" priority="37049">
      <formula>$B1380="Confirmado"</formula>
    </cfRule>
    <cfRule type="expression" dxfId="2298" priority="37048">
      <formula>$B1380="Cancelado"</formula>
    </cfRule>
    <cfRule type="expression" dxfId="2299" priority="37047">
      <formula>$B1380="Cargado"</formula>
    </cfRule>
    <cfRule type="expression" dxfId="2296" priority="37050">
      <formula>$B1380="Solicitado"</formula>
    </cfRule>
  </conditionalFormatting>
  <conditionalFormatting sqref="J1395:U1395 A1395 C1395:H1395">
    <cfRule type="expression" dxfId="2300" priority="36958">
      <formula>$B1395="Frontera"</formula>
    </cfRule>
    <cfRule type="expression" dxfId="2302" priority="36956">
      <formula>$B1395="Liberado"</formula>
    </cfRule>
    <cfRule type="expression" dxfId="2301" priority="36957">
      <formula>$B1395="Descargado"</formula>
    </cfRule>
    <cfRule type="expression" dxfId="2299" priority="36959">
      <formula>$B1395="Cargado"</formula>
    </cfRule>
    <cfRule type="expression" dxfId="2298" priority="36960">
      <formula>$B1395="Cancelado"</formula>
    </cfRule>
    <cfRule type="expression" dxfId="2" priority="36961">
      <formula>$B1395="Confirmado"</formula>
    </cfRule>
    <cfRule type="expression" dxfId="2296" priority="36962">
      <formula>$B1395="Solicitado"</formula>
    </cfRule>
    <cfRule type="expression" dxfId="2295" priority="36963">
      <formula>$B1395="Arribado"</formula>
    </cfRule>
  </conditionalFormatting>
  <conditionalFormatting sqref="J1396:U1396 A1396 C1396:H1396">
    <cfRule type="expression" dxfId="2295" priority="36947">
      <formula>$B1396="Arribado"</formula>
    </cfRule>
    <cfRule type="expression" dxfId="2298" priority="36944">
      <formula>$B1396="Cancelado"</formula>
    </cfRule>
    <cfRule type="expression" dxfId="2301" priority="36941">
      <formula>$B1396="Descargado"</formula>
    </cfRule>
    <cfRule type="expression" dxfId="2300" priority="36942">
      <formula>$B1396="Frontera"</formula>
    </cfRule>
    <cfRule type="expression" dxfId="2302" priority="36940">
      <formula>$B1396="Liberado"</formula>
    </cfRule>
    <cfRule type="expression" dxfId="2296" priority="36946">
      <formula>$B1396="Solicitado"</formula>
    </cfRule>
    <cfRule type="expression" dxfId="2" priority="36945">
      <formula>$B1396="Confirmado"</formula>
    </cfRule>
    <cfRule type="expression" dxfId="2299" priority="36943">
      <formula>$B1396="Cargado"</formula>
    </cfRule>
  </conditionalFormatting>
  <conditionalFormatting sqref="J1397:U1397 A1397 C1397:H1397">
    <cfRule type="expression" dxfId="2295" priority="36859">
      <formula>$B1397="Arribado"</formula>
    </cfRule>
    <cfRule type="expression" dxfId="2296" priority="36858">
      <formula>$B1397="Solicitado"</formula>
    </cfRule>
    <cfRule type="expression" dxfId="2" priority="36857">
      <formula>$B1397="Confirmado"</formula>
    </cfRule>
    <cfRule type="expression" dxfId="2298" priority="36856">
      <formula>$B1397="Cancelado"</formula>
    </cfRule>
    <cfRule type="expression" dxfId="2299" priority="36855">
      <formula>$B1397="Cargado"</formula>
    </cfRule>
    <cfRule type="expression" dxfId="2300" priority="36854">
      <formula>$B1397="Frontera"</formula>
    </cfRule>
    <cfRule type="expression" dxfId="2301" priority="36853">
      <formula>$B1397="Descargado"</formula>
    </cfRule>
    <cfRule type="expression" dxfId="2302" priority="36852">
      <formula>$B1397="Liberado"</formula>
    </cfRule>
  </conditionalFormatting>
  <conditionalFormatting sqref="J1398:U1398 A1398 C1398:H1398">
    <cfRule type="expression" dxfId="2299" priority="36927">
      <formula>$B1398="Cargado"</formula>
    </cfRule>
    <cfRule type="expression" dxfId="2298" priority="36928">
      <formula>$B1398="Cancelado"</formula>
    </cfRule>
    <cfRule type="expression" dxfId="2" priority="36929">
      <formula>$B1398="Confirmado"</formula>
    </cfRule>
    <cfRule type="expression" dxfId="2296" priority="36930">
      <formula>$B1398="Solicitado"</formula>
    </cfRule>
    <cfRule type="expression" dxfId="2295" priority="36931">
      <formula>$B1398="Arribado"</formula>
    </cfRule>
    <cfRule type="expression" dxfId="2302" priority="36924">
      <formula>$B1398="Liberado"</formula>
    </cfRule>
    <cfRule type="expression" dxfId="2301" priority="36925">
      <formula>$B1398="Descargado"</formula>
    </cfRule>
    <cfRule type="expression" dxfId="2300" priority="36926">
      <formula>$B1398="Frontera"</formula>
    </cfRule>
  </conditionalFormatting>
  <conditionalFormatting sqref="J1399:U1400 A1399:A1400 C1399:H1400">
    <cfRule type="expression" dxfId="2296" priority="36914">
      <formula>$B1399="Solicitado"</formula>
    </cfRule>
    <cfRule type="expression" dxfId="2" priority="36913">
      <formula>$B1399="Confirmado"</formula>
    </cfRule>
    <cfRule type="expression" dxfId="2298" priority="36912">
      <formula>$B1399="Cancelado"</formula>
    </cfRule>
    <cfRule type="expression" dxfId="2299" priority="36911">
      <formula>$B1399="Cargado"</formula>
    </cfRule>
    <cfRule type="expression" dxfId="2300" priority="36910">
      <formula>$B1399="Frontera"</formula>
    </cfRule>
    <cfRule type="expression" dxfId="2301" priority="36909">
      <formula>$B1399="Descargado"</formula>
    </cfRule>
    <cfRule type="expression" dxfId="2302" priority="36908">
      <formula>$B1399="Liberado"</formula>
    </cfRule>
    <cfRule type="expression" dxfId="2295" priority="36915">
      <formula>$B1399="Arribado"</formula>
    </cfRule>
  </conditionalFormatting>
  <conditionalFormatting sqref="J1402:U1414 A1402:A1414 C1402:H1414">
    <cfRule type="expression" dxfId="2295" priority="36787">
      <formula>$B1402="Arribado"</formula>
    </cfRule>
    <cfRule type="expression" dxfId="2298" priority="36784">
      <formula>$B1402="Cancelado"</formula>
    </cfRule>
    <cfRule type="expression" dxfId="2299" priority="36783">
      <formula>$B1402="Cargado"</formula>
    </cfRule>
    <cfRule type="expression" dxfId="2302" priority="36780">
      <formula>$B1402="Liberado"</formula>
    </cfRule>
    <cfRule type="expression" dxfId="2301" priority="36781">
      <formula>$B1402="Descargado"</formula>
    </cfRule>
    <cfRule type="expression" dxfId="2300" priority="36782">
      <formula>$B1402="Frontera"</formula>
    </cfRule>
    <cfRule type="expression" dxfId="2" priority="36785">
      <formula>$B1402="Confirmado"</formula>
    </cfRule>
    <cfRule type="expression" dxfId="2296" priority="36786">
      <formula>$B1402="Solicitado"</formula>
    </cfRule>
  </conditionalFormatting>
  <conditionalFormatting sqref="J1415:U1416 A1415:A1416 C1415:H1416">
    <cfRule type="expression" dxfId="2298" priority="36760">
      <formula>$B1415="Cancelado"</formula>
    </cfRule>
    <cfRule type="expression" dxfId="2300" priority="36758">
      <formula>$B1415="Frontera"</formula>
    </cfRule>
    <cfRule type="expression" dxfId="2299" priority="36759">
      <formula>$B1415="Cargado"</formula>
    </cfRule>
    <cfRule type="expression" dxfId="2" priority="36761">
      <formula>$B1415="Confirmado"</formula>
    </cfRule>
    <cfRule type="expression" dxfId="2296" priority="36762">
      <formula>$B1415="Solicitado"</formula>
    </cfRule>
    <cfRule type="expression" dxfId="2295" priority="36763">
      <formula>$B1415="Arribado"</formula>
    </cfRule>
    <cfRule type="expression" dxfId="2302" priority="36756">
      <formula>$B1415="Liberado"</formula>
    </cfRule>
    <cfRule type="expression" dxfId="2301" priority="36757">
      <formula>$B1415="Descargado"</formula>
    </cfRule>
  </conditionalFormatting>
  <conditionalFormatting sqref="J1417:U1418 A1418:H1418 A1417 C1417:H1417">
    <cfRule type="expression" dxfId="2" priority="36745">
      <formula>$B1417="Confirmado"</formula>
    </cfRule>
    <cfRule type="expression" dxfId="2295" priority="36747">
      <formula>$B1417="Arribado"</formula>
    </cfRule>
    <cfRule type="expression" dxfId="2296" priority="36746">
      <formula>$B1417="Solicitado"</formula>
    </cfRule>
    <cfRule type="expression" dxfId="2298" priority="36744">
      <formula>$B1417="Cancelado"</formula>
    </cfRule>
    <cfRule type="expression" dxfId="2299" priority="36743">
      <formula>$B1417="Cargado"</formula>
    </cfRule>
    <cfRule type="expression" dxfId="2302" priority="36740">
      <formula>$B1417="Liberado"</formula>
    </cfRule>
    <cfRule type="expression" dxfId="2301" priority="36741">
      <formula>$B1417="Descargado"</formula>
    </cfRule>
    <cfRule type="expression" dxfId="2300" priority="36742">
      <formula>$B1417="Frontera"</formula>
    </cfRule>
  </conditionalFormatting>
  <conditionalFormatting sqref="J1420:U1422 A1420:A1422 C1420:H1422 C1424:H1426 A1424:A1426 J1424:U1426 J1428:U1428 A1428 C1428:H1428 C1433:H1448 A1433:A1448 J1433:U1448">
    <cfRule type="expression" dxfId="2301" priority="36669">
      <formula>$B1420="Descargado"</formula>
    </cfRule>
    <cfRule type="expression" dxfId="2302" priority="36668">
      <formula>$B1420="Liberado"</formula>
    </cfRule>
    <cfRule type="expression" dxfId="2298" priority="36672">
      <formula>$B1420="Cancelado"</formula>
    </cfRule>
    <cfRule type="expression" dxfId="2296" priority="36674">
      <formula>$B1420="Solicitado"</formula>
    </cfRule>
    <cfRule type="expression" dxfId="2295" priority="36675">
      <formula>$B1420="Arribado"</formula>
    </cfRule>
    <cfRule type="expression" dxfId="2" priority="36673">
      <formula>$B1420="Confirmado"</formula>
    </cfRule>
    <cfRule type="expression" dxfId="2299" priority="36671">
      <formula>$B1420="Cargado"</formula>
    </cfRule>
    <cfRule type="expression" dxfId="2300" priority="36670">
      <formula>$B1420="Frontera"</formula>
    </cfRule>
  </conditionalFormatting>
  <conditionalFormatting sqref="J1449:U1449 A1449 C1449:H1449">
    <cfRule type="expression" dxfId="2302" priority="36572">
      <formula>$B1449="Liberado"</formula>
    </cfRule>
    <cfRule type="expression" dxfId="2296" priority="36578">
      <formula>$B1449="Solicitado"</formula>
    </cfRule>
    <cfRule type="expression" dxfId="2" priority="36577">
      <formula>$B1449="Confirmado"</formula>
    </cfRule>
    <cfRule type="expression" dxfId="2299" priority="36575">
      <formula>$B1449="Cargado"</formula>
    </cfRule>
    <cfRule type="expression" dxfId="2298" priority="36576">
      <formula>$B1449="Cancelado"</formula>
    </cfRule>
    <cfRule type="expression" dxfId="2300" priority="36574">
      <formula>$B1449="Frontera"</formula>
    </cfRule>
    <cfRule type="expression" dxfId="2301" priority="36573">
      <formula>$B1449="Descargado"</formula>
    </cfRule>
    <cfRule type="expression" dxfId="2295" priority="36579">
      <formula>$B1449="Arribado"</formula>
    </cfRule>
  </conditionalFormatting>
  <conditionalFormatting sqref="J1450:U1450 A1450 C1450:H1450">
    <cfRule type="expression" dxfId="2" priority="36553">
      <formula>$B1450="Confirmado"</formula>
    </cfRule>
    <cfRule type="expression" dxfId="2298" priority="36552">
      <formula>$B1450="Cancelado"</formula>
    </cfRule>
    <cfRule type="expression" dxfId="2299" priority="36551">
      <formula>$B1450="Cargado"</formula>
    </cfRule>
    <cfRule type="expression" dxfId="2300" priority="36550">
      <formula>$B1450="Frontera"</formula>
    </cfRule>
    <cfRule type="expression" dxfId="2301" priority="36549">
      <formula>$B1450="Descargado"</formula>
    </cfRule>
    <cfRule type="expression" dxfId="2302" priority="36548">
      <formula>$B1450="Liberado"</formula>
    </cfRule>
    <cfRule type="expression" dxfId="2295" priority="36555">
      <formula>$B1450="Arribado"</formula>
    </cfRule>
    <cfRule type="expression" dxfId="2296" priority="36554">
      <formula>$B1450="Solicitado"</formula>
    </cfRule>
  </conditionalFormatting>
  <conditionalFormatting sqref="J1451:U1451 A1451 C1451:H1451">
    <cfRule type="expression" dxfId="2300" priority="36478">
      <formula>$B1451="Frontera"</formula>
    </cfRule>
    <cfRule type="expression" dxfId="2301" priority="36477">
      <formula>$B1451="Descargado"</formula>
    </cfRule>
    <cfRule type="expression" dxfId="2302" priority="36476">
      <formula>$B1451="Liberado"</formula>
    </cfRule>
    <cfRule type="expression" dxfId="2295" priority="36483">
      <formula>$B1451="Arribado"</formula>
    </cfRule>
    <cfRule type="expression" dxfId="2296" priority="36482">
      <formula>$B1451="Solicitado"</formula>
    </cfRule>
    <cfRule type="expression" dxfId="2" priority="36481">
      <formula>$B1451="Confirmado"</formula>
    </cfRule>
    <cfRule type="expression" dxfId="2298" priority="36480">
      <formula>$B1451="Cancelado"</formula>
    </cfRule>
    <cfRule type="expression" dxfId="2299" priority="36479">
      <formula>$B1451="Cargado"</formula>
    </cfRule>
  </conditionalFormatting>
  <conditionalFormatting sqref="J1452:U1452 A1452 C1452:H1452">
    <cfRule type="expression" dxfId="2296" priority="36362">
      <formula>$B1452="Solicitado"</formula>
    </cfRule>
    <cfRule type="expression" dxfId="2295" priority="36363">
      <formula>$B1452="Arribado"</formula>
    </cfRule>
    <cfRule type="expression" dxfId="2298" priority="36360">
      <formula>$B1452="Cancelado"</formula>
    </cfRule>
    <cfRule type="expression" dxfId="2299" priority="36359">
      <formula>$B1452="Cargado"</formula>
    </cfRule>
    <cfRule type="expression" dxfId="2300" priority="36358">
      <formula>$B1452="Frontera"</formula>
    </cfRule>
    <cfRule type="expression" dxfId="2301" priority="36357">
      <formula>$B1452="Descargado"</formula>
    </cfRule>
    <cfRule type="expression" dxfId="2302" priority="36356">
      <formula>$B1452="Liberado"</formula>
    </cfRule>
    <cfRule type="expression" dxfId="2" priority="36361">
      <formula>$B1452="Confirmado"</formula>
    </cfRule>
  </conditionalFormatting>
  <conditionalFormatting sqref="J1453:U1453 A1453 C1453:H1453">
    <cfRule type="expression" dxfId="2299" priority="36431">
      <formula>$B1453="Cargado"</formula>
    </cfRule>
    <cfRule type="expression" dxfId="2298" priority="36432">
      <formula>$B1453="Cancelado"</formula>
    </cfRule>
    <cfRule type="expression" dxfId="2" priority="36433">
      <formula>$B1453="Confirmado"</formula>
    </cfRule>
    <cfRule type="expression" dxfId="2296" priority="36434">
      <formula>$B1453="Solicitado"</formula>
    </cfRule>
    <cfRule type="expression" dxfId="2295" priority="36435">
      <formula>$B1453="Arribado"</formula>
    </cfRule>
    <cfRule type="expression" dxfId="2302" priority="36428">
      <formula>$B1453="Liberado"</formula>
    </cfRule>
    <cfRule type="expression" dxfId="2300" priority="36430">
      <formula>$B1453="Frontera"</formula>
    </cfRule>
    <cfRule type="expression" dxfId="2301" priority="36429">
      <formula>$B1453="Descargado"</formula>
    </cfRule>
  </conditionalFormatting>
  <conditionalFormatting sqref="J1458:U1458 A1458 C1458:H1458">
    <cfRule type="expression" dxfId="2299" priority="36335">
      <formula>$B1458="Cargado"</formula>
    </cfRule>
    <cfRule type="expression" dxfId="2300" priority="36334">
      <formula>$B1458="Frontera"</formula>
    </cfRule>
    <cfRule type="expression" dxfId="2295" priority="36339">
      <formula>$B1458="Arribado"</formula>
    </cfRule>
    <cfRule type="expression" dxfId="2296" priority="36338">
      <formula>$B1458="Solicitado"</formula>
    </cfRule>
    <cfRule type="expression" dxfId="2" priority="36337">
      <formula>$B1458="Confirmado"</formula>
    </cfRule>
    <cfRule type="expression" dxfId="2298" priority="36336">
      <formula>$B1458="Cancelado"</formula>
    </cfRule>
    <cfRule type="expression" dxfId="2301" priority="36333">
      <formula>$B1458="Descargado"</formula>
    </cfRule>
    <cfRule type="expression" dxfId="2302" priority="36332">
      <formula>$B1458="Liberado"</formula>
    </cfRule>
  </conditionalFormatting>
  <conditionalFormatting sqref="J1459:U1459 A1459 C1459:H1459">
    <cfRule type="expression" dxfId="2302" priority="36164">
      <formula>$B1459="Liberado"</formula>
    </cfRule>
    <cfRule type="expression" dxfId="2299" priority="36167">
      <formula>$B1459="Cargado"</formula>
    </cfRule>
    <cfRule type="expression" dxfId="2300" priority="36166">
      <formula>$B1459="Frontera"</formula>
    </cfRule>
    <cfRule type="expression" dxfId="2301" priority="36165">
      <formula>$B1459="Descargado"</formula>
    </cfRule>
    <cfRule type="expression" dxfId="2298" priority="36168">
      <formula>$B1459="Cancelado"</formula>
    </cfRule>
    <cfRule type="expression" dxfId="2295" priority="36171">
      <formula>$B1459="Arribado"</formula>
    </cfRule>
    <cfRule type="expression" dxfId="2" priority="36169">
      <formula>$B1459="Confirmado"</formula>
    </cfRule>
    <cfRule type="expression" dxfId="2296" priority="36170">
      <formula>$B1459="Solicitado"</formula>
    </cfRule>
  </conditionalFormatting>
  <conditionalFormatting sqref="J1460:U1460 A1460 C1460:H1460">
    <cfRule type="expression" dxfId="2295" priority="36195">
      <formula>$B1460="Arribado"</formula>
    </cfRule>
    <cfRule type="expression" dxfId="2296" priority="36194">
      <formula>$B1460="Solicitado"</formula>
    </cfRule>
    <cfRule type="expression" dxfId="2" priority="36193">
      <formula>$B1460="Confirmado"</formula>
    </cfRule>
    <cfRule type="expression" dxfId="2298" priority="36192">
      <formula>$B1460="Cancelado"</formula>
    </cfRule>
    <cfRule type="expression" dxfId="2299" priority="36191">
      <formula>$B1460="Cargado"</formula>
    </cfRule>
    <cfRule type="expression" dxfId="2301" priority="36189">
      <formula>$B1460="Descargado"</formula>
    </cfRule>
    <cfRule type="expression" dxfId="2300" priority="36190">
      <formula>$B1460="Frontera"</formula>
    </cfRule>
    <cfRule type="expression" dxfId="2302" priority="36188">
      <formula>$B1460="Liberado"</formula>
    </cfRule>
  </conditionalFormatting>
  <conditionalFormatting sqref="J1461:U1461 A1461 C1461:H1461">
    <cfRule type="expression" dxfId="2301" priority="36261">
      <formula>$B1461="Descargado"</formula>
    </cfRule>
    <cfRule type="expression" dxfId="2302" priority="36260">
      <formula>$B1461="Liberado"</formula>
    </cfRule>
    <cfRule type="expression" dxfId="2298" priority="36264">
      <formula>$B1461="Cancelado"</formula>
    </cfRule>
    <cfRule type="expression" dxfId="2" priority="36265">
      <formula>$B1461="Confirmado"</formula>
    </cfRule>
    <cfRule type="expression" dxfId="2296" priority="36266">
      <formula>$B1461="Solicitado"</formula>
    </cfRule>
    <cfRule type="expression" dxfId="2300" priority="36262">
      <formula>$B1461="Frontera"</formula>
    </cfRule>
    <cfRule type="expression" dxfId="2299" priority="36263">
      <formula>$B1461="Cargado"</formula>
    </cfRule>
    <cfRule type="expression" dxfId="2295" priority="36267">
      <formula>$B1461="Arribado"</formula>
    </cfRule>
  </conditionalFormatting>
  <conditionalFormatting sqref="J1462:U1462 A1462 C1462:H1462">
    <cfRule type="expression" dxfId="2298" priority="36216">
      <formula>$B1462="Cancelado"</formula>
    </cfRule>
    <cfRule type="expression" dxfId="2301" priority="36213">
      <formula>$B1462="Descargado"</formula>
    </cfRule>
    <cfRule type="expression" dxfId="2300" priority="36214">
      <formula>$B1462="Frontera"</formula>
    </cfRule>
    <cfRule type="expression" dxfId="2302" priority="36212">
      <formula>$B1462="Liberado"</formula>
    </cfRule>
    <cfRule type="expression" dxfId="2299" priority="36215">
      <formula>$B1462="Cargado"</formula>
    </cfRule>
    <cfRule type="expression" dxfId="2" priority="36217">
      <formula>$B1462="Confirmado"</formula>
    </cfRule>
    <cfRule type="expression" dxfId="2296" priority="36218">
      <formula>$B1462="Solicitado"</formula>
    </cfRule>
    <cfRule type="expression" dxfId="2295" priority="36219">
      <formula>$B1462="Arribado"</formula>
    </cfRule>
  </conditionalFormatting>
  <conditionalFormatting sqref="J1465:U1465 A1465 C1465:H1465">
    <cfRule type="expression" dxfId="2301" priority="36285">
      <formula>$B1465="Descargado"</formula>
    </cfRule>
    <cfRule type="expression" dxfId="2298" priority="36288">
      <formula>$B1465="Cancelado"</formula>
    </cfRule>
    <cfRule type="expression" dxfId="2302" priority="36284">
      <formula>$B1465="Liberado"</formula>
    </cfRule>
    <cfRule type="expression" dxfId="2" priority="36289">
      <formula>$B1465="Confirmado"</formula>
    </cfRule>
    <cfRule type="expression" dxfId="2296" priority="36290">
      <formula>$B1465="Solicitado"</formula>
    </cfRule>
    <cfRule type="expression" dxfId="2295" priority="36291">
      <formula>$B1465="Arribado"</formula>
    </cfRule>
    <cfRule type="expression" dxfId="2299" priority="36287">
      <formula>$B1465="Cargado"</formula>
    </cfRule>
    <cfRule type="expression" dxfId="2300" priority="36286">
      <formula>$B1465="Frontera"</formula>
    </cfRule>
  </conditionalFormatting>
  <conditionalFormatting sqref="J1468:U1468 A1468 C1468:H1468">
    <cfRule type="expression" dxfId="2298" priority="36000">
      <formula>$B1468="Cancelado"</formula>
    </cfRule>
    <cfRule type="expression" dxfId="2" priority="36001">
      <formula>$B1468="Confirmado"</formula>
    </cfRule>
    <cfRule type="expression" dxfId="2296" priority="36002">
      <formula>$B1468="Solicitado"</formula>
    </cfRule>
    <cfRule type="expression" dxfId="2300" priority="35998">
      <formula>$B1468="Frontera"</formula>
    </cfRule>
    <cfRule type="expression" dxfId="2299" priority="35999">
      <formula>$B1468="Cargado"</formula>
    </cfRule>
    <cfRule type="expression" dxfId="2302" priority="35996">
      <formula>$B1468="Liberado"</formula>
    </cfRule>
    <cfRule type="expression" dxfId="2295" priority="36003">
      <formula>$B1468="Arribado"</formula>
    </cfRule>
    <cfRule type="expression" dxfId="2301" priority="35997">
      <formula>$B1468="Descargado"</formula>
    </cfRule>
  </conditionalFormatting>
  <conditionalFormatting sqref="J1472:U1473 A1472:A1473 C1472:H1473">
    <cfRule type="expression" dxfId="2298" priority="36456">
      <formula>$B1472="Cancelado"</formula>
    </cfRule>
    <cfRule type="expression" dxfId="2295" priority="36459">
      <formula>$B1472="Arribado"</formula>
    </cfRule>
    <cfRule type="expression" dxfId="2296" priority="36458">
      <formula>$B1472="Solicitado"</formula>
    </cfRule>
    <cfRule type="expression" dxfId="2301" priority="36453">
      <formula>$B1472="Descargado"</formula>
    </cfRule>
    <cfRule type="expression" dxfId="2302" priority="36452">
      <formula>$B1472="Liberado"</formula>
    </cfRule>
    <cfRule type="expression" dxfId="2" priority="36457">
      <formula>$B1472="Confirmado"</formula>
    </cfRule>
    <cfRule type="expression" dxfId="2299" priority="36455">
      <formula>$B1472="Cargado"</formula>
    </cfRule>
    <cfRule type="expression" dxfId="2300" priority="36454">
      <formula>$B1472="Frontera"</formula>
    </cfRule>
  </conditionalFormatting>
  <conditionalFormatting sqref="J1474:U1474 A1474 C1474:H1474">
    <cfRule type="expression" dxfId="2300" priority="36382">
      <formula>$B1474="Frontera"</formula>
    </cfRule>
    <cfRule type="expression" dxfId="2302" priority="36380">
      <formula>$B1474="Liberado"</formula>
    </cfRule>
    <cfRule type="expression" dxfId="2301" priority="36381">
      <formula>$B1474="Descargado"</formula>
    </cfRule>
    <cfRule type="expression" dxfId="2299" priority="36383">
      <formula>$B1474="Cargado"</formula>
    </cfRule>
    <cfRule type="expression" dxfId="2298" priority="36384">
      <formula>$B1474="Cancelado"</formula>
    </cfRule>
    <cfRule type="expression" dxfId="2295" priority="36387">
      <formula>$B1474="Arribado"</formula>
    </cfRule>
    <cfRule type="expression" dxfId="2296" priority="36386">
      <formula>$B1474="Solicitado"</formula>
    </cfRule>
    <cfRule type="expression" dxfId="2" priority="36385">
      <formula>$B1474="Confirmado"</formula>
    </cfRule>
  </conditionalFormatting>
  <conditionalFormatting sqref="J1475:U1475 A1475 C1475:H1475">
    <cfRule type="expression" dxfId="2301" priority="36141">
      <formula>$B1475="Descargado"</formula>
    </cfRule>
    <cfRule type="expression" dxfId="2298" priority="36144">
      <formula>$B1475="Cancelado"</formula>
    </cfRule>
    <cfRule type="expression" dxfId="2295" priority="36147">
      <formula>$B1475="Arribado"</formula>
    </cfRule>
    <cfRule type="expression" dxfId="2" priority="36145">
      <formula>$B1475="Confirmado"</formula>
    </cfRule>
    <cfRule type="expression" dxfId="2299" priority="36143">
      <formula>$B1475="Cargado"</formula>
    </cfRule>
    <cfRule type="expression" dxfId="2300" priority="36142">
      <formula>$B1475="Frontera"</formula>
    </cfRule>
    <cfRule type="expression" dxfId="2302" priority="36140">
      <formula>$B1475="Liberado"</formula>
    </cfRule>
    <cfRule type="expression" dxfId="2296" priority="36146">
      <formula>$B1475="Solicitado"</formula>
    </cfRule>
  </conditionalFormatting>
  <conditionalFormatting sqref="J1476:U1481 A1476:A1481 C1476:H1481 C1486:H1486 A1486 J1486:U1486 C1483:H1483 A1483 J1483:U1483">
    <cfRule type="expression" dxfId="2302" priority="36092">
      <formula>$B1476="Liberado"</formula>
    </cfRule>
    <cfRule type="expression" dxfId="2" priority="36097">
      <formula>$B1476="Confirmado"</formula>
    </cfRule>
    <cfRule type="expression" dxfId="2298" priority="36096">
      <formula>$B1476="Cancelado"</formula>
    </cfRule>
    <cfRule type="expression" dxfId="2299" priority="36095">
      <formula>$B1476="Cargado"</formula>
    </cfRule>
    <cfRule type="expression" dxfId="2300" priority="36094">
      <formula>$B1476="Frontera"</formula>
    </cfRule>
    <cfRule type="expression" dxfId="2301" priority="36093">
      <formula>$B1476="Descargado"</formula>
    </cfRule>
    <cfRule type="expression" dxfId="2295" priority="36099">
      <formula>$B1476="Arribado"</formula>
    </cfRule>
    <cfRule type="expression" dxfId="2296" priority="36098">
      <formula>$B1476="Solicitado"</formula>
    </cfRule>
  </conditionalFormatting>
  <conditionalFormatting sqref="J1484:U1484 A1484 C1484:H1484">
    <cfRule type="expression" dxfId="2299" priority="36047">
      <formula>$B1484="Cargado"</formula>
    </cfRule>
    <cfRule type="expression" dxfId="2302" priority="36044">
      <formula>$B1484="Liberado"</formula>
    </cfRule>
    <cfRule type="expression" dxfId="2295" priority="36051">
      <formula>$B1484="Arribado"</formula>
    </cfRule>
    <cfRule type="expression" dxfId="2296" priority="36050">
      <formula>$B1484="Solicitado"</formula>
    </cfRule>
    <cfRule type="expression" dxfId="2" priority="36049">
      <formula>$B1484="Confirmado"</formula>
    </cfRule>
    <cfRule type="expression" dxfId="2300" priority="36046">
      <formula>$B1484="Frontera"</formula>
    </cfRule>
    <cfRule type="expression" dxfId="2301" priority="36045">
      <formula>$B1484="Descargado"</formula>
    </cfRule>
    <cfRule type="expression" dxfId="2298" priority="36048">
      <formula>$B1484="Cancelado"</formula>
    </cfRule>
  </conditionalFormatting>
  <conditionalFormatting sqref="J1485:U1485 A1485 C1485:H1485">
    <cfRule type="expression" dxfId="2296" priority="36074">
      <formula>$B1485="Solicitado"</formula>
    </cfRule>
    <cfRule type="expression" dxfId="2295" priority="36075">
      <formula>$B1485="Arribado"</formula>
    </cfRule>
    <cfRule type="expression" dxfId="2" priority="36073">
      <formula>$B1485="Confirmado"</formula>
    </cfRule>
    <cfRule type="expression" dxfId="2298" priority="36072">
      <formula>$B1485="Cancelado"</formula>
    </cfRule>
    <cfRule type="expression" dxfId="2299" priority="36071">
      <formula>$B1485="Cargado"</formula>
    </cfRule>
    <cfRule type="expression" dxfId="2300" priority="36070">
      <formula>$B1485="Frontera"</formula>
    </cfRule>
    <cfRule type="expression" dxfId="2301" priority="36069">
      <formula>$B1485="Descargado"</formula>
    </cfRule>
    <cfRule type="expression" dxfId="2302" priority="36068">
      <formula>$B1485="Liberado"</formula>
    </cfRule>
  </conditionalFormatting>
  <conditionalFormatting sqref="J1487:U1487 A1487 C1487:H1487">
    <cfRule type="expression" dxfId="2300" priority="35950">
      <formula>$B1487="Frontera"</formula>
    </cfRule>
    <cfRule type="expression" dxfId="2302" priority="35948">
      <formula>$B1487="Liberado"</formula>
    </cfRule>
    <cfRule type="expression" dxfId="2301" priority="35949">
      <formula>$B1487="Descargado"</formula>
    </cfRule>
    <cfRule type="expression" dxfId="2299" priority="35951">
      <formula>$B1487="Cargado"</formula>
    </cfRule>
    <cfRule type="expression" dxfId="2298" priority="35952">
      <formula>$B1487="Cancelado"</formula>
    </cfRule>
    <cfRule type="expression" dxfId="2" priority="35953">
      <formula>$B1487="Confirmado"</formula>
    </cfRule>
    <cfRule type="expression" dxfId="2296" priority="35954">
      <formula>$B1487="Solicitado"</formula>
    </cfRule>
    <cfRule type="expression" dxfId="2295" priority="35955">
      <formula>$B1487="Arribado"</formula>
    </cfRule>
  </conditionalFormatting>
  <conditionalFormatting sqref="J1488:U1495 A1488:A1495 C1488:H1495 C1500:H1501 A1500:A1501 J1500:U1501">
    <cfRule type="expression" dxfId="2298" priority="35928">
      <formula>$B1488="Cancelado"</formula>
    </cfRule>
    <cfRule type="expression" dxfId="2" priority="35929">
      <formula>$B1488="Confirmado"</formula>
    </cfRule>
    <cfRule type="expression" dxfId="2302" priority="35924">
      <formula>$B1488="Liberado"</formula>
    </cfRule>
    <cfRule type="expression" dxfId="2296" priority="35930">
      <formula>$B1488="Solicitado"</formula>
    </cfRule>
    <cfRule type="expression" dxfId="2295" priority="35931">
      <formula>$B1488="Arribado"</formula>
    </cfRule>
    <cfRule type="expression" dxfId="2299" priority="35927">
      <formula>$B1488="Cargado"</formula>
    </cfRule>
    <cfRule type="expression" dxfId="2301" priority="35925">
      <formula>$B1488="Descargado"</formula>
    </cfRule>
    <cfRule type="expression" dxfId="2300" priority="35926">
      <formula>$B1488="Frontera"</formula>
    </cfRule>
  </conditionalFormatting>
  <conditionalFormatting sqref="J1502:U1502 A1502 C1502:H1502">
    <cfRule type="expression" dxfId="2295" priority="35907">
      <formula>$B1502="Arribado"</formula>
    </cfRule>
    <cfRule type="expression" dxfId="2299" priority="35903">
      <formula>$B1502="Cargado"</formula>
    </cfRule>
    <cfRule type="expression" dxfId="2" priority="35905">
      <formula>$B1502="Confirmado"</formula>
    </cfRule>
    <cfRule type="expression" dxfId="2298" priority="35904">
      <formula>$B1502="Cancelado"</formula>
    </cfRule>
    <cfRule type="expression" dxfId="2302" priority="35900">
      <formula>$B1502="Liberado"</formula>
    </cfRule>
    <cfRule type="expression" dxfId="2301" priority="35901">
      <formula>$B1502="Descargado"</formula>
    </cfRule>
    <cfRule type="expression" dxfId="2300" priority="35902">
      <formula>$B1502="Frontera"</formula>
    </cfRule>
    <cfRule type="expression" dxfId="2296" priority="35906">
      <formula>$B1502="Solicitado"</formula>
    </cfRule>
  </conditionalFormatting>
  <conditionalFormatting sqref="J1503:U1503 A1503 C1503:H1503">
    <cfRule type="expression" dxfId="2301" priority="35829">
      <formula>$B1503="Descargado"</formula>
    </cfRule>
    <cfRule type="expression" dxfId="2302" priority="35828">
      <formula>$B1503="Liberado"</formula>
    </cfRule>
    <cfRule type="expression" dxfId="2300" priority="35830">
      <formula>$B1503="Frontera"</formula>
    </cfRule>
    <cfRule type="expression" dxfId="2299" priority="35831">
      <formula>$B1503="Cargado"</formula>
    </cfRule>
    <cfRule type="expression" dxfId="2298" priority="35832">
      <formula>$B1503="Cancelado"</formula>
    </cfRule>
    <cfRule type="expression" dxfId="2" priority="35833">
      <formula>$B1503="Confirmado"</formula>
    </cfRule>
    <cfRule type="expression" dxfId="2296" priority="35834">
      <formula>$B1503="Solicitado"</formula>
    </cfRule>
    <cfRule type="expression" dxfId="2295" priority="35835">
      <formula>$B1503="Arribado"</formula>
    </cfRule>
  </conditionalFormatting>
  <conditionalFormatting sqref="J1504:U1504 A1504 C1504:H1504">
    <cfRule type="expression" dxfId="2299" priority="35735">
      <formula>$B1504="Cargado"</formula>
    </cfRule>
    <cfRule type="expression" dxfId="2301" priority="35733">
      <formula>$B1504="Descargado"</formula>
    </cfRule>
    <cfRule type="expression" dxfId="2296" priority="35738">
      <formula>$B1504="Solicitado"</formula>
    </cfRule>
    <cfRule type="expression" dxfId="2295" priority="35739">
      <formula>$B1504="Arribado"</formula>
    </cfRule>
    <cfRule type="expression" dxfId="2298" priority="35736">
      <formula>$B1504="Cancelado"</formula>
    </cfRule>
    <cfRule type="expression" dxfId="2" priority="35737">
      <formula>$B1504="Confirmado"</formula>
    </cfRule>
    <cfRule type="expression" dxfId="2302" priority="35732">
      <formula>$B1504="Liberado"</formula>
    </cfRule>
    <cfRule type="expression" dxfId="2300" priority="35734">
      <formula>$B1504="Frontera"</formula>
    </cfRule>
  </conditionalFormatting>
  <conditionalFormatting sqref="J1509:U1520 A1509:A1520 C1509:H1520">
    <cfRule type="expression" dxfId="2300" priority="35806">
      <formula>$B1509="Frontera"</formula>
    </cfRule>
    <cfRule type="expression" dxfId="2296" priority="35810">
      <formula>$B1509="Solicitado"</formula>
    </cfRule>
    <cfRule type="expression" dxfId="2302" priority="35804">
      <formula>$B1509="Liberado"</formula>
    </cfRule>
    <cfRule type="expression" dxfId="2301" priority="35805">
      <formula>$B1509="Descargado"</formula>
    </cfRule>
    <cfRule type="expression" dxfId="2295" priority="35811">
      <formula>$B1509="Arribado"</formula>
    </cfRule>
    <cfRule type="expression" dxfId="2" priority="35809">
      <formula>$B1509="Confirmado"</formula>
    </cfRule>
    <cfRule type="expression" dxfId="2298" priority="35808">
      <formula>$B1509="Cancelado"</formula>
    </cfRule>
    <cfRule type="expression" dxfId="2299" priority="35807">
      <formula>$B1509="Cargado"</formula>
    </cfRule>
  </conditionalFormatting>
  <conditionalFormatting sqref="J1521:U1521 A1521 C1521:H1521">
    <cfRule type="expression" dxfId="2295" priority="35787">
      <formula>$B1521="Arribado"</formula>
    </cfRule>
    <cfRule type="expression" dxfId="2296" priority="35786">
      <formula>$B1521="Solicitado"</formula>
    </cfRule>
    <cfRule type="expression" dxfId="2301" priority="35781">
      <formula>$B1521="Descargado"</formula>
    </cfRule>
    <cfRule type="expression" dxfId="2" priority="35785">
      <formula>$B1521="Confirmado"</formula>
    </cfRule>
    <cfRule type="expression" dxfId="2300" priority="35782">
      <formula>$B1521="Frontera"</formula>
    </cfRule>
    <cfRule type="expression" dxfId="2299" priority="35783">
      <formula>$B1521="Cargado"</formula>
    </cfRule>
    <cfRule type="expression" dxfId="2298" priority="35784">
      <formula>$B1521="Cancelado"</formula>
    </cfRule>
    <cfRule type="expression" dxfId="2302" priority="35780">
      <formula>$B1521="Liberado"</formula>
    </cfRule>
  </conditionalFormatting>
  <conditionalFormatting sqref="J1522:U1522 A1522 C1522:H1522">
    <cfRule type="expression" dxfId="2298" priority="35760">
      <formula>$B1522="Cancelado"</formula>
    </cfRule>
    <cfRule type="expression" dxfId="2" priority="35761">
      <formula>$B1522="Confirmado"</formula>
    </cfRule>
    <cfRule type="expression" dxfId="2296" priority="35762">
      <formula>$B1522="Solicitado"</formula>
    </cfRule>
    <cfRule type="expression" dxfId="2295" priority="35763">
      <formula>$B1522="Arribado"</formula>
    </cfRule>
    <cfRule type="expression" dxfId="2300" priority="35758">
      <formula>$B1522="Frontera"</formula>
    </cfRule>
    <cfRule type="expression" dxfId="2301" priority="35757">
      <formula>$B1522="Descargado"</formula>
    </cfRule>
    <cfRule type="expression" dxfId="2302" priority="35756">
      <formula>$B1522="Liberado"</formula>
    </cfRule>
    <cfRule type="expression" dxfId="2299" priority="35759">
      <formula>$B1522="Cargado"</formula>
    </cfRule>
  </conditionalFormatting>
  <conditionalFormatting sqref="J1523:U1523 A1523 C1523:H1523">
    <cfRule type="expression" dxfId="2296" priority="35666">
      <formula>$B1523="Solicitado"</formula>
    </cfRule>
    <cfRule type="expression" dxfId="2" priority="35665">
      <formula>$B1523="Confirmado"</formula>
    </cfRule>
    <cfRule type="expression" dxfId="2299" priority="35663">
      <formula>$B1523="Cargado"</formula>
    </cfRule>
    <cfRule type="expression" dxfId="2301" priority="35661">
      <formula>$B1523="Descargado"</formula>
    </cfRule>
    <cfRule type="expression" dxfId="2300" priority="35662">
      <formula>$B1523="Frontera"</formula>
    </cfRule>
    <cfRule type="expression" dxfId="2295" priority="35667">
      <formula>$B1523="Arribado"</formula>
    </cfRule>
    <cfRule type="expression" dxfId="2298" priority="35664">
      <formula>$B1523="Cancelado"</formula>
    </cfRule>
    <cfRule type="expression" dxfId="2302" priority="35660">
      <formula>$B1523="Liberado"</formula>
    </cfRule>
  </conditionalFormatting>
  <conditionalFormatting sqref="J1524:U1526 A1524:A1526 C1524:H1526">
    <cfRule type="expression" dxfId="2300" priority="35638">
      <formula>$B1524="Frontera"</formula>
    </cfRule>
    <cfRule type="expression" dxfId="2302" priority="35636">
      <formula>$B1524="Liberado"</formula>
    </cfRule>
    <cfRule type="expression" dxfId="2301" priority="35637">
      <formula>$B1524="Descargado"</formula>
    </cfRule>
    <cfRule type="expression" dxfId="2299" priority="35639">
      <formula>$B1524="Cargado"</formula>
    </cfRule>
    <cfRule type="expression" dxfId="2298" priority="35640">
      <formula>$B1524="Cancelado"</formula>
    </cfRule>
    <cfRule type="expression" dxfId="2" priority="35641">
      <formula>$B1524="Confirmado"</formula>
    </cfRule>
    <cfRule type="expression" dxfId="2296" priority="35642">
      <formula>$B1524="Solicitado"</formula>
    </cfRule>
    <cfRule type="expression" dxfId="2295" priority="35643">
      <formula>$B1524="Arribado"</formula>
    </cfRule>
  </conditionalFormatting>
  <conditionalFormatting sqref="J1527:U1527 A1527 C1527:H1527">
    <cfRule type="expression" dxfId="2301" priority="35613">
      <formula>$B1527="Descargado"</formula>
    </cfRule>
    <cfRule type="expression" dxfId="2302" priority="35612">
      <formula>$B1527="Liberado"</formula>
    </cfRule>
    <cfRule type="expression" dxfId="2300" priority="35614">
      <formula>$B1527="Frontera"</formula>
    </cfRule>
    <cfRule type="expression" dxfId="2299" priority="35615">
      <formula>$B1527="Cargado"</formula>
    </cfRule>
    <cfRule type="expression" dxfId="2296" priority="35618">
      <formula>$B1527="Solicitado"</formula>
    </cfRule>
    <cfRule type="expression" dxfId="2295" priority="35619">
      <formula>$B1527="Arribado"</formula>
    </cfRule>
    <cfRule type="expression" dxfId="2298" priority="35616">
      <formula>$B1527="Cancelado"</formula>
    </cfRule>
    <cfRule type="expression" dxfId="2" priority="35617">
      <formula>$B1527="Confirmado"</formula>
    </cfRule>
  </conditionalFormatting>
  <conditionalFormatting sqref="J1528:U1528 A1528 C1528:H1528 C1530:H1541 A1530:A1541 J1530:U1541">
    <cfRule type="expression" dxfId="2301" priority="35565">
      <formula>$B1528="Descargado"</formula>
    </cfRule>
    <cfRule type="expression" dxfId="2299" priority="35567">
      <formula>$B1528="Cargado"</formula>
    </cfRule>
    <cfRule type="expression" dxfId="2298" priority="35568">
      <formula>$B1528="Cancelado"</formula>
    </cfRule>
    <cfRule type="expression" dxfId="2" priority="35569">
      <formula>$B1528="Confirmado"</formula>
    </cfRule>
    <cfRule type="expression" dxfId="2296" priority="35570">
      <formula>$B1528="Solicitado"</formula>
    </cfRule>
    <cfRule type="expression" dxfId="2295" priority="35571">
      <formula>$B1528="Arribado"</formula>
    </cfRule>
    <cfRule type="expression" dxfId="2300" priority="35566">
      <formula>$B1528="Frontera"</formula>
    </cfRule>
    <cfRule type="expression" dxfId="2302" priority="35564">
      <formula>$B1528="Liberado"</formula>
    </cfRule>
  </conditionalFormatting>
  <conditionalFormatting sqref="J1529:U1529 A1529 C1529:H1529">
    <cfRule type="expression" dxfId="2299" priority="35495">
      <formula>$B1529="Cargado"</formula>
    </cfRule>
    <cfRule type="expression" dxfId="2298" priority="35496">
      <formula>$B1529="Cancelado"</formula>
    </cfRule>
    <cfRule type="expression" dxfId="2" priority="35497">
      <formula>$B1529="Confirmado"</formula>
    </cfRule>
    <cfRule type="expression" dxfId="2296" priority="35498">
      <formula>$B1529="Solicitado"</formula>
    </cfRule>
    <cfRule type="expression" dxfId="2295" priority="35499">
      <formula>$B1529="Arribado"</formula>
    </cfRule>
    <cfRule type="expression" dxfId="2302" priority="35492">
      <formula>$B1529="Liberado"</formula>
    </cfRule>
    <cfRule type="expression" dxfId="2301" priority="35493">
      <formula>$B1529="Descargado"</formula>
    </cfRule>
    <cfRule type="expression" dxfId="2300" priority="35494">
      <formula>$B1529="Frontera"</formula>
    </cfRule>
  </conditionalFormatting>
  <conditionalFormatting sqref="J1542:U1543 A1542:A1543 C1542:H1543">
    <cfRule type="expression" dxfId="2302" priority="35540">
      <formula>$B1542="Liberado"</formula>
    </cfRule>
    <cfRule type="expression" dxfId="2301" priority="35541">
      <formula>$B1542="Descargado"</formula>
    </cfRule>
    <cfRule type="expression" dxfId="2300" priority="35542">
      <formula>$B1542="Frontera"</formula>
    </cfRule>
    <cfRule type="expression" dxfId="2299" priority="35543">
      <formula>$B1542="Cargado"</formula>
    </cfRule>
    <cfRule type="expression" dxfId="2298" priority="35544">
      <formula>$B1542="Cancelado"</formula>
    </cfRule>
    <cfRule type="expression" dxfId="2" priority="35545">
      <formula>$B1542="Confirmado"</formula>
    </cfRule>
    <cfRule type="expression" dxfId="2296" priority="35546">
      <formula>$B1542="Solicitado"</formula>
    </cfRule>
    <cfRule type="expression" dxfId="2295" priority="35547">
      <formula>$B1542="Arribado"</formula>
    </cfRule>
  </conditionalFormatting>
  <conditionalFormatting sqref="J1545:U1545 A1545 C1545:D1545 F1545:H1545">
    <cfRule type="expression" dxfId="2302" priority="35219">
      <formula>$B1545="Liberado"</formula>
    </cfRule>
    <cfRule type="expression" dxfId="2301" priority="35220">
      <formula>$B1545="Descargado"</formula>
    </cfRule>
    <cfRule type="expression" dxfId="2300" priority="35221">
      <formula>$B1545="Frontera"</formula>
    </cfRule>
    <cfRule type="expression" dxfId="2299" priority="35222">
      <formula>$B1545="Cargado"</formula>
    </cfRule>
    <cfRule type="expression" dxfId="2295" priority="35226">
      <formula>$B1545="Arribado"</formula>
    </cfRule>
    <cfRule type="expression" dxfId="2298" priority="35223">
      <formula>$B1545="Cancelado"</formula>
    </cfRule>
    <cfRule type="expression" dxfId="2" priority="35224">
      <formula>$B1545="Confirmado"</formula>
    </cfRule>
    <cfRule type="expression" dxfId="2296" priority="35225">
      <formula>$B1545="Solicitado"</formula>
    </cfRule>
  </conditionalFormatting>
  <conditionalFormatting sqref="J1546:U1554 A1546:A1554 C1547:H1554 C1546:D1546 F1546:H1546">
    <cfRule type="expression" dxfId="2302" priority="35444">
      <formula>$B1546="Liberado"</formula>
    </cfRule>
    <cfRule type="expression" dxfId="2301" priority="35445">
      <formula>$B1546="Descargado"</formula>
    </cfRule>
    <cfRule type="expression" dxfId="2300" priority="35446">
      <formula>$B1546="Frontera"</formula>
    </cfRule>
    <cfRule type="expression" dxfId="2299" priority="35447">
      <formula>$B1546="Cargado"</formula>
    </cfRule>
    <cfRule type="expression" dxfId="2298" priority="35448">
      <formula>$B1546="Cancelado"</formula>
    </cfRule>
    <cfRule type="expression" dxfId="2" priority="35449">
      <formula>$B1546="Confirmado"</formula>
    </cfRule>
    <cfRule type="expression" dxfId="2295" priority="35451">
      <formula>$B1546="Arribado"</formula>
    </cfRule>
    <cfRule type="expression" dxfId="2296" priority="35450">
      <formula>$B1546="Solicitado"</formula>
    </cfRule>
  </conditionalFormatting>
  <conditionalFormatting sqref="J1558:U1558 A1558 C1558:H1558">
    <cfRule type="expression" dxfId="2298" priority="35191">
      <formula>$B1558="Cancelado"</formula>
    </cfRule>
    <cfRule type="expression" dxfId="2" priority="35192">
      <formula>$B1558="Confirmado"</formula>
    </cfRule>
    <cfRule type="expression" dxfId="2296" priority="35193">
      <formula>$B1558="Solicitado"</formula>
    </cfRule>
    <cfRule type="expression" dxfId="2295" priority="35194">
      <formula>$B1558="Arribado"</formula>
    </cfRule>
    <cfRule type="expression" dxfId="2302" priority="35187">
      <formula>$B1558="Liberado"</formula>
    </cfRule>
    <cfRule type="expression" dxfId="2301" priority="35188">
      <formula>$B1558="Descargado"</formula>
    </cfRule>
    <cfRule type="expression" dxfId="2300" priority="35189">
      <formula>$B1558="Frontera"</formula>
    </cfRule>
    <cfRule type="expression" dxfId="2299" priority="35190">
      <formula>$B1558="Cargado"</formula>
    </cfRule>
  </conditionalFormatting>
  <conditionalFormatting sqref="J1562:U1568 A1562:A1568 C1562:H1568">
    <cfRule type="expression" dxfId="2299" priority="35166">
      <formula>$B1562="Cargado"</formula>
    </cfRule>
    <cfRule type="expression" dxfId="2298" priority="35167">
      <formula>$B1562="Cancelado"</formula>
    </cfRule>
    <cfRule type="expression" dxfId="2" priority="35168">
      <formula>$B1562="Confirmado"</formula>
    </cfRule>
    <cfRule type="expression" dxfId="2296" priority="35169">
      <formula>$B1562="Solicitado"</formula>
    </cfRule>
    <cfRule type="expression" dxfId="2295" priority="35170">
      <formula>$B1562="Arribado"</formula>
    </cfRule>
    <cfRule type="expression" dxfId="2302" priority="35163">
      <formula>$B1562="Liberado"</formula>
    </cfRule>
    <cfRule type="expression" dxfId="2301" priority="35164">
      <formula>$B1562="Descargado"</formula>
    </cfRule>
    <cfRule type="expression" dxfId="2300" priority="35165">
      <formula>$B1562="Frontera"</formula>
    </cfRule>
  </conditionalFormatting>
  <conditionalFormatting sqref="J1571:U1571 A1571 C1571:H1571">
    <cfRule type="expression" dxfId="2301" priority="35140">
      <formula>$B1571="Descargado"</formula>
    </cfRule>
    <cfRule type="expression" dxfId="2298" priority="35143">
      <formula>$B1571="Cancelado"</formula>
    </cfRule>
    <cfRule type="expression" dxfId="2299" priority="35142">
      <formula>$B1571="Cargado"</formula>
    </cfRule>
    <cfRule type="expression" dxfId="2300" priority="35141">
      <formula>$B1571="Frontera"</formula>
    </cfRule>
    <cfRule type="expression" dxfId="2302" priority="35139">
      <formula>$B1571="Liberado"</formula>
    </cfRule>
    <cfRule type="expression" dxfId="2" priority="35144">
      <formula>$B1571="Confirmado"</formula>
    </cfRule>
    <cfRule type="expression" dxfId="2296" priority="35145">
      <formula>$B1571="Solicitado"</formula>
    </cfRule>
    <cfRule type="expression" dxfId="2295" priority="35146">
      <formula>$B1571="Arribado"</formula>
    </cfRule>
  </conditionalFormatting>
  <conditionalFormatting sqref="J1572:U1572 A1572 D1572:H1572">
    <cfRule type="expression" dxfId="2301" priority="34995">
      <formula>$B1572="Descargado"</formula>
    </cfRule>
    <cfRule type="expression" dxfId="2302" priority="34994">
      <formula>$B1572="Liberado"</formula>
    </cfRule>
    <cfRule type="expression" dxfId="2" priority="34999">
      <formula>$B1572="Confirmado"</formula>
    </cfRule>
    <cfRule type="expression" dxfId="2295" priority="35001">
      <formula>$B1572="Arribado"</formula>
    </cfRule>
    <cfRule type="expression" dxfId="2296" priority="35000">
      <formula>$B1572="Solicitado"</formula>
    </cfRule>
    <cfRule type="expression" dxfId="2298" priority="34998">
      <formula>$B1572="Cancelado"</formula>
    </cfRule>
    <cfRule type="expression" dxfId="2299" priority="34997">
      <formula>$B1572="Cargado"</formula>
    </cfRule>
    <cfRule type="expression" dxfId="2300" priority="34996">
      <formula>$B1572="Frontera"</formula>
    </cfRule>
  </conditionalFormatting>
  <conditionalFormatting sqref="J1573:U1575 A1573:A1575 C1573:H1575 C1581:H1581 A1581 J1581:U1581 C1577:H1578 A1577:A1578 J1577:U1578">
    <cfRule type="expression" dxfId="2300" priority="34972">
      <formula>$B1573="Frontera"</formula>
    </cfRule>
    <cfRule type="expression" dxfId="2" priority="34975">
      <formula>$B1573="Confirmado"</formula>
    </cfRule>
    <cfRule type="expression" dxfId="2301" priority="34971">
      <formula>$B1573="Descargado"</formula>
    </cfRule>
    <cfRule type="expression" dxfId="2295" priority="34977">
      <formula>$B1573="Arribado"</formula>
    </cfRule>
    <cfRule type="expression" dxfId="2296" priority="34976">
      <formula>$B1573="Solicitado"</formula>
    </cfRule>
    <cfRule type="expression" dxfId="2302" priority="34970">
      <formula>$B1573="Liberado"</formula>
    </cfRule>
    <cfRule type="expression" dxfId="2298" priority="34974">
      <formula>$B1573="Cancelado"</formula>
    </cfRule>
    <cfRule type="expression" dxfId="2299" priority="34973">
      <formula>$B1573="Cargado"</formula>
    </cfRule>
  </conditionalFormatting>
  <conditionalFormatting sqref="J1588:U1588 A1588 C1588:H1588">
    <cfRule type="expression" dxfId="2302" priority="34666">
      <formula>$B1588="Liberado"</formula>
    </cfRule>
    <cfRule type="expression" dxfId="2301" priority="34667">
      <formula>$B1588="Descargado"</formula>
    </cfRule>
    <cfRule type="expression" dxfId="2300" priority="34668">
      <formula>$B1588="Frontera"</formula>
    </cfRule>
    <cfRule type="expression" dxfId="2299" priority="34669">
      <formula>$B1588="Cargado"</formula>
    </cfRule>
    <cfRule type="expression" dxfId="2298" priority="34670">
      <formula>$B1588="Cancelado"</formula>
    </cfRule>
    <cfRule type="expression" dxfId="2" priority="34671">
      <formula>$B1588="Confirmado"</formula>
    </cfRule>
    <cfRule type="expression" dxfId="2296" priority="34672">
      <formula>$B1588="Solicitado"</formula>
    </cfRule>
    <cfRule type="expression" dxfId="2295" priority="34673">
      <formula>$B1588="Arribado"</formula>
    </cfRule>
  </conditionalFormatting>
  <conditionalFormatting sqref="J1589:U1589 A1589 C1589:H1589">
    <cfRule type="expression" dxfId="2302" priority="34746">
      <formula>$B1589="Liberado"</formula>
    </cfRule>
    <cfRule type="expression" dxfId="2301" priority="34747">
      <formula>$B1589="Descargado"</formula>
    </cfRule>
    <cfRule type="expression" dxfId="2298" priority="34750">
      <formula>$B1589="Cancelado"</formula>
    </cfRule>
    <cfRule type="expression" dxfId="2300" priority="34748">
      <formula>$B1589="Frontera"</formula>
    </cfRule>
    <cfRule type="expression" dxfId="2295" priority="34753">
      <formula>$B1589="Arribado"</formula>
    </cfRule>
    <cfRule type="expression" dxfId="2296" priority="34752">
      <formula>$B1589="Solicitado"</formula>
    </cfRule>
    <cfRule type="expression" dxfId="2" priority="34751">
      <formula>$B1589="Confirmado"</formula>
    </cfRule>
    <cfRule type="expression" dxfId="2299" priority="34749">
      <formula>$B1589="Cargado"</formula>
    </cfRule>
  </conditionalFormatting>
  <conditionalFormatting sqref="J1592:U1592 A1592 C1592:H1592">
    <cfRule type="expression" dxfId="2295" priority="34825">
      <formula>$B1592="Arribado"</formula>
    </cfRule>
    <cfRule type="expression" dxfId="2296" priority="34824">
      <formula>$B1592="Solicitado"</formula>
    </cfRule>
    <cfRule type="expression" dxfId="2" priority="34823">
      <formula>$B1592="Confirmado"</formula>
    </cfRule>
    <cfRule type="expression" dxfId="2298" priority="34822">
      <formula>$B1592="Cancelado"</formula>
    </cfRule>
    <cfRule type="expression" dxfId="2299" priority="34821">
      <formula>$B1592="Cargado"</formula>
    </cfRule>
    <cfRule type="expression" dxfId="2300" priority="34820">
      <formula>$B1592="Frontera"</formula>
    </cfRule>
    <cfRule type="expression" dxfId="2302" priority="34818">
      <formula>$B1592="Liberado"</formula>
    </cfRule>
    <cfRule type="expression" dxfId="2301" priority="34819">
      <formula>$B1592="Descargado"</formula>
    </cfRule>
  </conditionalFormatting>
  <conditionalFormatting sqref="J1594:U1594 A1594 C1594:H1594">
    <cfRule type="expression" dxfId="2298" priority="34718">
      <formula>$B1594="Cancelado"</formula>
    </cfRule>
    <cfRule type="expression" dxfId="2" priority="34719">
      <formula>$B1594="Confirmado"</formula>
    </cfRule>
    <cfRule type="expression" dxfId="2296" priority="34720">
      <formula>$B1594="Solicitado"</formula>
    </cfRule>
    <cfRule type="expression" dxfId="2295" priority="34721">
      <formula>$B1594="Arribado"</formula>
    </cfRule>
    <cfRule type="expression" dxfId="2301" priority="34715">
      <formula>$B1594="Descargado"</formula>
    </cfRule>
    <cfRule type="expression" dxfId="2300" priority="34716">
      <formula>$B1594="Frontera"</formula>
    </cfRule>
    <cfRule type="expression" dxfId="2299" priority="34717">
      <formula>$B1594="Cargado"</formula>
    </cfRule>
    <cfRule type="expression" dxfId="2302" priority="34714">
      <formula>$B1594="Liberado"</formula>
    </cfRule>
  </conditionalFormatting>
  <conditionalFormatting sqref="J1595:U1595 A1595:A1596 C1595:H1596 J1596:P1596 T1596:U1596">
    <cfRule type="expression" dxfId="2299" priority="34693">
      <formula>$B1595="Cargado"</formula>
    </cfRule>
    <cfRule type="expression" dxfId="2300" priority="34692">
      <formula>$B1595="Frontera"</formula>
    </cfRule>
    <cfRule type="expression" dxfId="2301" priority="34691">
      <formula>$B1595="Descargado"</formula>
    </cfRule>
    <cfRule type="expression" dxfId="2302" priority="34690">
      <formula>$B1595="Liberado"</formula>
    </cfRule>
    <cfRule type="expression" dxfId="2" priority="34695">
      <formula>$B1595="Confirmado"</formula>
    </cfRule>
    <cfRule type="expression" dxfId="2298" priority="34694">
      <formula>$B1595="Cancelado"</formula>
    </cfRule>
    <cfRule type="expression" dxfId="2295" priority="34697">
      <formula>$B1595="Arribado"</formula>
    </cfRule>
    <cfRule type="expression" dxfId="2296" priority="34696">
      <formula>$B1595="Solicitado"</formula>
    </cfRule>
  </conditionalFormatting>
  <conditionalFormatting sqref="J1599:U1599 A1599 C1599:H1599">
    <cfRule type="expression" dxfId="2300" priority="34636">
      <formula>$B1599="Frontera"</formula>
    </cfRule>
    <cfRule type="expression" dxfId="2301" priority="34635">
      <formula>$B1599="Descargado"</formula>
    </cfRule>
    <cfRule type="expression" dxfId="2302" priority="34634">
      <formula>$B1599="Liberado"</formula>
    </cfRule>
    <cfRule type="expression" dxfId="2299" priority="34637">
      <formula>$B1599="Cargado"</formula>
    </cfRule>
    <cfRule type="expression" dxfId="2298" priority="34638">
      <formula>$B1599="Cancelado"</formula>
    </cfRule>
    <cfRule type="expression" dxfId="2" priority="34639">
      <formula>$B1599="Confirmado"</formula>
    </cfRule>
    <cfRule type="expression" dxfId="2295" priority="34641">
      <formula>$B1599="Arribado"</formula>
    </cfRule>
    <cfRule type="expression" dxfId="2296" priority="34640">
      <formula>$B1599="Solicitado"</formula>
    </cfRule>
  </conditionalFormatting>
  <conditionalFormatting sqref="J1633:U1633 A1633 C1633:H1633">
    <cfRule type="expression" dxfId="2295" priority="34273">
      <formula>$B1633="Arribado"</formula>
    </cfRule>
    <cfRule type="expression" dxfId="2302" priority="34266">
      <formula>$B1633="Liberado"</formula>
    </cfRule>
    <cfRule type="expression" dxfId="2301" priority="34267">
      <formula>$B1633="Descargado"</formula>
    </cfRule>
    <cfRule type="expression" dxfId="2300" priority="34268">
      <formula>$B1633="Frontera"</formula>
    </cfRule>
    <cfRule type="expression" dxfId="2299" priority="34269">
      <formula>$B1633="Cargado"</formula>
    </cfRule>
    <cfRule type="expression" dxfId="2298" priority="34270">
      <formula>$B1633="Cancelado"</formula>
    </cfRule>
    <cfRule type="expression" dxfId="2" priority="34271">
      <formula>$B1633="Confirmado"</formula>
    </cfRule>
    <cfRule type="expression" dxfId="2296" priority="34272">
      <formula>$B1633="Solicitado"</formula>
    </cfRule>
  </conditionalFormatting>
  <conditionalFormatting sqref="J1634:U1640 A1634:A1640 A1646 J1646:U1646 C1646:H1646 A1642 J1642:U1642 C1648:H1649 J1648:U1649 A1648:A1649 N1647 N1653 N1655 N1657 N1659 C1634:H1640 C1642:H1642 C1647 C1653 C1655 C1657">
    <cfRule type="expression" dxfId="2" priority="34223">
      <formula>$B1634="Confirmado"</formula>
    </cfRule>
    <cfRule type="expression" dxfId="2296" priority="34224">
      <formula>$B1634="Solicitado"</formula>
    </cfRule>
    <cfRule type="expression" dxfId="2300" priority="34220">
      <formula>$B1634="Frontera"</formula>
    </cfRule>
    <cfRule type="expression" dxfId="2295" priority="34225">
      <formula>$B1634="Arribado"</formula>
    </cfRule>
    <cfRule type="expression" dxfId="2301" priority="34219">
      <formula>$B1634="Descargado"</formula>
    </cfRule>
    <cfRule type="expression" dxfId="2298" priority="34222">
      <formula>$B1634="Cancelado"</formula>
    </cfRule>
    <cfRule type="expression" dxfId="2302" priority="34218">
      <formula>$B1634="Liberado"</formula>
    </cfRule>
    <cfRule type="expression" dxfId="2299" priority="34221">
      <formula>$B1634="Cargado"</formula>
    </cfRule>
  </conditionalFormatting>
  <conditionalFormatting sqref="J1646:U1646 A1646 C1646:H1646 C1648:H1649 A1648:A1649 J1648:U1649 J1652:U1652 A1652 C1652:H1652">
    <cfRule type="expression" dxfId="2298" priority="34166">
      <formula>$B1646="Cancelado"</formula>
    </cfRule>
    <cfRule type="expression" dxfId="2" priority="34167">
      <formula>$B1646="Confirmado"</formula>
    </cfRule>
    <cfRule type="expression" dxfId="2296" priority="34168">
      <formula>$B1646="Solicitado"</formula>
    </cfRule>
    <cfRule type="expression" dxfId="2295" priority="34169">
      <formula>$B1646="Arribado"</formula>
    </cfRule>
    <cfRule type="expression" dxfId="2301" priority="34163">
      <formula>$B1646="Descargado"</formula>
    </cfRule>
    <cfRule type="expression" dxfId="2300" priority="34164">
      <formula>$B1646="Frontera"</formula>
    </cfRule>
    <cfRule type="expression" dxfId="2299" priority="34165">
      <formula>$B1646="Cargado"</formula>
    </cfRule>
    <cfRule type="expression" dxfId="2302" priority="34162">
      <formula>$B1646="Liberado"</formula>
    </cfRule>
  </conditionalFormatting>
  <conditionalFormatting sqref="J1654:U1654 A1654 C1654:H1654 C1661:H1662 A1661:A1662 J1661:U1662 C1656:H1656 A1656:A1657 J1656:U1656 J1657:M1657 O1657:P1657 D1657:H1657 T1657:U1657">
    <cfRule type="expression" dxfId="2302" priority="33890">
      <formula>$B1654="Liberado"</formula>
    </cfRule>
    <cfRule type="expression" dxfId="2301" priority="33891">
      <formula>$B1654="Descargado"</formula>
    </cfRule>
    <cfRule type="expression" dxfId="2300" priority="33892">
      <formula>$B1654="Frontera"</formula>
    </cfRule>
    <cfRule type="expression" dxfId="2299" priority="33893">
      <formula>$B1654="Cargado"</formula>
    </cfRule>
    <cfRule type="expression" dxfId="2298" priority="33894">
      <formula>$B1654="Cancelado"</formula>
    </cfRule>
    <cfRule type="expression" dxfId="2296" priority="33896">
      <formula>$B1654="Solicitado"</formula>
    </cfRule>
    <cfRule type="expression" dxfId="2295" priority="33897">
      <formula>$B1654="Arribado"</formula>
    </cfRule>
    <cfRule type="expression" dxfId="2" priority="33895">
      <formula>$B1654="Confirmado"</formula>
    </cfRule>
  </conditionalFormatting>
  <conditionalFormatting sqref="J1658:U1658 A1658 C1658:H1658">
    <cfRule type="expression" dxfId="2301" priority="33651">
      <formula>$B1658="Descargado"</formula>
    </cfRule>
    <cfRule type="expression" dxfId="2302" priority="33650">
      <formula>$B1658="Liberado"</formula>
    </cfRule>
    <cfRule type="expression" dxfId="2" priority="33655">
      <formula>$B1658="Confirmado"</formula>
    </cfRule>
    <cfRule type="expression" dxfId="2296" priority="33656">
      <formula>$B1658="Solicitado"</formula>
    </cfRule>
    <cfRule type="expression" dxfId="2295" priority="33657">
      <formula>$B1658="Arribado"</formula>
    </cfRule>
    <cfRule type="expression" dxfId="2298" priority="33654">
      <formula>$B1658="Cancelado"</formula>
    </cfRule>
    <cfRule type="expression" dxfId="2300" priority="33652">
      <formula>$B1658="Frontera"</formula>
    </cfRule>
    <cfRule type="expression" dxfId="2299" priority="33653">
      <formula>$B1658="Cargado"</formula>
    </cfRule>
  </conditionalFormatting>
  <conditionalFormatting sqref="J1663:U1663 A1663 C1663:H1663">
    <cfRule type="expression" dxfId="2" priority="33503">
      <formula>$B1663="Confirmado"</formula>
    </cfRule>
    <cfRule type="expression" dxfId="2296" priority="33504">
      <formula>$B1663="Solicitado"</formula>
    </cfRule>
    <cfRule type="expression" dxfId="2295" priority="33505">
      <formula>$B1663="Arribado"</formula>
    </cfRule>
    <cfRule type="expression" dxfId="2302" priority="33498">
      <formula>$B1663="Liberado"</formula>
    </cfRule>
    <cfRule type="expression" dxfId="2301" priority="33499">
      <formula>$B1663="Descargado"</formula>
    </cfRule>
    <cfRule type="expression" dxfId="2300" priority="33500">
      <formula>$B1663="Frontera"</formula>
    </cfRule>
    <cfRule type="expression" dxfId="2298" priority="33502">
      <formula>$B1663="Cancelado"</formula>
    </cfRule>
    <cfRule type="expression" dxfId="2299" priority="33501">
      <formula>$B1663="Cargado"</formula>
    </cfRule>
  </conditionalFormatting>
  <conditionalFormatting sqref="J1664:U1664 A1664 C1664:H1664">
    <cfRule type="expression" dxfId="2301" priority="33403">
      <formula>$B1664="Descargado"</formula>
    </cfRule>
    <cfRule type="expression" dxfId="2302" priority="33402">
      <formula>$B1664="Liberado"</formula>
    </cfRule>
    <cfRule type="expression" dxfId="2" priority="33407">
      <formula>$B1664="Confirmado"</formula>
    </cfRule>
    <cfRule type="expression" dxfId="2298" priority="33406">
      <formula>$B1664="Cancelado"</formula>
    </cfRule>
    <cfRule type="expression" dxfId="2299" priority="33405">
      <formula>$B1664="Cargado"</formula>
    </cfRule>
    <cfRule type="expression" dxfId="2300" priority="33404">
      <formula>$B1664="Frontera"</formula>
    </cfRule>
    <cfRule type="expression" dxfId="2296" priority="33408">
      <formula>$B1664="Solicitado"</formula>
    </cfRule>
    <cfRule type="expression" dxfId="2295" priority="33409">
      <formula>$B1664="Arribado"</formula>
    </cfRule>
  </conditionalFormatting>
  <conditionalFormatting sqref="J1665:U1667 A1665:A1667 C1665:H1667">
    <cfRule type="expression" dxfId="2300" priority="33452">
      <formula>$B1665="Frontera"</formula>
    </cfRule>
    <cfRule type="expression" dxfId="2299" priority="33453">
      <formula>$B1665="Cargado"</formula>
    </cfRule>
    <cfRule type="expression" dxfId="2298" priority="33454">
      <formula>$B1665="Cancelado"</formula>
    </cfRule>
    <cfRule type="expression" dxfId="2" priority="33455">
      <formula>$B1665="Confirmado"</formula>
    </cfRule>
    <cfRule type="expression" dxfId="2296" priority="33456">
      <formula>$B1665="Solicitado"</formula>
    </cfRule>
    <cfRule type="expression" dxfId="2295" priority="33457">
      <formula>$B1665="Arribado"</formula>
    </cfRule>
    <cfRule type="expression" dxfId="2302" priority="33450">
      <formula>$B1665="Liberado"</formula>
    </cfRule>
    <cfRule type="expression" dxfId="2301" priority="33451">
      <formula>$B1665="Descargado"</formula>
    </cfRule>
  </conditionalFormatting>
  <conditionalFormatting sqref="J1668:U1668 A1668 C1668:H1668">
    <cfRule type="expression" dxfId="2300" priority="33356">
      <formula>$B1668="Frontera"</formula>
    </cfRule>
    <cfRule type="expression" dxfId="2299" priority="33357">
      <formula>$B1668="Cargado"</formula>
    </cfRule>
    <cfRule type="expression" dxfId="2" priority="33359">
      <formula>$B1668="Confirmado"</formula>
    </cfRule>
    <cfRule type="expression" dxfId="2296" priority="33360">
      <formula>$B1668="Solicitado"</formula>
    </cfRule>
    <cfRule type="expression" dxfId="2295" priority="33361">
      <formula>$B1668="Arribado"</formula>
    </cfRule>
    <cfRule type="expression" dxfId="2298" priority="33358">
      <formula>$B1668="Cancelado"</formula>
    </cfRule>
    <cfRule type="expression" dxfId="2301" priority="33355">
      <formula>$B1668="Descargado"</formula>
    </cfRule>
    <cfRule type="expression" dxfId="2302" priority="33354">
      <formula>$B1668="Liberado"</formula>
    </cfRule>
  </conditionalFormatting>
  <conditionalFormatting sqref="J1837:U1837 A1837 C1837:H1837 C1839:H1851 A1839:A1851 J1839:U1851">
    <cfRule type="expression" dxfId="2302" priority="32250">
      <formula>$B1837="Liberado"</formula>
    </cfRule>
    <cfRule type="expression" dxfId="2301" priority="32251">
      <formula>$B1837="Descargado"</formula>
    </cfRule>
    <cfRule type="expression" dxfId="2300" priority="32252">
      <formula>$B1837="Frontera"</formula>
    </cfRule>
    <cfRule type="expression" dxfId="2299" priority="32253">
      <formula>$B1837="Cargado"</formula>
    </cfRule>
    <cfRule type="expression" dxfId="2298" priority="32254">
      <formula>$B1837="Cancelado"</formula>
    </cfRule>
    <cfRule type="expression" dxfId="2" priority="32255">
      <formula>$B1837="Confirmado"</formula>
    </cfRule>
    <cfRule type="expression" dxfId="2296" priority="32256">
      <formula>$B1837="Solicitado"</formula>
    </cfRule>
    <cfRule type="expression" dxfId="2295" priority="32257">
      <formula>$B1837="Arribado"</formula>
    </cfRule>
  </conditionalFormatting>
  <conditionalFormatting sqref="J1838:U1838 A1838 C1838:H1838">
    <cfRule type="expression" dxfId="2295" priority="32017">
      <formula>$B1838="Arribado"</formula>
    </cfRule>
    <cfRule type="expression" dxfId="2302" priority="32010">
      <formula>$B1838="Liberado"</formula>
    </cfRule>
    <cfRule type="expression" dxfId="2301" priority="32011">
      <formula>$B1838="Descargado"</formula>
    </cfRule>
    <cfRule type="expression" dxfId="2300" priority="32012">
      <formula>$B1838="Frontera"</formula>
    </cfRule>
    <cfRule type="expression" dxfId="2296" priority="32016">
      <formula>$B1838="Solicitado"</formula>
    </cfRule>
    <cfRule type="expression" dxfId="2" priority="32015">
      <formula>$B1838="Confirmado"</formula>
    </cfRule>
    <cfRule type="expression" dxfId="2298" priority="32014">
      <formula>$B1838="Cancelado"</formula>
    </cfRule>
    <cfRule type="expression" dxfId="2299" priority="32013">
      <formula>$B1838="Cargado"</formula>
    </cfRule>
  </conditionalFormatting>
  <conditionalFormatting sqref="J1852:U1852 A1852 C1852:H1852">
    <cfRule type="expression" dxfId="2" priority="31975">
      <formula>$B1852="Confirmado"</formula>
    </cfRule>
    <cfRule type="expression" dxfId="2296" priority="31976">
      <formula>$B1852="Solicitado"</formula>
    </cfRule>
    <cfRule type="expression" dxfId="2295" priority="31977">
      <formula>$B1852="Arribado"</formula>
    </cfRule>
    <cfRule type="expression" dxfId="2302" priority="31970">
      <formula>$B1852="Liberado"</formula>
    </cfRule>
    <cfRule type="expression" dxfId="2300" priority="31972">
      <formula>$B1852="Frontera"</formula>
    </cfRule>
    <cfRule type="expression" dxfId="2298" priority="31974">
      <formula>$B1852="Cancelado"</formula>
    </cfRule>
    <cfRule type="expression" dxfId="2299" priority="31973">
      <formula>$B1852="Cargado"</formula>
    </cfRule>
    <cfRule type="expression" dxfId="2301" priority="31971">
      <formula>$B1852="Descargado"</formula>
    </cfRule>
  </conditionalFormatting>
  <conditionalFormatting sqref="J1856:U1857 A1856:A1857 C1856:H1857">
    <cfRule type="expression" dxfId="2299" priority="31869">
      <formula>$B1856="Cargado"</formula>
    </cfRule>
    <cfRule type="expression" dxfId="2300" priority="31868">
      <formula>$B1856="Frontera"</formula>
    </cfRule>
    <cfRule type="expression" dxfId="2301" priority="31867">
      <formula>$B1856="Descargado"</formula>
    </cfRule>
    <cfRule type="expression" dxfId="2302" priority="31866">
      <formula>$B1856="Liberado"</formula>
    </cfRule>
    <cfRule type="expression" dxfId="2" priority="31871">
      <formula>$B1856="Confirmado"</formula>
    </cfRule>
    <cfRule type="expression" dxfId="2295" priority="31873">
      <formula>$B1856="Arribado"</formula>
    </cfRule>
    <cfRule type="expression" dxfId="2296" priority="31872">
      <formula>$B1856="Solicitado"</formula>
    </cfRule>
    <cfRule type="expression" dxfId="2298" priority="31870">
      <formula>$B1856="Cancelado"</formula>
    </cfRule>
  </conditionalFormatting>
  <conditionalFormatting sqref="J1858:U1858 A1858 C1858:H1858">
    <cfRule type="expression" dxfId="2299" priority="31813">
      <formula>$B1858="Cargado"</formula>
    </cfRule>
    <cfRule type="expression" dxfId="2" priority="31815">
      <formula>$B1858="Confirmado"</formula>
    </cfRule>
    <cfRule type="expression" dxfId="2296" priority="31816">
      <formula>$B1858="Solicitado"</formula>
    </cfRule>
    <cfRule type="expression" dxfId="2295" priority="31817">
      <formula>$B1858="Arribado"</formula>
    </cfRule>
    <cfRule type="expression" dxfId="2301" priority="31811">
      <formula>$B1858="Descargado"</formula>
    </cfRule>
    <cfRule type="expression" dxfId="2302" priority="31810">
      <formula>$B1858="Liberado"</formula>
    </cfRule>
    <cfRule type="expression" dxfId="2298" priority="31814">
      <formula>$B1858="Cancelado"</formula>
    </cfRule>
    <cfRule type="expression" dxfId="2300" priority="31812">
      <formula>$B1858="Frontera"</formula>
    </cfRule>
  </conditionalFormatting>
  <conditionalFormatting sqref="J1860:U1860 A1860 C1860:H1860">
    <cfRule type="expression" dxfId="2296" priority="31776">
      <formula>$B1860="Solicitado"</formula>
    </cfRule>
    <cfRule type="expression" dxfId="2" priority="31775">
      <formula>$B1860="Confirmado"</formula>
    </cfRule>
    <cfRule type="expression" dxfId="2298" priority="31774">
      <formula>$B1860="Cancelado"</formula>
    </cfRule>
    <cfRule type="expression" dxfId="2299" priority="31773">
      <formula>$B1860="Cargado"</formula>
    </cfRule>
    <cfRule type="expression" dxfId="2300" priority="31772">
      <formula>$B1860="Frontera"</formula>
    </cfRule>
    <cfRule type="expression" dxfId="2301" priority="31771">
      <formula>$B1860="Descargado"</formula>
    </cfRule>
    <cfRule type="expression" dxfId="2295" priority="31777">
      <formula>$B1860="Arribado"</formula>
    </cfRule>
    <cfRule type="expression" dxfId="2302" priority="31770">
      <formula>$B1860="Liberado"</formula>
    </cfRule>
  </conditionalFormatting>
  <conditionalFormatting sqref="J1861:U1862 A1861:A1862 C1861:H1862">
    <cfRule type="expression" dxfId="2295" priority="31737">
      <formula>$B1861="Arribado"</formula>
    </cfRule>
    <cfRule type="expression" dxfId="2296" priority="31736">
      <formula>$B1861="Solicitado"</formula>
    </cfRule>
    <cfRule type="expression" dxfId="2" priority="31735">
      <formula>$B1861="Confirmado"</formula>
    </cfRule>
    <cfRule type="expression" dxfId="2298" priority="31734">
      <formula>$B1861="Cancelado"</formula>
    </cfRule>
    <cfRule type="expression" dxfId="2299" priority="31733">
      <formula>$B1861="Cargado"</formula>
    </cfRule>
    <cfRule type="expression" dxfId="2300" priority="31732">
      <formula>$B1861="Frontera"</formula>
    </cfRule>
    <cfRule type="expression" dxfId="2301" priority="31731">
      <formula>$B1861="Descargado"</formula>
    </cfRule>
    <cfRule type="expression" dxfId="2302" priority="31730">
      <formula>$B1861="Liberado"</formula>
    </cfRule>
  </conditionalFormatting>
  <conditionalFormatting sqref="J1863:U1863 A1863 C1863:H1863">
    <cfRule type="expression" dxfId="2295" priority="31697">
      <formula>$B1863="Arribado"</formula>
    </cfRule>
    <cfRule type="expression" dxfId="2296" priority="31696">
      <formula>$B1863="Solicitado"</formula>
    </cfRule>
    <cfRule type="expression" dxfId="2" priority="31695">
      <formula>$B1863="Confirmado"</formula>
    </cfRule>
    <cfRule type="expression" dxfId="2298" priority="31694">
      <formula>$B1863="Cancelado"</formula>
    </cfRule>
    <cfRule type="expression" dxfId="2299" priority="31693">
      <formula>$B1863="Cargado"</formula>
    </cfRule>
    <cfRule type="expression" dxfId="2300" priority="31692">
      <formula>$B1863="Frontera"</formula>
    </cfRule>
    <cfRule type="expression" dxfId="2301" priority="31691">
      <formula>$B1863="Descargado"</formula>
    </cfRule>
    <cfRule type="expression" dxfId="2302" priority="31690">
      <formula>$B1863="Liberado"</formula>
    </cfRule>
  </conditionalFormatting>
  <conditionalFormatting sqref="J1872:U1872 A1872 C1872:H1872">
    <cfRule type="expression" dxfId="2301" priority="31611">
      <formula>$B1872="Descargado"</formula>
    </cfRule>
    <cfRule type="expression" dxfId="2302" priority="31610">
      <formula>$B1872="Liberado"</formula>
    </cfRule>
    <cfRule type="expression" dxfId="2299" priority="31613">
      <formula>$B1872="Cargado"</formula>
    </cfRule>
    <cfRule type="expression" dxfId="2" priority="31615">
      <formula>$B1872="Confirmado"</formula>
    </cfRule>
    <cfRule type="expression" dxfId="2296" priority="31616">
      <formula>$B1872="Solicitado"</formula>
    </cfRule>
    <cfRule type="expression" dxfId="2298" priority="31614">
      <formula>$B1872="Cancelado"</formula>
    </cfRule>
    <cfRule type="expression" dxfId="2295" priority="31617">
      <formula>$B1872="Arribado"</formula>
    </cfRule>
    <cfRule type="expression" dxfId="2300" priority="31612">
      <formula>$B1872="Frontera"</formula>
    </cfRule>
  </conditionalFormatting>
  <conditionalFormatting sqref="J1876:U1876 A1876 C1876:H1876">
    <cfRule type="expression" dxfId="2300" priority="31588">
      <formula>$B1876="Frontera"</formula>
    </cfRule>
    <cfRule type="expression" dxfId="2302" priority="31586">
      <formula>$B1876="Liberado"</formula>
    </cfRule>
    <cfRule type="expression" dxfId="2301" priority="31587">
      <formula>$B1876="Descargado"</formula>
    </cfRule>
    <cfRule type="expression" dxfId="2299" priority="31589">
      <formula>$B1876="Cargado"</formula>
    </cfRule>
    <cfRule type="expression" dxfId="2" priority="31591">
      <formula>$B1876="Confirmado"</formula>
    </cfRule>
    <cfRule type="expression" dxfId="2296" priority="31592">
      <formula>$B1876="Solicitado"</formula>
    </cfRule>
    <cfRule type="expression" dxfId="2295" priority="31593">
      <formula>$B1876="Arribado"</formula>
    </cfRule>
    <cfRule type="expression" dxfId="2298" priority="31590">
      <formula>$B1876="Cancelado"</formula>
    </cfRule>
  </conditionalFormatting>
  <conditionalFormatting sqref="J1887:U1887 A1887 C1887:H1887">
    <cfRule type="expression" dxfId="2" priority="31519">
      <formula>$B1887="Confirmado"</formula>
    </cfRule>
    <cfRule type="expression" dxfId="2298" priority="31518">
      <formula>$B1887="Cancelado"</formula>
    </cfRule>
    <cfRule type="expression" dxfId="2299" priority="31517">
      <formula>$B1887="Cargado"</formula>
    </cfRule>
    <cfRule type="expression" dxfId="2300" priority="31516">
      <formula>$B1887="Frontera"</formula>
    </cfRule>
    <cfRule type="expression" dxfId="2296" priority="31520">
      <formula>$B1887="Solicitado"</formula>
    </cfRule>
    <cfRule type="expression" dxfId="2301" priority="31515">
      <formula>$B1887="Descargado"</formula>
    </cfRule>
    <cfRule type="expression" dxfId="2295" priority="31521">
      <formula>$B1887="Arribado"</formula>
    </cfRule>
    <cfRule type="expression" dxfId="2302" priority="31514">
      <formula>$B1887="Liberado"</formula>
    </cfRule>
  </conditionalFormatting>
  <conditionalFormatting sqref="J1888:U1888 A1888 C1888:H1888">
    <cfRule type="expression" dxfId="2" priority="31431">
      <formula>$B1888="Confirmado"</formula>
    </cfRule>
    <cfRule type="expression" dxfId="2298" priority="31430">
      <formula>$B1888="Cancelado"</formula>
    </cfRule>
    <cfRule type="expression" dxfId="2299" priority="31429">
      <formula>$B1888="Cargado"</formula>
    </cfRule>
    <cfRule type="expression" dxfId="2295" priority="31433">
      <formula>$B1888="Arribado"</formula>
    </cfRule>
    <cfRule type="expression" dxfId="2302" priority="31458">
      <formula>$B1888="Liberado"</formula>
    </cfRule>
    <cfRule type="expression" dxfId="2301" priority="31459">
      <formula>$B1888="Descargado"</formula>
    </cfRule>
    <cfRule type="expression" dxfId="2300" priority="31460">
      <formula>$B1888="Frontera"</formula>
    </cfRule>
    <cfRule type="expression" dxfId="2299" priority="31461">
      <formula>$B1888="Cargado"</formula>
    </cfRule>
    <cfRule type="expression" dxfId="2301" priority="31427">
      <formula>$B1888="Descargado"</formula>
    </cfRule>
    <cfRule type="expression" dxfId="2296" priority="31432">
      <formula>$B1888="Solicitado"</formula>
    </cfRule>
    <cfRule type="expression" dxfId="2302" priority="31426">
      <formula>$B1888="Liberado"</formula>
    </cfRule>
    <cfRule type="expression" dxfId="2298" priority="31462">
      <formula>$B1888="Cancelado"</formula>
    </cfRule>
    <cfRule type="expression" dxfId="2300" priority="31428">
      <formula>$B1888="Frontera"</formula>
    </cfRule>
    <cfRule type="expression" dxfId="2" priority="31463">
      <formula>$B1888="Confirmado"</formula>
    </cfRule>
    <cfRule type="expression" dxfId="2296" priority="31464">
      <formula>$B1888="Solicitado"</formula>
    </cfRule>
    <cfRule type="expression" dxfId="2295" priority="31465">
      <formula>$B1888="Arribado"</formula>
    </cfRule>
  </conditionalFormatting>
  <conditionalFormatting sqref="J1888:U1888 C1888:H1888 A1888">
    <cfRule type="expression" dxfId="2298" priority="31478">
      <formula>$B1888="Cancelado"</formula>
    </cfRule>
    <cfRule type="expression" dxfId="2" priority="31479">
      <formula>$B1888="Confirmado"</formula>
    </cfRule>
    <cfRule type="expression" dxfId="2296" priority="31480">
      <formula>$B1888="Solicitado"</formula>
    </cfRule>
    <cfRule type="expression" dxfId="2302" priority="31474">
      <formula>$B1888="Liberado"</formula>
    </cfRule>
    <cfRule type="expression" dxfId="2301" priority="31475">
      <formula>$B1888="Descargado"</formula>
    </cfRule>
    <cfRule type="expression" dxfId="2300" priority="31476">
      <formula>$B1888="Frontera"</formula>
    </cfRule>
    <cfRule type="expression" dxfId="2295" priority="31481">
      <formula>$B1888="Arribado"</formula>
    </cfRule>
    <cfRule type="expression" dxfId="2299" priority="31477">
      <formula>$B1888="Cargado"</formula>
    </cfRule>
  </conditionalFormatting>
  <conditionalFormatting sqref="J1889:U1889 A1889 C1889:H1889">
    <cfRule type="expression" dxfId="2298" priority="31374">
      <formula>$B1889="Cancelado"</formula>
    </cfRule>
    <cfRule type="expression" dxfId="2299" priority="31373">
      <formula>$B1889="Cargado"</formula>
    </cfRule>
    <cfRule type="expression" dxfId="2300" priority="31372">
      <formula>$B1889="Frontera"</formula>
    </cfRule>
    <cfRule type="expression" dxfId="2301" priority="31371">
      <formula>$B1889="Descargado"</formula>
    </cfRule>
    <cfRule type="expression" dxfId="2302" priority="31370">
      <formula>$B1889="Liberado"</formula>
    </cfRule>
    <cfRule type="expression" dxfId="2295" priority="31377">
      <formula>$B1889="Arribado"</formula>
    </cfRule>
    <cfRule type="expression" dxfId="2296" priority="31376">
      <formula>$B1889="Solicitado"</formula>
    </cfRule>
    <cfRule type="expression" dxfId="2" priority="31375">
      <formula>$B1889="Confirmado"</formula>
    </cfRule>
  </conditionalFormatting>
  <conditionalFormatting sqref="J1890:U1892 A1890:A1892 C1890:H1892">
    <cfRule type="expression" dxfId="2298" priority="31302">
      <formula>$B1890="Cancelado"</formula>
    </cfRule>
    <cfRule type="expression" dxfId="2299" priority="31301">
      <formula>$B1890="Cargado"</formula>
    </cfRule>
    <cfRule type="expression" dxfId="2300" priority="31300">
      <formula>$B1890="Frontera"</formula>
    </cfRule>
    <cfRule type="expression" dxfId="2301" priority="31299">
      <formula>$B1890="Descargado"</formula>
    </cfRule>
    <cfRule type="expression" dxfId="2302" priority="31298">
      <formula>$B1890="Liberado"</formula>
    </cfRule>
    <cfRule type="expression" dxfId="2295" priority="31305">
      <formula>$B1890="Arribado"</formula>
    </cfRule>
    <cfRule type="expression" dxfId="2" priority="31303">
      <formula>$B1890="Confirmado"</formula>
    </cfRule>
    <cfRule type="expression" dxfId="2296" priority="31304">
      <formula>$B1890="Solicitado"</formula>
    </cfRule>
  </conditionalFormatting>
  <conditionalFormatting sqref="J1898:U1898 A1898 C1898:H1898">
    <cfRule type="expression" dxfId="2295" priority="30729">
      <formula>$B1898="Arribado"</formula>
    </cfRule>
    <cfRule type="expression" dxfId="2296" priority="30696">
      <formula>$B1898="Solicitado"</formula>
    </cfRule>
    <cfRule type="expression" dxfId="2299" priority="30725">
      <formula>$B1898="Cargado"</formula>
    </cfRule>
    <cfRule type="expression" dxfId="2" priority="30695">
      <formula>$B1898="Confirmado"</formula>
    </cfRule>
    <cfRule type="expression" dxfId="2298" priority="30694">
      <formula>$B1898="Cancelado"</formula>
    </cfRule>
    <cfRule type="expression" dxfId="2302" priority="30722">
      <formula>$B1898="Liberado"</formula>
    </cfRule>
    <cfRule type="expression" dxfId="2299" priority="30693">
      <formula>$B1898="Cargado"</formula>
    </cfRule>
    <cfRule type="expression" dxfId="2301" priority="30723">
      <formula>$B1898="Descargado"</formula>
    </cfRule>
    <cfRule type="expression" dxfId="2295" priority="30697">
      <formula>$B1898="Arribado"</formula>
    </cfRule>
    <cfRule type="expression" dxfId="2300" priority="30692">
      <formula>$B1898="Frontera"</formula>
    </cfRule>
    <cfRule type="expression" dxfId="2296" priority="30728">
      <formula>$B1898="Solicitado"</formula>
    </cfRule>
    <cfRule type="expression" dxfId="2" priority="30727">
      <formula>$B1898="Confirmado"</formula>
    </cfRule>
    <cfRule type="expression" dxfId="2298" priority="30726">
      <formula>$B1898="Cancelado"</formula>
    </cfRule>
    <cfRule type="expression" dxfId="2301" priority="30691">
      <formula>$B1898="Descargado"</formula>
    </cfRule>
    <cfRule type="expression" dxfId="2302" priority="30690">
      <formula>$B1898="Liberado"</formula>
    </cfRule>
    <cfRule type="expression" dxfId="2300" priority="30724">
      <formula>$B1898="Frontera"</formula>
    </cfRule>
  </conditionalFormatting>
  <conditionalFormatting sqref="J1898:U1898 C1898:H1898 A1898">
    <cfRule type="expression" dxfId="2295" priority="30745">
      <formula>$B1898="Arribado"</formula>
    </cfRule>
    <cfRule type="expression" dxfId="2300" priority="30740">
      <formula>$B1898="Frontera"</formula>
    </cfRule>
    <cfRule type="expression" dxfId="2301" priority="30739">
      <formula>$B1898="Descargado"</formula>
    </cfRule>
    <cfRule type="expression" dxfId="2302" priority="30738">
      <formula>$B1898="Liberado"</formula>
    </cfRule>
    <cfRule type="expression" dxfId="2299" priority="30741">
      <formula>$B1898="Cargado"</formula>
    </cfRule>
    <cfRule type="expression" dxfId="2298" priority="30742">
      <formula>$B1898="Cancelado"</formula>
    </cfRule>
    <cfRule type="expression" dxfId="2" priority="30743">
      <formula>$B1898="Confirmado"</formula>
    </cfRule>
    <cfRule type="expression" dxfId="2296" priority="30744">
      <formula>$B1898="Solicitado"</formula>
    </cfRule>
  </conditionalFormatting>
  <conditionalFormatting sqref="J1904:U1904 A1904 C1904:H1904">
    <cfRule type="expression" dxfId="2298" priority="30910">
      <formula>$B1904="Cancelado"</formula>
    </cfRule>
    <cfRule type="expression" dxfId="2295" priority="30945">
      <formula>$B1904="Arribado"</formula>
    </cfRule>
    <cfRule type="expression" dxfId="2296" priority="30944">
      <formula>$B1904="Solicitado"</formula>
    </cfRule>
    <cfRule type="expression" dxfId="2302" priority="30906">
      <formula>$B1904="Liberado"</formula>
    </cfRule>
    <cfRule type="expression" dxfId="2301" priority="30907">
      <formula>$B1904="Descargado"</formula>
    </cfRule>
    <cfRule type="expression" dxfId="2" priority="30943">
      <formula>$B1904="Confirmado"</formula>
    </cfRule>
    <cfRule type="expression" dxfId="2298" priority="30942">
      <formula>$B1904="Cancelado"</formula>
    </cfRule>
    <cfRule type="expression" dxfId="2299" priority="30941">
      <formula>$B1904="Cargado"</formula>
    </cfRule>
    <cfRule type="expression" dxfId="2296" priority="30912">
      <formula>$B1904="Solicitado"</formula>
    </cfRule>
    <cfRule type="expression" dxfId="2300" priority="30908">
      <formula>$B1904="Frontera"</formula>
    </cfRule>
    <cfRule type="expression" dxfId="2300" priority="30940">
      <formula>$B1904="Frontera"</formula>
    </cfRule>
    <cfRule type="expression" dxfId="2301" priority="30939">
      <formula>$B1904="Descargado"</formula>
    </cfRule>
    <cfRule type="expression" dxfId="2302" priority="30938">
      <formula>$B1904="Liberado"</formula>
    </cfRule>
    <cfRule type="expression" dxfId="2295" priority="30913">
      <formula>$B1904="Arribado"</formula>
    </cfRule>
    <cfRule type="expression" dxfId="2299" priority="30909">
      <formula>$B1904="Cargado"</formula>
    </cfRule>
    <cfRule type="expression" dxfId="2" priority="30911">
      <formula>$B1904="Confirmado"</formula>
    </cfRule>
  </conditionalFormatting>
  <conditionalFormatting sqref="J1904:U1904 C1904:H1904 A1904">
    <cfRule type="expression" dxfId="2302" priority="30954">
      <formula>$B1904="Liberado"</formula>
    </cfRule>
    <cfRule type="expression" dxfId="2295" priority="30961">
      <formula>$B1904="Arribado"</formula>
    </cfRule>
    <cfRule type="expression" dxfId="2296" priority="30960">
      <formula>$B1904="Solicitado"</formula>
    </cfRule>
    <cfRule type="expression" dxfId="2" priority="30959">
      <formula>$B1904="Confirmado"</formula>
    </cfRule>
    <cfRule type="expression" dxfId="2301" priority="30955">
      <formula>$B1904="Descargado"</formula>
    </cfRule>
    <cfRule type="expression" dxfId="2300" priority="30956">
      <formula>$B1904="Frontera"</formula>
    </cfRule>
    <cfRule type="expression" dxfId="2299" priority="30957">
      <formula>$B1904="Cargado"</formula>
    </cfRule>
    <cfRule type="expression" dxfId="2298" priority="30958">
      <formula>$B1904="Cancelado"</formula>
    </cfRule>
  </conditionalFormatting>
  <conditionalFormatting sqref="J1905:U1906 A1905:A1906 C1905:H1906">
    <cfRule type="expression" dxfId="2296" priority="30872">
      <formula>$B1905="Solicitado"</formula>
    </cfRule>
    <cfRule type="expression" dxfId="2295" priority="30873">
      <formula>$B1905="Arribado"</formula>
    </cfRule>
    <cfRule type="expression" dxfId="2295" priority="30841">
      <formula>$B1905="Arribado"</formula>
    </cfRule>
    <cfRule type="expression" dxfId="2302" priority="30834">
      <formula>$B1905="Liberado"</formula>
    </cfRule>
    <cfRule type="expression" dxfId="2298" priority="30838">
      <formula>$B1905="Cancelado"</formula>
    </cfRule>
    <cfRule type="expression" dxfId="2301" priority="30835">
      <formula>$B1905="Descargado"</formula>
    </cfRule>
    <cfRule type="expression" dxfId="2300" priority="30836">
      <formula>$B1905="Frontera"</formula>
    </cfRule>
    <cfRule type="expression" dxfId="2299" priority="30837">
      <formula>$B1905="Cargado"</formula>
    </cfRule>
    <cfRule type="expression" dxfId="2" priority="30839">
      <formula>$B1905="Confirmado"</formula>
    </cfRule>
    <cfRule type="expression" dxfId="2296" priority="30840">
      <formula>$B1905="Solicitado"</formula>
    </cfRule>
    <cfRule type="expression" dxfId="2302" priority="30866">
      <formula>$B1905="Liberado"</formula>
    </cfRule>
    <cfRule type="expression" dxfId="2301" priority="30867">
      <formula>$B1905="Descargado"</formula>
    </cfRule>
    <cfRule type="expression" dxfId="2300" priority="30868">
      <formula>$B1905="Frontera"</formula>
    </cfRule>
    <cfRule type="expression" dxfId="2299" priority="30869">
      <formula>$B1905="Cargado"</formula>
    </cfRule>
    <cfRule type="expression" dxfId="2298" priority="30870">
      <formula>$B1905="Cancelado"</formula>
    </cfRule>
    <cfRule type="expression" dxfId="2" priority="30871">
      <formula>$B1905="Confirmado"</formula>
    </cfRule>
  </conditionalFormatting>
  <conditionalFormatting sqref="J1905:U1906 C1905:H1906 A1905:A1906">
    <cfRule type="expression" dxfId="2302" priority="30882">
      <formula>$B1905="Liberado"</formula>
    </cfRule>
    <cfRule type="expression" dxfId="2298" priority="30886">
      <formula>$B1905="Cancelado"</formula>
    </cfRule>
    <cfRule type="expression" dxfId="2296" priority="30888">
      <formula>$B1905="Solicitado"</formula>
    </cfRule>
    <cfRule type="expression" dxfId="2301" priority="30883">
      <formula>$B1905="Descargado"</formula>
    </cfRule>
    <cfRule type="expression" dxfId="2300" priority="30884">
      <formula>$B1905="Frontera"</formula>
    </cfRule>
    <cfRule type="expression" dxfId="2299" priority="30885">
      <formula>$B1905="Cargado"</formula>
    </cfRule>
    <cfRule type="expression" dxfId="2" priority="30887">
      <formula>$B1905="Confirmado"</formula>
    </cfRule>
    <cfRule type="expression" dxfId="2295" priority="30889">
      <formula>$B1905="Arribado"</formula>
    </cfRule>
  </conditionalFormatting>
  <conditionalFormatting sqref="J1907:U1907 A1907 C1907:H1907">
    <cfRule type="expression" dxfId="2300" priority="30764">
      <formula>$B1907="Frontera"</formula>
    </cfRule>
    <cfRule type="expression" dxfId="2299" priority="30765">
      <formula>$B1907="Cargado"</formula>
    </cfRule>
    <cfRule type="expression" dxfId="2295" priority="30801">
      <formula>$B1907="Arribado"</formula>
    </cfRule>
    <cfRule type="expression" dxfId="2296" priority="30800">
      <formula>$B1907="Solicitado"</formula>
    </cfRule>
    <cfRule type="expression" dxfId="2301" priority="30763">
      <formula>$B1907="Descargado"</formula>
    </cfRule>
    <cfRule type="expression" dxfId="2302" priority="30762">
      <formula>$B1907="Liberado"</formula>
    </cfRule>
    <cfRule type="expression" dxfId="2301" priority="30795">
      <formula>$B1907="Descargado"</formula>
    </cfRule>
    <cfRule type="expression" dxfId="2" priority="30799">
      <formula>$B1907="Confirmado"</formula>
    </cfRule>
    <cfRule type="expression" dxfId="2298" priority="30798">
      <formula>$B1907="Cancelado"</formula>
    </cfRule>
    <cfRule type="expression" dxfId="2299" priority="30797">
      <formula>$B1907="Cargado"</formula>
    </cfRule>
    <cfRule type="expression" dxfId="2300" priority="30796">
      <formula>$B1907="Frontera"</formula>
    </cfRule>
    <cfRule type="expression" dxfId="2302" priority="30794">
      <formula>$B1907="Liberado"</formula>
    </cfRule>
    <cfRule type="expression" dxfId="2295" priority="30769">
      <formula>$B1907="Arribado"</formula>
    </cfRule>
    <cfRule type="expression" dxfId="2296" priority="30768">
      <formula>$B1907="Solicitado"</formula>
    </cfRule>
    <cfRule type="expression" dxfId="2" priority="30767">
      <formula>$B1907="Confirmado"</formula>
    </cfRule>
    <cfRule type="expression" dxfId="2298" priority="30766">
      <formula>$B1907="Cancelado"</formula>
    </cfRule>
  </conditionalFormatting>
  <conditionalFormatting sqref="J1907:U1907 C1907:H1907 A1907">
    <cfRule type="expression" dxfId="2299" priority="30813">
      <formula>$B1907="Cargado"</formula>
    </cfRule>
    <cfRule type="expression" dxfId="2295" priority="30817">
      <formula>$B1907="Arribado"</formula>
    </cfRule>
    <cfRule type="expression" dxfId="2296" priority="30816">
      <formula>$B1907="Solicitado"</formula>
    </cfRule>
    <cfRule type="expression" dxfId="2300" priority="30812">
      <formula>$B1907="Frontera"</formula>
    </cfRule>
    <cfRule type="expression" dxfId="2" priority="30815">
      <formula>$B1907="Confirmado"</formula>
    </cfRule>
    <cfRule type="expression" dxfId="2298" priority="30814">
      <formula>$B1907="Cancelado"</formula>
    </cfRule>
    <cfRule type="expression" dxfId="2302" priority="30810">
      <formula>$B1907="Liberado"</formula>
    </cfRule>
    <cfRule type="expression" dxfId="2301" priority="30811">
      <formula>$B1907="Descargado"</formula>
    </cfRule>
  </conditionalFormatting>
  <conditionalFormatting sqref="J1908:U1908 A1908 C1908:H1908">
    <cfRule type="expression" dxfId="2296" priority="31200">
      <formula>$B1908="Solicitado"</formula>
    </cfRule>
    <cfRule type="expression" dxfId="2" priority="31199">
      <formula>$B1908="Confirmado"</formula>
    </cfRule>
    <cfRule type="expression" dxfId="2300" priority="31196">
      <formula>$B1908="Frontera"</formula>
    </cfRule>
    <cfRule type="expression" dxfId="2296" priority="31232">
      <formula>$B1908="Solicitado"</formula>
    </cfRule>
    <cfRule type="expression" dxfId="2302" priority="31194">
      <formula>$B1908="Liberado"</formula>
    </cfRule>
    <cfRule type="expression" dxfId="2" priority="31231">
      <formula>$B1908="Confirmado"</formula>
    </cfRule>
    <cfRule type="expression" dxfId="2301" priority="31227">
      <formula>$B1908="Descargado"</formula>
    </cfRule>
    <cfRule type="expression" dxfId="2298" priority="31230">
      <formula>$B1908="Cancelado"</formula>
    </cfRule>
    <cfRule type="expression" dxfId="2295" priority="31233">
      <formula>$B1908="Arribado"</formula>
    </cfRule>
    <cfRule type="expression" dxfId="2301" priority="31195">
      <formula>$B1908="Descargado"</formula>
    </cfRule>
    <cfRule type="expression" dxfId="2302" priority="31226">
      <formula>$B1908="Liberado"</formula>
    </cfRule>
    <cfRule type="expression" dxfId="2299" priority="31229">
      <formula>$B1908="Cargado"</formula>
    </cfRule>
    <cfRule type="expression" dxfId="2300" priority="31228">
      <formula>$B1908="Frontera"</formula>
    </cfRule>
    <cfRule type="expression" dxfId="2299" priority="31197">
      <formula>$B1908="Cargado"</formula>
    </cfRule>
    <cfRule type="expression" dxfId="2295" priority="31201">
      <formula>$B1908="Arribado"</formula>
    </cfRule>
    <cfRule type="expression" dxfId="2298" priority="31198">
      <formula>$B1908="Cancelado"</formula>
    </cfRule>
  </conditionalFormatting>
  <conditionalFormatting sqref="J1908:U1908 C1908:H1908 A1908">
    <cfRule type="expression" dxfId="2301" priority="31243">
      <formula>$B1908="Descargado"</formula>
    </cfRule>
    <cfRule type="expression" dxfId="2302" priority="31242">
      <formula>$B1908="Liberado"</formula>
    </cfRule>
    <cfRule type="expression" dxfId="2295" priority="31249">
      <formula>$B1908="Arribado"</formula>
    </cfRule>
    <cfRule type="expression" dxfId="2299" priority="31245">
      <formula>$B1908="Cargado"</formula>
    </cfRule>
    <cfRule type="expression" dxfId="2296" priority="31248">
      <formula>$B1908="Solicitado"</formula>
    </cfRule>
    <cfRule type="expression" dxfId="2" priority="31247">
      <formula>$B1908="Confirmado"</formula>
    </cfRule>
    <cfRule type="expression" dxfId="2298" priority="31246">
      <formula>$B1908="Cancelado"</formula>
    </cfRule>
    <cfRule type="expression" dxfId="2300" priority="31244">
      <formula>$B1908="Frontera"</formula>
    </cfRule>
  </conditionalFormatting>
  <conditionalFormatting sqref="J1934:U1934 A1934 C1934:H1934 J1916:K1916 M1916:U1916">
    <cfRule type="expression" dxfId="2301" priority="30667">
      <formula>$B1916="Descargado"</formula>
    </cfRule>
    <cfRule type="expression" dxfId="2300" priority="30668">
      <formula>$B1916="Frontera"</formula>
    </cfRule>
    <cfRule type="expression" dxfId="2299" priority="30669">
      <formula>$B1916="Cargado"</formula>
    </cfRule>
    <cfRule type="expression" dxfId="2298" priority="30670">
      <formula>$B1916="Cancelado"</formula>
    </cfRule>
    <cfRule type="expression" dxfId="2" priority="30671">
      <formula>$B1916="Confirmado"</formula>
    </cfRule>
    <cfRule type="expression" dxfId="2296" priority="30672">
      <formula>$B1916="Solicitado"</formula>
    </cfRule>
    <cfRule type="expression" dxfId="2295" priority="30673">
      <formula>$B1916="Arribado"</formula>
    </cfRule>
    <cfRule type="expression" dxfId="2302" priority="30634">
      <formula>$B1916="Liberado"</formula>
    </cfRule>
    <cfRule type="expression" dxfId="2302" priority="30666">
      <formula>$B1916="Liberado"</formula>
    </cfRule>
    <cfRule type="expression" dxfId="2301" priority="30635">
      <formula>$B1916="Descargado"</formula>
    </cfRule>
    <cfRule type="expression" dxfId="2295" priority="30641">
      <formula>$B1916="Arribado"</formula>
    </cfRule>
    <cfRule type="expression" dxfId="2296" priority="30640">
      <formula>$B1916="Solicitado"</formula>
    </cfRule>
    <cfRule type="expression" dxfId="2" priority="30639">
      <formula>$B1916="Confirmado"</formula>
    </cfRule>
    <cfRule type="expression" dxfId="2298" priority="30638">
      <formula>$B1916="Cancelado"</formula>
    </cfRule>
    <cfRule type="expression" dxfId="2299" priority="30637">
      <formula>$B1916="Cargado"</formula>
    </cfRule>
    <cfRule type="expression" dxfId="2300" priority="30636">
      <formula>$B1916="Frontera"</formula>
    </cfRule>
  </conditionalFormatting>
  <conditionalFormatting sqref="J1934:U1934 C1934:H1934 A1934 J1916:K1916 M1916:U1916">
    <cfRule type="expression" dxfId="2295" priority="30657">
      <formula>$B1916="Arribado"</formula>
    </cfRule>
    <cfRule type="expression" dxfId="2296" priority="30656">
      <formula>$B1916="Solicitado"</formula>
    </cfRule>
    <cfRule type="expression" dxfId="2" priority="30655">
      <formula>$B1916="Confirmado"</formula>
    </cfRule>
    <cfRule type="expression" dxfId="2298" priority="30654">
      <formula>$B1916="Cancelado"</formula>
    </cfRule>
    <cfRule type="expression" dxfId="2299" priority="30653">
      <formula>$B1916="Cargado"</formula>
    </cfRule>
    <cfRule type="expression" dxfId="2300" priority="30652">
      <formula>$B1916="Frontera"</formula>
    </cfRule>
    <cfRule type="expression" dxfId="2301" priority="30651">
      <formula>$B1916="Descargado"</formula>
    </cfRule>
    <cfRule type="expression" dxfId="2302" priority="30650">
      <formula>$B1916="Liberado"</formula>
    </cfRule>
    <cfRule type="expression" dxfId="2299" priority="30621">
      <formula>$B1916="Cargado"</formula>
    </cfRule>
    <cfRule type="expression" dxfId="2298" priority="30622">
      <formula>$B1916="Cancelado"</formula>
    </cfRule>
    <cfRule type="expression" dxfId="2" priority="30623">
      <formula>$B1916="Confirmado"</formula>
    </cfRule>
    <cfRule type="expression" dxfId="2296" priority="30624">
      <formula>$B1916="Solicitado"</formula>
    </cfRule>
    <cfRule type="expression" dxfId="2295" priority="30625">
      <formula>$B1916="Arribado"</formula>
    </cfRule>
    <cfRule type="expression" dxfId="2300" priority="30620">
      <formula>$B1916="Frontera"</formula>
    </cfRule>
    <cfRule type="expression" dxfId="2301" priority="30619">
      <formula>$B1916="Descargado"</formula>
    </cfRule>
    <cfRule type="expression" dxfId="2302" priority="30618">
      <formula>$B1916="Liberado"</formula>
    </cfRule>
  </conditionalFormatting>
  <conditionalFormatting sqref="J1939:U1939 A1939 C1939:H1939">
    <cfRule type="expression" dxfId="2300" priority="30132">
      <formula>$B1939="Frontera"</formula>
    </cfRule>
    <cfRule type="expression" dxfId="2301" priority="30131">
      <formula>$B1939="Descargado"</formula>
    </cfRule>
    <cfRule type="expression" dxfId="2300" priority="30164">
      <formula>$B1939="Frontera"</formula>
    </cfRule>
    <cfRule type="expression" dxfId="2" priority="30135">
      <formula>$B1939="Confirmado"</formula>
    </cfRule>
    <cfRule type="expression" dxfId="2299" priority="30165">
      <formula>$B1939="Cargado"</formula>
    </cfRule>
    <cfRule type="expression" dxfId="2298" priority="30166">
      <formula>$B1939="Cancelado"</formula>
    </cfRule>
    <cfRule type="expression" dxfId="2" priority="30167">
      <formula>$B1939="Confirmado"</formula>
    </cfRule>
    <cfRule type="expression" dxfId="2302" priority="30162">
      <formula>$B1939="Liberado"</formula>
    </cfRule>
    <cfRule type="expression" dxfId="2295" priority="30137">
      <formula>$B1939="Arribado"</formula>
    </cfRule>
    <cfRule type="expression" dxfId="2301" priority="30163">
      <formula>$B1939="Descargado"</formula>
    </cfRule>
    <cfRule type="expression" dxfId="2298" priority="30134">
      <formula>$B1939="Cancelado"</formula>
    </cfRule>
    <cfRule type="expression" dxfId="2299" priority="30133">
      <formula>$B1939="Cargado"</formula>
    </cfRule>
    <cfRule type="expression" dxfId="2296" priority="30168">
      <formula>$B1939="Solicitado"</formula>
    </cfRule>
    <cfRule type="expression" dxfId="2295" priority="30169">
      <formula>$B1939="Arribado"</formula>
    </cfRule>
    <cfRule type="expression" dxfId="2302" priority="30130">
      <formula>$B1939="Liberado"</formula>
    </cfRule>
    <cfRule type="expression" dxfId="2296" priority="30136">
      <formula>$B1939="Solicitado"</formula>
    </cfRule>
  </conditionalFormatting>
  <conditionalFormatting sqref="J1939:U1939 C1939:H1939 A1939">
    <cfRule type="expression" dxfId="2299" priority="30149">
      <formula>$B1939="Cargado"</formula>
    </cfRule>
    <cfRule type="expression" dxfId="2301" priority="30115">
      <formula>$B1939="Descargado"</formula>
    </cfRule>
    <cfRule type="expression" dxfId="2298" priority="30150">
      <formula>$B1939="Cancelado"</formula>
    </cfRule>
    <cfRule type="expression" dxfId="2" priority="30151">
      <formula>$B1939="Confirmado"</formula>
    </cfRule>
    <cfRule type="expression" dxfId="2296" priority="30152">
      <formula>$B1939="Solicitado"</formula>
    </cfRule>
    <cfRule type="expression" dxfId="2299" priority="30117">
      <formula>$B1939="Cargado"</formula>
    </cfRule>
    <cfRule type="expression" dxfId="2298" priority="30118">
      <formula>$B1939="Cancelado"</formula>
    </cfRule>
    <cfRule type="expression" dxfId="2" priority="30119">
      <formula>$B1939="Confirmado"</formula>
    </cfRule>
    <cfRule type="expression" dxfId="2295" priority="30153">
      <formula>$B1939="Arribado"</formula>
    </cfRule>
    <cfRule type="expression" dxfId="2296" priority="30120">
      <formula>$B1939="Solicitado"</formula>
    </cfRule>
    <cfRule type="expression" dxfId="2295" priority="30121">
      <formula>$B1939="Arribado"</formula>
    </cfRule>
    <cfRule type="expression" dxfId="2300" priority="30116">
      <formula>$B1939="Frontera"</formula>
    </cfRule>
    <cfRule type="expression" dxfId="2300" priority="30148">
      <formula>$B1939="Frontera"</formula>
    </cfRule>
    <cfRule type="expression" dxfId="2301" priority="30147">
      <formula>$B1939="Descargado"</formula>
    </cfRule>
    <cfRule type="expression" dxfId="2302" priority="30146">
      <formula>$B1939="Liberado"</formula>
    </cfRule>
    <cfRule type="expression" dxfId="2302" priority="30114">
      <formula>$B1939="Liberado"</formula>
    </cfRule>
  </conditionalFormatting>
  <conditionalFormatting sqref="J1946:U1946 A1946 C1946:H1946 C1948:H1958 A1948:A1958 J1948:U1958">
    <cfRule type="expression" dxfId="2295" priority="29953">
      <formula>$B1946="Arribado"</formula>
    </cfRule>
    <cfRule type="expression" dxfId="2300" priority="29916">
      <formula>$B1946="Frontera"</formula>
    </cfRule>
    <cfRule type="expression" dxfId="2301" priority="29915">
      <formula>$B1946="Descargado"</formula>
    </cfRule>
    <cfRule type="expression" dxfId="2302" priority="29914">
      <formula>$B1946="Liberado"</formula>
    </cfRule>
    <cfRule type="expression" dxfId="2" priority="29951">
      <formula>$B1946="Confirmado"</formula>
    </cfRule>
    <cfRule type="expression" dxfId="2299" priority="29917">
      <formula>$B1946="Cargado"</formula>
    </cfRule>
    <cfRule type="expression" dxfId="2296" priority="29952">
      <formula>$B1946="Solicitado"</formula>
    </cfRule>
    <cfRule type="expression" dxfId="2298" priority="29918">
      <formula>$B1946="Cancelado"</formula>
    </cfRule>
    <cfRule type="expression" dxfId="2298" priority="29950">
      <formula>$B1946="Cancelado"</formula>
    </cfRule>
    <cfRule type="expression" dxfId="2300" priority="29948">
      <formula>$B1946="Frontera"</formula>
    </cfRule>
    <cfRule type="expression" dxfId="2299" priority="29949">
      <formula>$B1946="Cargado"</formula>
    </cfRule>
    <cfRule type="expression" dxfId="2302" priority="29946">
      <formula>$B1946="Liberado"</formula>
    </cfRule>
    <cfRule type="expression" dxfId="2" priority="29919">
      <formula>$B1946="Confirmado"</formula>
    </cfRule>
    <cfRule type="expression" dxfId="2301" priority="29947">
      <formula>$B1946="Descargado"</formula>
    </cfRule>
    <cfRule type="expression" dxfId="2296" priority="29920">
      <formula>$B1946="Solicitado"</formula>
    </cfRule>
    <cfRule type="expression" dxfId="2295" priority="29921">
      <formula>$B1946="Arribado"</formula>
    </cfRule>
  </conditionalFormatting>
  <conditionalFormatting sqref="J1946:U1946 C1946:H1946 A1946 A1948:A1958 C1948:H1958 J1948:U1958">
    <cfRule type="expression" dxfId="2298" priority="29902">
      <formula>$B1946="Cancelado"</formula>
    </cfRule>
    <cfRule type="expression" dxfId="2299" priority="29901">
      <formula>$B1946="Cargado"</formula>
    </cfRule>
    <cfRule type="expression" dxfId="2300" priority="29900">
      <formula>$B1946="Frontera"</formula>
    </cfRule>
    <cfRule type="expression" dxfId="2301" priority="29899">
      <formula>$B1946="Descargado"</formula>
    </cfRule>
    <cfRule type="expression" dxfId="2296" priority="29936">
      <formula>$B1946="Solicitado"</formula>
    </cfRule>
    <cfRule type="expression" dxfId="2299" priority="29933">
      <formula>$B1946="Cargado"</formula>
    </cfRule>
    <cfRule type="expression" dxfId="2298" priority="29934">
      <formula>$B1946="Cancelado"</formula>
    </cfRule>
    <cfRule type="expression" dxfId="2302" priority="29898">
      <formula>$B1946="Liberado"</formula>
    </cfRule>
    <cfRule type="expression" dxfId="2" priority="29903">
      <formula>$B1946="Confirmado"</formula>
    </cfRule>
    <cfRule type="expression" dxfId="2295" priority="29905">
      <formula>$B1946="Arribado"</formula>
    </cfRule>
    <cfRule type="expression" dxfId="2296" priority="29904">
      <formula>$B1946="Solicitado"</formula>
    </cfRule>
    <cfRule type="expression" dxfId="2302" priority="29930">
      <formula>$B1946="Liberado"</formula>
    </cfRule>
    <cfRule type="expression" dxfId="2301" priority="29931">
      <formula>$B1946="Descargado"</formula>
    </cfRule>
    <cfRule type="expression" dxfId="2300" priority="29932">
      <formula>$B1946="Frontera"</formula>
    </cfRule>
    <cfRule type="expression" dxfId="2" priority="29935">
      <formula>$B1946="Confirmado"</formula>
    </cfRule>
    <cfRule type="expression" dxfId="2295" priority="29937">
      <formula>$B1946="Arribado"</formula>
    </cfRule>
  </conditionalFormatting>
  <conditionalFormatting sqref="J1947:U1947 A1947 C1947:H1947">
    <cfRule type="expression" dxfId="2299" priority="29533">
      <formula>$B1947="Cargado"</formula>
    </cfRule>
    <cfRule type="expression" dxfId="2300" priority="29532">
      <formula>$B1947="Frontera"</formula>
    </cfRule>
    <cfRule type="expression" dxfId="2302" priority="29530">
      <formula>$B1947="Liberado"</formula>
    </cfRule>
    <cfRule type="expression" dxfId="2295" priority="29569">
      <formula>$B1947="Arribado"</formula>
    </cfRule>
    <cfRule type="expression" dxfId="2299" priority="29565">
      <formula>$B1947="Cargado"</formula>
    </cfRule>
    <cfRule type="expression" dxfId="2302" priority="29562">
      <formula>$B1947="Liberado"</formula>
    </cfRule>
    <cfRule type="expression" dxfId="2298" priority="29534">
      <formula>$B1947="Cancelado"</formula>
    </cfRule>
    <cfRule type="expression" dxfId="2" priority="29535">
      <formula>$B1947="Confirmado"</formula>
    </cfRule>
    <cfRule type="expression" dxfId="2296" priority="29536">
      <formula>$B1947="Solicitado"</formula>
    </cfRule>
    <cfRule type="expression" dxfId="2296" priority="29568">
      <formula>$B1947="Solicitado"</formula>
    </cfRule>
    <cfRule type="expression" dxfId="2300" priority="29564">
      <formula>$B1947="Frontera"</formula>
    </cfRule>
    <cfRule type="expression" dxfId="2301" priority="29563">
      <formula>$B1947="Descargado"</formula>
    </cfRule>
    <cfRule type="expression" dxfId="2295" priority="29537">
      <formula>$B1947="Arribado"</formula>
    </cfRule>
    <cfRule type="expression" dxfId="2301" priority="29531">
      <formula>$B1947="Descargado"</formula>
    </cfRule>
    <cfRule type="expression" dxfId="2298" priority="29566">
      <formula>$B1947="Cancelado"</formula>
    </cfRule>
    <cfRule type="expression" dxfId="2" priority="29567">
      <formula>$B1947="Confirmado"</formula>
    </cfRule>
  </conditionalFormatting>
  <conditionalFormatting sqref="J1947:U1947 C1947:H1947 A1947">
    <cfRule type="expression" dxfId="2295" priority="29521">
      <formula>$B1947="Arribado"</formula>
    </cfRule>
    <cfRule type="expression" dxfId="2301" priority="29515">
      <formula>$B1947="Descargado"</formula>
    </cfRule>
    <cfRule type="expression" dxfId="2300" priority="29516">
      <formula>$B1947="Frontera"</formula>
    </cfRule>
    <cfRule type="expression" dxfId="2299" priority="29517">
      <formula>$B1947="Cargado"</formula>
    </cfRule>
    <cfRule type="expression" dxfId="2298" priority="29518">
      <formula>$B1947="Cancelado"</formula>
    </cfRule>
    <cfRule type="expression" dxfId="2296" priority="29520">
      <formula>$B1947="Solicitado"</formula>
    </cfRule>
    <cfRule type="expression" dxfId="2299" priority="29549">
      <formula>$B1947="Cargado"</formula>
    </cfRule>
    <cfRule type="expression" dxfId="2298" priority="29550">
      <formula>$B1947="Cancelado"</formula>
    </cfRule>
    <cfRule type="expression" dxfId="2" priority="29551">
      <formula>$B1947="Confirmado"</formula>
    </cfRule>
    <cfRule type="expression" dxfId="2296" priority="29552">
      <formula>$B1947="Solicitado"</formula>
    </cfRule>
    <cfRule type="expression" dxfId="2295" priority="29553">
      <formula>$B1947="Arribado"</formula>
    </cfRule>
    <cfRule type="expression" dxfId="2" priority="29519">
      <formula>$B1947="Confirmado"</formula>
    </cfRule>
    <cfRule type="expression" dxfId="2300" priority="29548">
      <formula>$B1947="Frontera"</formula>
    </cfRule>
    <cfRule type="expression" dxfId="2301" priority="29547">
      <formula>$B1947="Descargado"</formula>
    </cfRule>
    <cfRule type="expression" dxfId="2302" priority="29514">
      <formula>$B1947="Liberado"</formula>
    </cfRule>
    <cfRule type="expression" dxfId="2302" priority="29546">
      <formula>$B1947="Liberado"</formula>
    </cfRule>
  </conditionalFormatting>
  <conditionalFormatting sqref="J2479:V2479 C2479:H2479 A2479">
    <cfRule type="expression" dxfId="2300" priority="467">
      <formula>$B2479="Frontera"</formula>
    </cfRule>
    <cfRule type="expression" dxfId="2302" priority="465">
      <formula>$B2479="Liberado"</formula>
    </cfRule>
    <cfRule type="expression" dxfId="2301" priority="466">
      <formula>$B2479="Descargado"</formula>
    </cfRule>
    <cfRule type="expression" dxfId="2299" priority="468">
      <formula>$B2479="Cargado"</formula>
    </cfRule>
    <cfRule type="expression" dxfId="2295" priority="472">
      <formula>$B2479="Arribado"</formula>
    </cfRule>
    <cfRule type="expression" dxfId="2296" priority="471">
      <formula>$B2479="Solicitado"</formula>
    </cfRule>
    <cfRule type="expression" dxfId="2" priority="470">
      <formula>$B2479="Confirmado"</formula>
    </cfRule>
    <cfRule type="expression" dxfId="2298" priority="469">
      <formula>$B2479="Cancelado"</formula>
    </cfRule>
  </conditionalFormatting>
  <conditionalFormatting sqref="K7:M7">
    <cfRule type="expression" dxfId="2296" priority="77650">
      <formula>$B7="Solicitado"</formula>
    </cfRule>
    <cfRule type="expression" dxfId="2302" priority="77644">
      <formula>$B7="Liberado"</formula>
    </cfRule>
    <cfRule type="expression" dxfId="2295" priority="77651">
      <formula>$B7="Arribado"</formula>
    </cfRule>
    <cfRule type="expression" dxfId="2301" priority="77645">
      <formula>$B7="Descargado"</formula>
    </cfRule>
    <cfRule type="expression" dxfId="2300" priority="77646">
      <formula>$B7="Frontera"</formula>
    </cfRule>
    <cfRule type="expression" dxfId="2" priority="77649">
      <formula>$B7="Confirmado"</formula>
    </cfRule>
    <cfRule type="expression" dxfId="2299" priority="77647">
      <formula>$B7="Cargado"</formula>
    </cfRule>
    <cfRule type="expression" dxfId="2298" priority="77648">
      <formula>$B7="Cancelado"</formula>
    </cfRule>
  </conditionalFormatting>
  <conditionalFormatting sqref="K5:U10 A7:D7 A60:E60 J5:J11 J12:U16 A43:U50 A233:E234 D235:E235 D236:D238 J301:K378 N343:S343 N345:S346 N347:U354 N355:S355 N356:U367 N368:S368 N369:U378 A379:U381 A392:U393 J399:U399 A399:H404 J401:U401 I403:I404 J403:U406 A405:I406 I429:U439 I440:S440 I441:U443 A444:G444 I445:S445 A445:H451 I446:U451 J452:U466 A467:G491 A471:U482 A484:U491 J484:U494 A495:S495 A496:U501 J496:U503 A504:G504 J505:U506 A506:U506 J507:S507 A508:S508 J509:U509 A510:S510 J511:U513 A514:S519 J520:U523 J524:K525 M524:U525 A526:K527 H527:I530 L527:L530 J527:K534 M527:U534 B528:K530 A528:A537 B535:K535 J536:K537 M536:U561 B537:L537 B537:G557 A539:U547 J539:K550 A549:U550 J558:K560 A559:U560 B559:G561 A562:U566 A567:P567 T567:U567 A568:U569 A573:H580 J573:U582 I573:I597 A583:E583 K583:U583 F583:H590 J583:J590 K584:L590 N584:U590 A585:E590 M590 A591:H597 J591:U597 E598:U598 A599:C600 E599:H600 I599:U601 A601:H601 M602:U604 A603:L604 A605:U613 L614:L616 M614:U619 A615:K616 A617:L617 A619:L619 A620:U636 J633:U639 A639:U642 F643:K646 M643:U656 A647:L654 F655:K656 A657:U661 A663:U666 A667 M667:U667 F667:K670 D668 M669:S669 C669:C670 M670:U670 A671:U676 A677:H678 J677:U678 I677:I679 F679:H679 J679:K679 C679:C698 M679:U698 F680:K744 B681:B683 E681:E683 L681:L683 A681:A691 D681:D691 B685:B690 E685:E690 L685:L690 A693:A694 D693:E694 L693:L694 B694:B696 E696:E698 L696:L698 A696:A712 D696:D712 C713:C716 M713:U716 B714:B716 E714:E716 L714:L716 A714:A728 D714:D757 M719:S719 O720:U720 M721:S721 C721:C744 E722:E725 L722:L725 M722:U728 B722:B729 E728 L728 M728:M757 A745:A757 O745:U757 A760 D760 M760 O760:U760 A763:A765 D763:D765 M763:M765 O763:U765 A878:A890 C878:H890 J878:K890 M878:P890 T878:U890 I932 A977 J1075:O1075 Q1075:U1075 A1129:U1129 A1133:U1133 A1134:A1139 C1230:H1230 J1230:K1230 M1230:P1230 T1230:U1230 A1230:A1231 C1230:C1231 B1231 D1231:U1231 M1296:U1297 A1313:U1313 A1314:P1314 R1314:U1314 A1321:U1334 A1454:U1457 A1463:U1464 A1469:U1469 C1544:U1544 A1631:I1632 J1632:U1632 A1687:U1693 A1695:U1695 A1697:U1700 B1794:B1807 A1916:H1932 I1916:I1938 J1917:U1932 B1962 L1962 N1985:N1996 A1997 C1997:L1997 B1997:B1998 B2032:B2047 A2037:A2047 C2037:U2047 A2100:U2100 A2247:U2258 B2393:B2416 I2398:I2416 N2415:N2416 A2416 C2416:H2416 J2416:M2416 O2416:W2416 A2417:W2417 V2418:W2424 A2418:U2443 V2432:W2439 V2441:W2443 A2444:W2447 B2448:B2455 B2457:B2461 A2516:W2517 A2518:A2525 C2518:W2525 B2518:B2624 I2526:I2623 J2540:W2611 C2540:H2623 A2540:A2624 J2612:V2614 W2612:W2624 J2615:U2623 V2615:V2624 C2624:U2624 A2625:W3318 A3325:W3336 I3347:I3354 A3348:H3354 J3348:W3354 A3369:W4114">
    <cfRule type="expression" dxfId="2302" priority="102866">
      <formula>$B5="Liberado"</formula>
    </cfRule>
  </conditionalFormatting>
  <conditionalFormatting sqref="K11:U11">
    <cfRule type="expression" dxfId="2302" priority="77612">
      <formula>$B11="Liberado"</formula>
    </cfRule>
  </conditionalFormatting>
  <conditionalFormatting sqref="L17">
    <cfRule type="expression" dxfId="2300" priority="75559">
      <formula>$B17="Frontera"</formula>
    </cfRule>
    <cfRule type="expression" dxfId="2299" priority="75560">
      <formula>$B17="Cargado"</formula>
    </cfRule>
    <cfRule type="expression" dxfId="2298" priority="75561">
      <formula>$B17="Cancelado"</formula>
    </cfRule>
    <cfRule type="expression" dxfId="2" priority="75562">
      <formula>$B17="Confirmado"</formula>
    </cfRule>
    <cfRule type="expression" dxfId="2296" priority="75563">
      <formula>$B17="Solicitado"</formula>
    </cfRule>
    <cfRule type="expression" dxfId="2295" priority="75564">
      <formula>$B17="Arribado"</formula>
    </cfRule>
    <cfRule type="expression" dxfId="2301" priority="75558">
      <formula>$B17="Descargado"</formula>
    </cfRule>
  </conditionalFormatting>
  <conditionalFormatting sqref="L18">
    <cfRule type="expression" dxfId="2301" priority="75446">
      <formula>$B18="Descargado"</formula>
    </cfRule>
    <cfRule type="expression" dxfId="2300" priority="75447">
      <formula>$B18="Frontera"</formula>
    </cfRule>
    <cfRule type="expression" dxfId="2299" priority="75448">
      <formula>$B18="Cargado"</formula>
    </cfRule>
    <cfRule type="expression" dxfId="2298" priority="75449">
      <formula>$B18="Cancelado"</formula>
    </cfRule>
    <cfRule type="expression" dxfId="2" priority="75450">
      <formula>$B18="Confirmado"</formula>
    </cfRule>
    <cfRule type="expression" dxfId="2296" priority="75451">
      <formula>$B18="Solicitado"</formula>
    </cfRule>
    <cfRule type="expression" dxfId="2295" priority="75452">
      <formula>$B18="Arribado"</formula>
    </cfRule>
  </conditionalFormatting>
  <conditionalFormatting sqref="L42">
    <cfRule type="expression" dxfId="2296" priority="71578">
      <formula>$B42="Solicitado"</formula>
    </cfRule>
    <cfRule type="expression" dxfId="2300" priority="71534">
      <formula>$B42="Frontera"</formula>
    </cfRule>
    <cfRule type="expression" dxfId="2" priority="71537">
      <formula>$B42="Confirmado"</formula>
    </cfRule>
    <cfRule type="expression" dxfId="2299" priority="71535">
      <formula>$B42="Cargado"</formula>
    </cfRule>
    <cfRule type="expression" dxfId="2295" priority="71579">
      <formula>$B42="Arribado"</formula>
    </cfRule>
    <cfRule type="expression" dxfId="2" priority="71577">
      <formula>$B42="Confirmado"</formula>
    </cfRule>
    <cfRule type="expression" dxfId="2298" priority="71576">
      <formula>$B42="Cancelado"</formula>
    </cfRule>
    <cfRule type="expression" dxfId="2298" priority="71536">
      <formula>$B42="Cancelado"</formula>
    </cfRule>
    <cfRule type="expression" dxfId="2295" priority="71539">
      <formula>$B42="Arribado"</formula>
    </cfRule>
    <cfRule type="expression" dxfId="2296" priority="71538">
      <formula>$B42="Solicitado"</formula>
    </cfRule>
    <cfRule type="expression" dxfId="2301" priority="71533">
      <formula>$B42="Descargado"</formula>
    </cfRule>
    <cfRule type="expression" dxfId="2301" priority="71573">
      <formula>$B42="Descargado"</formula>
    </cfRule>
    <cfRule type="expression" dxfId="2300" priority="71574">
      <formula>$B42="Frontera"</formula>
    </cfRule>
    <cfRule type="expression" dxfId="2299" priority="71575">
      <formula>$B42="Cargado"</formula>
    </cfRule>
  </conditionalFormatting>
  <conditionalFormatting sqref="L165">
    <cfRule type="expression" dxfId="2302" priority="69468">
      <formula>$B165="Liberado"</formula>
    </cfRule>
    <cfRule type="expression" dxfId="2295" priority="69475">
      <formula>$B165="Arribado"</formula>
    </cfRule>
    <cfRule type="expression" dxfId="2296" priority="69474">
      <formula>$B165="Solicitado"</formula>
    </cfRule>
    <cfRule type="expression" dxfId="2299" priority="69471">
      <formula>$B165="Cargado"</formula>
    </cfRule>
    <cfRule type="expression" dxfId="2298" priority="69472">
      <formula>$B165="Cancelado"</formula>
    </cfRule>
    <cfRule type="expression" dxfId="2300" priority="69470">
      <formula>$B165="Frontera"</formula>
    </cfRule>
    <cfRule type="expression" dxfId="2" priority="69473">
      <formula>$B165="Confirmado"</formula>
    </cfRule>
    <cfRule type="expression" dxfId="2301" priority="69469">
      <formula>$B165="Descargado"</formula>
    </cfRule>
  </conditionalFormatting>
  <conditionalFormatting sqref="L175:L176">
    <cfRule type="expression" dxfId="2295" priority="69443">
      <formula>$B175="Arribado"</formula>
    </cfRule>
    <cfRule type="expression" dxfId="2302" priority="69444">
      <formula>$B175="Liberado"</formula>
    </cfRule>
    <cfRule type="expression" dxfId="2301" priority="69445">
      <formula>$B175="Descargado"</formula>
    </cfRule>
    <cfRule type="expression" dxfId="2300" priority="69446">
      <formula>$B175="Frontera"</formula>
    </cfRule>
    <cfRule type="expression" dxfId="2299" priority="69447">
      <formula>$B175="Cargado"</formula>
    </cfRule>
    <cfRule type="expression" dxfId="2296" priority="69450">
      <formula>$B175="Solicitado"</formula>
    </cfRule>
    <cfRule type="expression" dxfId="2295" priority="69451">
      <formula>$B175="Arribado"</formula>
    </cfRule>
    <cfRule type="expression" dxfId="2298" priority="69448">
      <formula>$B175="Cancelado"</formula>
    </cfRule>
    <cfRule type="expression" dxfId="2" priority="69449">
      <formula>$B175="Confirmado"</formula>
    </cfRule>
    <cfRule type="expression" dxfId="2301" priority="69437">
      <formula>$B175="Descargado"</formula>
    </cfRule>
    <cfRule type="expression" dxfId="2300" priority="69438">
      <formula>$B175="Frontera"</formula>
    </cfRule>
    <cfRule type="expression" dxfId="2298" priority="69440">
      <formula>$B175="Cancelado"</formula>
    </cfRule>
    <cfRule type="expression" dxfId="2299" priority="69439">
      <formula>$B175="Cargado"</formula>
    </cfRule>
    <cfRule type="expression" dxfId="2" priority="69441">
      <formula>$B175="Confirmado"</formula>
    </cfRule>
    <cfRule type="expression" dxfId="2296" priority="69442">
      <formula>$B175="Solicitado"</formula>
    </cfRule>
  </conditionalFormatting>
  <conditionalFormatting sqref="L178:L181">
    <cfRule type="expression" dxfId="2299" priority="69415">
      <formula>$B178="Cargado"</formula>
    </cfRule>
    <cfRule type="expression" dxfId="2" priority="69417">
      <formula>$B178="Confirmado"</formula>
    </cfRule>
    <cfRule type="expression" dxfId="2301" priority="69413">
      <formula>$B178="Descargado"</formula>
    </cfRule>
    <cfRule type="expression" dxfId="2300" priority="69414">
      <formula>$B178="Frontera"</formula>
    </cfRule>
    <cfRule type="expression" dxfId="2298" priority="69416">
      <formula>$B178="Cancelado"</formula>
    </cfRule>
    <cfRule type="expression" dxfId="2295" priority="69419">
      <formula>$B178="Arribado"</formula>
    </cfRule>
    <cfRule type="expression" dxfId="2296" priority="69418">
      <formula>$B178="Solicitado"</formula>
    </cfRule>
  </conditionalFormatting>
  <conditionalFormatting sqref="L178:L188">
    <cfRule type="expression" dxfId="2302" priority="69364">
      <formula>$B178="Liberado"</formula>
    </cfRule>
  </conditionalFormatting>
  <conditionalFormatting sqref="L182:L186">
    <cfRule type="expression" dxfId="2300" priority="69398">
      <formula>$B182="Frontera"</formula>
    </cfRule>
    <cfRule type="expression" dxfId="2299" priority="69399">
      <formula>$B182="Cargado"</formula>
    </cfRule>
    <cfRule type="expression" dxfId="2298" priority="69400">
      <formula>$B182="Cancelado"</formula>
    </cfRule>
    <cfRule type="expression" dxfId="2" priority="69401">
      <formula>$B182="Confirmado"</formula>
    </cfRule>
    <cfRule type="expression" dxfId="2296" priority="69402">
      <formula>$B182="Solicitado"</formula>
    </cfRule>
    <cfRule type="expression" dxfId="2295" priority="69403">
      <formula>$B182="Arribado"</formula>
    </cfRule>
    <cfRule type="expression" dxfId="2301" priority="69397">
      <formula>$B182="Descargado"</formula>
    </cfRule>
  </conditionalFormatting>
  <conditionalFormatting sqref="L187">
    <cfRule type="expression" dxfId="2299" priority="69367">
      <formula>$B187="Cargado"</formula>
    </cfRule>
    <cfRule type="expression" dxfId="2300" priority="69366">
      <formula>$B187="Frontera"</formula>
    </cfRule>
    <cfRule type="expression" dxfId="2301" priority="69365">
      <formula>$B187="Descargado"</formula>
    </cfRule>
    <cfRule type="expression" dxfId="2296" priority="69370">
      <formula>$B187="Solicitado"</formula>
    </cfRule>
    <cfRule type="expression" dxfId="2295" priority="69371">
      <formula>$B187="Arribado"</formula>
    </cfRule>
    <cfRule type="expression" dxfId="2" priority="69369">
      <formula>$B187="Confirmado"</formula>
    </cfRule>
    <cfRule type="expression" dxfId="2298" priority="69368">
      <formula>$B187="Cancelado"</formula>
    </cfRule>
  </conditionalFormatting>
  <conditionalFormatting sqref="L188">
    <cfRule type="expression" dxfId="2296" priority="69386">
      <formula>$B188="Solicitado"</formula>
    </cfRule>
    <cfRule type="expression" dxfId="2" priority="69385">
      <formula>$B188="Confirmado"</formula>
    </cfRule>
    <cfRule type="expression" dxfId="2300" priority="69382">
      <formula>$B188="Frontera"</formula>
    </cfRule>
    <cfRule type="expression" dxfId="2299" priority="69383">
      <formula>$B188="Cargado"</formula>
    </cfRule>
    <cfRule type="expression" dxfId="2301" priority="69381">
      <formula>$B188="Descargado"</formula>
    </cfRule>
    <cfRule type="expression" dxfId="2298" priority="69384">
      <formula>$B188="Cancelado"</formula>
    </cfRule>
    <cfRule type="expression" dxfId="2295" priority="69387">
      <formula>$B188="Arribado"</formula>
    </cfRule>
  </conditionalFormatting>
  <conditionalFormatting sqref="L190">
    <cfRule type="expression" dxfId="2298" priority="69352">
      <formula>$B190="Cancelado"</formula>
    </cfRule>
    <cfRule type="expression" dxfId="2299" priority="69351">
      <formula>$B190="Cargado"</formula>
    </cfRule>
    <cfRule type="expression" dxfId="2300" priority="69350">
      <formula>$B190="Frontera"</formula>
    </cfRule>
    <cfRule type="expression" dxfId="2301" priority="69349">
      <formula>$B190="Descargado"</formula>
    </cfRule>
    <cfRule type="expression" dxfId="2295" priority="69355">
      <formula>$B190="Arribado"</formula>
    </cfRule>
    <cfRule type="expression" dxfId="2296" priority="69354">
      <formula>$B190="Solicitado"</formula>
    </cfRule>
    <cfRule type="expression" dxfId="2" priority="69353">
      <formula>$B190="Confirmado"</formula>
    </cfRule>
  </conditionalFormatting>
  <conditionalFormatting sqref="L190:L200">
    <cfRule type="expression" dxfId="2302" priority="69332">
      <formula>$B190="Liberado"</formula>
    </cfRule>
  </conditionalFormatting>
  <conditionalFormatting sqref="L199">
    <cfRule type="expression" dxfId="2296" priority="69330">
      <formula>$B199="Solicitado"</formula>
    </cfRule>
    <cfRule type="expression" dxfId="2295" priority="69331">
      <formula>$B199="Arribado"</formula>
    </cfRule>
    <cfRule type="expression" dxfId="2" priority="69329">
      <formula>$B199="Confirmado"</formula>
    </cfRule>
    <cfRule type="expression" dxfId="2302" priority="69324">
      <formula>$B199="Liberado"</formula>
    </cfRule>
    <cfRule type="expression" dxfId="2301" priority="69325">
      <formula>$B199="Descargado"</formula>
    </cfRule>
    <cfRule type="expression" dxfId="2300" priority="69326">
      <formula>$B199="Frontera"</formula>
    </cfRule>
    <cfRule type="expression" dxfId="2299" priority="69327">
      <formula>$B199="Cargado"</formula>
    </cfRule>
    <cfRule type="expression" dxfId="2298" priority="69328">
      <formula>$B199="Cancelado"</formula>
    </cfRule>
  </conditionalFormatting>
  <conditionalFormatting sqref="L199:L200">
    <cfRule type="expression" dxfId="2299" priority="69335">
      <formula>$B199="Cargado"</formula>
    </cfRule>
    <cfRule type="expression" dxfId="2300" priority="69334">
      <formula>$B199="Frontera"</formula>
    </cfRule>
    <cfRule type="expression" dxfId="2295" priority="69339">
      <formula>$B199="Arribado"</formula>
    </cfRule>
    <cfRule type="expression" dxfId="2296" priority="69338">
      <formula>$B199="Solicitado"</formula>
    </cfRule>
    <cfRule type="expression" dxfId="2" priority="69337">
      <formula>$B199="Confirmado"</formula>
    </cfRule>
    <cfRule type="expression" dxfId="2298" priority="69336">
      <formula>$B199="Cancelado"</formula>
    </cfRule>
    <cfRule type="expression" dxfId="2301" priority="69333">
      <formula>$B199="Descargado"</formula>
    </cfRule>
  </conditionalFormatting>
  <conditionalFormatting sqref="L202">
    <cfRule type="expression" dxfId="2295" priority="69307">
      <formula>$B202="Arribado"</formula>
    </cfRule>
    <cfRule type="expression" dxfId="2301" priority="69301">
      <formula>$B202="Descargado"</formula>
    </cfRule>
    <cfRule type="expression" dxfId="2300" priority="69302">
      <formula>$B202="Frontera"</formula>
    </cfRule>
    <cfRule type="expression" dxfId="2298" priority="69304">
      <formula>$B202="Cancelado"</formula>
    </cfRule>
    <cfRule type="expression" dxfId="2296" priority="69306">
      <formula>$B202="Solicitado"</formula>
    </cfRule>
    <cfRule type="expression" dxfId="2" priority="69305">
      <formula>$B202="Confirmado"</formula>
    </cfRule>
    <cfRule type="expression" dxfId="2299" priority="69303">
      <formula>$B202="Cargado"</formula>
    </cfRule>
  </conditionalFormatting>
  <conditionalFormatting sqref="L202:L218">
    <cfRule type="expression" dxfId="2302" priority="69252">
      <formula>$B202="Liberado"</formula>
    </cfRule>
  </conditionalFormatting>
  <conditionalFormatting sqref="L203:L208">
    <cfRule type="expression" dxfId="2296" priority="69290">
      <formula>$B203="Solicitado"</formula>
    </cfRule>
    <cfRule type="expression" dxfId="2301" priority="69285">
      <formula>$B203="Descargado"</formula>
    </cfRule>
    <cfRule type="expression" dxfId="2298" priority="69288">
      <formula>$B203="Cancelado"</formula>
    </cfRule>
    <cfRule type="expression" dxfId="2295" priority="69291">
      <formula>$B203="Arribado"</formula>
    </cfRule>
    <cfRule type="expression" dxfId="2299" priority="69287">
      <formula>$B203="Cargado"</formula>
    </cfRule>
    <cfRule type="expression" dxfId="2300" priority="69286">
      <formula>$B203="Frontera"</formula>
    </cfRule>
    <cfRule type="expression" dxfId="2" priority="69289">
      <formula>$B203="Confirmado"</formula>
    </cfRule>
  </conditionalFormatting>
  <conditionalFormatting sqref="L209">
    <cfRule type="expression" dxfId="2296" priority="69274">
      <formula>$B209="Solicitado"</formula>
    </cfRule>
    <cfRule type="expression" dxfId="2295" priority="69275">
      <formula>$B209="Arribado"</formula>
    </cfRule>
    <cfRule type="expression" dxfId="2301" priority="69269">
      <formula>$B209="Descargado"</formula>
    </cfRule>
    <cfRule type="expression" dxfId="2300" priority="69270">
      <formula>$B209="Frontera"</formula>
    </cfRule>
    <cfRule type="expression" dxfId="2299" priority="69271">
      <formula>$B209="Cargado"</formula>
    </cfRule>
    <cfRule type="expression" dxfId="2298" priority="69272">
      <formula>$B209="Cancelado"</formula>
    </cfRule>
    <cfRule type="expression" dxfId="2" priority="69273">
      <formula>$B209="Confirmado"</formula>
    </cfRule>
  </conditionalFormatting>
  <conditionalFormatting sqref="L210:L218">
    <cfRule type="expression" dxfId="2295" priority="69259">
      <formula>$B210="Arribado"</formula>
    </cfRule>
    <cfRule type="expression" dxfId="2299" priority="69255">
      <formula>$B210="Cargado"</formula>
    </cfRule>
    <cfRule type="expression" dxfId="2301" priority="69253">
      <formula>$B210="Descargado"</formula>
    </cfRule>
    <cfRule type="expression" dxfId="2" priority="69257">
      <formula>$B210="Confirmado"</formula>
    </cfRule>
    <cfRule type="expression" dxfId="2296" priority="69258">
      <formula>$B210="Solicitado"</formula>
    </cfRule>
    <cfRule type="expression" dxfId="2300" priority="69254">
      <formula>$B210="Frontera"</formula>
    </cfRule>
    <cfRule type="expression" dxfId="2298" priority="69256">
      <formula>$B210="Cancelado"</formula>
    </cfRule>
  </conditionalFormatting>
  <conditionalFormatting sqref="L301">
    <cfRule type="expression" dxfId="2295" priority="68515">
      <formula>$B301="Arribado"</formula>
    </cfRule>
    <cfRule type="expression" dxfId="2298" priority="68512">
      <formula>$B301="Cancelado"</formula>
    </cfRule>
    <cfRule type="expression" dxfId="2299" priority="68511">
      <formula>$B301="Cargado"</formula>
    </cfRule>
    <cfRule type="expression" dxfId="2300" priority="68510">
      <formula>$B301="Frontera"</formula>
    </cfRule>
    <cfRule type="expression" dxfId="2301" priority="68509">
      <formula>$B301="Descargado"</formula>
    </cfRule>
    <cfRule type="expression" dxfId="2" priority="68513">
      <formula>$B301="Confirmado"</formula>
    </cfRule>
    <cfRule type="expression" dxfId="2296" priority="68514">
      <formula>$B301="Solicitado"</formula>
    </cfRule>
  </conditionalFormatting>
  <conditionalFormatting sqref="L302:L312">
    <cfRule type="expression" dxfId="2300" priority="68470">
      <formula>$B302="Frontera"</formula>
    </cfRule>
    <cfRule type="expression" dxfId="2" priority="68473">
      <formula>$B302="Confirmado"</formula>
    </cfRule>
    <cfRule type="expression" dxfId="2296" priority="68474">
      <formula>$B302="Solicitado"</formula>
    </cfRule>
    <cfRule type="expression" dxfId="2301" priority="68469">
      <formula>$B302="Descargado"</formula>
    </cfRule>
    <cfRule type="expression" dxfId="2295" priority="68475">
      <formula>$B302="Arribado"</formula>
    </cfRule>
    <cfRule type="expression" dxfId="2299" priority="68471">
      <formula>$B302="Cargado"</formula>
    </cfRule>
    <cfRule type="expression" dxfId="2298" priority="68472">
      <formula>$B302="Cancelado"</formula>
    </cfRule>
  </conditionalFormatting>
  <conditionalFormatting sqref="L313">
    <cfRule type="expression" dxfId="2301" priority="68413">
      <formula>$B313="Descargado"</formula>
    </cfRule>
    <cfRule type="expression" dxfId="2300" priority="68414">
      <formula>$B313="Frontera"</formula>
    </cfRule>
    <cfRule type="expression" dxfId="2299" priority="68415">
      <formula>$B313="Cargado"</formula>
    </cfRule>
    <cfRule type="expression" dxfId="2298" priority="68416">
      <formula>$B313="Cancelado"</formula>
    </cfRule>
    <cfRule type="expression" dxfId="2" priority="68417">
      <formula>$B313="Confirmado"</formula>
    </cfRule>
    <cfRule type="expression" dxfId="2296" priority="68418">
      <formula>$B313="Solicitado"</formula>
    </cfRule>
    <cfRule type="expression" dxfId="2295" priority="68419">
      <formula>$B313="Arribado"</formula>
    </cfRule>
  </conditionalFormatting>
  <conditionalFormatting sqref="L314:L317">
    <cfRule type="expression" dxfId="2" priority="68369">
      <formula>$B314="Confirmado"</formula>
    </cfRule>
    <cfRule type="expression" dxfId="2296" priority="68370">
      <formula>$B314="Solicitado"</formula>
    </cfRule>
    <cfRule type="expression" dxfId="2295" priority="68371">
      <formula>$B314="Arribado"</formula>
    </cfRule>
    <cfRule type="expression" dxfId="2299" priority="68367">
      <formula>$B314="Cargado"</formula>
    </cfRule>
    <cfRule type="expression" dxfId="2301" priority="68365">
      <formula>$B314="Descargado"</formula>
    </cfRule>
    <cfRule type="expression" dxfId="2300" priority="68366">
      <formula>$B314="Frontera"</formula>
    </cfRule>
    <cfRule type="expression" dxfId="2298" priority="68368">
      <formula>$B314="Cancelado"</formula>
    </cfRule>
  </conditionalFormatting>
  <conditionalFormatting sqref="L318">
    <cfRule type="expression" dxfId="2301" priority="68317">
      <formula>$B318="Descargado"</formula>
    </cfRule>
    <cfRule type="expression" dxfId="2300" priority="68318">
      <formula>$B318="Frontera"</formula>
    </cfRule>
    <cfRule type="expression" dxfId="2299" priority="68319">
      <formula>$B318="Cargado"</formula>
    </cfRule>
    <cfRule type="expression" dxfId="2298" priority="68320">
      <formula>$B318="Cancelado"</formula>
    </cfRule>
    <cfRule type="expression" dxfId="2" priority="68321">
      <formula>$B318="Confirmado"</formula>
    </cfRule>
    <cfRule type="expression" dxfId="2296" priority="68322">
      <formula>$B318="Solicitado"</formula>
    </cfRule>
    <cfRule type="expression" dxfId="2295" priority="68323">
      <formula>$B318="Arribado"</formula>
    </cfRule>
  </conditionalFormatting>
  <conditionalFormatting sqref="L319">
    <cfRule type="expression" dxfId="2" priority="68257">
      <formula>$B319="Confirmado"</formula>
    </cfRule>
    <cfRule type="expression" dxfId="2298" priority="68256">
      <formula>$B319="Cancelado"</formula>
    </cfRule>
    <cfRule type="expression" dxfId="2301" priority="68253">
      <formula>$B319="Descargado"</formula>
    </cfRule>
    <cfRule type="expression" dxfId="2295" priority="68259">
      <formula>$B319="Arribado"</formula>
    </cfRule>
    <cfRule type="expression" dxfId="2296" priority="68258">
      <formula>$B319="Solicitado"</formula>
    </cfRule>
    <cfRule type="expression" dxfId="2299" priority="68255">
      <formula>$B319="Cargado"</formula>
    </cfRule>
    <cfRule type="expression" dxfId="2300" priority="68254">
      <formula>$B319="Frontera"</formula>
    </cfRule>
  </conditionalFormatting>
  <conditionalFormatting sqref="L320:L326">
    <cfRule type="expression" dxfId="2296" priority="68210">
      <formula>$B320="Solicitado"</formula>
    </cfRule>
    <cfRule type="expression" dxfId="2295" priority="68211">
      <formula>$B320="Arribado"</formula>
    </cfRule>
    <cfRule type="expression" dxfId="2298" priority="68208">
      <formula>$B320="Cancelado"</formula>
    </cfRule>
    <cfRule type="expression" dxfId="2299" priority="68207">
      <formula>$B320="Cargado"</formula>
    </cfRule>
    <cfRule type="expression" dxfId="2" priority="68209">
      <formula>$B320="Confirmado"</formula>
    </cfRule>
    <cfRule type="expression" dxfId="2300" priority="68206">
      <formula>$B320="Frontera"</formula>
    </cfRule>
    <cfRule type="expression" dxfId="2301" priority="68205">
      <formula>$B320="Descargado"</formula>
    </cfRule>
  </conditionalFormatting>
  <conditionalFormatting sqref="L327">
    <cfRule type="expression" dxfId="2" priority="68065">
      <formula>$B327="Confirmado"</formula>
    </cfRule>
    <cfRule type="expression" dxfId="2301" priority="68061">
      <formula>$B327="Descargado"</formula>
    </cfRule>
    <cfRule type="expression" dxfId="2300" priority="68062">
      <formula>$B327="Frontera"</formula>
    </cfRule>
    <cfRule type="expression" dxfId="2295" priority="68067">
      <formula>$B327="Arribado"</formula>
    </cfRule>
    <cfRule type="expression" dxfId="2299" priority="68063">
      <formula>$B327="Cargado"</formula>
    </cfRule>
    <cfRule type="expression" dxfId="2298" priority="68064">
      <formula>$B327="Cancelado"</formula>
    </cfRule>
    <cfRule type="expression" dxfId="2296" priority="68066">
      <formula>$B327="Solicitado"</formula>
    </cfRule>
  </conditionalFormatting>
  <conditionalFormatting sqref="L328">
    <cfRule type="expression" dxfId="2295" priority="67923">
      <formula>$B328="Arribado"</formula>
    </cfRule>
    <cfRule type="expression" dxfId="2296" priority="67922">
      <formula>$B328="Solicitado"</formula>
    </cfRule>
    <cfRule type="expression" dxfId="2301" priority="67917">
      <formula>$B328="Descargado"</formula>
    </cfRule>
    <cfRule type="expression" dxfId="2300" priority="67918">
      <formula>$B328="Frontera"</formula>
    </cfRule>
    <cfRule type="expression" dxfId="2" priority="67921">
      <formula>$B328="Confirmado"</formula>
    </cfRule>
    <cfRule type="expression" dxfId="2298" priority="67920">
      <formula>$B328="Cancelado"</formula>
    </cfRule>
    <cfRule type="expression" dxfId="2299" priority="67919">
      <formula>$B328="Cargado"</formula>
    </cfRule>
  </conditionalFormatting>
  <conditionalFormatting sqref="L329">
    <cfRule type="expression" dxfId="2301" priority="67965">
      <formula>$B329="Descargado"</formula>
    </cfRule>
    <cfRule type="expression" dxfId="2300" priority="67966">
      <formula>$B329="Frontera"</formula>
    </cfRule>
    <cfRule type="expression" dxfId="2299" priority="67967">
      <formula>$B329="Cargado"</formula>
    </cfRule>
    <cfRule type="expression" dxfId="2298" priority="67968">
      <formula>$B329="Cancelado"</formula>
    </cfRule>
    <cfRule type="expression" dxfId="2" priority="67969">
      <formula>$B329="Confirmado"</formula>
    </cfRule>
    <cfRule type="expression" dxfId="2296" priority="67970">
      <formula>$B329="Solicitado"</formula>
    </cfRule>
    <cfRule type="expression" dxfId="2295" priority="67971">
      <formula>$B329="Arribado"</formula>
    </cfRule>
  </conditionalFormatting>
  <conditionalFormatting sqref="L338">
    <cfRule type="expression" dxfId="2299" priority="67871">
      <formula>$B338="Cargado"</formula>
    </cfRule>
    <cfRule type="expression" dxfId="2300" priority="67870">
      <formula>$B338="Frontera"</formula>
    </cfRule>
    <cfRule type="expression" dxfId="2" priority="67873">
      <formula>$B338="Confirmado"</formula>
    </cfRule>
    <cfRule type="expression" dxfId="2301" priority="67869">
      <formula>$B338="Descargado"</formula>
    </cfRule>
    <cfRule type="expression" dxfId="2298" priority="67872">
      <formula>$B338="Cancelado"</formula>
    </cfRule>
    <cfRule type="expression" dxfId="2295" priority="67875">
      <formula>$B338="Arribado"</formula>
    </cfRule>
    <cfRule type="expression" dxfId="2296" priority="67874">
      <formula>$B338="Solicitado"</formula>
    </cfRule>
  </conditionalFormatting>
  <conditionalFormatting sqref="L339:L343">
    <cfRule type="expression" dxfId="2296" priority="67826">
      <formula>$B339="Solicitado"</formula>
    </cfRule>
    <cfRule type="expression" dxfId="2300" priority="67822">
      <formula>$B339="Frontera"</formula>
    </cfRule>
    <cfRule type="expression" dxfId="2299" priority="67823">
      <formula>$B339="Cargado"</formula>
    </cfRule>
    <cfRule type="expression" dxfId="2298" priority="67824">
      <formula>$B339="Cancelado"</formula>
    </cfRule>
    <cfRule type="expression" dxfId="2" priority="67825">
      <formula>$B339="Confirmado"</formula>
    </cfRule>
    <cfRule type="expression" dxfId="2295" priority="67827">
      <formula>$B339="Arribado"</formula>
    </cfRule>
    <cfRule type="expression" dxfId="2301" priority="67821">
      <formula>$B339="Descargado"</formula>
    </cfRule>
  </conditionalFormatting>
  <conditionalFormatting sqref="L344">
    <cfRule type="expression" dxfId="2299" priority="67759">
      <formula>$B344="Cargado"</formula>
    </cfRule>
    <cfRule type="expression" dxfId="2298" priority="67760">
      <formula>$B344="Cancelado"</formula>
    </cfRule>
    <cfRule type="expression" dxfId="2296" priority="67762">
      <formula>$B344="Solicitado"</formula>
    </cfRule>
    <cfRule type="expression" dxfId="2295" priority="67763">
      <formula>$B344="Arribado"</formula>
    </cfRule>
    <cfRule type="expression" dxfId="2" priority="67761">
      <formula>$B344="Confirmado"</formula>
    </cfRule>
    <cfRule type="expression" dxfId="2301" priority="67757">
      <formula>$B344="Descargado"</formula>
    </cfRule>
    <cfRule type="expression" dxfId="2300" priority="67758">
      <formula>$B344="Frontera"</formula>
    </cfRule>
  </conditionalFormatting>
  <conditionalFormatting sqref="L345:L354">
    <cfRule type="expression" dxfId="2300" priority="67710">
      <formula>$B345="Frontera"</formula>
    </cfRule>
    <cfRule type="expression" dxfId="2" priority="67713">
      <formula>$B345="Confirmado"</formula>
    </cfRule>
    <cfRule type="expression" dxfId="2298" priority="67712">
      <formula>$B345="Cancelado"</formula>
    </cfRule>
    <cfRule type="expression" dxfId="2299" priority="67711">
      <formula>$B345="Cargado"</formula>
    </cfRule>
    <cfRule type="expression" dxfId="2301" priority="67709">
      <formula>$B345="Descargado"</formula>
    </cfRule>
    <cfRule type="expression" dxfId="2302" priority="67708">
      <formula>$B345="Liberado"</formula>
    </cfRule>
    <cfRule type="expression" dxfId="2295" priority="67715">
      <formula>$B345="Arribado"</formula>
    </cfRule>
    <cfRule type="expression" dxfId="2296" priority="67714">
      <formula>$B345="Solicitado"</formula>
    </cfRule>
  </conditionalFormatting>
  <conditionalFormatting sqref="L355">
    <cfRule type="expression" dxfId="2300" priority="67662">
      <formula>$B355="Frontera"</formula>
    </cfRule>
    <cfRule type="expression" dxfId="2301" priority="67661">
      <formula>$B355="Descargado"</formula>
    </cfRule>
    <cfRule type="expression" dxfId="2302" priority="67660">
      <formula>$B355="Liberado"</formula>
    </cfRule>
    <cfRule type="expression" dxfId="2296" priority="67666">
      <formula>$B355="Solicitado"</formula>
    </cfRule>
    <cfRule type="expression" dxfId="2295" priority="67667">
      <formula>$B355="Arribado"</formula>
    </cfRule>
    <cfRule type="expression" dxfId="2" priority="67665">
      <formula>$B355="Confirmado"</formula>
    </cfRule>
    <cfRule type="expression" dxfId="2298" priority="67664">
      <formula>$B355="Cancelado"</formula>
    </cfRule>
    <cfRule type="expression" dxfId="2299" priority="67663">
      <formula>$B355="Cargado"</formula>
    </cfRule>
  </conditionalFormatting>
  <conditionalFormatting sqref="L356">
    <cfRule type="expression" dxfId="2300" priority="67582">
      <formula>$B356="Frontera"</formula>
    </cfRule>
    <cfRule type="expression" dxfId="2299" priority="67583">
      <formula>$B356="Cargado"</formula>
    </cfRule>
    <cfRule type="expression" dxfId="2298" priority="67584">
      <formula>$B356="Cancelado"</formula>
    </cfRule>
    <cfRule type="expression" dxfId="2296" priority="67586">
      <formula>$B356="Solicitado"</formula>
    </cfRule>
    <cfRule type="expression" dxfId="2" priority="67585">
      <formula>$B356="Confirmado"</formula>
    </cfRule>
    <cfRule type="expression" dxfId="2295" priority="67587">
      <formula>$B356="Arribado"</formula>
    </cfRule>
    <cfRule type="expression" dxfId="2302" priority="67580">
      <formula>$B356="Liberado"</formula>
    </cfRule>
    <cfRule type="expression" dxfId="2301" priority="67581">
      <formula>$B356="Descargado"</formula>
    </cfRule>
  </conditionalFormatting>
  <conditionalFormatting sqref="L357:L363">
    <cfRule type="expression" dxfId="2298" priority="67536">
      <formula>$B357="Cancelado"</formula>
    </cfRule>
    <cfRule type="expression" dxfId="2299" priority="67535">
      <formula>$B357="Cargado"</formula>
    </cfRule>
    <cfRule type="expression" dxfId="2300" priority="67534">
      <formula>$B357="Frontera"</formula>
    </cfRule>
    <cfRule type="expression" dxfId="2301" priority="67533">
      <formula>$B357="Descargado"</formula>
    </cfRule>
    <cfRule type="expression" dxfId="2302" priority="67532">
      <formula>$B357="Liberado"</formula>
    </cfRule>
    <cfRule type="expression" dxfId="2" priority="67537">
      <formula>$B357="Confirmado"</formula>
    </cfRule>
    <cfRule type="expression" dxfId="2296" priority="67538">
      <formula>$B357="Solicitado"</formula>
    </cfRule>
    <cfRule type="expression" dxfId="2295" priority="67539">
      <formula>$B357="Arribado"</formula>
    </cfRule>
  </conditionalFormatting>
  <conditionalFormatting sqref="L364">
    <cfRule type="expression" dxfId="2295" priority="67475">
      <formula>$B364="Arribado"</formula>
    </cfRule>
    <cfRule type="expression" dxfId="2296" priority="67474">
      <formula>$B364="Solicitado"</formula>
    </cfRule>
    <cfRule type="expression" dxfId="2" priority="67473">
      <formula>$B364="Confirmado"</formula>
    </cfRule>
    <cfRule type="expression" dxfId="2299" priority="67471">
      <formula>$B364="Cargado"</formula>
    </cfRule>
    <cfRule type="expression" dxfId="2300" priority="67470">
      <formula>$B364="Frontera"</formula>
    </cfRule>
    <cfRule type="expression" dxfId="2302" priority="67468">
      <formula>$B364="Liberado"</formula>
    </cfRule>
    <cfRule type="expression" dxfId="2301" priority="67469">
      <formula>$B364="Descargado"</formula>
    </cfRule>
    <cfRule type="expression" dxfId="2298" priority="67472">
      <formula>$B364="Cancelado"</formula>
    </cfRule>
  </conditionalFormatting>
  <conditionalFormatting sqref="L365:L366">
    <cfRule type="expression" dxfId="2300" priority="67422">
      <formula>$B365="Frontera"</formula>
    </cfRule>
    <cfRule type="expression" dxfId="2296" priority="67426">
      <formula>$B365="Solicitado"</formula>
    </cfRule>
    <cfRule type="expression" dxfId="2" priority="67425">
      <formula>$B365="Confirmado"</formula>
    </cfRule>
    <cfRule type="expression" dxfId="2299" priority="67423">
      <formula>$B365="Cargado"</formula>
    </cfRule>
    <cfRule type="expression" dxfId="2298" priority="67424">
      <formula>$B365="Cancelado"</formula>
    </cfRule>
    <cfRule type="expression" dxfId="2295" priority="67427">
      <formula>$B365="Arribado"</formula>
    </cfRule>
    <cfRule type="expression" dxfId="2301" priority="67421">
      <formula>$B365="Descargado"</formula>
    </cfRule>
    <cfRule type="expression" dxfId="2302" priority="67420">
      <formula>$B365="Liberado"</formula>
    </cfRule>
  </conditionalFormatting>
  <conditionalFormatting sqref="L367">
    <cfRule type="expression" dxfId="2302" priority="67372">
      <formula>$B367="Liberado"</formula>
    </cfRule>
    <cfRule type="expression" dxfId="2301" priority="67373">
      <formula>$B367="Descargado"</formula>
    </cfRule>
    <cfRule type="expression" dxfId="2295" priority="67379">
      <formula>$B367="Arribado"</formula>
    </cfRule>
    <cfRule type="expression" dxfId="2296" priority="67378">
      <formula>$B367="Solicitado"</formula>
    </cfRule>
    <cfRule type="expression" dxfId="2" priority="67377">
      <formula>$B367="Confirmado"</formula>
    </cfRule>
    <cfRule type="expression" dxfId="2298" priority="67376">
      <formula>$B367="Cancelado"</formula>
    </cfRule>
    <cfRule type="expression" dxfId="2300" priority="67374">
      <formula>$B367="Frontera"</formula>
    </cfRule>
    <cfRule type="expression" dxfId="2299" priority="67375">
      <formula>$B367="Cargado"</formula>
    </cfRule>
  </conditionalFormatting>
  <conditionalFormatting sqref="L368">
    <cfRule type="expression" dxfId="2300" priority="67326">
      <formula>$B368="Frontera"</formula>
    </cfRule>
    <cfRule type="expression" dxfId="2299" priority="67327">
      <formula>$B368="Cargado"</formula>
    </cfRule>
    <cfRule type="expression" dxfId="2298" priority="67328">
      <formula>$B368="Cancelado"</formula>
    </cfRule>
    <cfRule type="expression" dxfId="2" priority="67329">
      <formula>$B368="Confirmado"</formula>
    </cfRule>
    <cfRule type="expression" dxfId="2296" priority="67330">
      <formula>$B368="Solicitado"</formula>
    </cfRule>
    <cfRule type="expression" dxfId="2295" priority="67331">
      <formula>$B368="Arribado"</formula>
    </cfRule>
    <cfRule type="expression" dxfId="2301" priority="67325">
      <formula>$B368="Descargado"</formula>
    </cfRule>
    <cfRule type="expression" dxfId="2302" priority="67324">
      <formula>$B368="Liberado"</formula>
    </cfRule>
  </conditionalFormatting>
  <conditionalFormatting sqref="L369:L377">
    <cfRule type="expression" dxfId="2298" priority="67280">
      <formula>$B369="Cancelado"</formula>
    </cfRule>
    <cfRule type="expression" dxfId="2301" priority="67277">
      <formula>$B369="Descargado"</formula>
    </cfRule>
    <cfRule type="expression" dxfId="2302" priority="67276">
      <formula>$B369="Liberado"</formula>
    </cfRule>
    <cfRule type="expression" dxfId="2" priority="67281">
      <formula>$B369="Confirmado"</formula>
    </cfRule>
    <cfRule type="expression" dxfId="2296" priority="67282">
      <formula>$B369="Solicitado"</formula>
    </cfRule>
    <cfRule type="expression" dxfId="2295" priority="67283">
      <formula>$B369="Arribado"</formula>
    </cfRule>
    <cfRule type="expression" dxfId="2300" priority="67278">
      <formula>$B369="Frontera"</formula>
    </cfRule>
    <cfRule type="expression" dxfId="2299" priority="67279">
      <formula>$B369="Cargado"</formula>
    </cfRule>
  </conditionalFormatting>
  <conditionalFormatting sqref="L378">
    <cfRule type="expression" dxfId="2" priority="67225">
      <formula>$B378="Confirmado"</formula>
    </cfRule>
    <cfRule type="expression" dxfId="2299" priority="67223">
      <formula>$B378="Cargado"</formula>
    </cfRule>
    <cfRule type="expression" dxfId="2302" priority="67220">
      <formula>$B378="Liberado"</formula>
    </cfRule>
    <cfRule type="expression" dxfId="2301" priority="67221">
      <formula>$B378="Descargado"</formula>
    </cfRule>
    <cfRule type="expression" dxfId="2296" priority="67226">
      <formula>$B378="Solicitado"</formula>
    </cfRule>
    <cfRule type="expression" dxfId="2295" priority="67227">
      <formula>$B378="Arribado"</formula>
    </cfRule>
    <cfRule type="expression" dxfId="2300" priority="67222">
      <formula>$B378="Frontera"</formula>
    </cfRule>
    <cfRule type="expression" dxfId="2298" priority="67224">
      <formula>$B378="Cancelado"</formula>
    </cfRule>
  </conditionalFormatting>
  <conditionalFormatting sqref="L524">
    <cfRule type="expression" dxfId="2302" priority="66004">
      <formula>$B524="Liberado"</formula>
    </cfRule>
    <cfRule type="expression" dxfId="2301" priority="66005">
      <formula>$B524="Descargado"</formula>
    </cfRule>
    <cfRule type="expression" dxfId="2299" priority="66007">
      <formula>$B524="Cargado"</formula>
    </cfRule>
    <cfRule type="expression" dxfId="2298" priority="66008">
      <formula>$B524="Cancelado"</formula>
    </cfRule>
    <cfRule type="expression" dxfId="2" priority="66009">
      <formula>$B524="Confirmado"</formula>
    </cfRule>
    <cfRule type="expression" dxfId="2296" priority="66010">
      <formula>$B524="Solicitado"</formula>
    </cfRule>
    <cfRule type="expression" dxfId="2295" priority="66011">
      <formula>$B524="Arribado"</formula>
    </cfRule>
    <cfRule type="expression" dxfId="2300" priority="66006">
      <formula>$B524="Frontera"</formula>
    </cfRule>
    <cfRule type="expression" dxfId="2302" priority="65996">
      <formula>$B524="Liberado"</formula>
    </cfRule>
    <cfRule type="expression" dxfId="2301" priority="65997">
      <formula>$B524="Descargado"</formula>
    </cfRule>
    <cfRule type="expression" dxfId="2300" priority="65998">
      <formula>$B524="Frontera"</formula>
    </cfRule>
    <cfRule type="expression" dxfId="2299" priority="65999">
      <formula>$B524="Cargado"</formula>
    </cfRule>
    <cfRule type="expression" dxfId="2298" priority="66000">
      <formula>$B524="Cancelado"</formula>
    </cfRule>
    <cfRule type="expression" dxfId="2" priority="66001">
      <formula>$B524="Confirmado"</formula>
    </cfRule>
    <cfRule type="expression" dxfId="2296" priority="66002">
      <formula>$B524="Solicitado"</formula>
    </cfRule>
    <cfRule type="expression" dxfId="2295" priority="66003">
      <formula>$B524="Arribado"</formula>
    </cfRule>
  </conditionalFormatting>
  <conditionalFormatting sqref="L525">
    <cfRule type="expression" dxfId="2" priority="65961">
      <formula>$B525="Confirmado"</formula>
    </cfRule>
    <cfRule type="expression" dxfId="2295" priority="65963">
      <formula>$B525="Arribado"</formula>
    </cfRule>
    <cfRule type="expression" dxfId="2298" priority="65960">
      <formula>$B525="Cancelado"</formula>
    </cfRule>
    <cfRule type="expression" dxfId="2296" priority="65954">
      <formula>$B525="Solicitado"</formula>
    </cfRule>
    <cfRule type="expression" dxfId="2300" priority="65958">
      <formula>$B525="Frontera"</formula>
    </cfRule>
    <cfRule type="expression" dxfId="2300" priority="65950">
      <formula>$B525="Frontera"</formula>
    </cfRule>
    <cfRule type="expression" dxfId="2296" priority="65962">
      <formula>$B525="Solicitado"</formula>
    </cfRule>
    <cfRule type="expression" dxfId="2295" priority="65955">
      <formula>$B525="Arribado"</formula>
    </cfRule>
    <cfRule type="expression" dxfId="2301" priority="65949">
      <formula>$B525="Descargado"</formula>
    </cfRule>
    <cfRule type="expression" dxfId="2302" priority="65956">
      <formula>$B525="Liberado"</formula>
    </cfRule>
    <cfRule type="expression" dxfId="2301" priority="65957">
      <formula>$B525="Descargado"</formula>
    </cfRule>
    <cfRule type="expression" dxfId="2299" priority="65959">
      <formula>$B525="Cargado"</formula>
    </cfRule>
    <cfRule type="expression" dxfId="2302" priority="65948">
      <formula>$B525="Liberado"</formula>
    </cfRule>
    <cfRule type="expression" dxfId="2299" priority="65951">
      <formula>$B525="Cargado"</formula>
    </cfRule>
    <cfRule type="expression" dxfId="2298" priority="65952">
      <formula>$B525="Cancelado"</formula>
    </cfRule>
    <cfRule type="expression" dxfId="2" priority="65953">
      <formula>$B525="Confirmado"</formula>
    </cfRule>
  </conditionalFormatting>
  <conditionalFormatting sqref="L526">
    <cfRule type="expression" dxfId="2296" priority="65786">
      <formula>$B526="Solicitado"</formula>
    </cfRule>
    <cfRule type="expression" dxfId="2299" priority="65783">
      <formula>$B526="Cargado"</formula>
    </cfRule>
    <cfRule type="expression" dxfId="2300" priority="65774">
      <formula>$B526="Frontera"</formula>
    </cfRule>
    <cfRule type="expression" dxfId="2299" priority="65775">
      <formula>$B526="Cargado"</formula>
    </cfRule>
    <cfRule type="expression" dxfId="2298" priority="65784">
      <formula>$B526="Cancelado"</formula>
    </cfRule>
    <cfRule type="expression" dxfId="2298" priority="65776">
      <formula>$B526="Cancelado"</formula>
    </cfRule>
    <cfRule type="expression" dxfId="2" priority="65777">
      <formula>$B526="Confirmado"</formula>
    </cfRule>
    <cfRule type="expression" dxfId="2296" priority="65778">
      <formula>$B526="Solicitado"</formula>
    </cfRule>
    <cfRule type="expression" dxfId="2295" priority="65779">
      <formula>$B526="Arribado"</formula>
    </cfRule>
    <cfRule type="expression" dxfId="2302" priority="65780">
      <formula>$B526="Liberado"</formula>
    </cfRule>
    <cfRule type="expression" dxfId="2301" priority="65781">
      <formula>$B526="Descargado"</formula>
    </cfRule>
    <cfRule type="expression" dxfId="2300" priority="65782">
      <formula>$B526="Frontera"</formula>
    </cfRule>
    <cfRule type="expression" dxfId="2301" priority="65773">
      <formula>$B526="Descargado"</formula>
    </cfRule>
    <cfRule type="expression" dxfId="2302" priority="65772">
      <formula>$B526="Liberado"</formula>
    </cfRule>
    <cfRule type="expression" dxfId="2295" priority="65787">
      <formula>$B526="Arribado"</formula>
    </cfRule>
    <cfRule type="expression" dxfId="2" priority="65785">
      <formula>$B526="Confirmado"</formula>
    </cfRule>
  </conditionalFormatting>
  <conditionalFormatting sqref="L531:L534">
    <cfRule type="expression" dxfId="2302" priority="65908">
      <formula>$B531="Liberado"</formula>
    </cfRule>
    <cfRule type="expression" dxfId="2295" priority="65915">
      <formula>$B531="Arribado"</formula>
    </cfRule>
    <cfRule type="expression" dxfId="2302" priority="65900">
      <formula>$B531="Liberado"</formula>
    </cfRule>
    <cfRule type="expression" dxfId="2298" priority="65904">
      <formula>$B531="Cancelado"</formula>
    </cfRule>
    <cfRule type="expression" dxfId="2301" priority="65901">
      <formula>$B531="Descargado"</formula>
    </cfRule>
    <cfRule type="expression" dxfId="2" priority="65905">
      <formula>$B531="Confirmado"</formula>
    </cfRule>
    <cfRule type="expression" dxfId="2296" priority="65914">
      <formula>$B531="Solicitado"</formula>
    </cfRule>
    <cfRule type="expression" dxfId="2" priority="65913">
      <formula>$B531="Confirmado"</formula>
    </cfRule>
    <cfRule type="expression" dxfId="2300" priority="65902">
      <formula>$B531="Frontera"</formula>
    </cfRule>
    <cfRule type="expression" dxfId="2298" priority="65912">
      <formula>$B531="Cancelado"</formula>
    </cfRule>
    <cfRule type="expression" dxfId="2299" priority="65911">
      <formula>$B531="Cargado"</formula>
    </cfRule>
    <cfRule type="expression" dxfId="2300" priority="65910">
      <formula>$B531="Frontera"</formula>
    </cfRule>
    <cfRule type="expression" dxfId="2301" priority="65909">
      <formula>$B531="Descargado"</formula>
    </cfRule>
    <cfRule type="expression" dxfId="2299" priority="65903">
      <formula>$B531="Cargado"</formula>
    </cfRule>
    <cfRule type="expression" dxfId="2295" priority="65907">
      <formula>$B531="Arribado"</formula>
    </cfRule>
    <cfRule type="expression" dxfId="2296" priority="65906">
      <formula>$B531="Solicitado"</formula>
    </cfRule>
  </conditionalFormatting>
  <conditionalFormatting sqref="L535">
    <cfRule type="expression" dxfId="2299" priority="65823">
      <formula>$B535="Cargado"</formula>
    </cfRule>
    <cfRule type="expression" dxfId="2298" priority="65824">
      <formula>$B535="Cancelado"</formula>
    </cfRule>
    <cfRule type="expression" dxfId="2" priority="65825">
      <formula>$B535="Confirmado"</formula>
    </cfRule>
    <cfRule type="expression" dxfId="2296" priority="65826">
      <formula>$B535="Solicitado"</formula>
    </cfRule>
    <cfRule type="expression" dxfId="2295" priority="65827">
      <formula>$B535="Arribado"</formula>
    </cfRule>
    <cfRule type="expression" dxfId="2302" priority="65828">
      <formula>$B535="Liberado"</formula>
    </cfRule>
    <cfRule type="expression" dxfId="2300" priority="65830">
      <formula>$B535="Frontera"</formula>
    </cfRule>
    <cfRule type="expression" dxfId="2299" priority="65831">
      <formula>$B535="Cargado"</formula>
    </cfRule>
    <cfRule type="expression" dxfId="2298" priority="65832">
      <formula>$B535="Cancelado"</formula>
    </cfRule>
    <cfRule type="expression" dxfId="2296" priority="65834">
      <formula>$B535="Solicitado"</formula>
    </cfRule>
    <cfRule type="expression" dxfId="2295" priority="65835">
      <formula>$B535="Arribado"</formula>
    </cfRule>
    <cfRule type="expression" dxfId="2" priority="65833">
      <formula>$B535="Confirmado"</formula>
    </cfRule>
    <cfRule type="expression" dxfId="2301" priority="65829">
      <formula>$B535="Descargado"</formula>
    </cfRule>
    <cfRule type="expression" dxfId="2302" priority="65820">
      <formula>$B535="Liberado"</formula>
    </cfRule>
    <cfRule type="expression" dxfId="2301" priority="65821">
      <formula>$B535="Descargado"</formula>
    </cfRule>
    <cfRule type="expression" dxfId="2300" priority="65822">
      <formula>$B535="Frontera"</formula>
    </cfRule>
  </conditionalFormatting>
  <conditionalFormatting sqref="L548">
    <cfRule type="expression" dxfId="2300" priority="65630">
      <formula>$B548="Frontera"</formula>
    </cfRule>
    <cfRule type="expression" dxfId="2295" priority="65635">
      <formula>$B548="Arribado"</formula>
    </cfRule>
    <cfRule type="expression" dxfId="2300" priority="65638">
      <formula>$B548="Frontera"</formula>
    </cfRule>
    <cfRule type="expression" dxfId="2299" priority="65639">
      <formula>$B548="Cargado"</formula>
    </cfRule>
    <cfRule type="expression" dxfId="2298" priority="65640">
      <formula>$B548="Cancelado"</formula>
    </cfRule>
    <cfRule type="expression" dxfId="2" priority="65641">
      <formula>$B548="Confirmado"</formula>
    </cfRule>
    <cfRule type="expression" dxfId="2296" priority="65642">
      <formula>$B548="Solicitado"</formula>
    </cfRule>
    <cfRule type="expression" dxfId="2295" priority="65643">
      <formula>$B548="Arribado"</formula>
    </cfRule>
    <cfRule type="expression" dxfId="2302" priority="65636">
      <formula>$B548="Liberado"</formula>
    </cfRule>
    <cfRule type="expression" dxfId="2301" priority="65637">
      <formula>$B548="Descargado"</formula>
    </cfRule>
    <cfRule type="expression" dxfId="2" priority="65633">
      <formula>$B548="Confirmado"</formula>
    </cfRule>
    <cfRule type="expression" dxfId="2298" priority="65632">
      <formula>$B548="Cancelado"</formula>
    </cfRule>
    <cfRule type="expression" dxfId="2302" priority="65628">
      <formula>$B548="Liberado"</formula>
    </cfRule>
    <cfRule type="expression" dxfId="2301" priority="65629">
      <formula>$B548="Descargado"</formula>
    </cfRule>
    <cfRule type="expression" dxfId="2299" priority="65631">
      <formula>$B548="Cargado"</formula>
    </cfRule>
    <cfRule type="expression" dxfId="2296" priority="65634">
      <formula>$B548="Solicitado"</formula>
    </cfRule>
  </conditionalFormatting>
  <conditionalFormatting sqref="L643">
    <cfRule type="expression" dxfId="2302" priority="65220">
      <formula>$B643="Liberado"</formula>
    </cfRule>
    <cfRule type="expression" dxfId="2296" priority="65226">
      <formula>$B643="Solicitado"</formula>
    </cfRule>
    <cfRule type="expression" dxfId="2301" priority="65221">
      <formula>$B643="Descargado"</formula>
    </cfRule>
    <cfRule type="expression" dxfId="2295" priority="65227">
      <formula>$B643="Arribado"</formula>
    </cfRule>
    <cfRule type="expression" dxfId="2" priority="65225">
      <formula>$B643="Confirmado"</formula>
    </cfRule>
    <cfRule type="expression" dxfId="2298" priority="65224">
      <formula>$B643="Cancelado"</formula>
    </cfRule>
    <cfRule type="expression" dxfId="2299" priority="65223">
      <formula>$B643="Cargado"</formula>
    </cfRule>
    <cfRule type="expression" dxfId="2300" priority="65222">
      <formula>$B643="Frontera"</formula>
    </cfRule>
  </conditionalFormatting>
  <conditionalFormatting sqref="L644">
    <cfRule type="expression" dxfId="2298" priority="65192">
      <formula>$B644="Cancelado"</formula>
    </cfRule>
    <cfRule type="expression" dxfId="2300" priority="65190">
      <formula>$B644="Frontera"</formula>
    </cfRule>
    <cfRule type="expression" dxfId="2302" priority="65188">
      <formula>$B644="Liberado"</formula>
    </cfRule>
    <cfRule type="expression" dxfId="2301" priority="65189">
      <formula>$B644="Descargado"</formula>
    </cfRule>
    <cfRule type="expression" dxfId="2299" priority="65191">
      <formula>$B644="Cargado"</formula>
    </cfRule>
    <cfRule type="expression" dxfId="2295" priority="65195">
      <formula>$B644="Arribado"</formula>
    </cfRule>
    <cfRule type="expression" dxfId="2296" priority="65194">
      <formula>$B644="Solicitado"</formula>
    </cfRule>
    <cfRule type="expression" dxfId="2" priority="65193">
      <formula>$B644="Confirmado"</formula>
    </cfRule>
  </conditionalFormatting>
  <conditionalFormatting sqref="L645:L646">
    <cfRule type="expression" dxfId="2" priority="65129">
      <formula>$B645="Confirmado"</formula>
    </cfRule>
    <cfRule type="expression" dxfId="2298" priority="65128">
      <formula>$B645="Cancelado"</formula>
    </cfRule>
    <cfRule type="expression" dxfId="2299" priority="65127">
      <formula>$B645="Cargado"</formula>
    </cfRule>
    <cfRule type="expression" dxfId="2300" priority="65126">
      <formula>$B645="Frontera"</formula>
    </cfRule>
    <cfRule type="expression" dxfId="2301" priority="65125">
      <formula>$B645="Descargado"</formula>
    </cfRule>
    <cfRule type="expression" dxfId="2302" priority="65124">
      <formula>$B645="Liberado"</formula>
    </cfRule>
    <cfRule type="expression" dxfId="2296" priority="65130">
      <formula>$B645="Solicitado"</formula>
    </cfRule>
    <cfRule type="expression" dxfId="2295" priority="65131">
      <formula>$B645="Arribado"</formula>
    </cfRule>
  </conditionalFormatting>
  <conditionalFormatting sqref="L655">
    <cfRule type="expression" dxfId="2295" priority="65099">
      <formula>$B655="Arribado"</formula>
    </cfRule>
    <cfRule type="expression" dxfId="2296" priority="65098">
      <formula>$B655="Solicitado"</formula>
    </cfRule>
    <cfRule type="expression" dxfId="2298" priority="65096">
      <formula>$B655="Cancelado"</formula>
    </cfRule>
    <cfRule type="expression" dxfId="2299" priority="65095">
      <formula>$B655="Cargado"</formula>
    </cfRule>
    <cfRule type="expression" dxfId="2300" priority="65094">
      <formula>$B655="Frontera"</formula>
    </cfRule>
    <cfRule type="expression" dxfId="2301" priority="65093">
      <formula>$B655="Descargado"</formula>
    </cfRule>
    <cfRule type="expression" dxfId="2302" priority="65092">
      <formula>$B655="Liberado"</formula>
    </cfRule>
    <cfRule type="expression" dxfId="2" priority="65097">
      <formula>$B655="Confirmado"</formula>
    </cfRule>
  </conditionalFormatting>
  <conditionalFormatting sqref="L656">
    <cfRule type="expression" dxfId="2" priority="65065">
      <formula>$B656="Confirmado"</formula>
    </cfRule>
    <cfRule type="expression" dxfId="2296" priority="65066">
      <formula>$B656="Solicitado"</formula>
    </cfRule>
    <cfRule type="expression" dxfId="2295" priority="65067">
      <formula>$B656="Arribado"</formula>
    </cfRule>
    <cfRule type="expression" dxfId="2302" priority="65060">
      <formula>$B656="Liberado"</formula>
    </cfRule>
    <cfRule type="expression" dxfId="2300" priority="65062">
      <formula>$B656="Frontera"</formula>
    </cfRule>
    <cfRule type="expression" dxfId="2301" priority="65061">
      <formula>$B656="Descargado"</formula>
    </cfRule>
    <cfRule type="expression" dxfId="2298" priority="65064">
      <formula>$B656="Cancelado"</formula>
    </cfRule>
    <cfRule type="expression" dxfId="2299" priority="65063">
      <formula>$B656="Cargado"</formula>
    </cfRule>
  </conditionalFormatting>
  <conditionalFormatting sqref="L667">
    <cfRule type="expression" dxfId="2296" priority="65002">
      <formula>$B667="Solicitado"</formula>
    </cfRule>
    <cfRule type="expression" dxfId="2299" priority="64999">
      <formula>$B667="Cargado"</formula>
    </cfRule>
    <cfRule type="expression" dxfId="2295" priority="65003">
      <formula>$B667="Arribado"</formula>
    </cfRule>
    <cfRule type="expression" dxfId="2301" priority="64997">
      <formula>$B667="Descargado"</formula>
    </cfRule>
    <cfRule type="expression" dxfId="2302" priority="64996">
      <formula>$B667="Liberado"</formula>
    </cfRule>
    <cfRule type="expression" dxfId="2300" priority="64998">
      <formula>$B667="Frontera"</formula>
    </cfRule>
    <cfRule type="expression" dxfId="2" priority="65001">
      <formula>$B667="Confirmado"</formula>
    </cfRule>
    <cfRule type="expression" dxfId="2298" priority="65000">
      <formula>$B667="Cancelado"</formula>
    </cfRule>
  </conditionalFormatting>
  <conditionalFormatting sqref="L668">
    <cfRule type="expression" dxfId="2301" priority="65029">
      <formula>$B668="Descargado"</formula>
    </cfRule>
    <cfRule type="expression" dxfId="2" priority="65033">
      <formula>$B668="Confirmado"</formula>
    </cfRule>
    <cfRule type="expression" dxfId="2302" priority="65028">
      <formula>$B668="Liberado"</formula>
    </cfRule>
    <cfRule type="expression" dxfId="2300" priority="65030">
      <formula>$B668="Frontera"</formula>
    </cfRule>
    <cfRule type="expression" dxfId="2299" priority="65031">
      <formula>$B668="Cargado"</formula>
    </cfRule>
    <cfRule type="expression" dxfId="2298" priority="65032">
      <formula>$B668="Cancelado"</formula>
    </cfRule>
    <cfRule type="expression" dxfId="2296" priority="65034">
      <formula>$B668="Solicitado"</formula>
    </cfRule>
    <cfRule type="expression" dxfId="2295" priority="65035">
      <formula>$B668="Arribado"</formula>
    </cfRule>
  </conditionalFormatting>
  <conditionalFormatting sqref="L669">
    <cfRule type="expression" dxfId="2296" priority="64962">
      <formula>$B669="Solicitado"</formula>
    </cfRule>
    <cfRule type="expression" dxfId="2302" priority="64956">
      <formula>$B669="Liberado"</formula>
    </cfRule>
    <cfRule type="expression" dxfId="2298" priority="64960">
      <formula>$B669="Cancelado"</formula>
    </cfRule>
    <cfRule type="expression" dxfId="2299" priority="64959">
      <formula>$B669="Cargado"</formula>
    </cfRule>
    <cfRule type="expression" dxfId="2300" priority="64958">
      <formula>$B669="Frontera"</formula>
    </cfRule>
    <cfRule type="expression" dxfId="2295" priority="64963">
      <formula>$B669="Arribado"</formula>
    </cfRule>
    <cfRule type="expression" dxfId="2301" priority="64957">
      <formula>$B669="Descargado"</formula>
    </cfRule>
    <cfRule type="expression" dxfId="2" priority="64961">
      <formula>$B669="Confirmado"</formula>
    </cfRule>
  </conditionalFormatting>
  <conditionalFormatting sqref="L670">
    <cfRule type="expression" dxfId="2" priority="64881">
      <formula>$B670="Confirmado"</formula>
    </cfRule>
    <cfRule type="expression" dxfId="2295" priority="64883">
      <formula>$B670="Arribado"</formula>
    </cfRule>
    <cfRule type="expression" dxfId="2301" priority="64877">
      <formula>$B670="Descargado"</formula>
    </cfRule>
    <cfRule type="expression" dxfId="2302" priority="64876">
      <formula>$B670="Liberado"</formula>
    </cfRule>
    <cfRule type="expression" dxfId="2296" priority="64882">
      <formula>$B670="Solicitado"</formula>
    </cfRule>
    <cfRule type="expression" dxfId="2300" priority="64878">
      <formula>$B670="Frontera"</formula>
    </cfRule>
    <cfRule type="expression" dxfId="2299" priority="64879">
      <formula>$B670="Cargado"</formula>
    </cfRule>
    <cfRule type="expression" dxfId="2298" priority="64880">
      <formula>$B670="Cancelado"</formula>
    </cfRule>
  </conditionalFormatting>
  <conditionalFormatting sqref="L679">
    <cfRule type="expression" dxfId="2299" priority="64751">
      <formula>$B679="Cargado"</formula>
    </cfRule>
    <cfRule type="expression" dxfId="2300" priority="64750">
      <formula>$B679="Frontera"</formula>
    </cfRule>
    <cfRule type="expression" dxfId="2302" priority="64748">
      <formula>$B679="Liberado"</formula>
    </cfRule>
    <cfRule type="expression" dxfId="2301" priority="64749">
      <formula>$B679="Descargado"</formula>
    </cfRule>
    <cfRule type="expression" dxfId="2298" priority="64752">
      <formula>$B679="Cancelado"</formula>
    </cfRule>
    <cfRule type="expression" dxfId="2" priority="64753">
      <formula>$B679="Confirmado"</formula>
    </cfRule>
    <cfRule type="expression" dxfId="2296" priority="64754">
      <formula>$B679="Solicitado"</formula>
    </cfRule>
    <cfRule type="expression" dxfId="2295" priority="64755">
      <formula>$B679="Arribado"</formula>
    </cfRule>
  </conditionalFormatting>
  <conditionalFormatting sqref="L680">
    <cfRule type="expression" dxfId="2301" priority="64701">
      <formula>$B680="Descargado"</formula>
    </cfRule>
    <cfRule type="expression" dxfId="2299" priority="64703">
      <formula>$B680="Cargado"</formula>
    </cfRule>
    <cfRule type="expression" dxfId="2" priority="64705">
      <formula>$B680="Confirmado"</formula>
    </cfRule>
    <cfRule type="expression" dxfId="2298" priority="64704">
      <formula>$B680="Cancelado"</formula>
    </cfRule>
    <cfRule type="expression" dxfId="2295" priority="64707">
      <formula>$B680="Arribado"</formula>
    </cfRule>
    <cfRule type="expression" dxfId="2302" priority="64700">
      <formula>$B680="Liberado"</formula>
    </cfRule>
    <cfRule type="expression" dxfId="2300" priority="64702">
      <formula>$B680="Frontera"</formula>
    </cfRule>
    <cfRule type="expression" dxfId="2296" priority="64706">
      <formula>$B680="Solicitado"</formula>
    </cfRule>
  </conditionalFormatting>
  <conditionalFormatting sqref="L681:L683">
    <cfRule type="expression" dxfId="2296" priority="64802">
      <formula>$B681="Solicitado"</formula>
    </cfRule>
    <cfRule type="expression" dxfId="2295" priority="64803">
      <formula>$B681="Arribado"</formula>
    </cfRule>
    <cfRule type="expression" dxfId="2300" priority="64798">
      <formula>$B681="Frontera"</formula>
    </cfRule>
    <cfRule type="expression" dxfId="2299" priority="64799">
      <formula>$B681="Cargado"</formula>
    </cfRule>
    <cfRule type="expression" dxfId="2298" priority="64800">
      <formula>$B681="Cancelado"</formula>
    </cfRule>
    <cfRule type="expression" dxfId="2" priority="64801">
      <formula>$B681="Confirmado"</formula>
    </cfRule>
    <cfRule type="expression" dxfId="2301" priority="64797">
      <formula>$B681="Descargado"</formula>
    </cfRule>
    <cfRule type="expression" dxfId="2302" priority="64796">
      <formula>$B681="Liberado"</formula>
    </cfRule>
  </conditionalFormatting>
  <conditionalFormatting sqref="L684">
    <cfRule type="expression" dxfId="2" priority="64545">
      <formula>$B684="Confirmado"</formula>
    </cfRule>
    <cfRule type="expression" dxfId="2300" priority="64542">
      <formula>$B684="Frontera"</formula>
    </cfRule>
    <cfRule type="expression" dxfId="2301" priority="64541">
      <formula>$B684="Descargado"</formula>
    </cfRule>
    <cfRule type="expression" dxfId="2302" priority="64540">
      <formula>$B684="Liberado"</formula>
    </cfRule>
    <cfRule type="expression" dxfId="2295" priority="64507">
      <formula>$B684="Arribado"</formula>
    </cfRule>
    <cfRule type="expression" dxfId="2296" priority="64506">
      <formula>$B684="Solicitado"</formula>
    </cfRule>
    <cfRule type="expression" dxfId="2" priority="64505">
      <formula>$B684="Confirmado"</formula>
    </cfRule>
    <cfRule type="expression" dxfId="2298" priority="64504">
      <formula>$B684="Cancelado"</formula>
    </cfRule>
    <cfRule type="expression" dxfId="2299" priority="64503">
      <formula>$B684="Cargado"</formula>
    </cfRule>
    <cfRule type="expression" dxfId="2299" priority="64543">
      <formula>$B684="Cargado"</formula>
    </cfRule>
    <cfRule type="expression" dxfId="2298" priority="64544">
      <formula>$B684="Cancelado"</formula>
    </cfRule>
    <cfRule type="expression" dxfId="2296" priority="64546">
      <formula>$B684="Solicitado"</formula>
    </cfRule>
    <cfRule type="expression" dxfId="2295" priority="64547">
      <formula>$B684="Arribado"</formula>
    </cfRule>
    <cfRule type="expression" dxfId="2300" priority="64502">
      <formula>$B684="Frontera"</formula>
    </cfRule>
    <cfRule type="expression" dxfId="2301" priority="64501">
      <formula>$B684="Descargado"</formula>
    </cfRule>
    <cfRule type="expression" dxfId="2302" priority="64500">
      <formula>$B684="Liberado"</formula>
    </cfRule>
  </conditionalFormatting>
  <conditionalFormatting sqref="L691">
    <cfRule type="expression" dxfId="2" priority="64625">
      <formula>$B691="Confirmado"</formula>
    </cfRule>
    <cfRule type="expression" dxfId="2296" priority="64626">
      <formula>$B691="Solicitado"</formula>
    </cfRule>
    <cfRule type="expression" dxfId="2300" priority="64662">
      <formula>$B691="Frontera"</formula>
    </cfRule>
    <cfRule type="expression" dxfId="2298" priority="64664">
      <formula>$B691="Cancelado"</formula>
    </cfRule>
    <cfRule type="expression" dxfId="2" priority="64665">
      <formula>$B691="Confirmado"</formula>
    </cfRule>
    <cfRule type="expression" dxfId="2296" priority="64666">
      <formula>$B691="Solicitado"</formula>
    </cfRule>
    <cfRule type="expression" dxfId="2302" priority="64620">
      <formula>$B691="Liberado"</formula>
    </cfRule>
    <cfRule type="expression" dxfId="2302" priority="64660">
      <formula>$B691="Liberado"</formula>
    </cfRule>
    <cfRule type="expression" dxfId="2301" priority="64661">
      <formula>$B691="Descargado"</formula>
    </cfRule>
    <cfRule type="expression" dxfId="2295" priority="64627">
      <formula>$B691="Arribado"</formula>
    </cfRule>
    <cfRule type="expression" dxfId="2300" priority="64622">
      <formula>$B691="Frontera"</formula>
    </cfRule>
    <cfRule type="expression" dxfId="2299" priority="64663">
      <formula>$B691="Cargado"</formula>
    </cfRule>
    <cfRule type="expression" dxfId="2299" priority="64623">
      <formula>$B691="Cargado"</formula>
    </cfRule>
    <cfRule type="expression" dxfId="2298" priority="64624">
      <formula>$B691="Cancelado"</formula>
    </cfRule>
    <cfRule type="expression" dxfId="2295" priority="64667">
      <formula>$B691="Arribado"</formula>
    </cfRule>
    <cfRule type="expression" dxfId="2301" priority="64621">
      <formula>$B691="Descargado"</formula>
    </cfRule>
  </conditionalFormatting>
  <conditionalFormatting sqref="L692">
    <cfRule type="expression" dxfId="2299" priority="64583">
      <formula>$B692="Cargado"</formula>
    </cfRule>
    <cfRule type="expression" dxfId="2298" priority="64584">
      <formula>$B692="Cancelado"</formula>
    </cfRule>
    <cfRule type="expression" dxfId="2" priority="64585">
      <formula>$B692="Confirmado"</formula>
    </cfRule>
    <cfRule type="expression" dxfId="2296" priority="64586">
      <formula>$B692="Solicitado"</formula>
    </cfRule>
    <cfRule type="expression" dxfId="2302" priority="64580">
      <formula>$B692="Liberado"</formula>
    </cfRule>
    <cfRule type="expression" dxfId="2295" priority="64587">
      <formula>$B692="Arribado"</formula>
    </cfRule>
    <cfRule type="expression" dxfId="2300" priority="64582">
      <formula>$B692="Frontera"</formula>
    </cfRule>
    <cfRule type="expression" dxfId="2301" priority="64581">
      <formula>$B692="Descargado"</formula>
    </cfRule>
  </conditionalFormatting>
  <conditionalFormatting sqref="L695">
    <cfRule type="expression" dxfId="2" priority="64465">
      <formula>$B695="Confirmado"</formula>
    </cfRule>
    <cfRule type="expression" dxfId="2296" priority="64466">
      <formula>$B695="Solicitado"</formula>
    </cfRule>
    <cfRule type="expression" dxfId="2295" priority="64467">
      <formula>$B695="Arribado"</formula>
    </cfRule>
    <cfRule type="expression" dxfId="2300" priority="64462">
      <formula>$B695="Frontera"</formula>
    </cfRule>
    <cfRule type="expression" dxfId="2301" priority="64461">
      <formula>$B695="Descargado"</formula>
    </cfRule>
    <cfRule type="expression" dxfId="2299" priority="64463">
      <formula>$B695="Cargado"</formula>
    </cfRule>
    <cfRule type="expression" dxfId="2298" priority="64464">
      <formula>$B695="Cancelado"</formula>
    </cfRule>
    <cfRule type="expression" dxfId="2302" priority="64460">
      <formula>$B695="Liberado"</formula>
    </cfRule>
  </conditionalFormatting>
  <conditionalFormatting sqref="L699">
    <cfRule type="expression" dxfId="2296" priority="64426">
      <formula>$B699="Solicitado"</formula>
    </cfRule>
    <cfRule type="expression" dxfId="2300" priority="64422">
      <formula>$B699="Frontera"</formula>
    </cfRule>
    <cfRule type="expression" dxfId="2299" priority="64423">
      <formula>$B699="Cargado"</formula>
    </cfRule>
    <cfRule type="expression" dxfId="2298" priority="64424">
      <formula>$B699="Cancelado"</formula>
    </cfRule>
    <cfRule type="expression" dxfId="2" priority="64425">
      <formula>$B699="Confirmado"</formula>
    </cfRule>
    <cfRule type="expression" dxfId="2301" priority="64421">
      <formula>$B699="Descargado"</formula>
    </cfRule>
    <cfRule type="expression" dxfId="2302" priority="64420">
      <formula>$B699="Liberado"</formula>
    </cfRule>
    <cfRule type="expression" dxfId="2295" priority="64427">
      <formula>$B699="Arribado"</formula>
    </cfRule>
  </conditionalFormatting>
  <conditionalFormatting sqref="L700">
    <cfRule type="expression" dxfId="2296" priority="64386">
      <formula>$B700="Solicitado"</formula>
    </cfRule>
    <cfRule type="expression" dxfId="2298" priority="64384">
      <formula>$B700="Cancelado"</formula>
    </cfRule>
    <cfRule type="expression" dxfId="2301" priority="64381">
      <formula>$B700="Descargado"</formula>
    </cfRule>
    <cfRule type="expression" dxfId="2300" priority="64382">
      <formula>$B700="Frontera"</formula>
    </cfRule>
    <cfRule type="expression" dxfId="2299" priority="64383">
      <formula>$B700="Cargado"</formula>
    </cfRule>
    <cfRule type="expression" dxfId="2302" priority="64380">
      <formula>$B700="Liberado"</formula>
    </cfRule>
    <cfRule type="expression" dxfId="2295" priority="64387">
      <formula>$B700="Arribado"</formula>
    </cfRule>
    <cfRule type="expression" dxfId="2" priority="64385">
      <formula>$B700="Confirmado"</formula>
    </cfRule>
  </conditionalFormatting>
  <conditionalFormatting sqref="L701:L712">
    <cfRule type="expression" dxfId="2" priority="64345">
      <formula>$B701="Confirmado"</formula>
    </cfRule>
    <cfRule type="expression" dxfId="2298" priority="64344">
      <formula>$B701="Cancelado"</formula>
    </cfRule>
    <cfRule type="expression" dxfId="2301" priority="64341">
      <formula>$B701="Descargado"</formula>
    </cfRule>
    <cfRule type="expression" dxfId="2300" priority="64342">
      <formula>$B701="Frontera"</formula>
    </cfRule>
    <cfRule type="expression" dxfId="2299" priority="64343">
      <formula>$B701="Cargado"</formula>
    </cfRule>
    <cfRule type="expression" dxfId="2302" priority="64340">
      <formula>$B701="Liberado"</formula>
    </cfRule>
    <cfRule type="expression" dxfId="2295" priority="64347">
      <formula>$B701="Arribado"</formula>
    </cfRule>
    <cfRule type="expression" dxfId="2296" priority="64346">
      <formula>$B701="Solicitado"</formula>
    </cfRule>
  </conditionalFormatting>
  <conditionalFormatting sqref="L713">
    <cfRule type="expression" dxfId="2299" priority="64223">
      <formula>$B713="Cargado"</formula>
    </cfRule>
    <cfRule type="expression" dxfId="2300" priority="64222">
      <formula>$B713="Frontera"</formula>
    </cfRule>
    <cfRule type="expression" dxfId="2301" priority="64221">
      <formula>$B713="Descargado"</formula>
    </cfRule>
    <cfRule type="expression" dxfId="2302" priority="64220">
      <formula>$B713="Liberado"</formula>
    </cfRule>
    <cfRule type="expression" dxfId="2295" priority="64227">
      <formula>$B713="Arribado"</formula>
    </cfRule>
    <cfRule type="expression" dxfId="2296" priority="64226">
      <formula>$B713="Solicitado"</formula>
    </cfRule>
    <cfRule type="expression" dxfId="2" priority="64225">
      <formula>$B713="Confirmado"</formula>
    </cfRule>
    <cfRule type="expression" dxfId="2298" priority="64224">
      <formula>$B713="Cancelado"</formula>
    </cfRule>
  </conditionalFormatting>
  <conditionalFormatting sqref="L717">
    <cfRule type="expression" dxfId="2302" priority="64308">
      <formula>$B717="Liberado"</formula>
    </cfRule>
    <cfRule type="expression" dxfId="2296" priority="64314">
      <formula>$B717="Solicitado"</formula>
    </cfRule>
    <cfRule type="expression" dxfId="2" priority="64313">
      <formula>$B717="Confirmado"</formula>
    </cfRule>
    <cfRule type="expression" dxfId="2301" priority="64309">
      <formula>$B717="Descargado"</formula>
    </cfRule>
    <cfRule type="expression" dxfId="2295" priority="64315">
      <formula>$B717="Arribado"</formula>
    </cfRule>
    <cfRule type="expression" dxfId="2300" priority="64310">
      <formula>$B717="Frontera"</formula>
    </cfRule>
    <cfRule type="expression" dxfId="2299" priority="64311">
      <formula>$B717="Cargado"</formula>
    </cfRule>
    <cfRule type="expression" dxfId="2298" priority="64312">
      <formula>$B717="Cancelado"</formula>
    </cfRule>
  </conditionalFormatting>
  <conditionalFormatting sqref="L718:L719">
    <cfRule type="expression" dxfId="2302" priority="64268">
      <formula>$B718="Liberado"</formula>
    </cfRule>
    <cfRule type="expression" dxfId="2299" priority="64271">
      <formula>$B718="Cargado"</formula>
    </cfRule>
    <cfRule type="expression" dxfId="2298" priority="64272">
      <formula>$B718="Cancelado"</formula>
    </cfRule>
    <cfRule type="expression" dxfId="2" priority="64273">
      <formula>$B718="Confirmado"</formula>
    </cfRule>
    <cfRule type="expression" dxfId="2296" priority="64274">
      <formula>$B718="Solicitado"</formula>
    </cfRule>
    <cfRule type="expression" dxfId="2295" priority="64275">
      <formula>$B718="Arribado"</formula>
    </cfRule>
    <cfRule type="expression" dxfId="2301" priority="64269">
      <formula>$B718="Descargado"</formula>
    </cfRule>
    <cfRule type="expression" dxfId="2300" priority="64270">
      <formula>$B718="Frontera"</formula>
    </cfRule>
  </conditionalFormatting>
  <conditionalFormatting sqref="L720">
    <cfRule type="expression" dxfId="2302" priority="64188">
      <formula>$B720="Liberado"</formula>
    </cfRule>
    <cfRule type="expression" dxfId="2296" priority="64194">
      <formula>$B720="Solicitado"</formula>
    </cfRule>
    <cfRule type="expression" dxfId="2295" priority="64195">
      <formula>$B720="Arribado"</formula>
    </cfRule>
    <cfRule type="expression" dxfId="2300" priority="64190">
      <formula>$B720="Frontera"</formula>
    </cfRule>
    <cfRule type="expression" dxfId="2299" priority="64191">
      <formula>$B720="Cargado"</formula>
    </cfRule>
    <cfRule type="expression" dxfId="2298" priority="64192">
      <formula>$B720="Cancelado"</formula>
    </cfRule>
    <cfRule type="expression" dxfId="2301" priority="64189">
      <formula>$B720="Descargado"</formula>
    </cfRule>
    <cfRule type="expression" dxfId="2" priority="64193">
      <formula>$B720="Confirmado"</formula>
    </cfRule>
  </conditionalFormatting>
  <conditionalFormatting sqref="L721">
    <cfRule type="expression" dxfId="2" priority="64057">
      <formula>$B721="Confirmado"</formula>
    </cfRule>
    <cfRule type="expression" dxfId="2296" priority="64058">
      <formula>$B721="Solicitado"</formula>
    </cfRule>
    <cfRule type="expression" dxfId="2295" priority="64099">
      <formula>$B721="Arribado"</formula>
    </cfRule>
    <cfRule type="expression" dxfId="2302" priority="64092">
      <formula>$B721="Liberado"</formula>
    </cfRule>
    <cfRule type="expression" dxfId="2302" priority="64052">
      <formula>$B721="Liberado"</formula>
    </cfRule>
    <cfRule type="expression" dxfId="2296" priority="64098">
      <formula>$B721="Solicitado"</formula>
    </cfRule>
    <cfRule type="expression" dxfId="2301" priority="64053">
      <formula>$B721="Descargado"</formula>
    </cfRule>
    <cfRule type="expression" dxfId="2295" priority="64059">
      <formula>$B721="Arribado"</formula>
    </cfRule>
    <cfRule type="expression" dxfId="2" priority="64097">
      <formula>$B721="Confirmado"</formula>
    </cfRule>
    <cfRule type="expression" dxfId="2300" priority="64054">
      <formula>$B721="Frontera"</formula>
    </cfRule>
    <cfRule type="expression" dxfId="2299" priority="64055">
      <formula>$B721="Cargado"</formula>
    </cfRule>
    <cfRule type="expression" dxfId="2298" priority="64056">
      <formula>$B721="Cancelado"</formula>
    </cfRule>
    <cfRule type="expression" dxfId="2298" priority="64096">
      <formula>$B721="Cancelado"</formula>
    </cfRule>
    <cfRule type="expression" dxfId="2299" priority="64095">
      <formula>$B721="Cargado"</formula>
    </cfRule>
    <cfRule type="expression" dxfId="2300" priority="64094">
      <formula>$B721="Frontera"</formula>
    </cfRule>
    <cfRule type="expression" dxfId="2301" priority="64093">
      <formula>$B721="Descargado"</formula>
    </cfRule>
  </conditionalFormatting>
  <conditionalFormatting sqref="L726:L727">
    <cfRule type="expression" dxfId="2300" priority="63902">
      <formula>$B726="Frontera"</formula>
    </cfRule>
    <cfRule type="expression" dxfId="2299" priority="63863">
      <formula>$B726="Cargado"</formula>
    </cfRule>
    <cfRule type="expression" dxfId="2300" priority="63862">
      <formula>$B726="Frontera"</formula>
    </cfRule>
    <cfRule type="expression" dxfId="2295" priority="63907">
      <formula>$B726="Arribado"</formula>
    </cfRule>
    <cfRule type="expression" dxfId="2301" priority="63861">
      <formula>$B726="Descargado"</formula>
    </cfRule>
    <cfRule type="expression" dxfId="2302" priority="63860">
      <formula>$B726="Liberado"</formula>
    </cfRule>
    <cfRule type="expression" dxfId="2298" priority="63864">
      <formula>$B726="Cancelado"</formula>
    </cfRule>
    <cfRule type="expression" dxfId="2" priority="63865">
      <formula>$B726="Confirmado"</formula>
    </cfRule>
    <cfRule type="expression" dxfId="2296" priority="63866">
      <formula>$B726="Solicitado"</formula>
    </cfRule>
    <cfRule type="expression" dxfId="2295" priority="63867">
      <formula>$B726="Arribado"</formula>
    </cfRule>
    <cfRule type="expression" dxfId="2302" priority="63900">
      <formula>$B726="Liberado"</formula>
    </cfRule>
    <cfRule type="expression" dxfId="2301" priority="63901">
      <formula>$B726="Descargado"</formula>
    </cfRule>
    <cfRule type="expression" dxfId="2296" priority="63906">
      <formula>$B726="Solicitado"</formula>
    </cfRule>
    <cfRule type="expression" dxfId="2" priority="63905">
      <formula>$B726="Confirmado"</formula>
    </cfRule>
    <cfRule type="expression" dxfId="2298" priority="63904">
      <formula>$B726="Cancelado"</formula>
    </cfRule>
    <cfRule type="expression" dxfId="2299" priority="63903">
      <formula>$B726="Cargado"</formula>
    </cfRule>
  </conditionalFormatting>
  <conditionalFormatting sqref="L729">
    <cfRule type="expression" dxfId="2296" priority="64146">
      <formula>$B729="Solicitado"</formula>
    </cfRule>
    <cfRule type="expression" dxfId="2295" priority="64147">
      <formula>$B729="Arribado"</formula>
    </cfRule>
    <cfRule type="expression" dxfId="2" priority="64145">
      <formula>$B729="Confirmado"</formula>
    </cfRule>
    <cfRule type="expression" dxfId="2302" priority="64140">
      <formula>$B729="Liberado"</formula>
    </cfRule>
    <cfRule type="expression" dxfId="2301" priority="64141">
      <formula>$B729="Descargado"</formula>
    </cfRule>
    <cfRule type="expression" dxfId="2300" priority="64142">
      <formula>$B729="Frontera"</formula>
    </cfRule>
    <cfRule type="expression" dxfId="2299" priority="64143">
      <formula>$B729="Cargado"</formula>
    </cfRule>
    <cfRule type="expression" dxfId="2298" priority="64144">
      <formula>$B729="Cancelado"</formula>
    </cfRule>
  </conditionalFormatting>
  <conditionalFormatting sqref="L730">
    <cfRule type="expression" dxfId="2295" priority="64011">
      <formula>$B730="Arribado"</formula>
    </cfRule>
    <cfRule type="expression" dxfId="2299" priority="64007">
      <formula>$B730="Cargado"</formula>
    </cfRule>
    <cfRule type="expression" dxfId="2300" priority="64006">
      <formula>$B730="Frontera"</formula>
    </cfRule>
    <cfRule type="expression" dxfId="2301" priority="64005">
      <formula>$B730="Descargado"</formula>
    </cfRule>
    <cfRule type="expression" dxfId="2302" priority="64004">
      <formula>$B730="Liberado"</formula>
    </cfRule>
    <cfRule type="expression" dxfId="2296" priority="64010">
      <formula>$B730="Solicitado"</formula>
    </cfRule>
    <cfRule type="expression" dxfId="2" priority="64009">
      <formula>$B730="Confirmado"</formula>
    </cfRule>
    <cfRule type="expression" dxfId="2298" priority="64008">
      <formula>$B730="Cancelado"</formula>
    </cfRule>
  </conditionalFormatting>
  <conditionalFormatting sqref="L731:L744">
    <cfRule type="expression" dxfId="2" priority="63961">
      <formula>$B731="Confirmado"</formula>
    </cfRule>
    <cfRule type="expression" dxfId="2301" priority="63957">
      <formula>$B731="Descargado"</formula>
    </cfRule>
    <cfRule type="expression" dxfId="2300" priority="63958">
      <formula>$B731="Frontera"</formula>
    </cfRule>
    <cfRule type="expression" dxfId="2299" priority="63959">
      <formula>$B731="Cargado"</formula>
    </cfRule>
    <cfRule type="expression" dxfId="2296" priority="63962">
      <formula>$B731="Solicitado"</formula>
    </cfRule>
    <cfRule type="expression" dxfId="2295" priority="63963">
      <formula>$B731="Arribado"</formula>
    </cfRule>
    <cfRule type="expression" dxfId="2298" priority="63960">
      <formula>$B731="Cancelado"</formula>
    </cfRule>
    <cfRule type="expression" dxfId="2302" priority="63956">
      <formula>$B731="Liberado"</formula>
    </cfRule>
  </conditionalFormatting>
  <conditionalFormatting sqref="L745">
    <cfRule type="expression" dxfId="2" priority="63825">
      <formula>$B745="Confirmado"</formula>
    </cfRule>
    <cfRule type="expression" dxfId="2295" priority="63827">
      <formula>$B745="Arribado"</formula>
    </cfRule>
    <cfRule type="expression" dxfId="2296" priority="63826">
      <formula>$B745="Solicitado"</formula>
    </cfRule>
    <cfRule type="expression" dxfId="2298" priority="63824">
      <formula>$B745="Cancelado"</formula>
    </cfRule>
    <cfRule type="expression" dxfId="2302" priority="63820">
      <formula>$B745="Liberado"</formula>
    </cfRule>
    <cfRule type="expression" dxfId="2299" priority="63823">
      <formula>$B745="Cargado"</formula>
    </cfRule>
    <cfRule type="expression" dxfId="2300" priority="63822">
      <formula>$B745="Frontera"</formula>
    </cfRule>
    <cfRule type="expression" dxfId="2301" priority="63821">
      <formula>$B745="Descargado"</formula>
    </cfRule>
  </conditionalFormatting>
  <conditionalFormatting sqref="L746">
    <cfRule type="expression" dxfId="2302" priority="63724">
      <formula>$B746="Liberado"</formula>
    </cfRule>
    <cfRule type="expression" dxfId="2301" priority="63725">
      <formula>$B746="Descargado"</formula>
    </cfRule>
    <cfRule type="expression" dxfId="2295" priority="63731">
      <formula>$B746="Arribado"</formula>
    </cfRule>
    <cfRule type="expression" dxfId="2300" priority="63726">
      <formula>$B746="Frontera"</formula>
    </cfRule>
    <cfRule type="expression" dxfId="2299" priority="63727">
      <formula>$B746="Cargado"</formula>
    </cfRule>
    <cfRule type="expression" dxfId="2298" priority="63728">
      <formula>$B746="Cancelado"</formula>
    </cfRule>
    <cfRule type="expression" dxfId="2" priority="63729">
      <formula>$B746="Confirmado"</formula>
    </cfRule>
    <cfRule type="expression" dxfId="2296" priority="63730">
      <formula>$B746="Solicitado"</formula>
    </cfRule>
  </conditionalFormatting>
  <conditionalFormatting sqref="L747:L757 L760 L763:L765 L1230 L878:L892">
    <cfRule type="expression" dxfId="2300" priority="63774">
      <formula>$B747="Frontera"</formula>
    </cfRule>
    <cfRule type="expression" dxfId="2302" priority="63772">
      <formula>$B747="Liberado"</formula>
    </cfRule>
    <cfRule type="expression" dxfId="2295" priority="63779">
      <formula>$B747="Arribado"</formula>
    </cfRule>
    <cfRule type="expression" dxfId="2298" priority="63776">
      <formula>$B747="Cancelado"</formula>
    </cfRule>
    <cfRule type="expression" dxfId="2296" priority="63778">
      <formula>$B747="Solicitado"</formula>
    </cfRule>
    <cfRule type="expression" dxfId="2301" priority="63773">
      <formula>$B747="Descargado"</formula>
    </cfRule>
    <cfRule type="expression" dxfId="2" priority="63777">
      <formula>$B747="Confirmado"</formula>
    </cfRule>
    <cfRule type="expression" dxfId="2299" priority="63775">
      <formula>$B747="Cargado"</formula>
    </cfRule>
  </conditionalFormatting>
  <conditionalFormatting sqref="L758">
    <cfRule type="expression" dxfId="2" priority="63537">
      <formula>$B758="Confirmado"</formula>
    </cfRule>
    <cfRule type="expression" dxfId="2296" priority="63538">
      <formula>$B758="Solicitado"</formula>
    </cfRule>
    <cfRule type="expression" dxfId="2295" priority="63539">
      <formula>$B758="Arribado"</formula>
    </cfRule>
    <cfRule type="expression" dxfId="2300" priority="63534">
      <formula>$B758="Frontera"</formula>
    </cfRule>
    <cfRule type="expression" dxfId="2302" priority="63532">
      <formula>$B758="Liberado"</formula>
    </cfRule>
    <cfRule type="expression" dxfId="2298" priority="63536">
      <formula>$B758="Cancelado"</formula>
    </cfRule>
    <cfRule type="expression" dxfId="2299" priority="63535">
      <formula>$B758="Cargado"</formula>
    </cfRule>
    <cfRule type="expression" dxfId="2301" priority="63533">
      <formula>$B758="Descargado"</formula>
    </cfRule>
  </conditionalFormatting>
  <conditionalFormatting sqref="L759">
    <cfRule type="expression" dxfId="2295" priority="63483">
      <formula>$B759="Arribado"</formula>
    </cfRule>
    <cfRule type="expression" dxfId="2296" priority="63482">
      <formula>$B759="Solicitado"</formula>
    </cfRule>
    <cfRule type="expression" dxfId="2" priority="63481">
      <formula>$B759="Confirmado"</formula>
    </cfRule>
    <cfRule type="expression" dxfId="2299" priority="63479">
      <formula>$B759="Cargado"</formula>
    </cfRule>
    <cfRule type="expression" dxfId="2300" priority="63478">
      <formula>$B759="Frontera"</formula>
    </cfRule>
    <cfRule type="expression" dxfId="2302" priority="63476">
      <formula>$B759="Liberado"</formula>
    </cfRule>
    <cfRule type="expression" dxfId="2301" priority="63477">
      <formula>$B759="Descargado"</formula>
    </cfRule>
    <cfRule type="expression" dxfId="2298" priority="63480">
      <formula>$B759="Cancelado"</formula>
    </cfRule>
  </conditionalFormatting>
  <conditionalFormatting sqref="L761:L762">
    <cfRule type="expression" dxfId="2302" priority="63420">
      <formula>$B761="Liberado"</formula>
    </cfRule>
    <cfRule type="expression" dxfId="2300" priority="63422">
      <formula>$B761="Frontera"</formula>
    </cfRule>
    <cfRule type="expression" dxfId="2301" priority="63421">
      <formula>$B761="Descargado"</formula>
    </cfRule>
    <cfRule type="expression" dxfId="2295" priority="63427">
      <formula>$B761="Arribado"</formula>
    </cfRule>
    <cfRule type="expression" dxfId="2299" priority="63423">
      <formula>$B761="Cargado"</formula>
    </cfRule>
    <cfRule type="expression" dxfId="2296" priority="63426">
      <formula>$B761="Solicitado"</formula>
    </cfRule>
    <cfRule type="expression" dxfId="2298" priority="63424">
      <formula>$B761="Cancelado"</formula>
    </cfRule>
    <cfRule type="expression" dxfId="2" priority="63425">
      <formula>$B761="Confirmado"</formula>
    </cfRule>
  </conditionalFormatting>
  <conditionalFormatting sqref="L766">
    <cfRule type="expression" dxfId="2296" priority="63370">
      <formula>$B766="Solicitado"</formula>
    </cfRule>
    <cfRule type="expression" dxfId="2302" priority="63364">
      <formula>$B766="Liberado"</formula>
    </cfRule>
    <cfRule type="expression" dxfId="2301" priority="63365">
      <formula>$B766="Descargado"</formula>
    </cfRule>
    <cfRule type="expression" dxfId="2295" priority="63371">
      <formula>$B766="Arribado"</formula>
    </cfRule>
    <cfRule type="expression" dxfId="2300" priority="63366">
      <formula>$B766="Frontera"</formula>
    </cfRule>
    <cfRule type="expression" dxfId="2" priority="63369">
      <formula>$B766="Confirmado"</formula>
    </cfRule>
    <cfRule type="expression" dxfId="2298" priority="63368">
      <formula>$B766="Cancelado"</formula>
    </cfRule>
    <cfRule type="expression" dxfId="2299" priority="63367">
      <formula>$B766="Cargado"</formula>
    </cfRule>
  </conditionalFormatting>
  <conditionalFormatting sqref="L767:L777">
    <cfRule type="expression" dxfId="2295" priority="63347">
      <formula>$B767="Arribado"</formula>
    </cfRule>
    <cfRule type="expression" dxfId="2302" priority="63340">
      <formula>$B767="Liberado"</formula>
    </cfRule>
    <cfRule type="expression" dxfId="2" priority="63345">
      <formula>$B767="Confirmado"</formula>
    </cfRule>
    <cfRule type="expression" dxfId="2298" priority="63344">
      <formula>$B767="Cancelado"</formula>
    </cfRule>
    <cfRule type="expression" dxfId="2299" priority="63343">
      <formula>$B767="Cargado"</formula>
    </cfRule>
    <cfRule type="expression" dxfId="2296" priority="63346">
      <formula>$B767="Solicitado"</formula>
    </cfRule>
    <cfRule type="expression" dxfId="2300" priority="63342">
      <formula>$B767="Frontera"</formula>
    </cfRule>
    <cfRule type="expression" dxfId="2301" priority="63341">
      <formula>$B767="Descargado"</formula>
    </cfRule>
  </conditionalFormatting>
  <conditionalFormatting sqref="L778:L780">
    <cfRule type="expression" dxfId="2300" priority="63318">
      <formula>$B778="Frontera"</formula>
    </cfRule>
    <cfRule type="expression" dxfId="2299" priority="63319">
      <formula>$B778="Cargado"</formula>
    </cfRule>
    <cfRule type="expression" dxfId="2298" priority="63320">
      <formula>$B778="Cancelado"</formula>
    </cfRule>
    <cfRule type="expression" dxfId="2296" priority="63322">
      <formula>$B778="Solicitado"</formula>
    </cfRule>
    <cfRule type="expression" dxfId="2295" priority="63323">
      <formula>$B778="Arribado"</formula>
    </cfRule>
    <cfRule type="expression" dxfId="2" priority="63321">
      <formula>$B778="Confirmado"</formula>
    </cfRule>
    <cfRule type="expression" dxfId="2302" priority="63316">
      <formula>$B778="Liberado"</formula>
    </cfRule>
    <cfRule type="expression" dxfId="2301" priority="63317">
      <formula>$B778="Descargado"</formula>
    </cfRule>
  </conditionalFormatting>
  <conditionalFormatting sqref="L781">
    <cfRule type="expression" dxfId="2301" priority="63285">
      <formula>$B781="Descargado"</formula>
    </cfRule>
    <cfRule type="expression" dxfId="2302" priority="63284">
      <formula>$B781="Liberado"</formula>
    </cfRule>
    <cfRule type="expression" dxfId="2299" priority="63287">
      <formula>$B781="Cargado"</formula>
    </cfRule>
    <cfRule type="expression" dxfId="2298" priority="63288">
      <formula>$B781="Cancelado"</formula>
    </cfRule>
    <cfRule type="expression" dxfId="2" priority="63289">
      <formula>$B781="Confirmado"</formula>
    </cfRule>
    <cfRule type="expression" dxfId="2296" priority="63290">
      <formula>$B781="Solicitado"</formula>
    </cfRule>
    <cfRule type="expression" dxfId="2295" priority="63291">
      <formula>$B781="Arribado"</formula>
    </cfRule>
    <cfRule type="expression" dxfId="2300" priority="63286">
      <formula>$B781="Frontera"</formula>
    </cfRule>
  </conditionalFormatting>
  <conditionalFormatting sqref="L782:L790 L792:L793">
    <cfRule type="expression" dxfId="2298" priority="63256">
      <formula>$B782="Cancelado"</formula>
    </cfRule>
    <cfRule type="expression" dxfId="2" priority="63257">
      <formula>$B782="Confirmado"</formula>
    </cfRule>
    <cfRule type="expression" dxfId="2296" priority="63258">
      <formula>$B782="Solicitado"</formula>
    </cfRule>
    <cfRule type="expression" dxfId="2295" priority="63259">
      <formula>$B782="Arribado"</formula>
    </cfRule>
    <cfRule type="expression" dxfId="2301" priority="63253">
      <formula>$B782="Descargado"</formula>
    </cfRule>
    <cfRule type="expression" dxfId="2302" priority="63252">
      <formula>$B782="Liberado"</formula>
    </cfRule>
    <cfRule type="expression" dxfId="2300" priority="63254">
      <formula>$B782="Frontera"</formula>
    </cfRule>
    <cfRule type="expression" dxfId="2299" priority="63255">
      <formula>$B782="Cargado"</formula>
    </cfRule>
  </conditionalFormatting>
  <conditionalFormatting sqref="L791">
    <cfRule type="expression" dxfId="2298" priority="63224">
      <formula>$B791="Cancelado"</formula>
    </cfRule>
    <cfRule type="expression" dxfId="2301" priority="63221">
      <formula>$B791="Descargado"</formula>
    </cfRule>
    <cfRule type="expression" dxfId="2295" priority="63227">
      <formula>$B791="Arribado"</formula>
    </cfRule>
    <cfRule type="expression" dxfId="2296" priority="63226">
      <formula>$B791="Solicitado"</formula>
    </cfRule>
    <cfRule type="expression" dxfId="2" priority="63225">
      <formula>$B791="Confirmado"</formula>
    </cfRule>
    <cfRule type="expression" dxfId="2300" priority="63222">
      <formula>$B791="Frontera"</formula>
    </cfRule>
    <cfRule type="expression" dxfId="2299" priority="63223">
      <formula>$B791="Cargado"</formula>
    </cfRule>
    <cfRule type="expression" dxfId="2302" priority="63220">
      <formula>$B791="Liberado"</formula>
    </cfRule>
  </conditionalFormatting>
  <conditionalFormatting sqref="L794">
    <cfRule type="expression" dxfId="2295" priority="63187">
      <formula>$B794="Arribado"</formula>
    </cfRule>
    <cfRule type="expression" dxfId="2296" priority="63186">
      <formula>$B794="Solicitado"</formula>
    </cfRule>
    <cfRule type="expression" dxfId="2" priority="63185">
      <formula>$B794="Confirmado"</formula>
    </cfRule>
    <cfRule type="expression" dxfId="2298" priority="63184">
      <formula>$B794="Cancelado"</formula>
    </cfRule>
    <cfRule type="expression" dxfId="2299" priority="63183">
      <formula>$B794="Cargado"</formula>
    </cfRule>
    <cfRule type="expression" dxfId="2302" priority="63180">
      <formula>$B794="Liberado"</formula>
    </cfRule>
    <cfRule type="expression" dxfId="2300" priority="63182">
      <formula>$B794="Frontera"</formula>
    </cfRule>
    <cfRule type="expression" dxfId="2301" priority="63181">
      <formula>$B794="Descargado"</formula>
    </cfRule>
  </conditionalFormatting>
  <conditionalFormatting sqref="L795:L801">
    <cfRule type="expression" dxfId="2" priority="63153">
      <formula>$B795="Confirmado"</formula>
    </cfRule>
    <cfRule type="expression" dxfId="2295" priority="63155">
      <formula>$B795="Arribado"</formula>
    </cfRule>
    <cfRule type="expression" dxfId="2296" priority="63154">
      <formula>$B795="Solicitado"</formula>
    </cfRule>
    <cfRule type="expression" dxfId="2301" priority="63149">
      <formula>$B795="Descargado"</formula>
    </cfRule>
    <cfRule type="expression" dxfId="2300" priority="63150">
      <formula>$B795="Frontera"</formula>
    </cfRule>
    <cfRule type="expression" dxfId="2299" priority="63151">
      <formula>$B795="Cargado"</formula>
    </cfRule>
    <cfRule type="expression" dxfId="2298" priority="63152">
      <formula>$B795="Cancelado"</formula>
    </cfRule>
    <cfRule type="expression" dxfId="2302" priority="63148">
      <formula>$B795="Liberado"</formula>
    </cfRule>
  </conditionalFormatting>
  <conditionalFormatting sqref="L802">
    <cfRule type="expression" dxfId="2300" priority="63118">
      <formula>$B802="Frontera"</formula>
    </cfRule>
    <cfRule type="expression" dxfId="2299" priority="63119">
      <formula>$B802="Cargado"</formula>
    </cfRule>
    <cfRule type="expression" dxfId="2298" priority="63120">
      <formula>$B802="Cancelado"</formula>
    </cfRule>
    <cfRule type="expression" dxfId="2" priority="63121">
      <formula>$B802="Confirmado"</formula>
    </cfRule>
    <cfRule type="expression" dxfId="2301" priority="63117">
      <formula>$B802="Descargado"</formula>
    </cfRule>
    <cfRule type="expression" dxfId="2296" priority="63122">
      <formula>$B802="Solicitado"</formula>
    </cfRule>
    <cfRule type="expression" dxfId="2295" priority="63123">
      <formula>$B802="Arribado"</formula>
    </cfRule>
    <cfRule type="expression" dxfId="2302" priority="63116">
      <formula>$B802="Liberado"</formula>
    </cfRule>
  </conditionalFormatting>
  <conditionalFormatting sqref="L803:L809">
    <cfRule type="expression" dxfId="2298" priority="63080">
      <formula>$B803="Cancelado"</formula>
    </cfRule>
    <cfRule type="expression" dxfId="2299" priority="63079">
      <formula>$B803="Cargado"</formula>
    </cfRule>
    <cfRule type="expression" dxfId="2300" priority="63078">
      <formula>$B803="Frontera"</formula>
    </cfRule>
    <cfRule type="expression" dxfId="2301" priority="63077">
      <formula>$B803="Descargado"</formula>
    </cfRule>
    <cfRule type="expression" dxfId="2302" priority="63076">
      <formula>$B803="Liberado"</formula>
    </cfRule>
    <cfRule type="expression" dxfId="2295" priority="63083">
      <formula>$B803="Arribado"</formula>
    </cfRule>
    <cfRule type="expression" dxfId="2296" priority="63082">
      <formula>$B803="Solicitado"</formula>
    </cfRule>
    <cfRule type="expression" dxfId="2" priority="63081">
      <formula>$B803="Confirmado"</formula>
    </cfRule>
  </conditionalFormatting>
  <conditionalFormatting sqref="L810">
    <cfRule type="expression" dxfId="2" priority="63041">
      <formula>$B810="Confirmado"</formula>
    </cfRule>
    <cfRule type="expression" dxfId="2295" priority="63043">
      <formula>$B810="Arribado"</formula>
    </cfRule>
    <cfRule type="expression" dxfId="2296" priority="63042">
      <formula>$B810="Solicitado"</formula>
    </cfRule>
    <cfRule type="expression" dxfId="2298" priority="63040">
      <formula>$B810="Cancelado"</formula>
    </cfRule>
    <cfRule type="expression" dxfId="2301" priority="63037">
      <formula>$B810="Descargado"</formula>
    </cfRule>
    <cfRule type="expression" dxfId="2300" priority="63038">
      <formula>$B810="Frontera"</formula>
    </cfRule>
    <cfRule type="expression" dxfId="2299" priority="63039">
      <formula>$B810="Cargado"</formula>
    </cfRule>
    <cfRule type="expression" dxfId="2302" priority="63036">
      <formula>$B810="Liberado"</formula>
    </cfRule>
  </conditionalFormatting>
  <conditionalFormatting sqref="L811">
    <cfRule type="expression" dxfId="2295" priority="62995">
      <formula>$B811="Arribado"</formula>
    </cfRule>
    <cfRule type="expression" dxfId="2298" priority="62992">
      <formula>$B811="Cancelado"</formula>
    </cfRule>
    <cfRule type="expression" dxfId="2299" priority="62991">
      <formula>$B811="Cargado"</formula>
    </cfRule>
    <cfRule type="expression" dxfId="2302" priority="62988">
      <formula>$B811="Liberado"</formula>
    </cfRule>
    <cfRule type="expression" dxfId="2301" priority="62989">
      <formula>$B811="Descargado"</formula>
    </cfRule>
    <cfRule type="expression" dxfId="2" priority="62993">
      <formula>$B811="Confirmado"</formula>
    </cfRule>
    <cfRule type="expression" dxfId="2300" priority="62990">
      <formula>$B811="Frontera"</formula>
    </cfRule>
    <cfRule type="expression" dxfId="2296" priority="62994">
      <formula>$B811="Solicitado"</formula>
    </cfRule>
  </conditionalFormatting>
  <conditionalFormatting sqref="L812">
    <cfRule type="expression" dxfId="2300" priority="62958">
      <formula>$B812="Frontera"</formula>
    </cfRule>
    <cfRule type="expression" dxfId="2299" priority="62959">
      <formula>$B812="Cargado"</formula>
    </cfRule>
    <cfRule type="expression" dxfId="2298" priority="62960">
      <formula>$B812="Cancelado"</formula>
    </cfRule>
    <cfRule type="expression" dxfId="2296" priority="62962">
      <formula>$B812="Solicitado"</formula>
    </cfRule>
    <cfRule type="expression" dxfId="2" priority="62961">
      <formula>$B812="Confirmado"</formula>
    </cfRule>
    <cfRule type="expression" dxfId="2302" priority="62956">
      <formula>$B812="Liberado"</formula>
    </cfRule>
    <cfRule type="expression" dxfId="2301" priority="62957">
      <formula>$B812="Descargado"</formula>
    </cfRule>
    <cfRule type="expression" dxfId="2295" priority="62963">
      <formula>$B812="Arribado"</formula>
    </cfRule>
  </conditionalFormatting>
  <conditionalFormatting sqref="L813:L826">
    <cfRule type="expression" dxfId="2296" priority="62882">
      <formula>$B813="Solicitado"</formula>
    </cfRule>
    <cfRule type="expression" dxfId="2" priority="62881">
      <formula>$B813="Confirmado"</formula>
    </cfRule>
    <cfRule type="expression" dxfId="2298" priority="62880">
      <formula>$B813="Cancelado"</formula>
    </cfRule>
    <cfRule type="expression" dxfId="2301" priority="62877">
      <formula>$B813="Descargado"</formula>
    </cfRule>
    <cfRule type="expression" dxfId="2299" priority="62879">
      <formula>$B813="Cargado"</formula>
    </cfRule>
    <cfRule type="expression" dxfId="2302" priority="62876">
      <formula>$B813="Liberado"</formula>
    </cfRule>
    <cfRule type="expression" dxfId="2295" priority="62883">
      <formula>$B813="Arribado"</formula>
    </cfRule>
    <cfRule type="expression" dxfId="2300" priority="62878">
      <formula>$B813="Frontera"</formula>
    </cfRule>
  </conditionalFormatting>
  <conditionalFormatting sqref="L827">
    <cfRule type="expression" dxfId="2298" priority="62816">
      <formula>$B827="Cancelado"</formula>
    </cfRule>
    <cfRule type="expression" dxfId="2295" priority="62819">
      <formula>$B827="Arribado"</formula>
    </cfRule>
    <cfRule type="expression" dxfId="2300" priority="62814">
      <formula>$B827="Frontera"</formula>
    </cfRule>
    <cfRule type="expression" dxfId="2299" priority="62815">
      <formula>$B827="Cargado"</formula>
    </cfRule>
    <cfRule type="expression" dxfId="2" priority="62817">
      <formula>$B827="Confirmado"</formula>
    </cfRule>
    <cfRule type="expression" dxfId="2296" priority="62818">
      <formula>$B827="Solicitado"</formula>
    </cfRule>
    <cfRule type="expression" dxfId="2302" priority="62812">
      <formula>$B827="Liberado"</formula>
    </cfRule>
    <cfRule type="expression" dxfId="2301" priority="62813">
      <formula>$B827="Descargado"</formula>
    </cfRule>
  </conditionalFormatting>
  <conditionalFormatting sqref="L828:L839">
    <cfRule type="expression" dxfId="2299" priority="62775">
      <formula>$B828="Cargado"</formula>
    </cfRule>
    <cfRule type="expression" dxfId="2300" priority="62774">
      <formula>$B828="Frontera"</formula>
    </cfRule>
    <cfRule type="expression" dxfId="2301" priority="62773">
      <formula>$B828="Descargado"</formula>
    </cfRule>
    <cfRule type="expression" dxfId="2302" priority="62772">
      <formula>$B828="Liberado"</formula>
    </cfRule>
    <cfRule type="expression" dxfId="2296" priority="62778">
      <formula>$B828="Solicitado"</formula>
    </cfRule>
    <cfRule type="expression" dxfId="2" priority="62777">
      <formula>$B828="Confirmado"</formula>
    </cfRule>
    <cfRule type="expression" dxfId="2298" priority="62776">
      <formula>$B828="Cancelado"</formula>
    </cfRule>
    <cfRule type="expression" dxfId="2295" priority="62779">
      <formula>$B828="Arribado"</formula>
    </cfRule>
  </conditionalFormatting>
  <conditionalFormatting sqref="L840">
    <cfRule type="expression" dxfId="2299" priority="62735">
      <formula>$B840="Cargado"</formula>
    </cfRule>
    <cfRule type="expression" dxfId="2298" priority="62736">
      <formula>$B840="Cancelado"</formula>
    </cfRule>
    <cfRule type="expression" dxfId="2302" priority="62732">
      <formula>$B840="Liberado"</formula>
    </cfRule>
    <cfRule type="expression" dxfId="2" priority="62737">
      <formula>$B840="Confirmado"</formula>
    </cfRule>
    <cfRule type="expression" dxfId="2300" priority="62734">
      <formula>$B840="Frontera"</formula>
    </cfRule>
    <cfRule type="expression" dxfId="2296" priority="62738">
      <formula>$B840="Solicitado"</formula>
    </cfRule>
    <cfRule type="expression" dxfId="2295" priority="62739">
      <formula>$B840="Arribado"</formula>
    </cfRule>
    <cfRule type="expression" dxfId="2301" priority="62733">
      <formula>$B840="Descargado"</formula>
    </cfRule>
  </conditionalFormatting>
  <conditionalFormatting sqref="L841:L848">
    <cfRule type="expression" dxfId="2301" priority="62693">
      <formula>$B841="Descargado"</formula>
    </cfRule>
    <cfRule type="expression" dxfId="2300" priority="62694">
      <formula>$B841="Frontera"</formula>
    </cfRule>
    <cfRule type="expression" dxfId="2299" priority="62695">
      <formula>$B841="Cargado"</formula>
    </cfRule>
    <cfRule type="expression" dxfId="2298" priority="62696">
      <formula>$B841="Cancelado"</formula>
    </cfRule>
    <cfRule type="expression" dxfId="2" priority="62697">
      <formula>$B841="Confirmado"</formula>
    </cfRule>
    <cfRule type="expression" dxfId="2296" priority="62698">
      <formula>$B841="Solicitado"</formula>
    </cfRule>
    <cfRule type="expression" dxfId="2295" priority="62699">
      <formula>$B841="Arribado"</formula>
    </cfRule>
    <cfRule type="expression" dxfId="2302" priority="62692">
      <formula>$B841="Liberado"</formula>
    </cfRule>
  </conditionalFormatting>
  <conditionalFormatting sqref="L849">
    <cfRule type="expression" dxfId="2302" priority="62652">
      <formula>$B849="Liberado"</formula>
    </cfRule>
    <cfRule type="expression" dxfId="2301" priority="62653">
      <formula>$B849="Descargado"</formula>
    </cfRule>
    <cfRule type="expression" dxfId="2300" priority="62654">
      <formula>$B849="Frontera"</formula>
    </cfRule>
    <cfRule type="expression" dxfId="2298" priority="62656">
      <formula>$B849="Cancelado"</formula>
    </cfRule>
    <cfRule type="expression" dxfId="2295" priority="62659">
      <formula>$B849="Arribado"</formula>
    </cfRule>
    <cfRule type="expression" dxfId="2296" priority="62658">
      <formula>$B849="Solicitado"</formula>
    </cfRule>
    <cfRule type="expression" dxfId="2" priority="62657">
      <formula>$B849="Confirmado"</formula>
    </cfRule>
    <cfRule type="expression" dxfId="2299" priority="62655">
      <formula>$B849="Cargado"</formula>
    </cfRule>
  </conditionalFormatting>
  <conditionalFormatting sqref="L850">
    <cfRule type="expression" dxfId="2295" priority="62619">
      <formula>$B850="Arribado"</formula>
    </cfRule>
    <cfRule type="expression" dxfId="2301" priority="62613">
      <formula>$B850="Descargado"</formula>
    </cfRule>
    <cfRule type="expression" dxfId="2296" priority="62618">
      <formula>$B850="Solicitado"</formula>
    </cfRule>
    <cfRule type="expression" dxfId="2" priority="62617">
      <formula>$B850="Confirmado"</formula>
    </cfRule>
    <cfRule type="expression" dxfId="2298" priority="62616">
      <formula>$B850="Cancelado"</formula>
    </cfRule>
    <cfRule type="expression" dxfId="2299" priority="62615">
      <formula>$B850="Cargado"</formula>
    </cfRule>
    <cfRule type="expression" dxfId="2300" priority="62614">
      <formula>$B850="Frontera"</formula>
    </cfRule>
    <cfRule type="expression" dxfId="2302" priority="62612">
      <formula>$B850="Liberado"</formula>
    </cfRule>
  </conditionalFormatting>
  <conditionalFormatting sqref="L851:L859">
    <cfRule type="expression" dxfId="2296" priority="62578">
      <formula>$B851="Solicitado"</formula>
    </cfRule>
    <cfRule type="expression" dxfId="2302" priority="62572">
      <formula>$B851="Liberado"</formula>
    </cfRule>
    <cfRule type="expression" dxfId="2298" priority="62576">
      <formula>$B851="Cancelado"</formula>
    </cfRule>
    <cfRule type="expression" dxfId="2295" priority="62579">
      <formula>$B851="Arribado"</formula>
    </cfRule>
    <cfRule type="expression" dxfId="2" priority="62577">
      <formula>$B851="Confirmado"</formula>
    </cfRule>
    <cfRule type="expression" dxfId="2299" priority="62575">
      <formula>$B851="Cargado"</formula>
    </cfRule>
    <cfRule type="expression" dxfId="2300" priority="62574">
      <formula>$B851="Frontera"</formula>
    </cfRule>
    <cfRule type="expression" dxfId="2301" priority="62573">
      <formula>$B851="Descargado"</formula>
    </cfRule>
  </conditionalFormatting>
  <conditionalFormatting sqref="L860">
    <cfRule type="expression" dxfId="2298" priority="62536">
      <formula>$B860="Cancelado"</formula>
    </cfRule>
    <cfRule type="expression" dxfId="2301" priority="62533">
      <formula>$B860="Descargado"</formula>
    </cfRule>
    <cfRule type="expression" dxfId="2299" priority="62535">
      <formula>$B860="Cargado"</formula>
    </cfRule>
    <cfRule type="expression" dxfId="2" priority="62537">
      <formula>$B860="Confirmado"</formula>
    </cfRule>
    <cfRule type="expression" dxfId="2295" priority="62539">
      <formula>$B860="Arribado"</formula>
    </cfRule>
    <cfRule type="expression" dxfId="2296" priority="62538">
      <formula>$B860="Solicitado"</formula>
    </cfRule>
    <cfRule type="expression" dxfId="2302" priority="62532">
      <formula>$B860="Liberado"</formula>
    </cfRule>
    <cfRule type="expression" dxfId="2300" priority="62534">
      <formula>$B860="Frontera"</formula>
    </cfRule>
  </conditionalFormatting>
  <conditionalFormatting sqref="L861">
    <cfRule type="expression" dxfId="2299" priority="62495">
      <formula>$B861="Cargado"</formula>
    </cfRule>
    <cfRule type="expression" dxfId="2295" priority="62499">
      <formula>$B861="Arribado"</formula>
    </cfRule>
    <cfRule type="expression" dxfId="2302" priority="62492">
      <formula>$B861="Liberado"</formula>
    </cfRule>
    <cfRule type="expression" dxfId="2296" priority="62498">
      <formula>$B861="Solicitado"</formula>
    </cfRule>
    <cfRule type="expression" dxfId="2" priority="62497">
      <formula>$B861="Confirmado"</formula>
    </cfRule>
    <cfRule type="expression" dxfId="2300" priority="62494">
      <formula>$B861="Frontera"</formula>
    </cfRule>
    <cfRule type="expression" dxfId="2301" priority="62493">
      <formula>$B861="Descargado"</formula>
    </cfRule>
    <cfRule type="expression" dxfId="2298" priority="62496">
      <formula>$B861="Cancelado"</formula>
    </cfRule>
  </conditionalFormatting>
  <conditionalFormatting sqref="L862:L871">
    <cfRule type="expression" dxfId="2" priority="62457">
      <formula>$B862="Confirmado"</formula>
    </cfRule>
    <cfRule type="expression" dxfId="2298" priority="62456">
      <formula>$B862="Cancelado"</formula>
    </cfRule>
    <cfRule type="expression" dxfId="2299" priority="62455">
      <formula>$B862="Cargado"</formula>
    </cfRule>
    <cfRule type="expression" dxfId="2300" priority="62454">
      <formula>$B862="Frontera"</formula>
    </cfRule>
    <cfRule type="expression" dxfId="2302" priority="62452">
      <formula>$B862="Liberado"</formula>
    </cfRule>
    <cfRule type="expression" dxfId="2301" priority="62453">
      <formula>$B862="Descargado"</formula>
    </cfRule>
    <cfRule type="expression" dxfId="2295" priority="62459">
      <formula>$B862="Arribado"</formula>
    </cfRule>
    <cfRule type="expression" dxfId="2296" priority="62458">
      <formula>$B862="Solicitado"</formula>
    </cfRule>
  </conditionalFormatting>
  <conditionalFormatting sqref="L872:L873">
    <cfRule type="expression" dxfId="2299" priority="62415">
      <formula>$B872="Cargado"</formula>
    </cfRule>
    <cfRule type="expression" dxfId="2302" priority="62412">
      <formula>$B872="Liberado"</formula>
    </cfRule>
    <cfRule type="expression" dxfId="2301" priority="62413">
      <formula>$B872="Descargado"</formula>
    </cfRule>
    <cfRule type="expression" dxfId="2300" priority="62414">
      <formula>$B872="Frontera"</formula>
    </cfRule>
    <cfRule type="expression" dxfId="2298" priority="62416">
      <formula>$B872="Cancelado"</formula>
    </cfRule>
    <cfRule type="expression" dxfId="2" priority="62417">
      <formula>$B872="Confirmado"</formula>
    </cfRule>
    <cfRule type="expression" dxfId="2296" priority="62418">
      <formula>$B872="Solicitado"</formula>
    </cfRule>
    <cfRule type="expression" dxfId="2295" priority="62419">
      <formula>$B872="Arribado"</formula>
    </cfRule>
  </conditionalFormatting>
  <conditionalFormatting sqref="L874">
    <cfRule type="expression" dxfId="2301" priority="62373">
      <formula>$B874="Descargado"</formula>
    </cfRule>
    <cfRule type="expression" dxfId="2295" priority="62379">
      <formula>$B874="Arribado"</formula>
    </cfRule>
    <cfRule type="expression" dxfId="2296" priority="62378">
      <formula>$B874="Solicitado"</formula>
    </cfRule>
    <cfRule type="expression" dxfId="2302" priority="62372">
      <formula>$B874="Liberado"</formula>
    </cfRule>
    <cfRule type="expression" dxfId="2" priority="62377">
      <formula>$B874="Confirmado"</formula>
    </cfRule>
    <cfRule type="expression" dxfId="2298" priority="62376">
      <formula>$B874="Cancelado"</formula>
    </cfRule>
    <cfRule type="expression" dxfId="2300" priority="62374">
      <formula>$B874="Frontera"</formula>
    </cfRule>
    <cfRule type="expression" dxfId="2299" priority="62375">
      <formula>$B874="Cargado"</formula>
    </cfRule>
  </conditionalFormatting>
  <conditionalFormatting sqref="L875">
    <cfRule type="expression" dxfId="2" priority="62337">
      <formula>$B875="Confirmado"</formula>
    </cfRule>
    <cfRule type="expression" dxfId="2295" priority="62339">
      <formula>$B875="Arribado"</formula>
    </cfRule>
    <cfRule type="expression" dxfId="2296" priority="62338">
      <formula>$B875="Solicitado"</formula>
    </cfRule>
    <cfRule type="expression" dxfId="2302" priority="62332">
      <formula>$B875="Liberado"</formula>
    </cfRule>
    <cfRule type="expression" dxfId="2301" priority="62333">
      <formula>$B875="Descargado"</formula>
    </cfRule>
    <cfRule type="expression" dxfId="2298" priority="62336">
      <formula>$B875="Cancelado"</formula>
    </cfRule>
    <cfRule type="expression" dxfId="2300" priority="62334">
      <formula>$B875="Frontera"</formula>
    </cfRule>
    <cfRule type="expression" dxfId="2299" priority="62335">
      <formula>$B875="Cargado"</formula>
    </cfRule>
  </conditionalFormatting>
  <conditionalFormatting sqref="L876 L878:L892">
    <cfRule type="expression" dxfId="2302" priority="62292">
      <formula>$B876="Liberado"</formula>
    </cfRule>
    <cfRule type="expression" dxfId="2301" priority="62293">
      <formula>$B876="Descargado"</formula>
    </cfRule>
    <cfRule type="expression" dxfId="2300" priority="62294">
      <formula>$B876="Frontera"</formula>
    </cfRule>
    <cfRule type="expression" dxfId="2299" priority="62295">
      <formula>$B876="Cargado"</formula>
    </cfRule>
    <cfRule type="expression" dxfId="2298" priority="62296">
      <formula>$B876="Cancelado"</formula>
    </cfRule>
    <cfRule type="expression" dxfId="2" priority="62297">
      <formula>$B876="Confirmado"</formula>
    </cfRule>
    <cfRule type="expression" dxfId="2296" priority="62298">
      <formula>$B876="Solicitado"</formula>
    </cfRule>
    <cfRule type="expression" dxfId="2295" priority="62299">
      <formula>$B876="Arribado"</formula>
    </cfRule>
  </conditionalFormatting>
  <conditionalFormatting sqref="L877">
    <cfRule type="expression" dxfId="2" priority="62257">
      <formula>$B877="Confirmado"</formula>
    </cfRule>
    <cfRule type="expression" dxfId="2295" priority="62259">
      <formula>$B877="Arribado"</formula>
    </cfRule>
    <cfRule type="expression" dxfId="2301" priority="62253">
      <formula>$B877="Descargado"</formula>
    </cfRule>
    <cfRule type="expression" dxfId="2302" priority="62252">
      <formula>$B877="Liberado"</formula>
    </cfRule>
    <cfRule type="expression" dxfId="2296" priority="62258">
      <formula>$B877="Solicitado"</formula>
    </cfRule>
    <cfRule type="expression" dxfId="2300" priority="62254">
      <formula>$B877="Frontera"</formula>
    </cfRule>
    <cfRule type="expression" dxfId="2299" priority="62255">
      <formula>$B877="Cargado"</formula>
    </cfRule>
    <cfRule type="expression" dxfId="2298" priority="62256">
      <formula>$B877="Cancelado"</formula>
    </cfRule>
  </conditionalFormatting>
  <conditionalFormatting sqref="L893 L902:L905 L895:L900">
    <cfRule type="expression" dxfId="2295" priority="62179">
      <formula>$B893="Arribado"</formula>
    </cfRule>
    <cfRule type="expression" dxfId="2296" priority="62178">
      <formula>$B893="Solicitado"</formula>
    </cfRule>
    <cfRule type="expression" dxfId="2" priority="62177">
      <formula>$B893="Confirmado"</formula>
    </cfRule>
    <cfRule type="expression" dxfId="2302" priority="62172">
      <formula>$B893="Liberado"</formula>
    </cfRule>
    <cfRule type="expression" dxfId="2299" priority="62175">
      <formula>$B893="Cargado"</formula>
    </cfRule>
    <cfRule type="expression" dxfId="2300" priority="62174">
      <formula>$B893="Frontera"</formula>
    </cfRule>
    <cfRule type="expression" dxfId="2301" priority="62173">
      <formula>$B893="Descargado"</formula>
    </cfRule>
    <cfRule type="expression" dxfId="2298" priority="62176">
      <formula>$B893="Cancelado"</formula>
    </cfRule>
  </conditionalFormatting>
  <conditionalFormatting sqref="L894">
    <cfRule type="expression" dxfId="2302" priority="62132">
      <formula>$B894="Liberado"</formula>
    </cfRule>
    <cfRule type="expression" dxfId="2295" priority="62139">
      <formula>$B894="Arribado"</formula>
    </cfRule>
    <cfRule type="expression" dxfId="2299" priority="62135">
      <formula>$B894="Cargado"</formula>
    </cfRule>
    <cfRule type="expression" dxfId="2301" priority="62133">
      <formula>$B894="Descargado"</formula>
    </cfRule>
    <cfRule type="expression" dxfId="2" priority="62137">
      <formula>$B894="Confirmado"</formula>
    </cfRule>
    <cfRule type="expression" dxfId="2300" priority="62134">
      <formula>$B894="Frontera"</formula>
    </cfRule>
    <cfRule type="expression" dxfId="2298" priority="62136">
      <formula>$B894="Cancelado"</formula>
    </cfRule>
    <cfRule type="expression" dxfId="2296" priority="62138">
      <formula>$B894="Solicitado"</formula>
    </cfRule>
  </conditionalFormatting>
  <conditionalFormatting sqref="L901">
    <cfRule type="expression" dxfId="2302" priority="62092">
      <formula>$B901="Liberado"</formula>
    </cfRule>
    <cfRule type="expression" dxfId="2299" priority="62095">
      <formula>$B901="Cargado"</formula>
    </cfRule>
    <cfRule type="expression" dxfId="2298" priority="62096">
      <formula>$B901="Cancelado"</formula>
    </cfRule>
    <cfRule type="expression" dxfId="2" priority="62097">
      <formula>$B901="Confirmado"</formula>
    </cfRule>
    <cfRule type="expression" dxfId="2301" priority="62093">
      <formula>$B901="Descargado"</formula>
    </cfRule>
    <cfRule type="expression" dxfId="2300" priority="62094">
      <formula>$B901="Frontera"</formula>
    </cfRule>
    <cfRule type="expression" dxfId="2295" priority="62099">
      <formula>$B901="Arribado"</formula>
    </cfRule>
    <cfRule type="expression" dxfId="2296" priority="62098">
      <formula>$B901="Solicitado"</formula>
    </cfRule>
  </conditionalFormatting>
  <conditionalFormatting sqref="L906">
    <cfRule type="expression" dxfId="2299" priority="62055">
      <formula>$B906="Cargado"</formula>
    </cfRule>
    <cfRule type="expression" dxfId="2298" priority="62056">
      <formula>$B906="Cancelado"</formula>
    </cfRule>
    <cfRule type="expression" dxfId="2" priority="62057">
      <formula>$B906="Confirmado"</formula>
    </cfRule>
    <cfRule type="expression" dxfId="2296" priority="62058">
      <formula>$B906="Solicitado"</formula>
    </cfRule>
    <cfRule type="expression" dxfId="2301" priority="62053">
      <formula>$B906="Descargado"</formula>
    </cfRule>
    <cfRule type="expression" dxfId="2302" priority="62052">
      <formula>$B906="Liberado"</formula>
    </cfRule>
    <cfRule type="expression" dxfId="2300" priority="62054">
      <formula>$B906="Frontera"</formula>
    </cfRule>
    <cfRule type="expression" dxfId="2295" priority="62059">
      <formula>$B906="Arribado"</formula>
    </cfRule>
  </conditionalFormatting>
  <conditionalFormatting sqref="L907:L912">
    <cfRule type="expression" dxfId="2" priority="62017">
      <formula>$B907="Confirmado"</formula>
    </cfRule>
    <cfRule type="expression" dxfId="2298" priority="62016">
      <formula>$B907="Cancelado"</formula>
    </cfRule>
    <cfRule type="expression" dxfId="2300" priority="62014">
      <formula>$B907="Frontera"</formula>
    </cfRule>
    <cfRule type="expression" dxfId="2301" priority="62013">
      <formula>$B907="Descargado"</formula>
    </cfRule>
    <cfRule type="expression" dxfId="2299" priority="62015">
      <formula>$B907="Cargado"</formula>
    </cfRule>
    <cfRule type="expression" dxfId="2302" priority="62012">
      <formula>$B907="Liberado"</formula>
    </cfRule>
    <cfRule type="expression" dxfId="2295" priority="62019">
      <formula>$B907="Arribado"</formula>
    </cfRule>
    <cfRule type="expression" dxfId="2296" priority="62018">
      <formula>$B907="Solicitado"</formula>
    </cfRule>
  </conditionalFormatting>
  <conditionalFormatting sqref="L913">
    <cfRule type="expression" dxfId="2298" priority="61976">
      <formula>$B913="Cancelado"</formula>
    </cfRule>
    <cfRule type="expression" dxfId="2299" priority="61975">
      <formula>$B913="Cargado"</formula>
    </cfRule>
    <cfRule type="expression" dxfId="2301" priority="61973">
      <formula>$B913="Descargado"</formula>
    </cfRule>
    <cfRule type="expression" dxfId="2302" priority="61972">
      <formula>$B913="Liberado"</formula>
    </cfRule>
    <cfRule type="expression" dxfId="2300" priority="61974">
      <formula>$B913="Frontera"</formula>
    </cfRule>
    <cfRule type="expression" dxfId="2" priority="61977">
      <formula>$B913="Confirmado"</formula>
    </cfRule>
    <cfRule type="expression" dxfId="2296" priority="61978">
      <formula>$B913="Solicitado"</formula>
    </cfRule>
    <cfRule type="expression" dxfId="2295" priority="61979">
      <formula>$B913="Arribado"</formula>
    </cfRule>
  </conditionalFormatting>
  <conditionalFormatting sqref="L914:L919 L937:L940 L943:L944 L946:L949">
    <cfRule type="expression" dxfId="2300" priority="61934">
      <formula>$B914="Frontera"</formula>
    </cfRule>
    <cfRule type="expression" dxfId="2302" priority="61932">
      <formula>$B914="Liberado"</formula>
    </cfRule>
    <cfRule type="expression" dxfId="2299" priority="61935">
      <formula>$B914="Cargado"</formula>
    </cfRule>
    <cfRule type="expression" dxfId="2298" priority="61936">
      <formula>$B914="Cancelado"</formula>
    </cfRule>
    <cfRule type="expression" dxfId="2" priority="61937">
      <formula>$B914="Confirmado"</formula>
    </cfRule>
    <cfRule type="expression" dxfId="2296" priority="61938">
      <formula>$B914="Solicitado"</formula>
    </cfRule>
    <cfRule type="expression" dxfId="2295" priority="61939">
      <formula>$B914="Arribado"</formula>
    </cfRule>
    <cfRule type="expression" dxfId="2301" priority="61933">
      <formula>$B914="Descargado"</formula>
    </cfRule>
  </conditionalFormatting>
  <conditionalFormatting sqref="L920">
    <cfRule type="expression" dxfId="2302" priority="61804">
      <formula>$B920="Liberado"</formula>
    </cfRule>
    <cfRule type="expression" dxfId="2" priority="61809">
      <formula>$B920="Confirmado"</formula>
    </cfRule>
    <cfRule type="expression" dxfId="2298" priority="61808">
      <formula>$B920="Cancelado"</formula>
    </cfRule>
    <cfRule type="expression" dxfId="2299" priority="61807">
      <formula>$B920="Cargado"</formula>
    </cfRule>
    <cfRule type="expression" dxfId="2300" priority="61806">
      <formula>$B920="Frontera"</formula>
    </cfRule>
    <cfRule type="expression" dxfId="2301" priority="61805">
      <formula>$B920="Descargado"</formula>
    </cfRule>
    <cfRule type="expression" dxfId="2295" priority="61811">
      <formula>$B920="Arribado"</formula>
    </cfRule>
    <cfRule type="expression" dxfId="2296" priority="61810">
      <formula>$B920="Solicitado"</formula>
    </cfRule>
  </conditionalFormatting>
  <conditionalFormatting sqref="L921">
    <cfRule type="expression" dxfId="2300" priority="61886">
      <formula>$B921="Frontera"</formula>
    </cfRule>
    <cfRule type="expression" dxfId="2298" priority="61888">
      <formula>$B921="Cancelado"</formula>
    </cfRule>
    <cfRule type="expression" dxfId="2299" priority="61887">
      <formula>$B921="Cargado"</formula>
    </cfRule>
    <cfRule type="expression" dxfId="2296" priority="61890">
      <formula>$B921="Solicitado"</formula>
    </cfRule>
    <cfRule type="expression" dxfId="2" priority="61889">
      <formula>$B921="Confirmado"</formula>
    </cfRule>
    <cfRule type="expression" dxfId="2301" priority="61885">
      <formula>$B921="Descargado"</formula>
    </cfRule>
    <cfRule type="expression" dxfId="2302" priority="61884">
      <formula>$B921="Liberado"</formula>
    </cfRule>
    <cfRule type="expression" dxfId="2295" priority="61891">
      <formula>$B921="Arribado"</formula>
    </cfRule>
  </conditionalFormatting>
  <conditionalFormatting sqref="L922">
    <cfRule type="expression" dxfId="2295" priority="61851">
      <formula>$B922="Arribado"</formula>
    </cfRule>
    <cfRule type="expression" dxfId="2299" priority="61847">
      <formula>$B922="Cargado"</formula>
    </cfRule>
    <cfRule type="expression" dxfId="2300" priority="61846">
      <formula>$B922="Frontera"</formula>
    </cfRule>
    <cfRule type="expression" dxfId="2301" priority="61845">
      <formula>$B922="Descargado"</formula>
    </cfRule>
    <cfRule type="expression" dxfId="2302" priority="61844">
      <formula>$B922="Liberado"</formula>
    </cfRule>
    <cfRule type="expression" dxfId="2296" priority="61850">
      <formula>$B922="Solicitado"</formula>
    </cfRule>
    <cfRule type="expression" dxfId="2298" priority="61848">
      <formula>$B922="Cancelado"</formula>
    </cfRule>
    <cfRule type="expression" dxfId="2" priority="61849">
      <formula>$B922="Confirmado"</formula>
    </cfRule>
  </conditionalFormatting>
  <conditionalFormatting sqref="L923:L924 L933:L934">
    <cfRule type="expression" dxfId="2299" priority="61767">
      <formula>$B923="Cargado"</formula>
    </cfRule>
    <cfRule type="expression" dxfId="2296" priority="61770">
      <formula>$B923="Solicitado"</formula>
    </cfRule>
    <cfRule type="expression" dxfId="2" priority="61769">
      <formula>$B923="Confirmado"</formula>
    </cfRule>
    <cfRule type="expression" dxfId="2301" priority="61765">
      <formula>$B923="Descargado"</formula>
    </cfRule>
    <cfRule type="expression" dxfId="2298" priority="61768">
      <formula>$B923="Cancelado"</formula>
    </cfRule>
    <cfRule type="expression" dxfId="2302" priority="61764">
      <formula>$B923="Liberado"</formula>
    </cfRule>
    <cfRule type="expression" dxfId="2300" priority="61766">
      <formula>$B923="Frontera"</formula>
    </cfRule>
    <cfRule type="expression" dxfId="2295" priority="61771">
      <formula>$B923="Arribado"</formula>
    </cfRule>
  </conditionalFormatting>
  <conditionalFormatting sqref="L925:L926">
    <cfRule type="expression" dxfId="2295" priority="61531">
      <formula>$B925="Arribado"</formula>
    </cfRule>
    <cfRule type="expression" dxfId="2300" priority="61486">
      <formula>$B925="Frontera"</formula>
    </cfRule>
    <cfRule type="expression" dxfId="2298" priority="61488">
      <formula>$B925="Cancelado"</formula>
    </cfRule>
    <cfRule type="expression" dxfId="2299" priority="61487">
      <formula>$B925="Cargado"</formula>
    </cfRule>
    <cfRule type="expression" dxfId="2301" priority="61485">
      <formula>$B925="Descargado"</formula>
    </cfRule>
    <cfRule type="expression" dxfId="2302" priority="61484">
      <formula>$B925="Liberado"</formula>
    </cfRule>
    <cfRule type="expression" dxfId="2301" priority="61525">
      <formula>$B925="Descargado"</formula>
    </cfRule>
    <cfRule type="expression" dxfId="2299" priority="61527">
      <formula>$B925="Cargado"</formula>
    </cfRule>
    <cfRule type="expression" dxfId="2302" priority="61524">
      <formula>$B925="Liberado"</formula>
    </cfRule>
    <cfRule type="expression" dxfId="2295" priority="61491">
      <formula>$B925="Arribado"</formula>
    </cfRule>
    <cfRule type="expression" dxfId="2" priority="61529">
      <formula>$B925="Confirmado"</formula>
    </cfRule>
    <cfRule type="expression" dxfId="2298" priority="61528">
      <formula>$B925="Cancelado"</formula>
    </cfRule>
    <cfRule type="expression" dxfId="2296" priority="61490">
      <formula>$B925="Solicitado"</formula>
    </cfRule>
    <cfRule type="expression" dxfId="2" priority="61489">
      <formula>$B925="Confirmado"</formula>
    </cfRule>
    <cfRule type="expression" dxfId="2300" priority="61526">
      <formula>$B925="Frontera"</formula>
    </cfRule>
    <cfRule type="expression" dxfId="2296" priority="61530">
      <formula>$B925="Solicitado"</formula>
    </cfRule>
  </conditionalFormatting>
  <conditionalFormatting sqref="L927">
    <cfRule type="expression" dxfId="2295" priority="61731">
      <formula>$B927="Arribado"</formula>
    </cfRule>
    <cfRule type="expression" dxfId="2300" priority="61726">
      <formula>$B927="Frontera"</formula>
    </cfRule>
    <cfRule type="expression" dxfId="2302" priority="61724">
      <formula>$B927="Liberado"</formula>
    </cfRule>
    <cfRule type="expression" dxfId="2298" priority="61728">
      <formula>$B927="Cancelado"</formula>
    </cfRule>
    <cfRule type="expression" dxfId="2" priority="61729">
      <formula>$B927="Confirmado"</formula>
    </cfRule>
    <cfRule type="expression" dxfId="2296" priority="61730">
      <formula>$B927="Solicitado"</formula>
    </cfRule>
    <cfRule type="expression" dxfId="2299" priority="61727">
      <formula>$B927="Cargado"</formula>
    </cfRule>
    <cfRule type="expression" dxfId="2301" priority="61725">
      <formula>$B927="Descargado"</formula>
    </cfRule>
  </conditionalFormatting>
  <conditionalFormatting sqref="L928">
    <cfRule type="expression" dxfId="2" priority="61609">
      <formula>$B928="Confirmado"</formula>
    </cfRule>
    <cfRule type="expression" dxfId="2298" priority="61608">
      <formula>$B928="Cancelado"</formula>
    </cfRule>
    <cfRule type="expression" dxfId="2299" priority="61607">
      <formula>$B928="Cargado"</formula>
    </cfRule>
    <cfRule type="expression" dxfId="2302" priority="61604">
      <formula>$B928="Liberado"</formula>
    </cfRule>
    <cfRule type="expression" dxfId="2301" priority="61605">
      <formula>$B928="Descargado"</formula>
    </cfRule>
    <cfRule type="expression" dxfId="2300" priority="61606">
      <formula>$B928="Frontera"</formula>
    </cfRule>
    <cfRule type="expression" dxfId="2296" priority="61610">
      <formula>$B928="Solicitado"</formula>
    </cfRule>
    <cfRule type="expression" dxfId="2295" priority="61611">
      <formula>$B928="Arribado"</formula>
    </cfRule>
  </conditionalFormatting>
  <conditionalFormatting sqref="L929">
    <cfRule type="expression" dxfId="2" priority="61649">
      <formula>$B929="Confirmado"</formula>
    </cfRule>
    <cfRule type="expression" dxfId="2296" priority="61650">
      <formula>$B929="Solicitado"</formula>
    </cfRule>
    <cfRule type="expression" dxfId="2298" priority="61648">
      <formula>$B929="Cancelado"</formula>
    </cfRule>
    <cfRule type="expression" dxfId="2302" priority="61644">
      <formula>$B929="Liberado"</formula>
    </cfRule>
    <cfRule type="expression" dxfId="2301" priority="61645">
      <formula>$B929="Descargado"</formula>
    </cfRule>
    <cfRule type="expression" dxfId="2300" priority="61646">
      <formula>$B929="Frontera"</formula>
    </cfRule>
    <cfRule type="expression" dxfId="2299" priority="61647">
      <formula>$B929="Cargado"</formula>
    </cfRule>
    <cfRule type="expression" dxfId="2295" priority="61651">
      <formula>$B929="Arribado"</formula>
    </cfRule>
  </conditionalFormatting>
  <conditionalFormatting sqref="L930:L932">
    <cfRule type="expression" dxfId="2299" priority="61567">
      <formula>$B930="Cargado"</formula>
    </cfRule>
    <cfRule type="expression" dxfId="2300" priority="61566">
      <formula>$B930="Frontera"</formula>
    </cfRule>
    <cfRule type="expression" dxfId="2301" priority="61565">
      <formula>$B930="Descargado"</formula>
    </cfRule>
    <cfRule type="expression" dxfId="2295" priority="61571">
      <formula>$B930="Arribado"</formula>
    </cfRule>
    <cfRule type="expression" dxfId="2296" priority="61570">
      <formula>$B930="Solicitado"</formula>
    </cfRule>
    <cfRule type="expression" dxfId="2298" priority="61568">
      <formula>$B930="Cancelado"</formula>
    </cfRule>
    <cfRule type="expression" dxfId="2302" priority="61564">
      <formula>$B930="Liberado"</formula>
    </cfRule>
    <cfRule type="expression" dxfId="2" priority="61569">
      <formula>$B930="Confirmado"</formula>
    </cfRule>
  </conditionalFormatting>
  <conditionalFormatting sqref="L933:L935 L937:L940 L943:L944 L946:L949">
    <cfRule type="expression" dxfId="2299" priority="61687">
      <formula>$B933="Cargado"</formula>
    </cfRule>
    <cfRule type="expression" dxfId="2301" priority="61685">
      <formula>$B933="Descargado"</formula>
    </cfRule>
    <cfRule type="expression" dxfId="2295" priority="61691">
      <formula>$B933="Arribado"</formula>
    </cfRule>
    <cfRule type="expression" dxfId="2296" priority="61690">
      <formula>$B933="Solicitado"</formula>
    </cfRule>
    <cfRule type="expression" dxfId="2" priority="61689">
      <formula>$B933="Confirmado"</formula>
    </cfRule>
    <cfRule type="expression" dxfId="2300" priority="61686">
      <formula>$B933="Frontera"</formula>
    </cfRule>
    <cfRule type="expression" dxfId="2298" priority="61688">
      <formula>$B933="Cancelado"</formula>
    </cfRule>
    <cfRule type="expression" dxfId="2302" priority="61684">
      <formula>$B933="Liberado"</formula>
    </cfRule>
  </conditionalFormatting>
  <conditionalFormatting sqref="L936">
    <cfRule type="expression" dxfId="2296" priority="61418">
      <formula>$B936="Solicitado"</formula>
    </cfRule>
    <cfRule type="expression" dxfId="2295" priority="61419">
      <formula>$B936="Arribado"</formula>
    </cfRule>
    <cfRule type="expression" dxfId="2302" priority="61412">
      <formula>$B936="Liberado"</formula>
    </cfRule>
    <cfRule type="expression" dxfId="2302" priority="61444">
      <formula>$B936="Liberado"</formula>
    </cfRule>
    <cfRule type="expression" dxfId="2295" priority="61451">
      <formula>$B936="Arribado"</formula>
    </cfRule>
    <cfRule type="expression" dxfId="2296" priority="61450">
      <formula>$B936="Solicitado"</formula>
    </cfRule>
    <cfRule type="expression" dxfId="2" priority="61449">
      <formula>$B936="Confirmado"</formula>
    </cfRule>
    <cfRule type="expression" dxfId="2298" priority="61448">
      <formula>$B936="Cancelado"</formula>
    </cfRule>
    <cfRule type="expression" dxfId="2299" priority="61447">
      <formula>$B936="Cargado"</formula>
    </cfRule>
    <cfRule type="expression" dxfId="2300" priority="61446">
      <formula>$B936="Frontera"</formula>
    </cfRule>
    <cfRule type="expression" dxfId="2301" priority="61445">
      <formula>$B936="Descargado"</formula>
    </cfRule>
    <cfRule type="expression" dxfId="2300" priority="61414">
      <formula>$B936="Frontera"</formula>
    </cfRule>
    <cfRule type="expression" dxfId="2299" priority="61415">
      <formula>$B936="Cargado"</formula>
    </cfRule>
    <cfRule type="expression" dxfId="2298" priority="61416">
      <formula>$B936="Cancelado"</formula>
    </cfRule>
    <cfRule type="expression" dxfId="2" priority="61417">
      <formula>$B936="Confirmado"</formula>
    </cfRule>
    <cfRule type="expression" dxfId="2301" priority="61413">
      <formula>$B936="Descargado"</formula>
    </cfRule>
  </conditionalFormatting>
  <conditionalFormatting sqref="L941">
    <cfRule type="expression" dxfId="2298" priority="61160">
      <formula>$B941="Cancelado"</formula>
    </cfRule>
    <cfRule type="expression" dxfId="2299" priority="61159">
      <formula>$B941="Cargado"</formula>
    </cfRule>
    <cfRule type="expression" dxfId="2300" priority="61158">
      <formula>$B941="Frontera"</formula>
    </cfRule>
    <cfRule type="expression" dxfId="2301" priority="61157">
      <formula>$B941="Descargado"</formula>
    </cfRule>
    <cfRule type="expression" dxfId="2302" priority="61156">
      <formula>$B941="Liberado"</formula>
    </cfRule>
    <cfRule type="expression" dxfId="2295" priority="61131">
      <formula>$B941="Arribado"</formula>
    </cfRule>
    <cfRule type="expression" dxfId="2296" priority="61130">
      <formula>$B941="Solicitado"</formula>
    </cfRule>
    <cfRule type="expression" dxfId="2" priority="61129">
      <formula>$B941="Confirmado"</formula>
    </cfRule>
    <cfRule type="expression" dxfId="2298" priority="61128">
      <formula>$B941="Cancelado"</formula>
    </cfRule>
    <cfRule type="expression" dxfId="2299" priority="61127">
      <formula>$B941="Cargado"</formula>
    </cfRule>
    <cfRule type="expression" dxfId="2301" priority="61125">
      <formula>$B941="Descargado"</formula>
    </cfRule>
    <cfRule type="expression" dxfId="2302" priority="61124">
      <formula>$B941="Liberado"</formula>
    </cfRule>
    <cfRule type="expression" dxfId="2300" priority="61126">
      <formula>$B941="Frontera"</formula>
    </cfRule>
    <cfRule type="expression" dxfId="2295" priority="61163">
      <formula>$B941="Arribado"</formula>
    </cfRule>
    <cfRule type="expression" dxfId="2296" priority="61162">
      <formula>$B941="Solicitado"</formula>
    </cfRule>
    <cfRule type="expression" dxfId="2" priority="61161">
      <formula>$B941="Confirmado"</formula>
    </cfRule>
  </conditionalFormatting>
  <conditionalFormatting sqref="L942">
    <cfRule type="expression" dxfId="2299" priority="61375">
      <formula>$B942="Cargado"</formula>
    </cfRule>
    <cfRule type="expression" dxfId="2298" priority="61344">
      <formula>$B942="Cancelado"</formula>
    </cfRule>
    <cfRule type="expression" dxfId="2296" priority="61378">
      <formula>$B942="Solicitado"</formula>
    </cfRule>
    <cfRule type="expression" dxfId="2" priority="61377">
      <formula>$B942="Confirmado"</formula>
    </cfRule>
    <cfRule type="expression" dxfId="2298" priority="61376">
      <formula>$B942="Cancelado"</formula>
    </cfRule>
    <cfRule type="expression" dxfId="2299" priority="61343">
      <formula>$B942="Cargado"</formula>
    </cfRule>
    <cfRule type="expression" dxfId="2300" priority="61374">
      <formula>$B942="Frontera"</formula>
    </cfRule>
    <cfRule type="expression" dxfId="2301" priority="61373">
      <formula>$B942="Descargado"</formula>
    </cfRule>
    <cfRule type="expression" dxfId="2302" priority="61372">
      <formula>$B942="Liberado"</formula>
    </cfRule>
    <cfRule type="expression" dxfId="2295" priority="61347">
      <formula>$B942="Arribado"</formula>
    </cfRule>
    <cfRule type="expression" dxfId="2" priority="61345">
      <formula>$B942="Confirmado"</formula>
    </cfRule>
    <cfRule type="expression" dxfId="2296" priority="61346">
      <formula>$B942="Solicitado"</formula>
    </cfRule>
    <cfRule type="expression" dxfId="2302" priority="61340">
      <formula>$B942="Liberado"</formula>
    </cfRule>
    <cfRule type="expression" dxfId="2295" priority="61379">
      <formula>$B942="Arribado"</formula>
    </cfRule>
    <cfRule type="expression" dxfId="2301" priority="61341">
      <formula>$B942="Descargado"</formula>
    </cfRule>
    <cfRule type="expression" dxfId="2300" priority="61342">
      <formula>$B942="Frontera"</formula>
    </cfRule>
  </conditionalFormatting>
  <conditionalFormatting sqref="L945">
    <cfRule type="expression" dxfId="2295" priority="60843">
      <formula>$B945="Arribado"</formula>
    </cfRule>
    <cfRule type="expression" dxfId="2296" priority="60842">
      <formula>$B945="Solicitado"</formula>
    </cfRule>
    <cfRule type="expression" dxfId="2" priority="60841">
      <formula>$B945="Confirmado"</formula>
    </cfRule>
    <cfRule type="expression" dxfId="2302" priority="60836">
      <formula>$B945="Liberado"</formula>
    </cfRule>
    <cfRule type="expression" dxfId="2301" priority="60837">
      <formula>$B945="Descargado"</formula>
    </cfRule>
    <cfRule type="expression" dxfId="2295" priority="60875">
      <formula>$B945="Arribado"</formula>
    </cfRule>
    <cfRule type="expression" dxfId="2300" priority="60838">
      <formula>$B945="Frontera"</formula>
    </cfRule>
    <cfRule type="expression" dxfId="2299" priority="60839">
      <formula>$B945="Cargado"</formula>
    </cfRule>
    <cfRule type="expression" dxfId="2298" priority="60872">
      <formula>$B945="Cancelado"</formula>
    </cfRule>
    <cfRule type="expression" dxfId="2299" priority="60871">
      <formula>$B945="Cargado"</formula>
    </cfRule>
    <cfRule type="expression" dxfId="2" priority="60873">
      <formula>$B945="Confirmado"</formula>
    </cfRule>
    <cfRule type="expression" dxfId="2298" priority="60840">
      <formula>$B945="Cancelado"</formula>
    </cfRule>
    <cfRule type="expression" dxfId="2300" priority="60870">
      <formula>$B945="Frontera"</formula>
    </cfRule>
    <cfRule type="expression" dxfId="2301" priority="60869">
      <formula>$B945="Descargado"</formula>
    </cfRule>
    <cfRule type="expression" dxfId="2302" priority="60868">
      <formula>$B945="Liberado"</formula>
    </cfRule>
    <cfRule type="expression" dxfId="2296" priority="60874">
      <formula>$B945="Solicitado"</formula>
    </cfRule>
  </conditionalFormatting>
  <conditionalFormatting sqref="L950">
    <cfRule type="expression" dxfId="2" priority="61305">
      <formula>$B950="Confirmado"</formula>
    </cfRule>
    <cfRule type="expression" dxfId="2299" priority="61271">
      <formula>$B950="Cargado"</formula>
    </cfRule>
    <cfRule type="expression" dxfId="2300" priority="61302">
      <formula>$B950="Frontera"</formula>
    </cfRule>
    <cfRule type="expression" dxfId="2301" priority="61269">
      <formula>$B950="Descargado"</formula>
    </cfRule>
    <cfRule type="expression" dxfId="2300" priority="61270">
      <formula>$B950="Frontera"</formula>
    </cfRule>
    <cfRule type="expression" dxfId="2301" priority="61301">
      <formula>$B950="Descargado"</formula>
    </cfRule>
    <cfRule type="expression" dxfId="2296" priority="61274">
      <formula>$B950="Solicitado"</formula>
    </cfRule>
    <cfRule type="expression" dxfId="2298" priority="61272">
      <formula>$B950="Cancelado"</formula>
    </cfRule>
    <cfRule type="expression" dxfId="2296" priority="61306">
      <formula>$B950="Solicitado"</formula>
    </cfRule>
    <cfRule type="expression" dxfId="2" priority="61273">
      <formula>$B950="Confirmado"</formula>
    </cfRule>
    <cfRule type="expression" dxfId="2295" priority="61307">
      <formula>$B950="Arribado"</formula>
    </cfRule>
    <cfRule type="expression" dxfId="2295" priority="61275">
      <formula>$B950="Arribado"</formula>
    </cfRule>
    <cfRule type="expression" dxfId="2302" priority="61300">
      <formula>$B950="Liberado"</formula>
    </cfRule>
    <cfRule type="expression" dxfId="2302" priority="61268">
      <formula>$B950="Liberado"</formula>
    </cfRule>
    <cfRule type="expression" dxfId="2299" priority="61303">
      <formula>$B950="Cargado"</formula>
    </cfRule>
    <cfRule type="expression" dxfId="2298" priority="61304">
      <formula>$B950="Cancelado"</formula>
    </cfRule>
  </conditionalFormatting>
  <conditionalFormatting sqref="L951:L955">
    <cfRule type="expression" dxfId="2295" priority="61235">
      <formula>$B951="Arribado"</formula>
    </cfRule>
    <cfRule type="expression" dxfId="2296" priority="61234">
      <formula>$B951="Solicitado"</formula>
    </cfRule>
    <cfRule type="expression" dxfId="2" priority="61233">
      <formula>$B951="Confirmado"</formula>
    </cfRule>
    <cfRule type="expression" dxfId="2298" priority="61232">
      <formula>$B951="Cancelado"</formula>
    </cfRule>
    <cfRule type="expression" dxfId="2299" priority="61231">
      <formula>$B951="Cargado"</formula>
    </cfRule>
    <cfRule type="expression" dxfId="2302" priority="61228">
      <formula>$B951="Liberado"</formula>
    </cfRule>
    <cfRule type="expression" dxfId="2299" priority="61199">
      <formula>$B951="Cargado"</formula>
    </cfRule>
    <cfRule type="expression" dxfId="2298" priority="61200">
      <formula>$B951="Cancelado"</formula>
    </cfRule>
    <cfRule type="expression" dxfId="2301" priority="61229">
      <formula>$B951="Descargado"</formula>
    </cfRule>
    <cfRule type="expression" dxfId="2300" priority="61198">
      <formula>$B951="Frontera"</formula>
    </cfRule>
    <cfRule type="expression" dxfId="2" priority="61201">
      <formula>$B951="Confirmado"</formula>
    </cfRule>
    <cfRule type="expression" dxfId="2302" priority="61196">
      <formula>$B951="Liberado"</formula>
    </cfRule>
    <cfRule type="expression" dxfId="2301" priority="61197">
      <formula>$B951="Descargado"</formula>
    </cfRule>
    <cfRule type="expression" dxfId="2300" priority="61230">
      <formula>$B951="Frontera"</formula>
    </cfRule>
    <cfRule type="expression" dxfId="2295" priority="61203">
      <formula>$B951="Arribado"</formula>
    </cfRule>
    <cfRule type="expression" dxfId="2296" priority="61202">
      <formula>$B951="Solicitado"</formula>
    </cfRule>
  </conditionalFormatting>
  <conditionalFormatting sqref="L956:L963 L965">
    <cfRule type="expression" dxfId="2298" priority="60984">
      <formula>$B956="Cancelado"</formula>
    </cfRule>
    <cfRule type="expression" dxfId="2299" priority="60983">
      <formula>$B956="Cargado"</formula>
    </cfRule>
    <cfRule type="expression" dxfId="2300" priority="60982">
      <formula>$B956="Frontera"</formula>
    </cfRule>
    <cfRule type="expression" dxfId="2295" priority="61019">
      <formula>$B956="Arribado"</formula>
    </cfRule>
    <cfRule type="expression" dxfId="2296" priority="61018">
      <formula>$B956="Solicitado"</formula>
    </cfRule>
    <cfRule type="expression" dxfId="2" priority="61017">
      <formula>$B956="Confirmado"</formula>
    </cfRule>
    <cfRule type="expression" dxfId="2" priority="60985">
      <formula>$B956="Confirmado"</formula>
    </cfRule>
    <cfRule type="expression" dxfId="2298" priority="61016">
      <formula>$B956="Cancelado"</formula>
    </cfRule>
    <cfRule type="expression" dxfId="2299" priority="61015">
      <formula>$B956="Cargado"</formula>
    </cfRule>
    <cfRule type="expression" dxfId="2295" priority="60987">
      <formula>$B956="Arribado"</formula>
    </cfRule>
    <cfRule type="expression" dxfId="2302" priority="61012">
      <formula>$B956="Liberado"</formula>
    </cfRule>
    <cfRule type="expression" dxfId="2296" priority="60986">
      <formula>$B956="Solicitado"</formula>
    </cfRule>
    <cfRule type="expression" dxfId="2300" priority="61014">
      <formula>$B956="Frontera"</formula>
    </cfRule>
    <cfRule type="expression" dxfId="2302" priority="60980">
      <formula>$B956="Liberado"</formula>
    </cfRule>
    <cfRule type="expression" dxfId="2301" priority="60981">
      <formula>$B956="Descargado"</formula>
    </cfRule>
    <cfRule type="expression" dxfId="2301" priority="61013">
      <formula>$B956="Descargado"</formula>
    </cfRule>
  </conditionalFormatting>
  <conditionalFormatting sqref="L964">
    <cfRule type="expression" dxfId="2301" priority="60941">
      <formula>$B964="Descargado"</formula>
    </cfRule>
    <cfRule type="expression" dxfId="2302" priority="60940">
      <formula>$B964="Liberado"</formula>
    </cfRule>
    <cfRule type="expression" dxfId="2295" priority="60915">
      <formula>$B964="Arribado"</formula>
    </cfRule>
    <cfRule type="expression" dxfId="2296" priority="60914">
      <formula>$B964="Solicitado"</formula>
    </cfRule>
    <cfRule type="expression" dxfId="2" priority="60913">
      <formula>$B964="Confirmado"</formula>
    </cfRule>
    <cfRule type="expression" dxfId="2302" priority="60908">
      <formula>$B964="Liberado"</formula>
    </cfRule>
    <cfRule type="expression" dxfId="2300" priority="60910">
      <formula>$B964="Frontera"</formula>
    </cfRule>
    <cfRule type="expression" dxfId="2298" priority="60912">
      <formula>$B964="Cancelado"</formula>
    </cfRule>
    <cfRule type="expression" dxfId="2299" priority="60911">
      <formula>$B964="Cargado"</formula>
    </cfRule>
    <cfRule type="expression" dxfId="2301" priority="60909">
      <formula>$B964="Descargado"</formula>
    </cfRule>
    <cfRule type="expression" dxfId="2295" priority="60947">
      <formula>$B964="Arribado"</formula>
    </cfRule>
    <cfRule type="expression" dxfId="2296" priority="60946">
      <formula>$B964="Solicitado"</formula>
    </cfRule>
    <cfRule type="expression" dxfId="2" priority="60945">
      <formula>$B964="Confirmado"</formula>
    </cfRule>
    <cfRule type="expression" dxfId="2298" priority="60944">
      <formula>$B964="Cancelado"</formula>
    </cfRule>
    <cfRule type="expression" dxfId="2299" priority="60943">
      <formula>$B964="Cargado"</formula>
    </cfRule>
    <cfRule type="expression" dxfId="2300" priority="60942">
      <formula>$B964="Frontera"</formula>
    </cfRule>
  </conditionalFormatting>
  <conditionalFormatting sqref="L966:L967">
    <cfRule type="expression" dxfId="2295" priority="60771">
      <formula>$B966="Arribado"</formula>
    </cfRule>
    <cfRule type="expression" dxfId="2301" priority="60765">
      <formula>$B966="Descargado"</formula>
    </cfRule>
    <cfRule type="expression" dxfId="2302" priority="60764">
      <formula>$B966="Liberado"</formula>
    </cfRule>
    <cfRule type="expression" dxfId="2300" priority="60766">
      <formula>$B966="Frontera"</formula>
    </cfRule>
    <cfRule type="expression" dxfId="2" priority="60769">
      <formula>$B966="Confirmado"</formula>
    </cfRule>
    <cfRule type="expression" dxfId="2296" priority="60770">
      <formula>$B966="Solicitado"</formula>
    </cfRule>
    <cfRule type="expression" dxfId="2295" priority="60803">
      <formula>$B966="Arribado"</formula>
    </cfRule>
    <cfRule type="expression" dxfId="2296" priority="60802">
      <formula>$B966="Solicitado"</formula>
    </cfRule>
    <cfRule type="expression" dxfId="2299" priority="60767">
      <formula>$B966="Cargado"</formula>
    </cfRule>
    <cfRule type="expression" dxfId="2300" priority="60798">
      <formula>$B966="Frontera"</formula>
    </cfRule>
    <cfRule type="expression" dxfId="2" priority="60801">
      <formula>$B966="Confirmado"</formula>
    </cfRule>
    <cfRule type="expression" dxfId="2299" priority="60799">
      <formula>$B966="Cargado"</formula>
    </cfRule>
    <cfRule type="expression" dxfId="2298" priority="60768">
      <formula>$B966="Cancelado"</formula>
    </cfRule>
    <cfRule type="expression" dxfId="2298" priority="60800">
      <formula>$B966="Cancelado"</formula>
    </cfRule>
    <cfRule type="expression" dxfId="2301" priority="60797">
      <formula>$B966="Descargado"</formula>
    </cfRule>
    <cfRule type="expression" dxfId="2302" priority="60796">
      <formula>$B966="Liberado"</formula>
    </cfRule>
  </conditionalFormatting>
  <conditionalFormatting sqref="L968">
    <cfRule type="expression" dxfId="2" priority="60553">
      <formula>$B968="Confirmado"</formula>
    </cfRule>
    <cfRule type="expression" dxfId="2298" priority="60552">
      <formula>$B968="Cancelado"</formula>
    </cfRule>
    <cfRule type="expression" dxfId="2299" priority="60551">
      <formula>$B968="Cargado"</formula>
    </cfRule>
    <cfRule type="expression" dxfId="2302" priority="60580">
      <formula>$B968="Liberado"</formula>
    </cfRule>
    <cfRule type="expression" dxfId="2301" priority="60549">
      <formula>$B968="Descargado"</formula>
    </cfRule>
    <cfRule type="expression" dxfId="2302" priority="60548">
      <formula>$B968="Liberado"</formula>
    </cfRule>
    <cfRule type="expression" dxfId="2" priority="60585">
      <formula>$B968="Confirmado"</formula>
    </cfRule>
    <cfRule type="expression" dxfId="2300" priority="60550">
      <formula>$B968="Frontera"</formula>
    </cfRule>
    <cfRule type="expression" dxfId="2300" priority="60582">
      <formula>$B968="Frontera"</formula>
    </cfRule>
    <cfRule type="expression" dxfId="2301" priority="60581">
      <formula>$B968="Descargado"</formula>
    </cfRule>
    <cfRule type="expression" dxfId="2295" priority="60555">
      <formula>$B968="Arribado"</formula>
    </cfRule>
    <cfRule type="expression" dxfId="2296" priority="60554">
      <formula>$B968="Solicitado"</formula>
    </cfRule>
    <cfRule type="expression" dxfId="2298" priority="60584">
      <formula>$B968="Cancelado"</formula>
    </cfRule>
    <cfRule type="expression" dxfId="2295" priority="60587">
      <formula>$B968="Arribado"</formula>
    </cfRule>
    <cfRule type="expression" dxfId="2296" priority="60586">
      <formula>$B968="Solicitado"</formula>
    </cfRule>
    <cfRule type="expression" dxfId="2299" priority="60583">
      <formula>$B968="Cargado"</formula>
    </cfRule>
  </conditionalFormatting>
  <conditionalFormatting sqref="L969">
    <cfRule type="expression" dxfId="2302" priority="60652">
      <formula>$B969="Liberado"</formula>
    </cfRule>
    <cfRule type="expression" dxfId="2298" priority="60624">
      <formula>$B969="Cancelado"</formula>
    </cfRule>
    <cfRule type="expression" dxfId="2295" priority="60627">
      <formula>$B969="Arribado"</formula>
    </cfRule>
    <cfRule type="expression" dxfId="2296" priority="60626">
      <formula>$B969="Solicitado"</formula>
    </cfRule>
    <cfRule type="expression" dxfId="2" priority="60625">
      <formula>$B969="Confirmado"</formula>
    </cfRule>
    <cfRule type="expression" dxfId="2299" priority="60655">
      <formula>$B969="Cargado"</formula>
    </cfRule>
    <cfRule type="expression" dxfId="2302" priority="60620">
      <formula>$B969="Liberado"</formula>
    </cfRule>
    <cfRule type="expression" dxfId="2301" priority="60653">
      <formula>$B969="Descargado"</formula>
    </cfRule>
    <cfRule type="expression" dxfId="2295" priority="60659">
      <formula>$B969="Arribado"</formula>
    </cfRule>
    <cfRule type="expression" dxfId="2300" priority="60654">
      <formula>$B969="Frontera"</formula>
    </cfRule>
    <cfRule type="expression" dxfId="2" priority="60657">
      <formula>$B969="Confirmado"</formula>
    </cfRule>
    <cfRule type="expression" dxfId="2298" priority="60656">
      <formula>$B969="Cancelado"</formula>
    </cfRule>
    <cfRule type="expression" dxfId="2301" priority="60621">
      <formula>$B969="Descargado"</formula>
    </cfRule>
    <cfRule type="expression" dxfId="2300" priority="60622">
      <formula>$B969="Frontera"</formula>
    </cfRule>
    <cfRule type="expression" dxfId="2299" priority="60623">
      <formula>$B969="Cargado"</formula>
    </cfRule>
    <cfRule type="expression" dxfId="2296" priority="60658">
      <formula>$B969="Solicitado"</formula>
    </cfRule>
  </conditionalFormatting>
  <conditionalFormatting sqref="L970">
    <cfRule type="expression" dxfId="2302" priority="60724">
      <formula>$B970="Liberado"</formula>
    </cfRule>
    <cfRule type="expression" dxfId="2300" priority="60726">
      <formula>$B970="Frontera"</formula>
    </cfRule>
    <cfRule type="expression" dxfId="2299" priority="60727">
      <formula>$B970="Cargado"</formula>
    </cfRule>
    <cfRule type="expression" dxfId="2298" priority="60728">
      <formula>$B970="Cancelado"</formula>
    </cfRule>
    <cfRule type="expression" dxfId="2300" priority="60694">
      <formula>$B970="Frontera"</formula>
    </cfRule>
    <cfRule type="expression" dxfId="2296" priority="60730">
      <formula>$B970="Solicitado"</formula>
    </cfRule>
    <cfRule type="expression" dxfId="2301" priority="60693">
      <formula>$B970="Descargado"</formula>
    </cfRule>
    <cfRule type="expression" dxfId="2302" priority="60692">
      <formula>$B970="Liberado"</formula>
    </cfRule>
    <cfRule type="expression" dxfId="2298" priority="60696">
      <formula>$B970="Cancelado"</formula>
    </cfRule>
    <cfRule type="expression" dxfId="2295" priority="60731">
      <formula>$B970="Arribado"</formula>
    </cfRule>
    <cfRule type="expression" dxfId="2" priority="60729">
      <formula>$B970="Confirmado"</formula>
    </cfRule>
    <cfRule type="expression" dxfId="2296" priority="60698">
      <formula>$B970="Solicitado"</formula>
    </cfRule>
    <cfRule type="expression" dxfId="2301" priority="60725">
      <formula>$B970="Descargado"</formula>
    </cfRule>
    <cfRule type="expression" dxfId="2299" priority="60695">
      <formula>$B970="Cargado"</formula>
    </cfRule>
    <cfRule type="expression" dxfId="2" priority="60697">
      <formula>$B970="Confirmado"</formula>
    </cfRule>
    <cfRule type="expression" dxfId="2295" priority="60699">
      <formula>$B970="Arribado"</formula>
    </cfRule>
  </conditionalFormatting>
  <conditionalFormatting sqref="L971">
    <cfRule type="expression" dxfId="2" priority="60481">
      <formula>$B971="Confirmado"</formula>
    </cfRule>
    <cfRule type="expression" dxfId="2300" priority="60510">
      <formula>$B971="Frontera"</formula>
    </cfRule>
    <cfRule type="expression" dxfId="2296" priority="60482">
      <formula>$B971="Solicitado"</formula>
    </cfRule>
    <cfRule type="expression" dxfId="2295" priority="60483">
      <formula>$B971="Arribado"</formula>
    </cfRule>
    <cfRule type="expression" dxfId="2298" priority="60480">
      <formula>$B971="Cancelado"</formula>
    </cfRule>
    <cfRule type="expression" dxfId="2302" priority="60508">
      <formula>$B971="Liberado"</formula>
    </cfRule>
    <cfRule type="expression" dxfId="2301" priority="60509">
      <formula>$B971="Descargado"</formula>
    </cfRule>
    <cfRule type="expression" dxfId="2299" priority="60511">
      <formula>$B971="Cargado"</formula>
    </cfRule>
    <cfRule type="expression" dxfId="2298" priority="60512">
      <formula>$B971="Cancelado"</formula>
    </cfRule>
    <cfRule type="expression" dxfId="2299" priority="60479">
      <formula>$B971="Cargado"</formula>
    </cfRule>
    <cfRule type="expression" dxfId="2300" priority="60478">
      <formula>$B971="Frontera"</formula>
    </cfRule>
    <cfRule type="expression" dxfId="2296" priority="60514">
      <formula>$B971="Solicitado"</formula>
    </cfRule>
    <cfRule type="expression" dxfId="2295" priority="60515">
      <formula>$B971="Arribado"</formula>
    </cfRule>
    <cfRule type="expression" dxfId="2301" priority="60477">
      <formula>$B971="Descargado"</formula>
    </cfRule>
    <cfRule type="expression" dxfId="2302" priority="60476">
      <formula>$B971="Liberado"</formula>
    </cfRule>
    <cfRule type="expression" dxfId="2" priority="60513">
      <formula>$B971="Confirmado"</formula>
    </cfRule>
  </conditionalFormatting>
  <conditionalFormatting sqref="L972:L973 L976">
    <cfRule type="expression" dxfId="2301" priority="60437">
      <formula>$B972="Descargado"</formula>
    </cfRule>
    <cfRule type="expression" dxfId="2302" priority="60436">
      <formula>$B972="Liberado"</formula>
    </cfRule>
    <cfRule type="expression" dxfId="2295" priority="60411">
      <formula>$B972="Arribado"</formula>
    </cfRule>
    <cfRule type="expression" dxfId="2296" priority="60410">
      <formula>$B972="Solicitado"</formula>
    </cfRule>
    <cfRule type="expression" dxfId="2296" priority="60442">
      <formula>$B972="Solicitado"</formula>
    </cfRule>
    <cfRule type="expression" dxfId="2300" priority="60438">
      <formula>$B972="Frontera"</formula>
    </cfRule>
    <cfRule type="expression" dxfId="2295" priority="60443">
      <formula>$B972="Arribado"</formula>
    </cfRule>
    <cfRule type="expression" dxfId="2" priority="60441">
      <formula>$B972="Confirmado"</formula>
    </cfRule>
    <cfRule type="expression" dxfId="2302" priority="60404">
      <formula>$B972="Liberado"</formula>
    </cfRule>
    <cfRule type="expression" dxfId="2301" priority="60405">
      <formula>$B972="Descargado"</formula>
    </cfRule>
    <cfRule type="expression" dxfId="2300" priority="60406">
      <formula>$B972="Frontera"</formula>
    </cfRule>
    <cfRule type="expression" dxfId="2299" priority="60407">
      <formula>$B972="Cargado"</formula>
    </cfRule>
    <cfRule type="expression" dxfId="2298" priority="60408">
      <formula>$B972="Cancelado"</formula>
    </cfRule>
    <cfRule type="expression" dxfId="2" priority="60409">
      <formula>$B972="Confirmado"</formula>
    </cfRule>
    <cfRule type="expression" dxfId="2298" priority="60440">
      <formula>$B972="Cancelado"</formula>
    </cfRule>
    <cfRule type="expression" dxfId="2299" priority="60439">
      <formula>$B972="Cargado"</formula>
    </cfRule>
  </conditionalFormatting>
  <conditionalFormatting sqref="L974">
    <cfRule type="expression" dxfId="2" priority="59905">
      <formula>$B974="Confirmado"</formula>
    </cfRule>
    <cfRule type="expression" dxfId="2296" priority="59906">
      <formula>$B974="Solicitado"</formula>
    </cfRule>
    <cfRule type="expression" dxfId="2" priority="59873">
      <formula>$B974="Confirmado"</formula>
    </cfRule>
    <cfRule type="expression" dxfId="2298" priority="59872">
      <formula>$B974="Cancelado"</formula>
    </cfRule>
    <cfRule type="expression" dxfId="2299" priority="59871">
      <formula>$B974="Cargado"</formula>
    </cfRule>
    <cfRule type="expression" dxfId="2300" priority="59870">
      <formula>$B974="Frontera"</formula>
    </cfRule>
    <cfRule type="expression" dxfId="2301" priority="59869">
      <formula>$B974="Descargado"</formula>
    </cfRule>
    <cfRule type="expression" dxfId="2302" priority="59868">
      <formula>$B974="Liberado"</formula>
    </cfRule>
    <cfRule type="expression" dxfId="2298" priority="59904">
      <formula>$B974="Cancelado"</formula>
    </cfRule>
    <cfRule type="expression" dxfId="2295" priority="59907">
      <formula>$B974="Arribado"</formula>
    </cfRule>
    <cfRule type="expression" dxfId="2296" priority="59874">
      <formula>$B974="Solicitado"</formula>
    </cfRule>
    <cfRule type="expression" dxfId="2295" priority="59875">
      <formula>$B974="Arribado"</formula>
    </cfRule>
    <cfRule type="expression" dxfId="2302" priority="59900">
      <formula>$B974="Liberado"</formula>
    </cfRule>
    <cfRule type="expression" dxfId="2301" priority="59901">
      <formula>$B974="Descargado"</formula>
    </cfRule>
    <cfRule type="expression" dxfId="2300" priority="59902">
      <formula>$B974="Frontera"</formula>
    </cfRule>
    <cfRule type="expression" dxfId="2299" priority="59903">
      <formula>$B974="Cargado"</formula>
    </cfRule>
  </conditionalFormatting>
  <conditionalFormatting sqref="L975">
    <cfRule type="expression" dxfId="2296" priority="59834">
      <formula>$B975="Solicitado"</formula>
    </cfRule>
    <cfRule type="expression" dxfId="2" priority="59833">
      <formula>$B975="Confirmado"</formula>
    </cfRule>
    <cfRule type="expression" dxfId="2302" priority="59796">
      <formula>$B975="Liberado"</formula>
    </cfRule>
    <cfRule type="expression" dxfId="2301" priority="59797">
      <formula>$B975="Descargado"</formula>
    </cfRule>
    <cfRule type="expression" dxfId="2300" priority="59798">
      <formula>$B975="Frontera"</formula>
    </cfRule>
    <cfRule type="expression" dxfId="2299" priority="59799">
      <formula>$B975="Cargado"</formula>
    </cfRule>
    <cfRule type="expression" dxfId="2298" priority="59800">
      <formula>$B975="Cancelado"</formula>
    </cfRule>
    <cfRule type="expression" dxfId="2295" priority="59835">
      <formula>$B975="Arribado"</formula>
    </cfRule>
    <cfRule type="expression" dxfId="2" priority="59801">
      <formula>$B975="Confirmado"</formula>
    </cfRule>
    <cfRule type="expression" dxfId="2296" priority="59802">
      <formula>$B975="Solicitado"</formula>
    </cfRule>
    <cfRule type="expression" dxfId="2295" priority="59803">
      <formula>$B975="Arribado"</formula>
    </cfRule>
    <cfRule type="expression" dxfId="2302" priority="59828">
      <formula>$B975="Liberado"</formula>
    </cfRule>
    <cfRule type="expression" dxfId="2301" priority="59829">
      <formula>$B975="Descargado"</formula>
    </cfRule>
    <cfRule type="expression" dxfId="2300" priority="59830">
      <formula>$B975="Frontera"</formula>
    </cfRule>
    <cfRule type="expression" dxfId="2299" priority="59831">
      <formula>$B975="Cargado"</formula>
    </cfRule>
    <cfRule type="expression" dxfId="2298" priority="59832">
      <formula>$B975="Cancelado"</formula>
    </cfRule>
  </conditionalFormatting>
  <conditionalFormatting sqref="L977">
    <cfRule type="expression" dxfId="2302" priority="60332">
      <formula>$B977="Liberado"</formula>
    </cfRule>
    <cfRule type="expression" dxfId="2301" priority="60333">
      <formula>$B977="Descargado"</formula>
    </cfRule>
    <cfRule type="expression" dxfId="2300" priority="60334">
      <formula>$B977="Frontera"</formula>
    </cfRule>
    <cfRule type="expression" dxfId="2299" priority="60335">
      <formula>$B977="Cargado"</formula>
    </cfRule>
    <cfRule type="expression" dxfId="2298" priority="60336">
      <formula>$B977="Cancelado"</formula>
    </cfRule>
    <cfRule type="expression" dxfId="2" priority="60337">
      <formula>$B977="Confirmado"</formula>
    </cfRule>
    <cfRule type="expression" dxfId="2302" priority="60364">
      <formula>$B977="Liberado"</formula>
    </cfRule>
    <cfRule type="expression" dxfId="2296" priority="60338">
      <formula>$B977="Solicitado"</formula>
    </cfRule>
    <cfRule type="expression" dxfId="2295" priority="60339">
      <formula>$B977="Arribado"</formula>
    </cfRule>
    <cfRule type="expression" dxfId="2296" priority="60370">
      <formula>$B977="Solicitado"</formula>
    </cfRule>
    <cfRule type="expression" dxfId="2" priority="60369">
      <formula>$B977="Confirmado"</formula>
    </cfRule>
    <cfRule type="expression" dxfId="2298" priority="60368">
      <formula>$B977="Cancelado"</formula>
    </cfRule>
    <cfRule type="expression" dxfId="2295" priority="60371">
      <formula>$B977="Arribado"</formula>
    </cfRule>
    <cfRule type="expression" dxfId="2299" priority="60367">
      <formula>$B977="Cargado"</formula>
    </cfRule>
    <cfRule type="expression" dxfId="2300" priority="60366">
      <formula>$B977="Frontera"</formula>
    </cfRule>
    <cfRule type="expression" dxfId="2301" priority="60365">
      <formula>$B977="Descargado"</formula>
    </cfRule>
  </conditionalFormatting>
  <conditionalFormatting sqref="L978">
    <cfRule type="expression" dxfId="2301" priority="60013">
      <formula>$B978="Descargado"</formula>
    </cfRule>
    <cfRule type="expression" dxfId="2302" priority="60044">
      <formula>$B978="Liberado"</formula>
    </cfRule>
    <cfRule type="expression" dxfId="2295" priority="60019">
      <formula>$B978="Arribado"</formula>
    </cfRule>
    <cfRule type="expression" dxfId="2296" priority="60018">
      <formula>$B978="Solicitado"</formula>
    </cfRule>
    <cfRule type="expression" dxfId="2295" priority="60051">
      <formula>$B978="Arribado"</formula>
    </cfRule>
    <cfRule type="expression" dxfId="2" priority="60017">
      <formula>$B978="Confirmado"</formula>
    </cfRule>
    <cfRule type="expression" dxfId="2298" priority="60016">
      <formula>$B978="Cancelado"</formula>
    </cfRule>
    <cfRule type="expression" dxfId="2299" priority="60015">
      <formula>$B978="Cargado"</formula>
    </cfRule>
    <cfRule type="expression" dxfId="2301" priority="60045">
      <formula>$B978="Descargado"</formula>
    </cfRule>
    <cfRule type="expression" dxfId="2298" priority="60048">
      <formula>$B978="Cancelado"</formula>
    </cfRule>
    <cfRule type="expression" dxfId="2" priority="60049">
      <formula>$B978="Confirmado"</formula>
    </cfRule>
    <cfRule type="expression" dxfId="2300" priority="60046">
      <formula>$B978="Frontera"</formula>
    </cfRule>
    <cfRule type="expression" dxfId="2296" priority="60050">
      <formula>$B978="Solicitado"</formula>
    </cfRule>
    <cfRule type="expression" dxfId="2300" priority="60014">
      <formula>$B978="Frontera"</formula>
    </cfRule>
    <cfRule type="expression" dxfId="2302" priority="60012">
      <formula>$B978="Liberado"</formula>
    </cfRule>
    <cfRule type="expression" dxfId="2299" priority="60047">
      <formula>$B978="Cargado"</formula>
    </cfRule>
  </conditionalFormatting>
  <conditionalFormatting sqref="L979">
    <cfRule type="expression" dxfId="2301" priority="59973">
      <formula>$B979="Descargado"</formula>
    </cfRule>
    <cfRule type="expression" dxfId="2301" priority="59941">
      <formula>$B979="Descargado"</formula>
    </cfRule>
    <cfRule type="expression" dxfId="2298" priority="59976">
      <formula>$B979="Cancelado"</formula>
    </cfRule>
    <cfRule type="expression" dxfId="2300" priority="59942">
      <formula>$B979="Frontera"</formula>
    </cfRule>
    <cfRule type="expression" dxfId="2295" priority="59979">
      <formula>$B979="Arribado"</formula>
    </cfRule>
    <cfRule type="expression" dxfId="2296" priority="59946">
      <formula>$B979="Solicitado"</formula>
    </cfRule>
    <cfRule type="expression" dxfId="2295" priority="59947">
      <formula>$B979="Arribado"</formula>
    </cfRule>
    <cfRule type="expression" dxfId="2302" priority="59972">
      <formula>$B979="Liberado"</formula>
    </cfRule>
    <cfRule type="expression" dxfId="2300" priority="59974">
      <formula>$B979="Frontera"</formula>
    </cfRule>
    <cfRule type="expression" dxfId="2299" priority="59975">
      <formula>$B979="Cargado"</formula>
    </cfRule>
    <cfRule type="expression" dxfId="2" priority="59977">
      <formula>$B979="Confirmado"</formula>
    </cfRule>
    <cfRule type="expression" dxfId="2298" priority="59944">
      <formula>$B979="Cancelado"</formula>
    </cfRule>
    <cfRule type="expression" dxfId="2" priority="59945">
      <formula>$B979="Confirmado"</formula>
    </cfRule>
    <cfRule type="expression" dxfId="2299" priority="59943">
      <formula>$B979="Cargado"</formula>
    </cfRule>
    <cfRule type="expression" dxfId="2302" priority="59940">
      <formula>$B979="Liberado"</formula>
    </cfRule>
    <cfRule type="expression" dxfId="2296" priority="59978">
      <formula>$B979="Solicitado"</formula>
    </cfRule>
  </conditionalFormatting>
  <conditionalFormatting sqref="L980">
    <cfRule type="expression" dxfId="2300" priority="60118">
      <formula>$B980="Frontera"</formula>
    </cfRule>
    <cfRule type="expression" dxfId="2299" priority="60119">
      <formula>$B980="Cargado"</formula>
    </cfRule>
    <cfRule type="expression" dxfId="2298" priority="60120">
      <formula>$B980="Cancelado"</formula>
    </cfRule>
    <cfRule type="expression" dxfId="2" priority="60121">
      <formula>$B980="Confirmado"</formula>
    </cfRule>
    <cfRule type="expression" dxfId="2296" priority="60122">
      <formula>$B980="Solicitado"</formula>
    </cfRule>
    <cfRule type="expression" dxfId="2295" priority="60123">
      <formula>$B980="Arribado"</formula>
    </cfRule>
    <cfRule type="expression" dxfId="2301" priority="60117">
      <formula>$B980="Descargado"</formula>
    </cfRule>
    <cfRule type="expression" dxfId="2302" priority="60084">
      <formula>$B980="Liberado"</formula>
    </cfRule>
    <cfRule type="expression" dxfId="2301" priority="60085">
      <formula>$B980="Descargado"</formula>
    </cfRule>
    <cfRule type="expression" dxfId="2300" priority="60086">
      <formula>$B980="Frontera"</formula>
    </cfRule>
    <cfRule type="expression" dxfId="2299" priority="60087">
      <formula>$B980="Cargado"</formula>
    </cfRule>
    <cfRule type="expression" dxfId="2298" priority="60088">
      <formula>$B980="Cancelado"</formula>
    </cfRule>
    <cfRule type="expression" dxfId="2" priority="60089">
      <formula>$B980="Confirmado"</formula>
    </cfRule>
    <cfRule type="expression" dxfId="2296" priority="60090">
      <formula>$B980="Solicitado"</formula>
    </cfRule>
    <cfRule type="expression" dxfId="2295" priority="60091">
      <formula>$B980="Arribado"</formula>
    </cfRule>
    <cfRule type="expression" dxfId="2302" priority="60116">
      <formula>$B980="Liberado"</formula>
    </cfRule>
  </conditionalFormatting>
  <conditionalFormatting sqref="L981">
    <cfRule type="expression" dxfId="2298" priority="59712">
      <formula>$B981="Cancelado"</formula>
    </cfRule>
    <cfRule type="expression" dxfId="2" priority="59713">
      <formula>$B981="Confirmado"</formula>
    </cfRule>
    <cfRule type="expression" dxfId="2295" priority="59747">
      <formula>$B981="Arribado"</formula>
    </cfRule>
    <cfRule type="expression" dxfId="2298" priority="59744">
      <formula>$B981="Cancelado"</formula>
    </cfRule>
    <cfRule type="expression" dxfId="2301" priority="59709">
      <formula>$B981="Descargado"</formula>
    </cfRule>
    <cfRule type="expression" dxfId="2299" priority="59743">
      <formula>$B981="Cargado"</formula>
    </cfRule>
    <cfRule type="expression" dxfId="2296" priority="59714">
      <formula>$B981="Solicitado"</formula>
    </cfRule>
    <cfRule type="expression" dxfId="2295" priority="59715">
      <formula>$B981="Arribado"</formula>
    </cfRule>
    <cfRule type="expression" dxfId="2302" priority="59740">
      <formula>$B981="Liberado"</formula>
    </cfRule>
    <cfRule type="expression" dxfId="2300" priority="59710">
      <formula>$B981="Frontera"</formula>
    </cfRule>
    <cfRule type="expression" dxfId="2301" priority="59741">
      <formula>$B981="Descargado"</formula>
    </cfRule>
    <cfRule type="expression" dxfId="2300" priority="59742">
      <formula>$B981="Frontera"</formula>
    </cfRule>
    <cfRule type="expression" dxfId="2302" priority="59708">
      <formula>$B981="Liberado"</formula>
    </cfRule>
    <cfRule type="expression" dxfId="2" priority="59745">
      <formula>$B981="Confirmado"</formula>
    </cfRule>
    <cfRule type="expression" dxfId="2296" priority="59746">
      <formula>$B981="Solicitado"</formula>
    </cfRule>
    <cfRule type="expression" dxfId="2299" priority="59711">
      <formula>$B981="Cargado"</formula>
    </cfRule>
  </conditionalFormatting>
  <conditionalFormatting sqref="L982">
    <cfRule type="expression" dxfId="2299" priority="59271">
      <formula>$B982="Cargado"</formula>
    </cfRule>
    <cfRule type="expression" dxfId="2298" priority="59272">
      <formula>$B982="Cancelado"</formula>
    </cfRule>
    <cfRule type="expression" dxfId="2" priority="59273">
      <formula>$B982="Confirmado"</formula>
    </cfRule>
    <cfRule type="expression" dxfId="2296" priority="59274">
      <formula>$B982="Solicitado"</formula>
    </cfRule>
    <cfRule type="expression" dxfId="2295" priority="59275">
      <formula>$B982="Arribado"</formula>
    </cfRule>
    <cfRule type="expression" dxfId="2302" priority="59292">
      <formula>$B982="Liberado"</formula>
    </cfRule>
    <cfRule type="expression" dxfId="2301" priority="59293">
      <formula>$B982="Descargado"</formula>
    </cfRule>
    <cfRule type="expression" dxfId="2300" priority="59294">
      <formula>$B982="Frontera"</formula>
    </cfRule>
    <cfRule type="expression" dxfId="2299" priority="59295">
      <formula>$B982="Cargado"</formula>
    </cfRule>
    <cfRule type="expression" dxfId="2298" priority="59296">
      <formula>$B982="Cancelado"</formula>
    </cfRule>
    <cfRule type="expression" dxfId="2" priority="59297">
      <formula>$B982="Confirmado"</formula>
    </cfRule>
    <cfRule type="expression" dxfId="2296" priority="59298">
      <formula>$B982="Solicitado"</formula>
    </cfRule>
    <cfRule type="expression" dxfId="2295" priority="59299">
      <formula>$B982="Arribado"</formula>
    </cfRule>
    <cfRule type="expression" dxfId="2302" priority="59268">
      <formula>$B982="Liberado"</formula>
    </cfRule>
    <cfRule type="expression" dxfId="2301" priority="59269">
      <formula>$B982="Descargado"</formula>
    </cfRule>
    <cfRule type="expression" dxfId="2300" priority="59270">
      <formula>$B982="Frontera"</formula>
    </cfRule>
  </conditionalFormatting>
  <conditionalFormatting sqref="L983:L987">
    <cfRule type="expression" dxfId="2299" priority="59655">
      <formula>$B983="Cargado"</formula>
    </cfRule>
    <cfRule type="expression" dxfId="2302" priority="59620">
      <formula>$B983="Liberado"</formula>
    </cfRule>
    <cfRule type="expression" dxfId="2301" priority="59621">
      <formula>$B983="Descargado"</formula>
    </cfRule>
    <cfRule type="expression" dxfId="2299" priority="59623">
      <formula>$B983="Cargado"</formula>
    </cfRule>
    <cfRule type="expression" dxfId="2298" priority="59624">
      <formula>$B983="Cancelado"</formula>
    </cfRule>
    <cfRule type="expression" dxfId="2301" priority="59653">
      <formula>$B983="Descargado"</formula>
    </cfRule>
    <cfRule type="expression" dxfId="2" priority="59625">
      <formula>$B983="Confirmado"</formula>
    </cfRule>
    <cfRule type="expression" dxfId="2296" priority="59626">
      <formula>$B983="Solicitado"</formula>
    </cfRule>
    <cfRule type="expression" dxfId="2300" priority="59622">
      <formula>$B983="Frontera"</formula>
    </cfRule>
    <cfRule type="expression" dxfId="2300" priority="59654">
      <formula>$B983="Frontera"</formula>
    </cfRule>
    <cfRule type="expression" dxfId="2295" priority="59659">
      <formula>$B983="Arribado"</formula>
    </cfRule>
    <cfRule type="expression" dxfId="2296" priority="59658">
      <formula>$B983="Solicitado"</formula>
    </cfRule>
    <cfRule type="expression" dxfId="2295" priority="59627">
      <formula>$B983="Arribado"</formula>
    </cfRule>
    <cfRule type="expression" dxfId="2" priority="59657">
      <formula>$B983="Confirmado"</formula>
    </cfRule>
    <cfRule type="expression" dxfId="2298" priority="59656">
      <formula>$B983="Cancelado"</formula>
    </cfRule>
    <cfRule type="expression" dxfId="2302" priority="59652">
      <formula>$B983="Liberado"</formula>
    </cfRule>
  </conditionalFormatting>
  <conditionalFormatting sqref="L988">
    <cfRule type="expression" dxfId="2298" priority="58960">
      <formula>$B988="Cancelado"</formula>
    </cfRule>
    <cfRule type="expression" dxfId="2302" priority="58956">
      <formula>$B988="Liberado"</formula>
    </cfRule>
    <cfRule type="expression" dxfId="2295" priority="58939">
      <formula>$B988="Arribado"</formula>
    </cfRule>
    <cfRule type="expression" dxfId="2296" priority="58938">
      <formula>$B988="Solicitado"</formula>
    </cfRule>
    <cfRule type="expression" dxfId="2" priority="58937">
      <formula>$B988="Confirmado"</formula>
    </cfRule>
    <cfRule type="expression" dxfId="2298" priority="58936">
      <formula>$B988="Cancelado"</formula>
    </cfRule>
    <cfRule type="expression" dxfId="2299" priority="58935">
      <formula>$B988="Cargado"</formula>
    </cfRule>
    <cfRule type="expression" dxfId="2300" priority="58934">
      <formula>$B988="Frontera"</formula>
    </cfRule>
    <cfRule type="expression" dxfId="2301" priority="58933">
      <formula>$B988="Descargado"</formula>
    </cfRule>
    <cfRule type="expression" dxfId="2302" priority="58932">
      <formula>$B988="Liberado"</formula>
    </cfRule>
    <cfRule type="expression" dxfId="2301" priority="58957">
      <formula>$B988="Descargado"</formula>
    </cfRule>
    <cfRule type="expression" dxfId="2295" priority="58963">
      <formula>$B988="Arribado"</formula>
    </cfRule>
    <cfRule type="expression" dxfId="2296" priority="58962">
      <formula>$B988="Solicitado"</formula>
    </cfRule>
    <cfRule type="expression" dxfId="2" priority="58961">
      <formula>$B988="Confirmado"</formula>
    </cfRule>
    <cfRule type="expression" dxfId="2299" priority="58959">
      <formula>$B988="Cargado"</formula>
    </cfRule>
    <cfRule type="expression" dxfId="2300" priority="58958">
      <formula>$B988="Frontera"</formula>
    </cfRule>
  </conditionalFormatting>
  <conditionalFormatting sqref="L989">
    <cfRule type="expression" dxfId="2295" priority="59571">
      <formula>$B989="Arribado"</formula>
    </cfRule>
    <cfRule type="expression" dxfId="2" priority="59569">
      <formula>$B989="Confirmado"</formula>
    </cfRule>
    <cfRule type="expression" dxfId="2298" priority="59568">
      <formula>$B989="Cancelado"</formula>
    </cfRule>
    <cfRule type="expression" dxfId="2299" priority="59567">
      <formula>$B989="Cargado"</formula>
    </cfRule>
    <cfRule type="expression" dxfId="2301" priority="59565">
      <formula>$B989="Descargado"</formula>
    </cfRule>
    <cfRule type="expression" dxfId="2302" priority="59564">
      <formula>$B989="Liberado"</formula>
    </cfRule>
    <cfRule type="expression" dxfId="2295" priority="59539">
      <formula>$B989="Arribado"</formula>
    </cfRule>
    <cfRule type="expression" dxfId="2296" priority="59538">
      <formula>$B989="Solicitado"</formula>
    </cfRule>
    <cfRule type="expression" dxfId="2" priority="59537">
      <formula>$B989="Confirmado"</formula>
    </cfRule>
    <cfRule type="expression" dxfId="2298" priority="59536">
      <formula>$B989="Cancelado"</formula>
    </cfRule>
    <cfRule type="expression" dxfId="2299" priority="59535">
      <formula>$B989="Cargado"</formula>
    </cfRule>
    <cfRule type="expression" dxfId="2300" priority="59566">
      <formula>$B989="Frontera"</formula>
    </cfRule>
    <cfRule type="expression" dxfId="2301" priority="59533">
      <formula>$B989="Descargado"</formula>
    </cfRule>
    <cfRule type="expression" dxfId="2296" priority="59570">
      <formula>$B989="Solicitado"</formula>
    </cfRule>
    <cfRule type="expression" dxfId="2302" priority="59532">
      <formula>$B989="Liberado"</formula>
    </cfRule>
    <cfRule type="expression" dxfId="2300" priority="59534">
      <formula>$B989="Frontera"</formula>
    </cfRule>
  </conditionalFormatting>
  <conditionalFormatting sqref="L990">
    <cfRule type="expression" dxfId="2302" priority="59180">
      <formula>$B990="Liberado"</formula>
    </cfRule>
    <cfRule type="expression" dxfId="2301" priority="59181">
      <formula>$B990="Descargado"</formula>
    </cfRule>
    <cfRule type="expression" dxfId="2300" priority="59182">
      <formula>$B990="Frontera"</formula>
    </cfRule>
    <cfRule type="expression" dxfId="2299" priority="59183">
      <formula>$B990="Cargado"</formula>
    </cfRule>
    <cfRule type="expression" dxfId="2298" priority="59184">
      <formula>$B990="Cancelado"</formula>
    </cfRule>
    <cfRule type="expression" dxfId="2" priority="59185">
      <formula>$B990="Confirmado"</formula>
    </cfRule>
    <cfRule type="expression" dxfId="2296" priority="59186">
      <formula>$B990="Solicitado"</formula>
    </cfRule>
    <cfRule type="expression" dxfId="2301" priority="59205">
      <formula>$B990="Descargado"</formula>
    </cfRule>
    <cfRule type="expression" dxfId="2295" priority="59211">
      <formula>$B990="Arribado"</formula>
    </cfRule>
    <cfRule type="expression" dxfId="2302" priority="59204">
      <formula>$B990="Liberado"</formula>
    </cfRule>
    <cfRule type="expression" dxfId="2295" priority="59187">
      <formula>$B990="Arribado"</formula>
    </cfRule>
    <cfRule type="expression" dxfId="2" priority="59209">
      <formula>$B990="Confirmado"</formula>
    </cfRule>
    <cfRule type="expression" dxfId="2296" priority="59210">
      <formula>$B990="Solicitado"</formula>
    </cfRule>
    <cfRule type="expression" dxfId="2298" priority="59208">
      <formula>$B990="Cancelado"</formula>
    </cfRule>
    <cfRule type="expression" dxfId="2299" priority="59207">
      <formula>$B990="Cargado"</formula>
    </cfRule>
    <cfRule type="expression" dxfId="2300" priority="59206">
      <formula>$B990="Frontera"</formula>
    </cfRule>
  </conditionalFormatting>
  <conditionalFormatting sqref="L991">
    <cfRule type="expression" dxfId="2" priority="59041">
      <formula>$B991="Confirmado"</formula>
    </cfRule>
    <cfRule type="expression" dxfId="2301" priority="59013">
      <formula>$B991="Descargado"</formula>
    </cfRule>
    <cfRule type="expression" dxfId="2300" priority="59014">
      <formula>$B991="Frontera"</formula>
    </cfRule>
    <cfRule type="expression" dxfId="2295" priority="59043">
      <formula>$B991="Arribado"</formula>
    </cfRule>
    <cfRule type="expression" dxfId="2296" priority="59042">
      <formula>$B991="Solicitado"</formula>
    </cfRule>
    <cfRule type="expression" dxfId="2298" priority="59040">
      <formula>$B991="Cancelado"</formula>
    </cfRule>
    <cfRule type="expression" dxfId="2299" priority="59039">
      <formula>$B991="Cargado"</formula>
    </cfRule>
    <cfRule type="expression" dxfId="2300" priority="59038">
      <formula>$B991="Frontera"</formula>
    </cfRule>
    <cfRule type="expression" dxfId="2301" priority="59037">
      <formula>$B991="Descargado"</formula>
    </cfRule>
    <cfRule type="expression" dxfId="2302" priority="59036">
      <formula>$B991="Liberado"</formula>
    </cfRule>
    <cfRule type="expression" dxfId="2295" priority="59019">
      <formula>$B991="Arribado"</formula>
    </cfRule>
    <cfRule type="expression" dxfId="2296" priority="59018">
      <formula>$B991="Solicitado"</formula>
    </cfRule>
    <cfRule type="expression" dxfId="2" priority="59017">
      <formula>$B991="Confirmado"</formula>
    </cfRule>
    <cfRule type="expression" dxfId="2298" priority="59016">
      <formula>$B991="Cancelado"</formula>
    </cfRule>
    <cfRule type="expression" dxfId="2299" priority="59015">
      <formula>$B991="Cargado"</formula>
    </cfRule>
    <cfRule type="expression" dxfId="2302" priority="59012">
      <formula>$B991="Liberado"</formula>
    </cfRule>
  </conditionalFormatting>
  <conditionalFormatting sqref="L992">
    <cfRule type="expression" dxfId="2296" priority="59114">
      <formula>$B992="Solicitado"</formula>
    </cfRule>
    <cfRule type="expression" dxfId="2300" priority="59134">
      <formula>$B992="Frontera"</formula>
    </cfRule>
    <cfRule type="expression" dxfId="2" priority="59137">
      <formula>$B992="Confirmado"</formula>
    </cfRule>
    <cfRule type="expression" dxfId="2299" priority="59135">
      <formula>$B992="Cargado"</formula>
    </cfRule>
    <cfRule type="expression" dxfId="2298" priority="59136">
      <formula>$B992="Cancelado"</formula>
    </cfRule>
    <cfRule type="expression" dxfId="2295" priority="59115">
      <formula>$B992="Arribado"</formula>
    </cfRule>
    <cfRule type="expression" dxfId="2" priority="59113">
      <formula>$B992="Confirmado"</formula>
    </cfRule>
    <cfRule type="expression" dxfId="2298" priority="59112">
      <formula>$B992="Cancelado"</formula>
    </cfRule>
    <cfRule type="expression" dxfId="2299" priority="59111">
      <formula>$B992="Cargado"</formula>
    </cfRule>
    <cfRule type="expression" dxfId="2300" priority="59110">
      <formula>$B992="Frontera"</formula>
    </cfRule>
    <cfRule type="expression" dxfId="2301" priority="59133">
      <formula>$B992="Descargado"</formula>
    </cfRule>
    <cfRule type="expression" dxfId="2296" priority="59138">
      <formula>$B992="Solicitado"</formula>
    </cfRule>
    <cfRule type="expression" dxfId="2295" priority="59139">
      <formula>$B992="Arribado"</formula>
    </cfRule>
    <cfRule type="expression" dxfId="2302" priority="59132">
      <formula>$B992="Liberado"</formula>
    </cfRule>
    <cfRule type="expression" dxfId="2301" priority="59109">
      <formula>$B992="Descargado"</formula>
    </cfRule>
    <cfRule type="expression" dxfId="2302" priority="59108">
      <formula>$B992="Liberado"</formula>
    </cfRule>
  </conditionalFormatting>
  <conditionalFormatting sqref="L993">
    <cfRule type="expression" dxfId="2302" priority="59476">
      <formula>$B993="Liberado"</formula>
    </cfRule>
    <cfRule type="expression" dxfId="2296" priority="59450">
      <formula>$B993="Solicitado"</formula>
    </cfRule>
    <cfRule type="expression" dxfId="2" priority="59449">
      <formula>$B993="Confirmado"</formula>
    </cfRule>
    <cfRule type="expression" dxfId="2298" priority="59448">
      <formula>$B993="Cancelado"</formula>
    </cfRule>
    <cfRule type="expression" dxfId="2299" priority="59447">
      <formula>$B993="Cargado"</formula>
    </cfRule>
    <cfRule type="expression" dxfId="2300" priority="59446">
      <formula>$B993="Frontera"</formula>
    </cfRule>
    <cfRule type="expression" dxfId="2302" priority="59444">
      <formula>$B993="Liberado"</formula>
    </cfRule>
    <cfRule type="expression" dxfId="2301" priority="59445">
      <formula>$B993="Descargado"</formula>
    </cfRule>
    <cfRule type="expression" dxfId="2295" priority="59451">
      <formula>$B993="Arribado"</formula>
    </cfRule>
    <cfRule type="expression" dxfId="2295" priority="59483">
      <formula>$B993="Arribado"</formula>
    </cfRule>
    <cfRule type="expression" dxfId="2296" priority="59482">
      <formula>$B993="Solicitado"</formula>
    </cfRule>
    <cfRule type="expression" dxfId="2" priority="59481">
      <formula>$B993="Confirmado"</formula>
    </cfRule>
    <cfRule type="expression" dxfId="2298" priority="59480">
      <formula>$B993="Cancelado"</formula>
    </cfRule>
    <cfRule type="expression" dxfId="2299" priority="59479">
      <formula>$B993="Cargado"</formula>
    </cfRule>
    <cfRule type="expression" dxfId="2300" priority="59478">
      <formula>$B993="Frontera"</formula>
    </cfRule>
    <cfRule type="expression" dxfId="2301" priority="59477">
      <formula>$B993="Descargado"</formula>
    </cfRule>
  </conditionalFormatting>
  <conditionalFormatting sqref="L994">
    <cfRule type="expression" dxfId="2302" priority="59356">
      <formula>$B994="Liberado"</formula>
    </cfRule>
    <cfRule type="expression" dxfId="2301" priority="59357">
      <formula>$B994="Descargado"</formula>
    </cfRule>
    <cfRule type="expression" dxfId="2300" priority="59358">
      <formula>$B994="Frontera"</formula>
    </cfRule>
    <cfRule type="expression" dxfId="2299" priority="59359">
      <formula>$B994="Cargado"</formula>
    </cfRule>
    <cfRule type="expression" dxfId="2298" priority="59360">
      <formula>$B994="Cancelado"</formula>
    </cfRule>
    <cfRule type="expression" dxfId="2" priority="59361">
      <formula>$B994="Confirmado"</formula>
    </cfRule>
    <cfRule type="expression" dxfId="2296" priority="59362">
      <formula>$B994="Solicitado"</formula>
    </cfRule>
    <cfRule type="expression" dxfId="2295" priority="59363">
      <formula>$B994="Arribado"</formula>
    </cfRule>
    <cfRule type="expression" dxfId="2302" priority="59388">
      <formula>$B994="Liberado"</formula>
    </cfRule>
    <cfRule type="expression" dxfId="2301" priority="59389">
      <formula>$B994="Descargado"</formula>
    </cfRule>
    <cfRule type="expression" dxfId="2295" priority="59395">
      <formula>$B994="Arribado"</formula>
    </cfRule>
    <cfRule type="expression" dxfId="2299" priority="59391">
      <formula>$B994="Cargado"</formula>
    </cfRule>
    <cfRule type="expression" dxfId="2298" priority="59392">
      <formula>$B994="Cancelado"</formula>
    </cfRule>
    <cfRule type="expression" dxfId="2" priority="59393">
      <formula>$B994="Confirmado"</formula>
    </cfRule>
    <cfRule type="expression" dxfId="2296" priority="59394">
      <formula>$B994="Solicitado"</formula>
    </cfRule>
    <cfRule type="expression" dxfId="2300" priority="59390">
      <formula>$B994="Frontera"</formula>
    </cfRule>
  </conditionalFormatting>
  <conditionalFormatting sqref="L995">
    <cfRule type="expression" dxfId="2295" priority="58883">
      <formula>$B995="Arribado"</formula>
    </cfRule>
    <cfRule type="expression" dxfId="2296" priority="58882">
      <formula>$B995="Solicitado"</formula>
    </cfRule>
    <cfRule type="expression" dxfId="2" priority="58881">
      <formula>$B995="Confirmado"</formula>
    </cfRule>
    <cfRule type="expression" dxfId="2298" priority="58880">
      <formula>$B995="Cancelado"</formula>
    </cfRule>
    <cfRule type="expression" dxfId="2300" priority="58878">
      <formula>$B995="Frontera"</formula>
    </cfRule>
    <cfRule type="expression" dxfId="2299" priority="58847">
      <formula>$B995="Cargado"</formula>
    </cfRule>
    <cfRule type="expression" dxfId="2301" priority="58877">
      <formula>$B995="Descargado"</formula>
    </cfRule>
    <cfRule type="expression" dxfId="2302" priority="58876">
      <formula>$B995="Liberado"</formula>
    </cfRule>
    <cfRule type="expression" dxfId="2295" priority="58851">
      <formula>$B995="Arribado"</formula>
    </cfRule>
    <cfRule type="expression" dxfId="2298" priority="58848">
      <formula>$B995="Cancelado"</formula>
    </cfRule>
    <cfRule type="expression" dxfId="2299" priority="58879">
      <formula>$B995="Cargado"</formula>
    </cfRule>
    <cfRule type="expression" dxfId="2296" priority="58850">
      <formula>$B995="Solicitado"</formula>
    </cfRule>
    <cfRule type="expression" dxfId="2" priority="58849">
      <formula>$B995="Confirmado"</formula>
    </cfRule>
    <cfRule type="expression" dxfId="2300" priority="58846">
      <formula>$B995="Frontera"</formula>
    </cfRule>
    <cfRule type="expression" dxfId="2301" priority="58845">
      <formula>$B995="Descargado"</formula>
    </cfRule>
    <cfRule type="expression" dxfId="2302" priority="58844">
      <formula>$B995="Liberado"</formula>
    </cfRule>
  </conditionalFormatting>
  <conditionalFormatting sqref="L996:L1000">
    <cfRule type="expression" dxfId="2298" priority="58760">
      <formula>$B996="Cancelado"</formula>
    </cfRule>
    <cfRule type="expression" dxfId="2302" priority="58756">
      <formula>$B996="Liberado"</formula>
    </cfRule>
    <cfRule type="expression" dxfId="2295" priority="58763">
      <formula>$B996="Arribado"</formula>
    </cfRule>
    <cfRule type="expression" dxfId="2296" priority="58762">
      <formula>$B996="Solicitado"</formula>
    </cfRule>
    <cfRule type="expression" dxfId="2300" priority="58758">
      <formula>$B996="Frontera"</formula>
    </cfRule>
    <cfRule type="expression" dxfId="2302" priority="58788">
      <formula>$B996="Liberado"</formula>
    </cfRule>
    <cfRule type="expression" dxfId="2296" priority="58794">
      <formula>$B996="Solicitado"</formula>
    </cfRule>
    <cfRule type="expression" dxfId="2298" priority="58792">
      <formula>$B996="Cancelado"</formula>
    </cfRule>
    <cfRule type="expression" dxfId="2299" priority="58791">
      <formula>$B996="Cargado"</formula>
    </cfRule>
    <cfRule type="expression" dxfId="2299" priority="58759">
      <formula>$B996="Cargado"</formula>
    </cfRule>
    <cfRule type="expression" dxfId="2295" priority="58795">
      <formula>$B996="Arribado"</formula>
    </cfRule>
    <cfRule type="expression" dxfId="2301" priority="58757">
      <formula>$B996="Descargado"</formula>
    </cfRule>
    <cfRule type="expression" dxfId="2301" priority="58789">
      <formula>$B996="Descargado"</formula>
    </cfRule>
    <cfRule type="expression" dxfId="2" priority="58793">
      <formula>$B996="Confirmado"</formula>
    </cfRule>
    <cfRule type="expression" dxfId="2" priority="58761">
      <formula>$B996="Confirmado"</formula>
    </cfRule>
    <cfRule type="expression" dxfId="2300" priority="58790">
      <formula>$B996="Frontera"</formula>
    </cfRule>
  </conditionalFormatting>
  <conditionalFormatting sqref="L1001">
    <cfRule type="expression" dxfId="2300" priority="58438">
      <formula>$B1001="Frontera"</formula>
    </cfRule>
    <cfRule type="expression" dxfId="2296" priority="58410">
      <formula>$B1001="Solicitado"</formula>
    </cfRule>
    <cfRule type="expression" dxfId="2" priority="58409">
      <formula>$B1001="Confirmado"</formula>
    </cfRule>
    <cfRule type="expression" dxfId="2298" priority="58408">
      <formula>$B1001="Cancelado"</formula>
    </cfRule>
    <cfRule type="expression" dxfId="2295" priority="58411">
      <formula>$B1001="Arribado"</formula>
    </cfRule>
    <cfRule type="expression" dxfId="2299" priority="58407">
      <formula>$B1001="Cargado"</formula>
    </cfRule>
    <cfRule type="expression" dxfId="2300" priority="58406">
      <formula>$B1001="Frontera"</formula>
    </cfRule>
    <cfRule type="expression" dxfId="2301" priority="58405">
      <formula>$B1001="Descargado"</formula>
    </cfRule>
    <cfRule type="expression" dxfId="2302" priority="58404">
      <formula>$B1001="Liberado"</formula>
    </cfRule>
    <cfRule type="expression" dxfId="2" priority="58441">
      <formula>$B1001="Confirmado"</formula>
    </cfRule>
    <cfRule type="expression" dxfId="2301" priority="58437">
      <formula>$B1001="Descargado"</formula>
    </cfRule>
    <cfRule type="expression" dxfId="2302" priority="58436">
      <formula>$B1001="Liberado"</formula>
    </cfRule>
    <cfRule type="expression" dxfId="2299" priority="58439">
      <formula>$B1001="Cargado"</formula>
    </cfRule>
    <cfRule type="expression" dxfId="2295" priority="58443">
      <formula>$B1001="Arribado"</formula>
    </cfRule>
    <cfRule type="expression" dxfId="2296" priority="58442">
      <formula>$B1001="Solicitado"</formula>
    </cfRule>
    <cfRule type="expression" dxfId="2298" priority="58440">
      <formula>$B1001="Cancelado"</formula>
    </cfRule>
  </conditionalFormatting>
  <conditionalFormatting sqref="L1002">
    <cfRule type="expression" dxfId="2300" priority="58230">
      <formula>$B1002="Frontera"</formula>
    </cfRule>
    <cfRule type="expression" dxfId="2295" priority="58267">
      <formula>$B1002="Arribado"</formula>
    </cfRule>
    <cfRule type="expression" dxfId="2302" priority="58228">
      <formula>$B1002="Liberado"</formula>
    </cfRule>
    <cfRule type="expression" dxfId="2299" priority="58263">
      <formula>$B1002="Cargado"</formula>
    </cfRule>
    <cfRule type="expression" dxfId="2298" priority="58264">
      <formula>$B1002="Cancelado"</formula>
    </cfRule>
    <cfRule type="expression" dxfId="2" priority="58265">
      <formula>$B1002="Confirmado"</formula>
    </cfRule>
    <cfRule type="expression" dxfId="2296" priority="58266">
      <formula>$B1002="Solicitado"</formula>
    </cfRule>
    <cfRule type="expression" dxfId="2301" priority="58229">
      <formula>$B1002="Descargado"</formula>
    </cfRule>
    <cfRule type="expression" dxfId="2300" priority="58262">
      <formula>$B1002="Frontera"</formula>
    </cfRule>
    <cfRule type="expression" dxfId="2299" priority="58231">
      <formula>$B1002="Cargado"</formula>
    </cfRule>
    <cfRule type="expression" dxfId="2298" priority="58232">
      <formula>$B1002="Cancelado"</formula>
    </cfRule>
    <cfRule type="expression" dxfId="2" priority="58233">
      <formula>$B1002="Confirmado"</formula>
    </cfRule>
    <cfRule type="expression" dxfId="2296" priority="58234">
      <formula>$B1002="Solicitado"</formula>
    </cfRule>
    <cfRule type="expression" dxfId="2295" priority="58235">
      <formula>$B1002="Arribado"</formula>
    </cfRule>
    <cfRule type="expression" dxfId="2302" priority="58260">
      <formula>$B1002="Liberado"</formula>
    </cfRule>
    <cfRule type="expression" dxfId="2301" priority="58261">
      <formula>$B1002="Descargado"</formula>
    </cfRule>
  </conditionalFormatting>
  <conditionalFormatting sqref="L1003:L1004">
    <cfRule type="expression" dxfId="2300" priority="58670">
      <formula>$B1003="Frontera"</formula>
    </cfRule>
    <cfRule type="expression" dxfId="2301" priority="58669">
      <formula>$B1003="Descargado"</formula>
    </cfRule>
    <cfRule type="expression" dxfId="2298" priority="58672">
      <formula>$B1003="Cancelado"</formula>
    </cfRule>
    <cfRule type="expression" dxfId="2" priority="58705">
      <formula>$B1003="Confirmado"</formula>
    </cfRule>
    <cfRule type="expression" dxfId="2296" priority="58706">
      <formula>$B1003="Solicitado"</formula>
    </cfRule>
    <cfRule type="expression" dxfId="2298" priority="58704">
      <formula>$B1003="Cancelado"</formula>
    </cfRule>
    <cfRule type="expression" dxfId="2299" priority="58671">
      <formula>$B1003="Cargado"</formula>
    </cfRule>
    <cfRule type="expression" dxfId="2" priority="58673">
      <formula>$B1003="Confirmado"</formula>
    </cfRule>
    <cfRule type="expression" dxfId="2296" priority="58674">
      <formula>$B1003="Solicitado"</formula>
    </cfRule>
    <cfRule type="expression" dxfId="2295" priority="58707">
      <formula>$B1003="Arribado"</formula>
    </cfRule>
    <cfRule type="expression" dxfId="2302" priority="58668">
      <formula>$B1003="Liberado"</formula>
    </cfRule>
    <cfRule type="expression" dxfId="2302" priority="58700">
      <formula>$B1003="Liberado"</formula>
    </cfRule>
    <cfRule type="expression" dxfId="2301" priority="58701">
      <formula>$B1003="Descargado"</formula>
    </cfRule>
    <cfRule type="expression" dxfId="2300" priority="58702">
      <formula>$B1003="Frontera"</formula>
    </cfRule>
    <cfRule type="expression" dxfId="2299" priority="58703">
      <formula>$B1003="Cargado"</formula>
    </cfRule>
    <cfRule type="expression" dxfId="2295" priority="58675">
      <formula>$B1003="Arribado"</formula>
    </cfRule>
  </conditionalFormatting>
  <conditionalFormatting sqref="L1005">
    <cfRule type="expression" dxfId="2298" priority="58608">
      <formula>$B1005="Cancelado"</formula>
    </cfRule>
    <cfRule type="expression" dxfId="2299" priority="58607">
      <formula>$B1005="Cargado"</formula>
    </cfRule>
    <cfRule type="expression" dxfId="2300" priority="58606">
      <formula>$B1005="Frontera"</formula>
    </cfRule>
    <cfRule type="expression" dxfId="2301" priority="58605">
      <formula>$B1005="Descargado"</formula>
    </cfRule>
    <cfRule type="expression" dxfId="2295" priority="58611">
      <formula>$B1005="Arribado"</formula>
    </cfRule>
    <cfRule type="expression" dxfId="2298" priority="58584">
      <formula>$B1005="Cancelado"</formula>
    </cfRule>
    <cfRule type="expression" dxfId="2299" priority="58583">
      <formula>$B1005="Cargado"</formula>
    </cfRule>
    <cfRule type="expression" dxfId="2301" priority="58581">
      <formula>$B1005="Descargado"</formula>
    </cfRule>
    <cfRule type="expression" dxfId="2302" priority="58580">
      <formula>$B1005="Liberado"</formula>
    </cfRule>
    <cfRule type="expression" dxfId="2302" priority="58604">
      <formula>$B1005="Liberado"</formula>
    </cfRule>
    <cfRule type="expression" dxfId="2" priority="58609">
      <formula>$B1005="Confirmado"</formula>
    </cfRule>
    <cfRule type="expression" dxfId="2300" priority="58582">
      <formula>$B1005="Frontera"</formula>
    </cfRule>
    <cfRule type="expression" dxfId="2296" priority="58610">
      <formula>$B1005="Solicitado"</formula>
    </cfRule>
    <cfRule type="expression" dxfId="2295" priority="58587">
      <formula>$B1005="Arribado"</formula>
    </cfRule>
    <cfRule type="expression" dxfId="2296" priority="58586">
      <formula>$B1005="Solicitado"</formula>
    </cfRule>
    <cfRule type="expression" dxfId="2" priority="58585">
      <formula>$B1005="Confirmado"</formula>
    </cfRule>
  </conditionalFormatting>
  <conditionalFormatting sqref="L1006">
    <cfRule type="expression" dxfId="2301" priority="58317">
      <formula>$B1006="Descargado"</formula>
    </cfRule>
    <cfRule type="expression" dxfId="2300" priority="58318">
      <formula>$B1006="Frontera"</formula>
    </cfRule>
    <cfRule type="expression" dxfId="2299" priority="58319">
      <formula>$B1006="Cargado"</formula>
    </cfRule>
    <cfRule type="expression" dxfId="2298" priority="58320">
      <formula>$B1006="Cancelado"</formula>
    </cfRule>
    <cfRule type="expression" dxfId="2" priority="58321">
      <formula>$B1006="Confirmado"</formula>
    </cfRule>
    <cfRule type="expression" dxfId="2296" priority="58322">
      <formula>$B1006="Solicitado"</formula>
    </cfRule>
    <cfRule type="expression" dxfId="2295" priority="58347">
      <formula>$B1006="Arribado"</formula>
    </cfRule>
    <cfRule type="expression" dxfId="2296" priority="58346">
      <formula>$B1006="Solicitado"</formula>
    </cfRule>
    <cfRule type="expression" dxfId="2295" priority="58323">
      <formula>$B1006="Arribado"</formula>
    </cfRule>
    <cfRule type="expression" dxfId="2" priority="58345">
      <formula>$B1006="Confirmado"</formula>
    </cfRule>
    <cfRule type="expression" dxfId="2302" priority="58340">
      <formula>$B1006="Liberado"</formula>
    </cfRule>
    <cfRule type="expression" dxfId="2301" priority="58341">
      <formula>$B1006="Descargado"</formula>
    </cfRule>
    <cfRule type="expression" dxfId="2300" priority="58342">
      <formula>$B1006="Frontera"</formula>
    </cfRule>
    <cfRule type="expression" dxfId="2299" priority="58343">
      <formula>$B1006="Cargado"</formula>
    </cfRule>
    <cfRule type="expression" dxfId="2298" priority="58344">
      <formula>$B1006="Cancelado"</formula>
    </cfRule>
    <cfRule type="expression" dxfId="2302" priority="58316">
      <formula>$B1006="Liberado"</formula>
    </cfRule>
  </conditionalFormatting>
  <conditionalFormatting sqref="L1007">
    <cfRule type="expression" dxfId="2296" priority="58522">
      <formula>$B1007="Solicitado"</formula>
    </cfRule>
    <cfRule type="expression" dxfId="2295" priority="58523">
      <formula>$B1007="Arribado"</formula>
    </cfRule>
    <cfRule type="expression" dxfId="2" priority="58497">
      <formula>$B1007="Confirmado"</formula>
    </cfRule>
    <cfRule type="expression" dxfId="2302" priority="58492">
      <formula>$B1007="Liberado"</formula>
    </cfRule>
    <cfRule type="expression" dxfId="2301" priority="58493">
      <formula>$B1007="Descargado"</formula>
    </cfRule>
    <cfRule type="expression" dxfId="2300" priority="58494">
      <formula>$B1007="Frontera"</formula>
    </cfRule>
    <cfRule type="expression" dxfId="2299" priority="58495">
      <formula>$B1007="Cargado"</formula>
    </cfRule>
    <cfRule type="expression" dxfId="2298" priority="58496">
      <formula>$B1007="Cancelado"</formula>
    </cfRule>
    <cfRule type="expression" dxfId="2296" priority="58498">
      <formula>$B1007="Solicitado"</formula>
    </cfRule>
    <cfRule type="expression" dxfId="2295" priority="58499">
      <formula>$B1007="Arribado"</formula>
    </cfRule>
    <cfRule type="expression" dxfId="2302" priority="58516">
      <formula>$B1007="Liberado"</formula>
    </cfRule>
    <cfRule type="expression" dxfId="2301" priority="58517">
      <formula>$B1007="Descargado"</formula>
    </cfRule>
    <cfRule type="expression" dxfId="2300" priority="58518">
      <formula>$B1007="Frontera"</formula>
    </cfRule>
    <cfRule type="expression" dxfId="2299" priority="58519">
      <formula>$B1007="Cargado"</formula>
    </cfRule>
    <cfRule type="expression" dxfId="2298" priority="58520">
      <formula>$B1007="Cancelado"</formula>
    </cfRule>
    <cfRule type="expression" dxfId="2" priority="58521">
      <formula>$B1007="Confirmado"</formula>
    </cfRule>
  </conditionalFormatting>
  <conditionalFormatting sqref="L1008">
    <cfRule type="expression" dxfId="2301" priority="58173">
      <formula>$B1008="Descargado"</formula>
    </cfRule>
    <cfRule type="expression" dxfId="2301" priority="58141">
      <formula>$B1008="Descargado"</formula>
    </cfRule>
    <cfRule type="expression" dxfId="2300" priority="58142">
      <formula>$B1008="Frontera"</formula>
    </cfRule>
    <cfRule type="expression" dxfId="2299" priority="58143">
      <formula>$B1008="Cargado"</formula>
    </cfRule>
    <cfRule type="expression" dxfId="2296" priority="58178">
      <formula>$B1008="Solicitado"</formula>
    </cfRule>
    <cfRule type="expression" dxfId="2302" priority="58172">
      <formula>$B1008="Liberado"</formula>
    </cfRule>
    <cfRule type="expression" dxfId="2299" priority="58175">
      <formula>$B1008="Cargado"</formula>
    </cfRule>
    <cfRule type="expression" dxfId="2298" priority="58144">
      <formula>$B1008="Cancelado"</formula>
    </cfRule>
    <cfRule type="expression" dxfId="2" priority="58145">
      <formula>$B1008="Confirmado"</formula>
    </cfRule>
    <cfRule type="expression" dxfId="2296" priority="58146">
      <formula>$B1008="Solicitado"</formula>
    </cfRule>
    <cfRule type="expression" dxfId="2295" priority="58179">
      <formula>$B1008="Arribado"</formula>
    </cfRule>
    <cfRule type="expression" dxfId="2" priority="58177">
      <formula>$B1008="Confirmado"</formula>
    </cfRule>
    <cfRule type="expression" dxfId="2302" priority="58140">
      <formula>$B1008="Liberado"</formula>
    </cfRule>
    <cfRule type="expression" dxfId="2295" priority="58147">
      <formula>$B1008="Arribado"</formula>
    </cfRule>
    <cfRule type="expression" dxfId="2298" priority="58176">
      <formula>$B1008="Cancelado"</formula>
    </cfRule>
    <cfRule type="expression" dxfId="2300" priority="58174">
      <formula>$B1008="Frontera"</formula>
    </cfRule>
  </conditionalFormatting>
  <conditionalFormatting sqref="L1009:L1014">
    <cfRule type="expression" dxfId="2295" priority="58091">
      <formula>$B1009="Arribado"</formula>
    </cfRule>
    <cfRule type="expression" dxfId="2" priority="58057">
      <formula>$B1009="Confirmado"</formula>
    </cfRule>
    <cfRule type="expression" dxfId="2302" priority="58052">
      <formula>$B1009="Liberado"</formula>
    </cfRule>
    <cfRule type="expression" dxfId="2295" priority="58059">
      <formula>$B1009="Arribado"</formula>
    </cfRule>
    <cfRule type="expression" dxfId="2296" priority="58058">
      <formula>$B1009="Solicitado"</formula>
    </cfRule>
    <cfRule type="expression" dxfId="2300" priority="58054">
      <formula>$B1009="Frontera"</formula>
    </cfRule>
    <cfRule type="expression" dxfId="2298" priority="58056">
      <formula>$B1009="Cancelado"</formula>
    </cfRule>
    <cfRule type="expression" dxfId="2299" priority="58055">
      <formula>$B1009="Cargado"</formula>
    </cfRule>
    <cfRule type="expression" dxfId="2301" priority="58053">
      <formula>$B1009="Descargado"</formula>
    </cfRule>
    <cfRule type="expression" dxfId="2302" priority="58084">
      <formula>$B1009="Liberado"</formula>
    </cfRule>
    <cfRule type="expression" dxfId="2301" priority="58085">
      <formula>$B1009="Descargado"</formula>
    </cfRule>
    <cfRule type="expression" dxfId="2300" priority="58086">
      <formula>$B1009="Frontera"</formula>
    </cfRule>
    <cfRule type="expression" dxfId="2299" priority="58087">
      <formula>$B1009="Cargado"</formula>
    </cfRule>
    <cfRule type="expression" dxfId="2298" priority="58088">
      <formula>$B1009="Cancelado"</formula>
    </cfRule>
    <cfRule type="expression" dxfId="2" priority="58089">
      <formula>$B1009="Confirmado"</formula>
    </cfRule>
    <cfRule type="expression" dxfId="2296" priority="58090">
      <formula>$B1009="Solicitado"</formula>
    </cfRule>
  </conditionalFormatting>
  <conditionalFormatting sqref="L1015">
    <cfRule type="expression" dxfId="2299" priority="57967">
      <formula>$B1015="Cargado"</formula>
    </cfRule>
    <cfRule type="expression" dxfId="2300" priority="57966">
      <formula>$B1015="Frontera"</formula>
    </cfRule>
    <cfRule type="expression" dxfId="2301" priority="57965">
      <formula>$B1015="Descargado"</formula>
    </cfRule>
    <cfRule type="expression" dxfId="2295" priority="57971">
      <formula>$B1015="Arribado"</formula>
    </cfRule>
    <cfRule type="expression" dxfId="2300" priority="57998">
      <formula>$B1015="Frontera"</formula>
    </cfRule>
    <cfRule type="expression" dxfId="2299" priority="57999">
      <formula>$B1015="Cargado"</formula>
    </cfRule>
    <cfRule type="expression" dxfId="2302" priority="57996">
      <formula>$B1015="Liberado"</formula>
    </cfRule>
    <cfRule type="expression" dxfId="2295" priority="58003">
      <formula>$B1015="Arribado"</formula>
    </cfRule>
    <cfRule type="expression" dxfId="2296" priority="57970">
      <formula>$B1015="Solicitado"</formula>
    </cfRule>
    <cfRule type="expression" dxfId="2296" priority="58002">
      <formula>$B1015="Solicitado"</formula>
    </cfRule>
    <cfRule type="expression" dxfId="2298" priority="58000">
      <formula>$B1015="Cancelado"</formula>
    </cfRule>
    <cfRule type="expression" dxfId="2301" priority="57997">
      <formula>$B1015="Descargado"</formula>
    </cfRule>
    <cfRule type="expression" dxfId="2" priority="57969">
      <formula>$B1015="Confirmado"</formula>
    </cfRule>
    <cfRule type="expression" dxfId="2302" priority="57964">
      <formula>$B1015="Liberado"</formula>
    </cfRule>
    <cfRule type="expression" dxfId="2298" priority="57968">
      <formula>$B1015="Cancelado"</formula>
    </cfRule>
    <cfRule type="expression" dxfId="2" priority="58001">
      <formula>$B1015="Confirmado"</formula>
    </cfRule>
  </conditionalFormatting>
  <conditionalFormatting sqref="L1016:L1017">
    <cfRule type="expression" dxfId="2" priority="57529">
      <formula>$B1016="Confirmado"</formula>
    </cfRule>
    <cfRule type="expression" dxfId="2301" priority="57549">
      <formula>$B1016="Descargado"</formula>
    </cfRule>
    <cfRule type="expression" dxfId="2299" priority="57527">
      <formula>$B1016="Cargado"</formula>
    </cfRule>
    <cfRule type="expression" dxfId="2296" priority="57530">
      <formula>$B1016="Solicitado"</formula>
    </cfRule>
    <cfRule type="expression" dxfId="2295" priority="57531">
      <formula>$B1016="Arribado"</formula>
    </cfRule>
    <cfRule type="expression" dxfId="2302" priority="57548">
      <formula>$B1016="Liberado"</formula>
    </cfRule>
    <cfRule type="expression" dxfId="2300" priority="57550">
      <formula>$B1016="Frontera"</formula>
    </cfRule>
    <cfRule type="expression" dxfId="2301" priority="57525">
      <formula>$B1016="Descargado"</formula>
    </cfRule>
    <cfRule type="expression" dxfId="2296" priority="57554">
      <formula>$B1016="Solicitado"</formula>
    </cfRule>
    <cfRule type="expression" dxfId="2295" priority="57555">
      <formula>$B1016="Arribado"</formula>
    </cfRule>
    <cfRule type="expression" dxfId="2299" priority="57551">
      <formula>$B1016="Cargado"</formula>
    </cfRule>
    <cfRule type="expression" dxfId="2298" priority="57552">
      <formula>$B1016="Cancelado"</formula>
    </cfRule>
    <cfRule type="expression" dxfId="2" priority="57553">
      <formula>$B1016="Confirmado"</formula>
    </cfRule>
    <cfRule type="expression" dxfId="2298" priority="57528">
      <formula>$B1016="Cancelado"</formula>
    </cfRule>
    <cfRule type="expression" dxfId="2302" priority="57524">
      <formula>$B1016="Liberado"</formula>
    </cfRule>
    <cfRule type="expression" dxfId="2300" priority="57526">
      <formula>$B1016="Frontera"</formula>
    </cfRule>
  </conditionalFormatting>
  <conditionalFormatting sqref="L1018:L1019">
    <cfRule type="expression" dxfId="2295" priority="57883">
      <formula>$B1018="Arribado"</formula>
    </cfRule>
    <cfRule type="expression" dxfId="2" priority="57881">
      <formula>$B1018="Confirmado"</formula>
    </cfRule>
    <cfRule type="expression" dxfId="2302" priority="57908">
      <formula>$B1018="Liberado"</formula>
    </cfRule>
    <cfRule type="expression" dxfId="2298" priority="57912">
      <formula>$B1018="Cancelado"</formula>
    </cfRule>
    <cfRule type="expression" dxfId="2302" priority="57876">
      <formula>$B1018="Liberado"</formula>
    </cfRule>
    <cfRule type="expression" dxfId="2296" priority="57882">
      <formula>$B1018="Solicitado"</formula>
    </cfRule>
    <cfRule type="expression" dxfId="2298" priority="57880">
      <formula>$B1018="Cancelado"</formula>
    </cfRule>
    <cfRule type="expression" dxfId="2301" priority="57909">
      <formula>$B1018="Descargado"</formula>
    </cfRule>
    <cfRule type="expression" dxfId="2299" priority="57879">
      <formula>$B1018="Cargado"</formula>
    </cfRule>
    <cfRule type="expression" dxfId="2300" priority="57878">
      <formula>$B1018="Frontera"</formula>
    </cfRule>
    <cfRule type="expression" dxfId="2301" priority="57877">
      <formula>$B1018="Descargado"</formula>
    </cfRule>
    <cfRule type="expression" dxfId="2300" priority="57910">
      <formula>$B1018="Frontera"</formula>
    </cfRule>
    <cfRule type="expression" dxfId="2299" priority="57911">
      <formula>$B1018="Cargado"</formula>
    </cfRule>
    <cfRule type="expression" dxfId="2" priority="57913">
      <formula>$B1018="Confirmado"</formula>
    </cfRule>
    <cfRule type="expression" dxfId="2296" priority="57914">
      <formula>$B1018="Solicitado"</formula>
    </cfRule>
    <cfRule type="expression" dxfId="2295" priority="57915">
      <formula>$B1018="Arribado"</formula>
    </cfRule>
  </conditionalFormatting>
  <conditionalFormatting sqref="L1020">
    <cfRule type="expression" dxfId="2295" priority="57795">
      <formula>$B1020="Arribado"</formula>
    </cfRule>
    <cfRule type="expression" dxfId="2296" priority="57794">
      <formula>$B1020="Solicitado"</formula>
    </cfRule>
    <cfRule type="expression" dxfId="2" priority="57793">
      <formula>$B1020="Confirmado"</formula>
    </cfRule>
    <cfRule type="expression" dxfId="2298" priority="57792">
      <formula>$B1020="Cancelado"</formula>
    </cfRule>
    <cfRule type="expression" dxfId="2299" priority="57791">
      <formula>$B1020="Cargado"</formula>
    </cfRule>
    <cfRule type="expression" dxfId="2300" priority="57790">
      <formula>$B1020="Frontera"</formula>
    </cfRule>
    <cfRule type="expression" dxfId="2302" priority="57788">
      <formula>$B1020="Liberado"</formula>
    </cfRule>
    <cfRule type="expression" dxfId="2301" priority="57789">
      <formula>$B1020="Descargado"</formula>
    </cfRule>
    <cfRule type="expression" dxfId="2298" priority="57824">
      <formula>$B1020="Cancelado"</formula>
    </cfRule>
    <cfRule type="expression" dxfId="2295" priority="57827">
      <formula>$B1020="Arribado"</formula>
    </cfRule>
    <cfRule type="expression" dxfId="2296" priority="57826">
      <formula>$B1020="Solicitado"</formula>
    </cfRule>
    <cfRule type="expression" dxfId="2" priority="57825">
      <formula>$B1020="Confirmado"</formula>
    </cfRule>
    <cfRule type="expression" dxfId="2302" priority="57820">
      <formula>$B1020="Liberado"</formula>
    </cfRule>
    <cfRule type="expression" dxfId="2299" priority="57823">
      <formula>$B1020="Cargado"</formula>
    </cfRule>
    <cfRule type="expression" dxfId="2300" priority="57822">
      <formula>$B1020="Frontera"</formula>
    </cfRule>
    <cfRule type="expression" dxfId="2301" priority="57821">
      <formula>$B1020="Descargado"</formula>
    </cfRule>
  </conditionalFormatting>
  <conditionalFormatting sqref="L1021">
    <cfRule type="expression" dxfId="2300" priority="57726">
      <formula>$B1021="Frontera"</formula>
    </cfRule>
    <cfRule type="expression" dxfId="2299" priority="57727">
      <formula>$B1021="Cargado"</formula>
    </cfRule>
    <cfRule type="expression" dxfId="2302" priority="57700">
      <formula>$B1021="Liberado"</formula>
    </cfRule>
    <cfRule type="expression" dxfId="2302" priority="57724">
      <formula>$B1021="Liberado"</formula>
    </cfRule>
    <cfRule type="expression" dxfId="2301" priority="57725">
      <formula>$B1021="Descargado"</formula>
    </cfRule>
    <cfRule type="expression" dxfId="2301" priority="57701">
      <formula>$B1021="Descargado"</formula>
    </cfRule>
    <cfRule type="expression" dxfId="2300" priority="57702">
      <formula>$B1021="Frontera"</formula>
    </cfRule>
    <cfRule type="expression" dxfId="2299" priority="57703">
      <formula>$B1021="Cargado"</formula>
    </cfRule>
    <cfRule type="expression" dxfId="2" priority="57705">
      <formula>$B1021="Confirmado"</formula>
    </cfRule>
    <cfRule type="expression" dxfId="2296" priority="57706">
      <formula>$B1021="Solicitado"</formula>
    </cfRule>
    <cfRule type="expression" dxfId="2298" priority="57728">
      <formula>$B1021="Cancelado"</formula>
    </cfRule>
    <cfRule type="expression" dxfId="2" priority="57729">
      <formula>$B1021="Confirmado"</formula>
    </cfRule>
    <cfRule type="expression" dxfId="2298" priority="57704">
      <formula>$B1021="Cancelado"</formula>
    </cfRule>
    <cfRule type="expression" dxfId="2296" priority="57730">
      <formula>$B1021="Solicitado"</formula>
    </cfRule>
    <cfRule type="expression" dxfId="2295" priority="57707">
      <formula>$B1021="Arribado"</formula>
    </cfRule>
    <cfRule type="expression" dxfId="2295" priority="57731">
      <formula>$B1021="Arribado"</formula>
    </cfRule>
  </conditionalFormatting>
  <conditionalFormatting sqref="L1022">
    <cfRule type="expression" dxfId="2298" priority="57440">
      <formula>$B1022="Cancelado"</formula>
    </cfRule>
    <cfRule type="expression" dxfId="2296" priority="57442">
      <formula>$B1022="Solicitado"</formula>
    </cfRule>
    <cfRule type="expression" dxfId="2295" priority="57443">
      <formula>$B1022="Arribado"</formula>
    </cfRule>
    <cfRule type="expression" dxfId="2302" priority="57460">
      <formula>$B1022="Liberado"</formula>
    </cfRule>
    <cfRule type="expression" dxfId="2301" priority="57461">
      <formula>$B1022="Descargado"</formula>
    </cfRule>
    <cfRule type="expression" dxfId="2300" priority="57462">
      <formula>$B1022="Frontera"</formula>
    </cfRule>
    <cfRule type="expression" dxfId="2299" priority="57463">
      <formula>$B1022="Cargado"</formula>
    </cfRule>
    <cfRule type="expression" dxfId="2" priority="57441">
      <formula>$B1022="Confirmado"</formula>
    </cfRule>
    <cfRule type="expression" dxfId="2" priority="57465">
      <formula>$B1022="Confirmado"</formula>
    </cfRule>
    <cfRule type="expression" dxfId="2296" priority="57466">
      <formula>$B1022="Solicitado"</formula>
    </cfRule>
    <cfRule type="expression" dxfId="2295" priority="57467">
      <formula>$B1022="Arribado"</formula>
    </cfRule>
    <cfRule type="expression" dxfId="2300" priority="57438">
      <formula>$B1022="Frontera"</formula>
    </cfRule>
    <cfRule type="expression" dxfId="2302" priority="57436">
      <formula>$B1022="Liberado"</formula>
    </cfRule>
    <cfRule type="expression" dxfId="2301" priority="57437">
      <formula>$B1022="Descargado"</formula>
    </cfRule>
    <cfRule type="expression" dxfId="2299" priority="57439">
      <formula>$B1022="Cargado"</formula>
    </cfRule>
    <cfRule type="expression" dxfId="2298" priority="57464">
      <formula>$B1022="Cancelado"</formula>
    </cfRule>
  </conditionalFormatting>
  <conditionalFormatting sqref="L1023:L1025">
    <cfRule type="expression" dxfId="2298" priority="57352">
      <formula>$B1023="Cancelado"</formula>
    </cfRule>
    <cfRule type="expression" dxfId="2" priority="57353">
      <formula>$B1023="Confirmado"</formula>
    </cfRule>
    <cfRule type="expression" dxfId="2296" priority="57354">
      <formula>$B1023="Solicitado"</formula>
    </cfRule>
    <cfRule type="expression" dxfId="2295" priority="57355">
      <formula>$B1023="Arribado"</formula>
    </cfRule>
    <cfRule type="expression" dxfId="2302" priority="57348">
      <formula>$B1023="Liberado"</formula>
    </cfRule>
    <cfRule type="expression" dxfId="2301" priority="57349">
      <formula>$B1023="Descargado"</formula>
    </cfRule>
    <cfRule type="expression" dxfId="2300" priority="57350">
      <formula>$B1023="Frontera"</formula>
    </cfRule>
    <cfRule type="expression" dxfId="2299" priority="57351">
      <formula>$B1023="Cargado"</formula>
    </cfRule>
    <cfRule type="expression" dxfId="2302" priority="57372">
      <formula>$B1023="Liberado"</formula>
    </cfRule>
    <cfRule type="expression" dxfId="2301" priority="57373">
      <formula>$B1023="Descargado"</formula>
    </cfRule>
    <cfRule type="expression" dxfId="2300" priority="57374">
      <formula>$B1023="Frontera"</formula>
    </cfRule>
    <cfRule type="expression" dxfId="2299" priority="57375">
      <formula>$B1023="Cargado"</formula>
    </cfRule>
    <cfRule type="expression" dxfId="2298" priority="57376">
      <formula>$B1023="Cancelado"</formula>
    </cfRule>
    <cfRule type="expression" dxfId="2" priority="57377">
      <formula>$B1023="Confirmado"</formula>
    </cfRule>
    <cfRule type="expression" dxfId="2296" priority="57378">
      <formula>$B1023="Solicitado"</formula>
    </cfRule>
    <cfRule type="expression" dxfId="2295" priority="57379">
      <formula>$B1023="Arribado"</formula>
    </cfRule>
  </conditionalFormatting>
  <conditionalFormatting sqref="L1026">
    <cfRule type="expression" dxfId="2298" priority="56824">
      <formula>$B1026="Cancelado"</formula>
    </cfRule>
    <cfRule type="expression" dxfId="2296" priority="56826">
      <formula>$B1026="Solicitado"</formula>
    </cfRule>
    <cfRule type="expression" dxfId="2300" priority="56798">
      <formula>$B1026="Frontera"</formula>
    </cfRule>
    <cfRule type="expression" dxfId="2301" priority="56797">
      <formula>$B1026="Descargado"</formula>
    </cfRule>
    <cfRule type="expression" dxfId="2296" priority="56802">
      <formula>$B1026="Solicitado"</formula>
    </cfRule>
    <cfRule type="expression" dxfId="2" priority="56825">
      <formula>$B1026="Confirmado"</formula>
    </cfRule>
    <cfRule type="expression" dxfId="2302" priority="56796">
      <formula>$B1026="Liberado"</formula>
    </cfRule>
    <cfRule type="expression" dxfId="2299" priority="56823">
      <formula>$B1026="Cargado"</formula>
    </cfRule>
    <cfRule type="expression" dxfId="2300" priority="56822">
      <formula>$B1026="Frontera"</formula>
    </cfRule>
    <cfRule type="expression" dxfId="2295" priority="56803">
      <formula>$B1026="Arribado"</formula>
    </cfRule>
    <cfRule type="expression" dxfId="2299" priority="56799">
      <formula>$B1026="Cargado"</formula>
    </cfRule>
    <cfRule type="expression" dxfId="2298" priority="56800">
      <formula>$B1026="Cancelado"</formula>
    </cfRule>
    <cfRule type="expression" dxfId="2" priority="56801">
      <formula>$B1026="Confirmado"</formula>
    </cfRule>
    <cfRule type="expression" dxfId="2301" priority="56821">
      <formula>$B1026="Descargado"</formula>
    </cfRule>
    <cfRule type="expression" dxfId="2302" priority="56820">
      <formula>$B1026="Liberado"</formula>
    </cfRule>
    <cfRule type="expression" dxfId="2295" priority="56827">
      <formula>$B1026="Arribado"</formula>
    </cfRule>
  </conditionalFormatting>
  <conditionalFormatting sqref="L1027">
    <cfRule type="expression" dxfId="2" priority="57265">
      <formula>$B1027="Confirmado"</formula>
    </cfRule>
    <cfRule type="expression" dxfId="2298" priority="57264">
      <formula>$B1027="Cancelado"</formula>
    </cfRule>
    <cfRule type="expression" dxfId="2299" priority="57263">
      <formula>$B1027="Cargado"</formula>
    </cfRule>
    <cfRule type="expression" dxfId="2299" priority="57287">
      <formula>$B1027="Cargado"</formula>
    </cfRule>
    <cfRule type="expression" dxfId="2300" priority="57286">
      <formula>$B1027="Frontera"</formula>
    </cfRule>
    <cfRule type="expression" dxfId="2300" priority="57262">
      <formula>$B1027="Frontera"</formula>
    </cfRule>
    <cfRule type="expression" dxfId="2302" priority="57260">
      <formula>$B1027="Liberado"</formula>
    </cfRule>
    <cfRule type="expression" dxfId="2301" priority="57285">
      <formula>$B1027="Descargado"</formula>
    </cfRule>
    <cfRule type="expression" dxfId="2301" priority="57261">
      <formula>$B1027="Descargado"</formula>
    </cfRule>
    <cfRule type="expression" dxfId="2302" priority="57284">
      <formula>$B1027="Liberado"</formula>
    </cfRule>
    <cfRule type="expression" dxfId="2295" priority="57267">
      <formula>$B1027="Arribado"</formula>
    </cfRule>
    <cfRule type="expression" dxfId="2296" priority="57290">
      <formula>$B1027="Solicitado"</formula>
    </cfRule>
    <cfRule type="expression" dxfId="2" priority="57289">
      <formula>$B1027="Confirmado"</formula>
    </cfRule>
    <cfRule type="expression" dxfId="2298" priority="57288">
      <formula>$B1027="Cancelado"</formula>
    </cfRule>
    <cfRule type="expression" dxfId="2296" priority="57266">
      <formula>$B1027="Solicitado"</formula>
    </cfRule>
    <cfRule type="expression" dxfId="2295" priority="57291">
      <formula>$B1027="Arribado"</formula>
    </cfRule>
  </conditionalFormatting>
  <conditionalFormatting sqref="L1028 L1030">
    <cfRule type="expression" dxfId="2298" priority="57200">
      <formula>$B1028="Cancelado"</formula>
    </cfRule>
    <cfRule type="expression" dxfId="2299" priority="57199">
      <formula>$B1028="Cargado"</formula>
    </cfRule>
    <cfRule type="expression" dxfId="2300" priority="57198">
      <formula>$B1028="Frontera"</formula>
    </cfRule>
    <cfRule type="expression" dxfId="2296" priority="57202">
      <formula>$B1028="Solicitado"</formula>
    </cfRule>
    <cfRule type="expression" dxfId="2302" priority="57196">
      <formula>$B1028="Liberado"</formula>
    </cfRule>
    <cfRule type="expression" dxfId="2295" priority="57179">
      <formula>$B1028="Arribado"</formula>
    </cfRule>
    <cfRule type="expression" dxfId="2296" priority="57178">
      <formula>$B1028="Solicitado"</formula>
    </cfRule>
    <cfRule type="expression" dxfId="2" priority="57177">
      <formula>$B1028="Confirmado"</formula>
    </cfRule>
    <cfRule type="expression" dxfId="2" priority="57201">
      <formula>$B1028="Confirmado"</formula>
    </cfRule>
    <cfRule type="expression" dxfId="2301" priority="57197">
      <formula>$B1028="Descargado"</formula>
    </cfRule>
    <cfRule type="expression" dxfId="2295" priority="57203">
      <formula>$B1028="Arribado"</formula>
    </cfRule>
    <cfRule type="expression" dxfId="2298" priority="57176">
      <formula>$B1028="Cancelado"</formula>
    </cfRule>
    <cfRule type="expression" dxfId="2299" priority="57175">
      <formula>$B1028="Cargado"</formula>
    </cfRule>
    <cfRule type="expression" dxfId="2300" priority="57174">
      <formula>$B1028="Frontera"</formula>
    </cfRule>
    <cfRule type="expression" dxfId="2301" priority="57173">
      <formula>$B1028="Descargado"</formula>
    </cfRule>
    <cfRule type="expression" dxfId="2302" priority="57172">
      <formula>$B1028="Liberado"</formula>
    </cfRule>
  </conditionalFormatting>
  <conditionalFormatting sqref="L1029">
    <cfRule type="expression" dxfId="2302" priority="56732">
      <formula>$B1029="Liberado"</formula>
    </cfRule>
    <cfRule type="expression" dxfId="2295" priority="56715">
      <formula>$B1029="Arribado"</formula>
    </cfRule>
    <cfRule type="expression" dxfId="2" priority="56713">
      <formula>$B1029="Confirmado"</formula>
    </cfRule>
    <cfRule type="expression" dxfId="2298" priority="56712">
      <formula>$B1029="Cancelado"</formula>
    </cfRule>
    <cfRule type="expression" dxfId="2299" priority="56711">
      <formula>$B1029="Cargado"</formula>
    </cfRule>
    <cfRule type="expression" dxfId="2301" priority="56709">
      <formula>$B1029="Descargado"</formula>
    </cfRule>
    <cfRule type="expression" dxfId="2302" priority="56708">
      <formula>$B1029="Liberado"</formula>
    </cfRule>
    <cfRule type="expression" dxfId="2300" priority="56710">
      <formula>$B1029="Frontera"</formula>
    </cfRule>
    <cfRule type="expression" dxfId="2296" priority="56714">
      <formula>$B1029="Solicitado"</formula>
    </cfRule>
    <cfRule type="expression" dxfId="2295" priority="56739">
      <formula>$B1029="Arribado"</formula>
    </cfRule>
    <cfRule type="expression" dxfId="2296" priority="56738">
      <formula>$B1029="Solicitado"</formula>
    </cfRule>
    <cfRule type="expression" dxfId="2" priority="56737">
      <formula>$B1029="Confirmado"</formula>
    </cfRule>
    <cfRule type="expression" dxfId="2298" priority="56736">
      <formula>$B1029="Cancelado"</formula>
    </cfRule>
    <cfRule type="expression" dxfId="2299" priority="56735">
      <formula>$B1029="Cargado"</formula>
    </cfRule>
    <cfRule type="expression" dxfId="2300" priority="56734">
      <formula>$B1029="Frontera"</formula>
    </cfRule>
    <cfRule type="expression" dxfId="2301" priority="56733">
      <formula>$B1029="Descargado"</formula>
    </cfRule>
  </conditionalFormatting>
  <conditionalFormatting sqref="L1033">
    <cfRule type="expression" dxfId="2301" priority="56885">
      <formula>$B1033="Descargado"</formula>
    </cfRule>
    <cfRule type="expression" dxfId="2296" priority="56890">
      <formula>$B1033="Solicitado"</formula>
    </cfRule>
    <cfRule type="expression" dxfId="2" priority="56889">
      <formula>$B1033="Confirmado"</formula>
    </cfRule>
    <cfRule type="expression" dxfId="2295" priority="56891">
      <formula>$B1033="Arribado"</formula>
    </cfRule>
    <cfRule type="expression" dxfId="2299" priority="56887">
      <formula>$B1033="Cargado"</formula>
    </cfRule>
    <cfRule type="expression" dxfId="2300" priority="56886">
      <formula>$B1033="Frontera"</formula>
    </cfRule>
    <cfRule type="expression" dxfId="2298" priority="56888">
      <formula>$B1033="Cancelado"</formula>
    </cfRule>
    <cfRule type="expression" dxfId="2300" priority="56910">
      <formula>$B1033="Frontera"</formula>
    </cfRule>
    <cfRule type="expression" dxfId="2302" priority="56884">
      <formula>$B1033="Liberado"</formula>
    </cfRule>
    <cfRule type="expression" dxfId="2302" priority="56908">
      <formula>$B1033="Liberado"</formula>
    </cfRule>
    <cfRule type="expression" dxfId="2301" priority="56909">
      <formula>$B1033="Descargado"</formula>
    </cfRule>
    <cfRule type="expression" dxfId="2299" priority="56911">
      <formula>$B1033="Cargado"</formula>
    </cfRule>
    <cfRule type="expression" dxfId="2298" priority="56912">
      <formula>$B1033="Cancelado"</formula>
    </cfRule>
    <cfRule type="expression" dxfId="2" priority="56913">
      <formula>$B1033="Confirmado"</formula>
    </cfRule>
    <cfRule type="expression" dxfId="2296" priority="56914">
      <formula>$B1033="Solicitado"</formula>
    </cfRule>
    <cfRule type="expression" dxfId="2295" priority="56915">
      <formula>$B1033="Arribado"</formula>
    </cfRule>
  </conditionalFormatting>
  <conditionalFormatting sqref="L1034">
    <cfRule type="expression" dxfId="2300" priority="56542">
      <formula>$B1034="Frontera"</formula>
    </cfRule>
    <cfRule type="expression" dxfId="2299" priority="56543">
      <formula>$B1034="Cargado"</formula>
    </cfRule>
    <cfRule type="expression" dxfId="2301" priority="56517">
      <formula>$B1034="Descargado"</formula>
    </cfRule>
    <cfRule type="expression" dxfId="2298" priority="56544">
      <formula>$B1034="Cancelado"</formula>
    </cfRule>
    <cfRule type="expression" dxfId="2" priority="56545">
      <formula>$B1034="Confirmado"</formula>
    </cfRule>
    <cfRule type="expression" dxfId="2299" priority="56519">
      <formula>$B1034="Cargado"</formula>
    </cfRule>
    <cfRule type="expression" dxfId="2301" priority="56541">
      <formula>$B1034="Descargado"</formula>
    </cfRule>
    <cfRule type="expression" dxfId="2302" priority="56540">
      <formula>$B1034="Liberado"</formula>
    </cfRule>
    <cfRule type="expression" dxfId="2295" priority="56523">
      <formula>$B1034="Arribado"</formula>
    </cfRule>
    <cfRule type="expression" dxfId="2296" priority="56522">
      <formula>$B1034="Solicitado"</formula>
    </cfRule>
    <cfRule type="expression" dxfId="2295" priority="56547">
      <formula>$B1034="Arribado"</formula>
    </cfRule>
    <cfRule type="expression" dxfId="2296" priority="56546">
      <formula>$B1034="Solicitado"</formula>
    </cfRule>
    <cfRule type="expression" dxfId="2" priority="56521">
      <formula>$B1034="Confirmado"</formula>
    </cfRule>
    <cfRule type="expression" dxfId="2298" priority="56520">
      <formula>$B1034="Cancelado"</formula>
    </cfRule>
    <cfRule type="expression" dxfId="2300" priority="56518">
      <formula>$B1034="Frontera"</formula>
    </cfRule>
    <cfRule type="expression" dxfId="2302" priority="56516">
      <formula>$B1034="Liberado"</formula>
    </cfRule>
  </conditionalFormatting>
  <conditionalFormatting sqref="L1040 L1044:L1049 L1054">
    <cfRule type="expression" dxfId="2302" priority="56348">
      <formula>$B1040="Liberado"</formula>
    </cfRule>
    <cfRule type="expression" dxfId="2" priority="56329">
      <formula>$B1040="Confirmado"</formula>
    </cfRule>
    <cfRule type="expression" dxfId="2302" priority="56324">
      <formula>$B1040="Liberado"</formula>
    </cfRule>
    <cfRule type="expression" dxfId="2301" priority="56325">
      <formula>$B1040="Descargado"</formula>
    </cfRule>
    <cfRule type="expression" dxfId="2300" priority="56326">
      <formula>$B1040="Frontera"</formula>
    </cfRule>
    <cfRule type="expression" dxfId="2301" priority="56349">
      <formula>$B1040="Descargado"</formula>
    </cfRule>
    <cfRule type="expression" dxfId="2300" priority="56350">
      <formula>$B1040="Frontera"</formula>
    </cfRule>
    <cfRule type="expression" dxfId="2298" priority="56328">
      <formula>$B1040="Cancelado"</formula>
    </cfRule>
    <cfRule type="expression" dxfId="2299" priority="56327">
      <formula>$B1040="Cargado"</formula>
    </cfRule>
    <cfRule type="expression" dxfId="2296" priority="56330">
      <formula>$B1040="Solicitado"</formula>
    </cfRule>
    <cfRule type="expression" dxfId="2299" priority="56351">
      <formula>$B1040="Cargado"</formula>
    </cfRule>
    <cfRule type="expression" dxfId="2298" priority="56352">
      <formula>$B1040="Cancelado"</formula>
    </cfRule>
    <cfRule type="expression" dxfId="2" priority="56353">
      <formula>$B1040="Confirmado"</formula>
    </cfRule>
    <cfRule type="expression" dxfId="2296" priority="56354">
      <formula>$B1040="Solicitado"</formula>
    </cfRule>
    <cfRule type="expression" dxfId="2295" priority="56331">
      <formula>$B1040="Arribado"</formula>
    </cfRule>
    <cfRule type="expression" dxfId="2295" priority="56355">
      <formula>$B1040="Arribado"</formula>
    </cfRule>
  </conditionalFormatting>
  <conditionalFormatting sqref="L1041">
    <cfRule type="expression" dxfId="2" priority="55793">
      <formula>$B1041="Confirmado"</formula>
    </cfRule>
    <cfRule type="expression" dxfId="2298" priority="55792">
      <formula>$B1041="Cancelado"</formula>
    </cfRule>
    <cfRule type="expression" dxfId="2299" priority="55791">
      <formula>$B1041="Cargado"</formula>
    </cfRule>
    <cfRule type="expression" dxfId="2300" priority="55790">
      <formula>$B1041="Frontera"</formula>
    </cfRule>
    <cfRule type="expression" dxfId="2296" priority="55770">
      <formula>$B1041="Solicitado"</formula>
    </cfRule>
    <cfRule type="expression" dxfId="2301" priority="55789">
      <formula>$B1041="Descargado"</formula>
    </cfRule>
    <cfRule type="expression" dxfId="2302" priority="55788">
      <formula>$B1041="Liberado"</formula>
    </cfRule>
    <cfRule type="expression" dxfId="2296" priority="55794">
      <formula>$B1041="Solicitado"</formula>
    </cfRule>
    <cfRule type="expression" dxfId="2302" priority="55764">
      <formula>$B1041="Liberado"</formula>
    </cfRule>
    <cfRule type="expression" dxfId="2301" priority="55765">
      <formula>$B1041="Descargado"</formula>
    </cfRule>
    <cfRule type="expression" dxfId="2300" priority="55766">
      <formula>$B1041="Frontera"</formula>
    </cfRule>
    <cfRule type="expression" dxfId="2295" priority="55771">
      <formula>$B1041="Arribado"</formula>
    </cfRule>
    <cfRule type="expression" dxfId="2299" priority="55767">
      <formula>$B1041="Cargado"</formula>
    </cfRule>
    <cfRule type="expression" dxfId="2298" priority="55768">
      <formula>$B1041="Cancelado"</formula>
    </cfRule>
    <cfRule type="expression" dxfId="2295" priority="55795">
      <formula>$B1041="Arribado"</formula>
    </cfRule>
    <cfRule type="expression" dxfId="2" priority="55769">
      <formula>$B1041="Confirmado"</formula>
    </cfRule>
  </conditionalFormatting>
  <conditionalFormatting sqref="L1042:L1043">
    <cfRule type="expression" dxfId="2302" priority="55012">
      <formula>$B1042="Liberado"</formula>
    </cfRule>
    <cfRule type="expression" dxfId="2295" priority="55043">
      <formula>$B1042="Arribado"</formula>
    </cfRule>
    <cfRule type="expression" dxfId="2296" priority="55042">
      <formula>$B1042="Solicitado"</formula>
    </cfRule>
    <cfRule type="expression" dxfId="2" priority="55041">
      <formula>$B1042="Confirmado"</formula>
    </cfRule>
    <cfRule type="expression" dxfId="2298" priority="55040">
      <formula>$B1042="Cancelado"</formula>
    </cfRule>
    <cfRule type="expression" dxfId="2299" priority="55039">
      <formula>$B1042="Cargado"</formula>
    </cfRule>
    <cfRule type="expression" dxfId="2300" priority="55038">
      <formula>$B1042="Frontera"</formula>
    </cfRule>
    <cfRule type="expression" dxfId="2301" priority="55037">
      <formula>$B1042="Descargado"</formula>
    </cfRule>
    <cfRule type="expression" dxfId="2302" priority="55036">
      <formula>$B1042="Liberado"</formula>
    </cfRule>
    <cfRule type="expression" dxfId="2295" priority="55019">
      <formula>$B1042="Arribado"</formula>
    </cfRule>
    <cfRule type="expression" dxfId="2296" priority="55018">
      <formula>$B1042="Solicitado"</formula>
    </cfRule>
    <cfRule type="expression" dxfId="2" priority="55017">
      <formula>$B1042="Confirmado"</formula>
    </cfRule>
    <cfRule type="expression" dxfId="2298" priority="55016">
      <formula>$B1042="Cancelado"</formula>
    </cfRule>
    <cfRule type="expression" dxfId="2299" priority="55015">
      <formula>$B1042="Cargado"</formula>
    </cfRule>
    <cfRule type="expression" dxfId="2300" priority="55014">
      <formula>$B1042="Frontera"</formula>
    </cfRule>
    <cfRule type="expression" dxfId="2301" priority="55013">
      <formula>$B1042="Descargado"</formula>
    </cfRule>
  </conditionalFormatting>
  <conditionalFormatting sqref="L1050">
    <cfRule type="expression" dxfId="2298" priority="55576">
      <formula>$B1050="Cancelado"</formula>
    </cfRule>
    <cfRule type="expression" dxfId="2300" priority="55598">
      <formula>$B1050="Frontera"</formula>
    </cfRule>
    <cfRule type="expression" dxfId="2" priority="55601">
      <formula>$B1050="Confirmado"</formula>
    </cfRule>
    <cfRule type="expression" dxfId="2302" priority="55596">
      <formula>$B1050="Liberado"</formula>
    </cfRule>
    <cfRule type="expression" dxfId="2299" priority="55599">
      <formula>$B1050="Cargado"</formula>
    </cfRule>
    <cfRule type="expression" dxfId="2298" priority="55600">
      <formula>$B1050="Cancelado"</formula>
    </cfRule>
    <cfRule type="expression" dxfId="2296" priority="55602">
      <formula>$B1050="Solicitado"</formula>
    </cfRule>
    <cfRule type="expression" dxfId="2295" priority="55603">
      <formula>$B1050="Arribado"</formula>
    </cfRule>
    <cfRule type="expression" dxfId="2299" priority="55575">
      <formula>$B1050="Cargado"</formula>
    </cfRule>
    <cfRule type="expression" dxfId="2300" priority="55574">
      <formula>$B1050="Frontera"</formula>
    </cfRule>
    <cfRule type="expression" dxfId="2296" priority="55578">
      <formula>$B1050="Solicitado"</formula>
    </cfRule>
    <cfRule type="expression" dxfId="2295" priority="55579">
      <formula>$B1050="Arribado"</formula>
    </cfRule>
    <cfRule type="expression" dxfId="2" priority="55577">
      <formula>$B1050="Confirmado"</formula>
    </cfRule>
    <cfRule type="expression" dxfId="2301" priority="55573">
      <formula>$B1050="Descargado"</formula>
    </cfRule>
    <cfRule type="expression" dxfId="2302" priority="55572">
      <formula>$B1050="Liberado"</formula>
    </cfRule>
    <cfRule type="expression" dxfId="2301" priority="55597">
      <formula>$B1050="Descargado"</formula>
    </cfRule>
  </conditionalFormatting>
  <conditionalFormatting sqref="L1051">
    <cfRule type="expression" dxfId="2299" priority="55511">
      <formula>$B1051="Cargado"</formula>
    </cfRule>
    <cfRule type="expression" dxfId="2298" priority="55512">
      <formula>$B1051="Cancelado"</formula>
    </cfRule>
    <cfRule type="expression" dxfId="2296" priority="55514">
      <formula>$B1051="Solicitado"</formula>
    </cfRule>
    <cfRule type="expression" dxfId="2295" priority="55515">
      <formula>$B1051="Arribado"</formula>
    </cfRule>
    <cfRule type="expression" dxfId="2302" priority="55508">
      <formula>$B1051="Liberado"</formula>
    </cfRule>
    <cfRule type="expression" dxfId="2302" priority="55484">
      <formula>$B1051="Liberado"</formula>
    </cfRule>
    <cfRule type="expression" dxfId="2301" priority="55485">
      <formula>$B1051="Descargado"</formula>
    </cfRule>
    <cfRule type="expression" dxfId="2300" priority="55486">
      <formula>$B1051="Frontera"</formula>
    </cfRule>
    <cfRule type="expression" dxfId="2299" priority="55487">
      <formula>$B1051="Cargado"</formula>
    </cfRule>
    <cfRule type="expression" dxfId="2298" priority="55488">
      <formula>$B1051="Cancelado"</formula>
    </cfRule>
    <cfRule type="expression" dxfId="2" priority="55489">
      <formula>$B1051="Confirmado"</formula>
    </cfRule>
    <cfRule type="expression" dxfId="2301" priority="55509">
      <formula>$B1051="Descargado"</formula>
    </cfRule>
    <cfRule type="expression" dxfId="2" priority="55513">
      <formula>$B1051="Confirmado"</formula>
    </cfRule>
    <cfRule type="expression" dxfId="2300" priority="55510">
      <formula>$B1051="Frontera"</formula>
    </cfRule>
    <cfRule type="expression" dxfId="2296" priority="55490">
      <formula>$B1051="Solicitado"</formula>
    </cfRule>
    <cfRule type="expression" dxfId="2295" priority="55491">
      <formula>$B1051="Arribado"</formula>
    </cfRule>
  </conditionalFormatting>
  <conditionalFormatting sqref="L1052">
    <cfRule type="expression" dxfId="2302" priority="55396">
      <formula>$B1052="Liberado"</formula>
    </cfRule>
    <cfRule type="expression" dxfId="2296" priority="55426">
      <formula>$B1052="Solicitado"</formula>
    </cfRule>
    <cfRule type="expression" dxfId="2295" priority="55427">
      <formula>$B1052="Arribado"</formula>
    </cfRule>
    <cfRule type="expression" dxfId="2300" priority="55422">
      <formula>$B1052="Frontera"</formula>
    </cfRule>
    <cfRule type="expression" dxfId="2298" priority="55424">
      <formula>$B1052="Cancelado"</formula>
    </cfRule>
    <cfRule type="expression" dxfId="2299" priority="55423">
      <formula>$B1052="Cargado"</formula>
    </cfRule>
    <cfRule type="expression" dxfId="2302" priority="55420">
      <formula>$B1052="Liberado"</formula>
    </cfRule>
    <cfRule type="expression" dxfId="2301" priority="55421">
      <formula>$B1052="Descargado"</formula>
    </cfRule>
    <cfRule type="expression" dxfId="2" priority="55425">
      <formula>$B1052="Confirmado"</formula>
    </cfRule>
    <cfRule type="expression" dxfId="2301" priority="55397">
      <formula>$B1052="Descargado"</formula>
    </cfRule>
    <cfRule type="expression" dxfId="2300" priority="55398">
      <formula>$B1052="Frontera"</formula>
    </cfRule>
    <cfRule type="expression" dxfId="2299" priority="55399">
      <formula>$B1052="Cargado"</formula>
    </cfRule>
    <cfRule type="expression" dxfId="2298" priority="55400">
      <formula>$B1052="Cancelado"</formula>
    </cfRule>
    <cfRule type="expression" dxfId="2" priority="55401">
      <formula>$B1052="Confirmado"</formula>
    </cfRule>
    <cfRule type="expression" dxfId="2296" priority="55402">
      <formula>$B1052="Solicitado"</formula>
    </cfRule>
    <cfRule type="expression" dxfId="2295" priority="55403">
      <formula>$B1052="Arribado"</formula>
    </cfRule>
  </conditionalFormatting>
  <conditionalFormatting sqref="L1053">
    <cfRule type="expression" dxfId="2302" priority="55204">
      <formula>$B1053="Liberado"</formula>
    </cfRule>
    <cfRule type="expression" dxfId="2295" priority="55211">
      <formula>$B1053="Arribado"</formula>
    </cfRule>
    <cfRule type="expression" dxfId="2299" priority="55231">
      <formula>$B1053="Cargado"</formula>
    </cfRule>
    <cfRule type="expression" dxfId="2302" priority="55228">
      <formula>$B1053="Liberado"</formula>
    </cfRule>
    <cfRule type="expression" dxfId="2295" priority="55235">
      <formula>$B1053="Arribado"</formula>
    </cfRule>
    <cfRule type="expression" dxfId="2296" priority="55234">
      <formula>$B1053="Solicitado"</formula>
    </cfRule>
    <cfRule type="expression" dxfId="2" priority="55233">
      <formula>$B1053="Confirmado"</formula>
    </cfRule>
    <cfRule type="expression" dxfId="2301" priority="55205">
      <formula>$B1053="Descargado"</formula>
    </cfRule>
    <cfRule type="expression" dxfId="2300" priority="55206">
      <formula>$B1053="Frontera"</formula>
    </cfRule>
    <cfRule type="expression" dxfId="2296" priority="55210">
      <formula>$B1053="Solicitado"</formula>
    </cfRule>
    <cfRule type="expression" dxfId="2298" priority="55232">
      <formula>$B1053="Cancelado"</formula>
    </cfRule>
    <cfRule type="expression" dxfId="2" priority="55209">
      <formula>$B1053="Confirmado"</formula>
    </cfRule>
    <cfRule type="expression" dxfId="2298" priority="55208">
      <formula>$B1053="Cancelado"</formula>
    </cfRule>
    <cfRule type="expression" dxfId="2300" priority="55230">
      <formula>$B1053="Frontera"</formula>
    </cfRule>
    <cfRule type="expression" dxfId="2301" priority="55229">
      <formula>$B1053="Descargado"</formula>
    </cfRule>
    <cfRule type="expression" dxfId="2299" priority="55207">
      <formula>$B1053="Cargado"</formula>
    </cfRule>
  </conditionalFormatting>
  <conditionalFormatting sqref="L1064">
    <cfRule type="expression" dxfId="2" priority="54321">
      <formula>$B1064="Confirmado"</formula>
    </cfRule>
    <cfRule type="expression" dxfId="2296" priority="54322">
      <formula>$B1064="Solicitado"</formula>
    </cfRule>
    <cfRule type="expression" dxfId="2302" priority="54316">
      <formula>$B1064="Liberado"</formula>
    </cfRule>
    <cfRule type="expression" dxfId="2295" priority="54323">
      <formula>$B1064="Arribado"</formula>
    </cfRule>
    <cfRule type="expression" dxfId="2299" priority="54319">
      <formula>$B1064="Cargado"</formula>
    </cfRule>
    <cfRule type="expression" dxfId="2300" priority="54318">
      <formula>$B1064="Frontera"</formula>
    </cfRule>
    <cfRule type="expression" dxfId="2301" priority="54317">
      <formula>$B1064="Descargado"</formula>
    </cfRule>
    <cfRule type="expression" dxfId="2295" priority="54347">
      <formula>$B1064="Arribado"</formula>
    </cfRule>
    <cfRule type="expression" dxfId="2296" priority="54346">
      <formula>$B1064="Solicitado"</formula>
    </cfRule>
    <cfRule type="expression" dxfId="2" priority="54345">
      <formula>$B1064="Confirmado"</formula>
    </cfRule>
    <cfRule type="expression" dxfId="2298" priority="54344">
      <formula>$B1064="Cancelado"</formula>
    </cfRule>
    <cfRule type="expression" dxfId="2299" priority="54343">
      <formula>$B1064="Cargado"</formula>
    </cfRule>
    <cfRule type="expression" dxfId="2300" priority="54342">
      <formula>$B1064="Frontera"</formula>
    </cfRule>
    <cfRule type="expression" dxfId="2301" priority="54341">
      <formula>$B1064="Descargado"</formula>
    </cfRule>
    <cfRule type="expression" dxfId="2298" priority="54320">
      <formula>$B1064="Cancelado"</formula>
    </cfRule>
    <cfRule type="expression" dxfId="2302" priority="54340">
      <formula>$B1064="Liberado"</formula>
    </cfRule>
  </conditionalFormatting>
  <conditionalFormatting sqref="L1065">
    <cfRule type="expression" dxfId="2299" priority="54511">
      <formula>$B1065="Cargado"</formula>
    </cfRule>
    <cfRule type="expression" dxfId="2300" priority="54510">
      <formula>$B1065="Frontera"</formula>
    </cfRule>
    <cfRule type="expression" dxfId="2301" priority="54509">
      <formula>$B1065="Descargado"</formula>
    </cfRule>
    <cfRule type="expression" dxfId="2300" priority="54534">
      <formula>$B1065="Frontera"</formula>
    </cfRule>
    <cfRule type="expression" dxfId="2301" priority="54533">
      <formula>$B1065="Descargado"</formula>
    </cfRule>
    <cfRule type="expression" dxfId="2295" priority="54539">
      <formula>$B1065="Arribado"</formula>
    </cfRule>
    <cfRule type="expression" dxfId="2298" priority="54512">
      <formula>$B1065="Cancelado"</formula>
    </cfRule>
    <cfRule type="expression" dxfId="2" priority="54537">
      <formula>$B1065="Confirmado"</formula>
    </cfRule>
    <cfRule type="expression" dxfId="2295" priority="54515">
      <formula>$B1065="Arribado"</formula>
    </cfRule>
    <cfRule type="expression" dxfId="2296" priority="54538">
      <formula>$B1065="Solicitado"</formula>
    </cfRule>
    <cfRule type="expression" dxfId="2" priority="54513">
      <formula>$B1065="Confirmado"</formula>
    </cfRule>
    <cfRule type="expression" dxfId="2298" priority="54536">
      <formula>$B1065="Cancelado"</formula>
    </cfRule>
    <cfRule type="expression" dxfId="2296" priority="54514">
      <formula>$B1065="Solicitado"</formula>
    </cfRule>
    <cfRule type="expression" dxfId="2299" priority="54535">
      <formula>$B1065="Cargado"</formula>
    </cfRule>
    <cfRule type="expression" dxfId="2302" priority="54532">
      <formula>$B1065="Liberado"</formula>
    </cfRule>
    <cfRule type="expression" dxfId="2302" priority="54508">
      <formula>$B1065="Liberado"</formula>
    </cfRule>
  </conditionalFormatting>
  <conditionalFormatting sqref="L1066:L1067">
    <cfRule type="expression" dxfId="2300" priority="54126">
      <formula>$B1066="Frontera"</formula>
    </cfRule>
    <cfRule type="expression" dxfId="2301" priority="54125">
      <formula>$B1066="Descargado"</formula>
    </cfRule>
    <cfRule type="expression" dxfId="2302" priority="54124">
      <formula>$B1066="Liberado"</formula>
    </cfRule>
    <cfRule type="expression" dxfId="2302" priority="54148">
      <formula>$B1066="Liberado"</formula>
    </cfRule>
    <cfRule type="expression" dxfId="2301" priority="54149">
      <formula>$B1066="Descargado"</formula>
    </cfRule>
    <cfRule type="expression" dxfId="2296" priority="54130">
      <formula>$B1066="Solicitado"</formula>
    </cfRule>
    <cfRule type="expression" dxfId="2295" priority="54131">
      <formula>$B1066="Arribado"</formula>
    </cfRule>
    <cfRule type="expression" dxfId="2300" priority="54150">
      <formula>$B1066="Frontera"</formula>
    </cfRule>
    <cfRule type="expression" dxfId="2299" priority="54151">
      <formula>$B1066="Cargado"</formula>
    </cfRule>
    <cfRule type="expression" dxfId="2298" priority="54152">
      <formula>$B1066="Cancelado"</formula>
    </cfRule>
    <cfRule type="expression" dxfId="2295" priority="54155">
      <formula>$B1066="Arribado"</formula>
    </cfRule>
    <cfRule type="expression" dxfId="2296" priority="54154">
      <formula>$B1066="Solicitado"</formula>
    </cfRule>
    <cfRule type="expression" dxfId="2" priority="54129">
      <formula>$B1066="Confirmado"</formula>
    </cfRule>
    <cfRule type="expression" dxfId="2" priority="54153">
      <formula>$B1066="Confirmado"</formula>
    </cfRule>
    <cfRule type="expression" dxfId="2298" priority="54128">
      <formula>$B1066="Cancelado"</formula>
    </cfRule>
    <cfRule type="expression" dxfId="2299" priority="54127">
      <formula>$B1066="Cargado"</formula>
    </cfRule>
  </conditionalFormatting>
  <conditionalFormatting sqref="L1068:L1069">
    <cfRule type="expression" dxfId="2300" priority="52942">
      <formula>$B1068="Frontera"</formula>
    </cfRule>
    <cfRule type="expression" dxfId="2299" priority="52967">
      <formula>$B1068="Cargado"</formula>
    </cfRule>
    <cfRule type="expression" dxfId="2301" priority="52941">
      <formula>$B1068="Descargado"</formula>
    </cfRule>
    <cfRule type="expression" dxfId="2302" priority="52964">
      <formula>$B1068="Liberado"</formula>
    </cfRule>
    <cfRule type="expression" dxfId="2299" priority="52943">
      <formula>$B1068="Cargado"</formula>
    </cfRule>
    <cfRule type="expression" dxfId="2298" priority="52944">
      <formula>$B1068="Cancelado"</formula>
    </cfRule>
    <cfRule type="expression" dxfId="2298" priority="52968">
      <formula>$B1068="Cancelado"</formula>
    </cfRule>
    <cfRule type="expression" dxfId="2" priority="52969">
      <formula>$B1068="Confirmado"</formula>
    </cfRule>
    <cfRule type="expression" dxfId="2302" priority="52940">
      <formula>$B1068="Liberado"</formula>
    </cfRule>
    <cfRule type="expression" dxfId="2295" priority="52971">
      <formula>$B1068="Arribado"</formula>
    </cfRule>
    <cfRule type="expression" dxfId="2" priority="52945">
      <formula>$B1068="Confirmado"</formula>
    </cfRule>
    <cfRule type="expression" dxfId="2295" priority="52947">
      <formula>$B1068="Arribado"</formula>
    </cfRule>
    <cfRule type="expression" dxfId="2296" priority="52946">
      <formula>$B1068="Solicitado"</formula>
    </cfRule>
    <cfRule type="expression" dxfId="2296" priority="52970">
      <formula>$B1068="Solicitado"</formula>
    </cfRule>
    <cfRule type="expression" dxfId="2301" priority="52965">
      <formula>$B1068="Descargado"</formula>
    </cfRule>
    <cfRule type="expression" dxfId="2300" priority="52966">
      <formula>$B1068="Frontera"</formula>
    </cfRule>
  </conditionalFormatting>
  <conditionalFormatting sqref="L1070">
    <cfRule type="expression" dxfId="2298" priority="53712">
      <formula>$B1070="Cancelado"</formula>
    </cfRule>
    <cfRule type="expression" dxfId="2295" priority="53739">
      <formula>$B1070="Arribado"</formula>
    </cfRule>
    <cfRule type="expression" dxfId="2302" priority="53708">
      <formula>$B1070="Liberado"</formula>
    </cfRule>
    <cfRule type="expression" dxfId="2299" priority="53711">
      <formula>$B1070="Cargado"</formula>
    </cfRule>
    <cfRule type="expression" dxfId="2" priority="53737">
      <formula>$B1070="Confirmado"</formula>
    </cfRule>
    <cfRule type="expression" dxfId="2298" priority="53736">
      <formula>$B1070="Cancelado"</formula>
    </cfRule>
    <cfRule type="expression" dxfId="2299" priority="53735">
      <formula>$B1070="Cargado"</formula>
    </cfRule>
    <cfRule type="expression" dxfId="2300" priority="53734">
      <formula>$B1070="Frontera"</formula>
    </cfRule>
    <cfRule type="expression" dxfId="2300" priority="53710">
      <formula>$B1070="Frontera"</formula>
    </cfRule>
    <cfRule type="expression" dxfId="2" priority="53713">
      <formula>$B1070="Confirmado"</formula>
    </cfRule>
    <cfRule type="expression" dxfId="2301" priority="53733">
      <formula>$B1070="Descargado"</formula>
    </cfRule>
    <cfRule type="expression" dxfId="2296" priority="53738">
      <formula>$B1070="Solicitado"</formula>
    </cfRule>
    <cfRule type="expression" dxfId="2302" priority="53732">
      <formula>$B1070="Liberado"</formula>
    </cfRule>
    <cfRule type="expression" dxfId="2295" priority="53715">
      <formula>$B1070="Arribado"</formula>
    </cfRule>
    <cfRule type="expression" dxfId="2296" priority="53714">
      <formula>$B1070="Solicitado"</formula>
    </cfRule>
    <cfRule type="expression" dxfId="2301" priority="53709">
      <formula>$B1070="Descargado"</formula>
    </cfRule>
  </conditionalFormatting>
  <conditionalFormatting sqref="L1071:L1074">
    <cfRule type="expression" dxfId="2295" priority="53331">
      <formula>$B1071="Arribado"</formula>
    </cfRule>
    <cfRule type="expression" dxfId="2302" priority="53348">
      <formula>$B1071="Liberado"</formula>
    </cfRule>
    <cfRule type="expression" dxfId="2298" priority="53328">
      <formula>$B1071="Cancelado"</formula>
    </cfRule>
    <cfRule type="expression" dxfId="2301" priority="53349">
      <formula>$B1071="Descargado"</formula>
    </cfRule>
    <cfRule type="expression" dxfId="2300" priority="53350">
      <formula>$B1071="Frontera"</formula>
    </cfRule>
    <cfRule type="expression" dxfId="2299" priority="53351">
      <formula>$B1071="Cargado"</formula>
    </cfRule>
    <cfRule type="expression" dxfId="2298" priority="53352">
      <formula>$B1071="Cancelado"</formula>
    </cfRule>
    <cfRule type="expression" dxfId="2" priority="53353">
      <formula>$B1071="Confirmado"</formula>
    </cfRule>
    <cfRule type="expression" dxfId="2296" priority="53354">
      <formula>$B1071="Solicitado"</formula>
    </cfRule>
    <cfRule type="expression" dxfId="2295" priority="53355">
      <formula>$B1071="Arribado"</formula>
    </cfRule>
    <cfRule type="expression" dxfId="2302" priority="53324">
      <formula>$B1071="Liberado"</formula>
    </cfRule>
    <cfRule type="expression" dxfId="2301" priority="53325">
      <formula>$B1071="Descargado"</formula>
    </cfRule>
    <cfRule type="expression" dxfId="2300" priority="53326">
      <formula>$B1071="Frontera"</formula>
    </cfRule>
    <cfRule type="expression" dxfId="2299" priority="53327">
      <formula>$B1071="Cargado"</formula>
    </cfRule>
    <cfRule type="expression" dxfId="2" priority="53329">
      <formula>$B1071="Confirmado"</formula>
    </cfRule>
    <cfRule type="expression" dxfId="2296" priority="53330">
      <formula>$B1071="Solicitado"</formula>
    </cfRule>
  </conditionalFormatting>
  <conditionalFormatting sqref="L1076">
    <cfRule type="expression" dxfId="2" priority="52377">
      <formula>$B1076="Confirmado"</formula>
    </cfRule>
    <cfRule type="expression" dxfId="2296" priority="52378">
      <formula>$B1076="Solicitado"</formula>
    </cfRule>
    <cfRule type="expression" dxfId="2295" priority="52379">
      <formula>$B1076="Arribado"</formula>
    </cfRule>
    <cfRule type="expression" dxfId="2" priority="52353">
      <formula>$B1076="Confirmado"</formula>
    </cfRule>
    <cfRule type="expression" dxfId="2299" priority="52351">
      <formula>$B1076="Cargado"</formula>
    </cfRule>
    <cfRule type="expression" dxfId="2300" priority="52350">
      <formula>$B1076="Frontera"</formula>
    </cfRule>
    <cfRule type="expression" dxfId="2301" priority="52349">
      <formula>$B1076="Descargado"</formula>
    </cfRule>
    <cfRule type="expression" dxfId="2302" priority="52348">
      <formula>$B1076="Liberado"</formula>
    </cfRule>
    <cfRule type="expression" dxfId="2298" priority="52376">
      <formula>$B1076="Cancelado"</formula>
    </cfRule>
    <cfRule type="expression" dxfId="2299" priority="52375">
      <formula>$B1076="Cargado"</formula>
    </cfRule>
    <cfRule type="expression" dxfId="2298" priority="52352">
      <formula>$B1076="Cancelado"</formula>
    </cfRule>
    <cfRule type="expression" dxfId="2300" priority="52374">
      <formula>$B1076="Frontera"</formula>
    </cfRule>
    <cfRule type="expression" dxfId="2296" priority="52354">
      <formula>$B1076="Solicitado"</formula>
    </cfRule>
    <cfRule type="expression" dxfId="2301" priority="52373">
      <formula>$B1076="Descargado"</formula>
    </cfRule>
    <cfRule type="expression" dxfId="2302" priority="52372">
      <formula>$B1076="Liberado"</formula>
    </cfRule>
    <cfRule type="expression" dxfId="2295" priority="52355">
      <formula>$B1076="Arribado"</formula>
    </cfRule>
  </conditionalFormatting>
  <conditionalFormatting sqref="L1077:L1080">
    <cfRule type="expression" dxfId="2296" priority="52578">
      <formula>$B1077="Solicitado"</formula>
    </cfRule>
    <cfRule type="expression" dxfId="2" priority="52577">
      <formula>$B1077="Confirmado"</formula>
    </cfRule>
    <cfRule type="expression" dxfId="2300" priority="52574">
      <formula>$B1077="Frontera"</formula>
    </cfRule>
    <cfRule type="expression" dxfId="2295" priority="52579">
      <formula>$B1077="Arribado"</formula>
    </cfRule>
    <cfRule type="expression" dxfId="2302" priority="52572">
      <formula>$B1077="Liberado"</formula>
    </cfRule>
    <cfRule type="expression" dxfId="2299" priority="52575">
      <formula>$B1077="Cargado"</formula>
    </cfRule>
    <cfRule type="expression" dxfId="2298" priority="52576">
      <formula>$B1077="Cancelado"</formula>
    </cfRule>
    <cfRule type="expression" dxfId="2301" priority="52573">
      <formula>$B1077="Descargado"</formula>
    </cfRule>
  </conditionalFormatting>
  <conditionalFormatting sqref="L1081">
    <cfRule type="expression" dxfId="2296" priority="52162">
      <formula>$B1081="Solicitado"</formula>
    </cfRule>
    <cfRule type="expression" dxfId="2295" priority="52163">
      <formula>$B1081="Arribado"</formula>
    </cfRule>
    <cfRule type="expression" dxfId="2" priority="52185">
      <formula>$B1081="Confirmado"</formula>
    </cfRule>
    <cfRule type="expression" dxfId="2296" priority="52186">
      <formula>$B1081="Solicitado"</formula>
    </cfRule>
    <cfRule type="expression" dxfId="2295" priority="52187">
      <formula>$B1081="Arribado"</formula>
    </cfRule>
    <cfRule type="expression" dxfId="2299" priority="52183">
      <formula>$B1081="Cargado"</formula>
    </cfRule>
    <cfRule type="expression" dxfId="2300" priority="52182">
      <formula>$B1081="Frontera"</formula>
    </cfRule>
    <cfRule type="expression" dxfId="2301" priority="52181">
      <formula>$B1081="Descargado"</formula>
    </cfRule>
    <cfRule type="expression" dxfId="2298" priority="52184">
      <formula>$B1081="Cancelado"</formula>
    </cfRule>
    <cfRule type="expression" dxfId="2300" priority="52158">
      <formula>$B1081="Frontera"</formula>
    </cfRule>
    <cfRule type="expression" dxfId="2302" priority="52180">
      <formula>$B1081="Liberado"</formula>
    </cfRule>
    <cfRule type="expression" dxfId="2302" priority="52156">
      <formula>$B1081="Liberado"</formula>
    </cfRule>
    <cfRule type="expression" dxfId="2301" priority="52157">
      <formula>$B1081="Descargado"</formula>
    </cfRule>
    <cfRule type="expression" dxfId="2299" priority="52159">
      <formula>$B1081="Cargado"</formula>
    </cfRule>
    <cfRule type="expression" dxfId="2298" priority="52160">
      <formula>$B1081="Cancelado"</formula>
    </cfRule>
    <cfRule type="expression" dxfId="2" priority="52161">
      <formula>$B1081="Confirmado"</formula>
    </cfRule>
  </conditionalFormatting>
  <conditionalFormatting sqref="L1082:L1083">
    <cfRule type="expression" dxfId="2295" priority="51931">
      <formula>$B1082="Arribado"</formula>
    </cfRule>
    <cfRule type="expression" dxfId="2296" priority="51930">
      <formula>$B1082="Solicitado"</formula>
    </cfRule>
    <cfRule type="expression" dxfId="2" priority="51929">
      <formula>$B1082="Confirmado"</formula>
    </cfRule>
    <cfRule type="expression" dxfId="2298" priority="51928">
      <formula>$B1082="Cancelado"</formula>
    </cfRule>
    <cfRule type="expression" dxfId="2299" priority="51927">
      <formula>$B1082="Cargado"</formula>
    </cfRule>
    <cfRule type="expression" dxfId="2300" priority="51926">
      <formula>$B1082="Frontera"</formula>
    </cfRule>
    <cfRule type="expression" dxfId="2301" priority="51925">
      <formula>$B1082="Descargado"</formula>
    </cfRule>
    <cfRule type="expression" dxfId="2302" priority="51924">
      <formula>$B1082="Liberado"</formula>
    </cfRule>
    <cfRule type="expression" dxfId="2295" priority="51955">
      <formula>$B1082="Arribado"</formula>
    </cfRule>
    <cfRule type="expression" dxfId="2296" priority="51954">
      <formula>$B1082="Solicitado"</formula>
    </cfRule>
    <cfRule type="expression" dxfId="2" priority="51953">
      <formula>$B1082="Confirmado"</formula>
    </cfRule>
    <cfRule type="expression" dxfId="2298" priority="51952">
      <formula>$B1082="Cancelado"</formula>
    </cfRule>
    <cfRule type="expression" dxfId="2299" priority="51951">
      <formula>$B1082="Cargado"</formula>
    </cfRule>
    <cfRule type="expression" dxfId="2300" priority="51950">
      <formula>$B1082="Frontera"</formula>
    </cfRule>
    <cfRule type="expression" dxfId="2301" priority="51949">
      <formula>$B1082="Descargado"</formula>
    </cfRule>
    <cfRule type="expression" dxfId="2302" priority="51948">
      <formula>$B1082="Liberado"</formula>
    </cfRule>
  </conditionalFormatting>
  <conditionalFormatting sqref="L1084">
    <cfRule type="expression" dxfId="2296" priority="51714">
      <formula>$B1084="Solicitado"</formula>
    </cfRule>
    <cfRule type="expression" dxfId="2295" priority="51715">
      <formula>$B1084="Arribado"</formula>
    </cfRule>
    <cfRule type="expression" dxfId="2298" priority="51712">
      <formula>$B1084="Cancelado"</formula>
    </cfRule>
    <cfRule type="expression" dxfId="2299" priority="51711">
      <formula>$B1084="Cargado"</formula>
    </cfRule>
    <cfRule type="expression" dxfId="2300" priority="51710">
      <formula>$B1084="Frontera"</formula>
    </cfRule>
    <cfRule type="expression" dxfId="2301" priority="51709">
      <formula>$B1084="Descargado"</formula>
    </cfRule>
    <cfRule type="expression" dxfId="2302" priority="51708">
      <formula>$B1084="Liberado"</formula>
    </cfRule>
    <cfRule type="expression" dxfId="2" priority="51713">
      <formula>$B1084="Confirmado"</formula>
    </cfRule>
  </conditionalFormatting>
  <conditionalFormatting sqref="L1085:L1091">
    <cfRule type="expression" dxfId="2" priority="51569">
      <formula>$B1085="Confirmado"</formula>
    </cfRule>
    <cfRule type="expression" dxfId="2296" priority="51570">
      <formula>$B1085="Solicitado"</formula>
    </cfRule>
    <cfRule type="expression" dxfId="2302" priority="51564">
      <formula>$B1085="Liberado"</formula>
    </cfRule>
    <cfRule type="expression" dxfId="2301" priority="51565">
      <formula>$B1085="Descargado"</formula>
    </cfRule>
    <cfRule type="expression" dxfId="2300" priority="51566">
      <formula>$B1085="Frontera"</formula>
    </cfRule>
    <cfRule type="expression" dxfId="2299" priority="51567">
      <formula>$B1085="Cargado"</formula>
    </cfRule>
    <cfRule type="expression" dxfId="2298" priority="51568">
      <formula>$B1085="Cancelado"</formula>
    </cfRule>
    <cfRule type="expression" dxfId="2295" priority="51571">
      <formula>$B1085="Arribado"</formula>
    </cfRule>
  </conditionalFormatting>
  <conditionalFormatting sqref="L1092">
    <cfRule type="expression" dxfId="2299" priority="51463">
      <formula>$B1092="Cargado"</formula>
    </cfRule>
    <cfRule type="expression" dxfId="2295" priority="51467">
      <formula>$B1092="Arribado"</formula>
    </cfRule>
    <cfRule type="expression" dxfId="2302" priority="51460">
      <formula>$B1092="Liberado"</formula>
    </cfRule>
    <cfRule type="expression" dxfId="2300" priority="51438">
      <formula>$B1092="Frontera"</formula>
    </cfRule>
    <cfRule type="expression" dxfId="2301" priority="51461">
      <formula>$B1092="Descargado"</formula>
    </cfRule>
    <cfRule type="expression" dxfId="2300" priority="51462">
      <formula>$B1092="Frontera"</formula>
    </cfRule>
    <cfRule type="expression" dxfId="2298" priority="51464">
      <formula>$B1092="Cancelado"</formula>
    </cfRule>
    <cfRule type="expression" dxfId="2302" priority="51436">
      <formula>$B1092="Liberado"</formula>
    </cfRule>
    <cfRule type="expression" dxfId="2301" priority="51437">
      <formula>$B1092="Descargado"</formula>
    </cfRule>
    <cfRule type="expression" dxfId="2299" priority="51439">
      <formula>$B1092="Cargado"</formula>
    </cfRule>
    <cfRule type="expression" dxfId="2" priority="51441">
      <formula>$B1092="Confirmado"</formula>
    </cfRule>
    <cfRule type="expression" dxfId="2296" priority="51442">
      <formula>$B1092="Solicitado"</formula>
    </cfRule>
    <cfRule type="expression" dxfId="2295" priority="51443">
      <formula>$B1092="Arribado"</formula>
    </cfRule>
    <cfRule type="expression" dxfId="2" priority="51465">
      <formula>$B1092="Confirmado"</formula>
    </cfRule>
    <cfRule type="expression" dxfId="2298" priority="51440">
      <formula>$B1092="Cancelado"</formula>
    </cfRule>
    <cfRule type="expression" dxfId="2296" priority="51466">
      <formula>$B1092="Solicitado"</formula>
    </cfRule>
  </conditionalFormatting>
  <conditionalFormatting sqref="L1093:L1094">
    <cfRule type="expression" dxfId="2296" priority="51250">
      <formula>$B1093="Solicitado"</formula>
    </cfRule>
    <cfRule type="expression" dxfId="2299" priority="51271">
      <formula>$B1093="Cargado"</formula>
    </cfRule>
    <cfRule type="expression" dxfId="2300" priority="51270">
      <formula>$B1093="Frontera"</formula>
    </cfRule>
    <cfRule type="expression" dxfId="2300" priority="51246">
      <formula>$B1093="Frontera"</formula>
    </cfRule>
    <cfRule type="expression" dxfId="2295" priority="51275">
      <formula>$B1093="Arribado"</formula>
    </cfRule>
    <cfRule type="expression" dxfId="2301" priority="51245">
      <formula>$B1093="Descargado"</formula>
    </cfRule>
    <cfRule type="expression" dxfId="2302" priority="51244">
      <formula>$B1093="Liberado"</formula>
    </cfRule>
    <cfRule type="expression" dxfId="2298" priority="51248">
      <formula>$B1093="Cancelado"</formula>
    </cfRule>
    <cfRule type="expression" dxfId="2301" priority="51269">
      <formula>$B1093="Descargado"</formula>
    </cfRule>
    <cfRule type="expression" dxfId="2302" priority="51268">
      <formula>$B1093="Liberado"</formula>
    </cfRule>
    <cfRule type="expression" dxfId="2299" priority="51247">
      <formula>$B1093="Cargado"</formula>
    </cfRule>
    <cfRule type="expression" dxfId="2295" priority="51251">
      <formula>$B1093="Arribado"</formula>
    </cfRule>
    <cfRule type="expression" dxfId="2" priority="51249">
      <formula>$B1093="Confirmado"</formula>
    </cfRule>
    <cfRule type="expression" dxfId="2298" priority="51272">
      <formula>$B1093="Cancelado"</formula>
    </cfRule>
    <cfRule type="expression" dxfId="2" priority="51273">
      <formula>$B1093="Confirmado"</formula>
    </cfRule>
    <cfRule type="expression" dxfId="2296" priority="51274">
      <formula>$B1093="Solicitado"</formula>
    </cfRule>
  </conditionalFormatting>
  <conditionalFormatting sqref="L1095">
    <cfRule type="expression" dxfId="2302" priority="51028">
      <formula>$B1095="Liberado"</formula>
    </cfRule>
    <cfRule type="expression" dxfId="2301" priority="51029">
      <formula>$B1095="Descargado"</formula>
    </cfRule>
    <cfRule type="expression" dxfId="2298" priority="51056">
      <formula>$B1095="Cancelado"</formula>
    </cfRule>
    <cfRule type="expression" dxfId="2300" priority="51030">
      <formula>$B1095="Frontera"</formula>
    </cfRule>
    <cfRule type="expression" dxfId="2299" priority="51031">
      <formula>$B1095="Cargado"</formula>
    </cfRule>
    <cfRule type="expression" dxfId="2298" priority="51032">
      <formula>$B1095="Cancelado"</formula>
    </cfRule>
    <cfRule type="expression" dxfId="2" priority="51057">
      <formula>$B1095="Confirmado"</formula>
    </cfRule>
    <cfRule type="expression" dxfId="2296" priority="51058">
      <formula>$B1095="Solicitado"</formula>
    </cfRule>
    <cfRule type="expression" dxfId="2295" priority="51059">
      <formula>$B1095="Arribado"</formula>
    </cfRule>
    <cfRule type="expression" dxfId="2296" priority="51034">
      <formula>$B1095="Solicitado"</formula>
    </cfRule>
    <cfRule type="expression" dxfId="2302" priority="51052">
      <formula>$B1095="Liberado"</formula>
    </cfRule>
    <cfRule type="expression" dxfId="2300" priority="51054">
      <formula>$B1095="Frontera"</formula>
    </cfRule>
    <cfRule type="expression" dxfId="2" priority="51033">
      <formula>$B1095="Confirmado"</formula>
    </cfRule>
    <cfRule type="expression" dxfId="2299" priority="51055">
      <formula>$B1095="Cargado"</formula>
    </cfRule>
    <cfRule type="expression" dxfId="2295" priority="51035">
      <formula>$B1095="Arribado"</formula>
    </cfRule>
    <cfRule type="expression" dxfId="2301" priority="51053">
      <formula>$B1095="Descargado"</formula>
    </cfRule>
  </conditionalFormatting>
  <conditionalFormatting sqref="L1096">
    <cfRule type="expression" dxfId="2302" priority="50812">
      <formula>$B1096="Liberado"</formula>
    </cfRule>
    <cfRule type="expression" dxfId="2295" priority="50819">
      <formula>$B1096="Arribado"</formula>
    </cfRule>
    <cfRule type="expression" dxfId="2296" priority="50818">
      <formula>$B1096="Solicitado"</formula>
    </cfRule>
    <cfRule type="expression" dxfId="2301" priority="50813">
      <formula>$B1096="Descargado"</formula>
    </cfRule>
    <cfRule type="expression" dxfId="2299" priority="50815">
      <formula>$B1096="Cargado"</formula>
    </cfRule>
    <cfRule type="expression" dxfId="2300" priority="50814">
      <formula>$B1096="Frontera"</formula>
    </cfRule>
    <cfRule type="expression" dxfId="2298" priority="50816">
      <formula>$B1096="Cancelado"</formula>
    </cfRule>
    <cfRule type="expression" dxfId="2" priority="50817">
      <formula>$B1096="Confirmado"</formula>
    </cfRule>
  </conditionalFormatting>
  <conditionalFormatting sqref="L1097">
    <cfRule type="expression" dxfId="2299" priority="50407">
      <formula>$B1097="Cargado"</formula>
    </cfRule>
    <cfRule type="expression" dxfId="2295" priority="50411">
      <formula>$B1097="Arribado"</formula>
    </cfRule>
    <cfRule type="expression" dxfId="2302" priority="50428">
      <formula>$B1097="Liberado"</formula>
    </cfRule>
    <cfRule type="expression" dxfId="2296" priority="50434">
      <formula>$B1097="Solicitado"</formula>
    </cfRule>
    <cfRule type="expression" dxfId="2301" priority="50429">
      <formula>$B1097="Descargado"</formula>
    </cfRule>
    <cfRule type="expression" dxfId="2300" priority="50430">
      <formula>$B1097="Frontera"</formula>
    </cfRule>
    <cfRule type="expression" dxfId="2299" priority="50431">
      <formula>$B1097="Cargado"</formula>
    </cfRule>
    <cfRule type="expression" dxfId="2295" priority="50435">
      <formula>$B1097="Arribado"</formula>
    </cfRule>
    <cfRule type="expression" dxfId="2" priority="50409">
      <formula>$B1097="Confirmado"</formula>
    </cfRule>
    <cfRule type="expression" dxfId="2302" priority="50404">
      <formula>$B1097="Liberado"</formula>
    </cfRule>
    <cfRule type="expression" dxfId="2301" priority="50405">
      <formula>$B1097="Descargado"</formula>
    </cfRule>
    <cfRule type="expression" dxfId="2300" priority="50406">
      <formula>$B1097="Frontera"</formula>
    </cfRule>
    <cfRule type="expression" dxfId="2298" priority="50408">
      <formula>$B1097="Cancelado"</formula>
    </cfRule>
    <cfRule type="expression" dxfId="2" priority="50433">
      <formula>$B1097="Confirmado"</formula>
    </cfRule>
    <cfRule type="expression" dxfId="2298" priority="50432">
      <formula>$B1097="Cancelado"</formula>
    </cfRule>
    <cfRule type="expression" dxfId="2296" priority="50410">
      <formula>$B1097="Solicitado"</formula>
    </cfRule>
  </conditionalFormatting>
  <conditionalFormatting sqref="L1098:L1103">
    <cfRule type="expression" dxfId="2296" priority="50242">
      <formula>$B1098="Solicitado"</formula>
    </cfRule>
    <cfRule type="expression" dxfId="2300" priority="50238">
      <formula>$B1098="Frontera"</formula>
    </cfRule>
    <cfRule type="expression" dxfId="2302" priority="50212">
      <formula>$B1098="Liberado"</formula>
    </cfRule>
    <cfRule type="expression" dxfId="2302" priority="50236">
      <formula>$B1098="Liberado"</formula>
    </cfRule>
    <cfRule type="expression" dxfId="2295" priority="50243">
      <formula>$B1098="Arribado"</formula>
    </cfRule>
    <cfRule type="expression" dxfId="2296" priority="50218">
      <formula>$B1098="Solicitado"</formula>
    </cfRule>
    <cfRule type="expression" dxfId="2" priority="50217">
      <formula>$B1098="Confirmado"</formula>
    </cfRule>
    <cfRule type="expression" dxfId="2298" priority="50216">
      <formula>$B1098="Cancelado"</formula>
    </cfRule>
    <cfRule type="expression" dxfId="2295" priority="50219">
      <formula>$B1098="Arribado"</formula>
    </cfRule>
    <cfRule type="expression" dxfId="2301" priority="50237">
      <formula>$B1098="Descargado"</formula>
    </cfRule>
    <cfRule type="expression" dxfId="2300" priority="50214">
      <formula>$B1098="Frontera"</formula>
    </cfRule>
    <cfRule type="expression" dxfId="2301" priority="50213">
      <formula>$B1098="Descargado"</formula>
    </cfRule>
    <cfRule type="expression" dxfId="2299" priority="50239">
      <formula>$B1098="Cargado"</formula>
    </cfRule>
    <cfRule type="expression" dxfId="2298" priority="50240">
      <formula>$B1098="Cancelado"</formula>
    </cfRule>
    <cfRule type="expression" dxfId="2299" priority="50215">
      <formula>$B1098="Cargado"</formula>
    </cfRule>
    <cfRule type="expression" dxfId="2" priority="50241">
      <formula>$B1098="Confirmado"</formula>
    </cfRule>
  </conditionalFormatting>
  <conditionalFormatting sqref="L1104">
    <cfRule type="expression" dxfId="2300" priority="50526">
      <formula>$B1104="Frontera"</formula>
    </cfRule>
    <cfRule type="expression" dxfId="2301" priority="50525">
      <formula>$B1104="Descargado"</formula>
    </cfRule>
    <cfRule type="expression" dxfId="2295" priority="50531">
      <formula>$B1104="Arribado"</formula>
    </cfRule>
    <cfRule type="expression" dxfId="2302" priority="50524">
      <formula>$B1104="Liberado"</formula>
    </cfRule>
    <cfRule type="expression" dxfId="2296" priority="50530">
      <formula>$B1104="Solicitado"</formula>
    </cfRule>
    <cfRule type="expression" dxfId="2" priority="50529">
      <formula>$B1104="Confirmado"</formula>
    </cfRule>
    <cfRule type="expression" dxfId="2298" priority="50528">
      <formula>$B1104="Cancelado"</formula>
    </cfRule>
    <cfRule type="expression" dxfId="2299" priority="50527">
      <formula>$B1104="Cargado"</formula>
    </cfRule>
  </conditionalFormatting>
  <conditionalFormatting sqref="L1105">
    <cfRule type="expression" dxfId="2" priority="49857">
      <formula>$B1105="Confirmado"</formula>
    </cfRule>
    <cfRule type="expression" dxfId="2295" priority="49859">
      <formula>$B1105="Arribado"</formula>
    </cfRule>
    <cfRule type="expression" dxfId="2301" priority="49853">
      <formula>$B1105="Descargado"</formula>
    </cfRule>
    <cfRule type="expression" dxfId="2299" priority="49855">
      <formula>$B1105="Cargado"</formula>
    </cfRule>
    <cfRule type="expression" dxfId="2296" priority="49858">
      <formula>$B1105="Solicitado"</formula>
    </cfRule>
    <cfRule type="expression" dxfId="2300" priority="49854">
      <formula>$B1105="Frontera"</formula>
    </cfRule>
    <cfRule type="expression" dxfId="2298" priority="49856">
      <formula>$B1105="Cancelado"</formula>
    </cfRule>
    <cfRule type="expression" dxfId="2302" priority="49852">
      <formula>$B1105="Liberado"</formula>
    </cfRule>
  </conditionalFormatting>
  <conditionalFormatting sqref="L1106">
    <cfRule type="expression" dxfId="2" priority="50673">
      <formula>$B1106="Confirmado"</formula>
    </cfRule>
    <cfRule type="expression" dxfId="2298" priority="50672">
      <formula>$B1106="Cancelado"</formula>
    </cfRule>
    <cfRule type="expression" dxfId="2299" priority="50671">
      <formula>$B1106="Cargado"</formula>
    </cfRule>
    <cfRule type="expression" dxfId="2300" priority="50670">
      <formula>$B1106="Frontera"</formula>
    </cfRule>
    <cfRule type="expression" dxfId="2295" priority="50675">
      <formula>$B1106="Arribado"</formula>
    </cfRule>
    <cfRule type="expression" dxfId="2301" priority="50669">
      <formula>$B1106="Descargado"</formula>
    </cfRule>
    <cfRule type="expression" dxfId="2302" priority="50668">
      <formula>$B1106="Liberado"</formula>
    </cfRule>
    <cfRule type="expression" dxfId="2296" priority="50674">
      <formula>$B1106="Solicitado"</formula>
    </cfRule>
  </conditionalFormatting>
  <conditionalFormatting sqref="L1107">
    <cfRule type="expression" dxfId="2299" priority="49999">
      <formula>$B1107="Cargado"</formula>
    </cfRule>
    <cfRule type="expression" dxfId="2295" priority="50003">
      <formula>$B1107="Arribado"</formula>
    </cfRule>
    <cfRule type="expression" dxfId="2296" priority="50002">
      <formula>$B1107="Solicitado"</formula>
    </cfRule>
    <cfRule type="expression" dxfId="2" priority="50001">
      <formula>$B1107="Confirmado"</formula>
    </cfRule>
    <cfRule type="expression" dxfId="2298" priority="50000">
      <formula>$B1107="Cancelado"</formula>
    </cfRule>
    <cfRule type="expression" dxfId="2302" priority="49996">
      <formula>$B1107="Liberado"</formula>
    </cfRule>
    <cfRule type="expression" dxfId="2300" priority="49998">
      <formula>$B1107="Frontera"</formula>
    </cfRule>
    <cfRule type="expression" dxfId="2301" priority="49997">
      <formula>$B1107="Descargado"</formula>
    </cfRule>
  </conditionalFormatting>
  <conditionalFormatting sqref="L1108">
    <cfRule type="expression" dxfId="2" priority="49657">
      <formula>$B1108="Confirmado"</formula>
    </cfRule>
    <cfRule type="expression" dxfId="2298" priority="49656">
      <formula>$B1108="Cancelado"</formula>
    </cfRule>
    <cfRule type="expression" dxfId="2296" priority="49658">
      <formula>$B1108="Solicitado"</formula>
    </cfRule>
    <cfRule type="expression" dxfId="2295" priority="49659">
      <formula>$B1108="Arribado"</formula>
    </cfRule>
    <cfRule type="expression" dxfId="2299" priority="49655">
      <formula>$B1108="Cargado"</formula>
    </cfRule>
    <cfRule type="expression" dxfId="2300" priority="49654">
      <formula>$B1108="Frontera"</formula>
    </cfRule>
    <cfRule type="expression" dxfId="2301" priority="49653">
      <formula>$B1108="Descargado"</formula>
    </cfRule>
    <cfRule type="expression" dxfId="2302" priority="49652">
      <formula>$B1108="Liberado"</formula>
    </cfRule>
  </conditionalFormatting>
  <conditionalFormatting sqref="L1109:L1113">
    <cfRule type="expression" dxfId="2296" priority="49514">
      <formula>$B1109="Solicitado"</formula>
    </cfRule>
    <cfRule type="expression" dxfId="2" priority="49513">
      <formula>$B1109="Confirmado"</formula>
    </cfRule>
    <cfRule type="expression" dxfId="2298" priority="49512">
      <formula>$B1109="Cancelado"</formula>
    </cfRule>
    <cfRule type="expression" dxfId="2299" priority="49511">
      <formula>$B1109="Cargado"</formula>
    </cfRule>
    <cfRule type="expression" dxfId="2300" priority="49510">
      <formula>$B1109="Frontera"</formula>
    </cfRule>
    <cfRule type="expression" dxfId="2301" priority="49509">
      <formula>$B1109="Descargado"</formula>
    </cfRule>
    <cfRule type="expression" dxfId="2302" priority="49508">
      <formula>$B1109="Liberado"</formula>
    </cfRule>
    <cfRule type="expression" dxfId="2295" priority="49515">
      <formula>$B1109="Arribado"</formula>
    </cfRule>
  </conditionalFormatting>
  <conditionalFormatting sqref="L1114">
    <cfRule type="expression" dxfId="2298" priority="49368">
      <formula>$B1114="Cancelado"</formula>
    </cfRule>
    <cfRule type="expression" dxfId="2" priority="49369">
      <formula>$B1114="Confirmado"</formula>
    </cfRule>
    <cfRule type="expression" dxfId="2296" priority="49370">
      <formula>$B1114="Solicitado"</formula>
    </cfRule>
    <cfRule type="expression" dxfId="2295" priority="49371">
      <formula>$B1114="Arribado"</formula>
    </cfRule>
    <cfRule type="expression" dxfId="2299" priority="49367">
      <formula>$B1114="Cargado"</formula>
    </cfRule>
    <cfRule type="expression" dxfId="2302" priority="49364">
      <formula>$B1114="Liberado"</formula>
    </cfRule>
    <cfRule type="expression" dxfId="2301" priority="49365">
      <formula>$B1114="Descargado"</formula>
    </cfRule>
    <cfRule type="expression" dxfId="2300" priority="49366">
      <formula>$B1114="Frontera"</formula>
    </cfRule>
  </conditionalFormatting>
  <conditionalFormatting sqref="L1115">
    <cfRule type="expression" dxfId="2301" priority="49221">
      <formula>$B1115="Descargado"</formula>
    </cfRule>
    <cfRule type="expression" dxfId="2" priority="49225">
      <formula>$B1115="Confirmado"</formula>
    </cfRule>
    <cfRule type="expression" dxfId="2296" priority="49226">
      <formula>$B1115="Solicitado"</formula>
    </cfRule>
    <cfRule type="expression" dxfId="2295" priority="49227">
      <formula>$B1115="Arribado"</formula>
    </cfRule>
    <cfRule type="expression" dxfId="2299" priority="49223">
      <formula>$B1115="Cargado"</formula>
    </cfRule>
    <cfRule type="expression" dxfId="2300" priority="49222">
      <formula>$B1115="Frontera"</formula>
    </cfRule>
    <cfRule type="expression" dxfId="2298" priority="49224">
      <formula>$B1115="Cancelado"</formula>
    </cfRule>
    <cfRule type="expression" dxfId="2302" priority="49220">
      <formula>$B1115="Liberado"</formula>
    </cfRule>
  </conditionalFormatting>
  <conditionalFormatting sqref="L1116">
    <cfRule type="expression" dxfId="2300" priority="49078">
      <formula>$B1116="Frontera"</formula>
    </cfRule>
    <cfRule type="expression" dxfId="2301" priority="49077">
      <formula>$B1116="Descargado"</formula>
    </cfRule>
    <cfRule type="expression" dxfId="2302" priority="49076">
      <formula>$B1116="Liberado"</formula>
    </cfRule>
    <cfRule type="expression" dxfId="2298" priority="49080">
      <formula>$B1116="Cancelado"</formula>
    </cfRule>
    <cfRule type="expression" dxfId="2" priority="49081">
      <formula>$B1116="Confirmado"</formula>
    </cfRule>
    <cfRule type="expression" dxfId="2296" priority="49082">
      <formula>$B1116="Solicitado"</formula>
    </cfRule>
    <cfRule type="expression" dxfId="2295" priority="49083">
      <formula>$B1116="Arribado"</formula>
    </cfRule>
    <cfRule type="expression" dxfId="2299" priority="49079">
      <formula>$B1116="Cargado"</formula>
    </cfRule>
  </conditionalFormatting>
  <conditionalFormatting sqref="L1117">
    <cfRule type="expression" dxfId="2298" priority="48936">
      <formula>$B1117="Cancelado"</formula>
    </cfRule>
    <cfRule type="expression" dxfId="2299" priority="48935">
      <formula>$B1117="Cargado"</formula>
    </cfRule>
    <cfRule type="expression" dxfId="2300" priority="48934">
      <formula>$B1117="Frontera"</formula>
    </cfRule>
    <cfRule type="expression" dxfId="2301" priority="48933">
      <formula>$B1117="Descargado"</formula>
    </cfRule>
    <cfRule type="expression" dxfId="2302" priority="48932">
      <formula>$B1117="Liberado"</formula>
    </cfRule>
    <cfRule type="expression" dxfId="2295" priority="48939">
      <formula>$B1117="Arribado"</formula>
    </cfRule>
    <cfRule type="expression" dxfId="2296" priority="48938">
      <formula>$B1117="Solicitado"</formula>
    </cfRule>
    <cfRule type="expression" dxfId="2" priority="48937">
      <formula>$B1117="Confirmado"</formula>
    </cfRule>
  </conditionalFormatting>
  <conditionalFormatting sqref="L1118">
    <cfRule type="expression" dxfId="2302" priority="48356">
      <formula>$B1118="Liberado"</formula>
    </cfRule>
    <cfRule type="expression" dxfId="2301" priority="48357">
      <formula>$B1118="Descargado"</formula>
    </cfRule>
    <cfRule type="expression" dxfId="2300" priority="48358">
      <formula>$B1118="Frontera"</formula>
    </cfRule>
    <cfRule type="expression" dxfId="2298" priority="48360">
      <formula>$B1118="Cancelado"</formula>
    </cfRule>
    <cfRule type="expression" dxfId="2" priority="48361">
      <formula>$B1118="Confirmado"</formula>
    </cfRule>
    <cfRule type="expression" dxfId="2295" priority="48363">
      <formula>$B1118="Arribado"</formula>
    </cfRule>
    <cfRule type="expression" dxfId="2296" priority="48362">
      <formula>$B1118="Solicitado"</formula>
    </cfRule>
    <cfRule type="expression" dxfId="2299" priority="48359">
      <formula>$B1118="Cargado"</formula>
    </cfRule>
  </conditionalFormatting>
  <conditionalFormatting sqref="L1119">
    <cfRule type="expression" dxfId="2302" priority="48788">
      <formula>$B1119="Liberado"</formula>
    </cfRule>
    <cfRule type="expression" dxfId="2295" priority="48795">
      <formula>$B1119="Arribado"</formula>
    </cfRule>
    <cfRule type="expression" dxfId="2296" priority="48794">
      <formula>$B1119="Solicitado"</formula>
    </cfRule>
    <cfRule type="expression" dxfId="2" priority="48793">
      <formula>$B1119="Confirmado"</formula>
    </cfRule>
    <cfRule type="expression" dxfId="2298" priority="48792">
      <formula>$B1119="Cancelado"</formula>
    </cfRule>
    <cfRule type="expression" dxfId="2299" priority="48791">
      <formula>$B1119="Cargado"</formula>
    </cfRule>
    <cfRule type="expression" dxfId="2300" priority="48790">
      <formula>$B1119="Frontera"</formula>
    </cfRule>
    <cfRule type="expression" dxfId="2301" priority="48789">
      <formula>$B1119="Descargado"</formula>
    </cfRule>
  </conditionalFormatting>
  <conditionalFormatting sqref="L1120 L1122:L1125">
    <cfRule type="expression" dxfId="2296" priority="48650">
      <formula>$B1120="Solicitado"</formula>
    </cfRule>
    <cfRule type="expression" dxfId="2295" priority="48651">
      <formula>$B1120="Arribado"</formula>
    </cfRule>
    <cfRule type="expression" dxfId="2299" priority="48647">
      <formula>$B1120="Cargado"</formula>
    </cfRule>
    <cfRule type="expression" dxfId="2300" priority="48646">
      <formula>$B1120="Frontera"</formula>
    </cfRule>
    <cfRule type="expression" dxfId="2" priority="48649">
      <formula>$B1120="Confirmado"</formula>
    </cfRule>
    <cfRule type="expression" dxfId="2301" priority="48645">
      <formula>$B1120="Descargado"</formula>
    </cfRule>
    <cfRule type="expression" dxfId="2298" priority="48648">
      <formula>$B1120="Cancelado"</formula>
    </cfRule>
    <cfRule type="expression" dxfId="2302" priority="48644">
      <formula>$B1120="Liberado"</formula>
    </cfRule>
  </conditionalFormatting>
  <conditionalFormatting sqref="L1121">
    <cfRule type="expression" dxfId="2" priority="48505">
      <formula>$B1121="Confirmado"</formula>
    </cfRule>
    <cfRule type="expression" dxfId="2298" priority="48504">
      <formula>$B1121="Cancelado"</formula>
    </cfRule>
    <cfRule type="expression" dxfId="2299" priority="48503">
      <formula>$B1121="Cargado"</formula>
    </cfRule>
    <cfRule type="expression" dxfId="2295" priority="48507">
      <formula>$B1121="Arribado"</formula>
    </cfRule>
    <cfRule type="expression" dxfId="2296" priority="48506">
      <formula>$B1121="Solicitado"</formula>
    </cfRule>
    <cfRule type="expression" dxfId="2300" priority="48502">
      <formula>$B1121="Frontera"</formula>
    </cfRule>
    <cfRule type="expression" dxfId="2301" priority="48501">
      <formula>$B1121="Descargado"</formula>
    </cfRule>
    <cfRule type="expression" dxfId="2302" priority="48500">
      <formula>$B1121="Liberado"</formula>
    </cfRule>
  </conditionalFormatting>
  <conditionalFormatting sqref="L1126">
    <cfRule type="expression" dxfId="2" priority="48217">
      <formula>$B1126="Confirmado"</formula>
    </cfRule>
    <cfRule type="expression" dxfId="2298" priority="48216">
      <formula>$B1126="Cancelado"</formula>
    </cfRule>
    <cfRule type="expression" dxfId="2301" priority="48213">
      <formula>$B1126="Descargado"</formula>
    </cfRule>
    <cfRule type="expression" dxfId="2295" priority="48219">
      <formula>$B1126="Arribado"</formula>
    </cfRule>
    <cfRule type="expression" dxfId="2300" priority="48214">
      <formula>$B1126="Frontera"</formula>
    </cfRule>
    <cfRule type="expression" dxfId="2296" priority="48218">
      <formula>$B1126="Solicitado"</formula>
    </cfRule>
    <cfRule type="expression" dxfId="2302" priority="48212">
      <formula>$B1126="Liberado"</formula>
    </cfRule>
    <cfRule type="expression" dxfId="2299" priority="48215">
      <formula>$B1126="Cargado"</formula>
    </cfRule>
  </conditionalFormatting>
  <conditionalFormatting sqref="L1127:L1128">
    <cfRule type="expression" dxfId="2296" priority="46778">
      <formula>$B1127="Solicitado"</formula>
    </cfRule>
    <cfRule type="expression" dxfId="2" priority="46777">
      <formula>$B1127="Confirmado"</formula>
    </cfRule>
    <cfRule type="expression" dxfId="2300" priority="46774">
      <formula>$B1127="Frontera"</formula>
    </cfRule>
    <cfRule type="expression" dxfId="2301" priority="46773">
      <formula>$B1127="Descargado"</formula>
    </cfRule>
    <cfRule type="expression" dxfId="2295" priority="46779">
      <formula>$B1127="Arribado"</formula>
    </cfRule>
    <cfRule type="expression" dxfId="2298" priority="46776">
      <formula>$B1127="Cancelado"</formula>
    </cfRule>
    <cfRule type="expression" dxfId="2302" priority="46772">
      <formula>$B1127="Liberado"</formula>
    </cfRule>
    <cfRule type="expression" dxfId="2299" priority="46775">
      <formula>$B1127="Cargado"</formula>
    </cfRule>
  </conditionalFormatting>
  <conditionalFormatting sqref="L1130">
    <cfRule type="expression" dxfId="2295" priority="46627">
      <formula>$B1130="Arribado"</formula>
    </cfRule>
    <cfRule type="expression" dxfId="2302" priority="46620">
      <formula>$B1130="Liberado"</formula>
    </cfRule>
    <cfRule type="expression" dxfId="2301" priority="46621">
      <formula>$B1130="Descargado"</formula>
    </cfRule>
    <cfRule type="expression" dxfId="2299" priority="46623">
      <formula>$B1130="Cargado"</formula>
    </cfRule>
    <cfRule type="expression" dxfId="2298" priority="46624">
      <formula>$B1130="Cancelado"</formula>
    </cfRule>
    <cfRule type="expression" dxfId="2" priority="46625">
      <formula>$B1130="Confirmado"</formula>
    </cfRule>
    <cfRule type="expression" dxfId="2296" priority="46626">
      <formula>$B1130="Solicitado"</formula>
    </cfRule>
    <cfRule type="expression" dxfId="2300" priority="46622">
      <formula>$B1130="Frontera"</formula>
    </cfRule>
  </conditionalFormatting>
  <conditionalFormatting sqref="L1134">
    <cfRule type="expression" dxfId="2" priority="47785">
      <formula>$B1134="Confirmado"</formula>
    </cfRule>
    <cfRule type="expression" dxfId="2301" priority="47781">
      <formula>$B1134="Descargado"</formula>
    </cfRule>
    <cfRule type="expression" dxfId="2295" priority="47787">
      <formula>$B1134="Arribado"</formula>
    </cfRule>
    <cfRule type="expression" dxfId="2296" priority="47786">
      <formula>$B1134="Solicitado"</formula>
    </cfRule>
    <cfRule type="expression" dxfId="2299" priority="47783">
      <formula>$B1134="Cargado"</formula>
    </cfRule>
    <cfRule type="expression" dxfId="2300" priority="47782">
      <formula>$B1134="Frontera"</formula>
    </cfRule>
    <cfRule type="expression" dxfId="2298" priority="47784">
      <formula>$B1134="Cancelado"</formula>
    </cfRule>
    <cfRule type="expression" dxfId="2302" priority="47780">
      <formula>$B1134="Liberado"</formula>
    </cfRule>
  </conditionalFormatting>
  <conditionalFormatting sqref="L1135">
    <cfRule type="expression" dxfId="2295" priority="47643">
      <formula>$B1135="Arribado"</formula>
    </cfRule>
    <cfRule type="expression" dxfId="2296" priority="47642">
      <formula>$B1135="Solicitado"</formula>
    </cfRule>
    <cfRule type="expression" dxfId="2" priority="47641">
      <formula>$B1135="Confirmado"</formula>
    </cfRule>
    <cfRule type="expression" dxfId="2298" priority="47640">
      <formula>$B1135="Cancelado"</formula>
    </cfRule>
    <cfRule type="expression" dxfId="2299" priority="47639">
      <formula>$B1135="Cargado"</formula>
    </cfRule>
    <cfRule type="expression" dxfId="2300" priority="47638">
      <formula>$B1135="Frontera"</formula>
    </cfRule>
    <cfRule type="expression" dxfId="2301" priority="47637">
      <formula>$B1135="Descargado"</formula>
    </cfRule>
    <cfRule type="expression" dxfId="2302" priority="47636">
      <formula>$B1135="Liberado"</formula>
    </cfRule>
  </conditionalFormatting>
  <conditionalFormatting sqref="L1136:L1139 L1151">
    <cfRule type="expression" dxfId="2" priority="47497">
      <formula>$B1136="Confirmado"</formula>
    </cfRule>
    <cfRule type="expression" dxfId="2301" priority="47493">
      <formula>$B1136="Descargado"</formula>
    </cfRule>
    <cfRule type="expression" dxfId="2300" priority="47494">
      <formula>$B1136="Frontera"</formula>
    </cfRule>
    <cfRule type="expression" dxfId="2298" priority="47496">
      <formula>$B1136="Cancelado"</formula>
    </cfRule>
    <cfRule type="expression" dxfId="2295" priority="47499">
      <formula>$B1136="Arribado"</formula>
    </cfRule>
    <cfRule type="expression" dxfId="2302" priority="47492">
      <formula>$B1136="Liberado"</formula>
    </cfRule>
    <cfRule type="expression" dxfId="2299" priority="47495">
      <formula>$B1136="Cargado"</formula>
    </cfRule>
    <cfRule type="expression" dxfId="2296" priority="47498">
      <formula>$B1136="Solicitado"</formula>
    </cfRule>
  </conditionalFormatting>
  <conditionalFormatting sqref="L1140:L1141">
    <cfRule type="expression" dxfId="2300" priority="47350">
      <formula>$B1140="Frontera"</formula>
    </cfRule>
    <cfRule type="expression" dxfId="2302" priority="47348">
      <formula>$B1140="Liberado"</formula>
    </cfRule>
    <cfRule type="expression" dxfId="2299" priority="47351">
      <formula>$B1140="Cargado"</formula>
    </cfRule>
    <cfRule type="expression" dxfId="2301" priority="47349">
      <formula>$B1140="Descargado"</formula>
    </cfRule>
    <cfRule type="expression" dxfId="2" priority="47353">
      <formula>$B1140="Confirmado"</formula>
    </cfRule>
    <cfRule type="expression" dxfId="2296" priority="47354">
      <formula>$B1140="Solicitado"</formula>
    </cfRule>
    <cfRule type="expression" dxfId="2295" priority="47355">
      <formula>$B1140="Arribado"</formula>
    </cfRule>
    <cfRule type="expression" dxfId="2298" priority="47352">
      <formula>$B1140="Cancelado"</formula>
    </cfRule>
  </conditionalFormatting>
  <conditionalFormatting sqref="L1142">
    <cfRule type="expression" dxfId="2295" priority="47211">
      <formula>$B1142="Arribado"</formula>
    </cfRule>
    <cfRule type="expression" dxfId="2296" priority="47210">
      <formula>$B1142="Solicitado"</formula>
    </cfRule>
    <cfRule type="expression" dxfId="2" priority="47209">
      <formula>$B1142="Confirmado"</formula>
    </cfRule>
    <cfRule type="expression" dxfId="2298" priority="47208">
      <formula>$B1142="Cancelado"</formula>
    </cfRule>
    <cfRule type="expression" dxfId="2299" priority="47207">
      <formula>$B1142="Cargado"</formula>
    </cfRule>
    <cfRule type="expression" dxfId="2302" priority="47204">
      <formula>$B1142="Liberado"</formula>
    </cfRule>
    <cfRule type="expression" dxfId="2301" priority="47205">
      <formula>$B1142="Descargado"</formula>
    </cfRule>
    <cfRule type="expression" dxfId="2300" priority="47206">
      <formula>$B1142="Frontera"</formula>
    </cfRule>
  </conditionalFormatting>
  <conditionalFormatting sqref="L1143 L1150">
    <cfRule type="expression" dxfId="2296" priority="46922">
      <formula>$B1143="Solicitado"</formula>
    </cfRule>
    <cfRule type="expression" dxfId="2" priority="46921">
      <formula>$B1143="Confirmado"</formula>
    </cfRule>
    <cfRule type="expression" dxfId="2298" priority="46920">
      <formula>$B1143="Cancelado"</formula>
    </cfRule>
    <cfRule type="expression" dxfId="2295" priority="46923">
      <formula>$B1143="Arribado"</formula>
    </cfRule>
    <cfRule type="expression" dxfId="2299" priority="46919">
      <formula>$B1143="Cargado"</formula>
    </cfRule>
    <cfRule type="expression" dxfId="2302" priority="46916">
      <formula>$B1143="Liberado"</formula>
    </cfRule>
    <cfRule type="expression" dxfId="2301" priority="46917">
      <formula>$B1143="Descargado"</formula>
    </cfRule>
    <cfRule type="expression" dxfId="2300" priority="46918">
      <formula>$B1143="Frontera"</formula>
    </cfRule>
  </conditionalFormatting>
  <conditionalFormatting sqref="L1152">
    <cfRule type="expression" dxfId="2302" priority="46468">
      <formula>$B1152="Liberado"</formula>
    </cfRule>
    <cfRule type="expression" dxfId="2295" priority="46475">
      <formula>$B1152="Arribado"</formula>
    </cfRule>
    <cfRule type="expression" dxfId="2299" priority="46471">
      <formula>$B1152="Cargado"</formula>
    </cfRule>
    <cfRule type="expression" dxfId="2296" priority="46474">
      <formula>$B1152="Solicitado"</formula>
    </cfRule>
    <cfRule type="expression" dxfId="2" priority="46473">
      <formula>$B1152="Confirmado"</formula>
    </cfRule>
    <cfRule type="expression" dxfId="2298" priority="46472">
      <formula>$B1152="Cancelado"</formula>
    </cfRule>
    <cfRule type="expression" dxfId="2300" priority="46470">
      <formula>$B1152="Frontera"</formula>
    </cfRule>
    <cfRule type="expression" dxfId="2301" priority="46469">
      <formula>$B1152="Descargado"</formula>
    </cfRule>
  </conditionalFormatting>
  <conditionalFormatting sqref="L1153:L1156">
    <cfRule type="expression" dxfId="2295" priority="46331">
      <formula>$B1153="Arribado"</formula>
    </cfRule>
    <cfRule type="expression" dxfId="2302" priority="46324">
      <formula>$B1153="Liberado"</formula>
    </cfRule>
    <cfRule type="expression" dxfId="2298" priority="46328">
      <formula>$B1153="Cancelado"</formula>
    </cfRule>
    <cfRule type="expression" dxfId="2299" priority="46327">
      <formula>$B1153="Cargado"</formula>
    </cfRule>
    <cfRule type="expression" dxfId="2301" priority="46325">
      <formula>$B1153="Descargado"</formula>
    </cfRule>
    <cfRule type="expression" dxfId="2" priority="46329">
      <formula>$B1153="Confirmado"</formula>
    </cfRule>
    <cfRule type="expression" dxfId="2300" priority="46326">
      <formula>$B1153="Frontera"</formula>
    </cfRule>
    <cfRule type="expression" dxfId="2296" priority="46330">
      <formula>$B1153="Solicitado"</formula>
    </cfRule>
  </conditionalFormatting>
  <conditionalFormatting sqref="L1157">
    <cfRule type="expression" dxfId="2" priority="46185">
      <formula>$B1157="Confirmado"</formula>
    </cfRule>
    <cfRule type="expression" dxfId="2295" priority="46187">
      <formula>$B1157="Arribado"</formula>
    </cfRule>
    <cfRule type="expression" dxfId="2296" priority="46186">
      <formula>$B1157="Solicitado"</formula>
    </cfRule>
    <cfRule type="expression" dxfId="2302" priority="46180">
      <formula>$B1157="Liberado"</formula>
    </cfRule>
    <cfRule type="expression" dxfId="2301" priority="46181">
      <formula>$B1157="Descargado"</formula>
    </cfRule>
    <cfRule type="expression" dxfId="2300" priority="46182">
      <formula>$B1157="Frontera"</formula>
    </cfRule>
    <cfRule type="expression" dxfId="2299" priority="46183">
      <formula>$B1157="Cargado"</formula>
    </cfRule>
    <cfRule type="expression" dxfId="2298" priority="46184">
      <formula>$B1157="Cancelado"</formula>
    </cfRule>
  </conditionalFormatting>
  <conditionalFormatting sqref="L1158">
    <cfRule type="expression" dxfId="2296" priority="45882">
      <formula>$B1158="Solicitado"</formula>
    </cfRule>
    <cfRule type="expression" dxfId="2295" priority="45883">
      <formula>$B1158="Arribado"</formula>
    </cfRule>
    <cfRule type="expression" dxfId="2" priority="45881">
      <formula>$B1158="Confirmado"</formula>
    </cfRule>
    <cfRule type="expression" dxfId="2298" priority="45880">
      <formula>$B1158="Cancelado"</formula>
    </cfRule>
    <cfRule type="expression" dxfId="2299" priority="45879">
      <formula>$B1158="Cargado"</formula>
    </cfRule>
    <cfRule type="expression" dxfId="2300" priority="45878">
      <formula>$B1158="Frontera"</formula>
    </cfRule>
    <cfRule type="expression" dxfId="2301" priority="45877">
      <formula>$B1158="Descargado"</formula>
    </cfRule>
    <cfRule type="expression" dxfId="2302" priority="45876">
      <formula>$B1158="Liberado"</formula>
    </cfRule>
  </conditionalFormatting>
  <conditionalFormatting sqref="L1159">
    <cfRule type="expression" dxfId="2302" priority="45588">
      <formula>$B1159="Liberado"</formula>
    </cfRule>
    <cfRule type="expression" dxfId="2299" priority="45591">
      <formula>$B1159="Cargado"</formula>
    </cfRule>
    <cfRule type="expression" dxfId="2301" priority="45589">
      <formula>$B1159="Descargado"</formula>
    </cfRule>
    <cfRule type="expression" dxfId="2300" priority="45590">
      <formula>$B1159="Frontera"</formula>
    </cfRule>
    <cfRule type="expression" dxfId="2295" priority="45595">
      <formula>$B1159="Arribado"</formula>
    </cfRule>
    <cfRule type="expression" dxfId="2298" priority="45592">
      <formula>$B1159="Cancelado"</formula>
    </cfRule>
    <cfRule type="expression" dxfId="2" priority="45593">
      <formula>$B1159="Confirmado"</formula>
    </cfRule>
    <cfRule type="expression" dxfId="2296" priority="45594">
      <formula>$B1159="Solicitado"</formula>
    </cfRule>
  </conditionalFormatting>
  <conditionalFormatting sqref="L1160">
    <cfRule type="expression" dxfId="2295" priority="45467">
      <formula>$B1160="Arribado"</formula>
    </cfRule>
    <cfRule type="expression" dxfId="2298" priority="45464">
      <formula>$B1160="Cancelado"</formula>
    </cfRule>
    <cfRule type="expression" dxfId="2299" priority="45463">
      <formula>$B1160="Cargado"</formula>
    </cfRule>
    <cfRule type="expression" dxfId="2302" priority="45460">
      <formula>$B1160="Liberado"</formula>
    </cfRule>
    <cfRule type="expression" dxfId="2301" priority="45461">
      <formula>$B1160="Descargado"</formula>
    </cfRule>
    <cfRule type="expression" dxfId="2300" priority="45462">
      <formula>$B1160="Frontera"</formula>
    </cfRule>
    <cfRule type="expression" dxfId="2296" priority="45466">
      <formula>$B1160="Solicitado"</formula>
    </cfRule>
    <cfRule type="expression" dxfId="2" priority="45465">
      <formula>$B1160="Confirmado"</formula>
    </cfRule>
  </conditionalFormatting>
  <conditionalFormatting sqref="L1161">
    <cfRule type="expression" dxfId="2302" priority="45300">
      <formula>$B1161="Liberado"</formula>
    </cfRule>
    <cfRule type="expression" dxfId="2300" priority="45302">
      <formula>$B1161="Frontera"</formula>
    </cfRule>
    <cfRule type="expression" dxfId="2299" priority="45303">
      <formula>$B1161="Cargado"</formula>
    </cfRule>
    <cfRule type="expression" dxfId="2298" priority="45304">
      <formula>$B1161="Cancelado"</formula>
    </cfRule>
    <cfRule type="expression" dxfId="2301" priority="45301">
      <formula>$B1161="Descargado"</formula>
    </cfRule>
    <cfRule type="expression" dxfId="2295" priority="45307">
      <formula>$B1161="Arribado"</formula>
    </cfRule>
    <cfRule type="expression" dxfId="2296" priority="45306">
      <formula>$B1161="Solicitado"</formula>
    </cfRule>
    <cfRule type="expression" dxfId="2" priority="45305">
      <formula>$B1161="Confirmado"</formula>
    </cfRule>
  </conditionalFormatting>
  <conditionalFormatting sqref="L1162">
    <cfRule type="expression" dxfId="2301" priority="45173">
      <formula>$B1162="Descargado"</formula>
    </cfRule>
    <cfRule type="expression" dxfId="2299" priority="45175">
      <formula>$B1162="Cargado"</formula>
    </cfRule>
    <cfRule type="expression" dxfId="2" priority="45177">
      <formula>$B1162="Confirmado"</formula>
    </cfRule>
    <cfRule type="expression" dxfId="2296" priority="45178">
      <formula>$B1162="Solicitado"</formula>
    </cfRule>
    <cfRule type="expression" dxfId="2302" priority="45172">
      <formula>$B1162="Liberado"</formula>
    </cfRule>
    <cfRule type="expression" dxfId="2295" priority="45179">
      <formula>$B1162="Arribado"</formula>
    </cfRule>
    <cfRule type="expression" dxfId="2300" priority="45174">
      <formula>$B1162="Frontera"</formula>
    </cfRule>
    <cfRule type="expression" dxfId="2298" priority="45176">
      <formula>$B1162="Cancelado"</formula>
    </cfRule>
  </conditionalFormatting>
  <conditionalFormatting sqref="L1163">
    <cfRule type="expression" dxfId="2302" priority="45012">
      <formula>$B1163="Liberado"</formula>
    </cfRule>
    <cfRule type="expression" dxfId="2296" priority="45018">
      <formula>$B1163="Solicitado"</formula>
    </cfRule>
    <cfRule type="expression" dxfId="2" priority="45017">
      <formula>$B1163="Confirmado"</formula>
    </cfRule>
    <cfRule type="expression" dxfId="2298" priority="45016">
      <formula>$B1163="Cancelado"</formula>
    </cfRule>
    <cfRule type="expression" dxfId="2295" priority="45019">
      <formula>$B1163="Arribado"</formula>
    </cfRule>
    <cfRule type="expression" dxfId="2299" priority="45015">
      <formula>$B1163="Cargado"</formula>
    </cfRule>
    <cfRule type="expression" dxfId="2300" priority="45014">
      <formula>$B1163="Frontera"</formula>
    </cfRule>
    <cfRule type="expression" dxfId="2301" priority="45013">
      <formula>$B1163="Descargado"</formula>
    </cfRule>
  </conditionalFormatting>
  <conditionalFormatting sqref="L1164">
    <cfRule type="expression" dxfId="2" priority="44889">
      <formula>$B1164="Confirmado"</formula>
    </cfRule>
    <cfRule type="expression" dxfId="2302" priority="44884">
      <formula>$B1164="Liberado"</formula>
    </cfRule>
    <cfRule type="expression" dxfId="2299" priority="44887">
      <formula>$B1164="Cargado"</formula>
    </cfRule>
    <cfRule type="expression" dxfId="2295" priority="44891">
      <formula>$B1164="Arribado"</formula>
    </cfRule>
    <cfRule type="expression" dxfId="2301" priority="44885">
      <formula>$B1164="Descargado"</formula>
    </cfRule>
    <cfRule type="expression" dxfId="2300" priority="44886">
      <formula>$B1164="Frontera"</formula>
    </cfRule>
    <cfRule type="expression" dxfId="2296" priority="44890">
      <formula>$B1164="Solicitado"</formula>
    </cfRule>
    <cfRule type="expression" dxfId="2298" priority="44888">
      <formula>$B1164="Cancelado"</formula>
    </cfRule>
  </conditionalFormatting>
  <conditionalFormatting sqref="L1165">
    <cfRule type="expression" dxfId="2301" priority="44725">
      <formula>$B1165="Descargado"</formula>
    </cfRule>
    <cfRule type="expression" dxfId="2295" priority="44731">
      <formula>$B1165="Arribado"</formula>
    </cfRule>
    <cfRule type="expression" dxfId="2296" priority="44730">
      <formula>$B1165="Solicitado"</formula>
    </cfRule>
    <cfRule type="expression" dxfId="2" priority="44729">
      <formula>$B1165="Confirmado"</formula>
    </cfRule>
    <cfRule type="expression" dxfId="2298" priority="44728">
      <formula>$B1165="Cancelado"</formula>
    </cfRule>
    <cfRule type="expression" dxfId="2302" priority="44724">
      <formula>$B1165="Liberado"</formula>
    </cfRule>
    <cfRule type="expression" dxfId="2299" priority="44727">
      <formula>$B1165="Cargado"</formula>
    </cfRule>
    <cfRule type="expression" dxfId="2300" priority="44726">
      <formula>$B1165="Frontera"</formula>
    </cfRule>
  </conditionalFormatting>
  <conditionalFormatting sqref="L1166">
    <cfRule type="expression" dxfId="2296" priority="44602">
      <formula>$B1166="Solicitado"</formula>
    </cfRule>
    <cfRule type="expression" dxfId="2" priority="44601">
      <formula>$B1166="Confirmado"</formula>
    </cfRule>
    <cfRule type="expression" dxfId="2298" priority="44600">
      <formula>$B1166="Cancelado"</formula>
    </cfRule>
    <cfRule type="expression" dxfId="2295" priority="44603">
      <formula>$B1166="Arribado"</formula>
    </cfRule>
    <cfRule type="expression" dxfId="2299" priority="44599">
      <formula>$B1166="Cargado"</formula>
    </cfRule>
    <cfRule type="expression" dxfId="2300" priority="44598">
      <formula>$B1166="Frontera"</formula>
    </cfRule>
    <cfRule type="expression" dxfId="2301" priority="44597">
      <formula>$B1166="Descargado"</formula>
    </cfRule>
    <cfRule type="expression" dxfId="2302" priority="44596">
      <formula>$B1166="Liberado"</formula>
    </cfRule>
  </conditionalFormatting>
  <conditionalFormatting sqref="L1167">
    <cfRule type="expression" dxfId="2299" priority="44439">
      <formula>$B1167="Cargado"</formula>
    </cfRule>
    <cfRule type="expression" dxfId="2300" priority="44438">
      <formula>$B1167="Frontera"</formula>
    </cfRule>
    <cfRule type="expression" dxfId="2295" priority="44443">
      <formula>$B1167="Arribado"</formula>
    </cfRule>
    <cfRule type="expression" dxfId="2" priority="44441">
      <formula>$B1167="Confirmado"</formula>
    </cfRule>
    <cfRule type="expression" dxfId="2296" priority="44442">
      <formula>$B1167="Solicitado"</formula>
    </cfRule>
    <cfRule type="expression" dxfId="2298" priority="44440">
      <formula>$B1167="Cancelado"</formula>
    </cfRule>
    <cfRule type="expression" dxfId="2302" priority="44436">
      <formula>$B1167="Liberado"</formula>
    </cfRule>
    <cfRule type="expression" dxfId="2301" priority="44437">
      <formula>$B1167="Descargado"</formula>
    </cfRule>
  </conditionalFormatting>
  <conditionalFormatting sqref="L1168">
    <cfRule type="expression" dxfId="2" priority="44313">
      <formula>$B1168="Confirmado"</formula>
    </cfRule>
    <cfRule type="expression" dxfId="2298" priority="44312">
      <formula>$B1168="Cancelado"</formula>
    </cfRule>
    <cfRule type="expression" dxfId="2299" priority="44311">
      <formula>$B1168="Cargado"</formula>
    </cfRule>
    <cfRule type="expression" dxfId="2300" priority="44310">
      <formula>$B1168="Frontera"</formula>
    </cfRule>
    <cfRule type="expression" dxfId="2301" priority="44309">
      <formula>$B1168="Descargado"</formula>
    </cfRule>
    <cfRule type="expression" dxfId="2302" priority="44308">
      <formula>$B1168="Liberado"</formula>
    </cfRule>
    <cfRule type="expression" dxfId="2296" priority="44314">
      <formula>$B1168="Solicitado"</formula>
    </cfRule>
    <cfRule type="expression" dxfId="2295" priority="44315">
      <formula>$B1168="Arribado"</formula>
    </cfRule>
  </conditionalFormatting>
  <conditionalFormatting sqref="L1169">
    <cfRule type="expression" dxfId="2" priority="44153">
      <formula>$B1169="Confirmado"</formula>
    </cfRule>
    <cfRule type="expression" dxfId="2300" priority="44150">
      <formula>$B1169="Frontera"</formula>
    </cfRule>
    <cfRule type="expression" dxfId="2299" priority="44151">
      <formula>$B1169="Cargado"</formula>
    </cfRule>
    <cfRule type="expression" dxfId="2298" priority="44152">
      <formula>$B1169="Cancelado"</formula>
    </cfRule>
    <cfRule type="expression" dxfId="2296" priority="44154">
      <formula>$B1169="Solicitado"</formula>
    </cfRule>
    <cfRule type="expression" dxfId="2295" priority="44155">
      <formula>$B1169="Arribado"</formula>
    </cfRule>
    <cfRule type="expression" dxfId="2301" priority="44149">
      <formula>$B1169="Descargado"</formula>
    </cfRule>
    <cfRule type="expression" dxfId="2302" priority="44148">
      <formula>$B1169="Liberado"</formula>
    </cfRule>
  </conditionalFormatting>
  <conditionalFormatting sqref="L1170">
    <cfRule type="expression" dxfId="2301" priority="44021">
      <formula>$B1170="Descargado"</formula>
    </cfRule>
    <cfRule type="expression" dxfId="2300" priority="44022">
      <formula>$B1170="Frontera"</formula>
    </cfRule>
    <cfRule type="expression" dxfId="2298" priority="44024">
      <formula>$B1170="Cancelado"</formula>
    </cfRule>
    <cfRule type="expression" dxfId="2" priority="44025">
      <formula>$B1170="Confirmado"</formula>
    </cfRule>
    <cfRule type="expression" dxfId="2296" priority="44026">
      <formula>$B1170="Solicitado"</formula>
    </cfRule>
    <cfRule type="expression" dxfId="2295" priority="44027">
      <formula>$B1170="Arribado"</formula>
    </cfRule>
    <cfRule type="expression" dxfId="2299" priority="44023">
      <formula>$B1170="Cargado"</formula>
    </cfRule>
    <cfRule type="expression" dxfId="2302" priority="44020">
      <formula>$B1170="Liberado"</formula>
    </cfRule>
  </conditionalFormatting>
  <conditionalFormatting sqref="L1171">
    <cfRule type="expression" dxfId="2302" priority="43876">
      <formula>$B1171="Liberado"</formula>
    </cfRule>
    <cfRule type="expression" dxfId="2300" priority="43878">
      <formula>$B1171="Frontera"</formula>
    </cfRule>
    <cfRule type="expression" dxfId="2299" priority="43879">
      <formula>$B1171="Cargado"</formula>
    </cfRule>
    <cfRule type="expression" dxfId="2295" priority="43883">
      <formula>$B1171="Arribado"</formula>
    </cfRule>
    <cfRule type="expression" dxfId="2298" priority="43880">
      <formula>$B1171="Cancelado"</formula>
    </cfRule>
    <cfRule type="expression" dxfId="2301" priority="43877">
      <formula>$B1171="Descargado"</formula>
    </cfRule>
    <cfRule type="expression" dxfId="2296" priority="43882">
      <formula>$B1171="Solicitado"</formula>
    </cfRule>
    <cfRule type="expression" dxfId="2" priority="43881">
      <formula>$B1171="Confirmado"</formula>
    </cfRule>
  </conditionalFormatting>
  <conditionalFormatting sqref="L1172">
    <cfRule type="expression" dxfId="2295" priority="43715">
      <formula>$B1172="Arribado"</formula>
    </cfRule>
    <cfRule type="expression" dxfId="2302" priority="43708">
      <formula>$B1172="Liberado"</formula>
    </cfRule>
    <cfRule type="expression" dxfId="2301" priority="43709">
      <formula>$B1172="Descargado"</formula>
    </cfRule>
    <cfRule type="expression" dxfId="2300" priority="43710">
      <formula>$B1172="Frontera"</formula>
    </cfRule>
    <cfRule type="expression" dxfId="2299" priority="43711">
      <formula>$B1172="Cargado"</formula>
    </cfRule>
    <cfRule type="expression" dxfId="2298" priority="43712">
      <formula>$B1172="Cancelado"</formula>
    </cfRule>
    <cfRule type="expression" dxfId="2" priority="43713">
      <formula>$B1172="Confirmado"</formula>
    </cfRule>
    <cfRule type="expression" dxfId="2296" priority="43714">
      <formula>$B1172="Solicitado"</formula>
    </cfRule>
  </conditionalFormatting>
  <conditionalFormatting sqref="L1173:L1176">
    <cfRule type="expression" dxfId="2302" priority="43436">
      <formula>$B1173="Liberado"</formula>
    </cfRule>
    <cfRule type="expression" dxfId="2301" priority="43437">
      <formula>$B1173="Descargado"</formula>
    </cfRule>
    <cfRule type="expression" dxfId="2300" priority="43438">
      <formula>$B1173="Frontera"</formula>
    </cfRule>
    <cfRule type="expression" dxfId="2299" priority="43439">
      <formula>$B1173="Cargado"</formula>
    </cfRule>
    <cfRule type="expression" dxfId="2298" priority="43440">
      <formula>$B1173="Cancelado"</formula>
    </cfRule>
    <cfRule type="expression" dxfId="2" priority="43441">
      <formula>$B1173="Confirmado"</formula>
    </cfRule>
    <cfRule type="expression" dxfId="2296" priority="43442">
      <formula>$B1173="Solicitado"</formula>
    </cfRule>
    <cfRule type="expression" dxfId="2295" priority="43443">
      <formula>$B1173="Arribado"</formula>
    </cfRule>
  </conditionalFormatting>
  <conditionalFormatting sqref="L1177">
    <cfRule type="expression" dxfId="2298" priority="43296">
      <formula>$B1177="Cancelado"</formula>
    </cfRule>
    <cfRule type="expression" dxfId="2" priority="43297">
      <formula>$B1177="Confirmado"</formula>
    </cfRule>
    <cfRule type="expression" dxfId="2301" priority="43293">
      <formula>$B1177="Descargado"</formula>
    </cfRule>
    <cfRule type="expression" dxfId="2302" priority="43292">
      <formula>$B1177="Liberado"</formula>
    </cfRule>
    <cfRule type="expression" dxfId="2296" priority="43298">
      <formula>$B1177="Solicitado"</formula>
    </cfRule>
    <cfRule type="expression" dxfId="2300" priority="43294">
      <formula>$B1177="Frontera"</formula>
    </cfRule>
    <cfRule type="expression" dxfId="2299" priority="43295">
      <formula>$B1177="Cargado"</formula>
    </cfRule>
    <cfRule type="expression" dxfId="2295" priority="43299">
      <formula>$B1177="Arribado"</formula>
    </cfRule>
  </conditionalFormatting>
  <conditionalFormatting sqref="L1178">
    <cfRule type="expression" dxfId="2295" priority="43107">
      <formula>$B1178="Arribado"</formula>
    </cfRule>
    <cfRule type="expression" dxfId="2300" priority="43102">
      <formula>$B1178="Frontera"</formula>
    </cfRule>
    <cfRule type="expression" dxfId="2302" priority="43100">
      <formula>$B1178="Liberado"</formula>
    </cfRule>
    <cfRule type="expression" dxfId="2299" priority="43103">
      <formula>$B1178="Cargado"</formula>
    </cfRule>
    <cfRule type="expression" dxfId="2298" priority="43104">
      <formula>$B1178="Cancelado"</formula>
    </cfRule>
    <cfRule type="expression" dxfId="2" priority="43105">
      <formula>$B1178="Confirmado"</formula>
    </cfRule>
    <cfRule type="expression" dxfId="2296" priority="43106">
      <formula>$B1178="Solicitado"</formula>
    </cfRule>
    <cfRule type="expression" dxfId="2301" priority="43101">
      <formula>$B1178="Descargado"</formula>
    </cfRule>
  </conditionalFormatting>
  <conditionalFormatting sqref="L1179">
    <cfRule type="expression" dxfId="2300" priority="42990">
      <formula>$B1179="Frontera"</formula>
    </cfRule>
    <cfRule type="expression" dxfId="2298" priority="42992">
      <formula>$B1179="Cancelado"</formula>
    </cfRule>
    <cfRule type="expression" dxfId="2" priority="42993">
      <formula>$B1179="Confirmado"</formula>
    </cfRule>
    <cfRule type="expression" dxfId="2296" priority="42994">
      <formula>$B1179="Solicitado"</formula>
    </cfRule>
    <cfRule type="expression" dxfId="2295" priority="42995">
      <formula>$B1179="Arribado"</formula>
    </cfRule>
    <cfRule type="expression" dxfId="2299" priority="42991">
      <formula>$B1179="Cargado"</formula>
    </cfRule>
    <cfRule type="expression" dxfId="2302" priority="42988">
      <formula>$B1179="Liberado"</formula>
    </cfRule>
    <cfRule type="expression" dxfId="2301" priority="42989">
      <formula>$B1179="Descargado"</formula>
    </cfRule>
  </conditionalFormatting>
  <conditionalFormatting sqref="L1180">
    <cfRule type="expression" dxfId="2300" priority="42862">
      <formula>$B1180="Frontera"</formula>
    </cfRule>
    <cfRule type="expression" dxfId="2298" priority="42864">
      <formula>$B1180="Cancelado"</formula>
    </cfRule>
    <cfRule type="expression" dxfId="2295" priority="42867">
      <formula>$B1180="Arribado"</formula>
    </cfRule>
    <cfRule type="expression" dxfId="2299" priority="42863">
      <formula>$B1180="Cargado"</formula>
    </cfRule>
    <cfRule type="expression" dxfId="2296" priority="42866">
      <formula>$B1180="Solicitado"</formula>
    </cfRule>
    <cfRule type="expression" dxfId="2302" priority="42860">
      <formula>$B1180="Liberado"</formula>
    </cfRule>
    <cfRule type="expression" dxfId="2301" priority="42861">
      <formula>$B1180="Descargado"</formula>
    </cfRule>
    <cfRule type="expression" dxfId="2" priority="42865">
      <formula>$B1180="Confirmado"</formula>
    </cfRule>
  </conditionalFormatting>
  <conditionalFormatting sqref="L1181">
    <cfRule type="expression" dxfId="2299" priority="42727">
      <formula>$B1181="Cargado"</formula>
    </cfRule>
    <cfRule type="expression" dxfId="2296" priority="42730">
      <formula>$B1181="Solicitado"</formula>
    </cfRule>
    <cfRule type="expression" dxfId="2" priority="42729">
      <formula>$B1181="Confirmado"</formula>
    </cfRule>
    <cfRule type="expression" dxfId="2302" priority="42724">
      <formula>$B1181="Liberado"</formula>
    </cfRule>
    <cfRule type="expression" dxfId="2301" priority="42725">
      <formula>$B1181="Descargado"</formula>
    </cfRule>
    <cfRule type="expression" dxfId="2300" priority="42726">
      <formula>$B1181="Frontera"</formula>
    </cfRule>
    <cfRule type="expression" dxfId="2298" priority="42728">
      <formula>$B1181="Cancelado"</formula>
    </cfRule>
    <cfRule type="expression" dxfId="2295" priority="42731">
      <formula>$B1181="Arribado"</formula>
    </cfRule>
  </conditionalFormatting>
  <conditionalFormatting sqref="L1182:L1187">
    <cfRule type="expression" dxfId="2300" priority="42374">
      <formula>$B1182="Frontera"</formula>
    </cfRule>
    <cfRule type="expression" dxfId="2295" priority="42379">
      <formula>$B1182="Arribado"</formula>
    </cfRule>
    <cfRule type="expression" dxfId="2296" priority="42378">
      <formula>$B1182="Solicitado"</formula>
    </cfRule>
    <cfRule type="expression" dxfId="2" priority="42377">
      <formula>$B1182="Confirmado"</formula>
    </cfRule>
    <cfRule type="expression" dxfId="2298" priority="42376">
      <formula>$B1182="Cancelado"</formula>
    </cfRule>
    <cfRule type="expression" dxfId="2299" priority="42375">
      <formula>$B1182="Cargado"</formula>
    </cfRule>
    <cfRule type="expression" dxfId="2301" priority="42373">
      <formula>$B1182="Descargado"</formula>
    </cfRule>
    <cfRule type="expression" dxfId="2302" priority="42372">
      <formula>$B1182="Liberado"</formula>
    </cfRule>
  </conditionalFormatting>
  <conditionalFormatting sqref="L1188">
    <cfRule type="expression" dxfId="2" priority="42233">
      <formula>$B1188="Confirmado"</formula>
    </cfRule>
    <cfRule type="expression" dxfId="2296" priority="42234">
      <formula>$B1188="Solicitado"</formula>
    </cfRule>
    <cfRule type="expression" dxfId="2300" priority="42230">
      <formula>$B1188="Frontera"</formula>
    </cfRule>
    <cfRule type="expression" dxfId="2301" priority="42229">
      <formula>$B1188="Descargado"</formula>
    </cfRule>
    <cfRule type="expression" dxfId="2302" priority="42228">
      <formula>$B1188="Liberado"</formula>
    </cfRule>
    <cfRule type="expression" dxfId="2298" priority="42232">
      <formula>$B1188="Cancelado"</formula>
    </cfRule>
    <cfRule type="expression" dxfId="2299" priority="42231">
      <formula>$B1188="Cargado"</formula>
    </cfRule>
    <cfRule type="expression" dxfId="2295" priority="42235">
      <formula>$B1188="Arribado"</formula>
    </cfRule>
  </conditionalFormatting>
  <conditionalFormatting sqref="L1189">
    <cfRule type="expression" dxfId="2295" priority="42107">
      <formula>$B1189="Arribado"</formula>
    </cfRule>
    <cfRule type="expression" dxfId="2296" priority="42106">
      <formula>$B1189="Solicitado"</formula>
    </cfRule>
    <cfRule type="expression" dxfId="2298" priority="42104">
      <formula>$B1189="Cancelado"</formula>
    </cfRule>
    <cfRule type="expression" dxfId="2299" priority="42103">
      <formula>$B1189="Cargado"</formula>
    </cfRule>
    <cfRule type="expression" dxfId="2300" priority="42102">
      <formula>$B1189="Frontera"</formula>
    </cfRule>
    <cfRule type="expression" dxfId="2301" priority="42101">
      <formula>$B1189="Descargado"</formula>
    </cfRule>
    <cfRule type="expression" dxfId="2302" priority="42100">
      <formula>$B1189="Liberado"</formula>
    </cfRule>
    <cfRule type="expression" dxfId="2" priority="42105">
      <formula>$B1189="Confirmado"</formula>
    </cfRule>
  </conditionalFormatting>
  <conditionalFormatting sqref="L1190">
    <cfRule type="expression" dxfId="2299" priority="41975">
      <formula>$B1190="Cargado"</formula>
    </cfRule>
    <cfRule type="expression" dxfId="2298" priority="41976">
      <formula>$B1190="Cancelado"</formula>
    </cfRule>
    <cfRule type="expression" dxfId="2" priority="41977">
      <formula>$B1190="Confirmado"</formula>
    </cfRule>
    <cfRule type="expression" dxfId="2295" priority="41979">
      <formula>$B1190="Arribado"</formula>
    </cfRule>
    <cfRule type="expression" dxfId="2296" priority="41978">
      <formula>$B1190="Solicitado"</formula>
    </cfRule>
    <cfRule type="expression" dxfId="2302" priority="41972">
      <formula>$B1190="Liberado"</formula>
    </cfRule>
    <cfRule type="expression" dxfId="2301" priority="41973">
      <formula>$B1190="Descargado"</formula>
    </cfRule>
    <cfRule type="expression" dxfId="2300" priority="41974">
      <formula>$B1190="Frontera"</formula>
    </cfRule>
  </conditionalFormatting>
  <conditionalFormatting sqref="L1191:L1192">
    <cfRule type="expression" dxfId="2302" priority="41796">
      <formula>$B1191="Liberado"</formula>
    </cfRule>
    <cfRule type="expression" dxfId="2301" priority="41797">
      <formula>$B1191="Descargado"</formula>
    </cfRule>
    <cfRule type="expression" dxfId="2300" priority="41798">
      <formula>$B1191="Frontera"</formula>
    </cfRule>
    <cfRule type="expression" dxfId="2299" priority="41799">
      <formula>$B1191="Cargado"</formula>
    </cfRule>
    <cfRule type="expression" dxfId="2295" priority="41803">
      <formula>$B1191="Arribado"</formula>
    </cfRule>
    <cfRule type="expression" dxfId="2296" priority="41802">
      <formula>$B1191="Solicitado"</formula>
    </cfRule>
    <cfRule type="expression" dxfId="2" priority="41801">
      <formula>$B1191="Confirmado"</formula>
    </cfRule>
    <cfRule type="expression" dxfId="2298" priority="41800">
      <formula>$B1191="Cancelado"</formula>
    </cfRule>
  </conditionalFormatting>
  <conditionalFormatting sqref="L1193">
    <cfRule type="expression" dxfId="2299" priority="41639">
      <formula>$B1193="Cargado"</formula>
    </cfRule>
    <cfRule type="expression" dxfId="2302" priority="41636">
      <formula>$B1193="Liberado"</formula>
    </cfRule>
    <cfRule type="expression" dxfId="2301" priority="41637">
      <formula>$B1193="Descargado"</formula>
    </cfRule>
    <cfRule type="expression" dxfId="2300" priority="41638">
      <formula>$B1193="Frontera"</formula>
    </cfRule>
    <cfRule type="expression" dxfId="2" priority="41641">
      <formula>$B1193="Confirmado"</formula>
    </cfRule>
    <cfRule type="expression" dxfId="2295" priority="41643">
      <formula>$B1193="Arribado"</formula>
    </cfRule>
    <cfRule type="expression" dxfId="2296" priority="41642">
      <formula>$B1193="Solicitado"</formula>
    </cfRule>
    <cfRule type="expression" dxfId="2298" priority="41640">
      <formula>$B1193="Cancelado"</formula>
    </cfRule>
  </conditionalFormatting>
  <conditionalFormatting sqref="L1194:L1199">
    <cfRule type="expression" dxfId="2298" priority="41320">
      <formula>$B1194="Cancelado"</formula>
    </cfRule>
    <cfRule type="expression" dxfId="2" priority="41321">
      <formula>$B1194="Confirmado"</formula>
    </cfRule>
    <cfRule type="expression" dxfId="2296" priority="41322">
      <formula>$B1194="Solicitado"</formula>
    </cfRule>
    <cfRule type="expression" dxfId="2295" priority="41323">
      <formula>$B1194="Arribado"</formula>
    </cfRule>
    <cfRule type="expression" dxfId="2300" priority="41318">
      <formula>$B1194="Frontera"</formula>
    </cfRule>
    <cfRule type="expression" dxfId="2301" priority="41317">
      <formula>$B1194="Descargado"</formula>
    </cfRule>
    <cfRule type="expression" dxfId="2299" priority="41319">
      <formula>$B1194="Cargado"</formula>
    </cfRule>
    <cfRule type="expression" dxfId="2302" priority="41316">
      <formula>$B1194="Liberado"</formula>
    </cfRule>
  </conditionalFormatting>
  <conditionalFormatting sqref="L1200">
    <cfRule type="expression" dxfId="2296" priority="41162">
      <formula>$B1200="Solicitado"</formula>
    </cfRule>
    <cfRule type="expression" dxfId="2295" priority="41163">
      <formula>$B1200="Arribado"</formula>
    </cfRule>
    <cfRule type="expression" dxfId="2" priority="41161">
      <formula>$B1200="Confirmado"</formula>
    </cfRule>
    <cfRule type="expression" dxfId="2298" priority="41160">
      <formula>$B1200="Cancelado"</formula>
    </cfRule>
    <cfRule type="expression" dxfId="2299" priority="41159">
      <formula>$B1200="Cargado"</formula>
    </cfRule>
    <cfRule type="expression" dxfId="2300" priority="41158">
      <formula>$B1200="Frontera"</formula>
    </cfRule>
    <cfRule type="expression" dxfId="2301" priority="41157">
      <formula>$B1200="Descargado"</formula>
    </cfRule>
    <cfRule type="expression" dxfId="2302" priority="41156">
      <formula>$B1200="Liberado"</formula>
    </cfRule>
  </conditionalFormatting>
  <conditionalFormatting sqref="L1201">
    <cfRule type="expression" dxfId="2301" priority="40677">
      <formula>$B1201="Descargado"</formula>
    </cfRule>
    <cfRule type="expression" dxfId="2299" priority="40679">
      <formula>$B1201="Cargado"</formula>
    </cfRule>
    <cfRule type="expression" dxfId="2298" priority="40680">
      <formula>$B1201="Cancelado"</formula>
    </cfRule>
    <cfRule type="expression" dxfId="2" priority="40681">
      <formula>$B1201="Confirmado"</formula>
    </cfRule>
    <cfRule type="expression" dxfId="2300" priority="40678">
      <formula>$B1201="Frontera"</formula>
    </cfRule>
    <cfRule type="expression" dxfId="2302" priority="40676">
      <formula>$B1201="Liberado"</formula>
    </cfRule>
    <cfRule type="expression" dxfId="2296" priority="40682">
      <formula>$B1201="Solicitado"</formula>
    </cfRule>
    <cfRule type="expression" dxfId="2295" priority="40683">
      <formula>$B1201="Arribado"</formula>
    </cfRule>
  </conditionalFormatting>
  <conditionalFormatting sqref="L1202 L1204">
    <cfRule type="expression" dxfId="2295" priority="41003">
      <formula>$B1202="Arribado"</formula>
    </cfRule>
    <cfRule type="expression" dxfId="2298" priority="41000">
      <formula>$B1202="Cancelado"</formula>
    </cfRule>
    <cfRule type="expression" dxfId="2" priority="41001">
      <formula>$B1202="Confirmado"</formula>
    </cfRule>
    <cfRule type="expression" dxfId="2296" priority="41002">
      <formula>$B1202="Solicitado"</formula>
    </cfRule>
    <cfRule type="expression" dxfId="2302" priority="40996">
      <formula>$B1202="Liberado"</formula>
    </cfRule>
    <cfRule type="expression" dxfId="2301" priority="40997">
      <formula>$B1202="Descargado"</formula>
    </cfRule>
    <cfRule type="expression" dxfId="2300" priority="40998">
      <formula>$B1202="Frontera"</formula>
    </cfRule>
    <cfRule type="expression" dxfId="2299" priority="40999">
      <formula>$B1202="Cargado"</formula>
    </cfRule>
  </conditionalFormatting>
  <conditionalFormatting sqref="L1203">
    <cfRule type="expression" dxfId="2301" priority="39717">
      <formula>$B1203="Descargado"</formula>
    </cfRule>
    <cfRule type="expression" dxfId="2300" priority="39718">
      <formula>$B1203="Frontera"</formula>
    </cfRule>
    <cfRule type="expression" dxfId="2302" priority="39716">
      <formula>$B1203="Liberado"</formula>
    </cfRule>
    <cfRule type="expression" dxfId="2295" priority="39723">
      <formula>$B1203="Arribado"</formula>
    </cfRule>
    <cfRule type="expression" dxfId="2296" priority="39722">
      <formula>$B1203="Solicitado"</formula>
    </cfRule>
    <cfRule type="expression" dxfId="2" priority="39721">
      <formula>$B1203="Confirmado"</formula>
    </cfRule>
    <cfRule type="expression" dxfId="2298" priority="39720">
      <formula>$B1203="Cancelado"</formula>
    </cfRule>
    <cfRule type="expression" dxfId="2299" priority="39719">
      <formula>$B1203="Cargado"</formula>
    </cfRule>
  </conditionalFormatting>
  <conditionalFormatting sqref="L1205">
    <cfRule type="expression" dxfId="2302" priority="40516">
      <formula>$B1205="Liberado"</formula>
    </cfRule>
    <cfRule type="expression" dxfId="2295" priority="40523">
      <formula>$B1205="Arribado"</formula>
    </cfRule>
    <cfRule type="expression" dxfId="2296" priority="40522">
      <formula>$B1205="Solicitado"</formula>
    </cfRule>
    <cfRule type="expression" dxfId="2" priority="40521">
      <formula>$B1205="Confirmado"</formula>
    </cfRule>
    <cfRule type="expression" dxfId="2298" priority="40520">
      <formula>$B1205="Cancelado"</formula>
    </cfRule>
    <cfRule type="expression" dxfId="2301" priority="40517">
      <formula>$B1205="Descargado"</formula>
    </cfRule>
    <cfRule type="expression" dxfId="2300" priority="40518">
      <formula>$B1205="Frontera"</formula>
    </cfRule>
    <cfRule type="expression" dxfId="2299" priority="40519">
      <formula>$B1205="Cargado"</formula>
    </cfRule>
  </conditionalFormatting>
  <conditionalFormatting sqref="L1206">
    <cfRule type="expression" dxfId="2" priority="39865">
      <formula>$B1206="Confirmado"</formula>
    </cfRule>
    <cfRule type="expression" dxfId="2302" priority="39860">
      <formula>$B1206="Liberado"</formula>
    </cfRule>
    <cfRule type="expression" dxfId="2301" priority="39861">
      <formula>$B1206="Descargado"</formula>
    </cfRule>
    <cfRule type="expression" dxfId="2300" priority="39862">
      <formula>$B1206="Frontera"</formula>
    </cfRule>
    <cfRule type="expression" dxfId="2299" priority="39863">
      <formula>$B1206="Cargado"</formula>
    </cfRule>
    <cfRule type="expression" dxfId="2298" priority="39864">
      <formula>$B1206="Cancelado"</formula>
    </cfRule>
    <cfRule type="expression" dxfId="2296" priority="39866">
      <formula>$B1206="Solicitado"</formula>
    </cfRule>
    <cfRule type="expression" dxfId="2295" priority="39867">
      <formula>$B1206="Arribado"</formula>
    </cfRule>
  </conditionalFormatting>
  <conditionalFormatting sqref="L1207 L1213:L1214 L1225 L1209:L1211">
    <cfRule type="expression" dxfId="2302" priority="40340">
      <formula>$B1207="Liberado"</formula>
    </cfRule>
    <cfRule type="expression" dxfId="2301" priority="40341">
      <formula>$B1207="Descargado"</formula>
    </cfRule>
    <cfRule type="expression" dxfId="2300" priority="40342">
      <formula>$B1207="Frontera"</formula>
    </cfRule>
    <cfRule type="expression" dxfId="2299" priority="40343">
      <formula>$B1207="Cargado"</formula>
    </cfRule>
    <cfRule type="expression" dxfId="2298" priority="40344">
      <formula>$B1207="Cancelado"</formula>
    </cfRule>
    <cfRule type="expression" dxfId="2" priority="40345">
      <formula>$B1207="Confirmado"</formula>
    </cfRule>
    <cfRule type="expression" dxfId="2295" priority="40347">
      <formula>$B1207="Arribado"</formula>
    </cfRule>
    <cfRule type="expression" dxfId="2296" priority="40346">
      <formula>$B1207="Solicitado"</formula>
    </cfRule>
  </conditionalFormatting>
  <conditionalFormatting sqref="L1208">
    <cfRule type="expression" dxfId="2295" priority="40027">
      <formula>$B1208="Arribado"</formula>
    </cfRule>
    <cfRule type="expression" dxfId="2296" priority="40026">
      <formula>$B1208="Solicitado"</formula>
    </cfRule>
    <cfRule type="expression" dxfId="2" priority="40025">
      <formula>$B1208="Confirmado"</formula>
    </cfRule>
    <cfRule type="expression" dxfId="2298" priority="40024">
      <formula>$B1208="Cancelado"</formula>
    </cfRule>
    <cfRule type="expression" dxfId="2300" priority="40022">
      <formula>$B1208="Frontera"</formula>
    </cfRule>
    <cfRule type="expression" dxfId="2299" priority="40023">
      <formula>$B1208="Cargado"</formula>
    </cfRule>
    <cfRule type="expression" dxfId="2301" priority="40021">
      <formula>$B1208="Descargado"</formula>
    </cfRule>
    <cfRule type="expression" dxfId="2302" priority="40020">
      <formula>$B1208="Liberado"</formula>
    </cfRule>
  </conditionalFormatting>
  <conditionalFormatting sqref="L1212">
    <cfRule type="expression" dxfId="2302" priority="40180">
      <formula>$B1212="Liberado"</formula>
    </cfRule>
    <cfRule type="expression" dxfId="2295" priority="40187">
      <formula>$B1212="Arribado"</formula>
    </cfRule>
    <cfRule type="expression" dxfId="2298" priority="40184">
      <formula>$B1212="Cancelado"</formula>
    </cfRule>
    <cfRule type="expression" dxfId="2300" priority="40182">
      <formula>$B1212="Frontera"</formula>
    </cfRule>
    <cfRule type="expression" dxfId="2299" priority="40183">
      <formula>$B1212="Cargado"</formula>
    </cfRule>
    <cfRule type="expression" dxfId="2296" priority="40186">
      <formula>$B1212="Solicitado"</formula>
    </cfRule>
    <cfRule type="expression" dxfId="2" priority="40185">
      <formula>$B1212="Confirmado"</formula>
    </cfRule>
    <cfRule type="expression" dxfId="2301" priority="40181">
      <formula>$B1212="Descargado"</formula>
    </cfRule>
  </conditionalFormatting>
  <conditionalFormatting sqref="L1215 L1221:L1222">
    <cfRule type="expression" dxfId="2295" priority="39395">
      <formula>$B1215="Arribado"</formula>
    </cfRule>
    <cfRule type="expression" dxfId="2298" priority="39392">
      <formula>$B1215="Cancelado"</formula>
    </cfRule>
    <cfRule type="expression" dxfId="2" priority="39393">
      <formula>$B1215="Confirmado"</formula>
    </cfRule>
    <cfRule type="expression" dxfId="2296" priority="39394">
      <formula>$B1215="Solicitado"</formula>
    </cfRule>
    <cfRule type="expression" dxfId="2301" priority="39389">
      <formula>$B1215="Descargado"</formula>
    </cfRule>
    <cfRule type="expression" dxfId="2302" priority="39388">
      <formula>$B1215="Liberado"</formula>
    </cfRule>
    <cfRule type="expression" dxfId="2300" priority="39390">
      <formula>$B1215="Frontera"</formula>
    </cfRule>
    <cfRule type="expression" dxfId="2299" priority="39391">
      <formula>$B1215="Cargado"</formula>
    </cfRule>
  </conditionalFormatting>
  <conditionalFormatting sqref="L1216:L1220">
    <cfRule type="expression" dxfId="2302" priority="39052">
      <formula>$B1216="Liberado"</formula>
    </cfRule>
    <cfRule type="expression" dxfId="2301" priority="39053">
      <formula>$B1216="Descargado"</formula>
    </cfRule>
    <cfRule type="expression" dxfId="2299" priority="39055">
      <formula>$B1216="Cargado"</formula>
    </cfRule>
    <cfRule type="expression" dxfId="2298" priority="39056">
      <formula>$B1216="Cancelado"</formula>
    </cfRule>
    <cfRule type="expression" dxfId="2296" priority="39058">
      <formula>$B1216="Solicitado"</formula>
    </cfRule>
    <cfRule type="expression" dxfId="2295" priority="39059">
      <formula>$B1216="Arribado"</formula>
    </cfRule>
    <cfRule type="expression" dxfId="2300" priority="39054">
      <formula>$B1216="Frontera"</formula>
    </cfRule>
    <cfRule type="expression" dxfId="2" priority="39057">
      <formula>$B1216="Confirmado"</formula>
    </cfRule>
  </conditionalFormatting>
  <conditionalFormatting sqref="L1223:L1224">
    <cfRule type="expression" dxfId="2296" priority="39218">
      <formula>$B1223="Solicitado"</formula>
    </cfRule>
    <cfRule type="expression" dxfId="2295" priority="39219">
      <formula>$B1223="Arribado"</formula>
    </cfRule>
    <cfRule type="expression" dxfId="2298" priority="39216">
      <formula>$B1223="Cancelado"</formula>
    </cfRule>
    <cfRule type="expression" dxfId="2302" priority="39212">
      <formula>$B1223="Liberado"</formula>
    </cfRule>
    <cfRule type="expression" dxfId="2301" priority="39213">
      <formula>$B1223="Descargado"</formula>
    </cfRule>
    <cfRule type="expression" dxfId="2300" priority="39214">
      <formula>$B1223="Frontera"</formula>
    </cfRule>
    <cfRule type="expression" dxfId="2299" priority="39215">
      <formula>$B1223="Cargado"</formula>
    </cfRule>
    <cfRule type="expression" dxfId="2" priority="39217">
      <formula>$B1223="Confirmado"</formula>
    </cfRule>
  </conditionalFormatting>
  <conditionalFormatting sqref="L1226">
    <cfRule type="expression" dxfId="2296" priority="53802">
      <formula>$B1226="Solicitado"</formula>
    </cfRule>
    <cfRule type="expression" dxfId="2302" priority="53796">
      <formula>$B1226="Liberado"</formula>
    </cfRule>
    <cfRule type="expression" dxfId="2301" priority="53797">
      <formula>$B1226="Descargado"</formula>
    </cfRule>
    <cfRule type="expression" dxfId="2300" priority="53798">
      <formula>$B1226="Frontera"</formula>
    </cfRule>
    <cfRule type="expression" dxfId="2299" priority="53799">
      <formula>$B1226="Cargado"</formula>
    </cfRule>
    <cfRule type="expression" dxfId="2298" priority="53800">
      <formula>$B1226="Cancelado"</formula>
    </cfRule>
    <cfRule type="expression" dxfId="2" priority="53801">
      <formula>$B1226="Confirmado"</formula>
    </cfRule>
    <cfRule type="expression" dxfId="2295" priority="53803">
      <formula>$B1226="Arribado"</formula>
    </cfRule>
  </conditionalFormatting>
  <conditionalFormatting sqref="L1227:L1229">
    <cfRule type="expression" dxfId="2299" priority="56087">
      <formula>$B1227="Cargado"</formula>
    </cfRule>
    <cfRule type="expression" dxfId="2" priority="56089">
      <formula>$B1227="Confirmado"</formula>
    </cfRule>
    <cfRule type="expression" dxfId="2296" priority="56090">
      <formula>$B1227="Solicitado"</formula>
    </cfRule>
    <cfRule type="expression" dxfId="2295" priority="56091">
      <formula>$B1227="Arribado"</formula>
    </cfRule>
    <cfRule type="expression" dxfId="2302" priority="56060">
      <formula>$B1227="Liberado"</formula>
    </cfRule>
    <cfRule type="expression" dxfId="2301" priority="56061">
      <formula>$B1227="Descargado"</formula>
    </cfRule>
    <cfRule type="expression" dxfId="2300" priority="56062">
      <formula>$B1227="Frontera"</formula>
    </cfRule>
    <cfRule type="expression" dxfId="2299" priority="56063">
      <formula>$B1227="Cargado"</formula>
    </cfRule>
    <cfRule type="expression" dxfId="2298" priority="56064">
      <formula>$B1227="Cancelado"</formula>
    </cfRule>
    <cfRule type="expression" dxfId="2" priority="56065">
      <formula>$B1227="Confirmado"</formula>
    </cfRule>
    <cfRule type="expression" dxfId="2296" priority="56066">
      <formula>$B1227="Solicitado"</formula>
    </cfRule>
    <cfRule type="expression" dxfId="2298" priority="56088">
      <formula>$B1227="Cancelado"</formula>
    </cfRule>
    <cfRule type="expression" dxfId="2295" priority="56067">
      <formula>$B1227="Arribado"</formula>
    </cfRule>
    <cfRule type="expression" dxfId="2302" priority="56084">
      <formula>$B1227="Liberado"</formula>
    </cfRule>
    <cfRule type="expression" dxfId="2301" priority="56085">
      <formula>$B1227="Descargado"</formula>
    </cfRule>
    <cfRule type="expression" dxfId="2300" priority="56086">
      <formula>$B1227="Frontera"</formula>
    </cfRule>
  </conditionalFormatting>
  <conditionalFormatting sqref="L1238">
    <cfRule type="expression" dxfId="2301" priority="38845">
      <formula>$B1238="Descargado"</formula>
    </cfRule>
    <cfRule type="expression" dxfId="2302" priority="38844">
      <formula>$B1238="Liberado"</formula>
    </cfRule>
    <cfRule type="expression" dxfId="2295" priority="38851">
      <formula>$B1238="Arribado"</formula>
    </cfRule>
    <cfRule type="expression" dxfId="2" priority="38849">
      <formula>$B1238="Confirmado"</formula>
    </cfRule>
    <cfRule type="expression" dxfId="2298" priority="38848">
      <formula>$B1238="Cancelado"</formula>
    </cfRule>
    <cfRule type="expression" dxfId="2299" priority="38847">
      <formula>$B1238="Cargado"</formula>
    </cfRule>
    <cfRule type="expression" dxfId="2296" priority="38850">
      <formula>$B1238="Solicitado"</formula>
    </cfRule>
    <cfRule type="expression" dxfId="2300" priority="38846">
      <formula>$B1238="Frontera"</formula>
    </cfRule>
  </conditionalFormatting>
  <conditionalFormatting sqref="L1239">
    <cfRule type="expression" dxfId="2295" priority="38963">
      <formula>$B1239="Arribado"</formula>
    </cfRule>
    <cfRule type="expression" dxfId="2" priority="38961">
      <formula>$B1239="Confirmado"</formula>
    </cfRule>
    <cfRule type="expression" dxfId="2300" priority="38958">
      <formula>$B1239="Frontera"</formula>
    </cfRule>
    <cfRule type="expression" dxfId="2301" priority="38957">
      <formula>$B1239="Descargado"</formula>
    </cfRule>
    <cfRule type="expression" dxfId="2298" priority="38960">
      <formula>$B1239="Cancelado"</formula>
    </cfRule>
    <cfRule type="expression" dxfId="2296" priority="38962">
      <formula>$B1239="Solicitado"</formula>
    </cfRule>
    <cfRule type="expression" dxfId="2299" priority="38959">
      <formula>$B1239="Cargado"</formula>
    </cfRule>
    <cfRule type="expression" dxfId="2302" priority="38956">
      <formula>$B1239="Liberado"</formula>
    </cfRule>
  </conditionalFormatting>
  <conditionalFormatting sqref="L1240">
    <cfRule type="expression" dxfId="2295" priority="38803">
      <formula>$B1240="Arribado"</formula>
    </cfRule>
    <cfRule type="expression" dxfId="2296" priority="38802">
      <formula>$B1240="Solicitado"</formula>
    </cfRule>
    <cfRule type="expression" dxfId="2" priority="38801">
      <formula>$B1240="Confirmado"</formula>
    </cfRule>
    <cfRule type="expression" dxfId="2298" priority="38800">
      <formula>$B1240="Cancelado"</formula>
    </cfRule>
    <cfRule type="expression" dxfId="2299" priority="38799">
      <formula>$B1240="Cargado"</formula>
    </cfRule>
    <cfRule type="expression" dxfId="2300" priority="38798">
      <formula>$B1240="Frontera"</formula>
    </cfRule>
    <cfRule type="expression" dxfId="2301" priority="38797">
      <formula>$B1240="Descargado"</formula>
    </cfRule>
    <cfRule type="expression" dxfId="2302" priority="38796">
      <formula>$B1240="Liberado"</formula>
    </cfRule>
  </conditionalFormatting>
  <conditionalFormatting sqref="L1241">
    <cfRule type="expression" dxfId="2298" priority="38912">
      <formula>$B1241="Cancelado"</formula>
    </cfRule>
    <cfRule type="expression" dxfId="2299" priority="38911">
      <formula>$B1241="Cargado"</formula>
    </cfRule>
    <cfRule type="expression" dxfId="2300" priority="38910">
      <formula>$B1241="Frontera"</formula>
    </cfRule>
    <cfRule type="expression" dxfId="2301" priority="38909">
      <formula>$B1241="Descargado"</formula>
    </cfRule>
    <cfRule type="expression" dxfId="2302" priority="38908">
      <formula>$B1241="Liberado"</formula>
    </cfRule>
    <cfRule type="expression" dxfId="2295" priority="38915">
      <formula>$B1241="Arribado"</formula>
    </cfRule>
    <cfRule type="expression" dxfId="2296" priority="38914">
      <formula>$B1241="Solicitado"</formula>
    </cfRule>
    <cfRule type="expression" dxfId="2" priority="38913">
      <formula>$B1241="Confirmado"</formula>
    </cfRule>
  </conditionalFormatting>
  <conditionalFormatting sqref="L1242">
    <cfRule type="expression" dxfId="2301" priority="38749">
      <formula>$B1242="Descargado"</formula>
    </cfRule>
    <cfRule type="expression" dxfId="2302" priority="38748">
      <formula>$B1242="Liberado"</formula>
    </cfRule>
    <cfRule type="expression" dxfId="2296" priority="38754">
      <formula>$B1242="Solicitado"</formula>
    </cfRule>
    <cfRule type="expression" dxfId="2295" priority="38755">
      <formula>$B1242="Arribado"</formula>
    </cfRule>
    <cfRule type="expression" dxfId="2" priority="38753">
      <formula>$B1242="Confirmado"</formula>
    </cfRule>
    <cfRule type="expression" dxfId="2298" priority="38752">
      <formula>$B1242="Cancelado"</formula>
    </cfRule>
    <cfRule type="expression" dxfId="2299" priority="38751">
      <formula>$B1242="Cargado"</formula>
    </cfRule>
    <cfRule type="expression" dxfId="2300" priority="38750">
      <formula>$B1242="Frontera"</formula>
    </cfRule>
  </conditionalFormatting>
  <conditionalFormatting sqref="L1243:L1246">
    <cfRule type="expression" dxfId="2300" priority="38654">
      <formula>$B1243="Frontera"</formula>
    </cfRule>
    <cfRule type="expression" dxfId="2296" priority="38658">
      <formula>$B1243="Solicitado"</formula>
    </cfRule>
    <cfRule type="expression" dxfId="2302" priority="38652">
      <formula>$B1243="Liberado"</formula>
    </cfRule>
    <cfRule type="expression" dxfId="2295" priority="38659">
      <formula>$B1243="Arribado"</formula>
    </cfRule>
    <cfRule type="expression" dxfId="2" priority="38657">
      <formula>$B1243="Confirmado"</formula>
    </cfRule>
    <cfRule type="expression" dxfId="2298" priority="38656">
      <formula>$B1243="Cancelado"</formula>
    </cfRule>
    <cfRule type="expression" dxfId="2299" priority="38655">
      <formula>$B1243="Cargado"</formula>
    </cfRule>
    <cfRule type="expression" dxfId="2301" priority="38653">
      <formula>$B1243="Descargado"</formula>
    </cfRule>
  </conditionalFormatting>
  <conditionalFormatting sqref="L1247">
    <cfRule type="expression" dxfId="2302" priority="38604">
      <formula>$B1247="Liberado"</formula>
    </cfRule>
    <cfRule type="expression" dxfId="2295" priority="38611">
      <formula>$B1247="Arribado"</formula>
    </cfRule>
    <cfRule type="expression" dxfId="2" priority="38609">
      <formula>$B1247="Confirmado"</formula>
    </cfRule>
    <cfRule type="expression" dxfId="2298" priority="38608">
      <formula>$B1247="Cancelado"</formula>
    </cfRule>
    <cfRule type="expression" dxfId="2299" priority="38607">
      <formula>$B1247="Cargado"</formula>
    </cfRule>
    <cfRule type="expression" dxfId="2300" priority="38606">
      <formula>$B1247="Frontera"</formula>
    </cfRule>
    <cfRule type="expression" dxfId="2296" priority="38610">
      <formula>$B1247="Solicitado"</formula>
    </cfRule>
    <cfRule type="expression" dxfId="2301" priority="38605">
      <formula>$B1247="Descargado"</formula>
    </cfRule>
  </conditionalFormatting>
  <conditionalFormatting sqref="L1252">
    <cfRule type="expression" dxfId="2" priority="38545">
      <formula>$B1252="Confirmado"</formula>
    </cfRule>
    <cfRule type="expression" dxfId="2295" priority="38547">
      <formula>$B1252="Arribado"</formula>
    </cfRule>
    <cfRule type="expression" dxfId="2296" priority="38546">
      <formula>$B1252="Solicitado"</formula>
    </cfRule>
    <cfRule type="expression" dxfId="2302" priority="38540">
      <formula>$B1252="Liberado"</formula>
    </cfRule>
    <cfRule type="expression" dxfId="2301" priority="38541">
      <formula>$B1252="Descargado"</formula>
    </cfRule>
    <cfRule type="expression" dxfId="2300" priority="38542">
      <formula>$B1252="Frontera"</formula>
    </cfRule>
    <cfRule type="expression" dxfId="2299" priority="38543">
      <formula>$B1252="Cargado"</formula>
    </cfRule>
    <cfRule type="expression" dxfId="2298" priority="38544">
      <formula>$B1252="Cancelado"</formula>
    </cfRule>
  </conditionalFormatting>
  <conditionalFormatting sqref="L1253 L1255:L1257">
    <cfRule type="expression" dxfId="2298" priority="37208">
      <formula>$B1253="Cancelado"</formula>
    </cfRule>
    <cfRule type="expression" dxfId="2299" priority="37207">
      <formula>$B1253="Cargado"</formula>
    </cfRule>
    <cfRule type="expression" dxfId="2302" priority="37204">
      <formula>$B1253="Liberado"</formula>
    </cfRule>
    <cfRule type="expression" dxfId="2301" priority="37205">
      <formula>$B1253="Descargado"</formula>
    </cfRule>
    <cfRule type="expression" dxfId="2300" priority="37206">
      <formula>$B1253="Frontera"</formula>
    </cfRule>
    <cfRule type="expression" dxfId="2" priority="37209">
      <formula>$B1253="Confirmado"</formula>
    </cfRule>
    <cfRule type="expression" dxfId="2295" priority="37211">
      <formula>$B1253="Arribado"</formula>
    </cfRule>
    <cfRule type="expression" dxfId="2296" priority="37210">
      <formula>$B1253="Solicitado"</formula>
    </cfRule>
  </conditionalFormatting>
  <conditionalFormatting sqref="L1254">
    <cfRule type="expression" dxfId="2301" priority="37125">
      <formula>$B1254="Descargado"</formula>
    </cfRule>
    <cfRule type="expression" dxfId="2299" priority="37127">
      <formula>$B1254="Cargado"</formula>
    </cfRule>
    <cfRule type="expression" dxfId="2302" priority="37124">
      <formula>$B1254="Liberado"</formula>
    </cfRule>
    <cfRule type="expression" dxfId="2298" priority="37128">
      <formula>$B1254="Cancelado"</formula>
    </cfRule>
    <cfRule type="expression" dxfId="2296" priority="37130">
      <formula>$B1254="Solicitado"</formula>
    </cfRule>
    <cfRule type="expression" dxfId="2295" priority="37131">
      <formula>$B1254="Arribado"</formula>
    </cfRule>
    <cfRule type="expression" dxfId="2" priority="37129">
      <formula>$B1254="Confirmado"</formula>
    </cfRule>
    <cfRule type="expression" dxfId="2300" priority="37126">
      <formula>$B1254="Frontera"</formula>
    </cfRule>
  </conditionalFormatting>
  <conditionalFormatting sqref="L1274">
    <cfRule type="expression" dxfId="2295" priority="38451">
      <formula>$B1274="Arribado"</formula>
    </cfRule>
    <cfRule type="expression" dxfId="2296" priority="38450">
      <formula>$B1274="Solicitado"</formula>
    </cfRule>
    <cfRule type="expression" dxfId="2" priority="38449">
      <formula>$B1274="Confirmado"</formula>
    </cfRule>
    <cfRule type="expression" dxfId="2298" priority="38448">
      <formula>$B1274="Cancelado"</formula>
    </cfRule>
    <cfRule type="expression" dxfId="2299" priority="38447">
      <formula>$B1274="Cargado"</formula>
    </cfRule>
    <cfRule type="expression" dxfId="2300" priority="38446">
      <formula>$B1274="Frontera"</formula>
    </cfRule>
    <cfRule type="expression" dxfId="2301" priority="38445">
      <formula>$B1274="Descargado"</formula>
    </cfRule>
    <cfRule type="expression" dxfId="2302" priority="38444">
      <formula>$B1274="Liberado"</formula>
    </cfRule>
  </conditionalFormatting>
  <conditionalFormatting sqref="L1275:L1278">
    <cfRule type="expression" dxfId="2" priority="38401">
      <formula>$B1275="Confirmado"</formula>
    </cfRule>
    <cfRule type="expression" dxfId="2298" priority="38400">
      <formula>$B1275="Cancelado"</formula>
    </cfRule>
    <cfRule type="expression" dxfId="2296" priority="38402">
      <formula>$B1275="Solicitado"</formula>
    </cfRule>
    <cfRule type="expression" dxfId="2295" priority="38403">
      <formula>$B1275="Arribado"</formula>
    </cfRule>
    <cfRule type="expression" dxfId="2302" priority="38396">
      <formula>$B1275="Liberado"</formula>
    </cfRule>
    <cfRule type="expression" dxfId="2299" priority="38399">
      <formula>$B1275="Cargado"</formula>
    </cfRule>
    <cfRule type="expression" dxfId="2300" priority="38398">
      <formula>$B1275="Frontera"</formula>
    </cfRule>
    <cfRule type="expression" dxfId="2301" priority="38397">
      <formula>$B1275="Descargado"</formula>
    </cfRule>
  </conditionalFormatting>
  <conditionalFormatting sqref="L1279">
    <cfRule type="expression" dxfId="2302" priority="38348">
      <formula>$B1279="Liberado"</formula>
    </cfRule>
    <cfRule type="expression" dxfId="2301" priority="38349">
      <formula>$B1279="Descargado"</formula>
    </cfRule>
    <cfRule type="expression" dxfId="2300" priority="38350">
      <formula>$B1279="Frontera"</formula>
    </cfRule>
    <cfRule type="expression" dxfId="2299" priority="38351">
      <formula>$B1279="Cargado"</formula>
    </cfRule>
    <cfRule type="expression" dxfId="2298" priority="38352">
      <formula>$B1279="Cancelado"</formula>
    </cfRule>
    <cfRule type="expression" dxfId="2295" priority="38355">
      <formula>$B1279="Arribado"</formula>
    </cfRule>
    <cfRule type="expression" dxfId="2296" priority="38354">
      <formula>$B1279="Solicitado"</formula>
    </cfRule>
    <cfRule type="expression" dxfId="2" priority="38353">
      <formula>$B1279="Confirmado"</formula>
    </cfRule>
  </conditionalFormatting>
  <conditionalFormatting sqref="L1286:L1287">
    <cfRule type="expression" dxfId="2302" priority="38268">
      <formula>$B1286="Liberado"</formula>
    </cfRule>
    <cfRule type="expression" dxfId="2295" priority="38275">
      <formula>$B1286="Arribado"</formula>
    </cfRule>
    <cfRule type="expression" dxfId="2299" priority="38271">
      <formula>$B1286="Cargado"</formula>
    </cfRule>
    <cfRule type="expression" dxfId="2298" priority="38272">
      <formula>$B1286="Cancelado"</formula>
    </cfRule>
    <cfRule type="expression" dxfId="2" priority="38273">
      <formula>$B1286="Confirmado"</formula>
    </cfRule>
    <cfRule type="expression" dxfId="2296" priority="38274">
      <formula>$B1286="Solicitado"</formula>
    </cfRule>
    <cfRule type="expression" dxfId="2300" priority="38270">
      <formula>$B1286="Frontera"</formula>
    </cfRule>
    <cfRule type="expression" dxfId="2301" priority="38269">
      <formula>$B1286="Descargado"</formula>
    </cfRule>
  </conditionalFormatting>
  <conditionalFormatting sqref="L1292">
    <cfRule type="expression" dxfId="2298" priority="38152">
      <formula>$B1292="Cancelado"</formula>
    </cfRule>
    <cfRule type="expression" dxfId="2299" priority="38151">
      <formula>$B1292="Cargado"</formula>
    </cfRule>
    <cfRule type="expression" dxfId="2300" priority="38150">
      <formula>$B1292="Frontera"</formula>
    </cfRule>
    <cfRule type="expression" dxfId="2302" priority="38148">
      <formula>$B1292="Liberado"</formula>
    </cfRule>
    <cfRule type="expression" dxfId="2301" priority="38149">
      <formula>$B1292="Descargado"</formula>
    </cfRule>
    <cfRule type="expression" dxfId="2295" priority="38155">
      <formula>$B1292="Arribado"</formula>
    </cfRule>
    <cfRule type="expression" dxfId="2296" priority="38154">
      <formula>$B1292="Solicitado"</formula>
    </cfRule>
    <cfRule type="expression" dxfId="2" priority="38153">
      <formula>$B1292="Confirmado"</formula>
    </cfRule>
  </conditionalFormatting>
  <conditionalFormatting sqref="L1293:L1294">
    <cfRule type="expression" dxfId="2296" priority="38106">
      <formula>$B1293="Solicitado"</formula>
    </cfRule>
    <cfRule type="expression" dxfId="2302" priority="38100">
      <formula>$B1293="Liberado"</formula>
    </cfRule>
    <cfRule type="expression" dxfId="2298" priority="38104">
      <formula>$B1293="Cancelado"</formula>
    </cfRule>
    <cfRule type="expression" dxfId="2299" priority="38103">
      <formula>$B1293="Cargado"</formula>
    </cfRule>
    <cfRule type="expression" dxfId="2" priority="38105">
      <formula>$B1293="Confirmado"</formula>
    </cfRule>
    <cfRule type="expression" dxfId="2300" priority="38102">
      <formula>$B1293="Frontera"</formula>
    </cfRule>
    <cfRule type="expression" dxfId="2301" priority="38101">
      <formula>$B1293="Descargado"</formula>
    </cfRule>
    <cfRule type="expression" dxfId="2295" priority="38107">
      <formula>$B1293="Arribado"</formula>
    </cfRule>
  </conditionalFormatting>
  <conditionalFormatting sqref="L1295">
    <cfRule type="expression" dxfId="2301" priority="38053">
      <formula>$B1295="Descargado"</formula>
    </cfRule>
    <cfRule type="expression" dxfId="2" priority="38057">
      <formula>$B1295="Confirmado"</formula>
    </cfRule>
    <cfRule type="expression" dxfId="2298" priority="38056">
      <formula>$B1295="Cancelado"</formula>
    </cfRule>
    <cfRule type="expression" dxfId="2299" priority="38055">
      <formula>$B1295="Cargado"</formula>
    </cfRule>
    <cfRule type="expression" dxfId="2300" priority="38054">
      <formula>$B1295="Frontera"</formula>
    </cfRule>
    <cfRule type="expression" dxfId="2295" priority="38059">
      <formula>$B1295="Arribado"</formula>
    </cfRule>
    <cfRule type="expression" dxfId="2302" priority="38052">
      <formula>$B1295="Liberado"</formula>
    </cfRule>
    <cfRule type="expression" dxfId="2296" priority="38058">
      <formula>$B1295="Solicitado"</formula>
    </cfRule>
  </conditionalFormatting>
  <conditionalFormatting sqref="L1296:L1297">
    <cfRule type="expression" dxfId="2298" priority="38000">
      <formula>$B1296="Cancelado"</formula>
    </cfRule>
    <cfRule type="expression" dxfId="2295" priority="38003">
      <formula>$B1296="Arribado"</formula>
    </cfRule>
    <cfRule type="expression" dxfId="2296" priority="38002">
      <formula>$B1296="Solicitado"</formula>
    </cfRule>
    <cfRule type="expression" dxfId="2" priority="38001">
      <formula>$B1296="Confirmado"</formula>
    </cfRule>
    <cfRule type="expression" dxfId="2299" priority="37999">
      <formula>$B1296="Cargado"</formula>
    </cfRule>
    <cfRule type="expression" dxfId="2300" priority="37998">
      <formula>$B1296="Frontera"</formula>
    </cfRule>
    <cfRule type="expression" dxfId="2301" priority="37997">
      <formula>$B1296="Descargado"</formula>
    </cfRule>
    <cfRule type="expression" dxfId="2302" priority="37996">
      <formula>$B1296="Liberado"</formula>
    </cfRule>
  </conditionalFormatting>
  <conditionalFormatting sqref="L1298">
    <cfRule type="expression" dxfId="2295" priority="37947">
      <formula>$B1298="Arribado"</formula>
    </cfRule>
    <cfRule type="expression" dxfId="2301" priority="37941">
      <formula>$B1298="Descargado"</formula>
    </cfRule>
    <cfRule type="expression" dxfId="2302" priority="37940">
      <formula>$B1298="Liberado"</formula>
    </cfRule>
    <cfRule type="expression" dxfId="2298" priority="37944">
      <formula>$B1298="Cancelado"</formula>
    </cfRule>
    <cfRule type="expression" dxfId="2296" priority="37946">
      <formula>$B1298="Solicitado"</formula>
    </cfRule>
    <cfRule type="expression" dxfId="2300" priority="37942">
      <formula>$B1298="Frontera"</formula>
    </cfRule>
    <cfRule type="expression" dxfId="2299" priority="37943">
      <formula>$B1298="Cargado"</formula>
    </cfRule>
    <cfRule type="expression" dxfId="2" priority="37945">
      <formula>$B1298="Confirmado"</formula>
    </cfRule>
  </conditionalFormatting>
  <conditionalFormatting sqref="L1299:L1300">
    <cfRule type="expression" dxfId="2" priority="37889">
      <formula>$B1299="Confirmado"</formula>
    </cfRule>
    <cfRule type="expression" dxfId="2296" priority="37890">
      <formula>$B1299="Solicitado"</formula>
    </cfRule>
    <cfRule type="expression" dxfId="2298" priority="37888">
      <formula>$B1299="Cancelado"</formula>
    </cfRule>
    <cfRule type="expression" dxfId="2300" priority="37886">
      <formula>$B1299="Frontera"</formula>
    </cfRule>
    <cfRule type="expression" dxfId="2301" priority="37885">
      <formula>$B1299="Descargado"</formula>
    </cfRule>
    <cfRule type="expression" dxfId="2302" priority="37884">
      <formula>$B1299="Liberado"</formula>
    </cfRule>
    <cfRule type="expression" dxfId="2295" priority="37891">
      <formula>$B1299="Arribado"</formula>
    </cfRule>
    <cfRule type="expression" dxfId="2299" priority="37887">
      <formula>$B1299="Cargado"</formula>
    </cfRule>
  </conditionalFormatting>
  <conditionalFormatting sqref="L1301">
    <cfRule type="expression" dxfId="2300" priority="37718">
      <formula>$B1301="Frontera"</formula>
    </cfRule>
    <cfRule type="expression" dxfId="2295" priority="37723">
      <formula>$B1301="Arribado"</formula>
    </cfRule>
    <cfRule type="expression" dxfId="2302" priority="37716">
      <formula>$B1301="Liberado"</formula>
    </cfRule>
    <cfRule type="expression" dxfId="2296" priority="37722">
      <formula>$B1301="Solicitado"</formula>
    </cfRule>
    <cfRule type="expression" dxfId="2299" priority="37719">
      <formula>$B1301="Cargado"</formula>
    </cfRule>
    <cfRule type="expression" dxfId="2298" priority="37720">
      <formula>$B1301="Cancelado"</formula>
    </cfRule>
    <cfRule type="expression" dxfId="2" priority="37721">
      <formula>$B1301="Confirmado"</formula>
    </cfRule>
    <cfRule type="expression" dxfId="2301" priority="37717">
      <formula>$B1301="Descargado"</formula>
    </cfRule>
  </conditionalFormatting>
  <conditionalFormatting sqref="L1302">
    <cfRule type="expression" dxfId="2302" priority="37828">
      <formula>$B1302="Liberado"</formula>
    </cfRule>
    <cfRule type="expression" dxfId="2295" priority="37835">
      <formula>$B1302="Arribado"</formula>
    </cfRule>
    <cfRule type="expression" dxfId="2296" priority="37834">
      <formula>$B1302="Solicitado"</formula>
    </cfRule>
    <cfRule type="expression" dxfId="2" priority="37833">
      <formula>$B1302="Confirmado"</formula>
    </cfRule>
    <cfRule type="expression" dxfId="2298" priority="37832">
      <formula>$B1302="Cancelado"</formula>
    </cfRule>
    <cfRule type="expression" dxfId="2299" priority="37831">
      <formula>$B1302="Cargado"</formula>
    </cfRule>
    <cfRule type="expression" dxfId="2300" priority="37830">
      <formula>$B1302="Frontera"</formula>
    </cfRule>
    <cfRule type="expression" dxfId="2301" priority="37829">
      <formula>$B1302="Descargado"</formula>
    </cfRule>
  </conditionalFormatting>
  <conditionalFormatting sqref="L1303 L1305">
    <cfRule type="expression" dxfId="2298" priority="37776">
      <formula>$B1303="Cancelado"</formula>
    </cfRule>
    <cfRule type="expression" dxfId="2295" priority="37779">
      <formula>$B1303="Arribado"</formula>
    </cfRule>
    <cfRule type="expression" dxfId="2296" priority="37778">
      <formula>$B1303="Solicitado"</formula>
    </cfRule>
    <cfRule type="expression" dxfId="2299" priority="37775">
      <formula>$B1303="Cargado"</formula>
    </cfRule>
    <cfRule type="expression" dxfId="2" priority="37777">
      <formula>$B1303="Confirmado"</formula>
    </cfRule>
    <cfRule type="expression" dxfId="2300" priority="37774">
      <formula>$B1303="Frontera"</formula>
    </cfRule>
    <cfRule type="expression" dxfId="2301" priority="37773">
      <formula>$B1303="Descargado"</formula>
    </cfRule>
    <cfRule type="expression" dxfId="2302" priority="37772">
      <formula>$B1303="Liberado"</formula>
    </cfRule>
  </conditionalFormatting>
  <conditionalFormatting sqref="L1304">
    <cfRule type="expression" dxfId="2295" priority="37667">
      <formula>$B1304="Arribado"</formula>
    </cfRule>
    <cfRule type="expression" dxfId="2296" priority="37666">
      <formula>$B1304="Solicitado"</formula>
    </cfRule>
    <cfRule type="expression" dxfId="2" priority="37665">
      <formula>$B1304="Confirmado"</formula>
    </cfRule>
    <cfRule type="expression" dxfId="2298" priority="37664">
      <formula>$B1304="Cancelado"</formula>
    </cfRule>
    <cfRule type="expression" dxfId="2299" priority="37663">
      <formula>$B1304="Cargado"</formula>
    </cfRule>
    <cfRule type="expression" dxfId="2300" priority="37662">
      <formula>$B1304="Frontera"</formula>
    </cfRule>
    <cfRule type="expression" dxfId="2301" priority="37661">
      <formula>$B1304="Descargado"</formula>
    </cfRule>
    <cfRule type="expression" dxfId="2302" priority="37660">
      <formula>$B1304="Liberado"</formula>
    </cfRule>
  </conditionalFormatting>
  <conditionalFormatting sqref="L1312">
    <cfRule type="expression" dxfId="2298" priority="37496">
      <formula>$B1312="Cancelado"</formula>
    </cfRule>
    <cfRule type="expression" dxfId="2" priority="37497">
      <formula>$B1312="Confirmado"</formula>
    </cfRule>
    <cfRule type="expression" dxfId="2299" priority="37495">
      <formula>$B1312="Cargado"</formula>
    </cfRule>
    <cfRule type="expression" dxfId="2295" priority="37499">
      <formula>$B1312="Arribado"</formula>
    </cfRule>
    <cfRule type="expression" dxfId="2296" priority="37498">
      <formula>$B1312="Solicitado"</formula>
    </cfRule>
    <cfRule type="expression" dxfId="2302" priority="37492">
      <formula>$B1312="Liberado"</formula>
    </cfRule>
    <cfRule type="expression" dxfId="2301" priority="37493">
      <formula>$B1312="Descargado"</formula>
    </cfRule>
    <cfRule type="expression" dxfId="2300" priority="37494">
      <formula>$B1312="Frontera"</formula>
    </cfRule>
  </conditionalFormatting>
  <conditionalFormatting sqref="L1963">
    <cfRule type="expression" dxfId="2301" priority="29315">
      <formula>$B1963="Descargado"</formula>
    </cfRule>
    <cfRule type="expression" dxfId="2300" priority="29316">
      <formula>$B1963="Frontera"</formula>
    </cfRule>
    <cfRule type="expression" dxfId="2298" priority="29318">
      <formula>$B1963="Cancelado"</formula>
    </cfRule>
    <cfRule type="expression" dxfId="2" priority="29319">
      <formula>$B1963="Confirmado"</formula>
    </cfRule>
    <cfRule type="expression" dxfId="2296" priority="29304">
      <formula>$B1963="Solicitado"</formula>
    </cfRule>
    <cfRule type="expression" dxfId="2302" priority="29298">
      <formula>$B1963="Liberado"</formula>
    </cfRule>
    <cfRule type="expression" dxfId="2301" priority="29299">
      <formula>$B1963="Descargado"</formula>
    </cfRule>
    <cfRule type="expression" dxfId="2300" priority="29300">
      <formula>$B1963="Frontera"</formula>
    </cfRule>
    <cfRule type="expression" dxfId="2299" priority="29301">
      <formula>$B1963="Cargado"</formula>
    </cfRule>
    <cfRule type="expression" dxfId="2298" priority="29302">
      <formula>$B1963="Cancelado"</formula>
    </cfRule>
    <cfRule type="expression" dxfId="2" priority="29303">
      <formula>$B1963="Confirmado"</formula>
    </cfRule>
    <cfRule type="expression" dxfId="2299" priority="29317">
      <formula>$B1963="Cargado"</formula>
    </cfRule>
    <cfRule type="expression" dxfId="2296" priority="29336">
      <formula>$B1963="Solicitado"</formula>
    </cfRule>
    <cfRule type="expression" dxfId="2295" priority="29305">
      <formula>$B1963="Arribado"</formula>
    </cfRule>
    <cfRule type="expression" dxfId="2302" priority="29314">
      <formula>$B1963="Liberado"</formula>
    </cfRule>
    <cfRule type="expression" dxfId="2295" priority="29353">
      <formula>$B1963="Arribado"</formula>
    </cfRule>
    <cfRule type="expression" dxfId="2296" priority="29320">
      <formula>$B1963="Solicitado"</formula>
    </cfRule>
    <cfRule type="expression" dxfId="2295" priority="29337">
      <formula>$B1963="Arribado"</formula>
    </cfRule>
    <cfRule type="expression" dxfId="2302" priority="29330">
      <formula>$B1963="Liberado"</formula>
    </cfRule>
    <cfRule type="expression" dxfId="2296" priority="29352">
      <formula>$B1963="Solicitado"</formula>
    </cfRule>
    <cfRule type="expression" dxfId="2" priority="29351">
      <formula>$B1963="Confirmado"</formula>
    </cfRule>
    <cfRule type="expression" dxfId="2298" priority="29350">
      <formula>$B1963="Cancelado"</formula>
    </cfRule>
    <cfRule type="expression" dxfId="2299" priority="29349">
      <formula>$B1963="Cargado"</formula>
    </cfRule>
    <cfRule type="expression" dxfId="2" priority="29335">
      <formula>$B1963="Confirmado"</formula>
    </cfRule>
    <cfRule type="expression" dxfId="2295" priority="29321">
      <formula>$B1963="Arribado"</formula>
    </cfRule>
    <cfRule type="expression" dxfId="2299" priority="29333">
      <formula>$B1963="Cargado"</formula>
    </cfRule>
    <cfRule type="expression" dxfId="2300" priority="29332">
      <formula>$B1963="Frontera"</formula>
    </cfRule>
    <cfRule type="expression" dxfId="2301" priority="29331">
      <formula>$B1963="Descargado"</formula>
    </cfRule>
    <cfRule type="expression" dxfId="2300" priority="29348">
      <formula>$B1963="Frontera"</formula>
    </cfRule>
    <cfRule type="expression" dxfId="2301" priority="29347">
      <formula>$B1963="Descargado"</formula>
    </cfRule>
    <cfRule type="expression" dxfId="2302" priority="29346">
      <formula>$B1963="Liberado"</formula>
    </cfRule>
    <cfRule type="expression" dxfId="2298" priority="29334">
      <formula>$B1963="Cancelado"</formula>
    </cfRule>
  </conditionalFormatting>
  <conditionalFormatting sqref="L1964:L1975 L1978">
    <cfRule type="expression" dxfId="2299" priority="29213">
      <formula>$B1964="Cargado"</formula>
    </cfRule>
    <cfRule type="expression" dxfId="2302" priority="29194">
      <formula>$B1964="Liberado"</formula>
    </cfRule>
    <cfRule type="expression" dxfId="2298" priority="29198">
      <formula>$B1964="Cancelado"</formula>
    </cfRule>
    <cfRule type="expression" dxfId="2" priority="29199">
      <formula>$B1964="Confirmado"</formula>
    </cfRule>
    <cfRule type="expression" dxfId="2296" priority="29200">
      <formula>$B1964="Solicitado"</formula>
    </cfRule>
    <cfRule type="expression" dxfId="2301" priority="29195">
      <formula>$B1964="Descargado"</formula>
    </cfRule>
    <cfRule type="expression" dxfId="2300" priority="29196">
      <formula>$B1964="Frontera"</formula>
    </cfRule>
    <cfRule type="expression" dxfId="2299" priority="29197">
      <formula>$B1964="Cargado"</formula>
    </cfRule>
    <cfRule type="expression" dxfId="2299" priority="29229">
      <formula>$B1964="Cargado"</formula>
    </cfRule>
    <cfRule type="expression" dxfId="2295" priority="29249">
      <formula>$B1964="Arribado"</formula>
    </cfRule>
    <cfRule type="expression" dxfId="2296" priority="29248">
      <formula>$B1964="Solicitado"</formula>
    </cfRule>
    <cfRule type="expression" dxfId="2" priority="29247">
      <formula>$B1964="Confirmado"</formula>
    </cfRule>
    <cfRule type="expression" dxfId="2298" priority="29246">
      <formula>$B1964="Cancelado"</formula>
    </cfRule>
    <cfRule type="expression" dxfId="2299" priority="29245">
      <formula>$B1964="Cargado"</formula>
    </cfRule>
    <cfRule type="expression" dxfId="2300" priority="29244">
      <formula>$B1964="Frontera"</formula>
    </cfRule>
    <cfRule type="expression" dxfId="2301" priority="29243">
      <formula>$B1964="Descargado"</formula>
    </cfRule>
    <cfRule type="expression" dxfId="2295" priority="29201">
      <formula>$B1964="Arribado"</formula>
    </cfRule>
    <cfRule type="expression" dxfId="2302" priority="29210">
      <formula>$B1964="Liberado"</formula>
    </cfRule>
    <cfRule type="expression" dxfId="2301" priority="29211">
      <formula>$B1964="Descargado"</formula>
    </cfRule>
    <cfRule type="expression" dxfId="2302" priority="29242">
      <formula>$B1964="Liberado"</formula>
    </cfRule>
    <cfRule type="expression" dxfId="2300" priority="29212">
      <formula>$B1964="Frontera"</formula>
    </cfRule>
    <cfRule type="expression" dxfId="2295" priority="29233">
      <formula>$B1964="Arribado"</formula>
    </cfRule>
    <cfRule type="expression" dxfId="2296" priority="29232">
      <formula>$B1964="Solicitado"</formula>
    </cfRule>
    <cfRule type="expression" dxfId="2" priority="29231">
      <formula>$B1964="Confirmado"</formula>
    </cfRule>
    <cfRule type="expression" dxfId="2298" priority="29230">
      <formula>$B1964="Cancelado"</formula>
    </cfRule>
    <cfRule type="expression" dxfId="2300" priority="29228">
      <formula>$B1964="Frontera"</formula>
    </cfRule>
    <cfRule type="expression" dxfId="2301" priority="29227">
      <formula>$B1964="Descargado"</formula>
    </cfRule>
    <cfRule type="expression" dxfId="2302" priority="29226">
      <formula>$B1964="Liberado"</formula>
    </cfRule>
    <cfRule type="expression" dxfId="2295" priority="29217">
      <formula>$B1964="Arribado"</formula>
    </cfRule>
    <cfRule type="expression" dxfId="2296" priority="29216">
      <formula>$B1964="Solicitado"</formula>
    </cfRule>
    <cfRule type="expression" dxfId="2" priority="29215">
      <formula>$B1964="Confirmado"</formula>
    </cfRule>
    <cfRule type="expression" dxfId="2298" priority="29214">
      <formula>$B1964="Cancelado"</formula>
    </cfRule>
  </conditionalFormatting>
  <conditionalFormatting sqref="L1976">
    <cfRule type="expression" dxfId="2301" priority="29139">
      <formula>$B1976="Descargado"</formula>
    </cfRule>
    <cfRule type="expression" dxfId="2" priority="29127">
      <formula>$B1976="Confirmado"</formula>
    </cfRule>
    <cfRule type="expression" dxfId="2302" priority="29122">
      <formula>$B1976="Liberado"</formula>
    </cfRule>
    <cfRule type="expression" dxfId="2299" priority="29141">
      <formula>$B1976="Cargado"</formula>
    </cfRule>
    <cfRule type="expression" dxfId="2295" priority="29145">
      <formula>$B1976="Arribado"</formula>
    </cfRule>
    <cfRule type="expression" dxfId="2301" priority="29107">
      <formula>$B1976="Descargado"</formula>
    </cfRule>
    <cfRule type="expression" dxfId="2300" priority="29108">
      <formula>$B1976="Frontera"</formula>
    </cfRule>
    <cfRule type="expression" dxfId="2296" priority="29128">
      <formula>$B1976="Solicitado"</formula>
    </cfRule>
    <cfRule type="expression" dxfId="2298" priority="29142">
      <formula>$B1976="Cancelado"</formula>
    </cfRule>
    <cfRule type="expression" dxfId="2" priority="29143">
      <formula>$B1976="Confirmado"</formula>
    </cfRule>
    <cfRule type="expression" dxfId="2299" priority="29109">
      <formula>$B1976="Cargado"</formula>
    </cfRule>
    <cfRule type="expression" dxfId="2298" priority="29110">
      <formula>$B1976="Cancelado"</formula>
    </cfRule>
    <cfRule type="expression" dxfId="2296" priority="29144">
      <formula>$B1976="Solicitado"</formula>
    </cfRule>
    <cfRule type="expression" dxfId="2295" priority="29129">
      <formula>$B1976="Arribado"</formula>
    </cfRule>
    <cfRule type="expression" dxfId="2300" priority="29140">
      <formula>$B1976="Frontera"</formula>
    </cfRule>
    <cfRule type="expression" dxfId="2299" priority="29125">
      <formula>$B1976="Cargado"</formula>
    </cfRule>
    <cfRule type="expression" dxfId="2300" priority="29124">
      <formula>$B1976="Frontera"</formula>
    </cfRule>
    <cfRule type="expression" dxfId="2301" priority="29123">
      <formula>$B1976="Descargado"</formula>
    </cfRule>
    <cfRule type="expression" dxfId="2295" priority="29113">
      <formula>$B1976="Arribado"</formula>
    </cfRule>
    <cfRule type="expression" dxfId="2302" priority="29090">
      <formula>$B1976="Liberado"</formula>
    </cfRule>
    <cfRule type="expression" dxfId="2" priority="29111">
      <formula>$B1976="Confirmado"</formula>
    </cfRule>
    <cfRule type="expression" dxfId="2296" priority="29112">
      <formula>$B1976="Solicitado"</formula>
    </cfRule>
    <cfRule type="expression" dxfId="2298" priority="29126">
      <formula>$B1976="Cancelado"</formula>
    </cfRule>
    <cfRule type="expression" dxfId="2302" priority="29138">
      <formula>$B1976="Liberado"</formula>
    </cfRule>
    <cfRule type="expression" dxfId="2302" priority="29106">
      <formula>$B1976="Liberado"</formula>
    </cfRule>
    <cfRule type="expression" dxfId="2295" priority="29097">
      <formula>$B1976="Arribado"</formula>
    </cfRule>
    <cfRule type="expression" dxfId="2296" priority="29096">
      <formula>$B1976="Solicitado"</formula>
    </cfRule>
    <cfRule type="expression" dxfId="2" priority="29095">
      <formula>$B1976="Confirmado"</formula>
    </cfRule>
    <cfRule type="expression" dxfId="2298" priority="29094">
      <formula>$B1976="Cancelado"</formula>
    </cfRule>
    <cfRule type="expression" dxfId="2299" priority="29093">
      <formula>$B1976="Cargado"</formula>
    </cfRule>
    <cfRule type="expression" dxfId="2300" priority="29092">
      <formula>$B1976="Frontera"</formula>
    </cfRule>
    <cfRule type="expression" dxfId="2301" priority="29091">
      <formula>$B1976="Descargado"</formula>
    </cfRule>
  </conditionalFormatting>
  <conditionalFormatting sqref="L1977">
    <cfRule type="expression" dxfId="2301" priority="29019">
      <formula>$B1977="Descargado"</formula>
    </cfRule>
    <cfRule type="expression" dxfId="2300" priority="29020">
      <formula>$B1977="Frontera"</formula>
    </cfRule>
    <cfRule type="expression" dxfId="2299" priority="29021">
      <formula>$B1977="Cargado"</formula>
    </cfRule>
    <cfRule type="expression" dxfId="2298" priority="29022">
      <formula>$B1977="Cancelado"</formula>
    </cfRule>
    <cfRule type="expression" dxfId="2295" priority="28993">
      <formula>$B1977="Arribado"</formula>
    </cfRule>
    <cfRule type="expression" dxfId="2" priority="29039">
      <formula>$B1977="Confirmado"</formula>
    </cfRule>
    <cfRule type="expression" dxfId="2296" priority="29040">
      <formula>$B1977="Solicitado"</formula>
    </cfRule>
    <cfRule type="expression" dxfId="2300" priority="29004">
      <formula>$B1977="Frontera"</formula>
    </cfRule>
    <cfRule type="expression" dxfId="2299" priority="29005">
      <formula>$B1977="Cargado"</formula>
    </cfRule>
    <cfRule type="expression" dxfId="2298" priority="29006">
      <formula>$B1977="Cancelado"</formula>
    </cfRule>
    <cfRule type="expression" dxfId="2" priority="29007">
      <formula>$B1977="Confirmado"</formula>
    </cfRule>
    <cfRule type="expression" dxfId="2302" priority="29002">
      <formula>$B1977="Liberado"</formula>
    </cfRule>
    <cfRule type="expression" dxfId="2295" priority="29041">
      <formula>$B1977="Arribado"</formula>
    </cfRule>
    <cfRule type="expression" dxfId="2300" priority="29036">
      <formula>$B1977="Frontera"</formula>
    </cfRule>
    <cfRule type="expression" dxfId="2301" priority="29035">
      <formula>$B1977="Descargado"</formula>
    </cfRule>
    <cfRule type="expression" dxfId="2299" priority="29037">
      <formula>$B1977="Cargado"</formula>
    </cfRule>
    <cfRule type="expression" dxfId="2296" priority="29024">
      <formula>$B1977="Solicitado"</formula>
    </cfRule>
    <cfRule type="expression" dxfId="2302" priority="29018">
      <formula>$B1977="Liberado"</formula>
    </cfRule>
    <cfRule type="expression" dxfId="2301" priority="29003">
      <formula>$B1977="Descargado"</formula>
    </cfRule>
    <cfRule type="expression" dxfId="2298" priority="29038">
      <formula>$B1977="Cancelado"</formula>
    </cfRule>
    <cfRule type="expression" dxfId="2" priority="29023">
      <formula>$B1977="Confirmado"</formula>
    </cfRule>
    <cfRule type="expression" dxfId="2302" priority="29034">
      <formula>$B1977="Liberado"</formula>
    </cfRule>
    <cfRule type="expression" dxfId="2302" priority="28986">
      <formula>$B1977="Liberado"</formula>
    </cfRule>
    <cfRule type="expression" dxfId="2301" priority="28987">
      <formula>$B1977="Descargado"</formula>
    </cfRule>
    <cfRule type="expression" dxfId="2295" priority="29025">
      <formula>$B1977="Arribado"</formula>
    </cfRule>
    <cfRule type="expression" dxfId="2300" priority="28988">
      <formula>$B1977="Frontera"</formula>
    </cfRule>
    <cfRule type="expression" dxfId="2299" priority="28989">
      <formula>$B1977="Cargado"</formula>
    </cfRule>
    <cfRule type="expression" dxfId="2298" priority="28990">
      <formula>$B1977="Cancelado"</formula>
    </cfRule>
    <cfRule type="expression" dxfId="2" priority="28991">
      <formula>$B1977="Confirmado"</formula>
    </cfRule>
    <cfRule type="expression" dxfId="2296" priority="28992">
      <formula>$B1977="Solicitado"</formula>
    </cfRule>
    <cfRule type="expression" dxfId="2295" priority="29009">
      <formula>$B1977="Arribado"</formula>
    </cfRule>
    <cfRule type="expression" dxfId="2296" priority="29008">
      <formula>$B1977="Solicitado"</formula>
    </cfRule>
  </conditionalFormatting>
  <conditionalFormatting sqref="L1979">
    <cfRule type="expression" dxfId="2299" priority="29877">
      <formula>$B1979="Cargado"</formula>
    </cfRule>
    <cfRule type="expression" dxfId="2298" priority="29878">
      <formula>$B1979="Cancelado"</formula>
    </cfRule>
    <cfRule type="expression" dxfId="2" priority="29879">
      <formula>$B1979="Confirmado"</formula>
    </cfRule>
    <cfRule type="expression" dxfId="2" priority="29863">
      <formula>$B1979="Confirmado"</formula>
    </cfRule>
    <cfRule type="expression" dxfId="2296" priority="29880">
      <formula>$B1979="Solicitado"</formula>
    </cfRule>
    <cfRule type="expression" dxfId="2295" priority="29881">
      <formula>$B1979="Arribado"</formula>
    </cfRule>
    <cfRule type="expression" dxfId="2301" priority="29827">
      <formula>$B1979="Descargado"</formula>
    </cfRule>
    <cfRule type="expression" dxfId="2300" priority="29828">
      <formula>$B1979="Frontera"</formula>
    </cfRule>
    <cfRule type="expression" dxfId="2296" priority="29864">
      <formula>$B1979="Solicitado"</formula>
    </cfRule>
    <cfRule type="expression" dxfId="2296" priority="29832">
      <formula>$B1979="Solicitado"</formula>
    </cfRule>
    <cfRule type="expression" dxfId="2295" priority="29833">
      <formula>$B1979="Arribado"</formula>
    </cfRule>
    <cfRule type="expression" dxfId="2299" priority="29829">
      <formula>$B1979="Cargado"</formula>
    </cfRule>
    <cfRule type="expression" dxfId="2298" priority="29846">
      <formula>$B1979="Cancelado"</formula>
    </cfRule>
    <cfRule type="expression" dxfId="2296" priority="29848">
      <formula>$B1979="Solicitado"</formula>
    </cfRule>
    <cfRule type="expression" dxfId="2299" priority="29845">
      <formula>$B1979="Cargado"</formula>
    </cfRule>
    <cfRule type="expression" dxfId="2298" priority="29830">
      <formula>$B1979="Cancelado"</formula>
    </cfRule>
    <cfRule type="expression" dxfId="2" priority="29847">
      <formula>$B1979="Confirmado"</formula>
    </cfRule>
    <cfRule type="expression" dxfId="2301" priority="29859">
      <formula>$B1979="Descargado"</formula>
    </cfRule>
    <cfRule type="expression" dxfId="2298" priority="29862">
      <formula>$B1979="Cancelado"</formula>
    </cfRule>
    <cfRule type="expression" dxfId="2300" priority="29860">
      <formula>$B1979="Frontera"</formula>
    </cfRule>
    <cfRule type="expression" dxfId="2" priority="29831">
      <formula>$B1979="Confirmado"</formula>
    </cfRule>
    <cfRule type="expression" dxfId="2299" priority="29861">
      <formula>$B1979="Cargado"</formula>
    </cfRule>
    <cfRule type="expression" dxfId="2302" priority="29858">
      <formula>$B1979="Liberado"</formula>
    </cfRule>
    <cfRule type="expression" dxfId="2295" priority="29865">
      <formula>$B1979="Arribado"</formula>
    </cfRule>
    <cfRule type="expression" dxfId="2295" priority="29849">
      <formula>$B1979="Arribado"</formula>
    </cfRule>
    <cfRule type="expression" dxfId="2302" priority="29874">
      <formula>$B1979="Liberado"</formula>
    </cfRule>
    <cfRule type="expression" dxfId="2302" priority="29826">
      <formula>$B1979="Liberado"</formula>
    </cfRule>
    <cfRule type="expression" dxfId="2301" priority="29875">
      <formula>$B1979="Descargado"</formula>
    </cfRule>
    <cfRule type="expression" dxfId="2300" priority="29876">
      <formula>$B1979="Frontera"</formula>
    </cfRule>
    <cfRule type="expression" dxfId="2300" priority="29844">
      <formula>$B1979="Frontera"</formula>
    </cfRule>
    <cfRule type="expression" dxfId="2301" priority="29843">
      <formula>$B1979="Descargado"</formula>
    </cfRule>
    <cfRule type="expression" dxfId="2302" priority="29842">
      <formula>$B1979="Liberado"</formula>
    </cfRule>
  </conditionalFormatting>
  <conditionalFormatting sqref="L1981">
    <cfRule type="expression" dxfId="2302" priority="28858">
      <formula>$B1981="Liberado"</formula>
    </cfRule>
    <cfRule type="expression" dxfId="2" priority="28847">
      <formula>$B1981="Confirmado"</formula>
    </cfRule>
    <cfRule type="expression" dxfId="2296" priority="28848">
      <formula>$B1981="Solicitado"</formula>
    </cfRule>
    <cfRule type="expression" dxfId="2295" priority="28849">
      <formula>$B1981="Arribado"</formula>
    </cfRule>
    <cfRule type="expression" dxfId="2301" priority="28859">
      <formula>$B1981="Descargado"</formula>
    </cfRule>
    <cfRule type="expression" dxfId="2300" priority="28860">
      <formula>$B1981="Frontera"</formula>
    </cfRule>
    <cfRule type="expression" dxfId="2299" priority="28861">
      <formula>$B1981="Cargado"</formula>
    </cfRule>
    <cfRule type="expression" dxfId="2298" priority="28862">
      <formula>$B1981="Cancelado"</formula>
    </cfRule>
    <cfRule type="expression" dxfId="2" priority="28863">
      <formula>$B1981="Confirmado"</formula>
    </cfRule>
    <cfRule type="expression" dxfId="2296" priority="28880">
      <formula>$B1981="Solicitado"</formula>
    </cfRule>
    <cfRule type="expression" dxfId="2295" priority="28881">
      <formula>$B1981="Arribado"</formula>
    </cfRule>
    <cfRule type="expression" dxfId="2302" priority="28890">
      <formula>$B1981="Liberado"</formula>
    </cfRule>
    <cfRule type="expression" dxfId="2301" priority="28891">
      <formula>$B1981="Descargado"</formula>
    </cfRule>
    <cfRule type="expression" dxfId="2" priority="28879">
      <formula>$B1981="Confirmado"</formula>
    </cfRule>
    <cfRule type="expression" dxfId="2300" priority="28892">
      <formula>$B1981="Frontera"</formula>
    </cfRule>
    <cfRule type="expression" dxfId="2299" priority="28893">
      <formula>$B1981="Cargado"</formula>
    </cfRule>
    <cfRule type="expression" dxfId="2298" priority="28894">
      <formula>$B1981="Cancelado"</formula>
    </cfRule>
    <cfRule type="expression" dxfId="2" priority="28895">
      <formula>$B1981="Confirmado"</formula>
    </cfRule>
    <cfRule type="expression" dxfId="2296" priority="28896">
      <formula>$B1981="Solicitado"</formula>
    </cfRule>
    <cfRule type="expression" dxfId="2295" priority="28897">
      <formula>$B1981="Arribado"</formula>
    </cfRule>
    <cfRule type="expression" dxfId="2298" priority="28846">
      <formula>$B1981="Cancelado"</formula>
    </cfRule>
    <cfRule type="expression" dxfId="2302" priority="28842">
      <formula>$B1981="Liberado"</formula>
    </cfRule>
    <cfRule type="expression" dxfId="2301" priority="28843">
      <formula>$B1981="Descargado"</formula>
    </cfRule>
    <cfRule type="expression" dxfId="2296" priority="28864">
      <formula>$B1981="Solicitado"</formula>
    </cfRule>
    <cfRule type="expression" dxfId="2295" priority="28865">
      <formula>$B1981="Arribado"</formula>
    </cfRule>
    <cfRule type="expression" dxfId="2302" priority="28874">
      <formula>$B1981="Liberado"</formula>
    </cfRule>
    <cfRule type="expression" dxfId="2301" priority="28875">
      <formula>$B1981="Descargado"</formula>
    </cfRule>
    <cfRule type="expression" dxfId="2300" priority="28876">
      <formula>$B1981="Frontera"</formula>
    </cfRule>
    <cfRule type="expression" dxfId="2299" priority="28877">
      <formula>$B1981="Cargado"</formula>
    </cfRule>
    <cfRule type="expression" dxfId="2298" priority="28878">
      <formula>$B1981="Cancelado"</formula>
    </cfRule>
    <cfRule type="expression" dxfId="2300" priority="28844">
      <formula>$B1981="Frontera"</formula>
    </cfRule>
    <cfRule type="expression" dxfId="2299" priority="28845">
      <formula>$B1981="Cargado"</formula>
    </cfRule>
  </conditionalFormatting>
  <conditionalFormatting sqref="L1982">
    <cfRule type="expression" dxfId="2302" priority="29730">
      <formula>$B1982="Liberado"</formula>
    </cfRule>
    <cfRule type="expression" dxfId="2299" priority="29685">
      <formula>$B1982="Cargado"</formula>
    </cfRule>
    <cfRule type="expression" dxfId="2301" priority="29699">
      <formula>$B1982="Descargado"</formula>
    </cfRule>
    <cfRule type="expression" dxfId="2" priority="29703">
      <formula>$B1982="Confirmado"</formula>
    </cfRule>
    <cfRule type="expression" dxfId="2298" priority="29702">
      <formula>$B1982="Cancelado"</formula>
    </cfRule>
    <cfRule type="expression" dxfId="2300" priority="29700">
      <formula>$B1982="Frontera"</formula>
    </cfRule>
    <cfRule type="expression" dxfId="2295" priority="29689">
      <formula>$B1982="Arribado"</formula>
    </cfRule>
    <cfRule type="expression" dxfId="2296" priority="29688">
      <formula>$B1982="Solicitado"</formula>
    </cfRule>
    <cfRule type="expression" dxfId="2301" priority="29683">
      <formula>$B1982="Descargado"</formula>
    </cfRule>
    <cfRule type="expression" dxfId="2302" priority="29682">
      <formula>$B1982="Liberado"</formula>
    </cfRule>
    <cfRule type="expression" dxfId="2302" priority="29698">
      <formula>$B1982="Liberado"</formula>
    </cfRule>
    <cfRule type="expression" dxfId="2301" priority="29731">
      <formula>$B1982="Descargado"</formula>
    </cfRule>
    <cfRule type="expression" dxfId="2298" priority="29686">
      <formula>$B1982="Cancelado"</formula>
    </cfRule>
    <cfRule type="expression" dxfId="2299" priority="29717">
      <formula>$B1982="Cargado"</formula>
    </cfRule>
    <cfRule type="expression" dxfId="2298" priority="29718">
      <formula>$B1982="Cancelado"</formula>
    </cfRule>
    <cfRule type="expression" dxfId="2" priority="29719">
      <formula>$B1982="Confirmado"</formula>
    </cfRule>
    <cfRule type="expression" dxfId="2296" priority="29720">
      <formula>$B1982="Solicitado"</formula>
    </cfRule>
    <cfRule type="expression" dxfId="2295" priority="29721">
      <formula>$B1982="Arribado"</formula>
    </cfRule>
    <cfRule type="expression" dxfId="2300" priority="29716">
      <formula>$B1982="Frontera"</formula>
    </cfRule>
    <cfRule type="expression" dxfId="2300" priority="29732">
      <formula>$B1982="Frontera"</formula>
    </cfRule>
    <cfRule type="expression" dxfId="2299" priority="29733">
      <formula>$B1982="Cargado"</formula>
    </cfRule>
    <cfRule type="expression" dxfId="2298" priority="29734">
      <formula>$B1982="Cancelado"</formula>
    </cfRule>
    <cfRule type="expression" dxfId="2" priority="29735">
      <formula>$B1982="Confirmado"</formula>
    </cfRule>
    <cfRule type="expression" dxfId="2296" priority="29736">
      <formula>$B1982="Solicitado"</formula>
    </cfRule>
    <cfRule type="expression" dxfId="2295" priority="29737">
      <formula>$B1982="Arribado"</formula>
    </cfRule>
    <cfRule type="expression" dxfId="2300" priority="29684">
      <formula>$B1982="Frontera"</formula>
    </cfRule>
    <cfRule type="expression" dxfId="2299" priority="29701">
      <formula>$B1982="Cargado"</formula>
    </cfRule>
    <cfRule type="expression" dxfId="2" priority="29687">
      <formula>$B1982="Confirmado"</formula>
    </cfRule>
    <cfRule type="expression" dxfId="2296" priority="29704">
      <formula>$B1982="Solicitado"</formula>
    </cfRule>
    <cfRule type="expression" dxfId="2295" priority="29705">
      <formula>$B1982="Arribado"</formula>
    </cfRule>
    <cfRule type="expression" dxfId="2302" priority="29714">
      <formula>$B1982="Liberado"</formula>
    </cfRule>
    <cfRule type="expression" dxfId="2301" priority="29715">
      <formula>$B1982="Descargado"</formula>
    </cfRule>
  </conditionalFormatting>
  <conditionalFormatting sqref="L1983">
    <cfRule type="expression" dxfId="2302" priority="29626">
      <formula>$B1983="Liberado"</formula>
    </cfRule>
    <cfRule type="expression" dxfId="2" priority="29615">
      <formula>$B1983="Confirmado"</formula>
    </cfRule>
    <cfRule type="expression" dxfId="2296" priority="29616">
      <formula>$B1983="Solicitado"</formula>
    </cfRule>
    <cfRule type="expression" dxfId="2295" priority="29617">
      <formula>$B1983="Arribado"</formula>
    </cfRule>
    <cfRule type="expression" dxfId="2301" priority="29627">
      <formula>$B1983="Descargado"</formula>
    </cfRule>
    <cfRule type="expression" dxfId="2300" priority="29628">
      <formula>$B1983="Frontera"</formula>
    </cfRule>
    <cfRule type="expression" dxfId="2" priority="29583">
      <formula>$B1983="Confirmado"</formula>
    </cfRule>
    <cfRule type="expression" dxfId="2298" priority="29582">
      <formula>$B1983="Cancelado"</formula>
    </cfRule>
    <cfRule type="expression" dxfId="2298" priority="29598">
      <formula>$B1983="Cancelado"</formula>
    </cfRule>
    <cfRule type="expression" dxfId="2" priority="29599">
      <formula>$B1983="Confirmado"</formula>
    </cfRule>
    <cfRule type="expression" dxfId="2300" priority="29612">
      <formula>$B1983="Frontera"</formula>
    </cfRule>
    <cfRule type="expression" dxfId="2298" priority="29630">
      <formula>$B1983="Cancelado"</formula>
    </cfRule>
    <cfRule type="expression" dxfId="2" priority="29631">
      <formula>$B1983="Confirmado"</formula>
    </cfRule>
    <cfRule type="expression" dxfId="2296" priority="29632">
      <formula>$B1983="Solicitado"</formula>
    </cfRule>
    <cfRule type="expression" dxfId="2295" priority="29633">
      <formula>$B1983="Arribado"</formula>
    </cfRule>
    <cfRule type="expression" dxfId="2299" priority="29597">
      <formula>$B1983="Cargado"</formula>
    </cfRule>
    <cfRule type="expression" dxfId="2300" priority="29596">
      <formula>$B1983="Frontera"</formula>
    </cfRule>
    <cfRule type="expression" dxfId="2301" priority="29595">
      <formula>$B1983="Descargado"</formula>
    </cfRule>
    <cfRule type="expression" dxfId="2302" priority="29594">
      <formula>$B1983="Liberado"</formula>
    </cfRule>
    <cfRule type="expression" dxfId="2295" priority="29585">
      <formula>$B1983="Arribado"</formula>
    </cfRule>
    <cfRule type="expression" dxfId="2296" priority="29584">
      <formula>$B1983="Solicitado"</formula>
    </cfRule>
    <cfRule type="expression" dxfId="2301" priority="29611">
      <formula>$B1983="Descargado"</formula>
    </cfRule>
    <cfRule type="expression" dxfId="2299" priority="29581">
      <formula>$B1983="Cargado"</formula>
    </cfRule>
    <cfRule type="expression" dxfId="2299" priority="29613">
      <formula>$B1983="Cargado"</formula>
    </cfRule>
    <cfRule type="expression" dxfId="2296" priority="29600">
      <formula>$B1983="Solicitado"</formula>
    </cfRule>
    <cfRule type="expression" dxfId="2300" priority="29580">
      <formula>$B1983="Frontera"</formula>
    </cfRule>
    <cfRule type="expression" dxfId="2295" priority="29601">
      <formula>$B1983="Arribado"</formula>
    </cfRule>
    <cfRule type="expression" dxfId="2302" priority="29578">
      <formula>$B1983="Liberado"</formula>
    </cfRule>
    <cfRule type="expression" dxfId="2299" priority="29629">
      <formula>$B1983="Cargado"</formula>
    </cfRule>
    <cfRule type="expression" dxfId="2302" priority="29610">
      <formula>$B1983="Liberado"</formula>
    </cfRule>
    <cfRule type="expression" dxfId="2298" priority="29614">
      <formula>$B1983="Cancelado"</formula>
    </cfRule>
    <cfRule type="expression" dxfId="2301" priority="29579">
      <formula>$B1983="Descargado"</formula>
    </cfRule>
  </conditionalFormatting>
  <conditionalFormatting sqref="L1984:L1996">
    <cfRule type="expression" dxfId="2302" priority="28314">
      <formula>$B1984="Liberado"</formula>
    </cfRule>
    <cfRule type="expression" dxfId="2295" priority="28345">
      <formula>$B1984="Arribado"</formula>
    </cfRule>
    <cfRule type="expression" dxfId="2296" priority="28344">
      <formula>$B1984="Solicitado"</formula>
    </cfRule>
    <cfRule type="expression" dxfId="2" priority="28343">
      <formula>$B1984="Confirmado"</formula>
    </cfRule>
    <cfRule type="expression" dxfId="2298" priority="28342">
      <formula>$B1984="Cancelado"</formula>
    </cfRule>
    <cfRule type="expression" dxfId="2299" priority="28341">
      <formula>$B1984="Cargado"</formula>
    </cfRule>
    <cfRule type="expression" dxfId="2300" priority="28340">
      <formula>$B1984="Frontera"</formula>
    </cfRule>
    <cfRule type="expression" dxfId="2301" priority="28339">
      <formula>$B1984="Descargado"</formula>
    </cfRule>
    <cfRule type="expression" dxfId="2302" priority="28338">
      <formula>$B1984="Liberado"</formula>
    </cfRule>
    <cfRule type="expression" dxfId="2295" priority="28337">
      <formula>$B1984="Arribado"</formula>
    </cfRule>
    <cfRule type="expression" dxfId="2296" priority="28336">
      <formula>$B1984="Solicitado"</formula>
    </cfRule>
    <cfRule type="expression" dxfId="2" priority="28335">
      <formula>$B1984="Confirmado"</formula>
    </cfRule>
    <cfRule type="expression" dxfId="2298" priority="28334">
      <formula>$B1984="Cancelado"</formula>
    </cfRule>
    <cfRule type="expression" dxfId="2299" priority="28333">
      <formula>$B1984="Cargado"</formula>
    </cfRule>
    <cfRule type="expression" dxfId="2300" priority="28332">
      <formula>$B1984="Frontera"</formula>
    </cfRule>
    <cfRule type="expression" dxfId="2301" priority="28331">
      <formula>$B1984="Descargado"</formula>
    </cfRule>
    <cfRule type="expression" dxfId="2302" priority="28330">
      <formula>$B1984="Liberado"</formula>
    </cfRule>
    <cfRule type="expression" dxfId="2295" priority="28329">
      <formula>$B1984="Arribado"</formula>
    </cfRule>
    <cfRule type="expression" dxfId="2296" priority="28328">
      <formula>$B1984="Solicitado"</formula>
    </cfRule>
    <cfRule type="expression" dxfId="2" priority="28327">
      <formula>$B1984="Confirmado"</formula>
    </cfRule>
    <cfRule type="expression" dxfId="2298" priority="28326">
      <formula>$B1984="Cancelado"</formula>
    </cfRule>
    <cfRule type="expression" dxfId="2299" priority="28325">
      <formula>$B1984="Cargado"</formula>
    </cfRule>
    <cfRule type="expression" dxfId="2300" priority="28324">
      <formula>$B1984="Frontera"</formula>
    </cfRule>
    <cfRule type="expression" dxfId="2301" priority="28323">
      <formula>$B1984="Descargado"</formula>
    </cfRule>
    <cfRule type="expression" dxfId="2302" priority="28322">
      <formula>$B1984="Liberado"</formula>
    </cfRule>
    <cfRule type="expression" dxfId="2295" priority="28321">
      <formula>$B1984="Arribado"</formula>
    </cfRule>
    <cfRule type="expression" dxfId="2296" priority="28320">
      <formula>$B1984="Solicitado"</formula>
    </cfRule>
    <cfRule type="expression" dxfId="2" priority="28319">
      <formula>$B1984="Confirmado"</formula>
    </cfRule>
    <cfRule type="expression" dxfId="2298" priority="28318">
      <formula>$B1984="Cancelado"</formula>
    </cfRule>
    <cfRule type="expression" dxfId="2299" priority="28317">
      <formula>$B1984="Cargado"</formula>
    </cfRule>
    <cfRule type="expression" dxfId="2300" priority="28316">
      <formula>$B1984="Frontera"</formula>
    </cfRule>
    <cfRule type="expression" dxfId="2301" priority="28315">
      <formula>$B1984="Descargado"</formula>
    </cfRule>
  </conditionalFormatting>
  <conditionalFormatting sqref="L1998">
    <cfRule type="expression" dxfId="2302" priority="28706">
      <formula>$B1998="Liberado"</formula>
    </cfRule>
    <cfRule type="expression" dxfId="2301" priority="28755">
      <formula>$B1998="Descargado"</formula>
    </cfRule>
    <cfRule type="expression" dxfId="2302" priority="28754">
      <formula>$B1998="Liberado"</formula>
    </cfRule>
    <cfRule type="expression" dxfId="2295" priority="28745">
      <formula>$B1998="Arribado"</formula>
    </cfRule>
    <cfRule type="expression" dxfId="2296" priority="28744">
      <formula>$B1998="Solicitado"</formula>
    </cfRule>
    <cfRule type="expression" dxfId="2302" priority="28722">
      <formula>$B1998="Liberado"</formula>
    </cfRule>
    <cfRule type="expression" dxfId="2295" priority="28713">
      <formula>$B1998="Arribado"</formula>
    </cfRule>
    <cfRule type="expression" dxfId="2299" priority="28741">
      <formula>$B1998="Cargado"</formula>
    </cfRule>
    <cfRule type="expression" dxfId="2301" priority="28723">
      <formula>$B1998="Descargado"</formula>
    </cfRule>
    <cfRule type="expression" dxfId="2300" priority="28724">
      <formula>$B1998="Frontera"</formula>
    </cfRule>
    <cfRule type="expression" dxfId="2298" priority="28742">
      <formula>$B1998="Cancelado"</formula>
    </cfRule>
    <cfRule type="expression" dxfId="2" priority="28743">
      <formula>$B1998="Confirmado"</formula>
    </cfRule>
    <cfRule type="expression" dxfId="2302" priority="28738">
      <formula>$B1998="Liberado"</formula>
    </cfRule>
    <cfRule type="expression" dxfId="2295" priority="28729">
      <formula>$B1998="Arribado"</formula>
    </cfRule>
    <cfRule type="expression" dxfId="2" priority="28759">
      <formula>$B1998="Confirmado"</formula>
    </cfRule>
    <cfRule type="expression" dxfId="2296" priority="28712">
      <formula>$B1998="Solicitado"</formula>
    </cfRule>
    <cfRule type="expression" dxfId="2" priority="28711">
      <formula>$B1998="Confirmado"</formula>
    </cfRule>
    <cfRule type="expression" dxfId="2296" priority="28728">
      <formula>$B1998="Solicitado"</formula>
    </cfRule>
    <cfRule type="expression" dxfId="2" priority="28727">
      <formula>$B1998="Confirmado"</formula>
    </cfRule>
    <cfRule type="expression" dxfId="2299" priority="28709">
      <formula>$B1998="Cargado"</formula>
    </cfRule>
    <cfRule type="expression" dxfId="2300" priority="28740">
      <formula>$B1998="Frontera"</formula>
    </cfRule>
    <cfRule type="expression" dxfId="2301" priority="28739">
      <formula>$B1998="Descargado"</formula>
    </cfRule>
    <cfRule type="expression" dxfId="2298" priority="28726">
      <formula>$B1998="Cancelado"</formula>
    </cfRule>
    <cfRule type="expression" dxfId="2298" priority="28710">
      <formula>$B1998="Cancelado"</formula>
    </cfRule>
    <cfRule type="expression" dxfId="2299" priority="28725">
      <formula>$B1998="Cargado"</formula>
    </cfRule>
    <cfRule type="expression" dxfId="2301" priority="28707">
      <formula>$B1998="Descargado"</formula>
    </cfRule>
    <cfRule type="expression" dxfId="2300" priority="28708">
      <formula>$B1998="Frontera"</formula>
    </cfRule>
    <cfRule type="expression" dxfId="2298" priority="28758">
      <formula>$B1998="Cancelado"</formula>
    </cfRule>
    <cfRule type="expression" dxfId="2299" priority="28757">
      <formula>$B1998="Cargado"</formula>
    </cfRule>
    <cfRule type="expression" dxfId="2300" priority="28756">
      <formula>$B1998="Frontera"</formula>
    </cfRule>
    <cfRule type="expression" dxfId="2296" priority="28760">
      <formula>$B1998="Solicitado"</formula>
    </cfRule>
    <cfRule type="expression" dxfId="2295" priority="28761">
      <formula>$B1998="Arribado"</formula>
    </cfRule>
  </conditionalFormatting>
  <conditionalFormatting sqref="L1999:L2000 L2025">
    <cfRule type="expression" dxfId="2295" priority="28657">
      <formula>$B1999="Arribado"</formula>
    </cfRule>
    <cfRule type="expression" dxfId="2302" priority="28618">
      <formula>$B1999="Liberado"</formula>
    </cfRule>
    <cfRule type="expression" dxfId="2301" priority="28651">
      <formula>$B1999="Descargado"</formula>
    </cfRule>
    <cfRule type="expression" dxfId="2299" priority="28653">
      <formula>$B1999="Cargado"</formula>
    </cfRule>
    <cfRule type="expression" dxfId="2302" priority="28650">
      <formula>$B1999="Liberado"</formula>
    </cfRule>
    <cfRule type="expression" dxfId="2295" priority="28641">
      <formula>$B1999="Arribado"</formula>
    </cfRule>
    <cfRule type="expression" dxfId="2296" priority="28640">
      <formula>$B1999="Solicitado"</formula>
    </cfRule>
    <cfRule type="expression" dxfId="2298" priority="28654">
      <formula>$B1999="Cancelado"</formula>
    </cfRule>
    <cfRule type="expression" dxfId="2" priority="28639">
      <formula>$B1999="Confirmado"</formula>
    </cfRule>
    <cfRule type="expression" dxfId="2298" priority="28638">
      <formula>$B1999="Cancelado"</formula>
    </cfRule>
    <cfRule type="expression" dxfId="2299" priority="28637">
      <formula>$B1999="Cargado"</formula>
    </cfRule>
    <cfRule type="expression" dxfId="2300" priority="28636">
      <formula>$B1999="Frontera"</formula>
    </cfRule>
    <cfRule type="expression" dxfId="2301" priority="28635">
      <formula>$B1999="Descargado"</formula>
    </cfRule>
    <cfRule type="expression" dxfId="2302" priority="28634">
      <formula>$B1999="Liberado"</formula>
    </cfRule>
    <cfRule type="expression" dxfId="2295" priority="28625">
      <formula>$B1999="Arribado"</formula>
    </cfRule>
    <cfRule type="expression" dxfId="2296" priority="28624">
      <formula>$B1999="Solicitado"</formula>
    </cfRule>
    <cfRule type="expression" dxfId="2296" priority="28656">
      <formula>$B1999="Solicitado"</formula>
    </cfRule>
    <cfRule type="expression" dxfId="2" priority="28655">
      <formula>$B1999="Confirmado"</formula>
    </cfRule>
    <cfRule type="expression" dxfId="2302" priority="28602">
      <formula>$B1999="Liberado"</formula>
    </cfRule>
    <cfRule type="expression" dxfId="2301" priority="28603">
      <formula>$B1999="Descargado"</formula>
    </cfRule>
    <cfRule type="expression" dxfId="2300" priority="28604">
      <formula>$B1999="Frontera"</formula>
    </cfRule>
    <cfRule type="expression" dxfId="2299" priority="28605">
      <formula>$B1999="Cargado"</formula>
    </cfRule>
    <cfRule type="expression" dxfId="2298" priority="28606">
      <formula>$B1999="Cancelado"</formula>
    </cfRule>
    <cfRule type="expression" dxfId="2" priority="28623">
      <formula>$B1999="Confirmado"</formula>
    </cfRule>
    <cfRule type="expression" dxfId="2298" priority="28622">
      <formula>$B1999="Cancelado"</formula>
    </cfRule>
    <cfRule type="expression" dxfId="2299" priority="28621">
      <formula>$B1999="Cargado"</formula>
    </cfRule>
    <cfRule type="expression" dxfId="2300" priority="28620">
      <formula>$B1999="Frontera"</formula>
    </cfRule>
    <cfRule type="expression" dxfId="2301" priority="28619">
      <formula>$B1999="Descargado"</formula>
    </cfRule>
    <cfRule type="expression" dxfId="2300" priority="28652">
      <formula>$B1999="Frontera"</formula>
    </cfRule>
    <cfRule type="expression" dxfId="2" priority="28607">
      <formula>$B1999="Confirmado"</formula>
    </cfRule>
    <cfRule type="expression" dxfId="2296" priority="28608">
      <formula>$B1999="Solicitado"</formula>
    </cfRule>
    <cfRule type="expression" dxfId="2295" priority="28609">
      <formula>$B1999="Arribado"</formula>
    </cfRule>
  </conditionalFormatting>
  <conditionalFormatting sqref="L2001">
    <cfRule type="expression" dxfId="2298" priority="28190">
      <formula>$B2001="Cancelado"</formula>
    </cfRule>
    <cfRule type="expression" dxfId="2295" priority="28209">
      <formula>$B2001="Arribado"</formula>
    </cfRule>
    <cfRule type="expression" dxfId="2296" priority="28208">
      <formula>$B2001="Solicitado"</formula>
    </cfRule>
    <cfRule type="expression" dxfId="2" priority="28207">
      <formula>$B2001="Confirmado"</formula>
    </cfRule>
    <cfRule type="expression" dxfId="2296" priority="28240">
      <formula>$B2001="Solicitado"</formula>
    </cfRule>
    <cfRule type="expression" dxfId="2" priority="28239">
      <formula>$B2001="Confirmado"</formula>
    </cfRule>
    <cfRule type="expression" dxfId="2" priority="28191">
      <formula>$B2001="Confirmado"</formula>
    </cfRule>
    <cfRule type="expression" dxfId="2296" priority="28192">
      <formula>$B2001="Solicitado"</formula>
    </cfRule>
    <cfRule type="expression" dxfId="2295" priority="28193">
      <formula>$B2001="Arribado"</formula>
    </cfRule>
    <cfRule type="expression" dxfId="2300" priority="28236">
      <formula>$B2001="Frontera"</formula>
    </cfRule>
    <cfRule type="expression" dxfId="2301" priority="28235">
      <formula>$B2001="Descargado"</formula>
    </cfRule>
    <cfRule type="expression" dxfId="2302" priority="28234">
      <formula>$B2001="Liberado"</formula>
    </cfRule>
    <cfRule type="expression" dxfId="2295" priority="28225">
      <formula>$B2001="Arribado"</formula>
    </cfRule>
    <cfRule type="expression" dxfId="2296" priority="28224">
      <formula>$B2001="Solicitado"</formula>
    </cfRule>
    <cfRule type="expression" dxfId="2" priority="28223">
      <formula>$B2001="Confirmado"</formula>
    </cfRule>
    <cfRule type="expression" dxfId="2298" priority="28222">
      <formula>$B2001="Cancelado"</formula>
    </cfRule>
    <cfRule type="expression" dxfId="2299" priority="28221">
      <formula>$B2001="Cargado"</formula>
    </cfRule>
    <cfRule type="expression" dxfId="2300" priority="28220">
      <formula>$B2001="Frontera"</formula>
    </cfRule>
    <cfRule type="expression" dxfId="2301" priority="28219">
      <formula>$B2001="Descargado"</formula>
    </cfRule>
    <cfRule type="expression" dxfId="2302" priority="28218">
      <formula>$B2001="Liberado"</formula>
    </cfRule>
    <cfRule type="expression" dxfId="2295" priority="28241">
      <formula>$B2001="Arribado"</formula>
    </cfRule>
    <cfRule type="expression" dxfId="2302" priority="28202">
      <formula>$B2001="Liberado"</formula>
    </cfRule>
    <cfRule type="expression" dxfId="2299" priority="28205">
      <formula>$B2001="Cargado"</formula>
    </cfRule>
    <cfRule type="expression" dxfId="2300" priority="28204">
      <formula>$B2001="Frontera"</formula>
    </cfRule>
    <cfRule type="expression" dxfId="2301" priority="28203">
      <formula>$B2001="Descargado"</formula>
    </cfRule>
    <cfRule type="expression" dxfId="2299" priority="28237">
      <formula>$B2001="Cargado"</formula>
    </cfRule>
    <cfRule type="expression" dxfId="2298" priority="28238">
      <formula>$B2001="Cancelado"</formula>
    </cfRule>
    <cfRule type="expression" dxfId="2299" priority="28189">
      <formula>$B2001="Cargado"</formula>
    </cfRule>
    <cfRule type="expression" dxfId="2300" priority="28188">
      <formula>$B2001="Frontera"</formula>
    </cfRule>
    <cfRule type="expression" dxfId="2301" priority="28187">
      <formula>$B2001="Descargado"</formula>
    </cfRule>
    <cfRule type="expression" dxfId="2302" priority="28186">
      <formula>$B2001="Liberado"</formula>
    </cfRule>
    <cfRule type="expression" dxfId="2298" priority="28206">
      <formula>$B2001="Cancelado"</formula>
    </cfRule>
  </conditionalFormatting>
  <conditionalFormatting sqref="L2002 L2004:L2005">
    <cfRule type="expression" dxfId="2295" priority="28089">
      <formula>$B2002="Arribado"</formula>
    </cfRule>
    <cfRule type="expression" dxfId="2302" priority="28098">
      <formula>$B2002="Liberado"</formula>
    </cfRule>
    <cfRule type="expression" dxfId="2" priority="28119">
      <formula>$B2002="Confirmado"</formula>
    </cfRule>
    <cfRule type="expression" dxfId="2301" priority="28099">
      <formula>$B2002="Descargado"</formula>
    </cfRule>
    <cfRule type="expression" dxfId="2300" priority="28100">
      <formula>$B2002="Frontera"</formula>
    </cfRule>
    <cfRule type="expression" dxfId="2299" priority="28101">
      <formula>$B2002="Cargado"</formula>
    </cfRule>
    <cfRule type="expression" dxfId="2298" priority="28102">
      <formula>$B2002="Cancelado"</formula>
    </cfRule>
    <cfRule type="expression" dxfId="2" priority="28103">
      <formula>$B2002="Confirmado"</formula>
    </cfRule>
    <cfRule type="expression" dxfId="2296" priority="28104">
      <formula>$B2002="Solicitado"</formula>
    </cfRule>
    <cfRule type="expression" dxfId="2299" priority="28117">
      <formula>$B2002="Cargado"</formula>
    </cfRule>
    <cfRule type="expression" dxfId="2300" priority="28116">
      <formula>$B2002="Frontera"</formula>
    </cfRule>
    <cfRule type="expression" dxfId="2298" priority="28118">
      <formula>$B2002="Cancelado"</formula>
    </cfRule>
    <cfRule type="expression" dxfId="2301" priority="28115">
      <formula>$B2002="Descargado"</formula>
    </cfRule>
    <cfRule type="expression" dxfId="2302" priority="28114">
      <formula>$B2002="Liberado"</formula>
    </cfRule>
    <cfRule type="expression" dxfId="2295" priority="28105">
      <formula>$B2002="Arribado"</formula>
    </cfRule>
    <cfRule type="expression" dxfId="2301" priority="28083">
      <formula>$B2002="Descargado"</formula>
    </cfRule>
    <cfRule type="expression" dxfId="2300" priority="28084">
      <formula>$B2002="Frontera"</formula>
    </cfRule>
    <cfRule type="expression" dxfId="2299" priority="28085">
      <formula>$B2002="Cargado"</formula>
    </cfRule>
    <cfRule type="expression" dxfId="2298" priority="28086">
      <formula>$B2002="Cancelado"</formula>
    </cfRule>
    <cfRule type="expression" dxfId="2" priority="28087">
      <formula>$B2002="Confirmado"</formula>
    </cfRule>
    <cfRule type="expression" dxfId="2296" priority="28088">
      <formula>$B2002="Solicitado"</formula>
    </cfRule>
    <cfRule type="expression" dxfId="2302" priority="28082">
      <formula>$B2002="Liberado"</formula>
    </cfRule>
    <cfRule type="expression" dxfId="2295" priority="28137">
      <formula>$B2002="Arribado"</formula>
    </cfRule>
    <cfRule type="expression" dxfId="2296" priority="28136">
      <formula>$B2002="Solicitado"</formula>
    </cfRule>
    <cfRule type="expression" dxfId="2" priority="28135">
      <formula>$B2002="Confirmado"</formula>
    </cfRule>
    <cfRule type="expression" dxfId="2298" priority="28134">
      <formula>$B2002="Cancelado"</formula>
    </cfRule>
    <cfRule type="expression" dxfId="2299" priority="28133">
      <formula>$B2002="Cargado"</formula>
    </cfRule>
    <cfRule type="expression" dxfId="2300" priority="28132">
      <formula>$B2002="Frontera"</formula>
    </cfRule>
    <cfRule type="expression" dxfId="2301" priority="28131">
      <formula>$B2002="Descargado"</formula>
    </cfRule>
    <cfRule type="expression" dxfId="2302" priority="28130">
      <formula>$B2002="Liberado"</formula>
    </cfRule>
    <cfRule type="expression" dxfId="2295" priority="28121">
      <formula>$B2002="Arribado"</formula>
    </cfRule>
    <cfRule type="expression" dxfId="2296" priority="28120">
      <formula>$B2002="Solicitado"</formula>
    </cfRule>
  </conditionalFormatting>
  <conditionalFormatting sqref="L2003">
    <cfRule type="expression" dxfId="2299" priority="27805">
      <formula>$B2003="Cargado"</formula>
    </cfRule>
    <cfRule type="expression" dxfId="2" priority="27807">
      <formula>$B2003="Confirmado"</formula>
    </cfRule>
    <cfRule type="expression" dxfId="2296" priority="27808">
      <formula>$B2003="Solicitado"</formula>
    </cfRule>
    <cfRule type="expression" dxfId="2302" priority="27818">
      <formula>$B2003="Liberado"</formula>
    </cfRule>
    <cfRule type="expression" dxfId="2301" priority="27819">
      <formula>$B2003="Descargado"</formula>
    </cfRule>
    <cfRule type="expression" dxfId="2299" priority="27821">
      <formula>$B2003="Cargado"</formula>
    </cfRule>
    <cfRule type="expression" dxfId="2298" priority="27822">
      <formula>$B2003="Cancelado"</formula>
    </cfRule>
    <cfRule type="expression" dxfId="2" priority="27823">
      <formula>$B2003="Confirmado"</formula>
    </cfRule>
    <cfRule type="expression" dxfId="2296" priority="27824">
      <formula>$B2003="Solicitado"</formula>
    </cfRule>
    <cfRule type="expression" dxfId="2295" priority="27825">
      <formula>$B2003="Arribado"</formula>
    </cfRule>
    <cfRule type="expression" dxfId="2302" priority="27770">
      <formula>$B2003="Liberado"</formula>
    </cfRule>
    <cfRule type="expression" dxfId="2298" priority="27806">
      <formula>$B2003="Cancelado"</formula>
    </cfRule>
    <cfRule type="expression" dxfId="2301" priority="27771">
      <formula>$B2003="Descargado"</formula>
    </cfRule>
    <cfRule type="expression" dxfId="2300" priority="27772">
      <formula>$B2003="Frontera"</formula>
    </cfRule>
    <cfRule type="expression" dxfId="2299" priority="27773">
      <formula>$B2003="Cargado"</formula>
    </cfRule>
    <cfRule type="expression" dxfId="2300" priority="27820">
      <formula>$B2003="Frontera"</formula>
    </cfRule>
    <cfRule type="expression" dxfId="2295" priority="27809">
      <formula>$B2003="Arribado"</formula>
    </cfRule>
    <cfRule type="expression" dxfId="2298" priority="27774">
      <formula>$B2003="Cancelado"</formula>
    </cfRule>
    <cfRule type="expression" dxfId="2" priority="27775">
      <formula>$B2003="Confirmado"</formula>
    </cfRule>
    <cfRule type="expression" dxfId="2296" priority="27776">
      <formula>$B2003="Solicitado"</formula>
    </cfRule>
    <cfRule type="expression" dxfId="2295" priority="27777">
      <formula>$B2003="Arribado"</formula>
    </cfRule>
    <cfRule type="expression" dxfId="2302" priority="27786">
      <formula>$B2003="Liberado"</formula>
    </cfRule>
    <cfRule type="expression" dxfId="2301" priority="27787">
      <formula>$B2003="Descargado"</formula>
    </cfRule>
    <cfRule type="expression" dxfId="2300" priority="27788">
      <formula>$B2003="Frontera"</formula>
    </cfRule>
    <cfRule type="expression" dxfId="2299" priority="27789">
      <formula>$B2003="Cargado"</formula>
    </cfRule>
    <cfRule type="expression" dxfId="2298" priority="27790">
      <formula>$B2003="Cancelado"</formula>
    </cfRule>
    <cfRule type="expression" dxfId="2" priority="27791">
      <formula>$B2003="Confirmado"</formula>
    </cfRule>
    <cfRule type="expression" dxfId="2296" priority="27792">
      <formula>$B2003="Solicitado"</formula>
    </cfRule>
    <cfRule type="expression" dxfId="2295" priority="27793">
      <formula>$B2003="Arribado"</formula>
    </cfRule>
    <cfRule type="expression" dxfId="2302" priority="27802">
      <formula>$B2003="Liberado"</formula>
    </cfRule>
    <cfRule type="expression" dxfId="2301" priority="27803">
      <formula>$B2003="Descargado"</formula>
    </cfRule>
    <cfRule type="expression" dxfId="2300" priority="27804">
      <formula>$B2003="Frontera"</formula>
    </cfRule>
  </conditionalFormatting>
  <conditionalFormatting sqref="L2006">
    <cfRule type="expression" dxfId="2295" priority="28449">
      <formula>$B2006="Arribado"</formula>
    </cfRule>
    <cfRule type="expression" dxfId="2296" priority="28448">
      <formula>$B2006="Solicitado"</formula>
    </cfRule>
    <cfRule type="expression" dxfId="2" priority="28447">
      <formula>$B2006="Confirmado"</formula>
    </cfRule>
    <cfRule type="expression" dxfId="2298" priority="28446">
      <formula>$B2006="Cancelado"</formula>
    </cfRule>
    <cfRule type="expression" dxfId="2299" priority="28445">
      <formula>$B2006="Cargado"</formula>
    </cfRule>
    <cfRule type="expression" dxfId="2" priority="28415">
      <formula>$B2006="Confirmado"</formula>
    </cfRule>
    <cfRule type="expression" dxfId="2299" priority="28429">
      <formula>$B2006="Cargado"</formula>
    </cfRule>
    <cfRule type="expression" dxfId="2300" priority="28428">
      <formula>$B2006="Frontera"</formula>
    </cfRule>
    <cfRule type="expression" dxfId="2296" priority="28432">
      <formula>$B2006="Solicitado"</formula>
    </cfRule>
    <cfRule type="expression" dxfId="2300" priority="28412">
      <formula>$B2006="Frontera"</formula>
    </cfRule>
    <cfRule type="expression" dxfId="2301" priority="28411">
      <formula>$B2006="Descargado"</formula>
    </cfRule>
    <cfRule type="expression" dxfId="2302" priority="28410">
      <formula>$B2006="Liberado"</formula>
    </cfRule>
    <cfRule type="expression" dxfId="2302" priority="28394">
      <formula>$B2006="Liberado"</formula>
    </cfRule>
    <cfRule type="expression" dxfId="2301" priority="28395">
      <formula>$B2006="Descargado"</formula>
    </cfRule>
    <cfRule type="expression" dxfId="2300" priority="28396">
      <formula>$B2006="Frontera"</formula>
    </cfRule>
    <cfRule type="expression" dxfId="2295" priority="28433">
      <formula>$B2006="Arribado"</formula>
    </cfRule>
    <cfRule type="expression" dxfId="2" priority="28431">
      <formula>$B2006="Confirmado"</formula>
    </cfRule>
    <cfRule type="expression" dxfId="2299" priority="28397">
      <formula>$B2006="Cargado"</formula>
    </cfRule>
    <cfRule type="expression" dxfId="2" priority="28399">
      <formula>$B2006="Confirmado"</formula>
    </cfRule>
    <cfRule type="expression" dxfId="2298" priority="28430">
      <formula>$B2006="Cancelado"</formula>
    </cfRule>
    <cfRule type="expression" dxfId="2296" priority="28416">
      <formula>$B2006="Solicitado"</formula>
    </cfRule>
    <cfRule type="expression" dxfId="2298" priority="28398">
      <formula>$B2006="Cancelado"</formula>
    </cfRule>
    <cfRule type="expression" dxfId="2296" priority="28400">
      <formula>$B2006="Solicitado"</formula>
    </cfRule>
    <cfRule type="expression" dxfId="2295" priority="28417">
      <formula>$B2006="Arribado"</formula>
    </cfRule>
    <cfRule type="expression" dxfId="2298" priority="28414">
      <formula>$B2006="Cancelado"</formula>
    </cfRule>
    <cfRule type="expression" dxfId="2301" priority="28427">
      <formula>$B2006="Descargado"</formula>
    </cfRule>
    <cfRule type="expression" dxfId="2299" priority="28413">
      <formula>$B2006="Cargado"</formula>
    </cfRule>
    <cfRule type="expression" dxfId="2295" priority="28401">
      <formula>$B2006="Arribado"</formula>
    </cfRule>
    <cfRule type="expression" dxfId="2302" priority="28426">
      <formula>$B2006="Liberado"</formula>
    </cfRule>
    <cfRule type="expression" dxfId="2300" priority="28444">
      <formula>$B2006="Frontera"</formula>
    </cfRule>
    <cfRule type="expression" dxfId="2301" priority="28443">
      <formula>$B2006="Descargado"</formula>
    </cfRule>
    <cfRule type="expression" dxfId="2302" priority="28442">
      <formula>$B2006="Liberado"</formula>
    </cfRule>
  </conditionalFormatting>
  <conditionalFormatting sqref="L2007">
    <cfRule type="expression" dxfId="2302" priority="28514">
      <formula>$B2007="Liberado"</formula>
    </cfRule>
    <cfRule type="expression" dxfId="2295" priority="28505">
      <formula>$B2007="Arribado"</formula>
    </cfRule>
    <cfRule type="expression" dxfId="2296" priority="28504">
      <formula>$B2007="Solicitado"</formula>
    </cfRule>
    <cfRule type="expression" dxfId="2298" priority="28502">
      <formula>$B2007="Cancelado"</formula>
    </cfRule>
    <cfRule type="expression" dxfId="2295" priority="28537">
      <formula>$B2007="Arribado"</formula>
    </cfRule>
    <cfRule type="expression" dxfId="2296" priority="28536">
      <formula>$B2007="Solicitado"</formula>
    </cfRule>
    <cfRule type="expression" dxfId="2299" priority="28501">
      <formula>$B2007="Cargado"</formula>
    </cfRule>
    <cfRule type="expression" dxfId="2300" priority="28500">
      <formula>$B2007="Frontera"</formula>
    </cfRule>
    <cfRule type="expression" dxfId="2302" priority="28498">
      <formula>$B2007="Liberado"</formula>
    </cfRule>
    <cfRule type="expression" dxfId="2300" priority="28532">
      <formula>$B2007="Frontera"</formula>
    </cfRule>
    <cfRule type="expression" dxfId="2301" priority="28531">
      <formula>$B2007="Descargado"</formula>
    </cfRule>
    <cfRule type="expression" dxfId="2295" priority="28521">
      <formula>$B2007="Arribado"</formula>
    </cfRule>
    <cfRule type="expression" dxfId="2296" priority="28520">
      <formula>$B2007="Solicitado"</formula>
    </cfRule>
    <cfRule type="expression" dxfId="2" priority="28551">
      <formula>$B2007="Confirmado"</formula>
    </cfRule>
    <cfRule type="expression" dxfId="2296" priority="28552">
      <formula>$B2007="Solicitado"</formula>
    </cfRule>
    <cfRule type="expression" dxfId="2299" priority="28549">
      <formula>$B2007="Cargado"</formula>
    </cfRule>
    <cfRule type="expression" dxfId="2301" priority="28499">
      <formula>$B2007="Descargado"</formula>
    </cfRule>
    <cfRule type="expression" dxfId="2300" priority="28516">
      <formula>$B2007="Frontera"</formula>
    </cfRule>
    <cfRule type="expression" dxfId="2301" priority="28515">
      <formula>$B2007="Descargado"</formula>
    </cfRule>
    <cfRule type="expression" dxfId="2300" priority="28548">
      <formula>$B2007="Frontera"</formula>
    </cfRule>
    <cfRule type="expression" dxfId="2301" priority="28547">
      <formula>$B2007="Descargado"</formula>
    </cfRule>
    <cfRule type="expression" dxfId="2295" priority="28553">
      <formula>$B2007="Arribado"</formula>
    </cfRule>
    <cfRule type="expression" dxfId="2302" priority="28530">
      <formula>$B2007="Liberado"</formula>
    </cfRule>
    <cfRule type="expression" dxfId="2" priority="28503">
      <formula>$B2007="Confirmado"</formula>
    </cfRule>
    <cfRule type="expression" dxfId="2302" priority="28546">
      <formula>$B2007="Liberado"</formula>
    </cfRule>
    <cfRule type="expression" dxfId="2" priority="28519">
      <formula>$B2007="Confirmado"</formula>
    </cfRule>
    <cfRule type="expression" dxfId="2298" priority="28550">
      <formula>$B2007="Cancelado"</formula>
    </cfRule>
    <cfRule type="expression" dxfId="2298" priority="28534">
      <formula>$B2007="Cancelado"</formula>
    </cfRule>
    <cfRule type="expression" dxfId="2" priority="28535">
      <formula>$B2007="Confirmado"</formula>
    </cfRule>
    <cfRule type="expression" dxfId="2298" priority="28518">
      <formula>$B2007="Cancelado"</formula>
    </cfRule>
    <cfRule type="expression" dxfId="2299" priority="28533">
      <formula>$B2007="Cargado"</formula>
    </cfRule>
    <cfRule type="expression" dxfId="2299" priority="28517">
      <formula>$B2007="Cargado"</formula>
    </cfRule>
  </conditionalFormatting>
  <conditionalFormatting sqref="L2008 L2024">
    <cfRule type="expression" dxfId="2298" priority="27718">
      <formula>$B2008="Cancelado"</formula>
    </cfRule>
    <cfRule type="expression" dxfId="2" priority="27719">
      <formula>$B2008="Confirmado"</formula>
    </cfRule>
    <cfRule type="expression" dxfId="2296" priority="27720">
      <formula>$B2008="Solicitado"</formula>
    </cfRule>
    <cfRule type="expression" dxfId="2295" priority="27721">
      <formula>$B2008="Arribado"</formula>
    </cfRule>
    <cfRule type="expression" dxfId="2295" priority="27705">
      <formula>$B2008="Arribado"</formula>
    </cfRule>
    <cfRule type="expression" dxfId="2302" priority="27666">
      <formula>$B2008="Liberado"</formula>
    </cfRule>
    <cfRule type="expression" dxfId="2301" priority="27667">
      <formula>$B2008="Descargado"</formula>
    </cfRule>
    <cfRule type="expression" dxfId="2300" priority="27668">
      <formula>$B2008="Frontera"</formula>
    </cfRule>
    <cfRule type="expression" dxfId="2299" priority="27669">
      <formula>$B2008="Cargado"</formula>
    </cfRule>
    <cfRule type="expression" dxfId="2298" priority="27670">
      <formula>$B2008="Cancelado"</formula>
    </cfRule>
    <cfRule type="expression" dxfId="2" priority="27671">
      <formula>$B2008="Confirmado"</formula>
    </cfRule>
    <cfRule type="expression" dxfId="2296" priority="27672">
      <formula>$B2008="Solicitado"</formula>
    </cfRule>
    <cfRule type="expression" dxfId="2295" priority="27673">
      <formula>$B2008="Arribado"</formula>
    </cfRule>
    <cfRule type="expression" dxfId="2302" priority="27682">
      <formula>$B2008="Liberado"</formula>
    </cfRule>
    <cfRule type="expression" dxfId="2301" priority="27683">
      <formula>$B2008="Descargado"</formula>
    </cfRule>
    <cfRule type="expression" dxfId="2300" priority="27684">
      <formula>$B2008="Frontera"</formula>
    </cfRule>
    <cfRule type="expression" dxfId="2299" priority="27685">
      <formula>$B2008="Cargado"</formula>
    </cfRule>
    <cfRule type="expression" dxfId="2298" priority="27686">
      <formula>$B2008="Cancelado"</formula>
    </cfRule>
    <cfRule type="expression" dxfId="2" priority="27687">
      <formula>$B2008="Confirmado"</formula>
    </cfRule>
    <cfRule type="expression" dxfId="2296" priority="27688">
      <formula>$B2008="Solicitado"</formula>
    </cfRule>
    <cfRule type="expression" dxfId="2295" priority="27689">
      <formula>$B2008="Arribado"</formula>
    </cfRule>
    <cfRule type="expression" dxfId="2302" priority="27698">
      <formula>$B2008="Liberado"</formula>
    </cfRule>
    <cfRule type="expression" dxfId="2301" priority="27699">
      <formula>$B2008="Descargado"</formula>
    </cfRule>
    <cfRule type="expression" dxfId="2300" priority="27700">
      <formula>$B2008="Frontera"</formula>
    </cfRule>
    <cfRule type="expression" dxfId="2299" priority="27701">
      <formula>$B2008="Cargado"</formula>
    </cfRule>
    <cfRule type="expression" dxfId="2298" priority="27702">
      <formula>$B2008="Cancelado"</formula>
    </cfRule>
    <cfRule type="expression" dxfId="2" priority="27703">
      <formula>$B2008="Confirmado"</formula>
    </cfRule>
    <cfRule type="expression" dxfId="2296" priority="27704">
      <formula>$B2008="Solicitado"</formula>
    </cfRule>
    <cfRule type="expression" dxfId="2302" priority="27714">
      <formula>$B2008="Liberado"</formula>
    </cfRule>
    <cfRule type="expression" dxfId="2301" priority="27715">
      <formula>$B2008="Descargado"</formula>
    </cfRule>
    <cfRule type="expression" dxfId="2300" priority="27716">
      <formula>$B2008="Frontera"</formula>
    </cfRule>
    <cfRule type="expression" dxfId="2299" priority="27717">
      <formula>$B2008="Cargado"</formula>
    </cfRule>
  </conditionalFormatting>
  <conditionalFormatting sqref="L2009">
    <cfRule type="expression" dxfId="2298" priority="27614">
      <formula>$B2009="Cancelado"</formula>
    </cfRule>
    <cfRule type="expression" dxfId="2302" priority="27610">
      <formula>$B2009="Liberado"</formula>
    </cfRule>
    <cfRule type="expression" dxfId="2296" priority="27568">
      <formula>$B2009="Solicitado"</formula>
    </cfRule>
    <cfRule type="expression" dxfId="2295" priority="27617">
      <formula>$B2009="Arribado"</formula>
    </cfRule>
    <cfRule type="expression" dxfId="2301" priority="27579">
      <formula>$B2009="Descargado"</formula>
    </cfRule>
    <cfRule type="expression" dxfId="2302" priority="27578">
      <formula>$B2009="Liberado"</formula>
    </cfRule>
    <cfRule type="expression" dxfId="2300" priority="27612">
      <formula>$B2009="Frontera"</formula>
    </cfRule>
    <cfRule type="expression" dxfId="2299" priority="27613">
      <formula>$B2009="Cargado"</formula>
    </cfRule>
    <cfRule type="expression" dxfId="2296" priority="27584">
      <formula>$B2009="Solicitado"</formula>
    </cfRule>
    <cfRule type="expression" dxfId="2300" priority="27580">
      <formula>$B2009="Frontera"</formula>
    </cfRule>
    <cfRule type="expression" dxfId="2" priority="27615">
      <formula>$B2009="Confirmado"</formula>
    </cfRule>
    <cfRule type="expression" dxfId="2296" priority="27616">
      <formula>$B2009="Solicitado"</formula>
    </cfRule>
    <cfRule type="expression" dxfId="2299" priority="27581">
      <formula>$B2009="Cargado"</formula>
    </cfRule>
    <cfRule type="expression" dxfId="2298" priority="27582">
      <formula>$B2009="Cancelado"</formula>
    </cfRule>
    <cfRule type="expression" dxfId="2302" priority="27562">
      <formula>$B2009="Liberado"</formula>
    </cfRule>
    <cfRule type="expression" dxfId="2" priority="27583">
      <formula>$B2009="Confirmado"</formula>
    </cfRule>
    <cfRule type="expression" dxfId="2295" priority="27569">
      <formula>$B2009="Arribado"</formula>
    </cfRule>
    <cfRule type="expression" dxfId="2295" priority="27585">
      <formula>$B2009="Arribado"</formula>
    </cfRule>
    <cfRule type="expression" dxfId="2302" priority="27594">
      <formula>$B2009="Liberado"</formula>
    </cfRule>
    <cfRule type="expression" dxfId="2301" priority="27595">
      <formula>$B2009="Descargado"</formula>
    </cfRule>
    <cfRule type="expression" dxfId="2301" priority="27563">
      <formula>$B2009="Descargado"</formula>
    </cfRule>
    <cfRule type="expression" dxfId="2300" priority="27596">
      <formula>$B2009="Frontera"</formula>
    </cfRule>
    <cfRule type="expression" dxfId="2299" priority="27597">
      <formula>$B2009="Cargado"</formula>
    </cfRule>
    <cfRule type="expression" dxfId="2298" priority="27598">
      <formula>$B2009="Cancelado"</formula>
    </cfRule>
    <cfRule type="expression" dxfId="2" priority="27599">
      <formula>$B2009="Confirmado"</formula>
    </cfRule>
    <cfRule type="expression" dxfId="2296" priority="27600">
      <formula>$B2009="Solicitado"</formula>
    </cfRule>
    <cfRule type="expression" dxfId="2295" priority="27601">
      <formula>$B2009="Arribado"</formula>
    </cfRule>
    <cfRule type="expression" dxfId="2" priority="27567">
      <formula>$B2009="Confirmado"</formula>
    </cfRule>
    <cfRule type="expression" dxfId="2298" priority="27566">
      <formula>$B2009="Cancelado"</formula>
    </cfRule>
    <cfRule type="expression" dxfId="2300" priority="27564">
      <formula>$B2009="Frontera"</formula>
    </cfRule>
    <cfRule type="expression" dxfId="2299" priority="27565">
      <formula>$B2009="Cargado"</formula>
    </cfRule>
    <cfRule type="expression" dxfId="2301" priority="27611">
      <formula>$B2009="Descargado"</formula>
    </cfRule>
  </conditionalFormatting>
  <conditionalFormatting sqref="L2010:L2017 L2019:L2023">
    <cfRule type="expression" dxfId="2298" priority="27478">
      <formula>$B2010="Cancelado"</formula>
    </cfRule>
    <cfRule type="expression" dxfId="2299" priority="27477">
      <formula>$B2010="Cargado"</formula>
    </cfRule>
    <cfRule type="expression" dxfId="2299" priority="27461">
      <formula>$B2010="Cargado"</formula>
    </cfRule>
    <cfRule type="expression" dxfId="2300" priority="27476">
      <formula>$B2010="Frontera"</formula>
    </cfRule>
    <cfRule type="expression" dxfId="2301" priority="27475">
      <formula>$B2010="Descargado"</formula>
    </cfRule>
    <cfRule type="expression" dxfId="2301" priority="27507">
      <formula>$B2010="Descargado"</formula>
    </cfRule>
    <cfRule type="expression" dxfId="2296" priority="27464">
      <formula>$B2010="Solicitado"</formula>
    </cfRule>
    <cfRule type="expression" dxfId="2" priority="27479">
      <formula>$B2010="Confirmado"</formula>
    </cfRule>
    <cfRule type="expression" dxfId="2295" priority="27513">
      <formula>$B2010="Arribado"</formula>
    </cfRule>
    <cfRule type="expression" dxfId="2296" priority="27512">
      <formula>$B2010="Solicitado"</formula>
    </cfRule>
    <cfRule type="expression" dxfId="2" priority="27511">
      <formula>$B2010="Confirmado"</formula>
    </cfRule>
    <cfRule type="expression" dxfId="2302" priority="27506">
      <formula>$B2010="Liberado"</formula>
    </cfRule>
    <cfRule type="expression" dxfId="2300" priority="27508">
      <formula>$B2010="Frontera"</formula>
    </cfRule>
    <cfRule type="expression" dxfId="2302" priority="27474">
      <formula>$B2010="Liberado"</formula>
    </cfRule>
    <cfRule type="expression" dxfId="2295" priority="27465">
      <formula>$B2010="Arribado"</formula>
    </cfRule>
    <cfRule type="expression" dxfId="2295" priority="27497">
      <formula>$B2010="Arribado"</formula>
    </cfRule>
    <cfRule type="expression" dxfId="2" priority="27463">
      <formula>$B2010="Confirmado"</formula>
    </cfRule>
    <cfRule type="expression" dxfId="2296" priority="27496">
      <formula>$B2010="Solicitado"</formula>
    </cfRule>
    <cfRule type="expression" dxfId="2" priority="27495">
      <formula>$B2010="Confirmado"</formula>
    </cfRule>
    <cfRule type="expression" dxfId="2298" priority="27494">
      <formula>$B2010="Cancelado"</formula>
    </cfRule>
    <cfRule type="expression" dxfId="2299" priority="27509">
      <formula>$B2010="Cargado"</formula>
    </cfRule>
    <cfRule type="expression" dxfId="2299" priority="27493">
      <formula>$B2010="Cargado"</formula>
    </cfRule>
    <cfRule type="expression" dxfId="2300" priority="27492">
      <formula>$B2010="Frontera"</formula>
    </cfRule>
    <cfRule type="expression" dxfId="2298" priority="27510">
      <formula>$B2010="Cancelado"</formula>
    </cfRule>
    <cfRule type="expression" dxfId="2302" priority="27490">
      <formula>$B2010="Liberado"</formula>
    </cfRule>
    <cfRule type="expression" dxfId="2298" priority="27462">
      <formula>$B2010="Cancelado"</formula>
    </cfRule>
    <cfRule type="expression" dxfId="2295" priority="27481">
      <formula>$B2010="Arribado"</formula>
    </cfRule>
    <cfRule type="expression" dxfId="2302" priority="27458">
      <formula>$B2010="Liberado"</formula>
    </cfRule>
    <cfRule type="expression" dxfId="2301" priority="27459">
      <formula>$B2010="Descargado"</formula>
    </cfRule>
    <cfRule type="expression" dxfId="2300" priority="27460">
      <formula>$B2010="Frontera"</formula>
    </cfRule>
    <cfRule type="expression" dxfId="2296" priority="27480">
      <formula>$B2010="Solicitado"</formula>
    </cfRule>
    <cfRule type="expression" dxfId="2301" priority="27491">
      <formula>$B2010="Descargado"</formula>
    </cfRule>
  </conditionalFormatting>
  <conditionalFormatting sqref="L2018">
    <cfRule type="expression" dxfId="2295" priority="27345">
      <formula>$B2018="Arribado"</formula>
    </cfRule>
    <cfRule type="expression" dxfId="2301" priority="27291">
      <formula>$B2018="Descargado"</formula>
    </cfRule>
    <cfRule type="expression" dxfId="2302" priority="27290">
      <formula>$B2018="Liberado"</formula>
    </cfRule>
    <cfRule type="expression" dxfId="2" priority="27311">
      <formula>$B2018="Confirmado"</formula>
    </cfRule>
    <cfRule type="expression" dxfId="2296" priority="27312">
      <formula>$B2018="Solicitado"</formula>
    </cfRule>
    <cfRule type="expression" dxfId="2295" priority="27313">
      <formula>$B2018="Arribado"</formula>
    </cfRule>
    <cfRule type="expression" dxfId="2302" priority="27322">
      <formula>$B2018="Liberado"</formula>
    </cfRule>
    <cfRule type="expression" dxfId="2298" priority="27310">
      <formula>$B2018="Cancelado"</formula>
    </cfRule>
    <cfRule type="expression" dxfId="2300" priority="27292">
      <formula>$B2018="Frontera"</formula>
    </cfRule>
    <cfRule type="expression" dxfId="2301" priority="27323">
      <formula>$B2018="Descargado"</formula>
    </cfRule>
    <cfRule type="expression" dxfId="2296" priority="27328">
      <formula>$B2018="Solicitado"</formula>
    </cfRule>
    <cfRule type="expression" dxfId="2" priority="27327">
      <formula>$B2018="Confirmado"</formula>
    </cfRule>
    <cfRule type="expression" dxfId="2298" priority="27326">
      <formula>$B2018="Cancelado"</formula>
    </cfRule>
    <cfRule type="expression" dxfId="2302" priority="27306">
      <formula>$B2018="Liberado"</formula>
    </cfRule>
    <cfRule type="expression" dxfId="2300" priority="27324">
      <formula>$B2018="Frontera"</formula>
    </cfRule>
    <cfRule type="expression" dxfId="2295" priority="27297">
      <formula>$B2018="Arribado"</formula>
    </cfRule>
    <cfRule type="expression" dxfId="2299" priority="27325">
      <formula>$B2018="Cargado"</formula>
    </cfRule>
    <cfRule type="expression" dxfId="2296" priority="27296">
      <formula>$B2018="Solicitado"</formula>
    </cfRule>
    <cfRule type="expression" dxfId="2" priority="27295">
      <formula>$B2018="Confirmado"</formula>
    </cfRule>
    <cfRule type="expression" dxfId="2298" priority="27294">
      <formula>$B2018="Cancelado"</formula>
    </cfRule>
    <cfRule type="expression" dxfId="2299" priority="27293">
      <formula>$B2018="Cargado"</formula>
    </cfRule>
    <cfRule type="expression" dxfId="2295" priority="27329">
      <formula>$B2018="Arribado"</formula>
    </cfRule>
    <cfRule type="expression" dxfId="2302" priority="27338">
      <formula>$B2018="Liberado"</formula>
    </cfRule>
    <cfRule type="expression" dxfId="2301" priority="27339">
      <formula>$B2018="Descargado"</formula>
    </cfRule>
    <cfRule type="expression" dxfId="2300" priority="27340">
      <formula>$B2018="Frontera"</formula>
    </cfRule>
    <cfRule type="expression" dxfId="2299" priority="27341">
      <formula>$B2018="Cargado"</formula>
    </cfRule>
    <cfRule type="expression" dxfId="2301" priority="27307">
      <formula>$B2018="Descargado"</formula>
    </cfRule>
    <cfRule type="expression" dxfId="2300" priority="27308">
      <formula>$B2018="Frontera"</formula>
    </cfRule>
    <cfRule type="expression" dxfId="2299" priority="27309">
      <formula>$B2018="Cargado"</formula>
    </cfRule>
    <cfRule type="expression" dxfId="2298" priority="27342">
      <formula>$B2018="Cancelado"</formula>
    </cfRule>
    <cfRule type="expression" dxfId="2" priority="27343">
      <formula>$B2018="Confirmado"</formula>
    </cfRule>
    <cfRule type="expression" dxfId="2296" priority="27344">
      <formula>$B2018="Solicitado"</formula>
    </cfRule>
  </conditionalFormatting>
  <conditionalFormatting sqref="L2026">
    <cfRule type="expression" dxfId="2302" priority="28026">
      <formula>$B2026="Liberado"</formula>
    </cfRule>
    <cfRule type="expression" dxfId="2" priority="27999">
      <formula>$B2026="Confirmado"</formula>
    </cfRule>
    <cfRule type="expression" dxfId="2296" priority="28000">
      <formula>$B2026="Solicitado"</formula>
    </cfRule>
    <cfRule type="expression" dxfId="2295" priority="28017">
      <formula>$B2026="Arribado"</formula>
    </cfRule>
    <cfRule type="expression" dxfId="2296" priority="28016">
      <formula>$B2026="Solicitado"</formula>
    </cfRule>
    <cfRule type="expression" dxfId="2" priority="28015">
      <formula>$B2026="Confirmado"</formula>
    </cfRule>
    <cfRule type="expression" dxfId="2298" priority="28014">
      <formula>$B2026="Cancelado"</formula>
    </cfRule>
    <cfRule type="expression" dxfId="2" priority="28031">
      <formula>$B2026="Confirmado"</formula>
    </cfRule>
    <cfRule type="expression" dxfId="2296" priority="28032">
      <formula>$B2026="Solicitado"</formula>
    </cfRule>
    <cfRule type="expression" dxfId="2300" priority="28012">
      <formula>$B2026="Frontera"</formula>
    </cfRule>
    <cfRule type="expression" dxfId="2301" priority="28027">
      <formula>$B2026="Descargado"</formula>
    </cfRule>
    <cfRule type="expression" dxfId="2302" priority="27978">
      <formula>$B2026="Liberado"</formula>
    </cfRule>
    <cfRule type="expression" dxfId="2299" priority="28013">
      <formula>$B2026="Cargado"</formula>
    </cfRule>
    <cfRule type="expression" dxfId="2295" priority="28001">
      <formula>$B2026="Arribado"</formula>
    </cfRule>
    <cfRule type="expression" dxfId="2301" priority="27979">
      <formula>$B2026="Descargado"</formula>
    </cfRule>
    <cfRule type="expression" dxfId="2298" priority="28030">
      <formula>$B2026="Cancelado"</formula>
    </cfRule>
    <cfRule type="expression" dxfId="2301" priority="28011">
      <formula>$B2026="Descargado"</formula>
    </cfRule>
    <cfRule type="expression" dxfId="2295" priority="28033">
      <formula>$B2026="Arribado"</formula>
    </cfRule>
    <cfRule type="expression" dxfId="2299" priority="28029">
      <formula>$B2026="Cargado"</formula>
    </cfRule>
    <cfRule type="expression" dxfId="2302" priority="28010">
      <formula>$B2026="Liberado"</formula>
    </cfRule>
    <cfRule type="expression" dxfId="2300" priority="27980">
      <formula>$B2026="Frontera"</formula>
    </cfRule>
    <cfRule type="expression" dxfId="2299" priority="27981">
      <formula>$B2026="Cargado"</formula>
    </cfRule>
    <cfRule type="expression" dxfId="2298" priority="27982">
      <formula>$B2026="Cancelado"</formula>
    </cfRule>
    <cfRule type="expression" dxfId="2" priority="27983">
      <formula>$B2026="Confirmado"</formula>
    </cfRule>
    <cfRule type="expression" dxfId="2296" priority="27984">
      <formula>$B2026="Solicitado"</formula>
    </cfRule>
    <cfRule type="expression" dxfId="2300" priority="28028">
      <formula>$B2026="Frontera"</formula>
    </cfRule>
    <cfRule type="expression" dxfId="2295" priority="27985">
      <formula>$B2026="Arribado"</formula>
    </cfRule>
    <cfRule type="expression" dxfId="2302" priority="27994">
      <formula>$B2026="Liberado"</formula>
    </cfRule>
    <cfRule type="expression" dxfId="2301" priority="27995">
      <formula>$B2026="Descargado"</formula>
    </cfRule>
    <cfRule type="expression" dxfId="2300" priority="27996">
      <formula>$B2026="Frontera"</formula>
    </cfRule>
    <cfRule type="expression" dxfId="2299" priority="27997">
      <formula>$B2026="Cargado"</formula>
    </cfRule>
    <cfRule type="expression" dxfId="2298" priority="27998">
      <formula>$B2026="Cancelado"</formula>
    </cfRule>
  </conditionalFormatting>
  <conditionalFormatting sqref="L2027">
    <cfRule type="expression" dxfId="2300" priority="26820">
      <formula>$B2027="Frontera"</formula>
    </cfRule>
    <cfRule type="expression" dxfId="2301" priority="26819">
      <formula>$B2027="Descargado"</formula>
    </cfRule>
    <cfRule type="expression" dxfId="2302" priority="26818">
      <formula>$B2027="Liberado"</formula>
    </cfRule>
    <cfRule type="expression" dxfId="2295" priority="26809">
      <formula>$B2027="Arribado"</formula>
    </cfRule>
    <cfRule type="expression" dxfId="2299" priority="26821">
      <formula>$B2027="Cargado"</formula>
    </cfRule>
    <cfRule type="expression" dxfId="2298" priority="26822">
      <formula>$B2027="Cancelado"</formula>
    </cfRule>
    <cfRule type="expression" dxfId="2" priority="26823">
      <formula>$B2027="Confirmado"</formula>
    </cfRule>
    <cfRule type="expression" dxfId="2300" priority="26772">
      <formula>$B2027="Frontera"</formula>
    </cfRule>
    <cfRule type="expression" dxfId="2299" priority="26773">
      <formula>$B2027="Cargado"</formula>
    </cfRule>
    <cfRule type="expression" dxfId="2298" priority="26774">
      <formula>$B2027="Cancelado"</formula>
    </cfRule>
    <cfRule type="expression" dxfId="2" priority="26775">
      <formula>$B2027="Confirmado"</formula>
    </cfRule>
    <cfRule type="expression" dxfId="2296" priority="26808">
      <formula>$B2027="Solicitado"</formula>
    </cfRule>
    <cfRule type="expression" dxfId="2296" priority="26776">
      <formula>$B2027="Solicitado"</formula>
    </cfRule>
    <cfRule type="expression" dxfId="2295" priority="26777">
      <formula>$B2027="Arribado"</formula>
    </cfRule>
    <cfRule type="expression" dxfId="2302" priority="26786">
      <formula>$B2027="Liberado"</formula>
    </cfRule>
    <cfRule type="expression" dxfId="2296" priority="26792">
      <formula>$B2027="Solicitado"</formula>
    </cfRule>
    <cfRule type="expression" dxfId="2300" priority="26788">
      <formula>$B2027="Frontera"</formula>
    </cfRule>
    <cfRule type="expression" dxfId="2299" priority="26789">
      <formula>$B2027="Cargado"</formula>
    </cfRule>
    <cfRule type="expression" dxfId="2298" priority="26790">
      <formula>$B2027="Cancelado"</formula>
    </cfRule>
    <cfRule type="expression" dxfId="2" priority="26791">
      <formula>$B2027="Confirmado"</formula>
    </cfRule>
    <cfRule type="expression" dxfId="2295" priority="26793">
      <formula>$B2027="Arribado"</formula>
    </cfRule>
    <cfRule type="expression" dxfId="2302" priority="26802">
      <formula>$B2027="Liberado"</formula>
    </cfRule>
    <cfRule type="expression" dxfId="2301" priority="26803">
      <formula>$B2027="Descargado"</formula>
    </cfRule>
    <cfRule type="expression" dxfId="2301" priority="26787">
      <formula>$B2027="Descargado"</formula>
    </cfRule>
    <cfRule type="expression" dxfId="2299" priority="26805">
      <formula>$B2027="Cargado"</formula>
    </cfRule>
    <cfRule type="expression" dxfId="2296" priority="26824">
      <formula>$B2027="Solicitado"</formula>
    </cfRule>
    <cfRule type="expression" dxfId="2298" priority="26806">
      <formula>$B2027="Cancelado"</formula>
    </cfRule>
    <cfRule type="expression" dxfId="2302" priority="26770">
      <formula>$B2027="Liberado"</formula>
    </cfRule>
    <cfRule type="expression" dxfId="2" priority="26807">
      <formula>$B2027="Confirmado"</formula>
    </cfRule>
    <cfRule type="expression" dxfId="2301" priority="26771">
      <formula>$B2027="Descargado"</formula>
    </cfRule>
    <cfRule type="expression" dxfId="2295" priority="26825">
      <formula>$B2027="Arribado"</formula>
    </cfRule>
    <cfRule type="expression" dxfId="2300" priority="26804">
      <formula>$B2027="Frontera"</formula>
    </cfRule>
  </conditionalFormatting>
  <conditionalFormatting sqref="L2028:L2030">
    <cfRule type="expression" dxfId="2301" priority="26699">
      <formula>$B2028="Descargado"</formula>
    </cfRule>
    <cfRule type="expression" dxfId="2300" priority="26700">
      <formula>$B2028="Frontera"</formula>
    </cfRule>
    <cfRule type="expression" dxfId="2298" priority="26702">
      <formula>$B2028="Cancelado"</formula>
    </cfRule>
    <cfRule type="expression" dxfId="2" priority="26703">
      <formula>$B2028="Confirmado"</formula>
    </cfRule>
    <cfRule type="expression" dxfId="2296" priority="26704">
      <formula>$B2028="Solicitado"</formula>
    </cfRule>
    <cfRule type="expression" dxfId="2295" priority="26705">
      <formula>$B2028="Arribado"</formula>
    </cfRule>
    <cfRule type="expression" dxfId="2302" priority="26714">
      <formula>$B2028="Liberado"</formula>
    </cfRule>
    <cfRule type="expression" dxfId="2301" priority="26715">
      <formula>$B2028="Descargado"</formula>
    </cfRule>
    <cfRule type="expression" dxfId="2300" priority="26716">
      <formula>$B2028="Frontera"</formula>
    </cfRule>
    <cfRule type="expression" dxfId="2299" priority="26717">
      <formula>$B2028="Cargado"</formula>
    </cfRule>
    <cfRule type="expression" dxfId="2298" priority="26718">
      <formula>$B2028="Cancelado"</formula>
    </cfRule>
    <cfRule type="expression" dxfId="2" priority="26719">
      <formula>$B2028="Confirmado"</formula>
    </cfRule>
    <cfRule type="expression" dxfId="2296" priority="26720">
      <formula>$B2028="Solicitado"</formula>
    </cfRule>
    <cfRule type="expression" dxfId="2295" priority="26721">
      <formula>$B2028="Arribado"</formula>
    </cfRule>
    <cfRule type="expression" dxfId="2301" priority="26667">
      <formula>$B2028="Descargado"</formula>
    </cfRule>
    <cfRule type="expression" dxfId="2302" priority="26666">
      <formula>$B2028="Liberado"</formula>
    </cfRule>
    <cfRule type="expression" dxfId="2299" priority="26701">
      <formula>$B2028="Cargado"</formula>
    </cfRule>
    <cfRule type="expression" dxfId="2300" priority="26668">
      <formula>$B2028="Frontera"</formula>
    </cfRule>
    <cfRule type="expression" dxfId="2299" priority="26669">
      <formula>$B2028="Cargado"</formula>
    </cfRule>
    <cfRule type="expression" dxfId="2298" priority="26670">
      <formula>$B2028="Cancelado"</formula>
    </cfRule>
    <cfRule type="expression" dxfId="2" priority="26671">
      <formula>$B2028="Confirmado"</formula>
    </cfRule>
    <cfRule type="expression" dxfId="2296" priority="26672">
      <formula>$B2028="Solicitado"</formula>
    </cfRule>
    <cfRule type="expression" dxfId="2295" priority="26673">
      <formula>$B2028="Arribado"</formula>
    </cfRule>
    <cfRule type="expression" dxfId="2302" priority="26682">
      <formula>$B2028="Liberado"</formula>
    </cfRule>
    <cfRule type="expression" dxfId="2301" priority="26683">
      <formula>$B2028="Descargado"</formula>
    </cfRule>
    <cfRule type="expression" dxfId="2300" priority="26684">
      <formula>$B2028="Frontera"</formula>
    </cfRule>
    <cfRule type="expression" dxfId="2299" priority="26685">
      <formula>$B2028="Cargado"</formula>
    </cfRule>
    <cfRule type="expression" dxfId="2298" priority="26686">
      <formula>$B2028="Cancelado"</formula>
    </cfRule>
    <cfRule type="expression" dxfId="2" priority="26687">
      <formula>$B2028="Confirmado"</formula>
    </cfRule>
    <cfRule type="expression" dxfId="2296" priority="26688">
      <formula>$B2028="Solicitado"</formula>
    </cfRule>
    <cfRule type="expression" dxfId="2295" priority="26689">
      <formula>$B2028="Arribado"</formula>
    </cfRule>
    <cfRule type="expression" dxfId="2302" priority="26698">
      <formula>$B2028="Liberado"</formula>
    </cfRule>
  </conditionalFormatting>
  <conditionalFormatting sqref="L2031">
    <cfRule type="expression" dxfId="2296" priority="26600">
      <formula>$B2031="Solicitado"</formula>
    </cfRule>
    <cfRule type="expression" dxfId="2302" priority="26562">
      <formula>$B2031="Liberado"</formula>
    </cfRule>
    <cfRule type="expression" dxfId="2298" priority="26598">
      <formula>$B2031="Cancelado"</formula>
    </cfRule>
    <cfRule type="expression" dxfId="2300" priority="26596">
      <formula>$B2031="Frontera"</formula>
    </cfRule>
    <cfRule type="expression" dxfId="2302" priority="26594">
      <formula>$B2031="Liberado"</formula>
    </cfRule>
    <cfRule type="expression" dxfId="2301" priority="26579">
      <formula>$B2031="Descargado"</formula>
    </cfRule>
    <cfRule type="expression" dxfId="2300" priority="26580">
      <formula>$B2031="Frontera"</formula>
    </cfRule>
    <cfRule type="expression" dxfId="2301" priority="26611">
      <formula>$B2031="Descargado"</formula>
    </cfRule>
    <cfRule type="expression" dxfId="2302" priority="26578">
      <formula>$B2031="Liberado"</formula>
    </cfRule>
    <cfRule type="expression" dxfId="2296" priority="26584">
      <formula>$B2031="Solicitado"</formula>
    </cfRule>
    <cfRule type="expression" dxfId="2" priority="26583">
      <formula>$B2031="Confirmado"</formula>
    </cfRule>
    <cfRule type="expression" dxfId="2295" priority="26601">
      <formula>$B2031="Arribado"</formula>
    </cfRule>
    <cfRule type="expression" dxfId="2302" priority="26610">
      <formula>$B2031="Liberado"</formula>
    </cfRule>
    <cfRule type="expression" dxfId="2300" priority="26612">
      <formula>$B2031="Frontera"</formula>
    </cfRule>
    <cfRule type="expression" dxfId="2299" priority="26613">
      <formula>$B2031="Cargado"</formula>
    </cfRule>
    <cfRule type="expression" dxfId="2298" priority="26614">
      <formula>$B2031="Cancelado"</formula>
    </cfRule>
    <cfRule type="expression" dxfId="2" priority="26615">
      <formula>$B2031="Confirmado"</formula>
    </cfRule>
    <cfRule type="expression" dxfId="2296" priority="26616">
      <formula>$B2031="Solicitado"</formula>
    </cfRule>
    <cfRule type="expression" dxfId="2295" priority="26617">
      <formula>$B2031="Arribado"</formula>
    </cfRule>
    <cfRule type="expression" dxfId="2295" priority="26585">
      <formula>$B2031="Arribado"</formula>
    </cfRule>
    <cfRule type="expression" dxfId="2299" priority="26581">
      <formula>$B2031="Cargado"</formula>
    </cfRule>
    <cfRule type="expression" dxfId="2301" priority="26595">
      <formula>$B2031="Descargado"</formula>
    </cfRule>
    <cfRule type="expression" dxfId="2301" priority="26563">
      <formula>$B2031="Descargado"</formula>
    </cfRule>
    <cfRule type="expression" dxfId="2300" priority="26564">
      <formula>$B2031="Frontera"</formula>
    </cfRule>
    <cfRule type="expression" dxfId="2299" priority="26565">
      <formula>$B2031="Cargado"</formula>
    </cfRule>
    <cfRule type="expression" dxfId="2298" priority="26566">
      <formula>$B2031="Cancelado"</formula>
    </cfRule>
    <cfRule type="expression" dxfId="2" priority="26567">
      <formula>$B2031="Confirmado"</formula>
    </cfRule>
    <cfRule type="expression" dxfId="2296" priority="26568">
      <formula>$B2031="Solicitado"</formula>
    </cfRule>
    <cfRule type="expression" dxfId="2295" priority="26569">
      <formula>$B2031="Arribado"</formula>
    </cfRule>
    <cfRule type="expression" dxfId="2299" priority="26597">
      <formula>$B2031="Cargado"</formula>
    </cfRule>
    <cfRule type="expression" dxfId="2" priority="26599">
      <formula>$B2031="Confirmado"</formula>
    </cfRule>
    <cfRule type="expression" dxfId="2298" priority="26582">
      <formula>$B2031="Cancelado"</formula>
    </cfRule>
  </conditionalFormatting>
  <conditionalFormatting sqref="L2032:L2034">
    <cfRule type="expression" dxfId="2302" priority="26458">
      <formula>$B2032="Liberado"</formula>
    </cfRule>
    <cfRule type="expression" dxfId="2302" priority="26506">
      <formula>$B2032="Liberado"</formula>
    </cfRule>
    <cfRule type="expression" dxfId="2300" priority="26460">
      <formula>$B2032="Frontera"</formula>
    </cfRule>
    <cfRule type="expression" dxfId="2" priority="26511">
      <formula>$B2032="Confirmado"</formula>
    </cfRule>
    <cfRule type="expression" dxfId="2296" priority="26512">
      <formula>$B2032="Solicitado"</formula>
    </cfRule>
    <cfRule type="expression" dxfId="2301" priority="26459">
      <formula>$B2032="Descargado"</formula>
    </cfRule>
    <cfRule type="expression" dxfId="2299" priority="26461">
      <formula>$B2032="Cargado"</formula>
    </cfRule>
    <cfRule type="expression" dxfId="2295" priority="26513">
      <formula>$B2032="Arribado"</formula>
    </cfRule>
    <cfRule type="expression" dxfId="2298" priority="26478">
      <formula>$B2032="Cancelado"</formula>
    </cfRule>
    <cfRule type="expression" dxfId="2298" priority="26462">
      <formula>$B2032="Cancelado"</formula>
    </cfRule>
    <cfRule type="expression" dxfId="2298" priority="26494">
      <formula>$B2032="Cancelado"</formula>
    </cfRule>
    <cfRule type="expression" dxfId="2299" priority="26493">
      <formula>$B2032="Cargado"</formula>
    </cfRule>
    <cfRule type="expression" dxfId="2300" priority="26492">
      <formula>$B2032="Frontera"</formula>
    </cfRule>
    <cfRule type="expression" dxfId="2" priority="26463">
      <formula>$B2032="Confirmado"</formula>
    </cfRule>
    <cfRule type="expression" dxfId="2301" priority="26491">
      <formula>$B2032="Descargado"</formula>
    </cfRule>
    <cfRule type="expression" dxfId="2296" priority="26464">
      <formula>$B2032="Solicitado"</formula>
    </cfRule>
    <cfRule type="expression" dxfId="2" priority="26479">
      <formula>$B2032="Confirmado"</formula>
    </cfRule>
    <cfRule type="expression" dxfId="2302" priority="26490">
      <formula>$B2032="Liberado"</formula>
    </cfRule>
    <cfRule type="expression" dxfId="2295" priority="26481">
      <formula>$B2032="Arribado"</formula>
    </cfRule>
    <cfRule type="expression" dxfId="2295" priority="26497">
      <formula>$B2032="Arribado"</formula>
    </cfRule>
    <cfRule type="expression" dxfId="2296" priority="26496">
      <formula>$B2032="Solicitado"</formula>
    </cfRule>
    <cfRule type="expression" dxfId="2298" priority="26510">
      <formula>$B2032="Cancelado"</formula>
    </cfRule>
    <cfRule type="expression" dxfId="2296" priority="26480">
      <formula>$B2032="Solicitado"</formula>
    </cfRule>
    <cfRule type="expression" dxfId="2" priority="26495">
      <formula>$B2032="Confirmado"</formula>
    </cfRule>
    <cfRule type="expression" dxfId="2299" priority="26509">
      <formula>$B2032="Cargado"</formula>
    </cfRule>
    <cfRule type="expression" dxfId="2300" priority="26508">
      <formula>$B2032="Frontera"</formula>
    </cfRule>
    <cfRule type="expression" dxfId="2301" priority="26507">
      <formula>$B2032="Descargado"</formula>
    </cfRule>
    <cfRule type="expression" dxfId="2299" priority="26477">
      <formula>$B2032="Cargado"</formula>
    </cfRule>
    <cfRule type="expression" dxfId="2300" priority="26476">
      <formula>$B2032="Frontera"</formula>
    </cfRule>
    <cfRule type="expression" dxfId="2301" priority="26475">
      <formula>$B2032="Descargado"</formula>
    </cfRule>
    <cfRule type="expression" dxfId="2302" priority="26474">
      <formula>$B2032="Liberado"</formula>
    </cfRule>
    <cfRule type="expression" dxfId="2295" priority="26465">
      <formula>$B2032="Arribado"</formula>
    </cfRule>
  </conditionalFormatting>
  <conditionalFormatting sqref="L2035">
    <cfRule type="expression" dxfId="2301" priority="27219">
      <formula>$B2035="Descargado"</formula>
    </cfRule>
    <cfRule type="expression" dxfId="2302" priority="27186">
      <formula>$B2035="Liberado"</formula>
    </cfRule>
    <cfRule type="expression" dxfId="2" priority="27239">
      <formula>$B2035="Confirmado"</formula>
    </cfRule>
    <cfRule type="expression" dxfId="2298" priority="27238">
      <formula>$B2035="Cancelado"</formula>
    </cfRule>
    <cfRule type="expression" dxfId="2301" priority="27187">
      <formula>$B2035="Descargado"</formula>
    </cfRule>
    <cfRule type="expression" dxfId="2300" priority="27188">
      <formula>$B2035="Frontera"</formula>
    </cfRule>
    <cfRule type="expression" dxfId="2299" priority="27189">
      <formula>$B2035="Cargado"</formula>
    </cfRule>
    <cfRule type="expression" dxfId="2296" priority="27240">
      <formula>$B2035="Solicitado"</formula>
    </cfRule>
    <cfRule type="expression" dxfId="2295" priority="27241">
      <formula>$B2035="Arribado"</formula>
    </cfRule>
    <cfRule type="expression" dxfId="2299" priority="27237">
      <formula>$B2035="Cargado"</formula>
    </cfRule>
    <cfRule type="expression" dxfId="2300" priority="27236">
      <formula>$B2035="Frontera"</formula>
    </cfRule>
    <cfRule type="expression" dxfId="2301" priority="27235">
      <formula>$B2035="Descargado"</formula>
    </cfRule>
    <cfRule type="expression" dxfId="2302" priority="27234">
      <formula>$B2035="Liberado"</formula>
    </cfRule>
    <cfRule type="expression" dxfId="2296" priority="27224">
      <formula>$B2035="Solicitado"</formula>
    </cfRule>
    <cfRule type="expression" dxfId="2298" priority="27222">
      <formula>$B2035="Cancelado"</formula>
    </cfRule>
    <cfRule type="expression" dxfId="2299" priority="27221">
      <formula>$B2035="Cargado"</formula>
    </cfRule>
    <cfRule type="expression" dxfId="2300" priority="27220">
      <formula>$B2035="Frontera"</formula>
    </cfRule>
    <cfRule type="expression" dxfId="2295" priority="27225">
      <formula>$B2035="Arribado"</formula>
    </cfRule>
    <cfRule type="expression" dxfId="2302" priority="27218">
      <formula>$B2035="Liberado"</formula>
    </cfRule>
    <cfRule type="expression" dxfId="2295" priority="27209">
      <formula>$B2035="Arribado"</formula>
    </cfRule>
    <cfRule type="expression" dxfId="2296" priority="27208">
      <formula>$B2035="Solicitado"</formula>
    </cfRule>
    <cfRule type="expression" dxfId="2298" priority="27206">
      <formula>$B2035="Cancelado"</formula>
    </cfRule>
    <cfRule type="expression" dxfId="2" priority="27223">
      <formula>$B2035="Confirmado"</formula>
    </cfRule>
    <cfRule type="expression" dxfId="2299" priority="27205">
      <formula>$B2035="Cargado"</formula>
    </cfRule>
    <cfRule type="expression" dxfId="2" priority="27207">
      <formula>$B2035="Confirmado"</formula>
    </cfRule>
    <cfRule type="expression" dxfId="2300" priority="27204">
      <formula>$B2035="Frontera"</formula>
    </cfRule>
    <cfRule type="expression" dxfId="2301" priority="27203">
      <formula>$B2035="Descargado"</formula>
    </cfRule>
    <cfRule type="expression" dxfId="2302" priority="27202">
      <formula>$B2035="Liberado"</formula>
    </cfRule>
    <cfRule type="expression" dxfId="2295" priority="27193">
      <formula>$B2035="Arribado"</formula>
    </cfRule>
    <cfRule type="expression" dxfId="2296" priority="27192">
      <formula>$B2035="Solicitado"</formula>
    </cfRule>
    <cfRule type="expression" dxfId="2" priority="27191">
      <formula>$B2035="Confirmado"</formula>
    </cfRule>
    <cfRule type="expression" dxfId="2298" priority="27190">
      <formula>$B2035="Cancelado"</formula>
    </cfRule>
  </conditionalFormatting>
  <conditionalFormatting sqref="L2036">
    <cfRule type="expression" dxfId="2298" priority="27102">
      <formula>$B2036="Cancelado"</formula>
    </cfRule>
    <cfRule type="expression" dxfId="2299" priority="27101">
      <formula>$B2036="Cargado"</formula>
    </cfRule>
    <cfRule type="expression" dxfId="2295" priority="27105">
      <formula>$B2036="Arribado"</formula>
    </cfRule>
    <cfRule type="expression" dxfId="2" priority="27135">
      <formula>$B2036="Confirmado"</formula>
    </cfRule>
    <cfRule type="expression" dxfId="2300" priority="27132">
      <formula>$B2036="Frontera"</formula>
    </cfRule>
    <cfRule type="expression" dxfId="2296" priority="27136">
      <formula>$B2036="Solicitado"</formula>
    </cfRule>
    <cfRule type="expression" dxfId="2302" priority="27130">
      <formula>$B2036="Liberado"</formula>
    </cfRule>
    <cfRule type="expression" dxfId="2295" priority="27137">
      <formula>$B2036="Arribado"</formula>
    </cfRule>
    <cfRule type="expression" dxfId="2295" priority="27121">
      <formula>$B2036="Arribado"</formula>
    </cfRule>
    <cfRule type="expression" dxfId="2296" priority="27120">
      <formula>$B2036="Solicitado"</formula>
    </cfRule>
    <cfRule type="expression" dxfId="2" priority="27119">
      <formula>$B2036="Confirmado"</formula>
    </cfRule>
    <cfRule type="expression" dxfId="2301" priority="27131">
      <formula>$B2036="Descargado"</formula>
    </cfRule>
    <cfRule type="expression" dxfId="2296" priority="27104">
      <formula>$B2036="Solicitado"</formula>
    </cfRule>
    <cfRule type="expression" dxfId="2" priority="27103">
      <formula>$B2036="Confirmado"</formula>
    </cfRule>
    <cfRule type="expression" dxfId="2298" priority="27118">
      <formula>$B2036="Cancelado"</formula>
    </cfRule>
    <cfRule type="expression" dxfId="2300" priority="27100">
      <formula>$B2036="Frontera"</formula>
    </cfRule>
    <cfRule type="expression" dxfId="2301" priority="27099">
      <formula>$B2036="Descargado"</formula>
    </cfRule>
    <cfRule type="expression" dxfId="2302" priority="27098">
      <formula>$B2036="Liberado"</formula>
    </cfRule>
    <cfRule type="expression" dxfId="2295" priority="27089">
      <formula>$B2036="Arribado"</formula>
    </cfRule>
    <cfRule type="expression" dxfId="2296" priority="27088">
      <formula>$B2036="Solicitado"</formula>
    </cfRule>
    <cfRule type="expression" dxfId="2" priority="27087">
      <formula>$B2036="Confirmado"</formula>
    </cfRule>
    <cfRule type="expression" dxfId="2298" priority="27134">
      <formula>$B2036="Cancelado"</formula>
    </cfRule>
    <cfRule type="expression" dxfId="2298" priority="27086">
      <formula>$B2036="Cancelado"</formula>
    </cfRule>
    <cfRule type="expression" dxfId="2299" priority="27085">
      <formula>$B2036="Cargado"</formula>
    </cfRule>
    <cfRule type="expression" dxfId="2300" priority="27116">
      <formula>$B2036="Frontera"</formula>
    </cfRule>
    <cfRule type="expression" dxfId="2301" priority="27115">
      <formula>$B2036="Descargado"</formula>
    </cfRule>
    <cfRule type="expression" dxfId="2300" priority="27084">
      <formula>$B2036="Frontera"</formula>
    </cfRule>
    <cfRule type="expression" dxfId="2301" priority="27083">
      <formula>$B2036="Descargado"</formula>
    </cfRule>
    <cfRule type="expression" dxfId="2302" priority="27114">
      <formula>$B2036="Liberado"</formula>
    </cfRule>
    <cfRule type="expression" dxfId="2299" priority="27117">
      <formula>$B2036="Cargado"</formula>
    </cfRule>
    <cfRule type="expression" dxfId="2302" priority="27082">
      <formula>$B2036="Liberado"</formula>
    </cfRule>
    <cfRule type="expression" dxfId="2299" priority="27133">
      <formula>$B2036="Cargado"</formula>
    </cfRule>
  </conditionalFormatting>
  <conditionalFormatting sqref="L2048 L2050">
    <cfRule type="expression" dxfId="2300" priority="26316">
      <formula>$B2048="Frontera"</formula>
    </cfRule>
    <cfRule type="expression" dxfId="2301" priority="26315">
      <formula>$B2048="Descargado"</formula>
    </cfRule>
    <cfRule type="expression" dxfId="2299" priority="26325">
      <formula>$B2048="Cargado"</formula>
    </cfRule>
    <cfRule type="expression" dxfId="2295" priority="26337">
      <formula>$B2048="Arribado"</formula>
    </cfRule>
    <cfRule type="expression" dxfId="2298" priority="26326">
      <formula>$B2048="Cancelado"</formula>
    </cfRule>
    <cfRule type="expression" dxfId="2" priority="26327">
      <formula>$B2048="Confirmado"</formula>
    </cfRule>
    <cfRule type="expression" dxfId="2296" priority="26328">
      <formula>$B2048="Solicitado"</formula>
    </cfRule>
    <cfRule type="expression" dxfId="2295" priority="26329">
      <formula>$B2048="Arribado"</formula>
    </cfRule>
    <cfRule type="expression" dxfId="2302" priority="26338">
      <formula>$B2048="Liberado"</formula>
    </cfRule>
    <cfRule type="expression" dxfId="2301" priority="26331">
      <formula>$B2048="Descargado"</formula>
    </cfRule>
    <cfRule type="expression" dxfId="2300" priority="26332">
      <formula>$B2048="Frontera"</formula>
    </cfRule>
    <cfRule type="expression" dxfId="2302" priority="26330">
      <formula>$B2048="Liberado"</formula>
    </cfRule>
    <cfRule type="expression" dxfId="2299" priority="26333">
      <formula>$B2048="Cargado"</formula>
    </cfRule>
    <cfRule type="expression" dxfId="2298" priority="26334">
      <formula>$B2048="Cancelado"</formula>
    </cfRule>
    <cfRule type="expression" dxfId="2" priority="26335">
      <formula>$B2048="Confirmado"</formula>
    </cfRule>
    <cfRule type="expression" dxfId="2296" priority="26336">
      <formula>$B2048="Solicitado"</formula>
    </cfRule>
    <cfRule type="expression" dxfId="2301" priority="26339">
      <formula>$B2048="Descargado"</formula>
    </cfRule>
    <cfRule type="expression" dxfId="2295" priority="26345">
      <formula>$B2048="Arribado"</formula>
    </cfRule>
    <cfRule type="expression" dxfId="2296" priority="26344">
      <formula>$B2048="Solicitado"</formula>
    </cfRule>
    <cfRule type="expression" dxfId="2" priority="26343">
      <formula>$B2048="Confirmado"</formula>
    </cfRule>
    <cfRule type="expression" dxfId="2298" priority="26342">
      <formula>$B2048="Cancelado"</formula>
    </cfRule>
    <cfRule type="expression" dxfId="2299" priority="26341">
      <formula>$B2048="Cargado"</formula>
    </cfRule>
    <cfRule type="expression" dxfId="2" priority="26319">
      <formula>$B2048="Confirmado"</formula>
    </cfRule>
    <cfRule type="expression" dxfId="2296" priority="26320">
      <formula>$B2048="Solicitado"</formula>
    </cfRule>
    <cfRule type="expression" dxfId="2295" priority="26321">
      <formula>$B2048="Arribado"</formula>
    </cfRule>
    <cfRule type="expression" dxfId="2302" priority="26322">
      <formula>$B2048="Liberado"</formula>
    </cfRule>
    <cfRule type="expression" dxfId="2301" priority="26323">
      <formula>$B2048="Descargado"</formula>
    </cfRule>
    <cfRule type="expression" dxfId="2300" priority="26324">
      <formula>$B2048="Frontera"</formula>
    </cfRule>
    <cfRule type="expression" dxfId="2300" priority="26340">
      <formula>$B2048="Frontera"</formula>
    </cfRule>
    <cfRule type="expression" dxfId="2299" priority="26317">
      <formula>$B2048="Cargado"</formula>
    </cfRule>
    <cfRule type="expression" dxfId="2302" priority="26314">
      <formula>$B2048="Liberado"</formula>
    </cfRule>
    <cfRule type="expression" dxfId="2298" priority="26318">
      <formula>$B2048="Cancelado"</formula>
    </cfRule>
  </conditionalFormatting>
  <conditionalFormatting sqref="L2049">
    <cfRule type="expression" dxfId="2299" priority="26229">
      <formula>$B2049="Cargado"</formula>
    </cfRule>
    <cfRule type="expression" dxfId="2295" priority="26241">
      <formula>$B2049="Arribado"</formula>
    </cfRule>
    <cfRule type="expression" dxfId="2296" priority="26240">
      <formula>$B2049="Solicitado"</formula>
    </cfRule>
    <cfRule type="expression" dxfId="2" priority="26239">
      <formula>$B2049="Confirmado"</formula>
    </cfRule>
    <cfRule type="expression" dxfId="2298" priority="26238">
      <formula>$B2049="Cancelado"</formula>
    </cfRule>
    <cfRule type="expression" dxfId="2299" priority="26237">
      <formula>$B2049="Cargado"</formula>
    </cfRule>
    <cfRule type="expression" dxfId="2300" priority="26236">
      <formula>$B2049="Frontera"</formula>
    </cfRule>
    <cfRule type="expression" dxfId="2301" priority="26235">
      <formula>$B2049="Descargado"</formula>
    </cfRule>
    <cfRule type="expression" dxfId="2302" priority="26234">
      <formula>$B2049="Liberado"</formula>
    </cfRule>
    <cfRule type="expression" dxfId="2295" priority="26233">
      <formula>$B2049="Arribado"</formula>
    </cfRule>
    <cfRule type="expression" dxfId="2296" priority="26232">
      <formula>$B2049="Solicitado"</formula>
    </cfRule>
    <cfRule type="expression" dxfId="2" priority="26231">
      <formula>$B2049="Confirmado"</formula>
    </cfRule>
    <cfRule type="expression" dxfId="2298" priority="26230">
      <formula>$B2049="Cancelado"</formula>
    </cfRule>
    <cfRule type="expression" dxfId="2300" priority="26228">
      <formula>$B2049="Frontera"</formula>
    </cfRule>
    <cfRule type="expression" dxfId="2301" priority="26227">
      <formula>$B2049="Descargado"</formula>
    </cfRule>
    <cfRule type="expression" dxfId="2302" priority="26226">
      <formula>$B2049="Liberado"</formula>
    </cfRule>
    <cfRule type="expression" dxfId="2295" priority="26225">
      <formula>$B2049="Arribado"</formula>
    </cfRule>
    <cfRule type="expression" dxfId="2296" priority="26224">
      <formula>$B2049="Solicitado"</formula>
    </cfRule>
    <cfRule type="expression" dxfId="2" priority="26223">
      <formula>$B2049="Confirmado"</formula>
    </cfRule>
    <cfRule type="expression" dxfId="2298" priority="26222">
      <formula>$B2049="Cancelado"</formula>
    </cfRule>
    <cfRule type="expression" dxfId="2299" priority="26221">
      <formula>$B2049="Cargado"</formula>
    </cfRule>
    <cfRule type="expression" dxfId="2300" priority="26220">
      <formula>$B2049="Frontera"</formula>
    </cfRule>
    <cfRule type="expression" dxfId="2301" priority="26219">
      <formula>$B2049="Descargado"</formula>
    </cfRule>
    <cfRule type="expression" dxfId="2302" priority="26218">
      <formula>$B2049="Liberado"</formula>
    </cfRule>
    <cfRule type="expression" dxfId="2295" priority="26217">
      <formula>$B2049="Arribado"</formula>
    </cfRule>
    <cfRule type="expression" dxfId="2296" priority="26216">
      <formula>$B2049="Solicitado"</formula>
    </cfRule>
    <cfRule type="expression" dxfId="2" priority="26215">
      <formula>$B2049="Confirmado"</formula>
    </cfRule>
    <cfRule type="expression" dxfId="2298" priority="26214">
      <formula>$B2049="Cancelado"</formula>
    </cfRule>
    <cfRule type="expression" dxfId="2299" priority="26213">
      <formula>$B2049="Cargado"</formula>
    </cfRule>
    <cfRule type="expression" dxfId="2300" priority="26212">
      <formula>$B2049="Frontera"</formula>
    </cfRule>
    <cfRule type="expression" dxfId="2301" priority="26211">
      <formula>$B2049="Descargado"</formula>
    </cfRule>
    <cfRule type="expression" dxfId="2302" priority="26210">
      <formula>$B2049="Liberado"</formula>
    </cfRule>
  </conditionalFormatting>
  <conditionalFormatting sqref="L2051:L2052 L3320">
    <cfRule type="expression" dxfId="2295" priority="26897">
      <formula>$B2051="Arribado"</formula>
    </cfRule>
    <cfRule type="expression" dxfId="2302" priority="26906">
      <formula>$B2051="Liberado"</formula>
    </cfRule>
    <cfRule type="expression" dxfId="2301" priority="26907">
      <formula>$B2051="Descargado"</formula>
    </cfRule>
    <cfRule type="expression" dxfId="2300" priority="26908">
      <formula>$B2051="Frontera"</formula>
    </cfRule>
    <cfRule type="expression" dxfId="2299" priority="26909">
      <formula>$B2051="Cargado"</formula>
    </cfRule>
    <cfRule type="expression" dxfId="2298" priority="26910">
      <formula>$B2051="Cancelado"</formula>
    </cfRule>
    <cfRule type="expression" dxfId="2" priority="26911">
      <formula>$B2051="Confirmado"</formula>
    </cfRule>
    <cfRule type="expression" dxfId="2296" priority="26912">
      <formula>$B2051="Solicitado"</formula>
    </cfRule>
    <cfRule type="expression" dxfId="2296" priority="26896">
      <formula>$B2051="Solicitado"</formula>
    </cfRule>
    <cfRule type="expression" dxfId="2295" priority="26881">
      <formula>$B2051="Arribado"</formula>
    </cfRule>
    <cfRule type="expression" dxfId="2295" priority="26929">
      <formula>$B2051="Arribado"</formula>
    </cfRule>
    <cfRule type="expression" dxfId="2" priority="26927">
      <formula>$B2051="Confirmado"</formula>
    </cfRule>
    <cfRule type="expression" dxfId="2299" priority="26925">
      <formula>$B2051="Cargado"</formula>
    </cfRule>
    <cfRule type="expression" dxfId="2298" priority="26926">
      <formula>$B2051="Cancelado"</formula>
    </cfRule>
    <cfRule type="expression" dxfId="2296" priority="26880">
      <formula>$B2051="Solicitado"</formula>
    </cfRule>
    <cfRule type="expression" dxfId="2296" priority="26928">
      <formula>$B2051="Solicitado"</formula>
    </cfRule>
    <cfRule type="expression" dxfId="2302" priority="26874">
      <formula>$B2051="Liberado"</formula>
    </cfRule>
    <cfRule type="expression" dxfId="2300" priority="26924">
      <formula>$B2051="Frontera"</formula>
    </cfRule>
    <cfRule type="expression" dxfId="2301" priority="26923">
      <formula>$B2051="Descargado"</formula>
    </cfRule>
    <cfRule type="expression" dxfId="2301" priority="26875">
      <formula>$B2051="Descargado"</formula>
    </cfRule>
    <cfRule type="expression" dxfId="2300" priority="26876">
      <formula>$B2051="Frontera"</formula>
    </cfRule>
    <cfRule type="expression" dxfId="2" priority="26879">
      <formula>$B2051="Confirmado"</formula>
    </cfRule>
    <cfRule type="expression" dxfId="2298" priority="26878">
      <formula>$B2051="Cancelado"</formula>
    </cfRule>
    <cfRule type="expression" dxfId="2302" priority="26922">
      <formula>$B2051="Liberado"</formula>
    </cfRule>
    <cfRule type="expression" dxfId="2295" priority="26913">
      <formula>$B2051="Arribado"</formula>
    </cfRule>
    <cfRule type="expression" dxfId="2302" priority="26890">
      <formula>$B2051="Liberado"</formula>
    </cfRule>
    <cfRule type="expression" dxfId="2301" priority="26891">
      <formula>$B2051="Descargado"</formula>
    </cfRule>
    <cfRule type="expression" dxfId="2299" priority="26877">
      <formula>$B2051="Cargado"</formula>
    </cfRule>
    <cfRule type="expression" dxfId="2300" priority="26892">
      <formula>$B2051="Frontera"</formula>
    </cfRule>
    <cfRule type="expression" dxfId="2299" priority="26893">
      <formula>$B2051="Cargado"</formula>
    </cfRule>
    <cfRule type="expression" dxfId="2298" priority="26894">
      <formula>$B2051="Cancelado"</formula>
    </cfRule>
    <cfRule type="expression" dxfId="2" priority="26895">
      <formula>$B2051="Confirmado"</formula>
    </cfRule>
  </conditionalFormatting>
  <conditionalFormatting sqref="L2053">
    <cfRule type="expression" dxfId="2298" priority="25902">
      <formula>$B2053="Cancelado"</formula>
    </cfRule>
    <cfRule type="expression" dxfId="2" priority="25919">
      <formula>$B2053="Confirmado"</formula>
    </cfRule>
    <cfRule type="expression" dxfId="2298" priority="25918">
      <formula>$B2053="Cancelado"</formula>
    </cfRule>
    <cfRule type="expression" dxfId="2299" priority="25917">
      <formula>$B2053="Cargado"</formula>
    </cfRule>
    <cfRule type="expression" dxfId="2299" priority="25901">
      <formula>$B2053="Cargado"</formula>
    </cfRule>
    <cfRule type="expression" dxfId="2300" priority="25900">
      <formula>$B2053="Frontera"</formula>
    </cfRule>
    <cfRule type="expression" dxfId="2298" priority="25910">
      <formula>$B2053="Cancelado"</formula>
    </cfRule>
    <cfRule type="expression" dxfId="2301" priority="25907">
      <formula>$B2053="Descargado"</formula>
    </cfRule>
    <cfRule type="expression" dxfId="2300" priority="25916">
      <formula>$B2053="Frontera"</formula>
    </cfRule>
    <cfRule type="expression" dxfId="2301" priority="25915">
      <formula>$B2053="Descargado"</formula>
    </cfRule>
    <cfRule type="expression" dxfId="2299" priority="25909">
      <formula>$B2053="Cargado"</formula>
    </cfRule>
    <cfRule type="expression" dxfId="2300" priority="25908">
      <formula>$B2053="Frontera"</formula>
    </cfRule>
    <cfRule type="expression" dxfId="2302" priority="25914">
      <formula>$B2053="Liberado"</formula>
    </cfRule>
    <cfRule type="expression" dxfId="2301" priority="25899">
      <formula>$B2053="Descargado"</formula>
    </cfRule>
    <cfRule type="expression" dxfId="2302" priority="25898">
      <formula>$B2053="Liberado"</formula>
    </cfRule>
    <cfRule type="expression" dxfId="2298" priority="25926">
      <formula>$B2053="Cancelado"</formula>
    </cfRule>
    <cfRule type="expression" dxfId="2" priority="25927">
      <formula>$B2053="Confirmado"</formula>
    </cfRule>
    <cfRule type="expression" dxfId="2295" priority="25913">
      <formula>$B2053="Arribado"</formula>
    </cfRule>
    <cfRule type="expression" dxfId="2296" priority="25912">
      <formula>$B2053="Solicitado"</formula>
    </cfRule>
    <cfRule type="expression" dxfId="2299" priority="25925">
      <formula>$B2053="Cargado"</formula>
    </cfRule>
    <cfRule type="expression" dxfId="2296" priority="25928">
      <formula>$B2053="Solicitado"</formula>
    </cfRule>
    <cfRule type="expression" dxfId="2295" priority="25929">
      <formula>$B2053="Arribado"</formula>
    </cfRule>
    <cfRule type="expression" dxfId="2302" priority="25906">
      <formula>$B2053="Liberado"</formula>
    </cfRule>
    <cfRule type="expression" dxfId="2296" priority="25920">
      <formula>$B2053="Solicitado"</formula>
    </cfRule>
    <cfRule type="expression" dxfId="2296" priority="25904">
      <formula>$B2053="Solicitado"</formula>
    </cfRule>
    <cfRule type="expression" dxfId="2300" priority="25924">
      <formula>$B2053="Frontera"</formula>
    </cfRule>
    <cfRule type="expression" dxfId="2" priority="25903">
      <formula>$B2053="Confirmado"</formula>
    </cfRule>
    <cfRule type="expression" dxfId="2301" priority="25923">
      <formula>$B2053="Descargado"</formula>
    </cfRule>
    <cfRule type="expression" dxfId="2" priority="25911">
      <formula>$B2053="Confirmado"</formula>
    </cfRule>
    <cfRule type="expression" dxfId="2302" priority="25922">
      <formula>$B2053="Liberado"</formula>
    </cfRule>
    <cfRule type="expression" dxfId="2295" priority="25921">
      <formula>$B2053="Arribado"</formula>
    </cfRule>
    <cfRule type="expression" dxfId="2295" priority="25905">
      <formula>$B2053="Arribado"</formula>
    </cfRule>
  </conditionalFormatting>
  <conditionalFormatting sqref="L2054">
    <cfRule type="expression" dxfId="2300" priority="26108">
      <formula>$B2054="Frontera"</formula>
    </cfRule>
    <cfRule type="expression" dxfId="2296" priority="26128">
      <formula>$B2054="Solicitado"</formula>
    </cfRule>
    <cfRule type="expression" dxfId="2295" priority="26129">
      <formula>$B2054="Arribado"</formula>
    </cfRule>
    <cfRule type="expression" dxfId="2300" priority="26116">
      <formula>$B2054="Frontera"</formula>
    </cfRule>
    <cfRule type="expression" dxfId="2301" priority="26115">
      <formula>$B2054="Descargado"</formula>
    </cfRule>
    <cfRule type="expression" dxfId="2302" priority="26114">
      <formula>$B2054="Liberado"</formula>
    </cfRule>
    <cfRule type="expression" dxfId="2295" priority="26113">
      <formula>$B2054="Arribado"</formula>
    </cfRule>
    <cfRule type="expression" dxfId="2296" priority="26112">
      <formula>$B2054="Solicitado"</formula>
    </cfRule>
    <cfRule type="expression" dxfId="2" priority="26111">
      <formula>$B2054="Confirmado"</formula>
    </cfRule>
    <cfRule type="expression" dxfId="2298" priority="26110">
      <formula>$B2054="Cancelado"</formula>
    </cfRule>
    <cfRule type="expression" dxfId="2296" priority="26136">
      <formula>$B2054="Solicitado"</formula>
    </cfRule>
    <cfRule type="expression" dxfId="2299" priority="26109">
      <formula>$B2054="Cargado"</formula>
    </cfRule>
    <cfRule type="expression" dxfId="2301" priority="26107">
      <formula>$B2054="Descargado"</formula>
    </cfRule>
    <cfRule type="expression" dxfId="2302" priority="26106">
      <formula>$B2054="Liberado"</formula>
    </cfRule>
    <cfRule type="expression" dxfId="2302" priority="26130">
      <formula>$B2054="Liberado"</formula>
    </cfRule>
    <cfRule type="expression" dxfId="2301" priority="26131">
      <formula>$B2054="Descargado"</formula>
    </cfRule>
    <cfRule type="expression" dxfId="2300" priority="26132">
      <formula>$B2054="Frontera"</formula>
    </cfRule>
    <cfRule type="expression" dxfId="2299" priority="26133">
      <formula>$B2054="Cargado"</formula>
    </cfRule>
    <cfRule type="expression" dxfId="2298" priority="26134">
      <formula>$B2054="Cancelado"</formula>
    </cfRule>
    <cfRule type="expression" dxfId="2" priority="26135">
      <formula>$B2054="Confirmado"</formula>
    </cfRule>
    <cfRule type="expression" dxfId="2" priority="26127">
      <formula>$B2054="Confirmado"</formula>
    </cfRule>
    <cfRule type="expression" dxfId="2295" priority="26137">
      <formula>$B2054="Arribado"</formula>
    </cfRule>
    <cfRule type="expression" dxfId="2300" priority="26124">
      <formula>$B2054="Frontera"</formula>
    </cfRule>
    <cfRule type="expression" dxfId="2301" priority="26123">
      <formula>$B2054="Descargado"</formula>
    </cfRule>
    <cfRule type="expression" dxfId="2302" priority="26122">
      <formula>$B2054="Liberado"</formula>
    </cfRule>
    <cfRule type="expression" dxfId="2295" priority="26121">
      <formula>$B2054="Arribado"</formula>
    </cfRule>
    <cfRule type="expression" dxfId="2296" priority="26120">
      <formula>$B2054="Solicitado"</formula>
    </cfRule>
    <cfRule type="expression" dxfId="2" priority="26119">
      <formula>$B2054="Confirmado"</formula>
    </cfRule>
    <cfRule type="expression" dxfId="2298" priority="26118">
      <formula>$B2054="Cancelado"</formula>
    </cfRule>
    <cfRule type="expression" dxfId="2299" priority="26117">
      <formula>$B2054="Cargado"</formula>
    </cfRule>
    <cfRule type="expression" dxfId="2299" priority="26125">
      <formula>$B2054="Cargado"</formula>
    </cfRule>
    <cfRule type="expression" dxfId="2298" priority="26126">
      <formula>$B2054="Cancelado"</formula>
    </cfRule>
  </conditionalFormatting>
  <conditionalFormatting sqref="L2055:L2066 L2077 L2118:L2119 L2122:L2131 L2152:L2165 L2168 L2173:L2189">
    <cfRule type="expression" dxfId="2296" priority="26024">
      <formula>$B2055="Solicitado"</formula>
    </cfRule>
    <cfRule type="expression" dxfId="2" priority="26023">
      <formula>$B2055="Confirmado"</formula>
    </cfRule>
    <cfRule type="expression" dxfId="2" priority="26031">
      <formula>$B2055="Confirmado"</formula>
    </cfRule>
    <cfRule type="expression" dxfId="2296" priority="26032">
      <formula>$B2055="Solicitado"</formula>
    </cfRule>
    <cfRule type="expression" dxfId="2295" priority="26033">
      <formula>$B2055="Arribado"</formula>
    </cfRule>
    <cfRule type="expression" dxfId="2301" priority="26003">
      <formula>$B2055="Descargado"</formula>
    </cfRule>
    <cfRule type="expression" dxfId="2298" priority="26006">
      <formula>$B2055="Cancelado"</formula>
    </cfRule>
    <cfRule type="expression" dxfId="2302" priority="26002">
      <formula>$B2055="Liberado"</formula>
    </cfRule>
    <cfRule type="expression" dxfId="2295" priority="26025">
      <formula>$B2055="Arribado"</formula>
    </cfRule>
    <cfRule type="expression" dxfId="2302" priority="26026">
      <formula>$B2055="Liberado"</formula>
    </cfRule>
    <cfRule type="expression" dxfId="2298" priority="26022">
      <formula>$B2055="Cancelado"</formula>
    </cfRule>
    <cfRule type="expression" dxfId="2299" priority="26021">
      <formula>$B2055="Cargado"</formula>
    </cfRule>
    <cfRule type="expression" dxfId="2300" priority="26020">
      <formula>$B2055="Frontera"</formula>
    </cfRule>
    <cfRule type="expression" dxfId="2301" priority="26019">
      <formula>$B2055="Descargado"</formula>
    </cfRule>
    <cfRule type="expression" dxfId="2302" priority="26018">
      <formula>$B2055="Liberado"</formula>
    </cfRule>
    <cfRule type="expression" dxfId="2295" priority="26017">
      <formula>$B2055="Arribado"</formula>
    </cfRule>
    <cfRule type="expression" dxfId="2296" priority="26016">
      <formula>$B2055="Solicitado"</formula>
    </cfRule>
    <cfRule type="expression" dxfId="2" priority="26015">
      <formula>$B2055="Confirmado"</formula>
    </cfRule>
    <cfRule type="expression" dxfId="2298" priority="26014">
      <formula>$B2055="Cancelado"</formula>
    </cfRule>
    <cfRule type="expression" dxfId="2300" priority="26004">
      <formula>$B2055="Frontera"</formula>
    </cfRule>
    <cfRule type="expression" dxfId="2299" priority="26013">
      <formula>$B2055="Cargado"</formula>
    </cfRule>
    <cfRule type="expression" dxfId="2300" priority="26012">
      <formula>$B2055="Frontera"</formula>
    </cfRule>
    <cfRule type="expression" dxfId="2301" priority="26011">
      <formula>$B2055="Descargado"</formula>
    </cfRule>
    <cfRule type="expression" dxfId="2295" priority="26009">
      <formula>$B2055="Arribado"</formula>
    </cfRule>
    <cfRule type="expression" dxfId="2302" priority="26010">
      <formula>$B2055="Liberado"</formula>
    </cfRule>
    <cfRule type="expression" dxfId="2296" priority="26008">
      <formula>$B2055="Solicitado"</formula>
    </cfRule>
    <cfRule type="expression" dxfId="2" priority="26007">
      <formula>$B2055="Confirmado"</formula>
    </cfRule>
    <cfRule type="expression" dxfId="2301" priority="26027">
      <formula>$B2055="Descargado"</formula>
    </cfRule>
    <cfRule type="expression" dxfId="2300" priority="26028">
      <formula>$B2055="Frontera"</formula>
    </cfRule>
    <cfRule type="expression" dxfId="2299" priority="26029">
      <formula>$B2055="Cargado"</formula>
    </cfRule>
    <cfRule type="expression" dxfId="2298" priority="26030">
      <formula>$B2055="Cancelado"</formula>
    </cfRule>
    <cfRule type="expression" dxfId="2299" priority="26005">
      <formula>$B2055="Cargado"</formula>
    </cfRule>
  </conditionalFormatting>
  <conditionalFormatting sqref="L2067">
    <cfRule type="expression" dxfId="2299" priority="25797">
      <formula>$B2067="Cargado"</formula>
    </cfRule>
    <cfRule type="expression" dxfId="2298" priority="25798">
      <formula>$B2067="Cancelado"</formula>
    </cfRule>
    <cfRule type="expression" dxfId="2" priority="25799">
      <formula>$B2067="Confirmado"</formula>
    </cfRule>
    <cfRule type="expression" dxfId="2296" priority="25800">
      <formula>$B2067="Solicitado"</formula>
    </cfRule>
    <cfRule type="expression" dxfId="2295" priority="25801">
      <formula>$B2067="Arribado"</formula>
    </cfRule>
    <cfRule type="expression" dxfId="2302" priority="25802">
      <formula>$B2067="Liberado"</formula>
    </cfRule>
    <cfRule type="expression" dxfId="2299" priority="25813">
      <formula>$B2067="Cargado"</formula>
    </cfRule>
    <cfRule type="expression" dxfId="2302" priority="25810">
      <formula>$B2067="Liberado"</formula>
    </cfRule>
    <cfRule type="expression" dxfId="2296" priority="25808">
      <formula>$B2067="Solicitado"</formula>
    </cfRule>
    <cfRule type="expression" dxfId="2300" priority="25820">
      <formula>$B2067="Frontera"</formula>
    </cfRule>
    <cfRule type="expression" dxfId="2301" priority="25819">
      <formula>$B2067="Descargado"</formula>
    </cfRule>
    <cfRule type="expression" dxfId="2302" priority="25818">
      <formula>$B2067="Liberado"</formula>
    </cfRule>
    <cfRule type="expression" dxfId="2" priority="25807">
      <formula>$B2067="Confirmado"</formula>
    </cfRule>
    <cfRule type="expression" dxfId="2295" priority="25817">
      <formula>$B2067="Arribado"</formula>
    </cfRule>
    <cfRule type="expression" dxfId="2299" priority="25821">
      <formula>$B2067="Cargado"</formula>
    </cfRule>
    <cfRule type="expression" dxfId="2298" priority="25806">
      <formula>$B2067="Cancelado"</formula>
    </cfRule>
    <cfRule type="expression" dxfId="2295" priority="25809">
      <formula>$B2067="Arribado"</formula>
    </cfRule>
    <cfRule type="expression" dxfId="2" priority="25823">
      <formula>$B2067="Confirmado"</formula>
    </cfRule>
    <cfRule type="expression" dxfId="2299" priority="25805">
      <formula>$B2067="Cargado"</formula>
    </cfRule>
    <cfRule type="expression" dxfId="2300" priority="25804">
      <formula>$B2067="Frontera"</formula>
    </cfRule>
    <cfRule type="expression" dxfId="2301" priority="25803">
      <formula>$B2067="Descargado"</formula>
    </cfRule>
    <cfRule type="expression" dxfId="2298" priority="25822">
      <formula>$B2067="Cancelado"</formula>
    </cfRule>
    <cfRule type="expression" dxfId="2296" priority="25824">
      <formula>$B2067="Solicitado"</formula>
    </cfRule>
    <cfRule type="expression" dxfId="2295" priority="25825">
      <formula>$B2067="Arribado"</formula>
    </cfRule>
    <cfRule type="expression" dxfId="2296" priority="25816">
      <formula>$B2067="Solicitado"</formula>
    </cfRule>
    <cfRule type="expression" dxfId="2" priority="25815">
      <formula>$B2067="Confirmado"</formula>
    </cfRule>
    <cfRule type="expression" dxfId="2298" priority="25814">
      <formula>$B2067="Cancelado"</formula>
    </cfRule>
    <cfRule type="expression" dxfId="2300" priority="25812">
      <formula>$B2067="Frontera"</formula>
    </cfRule>
    <cfRule type="expression" dxfId="2302" priority="25794">
      <formula>$B2067="Liberado"</formula>
    </cfRule>
    <cfRule type="expression" dxfId="2301" priority="25795">
      <formula>$B2067="Descargado"</formula>
    </cfRule>
    <cfRule type="expression" dxfId="2300" priority="25796">
      <formula>$B2067="Frontera"</formula>
    </cfRule>
    <cfRule type="expression" dxfId="2301" priority="25811">
      <formula>$B2067="Descargado"</formula>
    </cfRule>
  </conditionalFormatting>
  <conditionalFormatting sqref="L2068:L2076">
    <cfRule type="expression" dxfId="2300" priority="25716">
      <formula>$B2068="Frontera"</formula>
    </cfRule>
    <cfRule type="expression" dxfId="2301" priority="25715">
      <formula>$B2068="Descargado"</formula>
    </cfRule>
    <cfRule type="expression" dxfId="2302" priority="25714">
      <formula>$B2068="Liberado"</formula>
    </cfRule>
    <cfRule type="expression" dxfId="2295" priority="25713">
      <formula>$B2068="Arribado"</formula>
    </cfRule>
    <cfRule type="expression" dxfId="2296" priority="25712">
      <formula>$B2068="Solicitado"</formula>
    </cfRule>
    <cfRule type="expression" dxfId="2" priority="25711">
      <formula>$B2068="Confirmado"</formula>
    </cfRule>
    <cfRule type="expression" dxfId="2301" priority="25699">
      <formula>$B2068="Descargado"</formula>
    </cfRule>
    <cfRule type="expression" dxfId="2299" priority="25701">
      <formula>$B2068="Cargado"</formula>
    </cfRule>
    <cfRule type="expression" dxfId="2296" priority="25704">
      <formula>$B2068="Solicitado"</formula>
    </cfRule>
    <cfRule type="expression" dxfId="2301" priority="25707">
      <formula>$B2068="Descargado"</formula>
    </cfRule>
    <cfRule type="expression" dxfId="2300" priority="25708">
      <formula>$B2068="Frontera"</formula>
    </cfRule>
    <cfRule type="expression" dxfId="2300" priority="25692">
      <formula>$B2068="Frontera"</formula>
    </cfRule>
    <cfRule type="expression" dxfId="2295" priority="25705">
      <formula>$B2068="Arribado"</formula>
    </cfRule>
    <cfRule type="expression" dxfId="2299" priority="25693">
      <formula>$B2068="Cargado"</formula>
    </cfRule>
    <cfRule type="expression" dxfId="2298" priority="25694">
      <formula>$B2068="Cancelado"</formula>
    </cfRule>
    <cfRule type="expression" dxfId="2" priority="25695">
      <formula>$B2068="Confirmado"</formula>
    </cfRule>
    <cfRule type="expression" dxfId="2296" priority="25696">
      <formula>$B2068="Solicitado"</formula>
    </cfRule>
    <cfRule type="expression" dxfId="2302" priority="25690">
      <formula>$B2068="Liberado"</formula>
    </cfRule>
    <cfRule type="expression" dxfId="2301" priority="25691">
      <formula>$B2068="Descargado"</formula>
    </cfRule>
    <cfRule type="expression" dxfId="2302" priority="25706">
      <formula>$B2068="Liberado"</formula>
    </cfRule>
    <cfRule type="expression" dxfId="2295" priority="25697">
      <formula>$B2068="Arribado"</formula>
    </cfRule>
    <cfRule type="expression" dxfId="2302" priority="25698">
      <formula>$B2068="Liberado"</formula>
    </cfRule>
    <cfRule type="expression" dxfId="2" priority="25703">
      <formula>$B2068="Confirmado"</formula>
    </cfRule>
    <cfRule type="expression" dxfId="2298" priority="25702">
      <formula>$B2068="Cancelado"</formula>
    </cfRule>
    <cfRule type="expression" dxfId="2295" priority="25721">
      <formula>$B2068="Arribado"</formula>
    </cfRule>
    <cfRule type="expression" dxfId="2296" priority="25720">
      <formula>$B2068="Solicitado"</formula>
    </cfRule>
    <cfRule type="expression" dxfId="2" priority="25719">
      <formula>$B2068="Confirmado"</formula>
    </cfRule>
    <cfRule type="expression" dxfId="2298" priority="25718">
      <formula>$B2068="Cancelado"</formula>
    </cfRule>
    <cfRule type="expression" dxfId="2299" priority="25717">
      <formula>$B2068="Cargado"</formula>
    </cfRule>
    <cfRule type="expression" dxfId="2299" priority="25709">
      <formula>$B2068="Cargado"</formula>
    </cfRule>
    <cfRule type="expression" dxfId="2298" priority="25710">
      <formula>$B2068="Cancelado"</formula>
    </cfRule>
    <cfRule type="expression" dxfId="2300" priority="25700">
      <formula>$B2068="Frontera"</formula>
    </cfRule>
  </conditionalFormatting>
  <conditionalFormatting sqref="L2078:L2081">
    <cfRule type="expression" dxfId="2295" priority="25593">
      <formula>$B2078="Arribado"</formula>
    </cfRule>
    <cfRule type="expression" dxfId="2302" priority="25594">
      <formula>$B2078="Liberado"</formula>
    </cfRule>
    <cfRule type="expression" dxfId="2301" priority="25595">
      <formula>$B2078="Descargado"</formula>
    </cfRule>
    <cfRule type="expression" dxfId="2300" priority="25596">
      <formula>$B2078="Frontera"</formula>
    </cfRule>
    <cfRule type="expression" dxfId="2299" priority="25597">
      <formula>$B2078="Cargado"</formula>
    </cfRule>
    <cfRule type="expression" dxfId="2298" priority="25598">
      <formula>$B2078="Cancelado"</formula>
    </cfRule>
    <cfRule type="expression" dxfId="2" priority="25599">
      <formula>$B2078="Confirmado"</formula>
    </cfRule>
    <cfRule type="expression" dxfId="2296" priority="25600">
      <formula>$B2078="Solicitado"</formula>
    </cfRule>
    <cfRule type="expression" dxfId="2295" priority="25601">
      <formula>$B2078="Arribado"</formula>
    </cfRule>
    <cfRule type="expression" dxfId="2302" priority="25602">
      <formula>$B2078="Liberado"</formula>
    </cfRule>
    <cfRule type="expression" dxfId="2301" priority="25603">
      <formula>$B2078="Descargado"</formula>
    </cfRule>
    <cfRule type="expression" dxfId="2300" priority="25604">
      <formula>$B2078="Frontera"</formula>
    </cfRule>
    <cfRule type="expression" dxfId="2299" priority="25605">
      <formula>$B2078="Cargado"</formula>
    </cfRule>
    <cfRule type="expression" dxfId="2298" priority="25606">
      <formula>$B2078="Cancelado"</formula>
    </cfRule>
    <cfRule type="expression" dxfId="2" priority="25607">
      <formula>$B2078="Confirmado"</formula>
    </cfRule>
    <cfRule type="expression" dxfId="2296" priority="25608">
      <formula>$B2078="Solicitado"</formula>
    </cfRule>
    <cfRule type="expression" dxfId="2295" priority="25609">
      <formula>$B2078="Arribado"</formula>
    </cfRule>
    <cfRule type="expression" dxfId="2302" priority="25610">
      <formula>$B2078="Liberado"</formula>
    </cfRule>
    <cfRule type="expression" dxfId="2301" priority="25611">
      <formula>$B2078="Descargado"</formula>
    </cfRule>
    <cfRule type="expression" dxfId="2300" priority="25612">
      <formula>$B2078="Frontera"</formula>
    </cfRule>
    <cfRule type="expression" dxfId="2299" priority="25613">
      <formula>$B2078="Cargado"</formula>
    </cfRule>
    <cfRule type="expression" dxfId="2" priority="25615">
      <formula>$B2078="Confirmado"</formula>
    </cfRule>
    <cfRule type="expression" dxfId="2296" priority="25616">
      <formula>$B2078="Solicitado"</formula>
    </cfRule>
    <cfRule type="expression" dxfId="2295" priority="25617">
      <formula>$B2078="Arribado"</formula>
    </cfRule>
    <cfRule type="expression" dxfId="2298" priority="25614">
      <formula>$B2078="Cancelado"</formula>
    </cfRule>
    <cfRule type="expression" dxfId="2302" priority="25586">
      <formula>$B2078="Liberado"</formula>
    </cfRule>
    <cfRule type="expression" dxfId="2301" priority="25587">
      <formula>$B2078="Descargado"</formula>
    </cfRule>
    <cfRule type="expression" dxfId="2300" priority="25588">
      <formula>$B2078="Frontera"</formula>
    </cfRule>
    <cfRule type="expression" dxfId="2299" priority="25589">
      <formula>$B2078="Cargado"</formula>
    </cfRule>
    <cfRule type="expression" dxfId="2298" priority="25590">
      <formula>$B2078="Cancelado"</formula>
    </cfRule>
    <cfRule type="expression" dxfId="2" priority="25591">
      <formula>$B2078="Confirmado"</formula>
    </cfRule>
    <cfRule type="expression" dxfId="2296" priority="25592">
      <formula>$B2078="Solicitado"</formula>
    </cfRule>
  </conditionalFormatting>
  <conditionalFormatting sqref="L2082">
    <cfRule type="expression" dxfId="2298" priority="25486">
      <formula>$B2082="Cancelado"</formula>
    </cfRule>
    <cfRule type="expression" dxfId="2302" priority="25482">
      <formula>$B2082="Liberado"</formula>
    </cfRule>
    <cfRule type="expression" dxfId="2299" priority="25509">
      <formula>$B2082="Cargado"</formula>
    </cfRule>
    <cfRule type="expression" dxfId="2" priority="25511">
      <formula>$B2082="Confirmado"</formula>
    </cfRule>
    <cfRule type="expression" dxfId="2296" priority="25512">
      <formula>$B2082="Solicitado"</formula>
    </cfRule>
    <cfRule type="expression" dxfId="2301" priority="25507">
      <formula>$B2082="Descargado"</formula>
    </cfRule>
    <cfRule type="expression" dxfId="2300" priority="25484">
      <formula>$B2082="Frontera"</formula>
    </cfRule>
    <cfRule type="expression" dxfId="2299" priority="25485">
      <formula>$B2082="Cargado"</formula>
    </cfRule>
    <cfRule type="expression" dxfId="2300" priority="25508">
      <formula>$B2082="Frontera"</formula>
    </cfRule>
    <cfRule type="expression" dxfId="2299" priority="25493">
      <formula>$B2082="Cargado"</formula>
    </cfRule>
    <cfRule type="expression" dxfId="2296" priority="25488">
      <formula>$B2082="Solicitado"</formula>
    </cfRule>
    <cfRule type="expression" dxfId="2295" priority="25489">
      <formula>$B2082="Arribado"</formula>
    </cfRule>
    <cfRule type="expression" dxfId="2302" priority="25490">
      <formula>$B2082="Liberado"</formula>
    </cfRule>
    <cfRule type="expression" dxfId="2301" priority="25483">
      <formula>$B2082="Descargado"</formula>
    </cfRule>
    <cfRule type="expression" dxfId="2301" priority="25491">
      <formula>$B2082="Descargado"</formula>
    </cfRule>
    <cfRule type="expression" dxfId="2300" priority="25492">
      <formula>$B2082="Frontera"</formula>
    </cfRule>
    <cfRule type="expression" dxfId="2298" priority="25494">
      <formula>$B2082="Cancelado"</formula>
    </cfRule>
    <cfRule type="expression" dxfId="2" priority="25495">
      <formula>$B2082="Confirmado"</formula>
    </cfRule>
    <cfRule type="expression" dxfId="2296" priority="25496">
      <formula>$B2082="Solicitado"</formula>
    </cfRule>
    <cfRule type="expression" dxfId="2302" priority="25498">
      <formula>$B2082="Liberado"</formula>
    </cfRule>
    <cfRule type="expression" dxfId="2301" priority="25499">
      <formula>$B2082="Descargado"</formula>
    </cfRule>
    <cfRule type="expression" dxfId="2300" priority="25500">
      <formula>$B2082="Frontera"</formula>
    </cfRule>
    <cfRule type="expression" dxfId="2295" priority="25505">
      <formula>$B2082="Arribado"</formula>
    </cfRule>
    <cfRule type="expression" dxfId="2299" priority="25501">
      <formula>$B2082="Cargado"</formula>
    </cfRule>
    <cfRule type="expression" dxfId="2295" priority="25513">
      <formula>$B2082="Arribado"</formula>
    </cfRule>
    <cfRule type="expression" dxfId="2298" priority="25510">
      <formula>$B2082="Cancelado"</formula>
    </cfRule>
    <cfRule type="expression" dxfId="2298" priority="25502">
      <formula>$B2082="Cancelado"</formula>
    </cfRule>
    <cfRule type="expression" dxfId="2" priority="25503">
      <formula>$B2082="Confirmado"</formula>
    </cfRule>
    <cfRule type="expression" dxfId="2296" priority="25504">
      <formula>$B2082="Solicitado"</formula>
    </cfRule>
    <cfRule type="expression" dxfId="2302" priority="25506">
      <formula>$B2082="Liberado"</formula>
    </cfRule>
    <cfRule type="expression" dxfId="2" priority="25487">
      <formula>$B2082="Confirmado"</formula>
    </cfRule>
    <cfRule type="expression" dxfId="2295" priority="25497">
      <formula>$B2082="Arribado"</formula>
    </cfRule>
  </conditionalFormatting>
  <conditionalFormatting sqref="L2083:L2085">
    <cfRule type="expression" dxfId="2" priority="25407">
      <formula>$B2083="Confirmado"</formula>
    </cfRule>
    <cfRule type="expression" dxfId="2298" priority="25390">
      <formula>$B2083="Cancelado"</formula>
    </cfRule>
    <cfRule type="expression" dxfId="2299" priority="25389">
      <formula>$B2083="Cargado"</formula>
    </cfRule>
    <cfRule type="expression" dxfId="2300" priority="25388">
      <formula>$B2083="Frontera"</formula>
    </cfRule>
    <cfRule type="expression" dxfId="2301" priority="25387">
      <formula>$B2083="Descargado"</formula>
    </cfRule>
    <cfRule type="expression" dxfId="2302" priority="25386">
      <formula>$B2083="Liberado"</formula>
    </cfRule>
    <cfRule type="expression" dxfId="2295" priority="25385">
      <formula>$B2083="Arribado"</formula>
    </cfRule>
    <cfRule type="expression" dxfId="2" priority="25399">
      <formula>$B2083="Confirmado"</formula>
    </cfRule>
    <cfRule type="expression" dxfId="2296" priority="25400">
      <formula>$B2083="Solicitado"</formula>
    </cfRule>
    <cfRule type="expression" dxfId="2296" priority="25384">
      <formula>$B2083="Solicitado"</formula>
    </cfRule>
    <cfRule type="expression" dxfId="2" priority="25383">
      <formula>$B2083="Confirmado"</formula>
    </cfRule>
    <cfRule type="expression" dxfId="2298" priority="25382">
      <formula>$B2083="Cancelado"</formula>
    </cfRule>
    <cfRule type="expression" dxfId="2299" priority="25381">
      <formula>$B2083="Cargado"</formula>
    </cfRule>
    <cfRule type="expression" dxfId="2301" priority="25403">
      <formula>$B2083="Descargado"</formula>
    </cfRule>
    <cfRule type="expression" dxfId="2" priority="25391">
      <formula>$B2083="Confirmado"</formula>
    </cfRule>
    <cfRule type="expression" dxfId="2300" priority="25396">
      <formula>$B2083="Frontera"</formula>
    </cfRule>
    <cfRule type="expression" dxfId="2295" priority="25409">
      <formula>$B2083="Arribado"</formula>
    </cfRule>
    <cfRule type="expression" dxfId="2296" priority="25408">
      <formula>$B2083="Solicitado"</formula>
    </cfRule>
    <cfRule type="expression" dxfId="2298" priority="25406">
      <formula>$B2083="Cancelado"</formula>
    </cfRule>
    <cfRule type="expression" dxfId="2299" priority="25405">
      <formula>$B2083="Cargado"</formula>
    </cfRule>
    <cfRule type="expression" dxfId="2300" priority="25404">
      <formula>$B2083="Frontera"</formula>
    </cfRule>
    <cfRule type="expression" dxfId="2302" priority="25402">
      <formula>$B2083="Liberado"</formula>
    </cfRule>
    <cfRule type="expression" dxfId="2298" priority="25398">
      <formula>$B2083="Cancelado"</formula>
    </cfRule>
    <cfRule type="expression" dxfId="2300" priority="25380">
      <formula>$B2083="Frontera"</formula>
    </cfRule>
    <cfRule type="expression" dxfId="2295" priority="25401">
      <formula>$B2083="Arribado"</formula>
    </cfRule>
    <cfRule type="expression" dxfId="2302" priority="25378">
      <formula>$B2083="Liberado"</formula>
    </cfRule>
    <cfRule type="expression" dxfId="2299" priority="25397">
      <formula>$B2083="Cargado"</formula>
    </cfRule>
    <cfRule type="expression" dxfId="2301" priority="25379">
      <formula>$B2083="Descargado"</formula>
    </cfRule>
    <cfRule type="expression" dxfId="2301" priority="25395">
      <formula>$B2083="Descargado"</formula>
    </cfRule>
    <cfRule type="expression" dxfId="2302" priority="25394">
      <formula>$B2083="Liberado"</formula>
    </cfRule>
    <cfRule type="expression" dxfId="2295" priority="25393">
      <formula>$B2083="Arribado"</formula>
    </cfRule>
    <cfRule type="expression" dxfId="2296" priority="25392">
      <formula>$B2083="Solicitado"</formula>
    </cfRule>
  </conditionalFormatting>
  <conditionalFormatting sqref="L2086:L2094">
    <cfRule type="expression" dxfId="2296" priority="25200">
      <formula>$B2086="Solicitado"</formula>
    </cfRule>
    <cfRule type="expression" dxfId="2301" priority="25187">
      <formula>$B2086="Descargado"</formula>
    </cfRule>
    <cfRule type="expression" dxfId="2300" priority="25188">
      <formula>$B2086="Frontera"</formula>
    </cfRule>
    <cfRule type="expression" dxfId="2299" priority="25189">
      <formula>$B2086="Cargado"</formula>
    </cfRule>
    <cfRule type="expression" dxfId="2298" priority="25190">
      <formula>$B2086="Cancelado"</formula>
    </cfRule>
    <cfRule type="expression" dxfId="2" priority="25191">
      <formula>$B2086="Confirmado"</formula>
    </cfRule>
    <cfRule type="expression" dxfId="2296" priority="25192">
      <formula>$B2086="Solicitado"</formula>
    </cfRule>
    <cfRule type="expression" dxfId="2295" priority="25193">
      <formula>$B2086="Arribado"</formula>
    </cfRule>
    <cfRule type="expression" dxfId="2302" priority="25194">
      <formula>$B2086="Liberado"</formula>
    </cfRule>
    <cfRule type="expression" dxfId="2301" priority="25195">
      <formula>$B2086="Descargado"</formula>
    </cfRule>
    <cfRule type="expression" dxfId="2300" priority="25196">
      <formula>$B2086="Frontera"</formula>
    </cfRule>
    <cfRule type="expression" dxfId="2298" priority="25182">
      <formula>$B2086="Cancelado"</formula>
    </cfRule>
    <cfRule type="expression" dxfId="2299" priority="25197">
      <formula>$B2086="Cargado"</formula>
    </cfRule>
    <cfRule type="expression" dxfId="2302" priority="25170">
      <formula>$B2086="Liberado"</formula>
    </cfRule>
    <cfRule type="expression" dxfId="2301" priority="25171">
      <formula>$B2086="Descargado"</formula>
    </cfRule>
    <cfRule type="expression" dxfId="2300" priority="25172">
      <formula>$B2086="Frontera"</formula>
    </cfRule>
    <cfRule type="expression" dxfId="2299" priority="25173">
      <formula>$B2086="Cargado"</formula>
    </cfRule>
    <cfRule type="expression" dxfId="2298" priority="25174">
      <formula>$B2086="Cancelado"</formula>
    </cfRule>
    <cfRule type="expression" dxfId="2" priority="25175">
      <formula>$B2086="Confirmado"</formula>
    </cfRule>
    <cfRule type="expression" dxfId="2296" priority="25176">
      <formula>$B2086="Solicitado"</formula>
    </cfRule>
    <cfRule type="expression" dxfId="2295" priority="25177">
      <formula>$B2086="Arribado"</formula>
    </cfRule>
    <cfRule type="expression" dxfId="2302" priority="25178">
      <formula>$B2086="Liberado"</formula>
    </cfRule>
    <cfRule type="expression" dxfId="2301" priority="25179">
      <formula>$B2086="Descargado"</formula>
    </cfRule>
    <cfRule type="expression" dxfId="2298" priority="25198">
      <formula>$B2086="Cancelado"</formula>
    </cfRule>
    <cfRule type="expression" dxfId="2" priority="25199">
      <formula>$B2086="Confirmado"</formula>
    </cfRule>
    <cfRule type="expression" dxfId="2295" priority="25201">
      <formula>$B2086="Arribado"</formula>
    </cfRule>
    <cfRule type="expression" dxfId="2300" priority="25180">
      <formula>$B2086="Frontera"</formula>
    </cfRule>
    <cfRule type="expression" dxfId="2299" priority="25181">
      <formula>$B2086="Cargado"</formula>
    </cfRule>
    <cfRule type="expression" dxfId="2" priority="25183">
      <formula>$B2086="Confirmado"</formula>
    </cfRule>
    <cfRule type="expression" dxfId="2296" priority="25184">
      <formula>$B2086="Solicitado"</formula>
    </cfRule>
    <cfRule type="expression" dxfId="2295" priority="25185">
      <formula>$B2086="Arribado"</formula>
    </cfRule>
    <cfRule type="expression" dxfId="2302" priority="25186">
      <formula>$B2086="Liberado"</formula>
    </cfRule>
  </conditionalFormatting>
  <conditionalFormatting sqref="L2095">
    <cfRule type="expression" dxfId="2298" priority="25286">
      <formula>$B2095="Cancelado"</formula>
    </cfRule>
    <cfRule type="expression" dxfId="2302" priority="25282">
      <formula>$B2095="Liberado"</formula>
    </cfRule>
    <cfRule type="expression" dxfId="2301" priority="25283">
      <formula>$B2095="Descargado"</formula>
    </cfRule>
    <cfRule type="expression" dxfId="2300" priority="25284">
      <formula>$B2095="Frontera"</formula>
    </cfRule>
    <cfRule type="expression" dxfId="2299" priority="25293">
      <formula>$B2095="Cargado"</formula>
    </cfRule>
    <cfRule type="expression" dxfId="2" priority="25303">
      <formula>$B2095="Confirmado"</formula>
    </cfRule>
    <cfRule type="expression" dxfId="2300" priority="25276">
      <formula>$B2095="Frontera"</formula>
    </cfRule>
    <cfRule type="expression" dxfId="2299" priority="25277">
      <formula>$B2095="Cargado"</formula>
    </cfRule>
    <cfRule type="expression" dxfId="2298" priority="25278">
      <formula>$B2095="Cancelado"</formula>
    </cfRule>
    <cfRule type="expression" dxfId="2302" priority="25274">
      <formula>$B2095="Liberado"</formula>
    </cfRule>
    <cfRule type="expression" dxfId="2295" priority="25281">
      <formula>$B2095="Arribado"</formula>
    </cfRule>
    <cfRule type="expression" dxfId="2296" priority="25296">
      <formula>$B2095="Solicitado"</formula>
    </cfRule>
    <cfRule type="expression" dxfId="2" priority="25279">
      <formula>$B2095="Confirmado"</formula>
    </cfRule>
    <cfRule type="expression" dxfId="2295" priority="25297">
      <formula>$B2095="Arribado"</formula>
    </cfRule>
    <cfRule type="expression" dxfId="2300" priority="25292">
      <formula>$B2095="Frontera"</formula>
    </cfRule>
    <cfRule type="expression" dxfId="2301" priority="25291">
      <formula>$B2095="Descargado"</formula>
    </cfRule>
    <cfRule type="expression" dxfId="2302" priority="25290">
      <formula>$B2095="Liberado"</formula>
    </cfRule>
    <cfRule type="expression" dxfId="2296" priority="25280">
      <formula>$B2095="Solicitado"</formula>
    </cfRule>
    <cfRule type="expression" dxfId="2302" priority="25298">
      <formula>$B2095="Liberado"</formula>
    </cfRule>
    <cfRule type="expression" dxfId="2301" priority="25299">
      <formula>$B2095="Descargado"</formula>
    </cfRule>
    <cfRule type="expression" dxfId="2301" priority="25275">
      <formula>$B2095="Descargado"</formula>
    </cfRule>
    <cfRule type="expression" dxfId="2295" priority="25289">
      <formula>$B2095="Arribado"</formula>
    </cfRule>
    <cfRule type="expression" dxfId="2296" priority="25288">
      <formula>$B2095="Solicitado"</formula>
    </cfRule>
    <cfRule type="expression" dxfId="2" priority="25287">
      <formula>$B2095="Confirmado"</formula>
    </cfRule>
    <cfRule type="expression" dxfId="2300" priority="25300">
      <formula>$B2095="Frontera"</formula>
    </cfRule>
    <cfRule type="expression" dxfId="2299" priority="25285">
      <formula>$B2095="Cargado"</formula>
    </cfRule>
    <cfRule type="expression" dxfId="2299" priority="25301">
      <formula>$B2095="Cargado"</formula>
    </cfRule>
    <cfRule type="expression" dxfId="2298" priority="25294">
      <formula>$B2095="Cancelado"</formula>
    </cfRule>
    <cfRule type="expression" dxfId="2" priority="25295">
      <formula>$B2095="Confirmado"</formula>
    </cfRule>
    <cfRule type="expression" dxfId="2298" priority="25302">
      <formula>$B2095="Cancelado"</formula>
    </cfRule>
    <cfRule type="expression" dxfId="2296" priority="25304">
      <formula>$B2095="Solicitado"</formula>
    </cfRule>
    <cfRule type="expression" dxfId="2295" priority="25305">
      <formula>$B2095="Arribado"</formula>
    </cfRule>
  </conditionalFormatting>
  <conditionalFormatting sqref="L2096">
    <cfRule type="expression" dxfId="2299" priority="24837">
      <formula>$B2096="Cargado"</formula>
    </cfRule>
    <cfRule type="expression" dxfId="2295" priority="24825">
      <formula>$B2096="Arribado"</formula>
    </cfRule>
    <cfRule type="expression" dxfId="2298" priority="24838">
      <formula>$B2096="Cancelado"</formula>
    </cfRule>
    <cfRule type="expression" dxfId="2" priority="24839">
      <formula>$B2096="Confirmado"</formula>
    </cfRule>
    <cfRule type="expression" dxfId="2296" priority="24840">
      <formula>$B2096="Solicitado"</formula>
    </cfRule>
    <cfRule type="expression" dxfId="2302" priority="24842">
      <formula>$B2096="Liberado"</formula>
    </cfRule>
    <cfRule type="expression" dxfId="2295" priority="24841">
      <formula>$B2096="Arribado"</formula>
    </cfRule>
    <cfRule type="expression" dxfId="2300" priority="24820">
      <formula>$B2096="Frontera"</formula>
    </cfRule>
    <cfRule type="expression" dxfId="2300" priority="24844">
      <formula>$B2096="Frontera"</formula>
    </cfRule>
    <cfRule type="expression" dxfId="2300" priority="24828">
      <formula>$B2096="Frontera"</formula>
    </cfRule>
    <cfRule type="expression" dxfId="2301" priority="24819">
      <formula>$B2096="Descargado"</formula>
    </cfRule>
    <cfRule type="expression" dxfId="2299" priority="24821">
      <formula>$B2096="Cargado"</formula>
    </cfRule>
    <cfRule type="expression" dxfId="2298" priority="24822">
      <formula>$B2096="Cancelado"</formula>
    </cfRule>
    <cfRule type="expression" dxfId="2" priority="24823">
      <formula>$B2096="Confirmado"</formula>
    </cfRule>
    <cfRule type="expression" dxfId="2296" priority="24824">
      <formula>$B2096="Solicitado"</formula>
    </cfRule>
    <cfRule type="expression" dxfId="2" priority="24847">
      <formula>$B2096="Confirmado"</formula>
    </cfRule>
    <cfRule type="expression" dxfId="2302" priority="24826">
      <formula>$B2096="Liberado"</formula>
    </cfRule>
    <cfRule type="expression" dxfId="2301" priority="24827">
      <formula>$B2096="Descargado"</formula>
    </cfRule>
    <cfRule type="expression" dxfId="2302" priority="24818">
      <formula>$B2096="Liberado"</formula>
    </cfRule>
    <cfRule type="expression" dxfId="2301" priority="24843">
      <formula>$B2096="Descargado"</formula>
    </cfRule>
    <cfRule type="expression" dxfId="2295" priority="24849">
      <formula>$B2096="Arribado"</formula>
    </cfRule>
    <cfRule type="expression" dxfId="2296" priority="24848">
      <formula>$B2096="Solicitado"</formula>
    </cfRule>
    <cfRule type="expression" dxfId="2299" priority="24829">
      <formula>$B2096="Cargado"</formula>
    </cfRule>
    <cfRule type="expression" dxfId="2298" priority="24846">
      <formula>$B2096="Cancelado"</formula>
    </cfRule>
    <cfRule type="expression" dxfId="2299" priority="24845">
      <formula>$B2096="Cargado"</formula>
    </cfRule>
    <cfRule type="expression" dxfId="2300" priority="24836">
      <formula>$B2096="Frontera"</formula>
    </cfRule>
    <cfRule type="expression" dxfId="2301" priority="24835">
      <formula>$B2096="Descargado"</formula>
    </cfRule>
    <cfRule type="expression" dxfId="2302" priority="24834">
      <formula>$B2096="Liberado"</formula>
    </cfRule>
    <cfRule type="expression" dxfId="2295" priority="24833">
      <formula>$B2096="Arribado"</formula>
    </cfRule>
    <cfRule type="expression" dxfId="2296" priority="24832">
      <formula>$B2096="Solicitado"</formula>
    </cfRule>
    <cfRule type="expression" dxfId="2" priority="24831">
      <formula>$B2096="Confirmado"</formula>
    </cfRule>
    <cfRule type="expression" dxfId="2298" priority="24830">
      <formula>$B2096="Cancelado"</formula>
    </cfRule>
  </conditionalFormatting>
  <conditionalFormatting sqref="L2097:L2099">
    <cfRule type="expression" dxfId="2298" priority="24718">
      <formula>$B2097="Cancelado"</formula>
    </cfRule>
    <cfRule type="expression" dxfId="2" priority="24719">
      <formula>$B2097="Confirmado"</formula>
    </cfRule>
    <cfRule type="expression" dxfId="2298" priority="24726">
      <formula>$B2097="Cancelado"</formula>
    </cfRule>
    <cfRule type="expression" dxfId="2299" priority="24725">
      <formula>$B2097="Cargado"</formula>
    </cfRule>
    <cfRule type="expression" dxfId="2296" priority="24720">
      <formula>$B2097="Solicitado"</formula>
    </cfRule>
    <cfRule type="expression" dxfId="2295" priority="24721">
      <formula>$B2097="Arribado"</formula>
    </cfRule>
    <cfRule type="expression" dxfId="2302" priority="24722">
      <formula>$B2097="Liberado"</formula>
    </cfRule>
    <cfRule type="expression" dxfId="2301" priority="24715">
      <formula>$B2097="Descargado"</formula>
    </cfRule>
    <cfRule type="expression" dxfId="2300" priority="24724">
      <formula>$B2097="Frontera"</formula>
    </cfRule>
    <cfRule type="expression" dxfId="2302" priority="24714">
      <formula>$B2097="Liberado"</formula>
    </cfRule>
    <cfRule type="expression" dxfId="2299" priority="24741">
      <formula>$B2097="Cargado"</formula>
    </cfRule>
    <cfRule type="expression" dxfId="2300" priority="24740">
      <formula>$B2097="Frontera"</formula>
    </cfRule>
    <cfRule type="expression" dxfId="2301" priority="24739">
      <formula>$B2097="Descargado"</formula>
    </cfRule>
    <cfRule type="expression" dxfId="2302" priority="24738">
      <formula>$B2097="Liberado"</formula>
    </cfRule>
    <cfRule type="expression" dxfId="2295" priority="24737">
      <formula>$B2097="Arribado"</formula>
    </cfRule>
    <cfRule type="expression" dxfId="2296" priority="24736">
      <formula>$B2097="Solicitado"</formula>
    </cfRule>
    <cfRule type="expression" dxfId="2" priority="24735">
      <formula>$B2097="Confirmado"</formula>
    </cfRule>
    <cfRule type="expression" dxfId="2300" priority="24716">
      <formula>$B2097="Frontera"</formula>
    </cfRule>
    <cfRule type="expression" dxfId="2299" priority="24717">
      <formula>$B2097="Cargado"</formula>
    </cfRule>
    <cfRule type="expression" dxfId="2298" priority="24734">
      <formula>$B2097="Cancelado"</formula>
    </cfRule>
    <cfRule type="expression" dxfId="2" priority="24727">
      <formula>$B2097="Confirmado"</formula>
    </cfRule>
    <cfRule type="expression" dxfId="2298" priority="24742">
      <formula>$B2097="Cancelado"</formula>
    </cfRule>
    <cfRule type="expression" dxfId="2" priority="24743">
      <formula>$B2097="Confirmado"</formula>
    </cfRule>
    <cfRule type="expression" dxfId="2296" priority="24728">
      <formula>$B2097="Solicitado"</formula>
    </cfRule>
    <cfRule type="expression" dxfId="2296" priority="24744">
      <formula>$B2097="Solicitado"</formula>
    </cfRule>
    <cfRule type="expression" dxfId="2295" priority="24745">
      <formula>$B2097="Arribado"</formula>
    </cfRule>
    <cfRule type="expression" dxfId="2302" priority="24730">
      <formula>$B2097="Liberado"</formula>
    </cfRule>
    <cfRule type="expression" dxfId="2299" priority="24733">
      <formula>$B2097="Cargado"</formula>
    </cfRule>
    <cfRule type="expression" dxfId="2300" priority="24732">
      <formula>$B2097="Frontera"</formula>
    </cfRule>
    <cfRule type="expression" dxfId="2301" priority="24731">
      <formula>$B2097="Descargado"</formula>
    </cfRule>
    <cfRule type="expression" dxfId="2295" priority="24729">
      <formula>$B2097="Arribado"</formula>
    </cfRule>
    <cfRule type="expression" dxfId="2301" priority="24723">
      <formula>$B2097="Descargado"</formula>
    </cfRule>
  </conditionalFormatting>
  <conditionalFormatting sqref="L2101">
    <cfRule type="expression" dxfId="2" priority="24623">
      <formula>$B2101="Confirmado"</formula>
    </cfRule>
    <cfRule type="expression" dxfId="2295" priority="24641">
      <formula>$B2101="Arribado"</formula>
    </cfRule>
    <cfRule type="expression" dxfId="2296" priority="24640">
      <formula>$B2101="Solicitado"</formula>
    </cfRule>
    <cfRule type="expression" dxfId="2299" priority="24621">
      <formula>$B2101="Cargado"</formula>
    </cfRule>
    <cfRule type="expression" dxfId="2300" priority="24620">
      <formula>$B2101="Frontera"</formula>
    </cfRule>
    <cfRule type="expression" dxfId="2298" priority="24622">
      <formula>$B2101="Cancelado"</formula>
    </cfRule>
    <cfRule type="expression" dxfId="2301" priority="24619">
      <formula>$B2101="Descargado"</formula>
    </cfRule>
    <cfRule type="expression" dxfId="2302" priority="24618">
      <formula>$B2101="Liberado"</formula>
    </cfRule>
    <cfRule type="expression" dxfId="2295" priority="24617">
      <formula>$B2101="Arribado"</formula>
    </cfRule>
    <cfRule type="expression" dxfId="2296" priority="24624">
      <formula>$B2101="Solicitado"</formula>
    </cfRule>
    <cfRule type="expression" dxfId="2295" priority="24625">
      <formula>$B2101="Arribado"</formula>
    </cfRule>
    <cfRule type="expression" dxfId="2302" priority="24626">
      <formula>$B2101="Liberado"</formula>
    </cfRule>
    <cfRule type="expression" dxfId="2296" priority="24632">
      <formula>$B2101="Solicitado"</formula>
    </cfRule>
    <cfRule type="expression" dxfId="2300" priority="24636">
      <formula>$B2101="Frontera"</formula>
    </cfRule>
    <cfRule type="expression" dxfId="2301" priority="24635">
      <formula>$B2101="Descargado"</formula>
    </cfRule>
    <cfRule type="expression" dxfId="2301" priority="24627">
      <formula>$B2101="Descargado"</formula>
    </cfRule>
    <cfRule type="expression" dxfId="2302" priority="24634">
      <formula>$B2101="Liberado"</formula>
    </cfRule>
    <cfRule type="expression" dxfId="2295" priority="24633">
      <formula>$B2101="Arribado"</formula>
    </cfRule>
    <cfRule type="expression" dxfId="2296" priority="24616">
      <formula>$B2101="Solicitado"</formula>
    </cfRule>
    <cfRule type="expression" dxfId="2299" priority="24637">
      <formula>$B2101="Cargado"</formula>
    </cfRule>
    <cfRule type="expression" dxfId="2298" priority="24638">
      <formula>$B2101="Cancelado"</formula>
    </cfRule>
    <cfRule type="expression" dxfId="2" priority="24639">
      <formula>$B2101="Confirmado"</formula>
    </cfRule>
    <cfRule type="expression" dxfId="2300" priority="24628">
      <formula>$B2101="Frontera"</formula>
    </cfRule>
    <cfRule type="expression" dxfId="2299" priority="24629">
      <formula>$B2101="Cargado"</formula>
    </cfRule>
    <cfRule type="expression" dxfId="2298" priority="24630">
      <formula>$B2101="Cancelado"</formula>
    </cfRule>
    <cfRule type="expression" dxfId="2" priority="24615">
      <formula>$B2101="Confirmado"</formula>
    </cfRule>
    <cfRule type="expression" dxfId="2298" priority="24614">
      <formula>$B2101="Cancelado"</formula>
    </cfRule>
    <cfRule type="expression" dxfId="2299" priority="24613">
      <formula>$B2101="Cargado"</formula>
    </cfRule>
    <cfRule type="expression" dxfId="2300" priority="24612">
      <formula>$B2101="Frontera"</formula>
    </cfRule>
    <cfRule type="expression" dxfId="2301" priority="24611">
      <formula>$B2101="Descargado"</formula>
    </cfRule>
    <cfRule type="expression" dxfId="2302" priority="24610">
      <formula>$B2101="Liberado"</formula>
    </cfRule>
    <cfRule type="expression" dxfId="2" priority="24631">
      <formula>$B2101="Confirmado"</formula>
    </cfRule>
  </conditionalFormatting>
  <conditionalFormatting sqref="L2102 L2109:L2115">
    <cfRule type="expression" dxfId="2" priority="24519">
      <formula>$B2102="Confirmado"</formula>
    </cfRule>
    <cfRule type="expression" dxfId="2" priority="24527">
      <formula>$B2102="Confirmado"</formula>
    </cfRule>
    <cfRule type="expression" dxfId="2298" priority="24510">
      <formula>$B2102="Cancelado"</formula>
    </cfRule>
    <cfRule type="expression" dxfId="2" priority="24511">
      <formula>$B2102="Confirmado"</formula>
    </cfRule>
    <cfRule type="expression" dxfId="2299" priority="24525">
      <formula>$B2102="Cargado"</formula>
    </cfRule>
    <cfRule type="expression" dxfId="2301" priority="24507">
      <formula>$B2102="Descargado"</formula>
    </cfRule>
    <cfRule type="expression" dxfId="2300" priority="24508">
      <formula>$B2102="Frontera"</formula>
    </cfRule>
    <cfRule type="expression" dxfId="2296" priority="24512">
      <formula>$B2102="Solicitado"</formula>
    </cfRule>
    <cfRule type="expression" dxfId="2302" priority="24514">
      <formula>$B2102="Liberado"</formula>
    </cfRule>
    <cfRule type="expression" dxfId="2295" priority="24513">
      <formula>$B2102="Arribado"</formula>
    </cfRule>
    <cfRule type="expression" dxfId="2299" priority="24509">
      <formula>$B2102="Cargado"</formula>
    </cfRule>
    <cfRule type="expression" dxfId="2302" priority="24506">
      <formula>$B2102="Liberado"</formula>
    </cfRule>
    <cfRule type="expression" dxfId="2300" priority="24516">
      <formula>$B2102="Frontera"</formula>
    </cfRule>
    <cfRule type="expression" dxfId="2296" priority="24536">
      <formula>$B2102="Solicitado"</formula>
    </cfRule>
    <cfRule type="expression" dxfId="2295" priority="24537">
      <formula>$B2102="Arribado"</formula>
    </cfRule>
    <cfRule type="expression" dxfId="2300" priority="24524">
      <formula>$B2102="Frontera"</formula>
    </cfRule>
    <cfRule type="expression" dxfId="2301" priority="24515">
      <formula>$B2102="Descargado"</formula>
    </cfRule>
    <cfRule type="expression" dxfId="2298" priority="24518">
      <formula>$B2102="Cancelado"</formula>
    </cfRule>
    <cfRule type="expression" dxfId="2299" priority="24517">
      <formula>$B2102="Cargado"</formula>
    </cfRule>
    <cfRule type="expression" dxfId="2300" priority="24532">
      <formula>$B2102="Frontera"</formula>
    </cfRule>
    <cfRule type="expression" dxfId="2301" priority="24531">
      <formula>$B2102="Descargado"</formula>
    </cfRule>
    <cfRule type="expression" dxfId="2302" priority="24530">
      <formula>$B2102="Liberado"</formula>
    </cfRule>
    <cfRule type="expression" dxfId="2295" priority="24529">
      <formula>$B2102="Arribado"</formula>
    </cfRule>
    <cfRule type="expression" dxfId="2" priority="24535">
      <formula>$B2102="Confirmado"</formula>
    </cfRule>
    <cfRule type="expression" dxfId="2295" priority="24521">
      <formula>$B2102="Arribado"</formula>
    </cfRule>
    <cfRule type="expression" dxfId="2298" priority="24534">
      <formula>$B2102="Cancelado"</formula>
    </cfRule>
    <cfRule type="expression" dxfId="2299" priority="24533">
      <formula>$B2102="Cargado"</formula>
    </cfRule>
    <cfRule type="expression" dxfId="2301" priority="24523">
      <formula>$B2102="Descargado"</formula>
    </cfRule>
    <cfRule type="expression" dxfId="2296" priority="24528">
      <formula>$B2102="Solicitado"</formula>
    </cfRule>
    <cfRule type="expression" dxfId="2296" priority="24520">
      <formula>$B2102="Solicitado"</formula>
    </cfRule>
    <cfRule type="expression" dxfId="2298" priority="24526">
      <formula>$B2102="Cancelado"</formula>
    </cfRule>
    <cfRule type="expression" dxfId="2302" priority="24522">
      <formula>$B2102="Liberado"</formula>
    </cfRule>
  </conditionalFormatting>
  <conditionalFormatting sqref="L2103">
    <cfRule type="expression" dxfId="2299" priority="24317">
      <formula>$B2103="Cargado"</formula>
    </cfRule>
    <cfRule type="expression" dxfId="2298" priority="24318">
      <formula>$B2103="Cancelado"</formula>
    </cfRule>
    <cfRule type="expression" dxfId="2298" priority="24326">
      <formula>$B2103="Cancelado"</formula>
    </cfRule>
    <cfRule type="expression" dxfId="2" priority="24319">
      <formula>$B2103="Confirmado"</formula>
    </cfRule>
    <cfRule type="expression" dxfId="2295" priority="24321">
      <formula>$B2103="Arribado"</formula>
    </cfRule>
    <cfRule type="expression" dxfId="2302" priority="24322">
      <formula>$B2103="Liberado"</formula>
    </cfRule>
    <cfRule type="expression" dxfId="2301" priority="24299">
      <formula>$B2103="Descargado"</formula>
    </cfRule>
    <cfRule type="expression" dxfId="2" priority="24303">
      <formula>$B2103="Confirmado"</formula>
    </cfRule>
    <cfRule type="expression" dxfId="2296" priority="24320">
      <formula>$B2103="Solicitado"</formula>
    </cfRule>
    <cfRule type="expression" dxfId="2299" priority="24325">
      <formula>$B2103="Cargado"</formula>
    </cfRule>
    <cfRule type="expression" dxfId="2300" priority="24300">
      <formula>$B2103="Frontera"</formula>
    </cfRule>
    <cfRule type="expression" dxfId="2299" priority="24301">
      <formula>$B2103="Cargado"</formula>
    </cfRule>
    <cfRule type="expression" dxfId="2298" priority="24302">
      <formula>$B2103="Cancelado"</formula>
    </cfRule>
    <cfRule type="expression" dxfId="2296" priority="24304">
      <formula>$B2103="Solicitado"</formula>
    </cfRule>
    <cfRule type="expression" dxfId="2302" priority="24306">
      <formula>$B2103="Liberado"</formula>
    </cfRule>
    <cfRule type="expression" dxfId="2301" priority="24307">
      <formula>$B2103="Descargado"</formula>
    </cfRule>
    <cfRule type="expression" dxfId="2300" priority="24308">
      <formula>$B2103="Frontera"</formula>
    </cfRule>
    <cfRule type="expression" dxfId="2302" priority="24298">
      <formula>$B2103="Liberado"</formula>
    </cfRule>
    <cfRule type="expression" dxfId="2300" priority="24324">
      <formula>$B2103="Frontera"</formula>
    </cfRule>
    <cfRule type="expression" dxfId="2301" priority="24323">
      <formula>$B2103="Descargado"</formula>
    </cfRule>
    <cfRule type="expression" dxfId="2295" priority="24305">
      <formula>$B2103="Arribado"</formula>
    </cfRule>
    <cfRule type="expression" dxfId="2295" priority="24329">
      <formula>$B2103="Arribado"</formula>
    </cfRule>
    <cfRule type="expression" dxfId="2296" priority="24328">
      <formula>$B2103="Solicitado"</formula>
    </cfRule>
    <cfRule type="expression" dxfId="2300" priority="24316">
      <formula>$B2103="Frontera"</formula>
    </cfRule>
    <cfRule type="expression" dxfId="2" priority="24327">
      <formula>$B2103="Confirmado"</formula>
    </cfRule>
    <cfRule type="expression" dxfId="2299" priority="24309">
      <formula>$B2103="Cargado"</formula>
    </cfRule>
    <cfRule type="expression" dxfId="2298" priority="24310">
      <formula>$B2103="Cancelado"</formula>
    </cfRule>
    <cfRule type="expression" dxfId="2" priority="24311">
      <formula>$B2103="Confirmado"</formula>
    </cfRule>
    <cfRule type="expression" dxfId="2296" priority="24312">
      <formula>$B2103="Solicitado"</formula>
    </cfRule>
    <cfRule type="expression" dxfId="2295" priority="24313">
      <formula>$B2103="Arribado"</formula>
    </cfRule>
    <cfRule type="expression" dxfId="2302" priority="24314">
      <formula>$B2103="Liberado"</formula>
    </cfRule>
    <cfRule type="expression" dxfId="2301" priority="24315">
      <formula>$B2103="Descargado"</formula>
    </cfRule>
  </conditionalFormatting>
  <conditionalFormatting sqref="L2104:L2105">
    <cfRule type="expression" dxfId="2299" priority="24221">
      <formula>$B2104="Cargado"</formula>
    </cfRule>
    <cfRule type="expression" dxfId="2" priority="24223">
      <formula>$B2104="Confirmado"</formula>
    </cfRule>
    <cfRule type="expression" dxfId="2296" priority="24224">
      <formula>$B2104="Solicitado"</formula>
    </cfRule>
    <cfRule type="expression" dxfId="2295" priority="24225">
      <formula>$B2104="Arribado"</formula>
    </cfRule>
    <cfRule type="expression" dxfId="2302" priority="24194">
      <formula>$B2104="Liberado"</formula>
    </cfRule>
    <cfRule type="expression" dxfId="2301" priority="24195">
      <formula>$B2104="Descargado"</formula>
    </cfRule>
    <cfRule type="expression" dxfId="2300" priority="24196">
      <formula>$B2104="Frontera"</formula>
    </cfRule>
    <cfRule type="expression" dxfId="2299" priority="24197">
      <formula>$B2104="Cargado"</formula>
    </cfRule>
    <cfRule type="expression" dxfId="2298" priority="24198">
      <formula>$B2104="Cancelado"</formula>
    </cfRule>
    <cfRule type="expression" dxfId="2" priority="24199">
      <formula>$B2104="Confirmado"</formula>
    </cfRule>
    <cfRule type="expression" dxfId="2296" priority="24200">
      <formula>$B2104="Solicitado"</formula>
    </cfRule>
    <cfRule type="expression" dxfId="2295" priority="24201">
      <formula>$B2104="Arribado"</formula>
    </cfRule>
    <cfRule type="expression" dxfId="2302" priority="24202">
      <formula>$B2104="Liberado"</formula>
    </cfRule>
    <cfRule type="expression" dxfId="2301" priority="24203">
      <formula>$B2104="Descargado"</formula>
    </cfRule>
    <cfRule type="expression" dxfId="2300" priority="24204">
      <formula>$B2104="Frontera"</formula>
    </cfRule>
    <cfRule type="expression" dxfId="2299" priority="24205">
      <formula>$B2104="Cargado"</formula>
    </cfRule>
    <cfRule type="expression" dxfId="2298" priority="24222">
      <formula>$B2104="Cancelado"</formula>
    </cfRule>
    <cfRule type="expression" dxfId="2298" priority="24206">
      <formula>$B2104="Cancelado"</formula>
    </cfRule>
    <cfRule type="expression" dxfId="2" priority="24207">
      <formula>$B2104="Confirmado"</formula>
    </cfRule>
    <cfRule type="expression" dxfId="2296" priority="24208">
      <formula>$B2104="Solicitado"</formula>
    </cfRule>
    <cfRule type="expression" dxfId="2295" priority="24209">
      <formula>$B2104="Arribado"</formula>
    </cfRule>
    <cfRule type="expression" dxfId="2302" priority="24210">
      <formula>$B2104="Liberado"</formula>
    </cfRule>
    <cfRule type="expression" dxfId="2301" priority="24211">
      <formula>$B2104="Descargado"</formula>
    </cfRule>
    <cfRule type="expression" dxfId="2300" priority="24212">
      <formula>$B2104="Frontera"</formula>
    </cfRule>
    <cfRule type="expression" dxfId="2299" priority="24213">
      <formula>$B2104="Cargado"</formula>
    </cfRule>
    <cfRule type="expression" dxfId="2298" priority="24214">
      <formula>$B2104="Cancelado"</formula>
    </cfRule>
    <cfRule type="expression" dxfId="2" priority="24215">
      <formula>$B2104="Confirmado"</formula>
    </cfRule>
    <cfRule type="expression" dxfId="2296" priority="24216">
      <formula>$B2104="Solicitado"</formula>
    </cfRule>
    <cfRule type="expression" dxfId="2295" priority="24217">
      <formula>$B2104="Arribado"</formula>
    </cfRule>
    <cfRule type="expression" dxfId="2302" priority="24218">
      <formula>$B2104="Liberado"</formula>
    </cfRule>
    <cfRule type="expression" dxfId="2301" priority="24219">
      <formula>$B2104="Descargado"</formula>
    </cfRule>
    <cfRule type="expression" dxfId="2300" priority="24220">
      <formula>$B2104="Frontera"</formula>
    </cfRule>
  </conditionalFormatting>
  <conditionalFormatting sqref="L2106">
    <cfRule type="expression" dxfId="2296" priority="24096">
      <formula>$B2106="Solicitado"</formula>
    </cfRule>
    <cfRule type="expression" dxfId="2296" priority="24112">
      <formula>$B2106="Solicitado"</formula>
    </cfRule>
    <cfRule type="expression" dxfId="2302" priority="24098">
      <formula>$B2106="Liberado"</formula>
    </cfRule>
    <cfRule type="expression" dxfId="2301" priority="24115">
      <formula>$B2106="Descargado"</formula>
    </cfRule>
    <cfRule type="expression" dxfId="2295" priority="24097">
      <formula>$B2106="Arribado"</formula>
    </cfRule>
    <cfRule type="expression" dxfId="2298" priority="24118">
      <formula>$B2106="Cancelado"</formula>
    </cfRule>
    <cfRule type="expression" dxfId="2" priority="24119">
      <formula>$B2106="Confirmado"</formula>
    </cfRule>
    <cfRule type="expression" dxfId="2" priority="24095">
      <formula>$B2106="Confirmado"</formula>
    </cfRule>
    <cfRule type="expression" dxfId="2300" priority="24116">
      <formula>$B2106="Frontera"</formula>
    </cfRule>
    <cfRule type="expression" dxfId="2299" priority="24117">
      <formula>$B2106="Cargado"</formula>
    </cfRule>
    <cfRule type="expression" dxfId="2296" priority="24120">
      <formula>$B2106="Solicitado"</formula>
    </cfRule>
    <cfRule type="expression" dxfId="2302" priority="24114">
      <formula>$B2106="Liberado"</formula>
    </cfRule>
    <cfRule type="expression" dxfId="2295" priority="24113">
      <formula>$B2106="Arribado"</formula>
    </cfRule>
    <cfRule type="expression" dxfId="2" priority="24111">
      <formula>$B2106="Confirmado"</formula>
    </cfRule>
    <cfRule type="expression" dxfId="2295" priority="24121">
      <formula>$B2106="Arribado"</formula>
    </cfRule>
    <cfRule type="expression" dxfId="2298" priority="24094">
      <formula>$B2106="Cancelado"</formula>
    </cfRule>
    <cfRule type="expression" dxfId="2299" priority="24093">
      <formula>$B2106="Cargado"</formula>
    </cfRule>
    <cfRule type="expression" dxfId="2" priority="24103">
      <formula>$B2106="Confirmado"</formula>
    </cfRule>
    <cfRule type="expression" dxfId="2300" priority="24092">
      <formula>$B2106="Frontera"</formula>
    </cfRule>
    <cfRule type="expression" dxfId="2301" priority="24091">
      <formula>$B2106="Descargado"</formula>
    </cfRule>
    <cfRule type="expression" dxfId="2302" priority="24090">
      <formula>$B2106="Liberado"</formula>
    </cfRule>
    <cfRule type="expression" dxfId="2298" priority="24110">
      <formula>$B2106="Cancelado"</formula>
    </cfRule>
    <cfRule type="expression" dxfId="2299" priority="24109">
      <formula>$B2106="Cargado"</formula>
    </cfRule>
    <cfRule type="expression" dxfId="2300" priority="24108">
      <formula>$B2106="Frontera"</formula>
    </cfRule>
    <cfRule type="expression" dxfId="2301" priority="24107">
      <formula>$B2106="Descargado"</formula>
    </cfRule>
    <cfRule type="expression" dxfId="2295" priority="24105">
      <formula>$B2106="Arribado"</formula>
    </cfRule>
    <cfRule type="expression" dxfId="2302" priority="24106">
      <formula>$B2106="Liberado"</formula>
    </cfRule>
    <cfRule type="expression" dxfId="2296" priority="24104">
      <formula>$B2106="Solicitado"</formula>
    </cfRule>
    <cfRule type="expression" dxfId="2298" priority="24102">
      <formula>$B2106="Cancelado"</formula>
    </cfRule>
    <cfRule type="expression" dxfId="2299" priority="24101">
      <formula>$B2106="Cargado"</formula>
    </cfRule>
    <cfRule type="expression" dxfId="2300" priority="24100">
      <formula>$B2106="Frontera"</formula>
    </cfRule>
    <cfRule type="expression" dxfId="2301" priority="24099">
      <formula>$B2106="Descargado"</formula>
    </cfRule>
  </conditionalFormatting>
  <conditionalFormatting sqref="L2107:L2108">
    <cfRule type="expression" dxfId="2298" priority="23998">
      <formula>$B2107="Cancelado"</formula>
    </cfRule>
    <cfRule type="expression" dxfId="2299" priority="23997">
      <formula>$B2107="Cargado"</formula>
    </cfRule>
    <cfRule type="expression" dxfId="2295" priority="23993">
      <formula>$B2107="Arribado"</formula>
    </cfRule>
    <cfRule type="expression" dxfId="2296" priority="23992">
      <formula>$B2107="Solicitado"</formula>
    </cfRule>
    <cfRule type="expression" dxfId="2300" priority="23996">
      <formula>$B2107="Frontera"</formula>
    </cfRule>
    <cfRule type="expression" dxfId="2301" priority="23995">
      <formula>$B2107="Descargado"</formula>
    </cfRule>
    <cfRule type="expression" dxfId="2" priority="23991">
      <formula>$B2107="Confirmado"</formula>
    </cfRule>
    <cfRule type="expression" dxfId="2298" priority="23990">
      <formula>$B2107="Cancelado"</formula>
    </cfRule>
    <cfRule type="expression" dxfId="2299" priority="23989">
      <formula>$B2107="Cargado"</formula>
    </cfRule>
    <cfRule type="expression" dxfId="2300" priority="23988">
      <formula>$B2107="Frontera"</formula>
    </cfRule>
    <cfRule type="expression" dxfId="2301" priority="23987">
      <formula>$B2107="Descargado"</formula>
    </cfRule>
    <cfRule type="expression" dxfId="2302" priority="23986">
      <formula>$B2107="Liberado"</formula>
    </cfRule>
    <cfRule type="expression" dxfId="2300" priority="24012">
      <formula>$B2107="Frontera"</formula>
    </cfRule>
    <cfRule type="expression" dxfId="2301" priority="24011">
      <formula>$B2107="Descargado"</formula>
    </cfRule>
    <cfRule type="expression" dxfId="2302" priority="24010">
      <formula>$B2107="Liberado"</formula>
    </cfRule>
    <cfRule type="expression" dxfId="2295" priority="24009">
      <formula>$B2107="Arribado"</formula>
    </cfRule>
    <cfRule type="expression" dxfId="2296" priority="24008">
      <formula>$B2107="Solicitado"</formula>
    </cfRule>
    <cfRule type="expression" dxfId="2" priority="24007">
      <formula>$B2107="Confirmado"</formula>
    </cfRule>
    <cfRule type="expression" dxfId="2298" priority="24006">
      <formula>$B2107="Cancelado"</formula>
    </cfRule>
    <cfRule type="expression" dxfId="2299" priority="24005">
      <formula>$B2107="Cargado"</formula>
    </cfRule>
    <cfRule type="expression" dxfId="2300" priority="24004">
      <formula>$B2107="Frontera"</formula>
    </cfRule>
    <cfRule type="expression" dxfId="2301" priority="24003">
      <formula>$B2107="Descargado"</formula>
    </cfRule>
    <cfRule type="expression" dxfId="2302" priority="23994">
      <formula>$B2107="Liberado"</formula>
    </cfRule>
    <cfRule type="expression" dxfId="2302" priority="24002">
      <formula>$B2107="Liberado"</formula>
    </cfRule>
    <cfRule type="expression" dxfId="2295" priority="24001">
      <formula>$B2107="Arribado"</formula>
    </cfRule>
    <cfRule type="expression" dxfId="2296" priority="24000">
      <formula>$B2107="Solicitado"</formula>
    </cfRule>
    <cfRule type="expression" dxfId="2299" priority="24013">
      <formula>$B2107="Cargado"</formula>
    </cfRule>
    <cfRule type="expression" dxfId="2298" priority="24014">
      <formula>$B2107="Cancelado"</formula>
    </cfRule>
    <cfRule type="expression" dxfId="2" priority="24015">
      <formula>$B2107="Confirmado"</formula>
    </cfRule>
    <cfRule type="expression" dxfId="2" priority="23999">
      <formula>$B2107="Confirmado"</formula>
    </cfRule>
    <cfRule type="expression" dxfId="2296" priority="24016">
      <formula>$B2107="Solicitado"</formula>
    </cfRule>
    <cfRule type="expression" dxfId="2295" priority="24017">
      <formula>$B2107="Arribado"</formula>
    </cfRule>
  </conditionalFormatting>
  <conditionalFormatting sqref="L2116 L2118:L2119 L2122:L2131">
    <cfRule type="expression" dxfId="2302" priority="24410">
      <formula>$B2116="Liberado"</formula>
    </cfRule>
    <cfRule type="expression" dxfId="2298" priority="24430">
      <formula>$B2116="Cancelado"</formula>
    </cfRule>
    <cfRule type="expression" dxfId="2300" priority="24420">
      <formula>$B2116="Frontera"</formula>
    </cfRule>
    <cfRule type="expression" dxfId="2301" priority="24419">
      <formula>$B2116="Descargado"</formula>
    </cfRule>
    <cfRule type="expression" dxfId="2302" priority="24418">
      <formula>$B2116="Liberado"</formula>
    </cfRule>
    <cfRule type="expression" dxfId="2295" priority="24417">
      <formula>$B2116="Arribado"</formula>
    </cfRule>
    <cfRule type="expression" dxfId="2296" priority="24416">
      <formula>$B2116="Solicitado"</formula>
    </cfRule>
    <cfRule type="expression" dxfId="2" priority="24415">
      <formula>$B2116="Confirmado"</formula>
    </cfRule>
    <cfRule type="expression" dxfId="2299" priority="24429">
      <formula>$B2116="Cargado"</formula>
    </cfRule>
    <cfRule type="expression" dxfId="2299" priority="24413">
      <formula>$B2116="Cargado"</formula>
    </cfRule>
    <cfRule type="expression" dxfId="2301" priority="24403">
      <formula>$B2116="Descargado"</formula>
    </cfRule>
    <cfRule type="expression" dxfId="2300" priority="24404">
      <formula>$B2116="Frontera"</formula>
    </cfRule>
    <cfRule type="expression" dxfId="2299" priority="24405">
      <formula>$B2116="Cargado"</formula>
    </cfRule>
    <cfRule type="expression" dxfId="2298" priority="24406">
      <formula>$B2116="Cancelado"</formula>
    </cfRule>
    <cfRule type="expression" dxfId="2" priority="24407">
      <formula>$B2116="Confirmado"</formula>
    </cfRule>
    <cfRule type="expression" dxfId="2296" priority="24408">
      <formula>$B2116="Solicitado"</formula>
    </cfRule>
    <cfRule type="expression" dxfId="2298" priority="24422">
      <formula>$B2116="Cancelado"</formula>
    </cfRule>
    <cfRule type="expression" dxfId="2295" priority="24409">
      <formula>$B2116="Arribado"</formula>
    </cfRule>
    <cfRule type="expression" dxfId="2299" priority="24421">
      <formula>$B2116="Cargado"</formula>
    </cfRule>
    <cfRule type="expression" dxfId="2301" priority="24411">
      <formula>$B2116="Descargado"</formula>
    </cfRule>
    <cfRule type="expression" dxfId="2300" priority="24412">
      <formula>$B2116="Frontera"</formula>
    </cfRule>
    <cfRule type="expression" dxfId="2" priority="24423">
      <formula>$B2116="Confirmado"</formula>
    </cfRule>
    <cfRule type="expression" dxfId="2296" priority="24424">
      <formula>$B2116="Solicitado"</formula>
    </cfRule>
    <cfRule type="expression" dxfId="2298" priority="24414">
      <formula>$B2116="Cancelado"</formula>
    </cfRule>
    <cfRule type="expression" dxfId="2301" priority="24427">
      <formula>$B2116="Descargado"</formula>
    </cfRule>
    <cfRule type="expression" dxfId="2295" priority="24425">
      <formula>$B2116="Arribado"</formula>
    </cfRule>
    <cfRule type="expression" dxfId="2302" priority="24426">
      <formula>$B2116="Liberado"</formula>
    </cfRule>
    <cfRule type="expression" dxfId="2300" priority="24428">
      <formula>$B2116="Frontera"</formula>
    </cfRule>
    <cfRule type="expression" dxfId="2302" priority="24402">
      <formula>$B2116="Liberado"</formula>
    </cfRule>
    <cfRule type="expression" dxfId="2295" priority="24433">
      <formula>$B2116="Arribado"</formula>
    </cfRule>
    <cfRule type="expression" dxfId="2296" priority="24432">
      <formula>$B2116="Solicitado"</formula>
    </cfRule>
    <cfRule type="expression" dxfId="2" priority="24431">
      <formula>$B2116="Confirmado"</formula>
    </cfRule>
  </conditionalFormatting>
  <conditionalFormatting sqref="L2117">
    <cfRule type="expression" dxfId="2300" priority="23892">
      <formula>$B2117="Frontera"</formula>
    </cfRule>
    <cfRule type="expression" dxfId="2" priority="23911">
      <formula>$B2117="Confirmado"</formula>
    </cfRule>
    <cfRule type="expression" dxfId="2298" priority="23910">
      <formula>$B2117="Cancelado"</formula>
    </cfRule>
    <cfRule type="expression" dxfId="2299" priority="23909">
      <formula>$B2117="Cargado"</formula>
    </cfRule>
    <cfRule type="expression" dxfId="2300" priority="23908">
      <formula>$B2117="Frontera"</formula>
    </cfRule>
    <cfRule type="expression" dxfId="2301" priority="23907">
      <formula>$B2117="Descargado"</formula>
    </cfRule>
    <cfRule type="expression" dxfId="2302" priority="23898">
      <formula>$B2117="Liberado"</formula>
    </cfRule>
    <cfRule type="expression" dxfId="2301" priority="23899">
      <formula>$B2117="Descargado"</formula>
    </cfRule>
    <cfRule type="expression" dxfId="2296" priority="23912">
      <formula>$B2117="Solicitado"</formula>
    </cfRule>
    <cfRule type="expression" dxfId="2295" priority="23889">
      <formula>$B2117="Arribado"</formula>
    </cfRule>
    <cfRule type="expression" dxfId="2302" priority="23890">
      <formula>$B2117="Liberado"</formula>
    </cfRule>
    <cfRule type="expression" dxfId="2301" priority="23891">
      <formula>$B2117="Descargado"</formula>
    </cfRule>
    <cfRule type="expression" dxfId="2" priority="23887">
      <formula>$B2117="Confirmado"</formula>
    </cfRule>
    <cfRule type="expression" dxfId="2298" priority="23886">
      <formula>$B2117="Cancelado"</formula>
    </cfRule>
    <cfRule type="expression" dxfId="2299" priority="23893">
      <formula>$B2117="Cargado"</formula>
    </cfRule>
    <cfRule type="expression" dxfId="2295" priority="23913">
      <formula>$B2117="Arribado"</formula>
    </cfRule>
    <cfRule type="expression" dxfId="2298" priority="23894">
      <formula>$B2117="Cancelado"</formula>
    </cfRule>
    <cfRule type="expression" dxfId="2302" priority="23906">
      <formula>$B2117="Liberado"</formula>
    </cfRule>
    <cfRule type="expression" dxfId="2296" priority="23888">
      <formula>$B2117="Solicitado"</formula>
    </cfRule>
    <cfRule type="expression" dxfId="2295" priority="23905">
      <formula>$B2117="Arribado"</formula>
    </cfRule>
    <cfRule type="expression" dxfId="2" priority="23895">
      <formula>$B2117="Confirmado"</formula>
    </cfRule>
    <cfRule type="expression" dxfId="2296" priority="23896">
      <formula>$B2117="Solicitado"</formula>
    </cfRule>
    <cfRule type="expression" dxfId="2295" priority="23897">
      <formula>$B2117="Arribado"</formula>
    </cfRule>
    <cfRule type="expression" dxfId="2302" priority="23882">
      <formula>$B2117="Liberado"</formula>
    </cfRule>
    <cfRule type="expression" dxfId="2301" priority="23883">
      <formula>$B2117="Descargado"</formula>
    </cfRule>
    <cfRule type="expression" dxfId="2300" priority="23884">
      <formula>$B2117="Frontera"</formula>
    </cfRule>
    <cfRule type="expression" dxfId="2299" priority="23885">
      <formula>$B2117="Cargado"</formula>
    </cfRule>
    <cfRule type="expression" dxfId="2296" priority="23904">
      <formula>$B2117="Solicitado"</formula>
    </cfRule>
    <cfRule type="expression" dxfId="2" priority="23903">
      <formula>$B2117="Confirmado"</formula>
    </cfRule>
    <cfRule type="expression" dxfId="2298" priority="23902">
      <formula>$B2117="Cancelado"</formula>
    </cfRule>
    <cfRule type="expression" dxfId="2299" priority="23901">
      <formula>$B2117="Cargado"</formula>
    </cfRule>
    <cfRule type="expression" dxfId="2300" priority="23900">
      <formula>$B2117="Frontera"</formula>
    </cfRule>
  </conditionalFormatting>
  <conditionalFormatting sqref="L2120:L2121">
    <cfRule type="expression" dxfId="2298" priority="23670">
      <formula>$B2120="Cancelado"</formula>
    </cfRule>
    <cfRule type="expression" dxfId="2" priority="23671">
      <formula>$B2120="Confirmado"</formula>
    </cfRule>
    <cfRule type="expression" dxfId="2296" priority="23672">
      <formula>$B2120="Solicitado"</formula>
    </cfRule>
    <cfRule type="expression" dxfId="2295" priority="23809">
      <formula>$B2120="Arribado"</formula>
    </cfRule>
    <cfRule type="expression" dxfId="2300" priority="23660">
      <formula>$B2120="Frontera"</formula>
    </cfRule>
    <cfRule type="expression" dxfId="2298" priority="23662">
      <formula>$B2120="Cancelado"</formula>
    </cfRule>
    <cfRule type="expression" dxfId="2" priority="23663">
      <formula>$B2120="Confirmado"</formula>
    </cfRule>
    <cfRule type="expression" dxfId="2296" priority="23664">
      <formula>$B2120="Solicitado"</formula>
    </cfRule>
    <cfRule type="expression" dxfId="2295" priority="23665">
      <formula>$B2120="Arribado"</formula>
    </cfRule>
    <cfRule type="expression" dxfId="2302" priority="23666">
      <formula>$B2120="Liberado"</formula>
    </cfRule>
    <cfRule type="expression" dxfId="2301" priority="23667">
      <formula>$B2120="Descargado"</formula>
    </cfRule>
    <cfRule type="expression" dxfId="2296" priority="23792">
      <formula>$B2120="Solicitado"</formula>
    </cfRule>
    <cfRule type="expression" dxfId="2300" priority="23668">
      <formula>$B2120="Frontera"</formula>
    </cfRule>
    <cfRule type="expression" dxfId="2295" priority="23673">
      <formula>$B2120="Arribado"</formula>
    </cfRule>
    <cfRule type="expression" dxfId="2299" priority="23669">
      <formula>$B2120="Cargado"</formula>
    </cfRule>
    <cfRule type="expression" dxfId="2295" priority="23793">
      <formula>$B2120="Arribado"</formula>
    </cfRule>
    <cfRule type="expression" dxfId="2302" priority="23786">
      <formula>$B2120="Liberado"</formula>
    </cfRule>
    <cfRule type="expression" dxfId="2302" priority="23778">
      <formula>$B2120="Liberado"</formula>
    </cfRule>
    <cfRule type="expression" dxfId="2302" priority="23642">
      <formula>$B2120="Liberado"</formula>
    </cfRule>
    <cfRule type="expression" dxfId="2301" priority="23643">
      <formula>$B2120="Descargado"</formula>
    </cfRule>
    <cfRule type="expression" dxfId="2" priority="23791">
      <formula>$B2120="Confirmado"</formula>
    </cfRule>
    <cfRule type="expression" dxfId="2298" priority="23790">
      <formula>$B2120="Cancelado"</formula>
    </cfRule>
    <cfRule type="expression" dxfId="2299" priority="23789">
      <formula>$B2120="Cargado"</formula>
    </cfRule>
    <cfRule type="expression" dxfId="2300" priority="23788">
      <formula>$B2120="Frontera"</formula>
    </cfRule>
    <cfRule type="expression" dxfId="2301" priority="23787">
      <formula>$B2120="Descargado"</formula>
    </cfRule>
    <cfRule type="expression" dxfId="2295" priority="23785">
      <formula>$B2120="Arribado"</formula>
    </cfRule>
    <cfRule type="expression" dxfId="2296" priority="23784">
      <formula>$B2120="Solicitado"</formula>
    </cfRule>
    <cfRule type="expression" dxfId="2302" priority="23794">
      <formula>$B2120="Liberado"</formula>
    </cfRule>
    <cfRule type="expression" dxfId="2301" priority="23795">
      <formula>$B2120="Descargado"</formula>
    </cfRule>
    <cfRule type="expression" dxfId="2" priority="23783">
      <formula>$B2120="Confirmado"</formula>
    </cfRule>
    <cfRule type="expression" dxfId="2298" priority="23782">
      <formula>$B2120="Cancelado"</formula>
    </cfRule>
    <cfRule type="expression" dxfId="2299" priority="23781">
      <formula>$B2120="Cargado"</formula>
    </cfRule>
    <cfRule type="expression" dxfId="2300" priority="23780">
      <formula>$B2120="Frontera"</formula>
    </cfRule>
    <cfRule type="expression" dxfId="2301" priority="23779">
      <formula>$B2120="Descargado"</formula>
    </cfRule>
    <cfRule type="expression" dxfId="2300" priority="23796">
      <formula>$B2120="Frontera"</formula>
    </cfRule>
    <cfRule type="expression" dxfId="2299" priority="23797">
      <formula>$B2120="Cargado"</formula>
    </cfRule>
    <cfRule type="expression" dxfId="2298" priority="23798">
      <formula>$B2120="Cancelado"</formula>
    </cfRule>
    <cfRule type="expression" dxfId="2299" priority="23661">
      <formula>$B2120="Cargado"</formula>
    </cfRule>
    <cfRule type="expression" dxfId="2" priority="23799">
      <formula>$B2120="Confirmado"</formula>
    </cfRule>
    <cfRule type="expression" dxfId="2300" priority="23644">
      <formula>$B2120="Frontera"</formula>
    </cfRule>
    <cfRule type="expression" dxfId="2299" priority="23645">
      <formula>$B2120="Cargado"</formula>
    </cfRule>
    <cfRule type="expression" dxfId="2298" priority="23646">
      <formula>$B2120="Cancelado"</formula>
    </cfRule>
    <cfRule type="expression" dxfId="2" priority="23647">
      <formula>$B2120="Confirmado"</formula>
    </cfRule>
    <cfRule type="expression" dxfId="2296" priority="23648">
      <formula>$B2120="Solicitado"</formula>
    </cfRule>
    <cfRule type="expression" dxfId="2295" priority="23649">
      <formula>$B2120="Arribado"</formula>
    </cfRule>
    <cfRule type="expression" dxfId="2302" priority="23650">
      <formula>$B2120="Liberado"</formula>
    </cfRule>
    <cfRule type="expression" dxfId="2301" priority="23651">
      <formula>$B2120="Descargado"</formula>
    </cfRule>
    <cfRule type="expression" dxfId="2300" priority="23652">
      <formula>$B2120="Frontera"</formula>
    </cfRule>
    <cfRule type="expression" dxfId="2299" priority="23653">
      <formula>$B2120="Cargado"</formula>
    </cfRule>
    <cfRule type="expression" dxfId="2298" priority="23654">
      <formula>$B2120="Cancelado"</formula>
    </cfRule>
    <cfRule type="expression" dxfId="2" priority="23655">
      <formula>$B2120="Confirmado"</formula>
    </cfRule>
    <cfRule type="expression" dxfId="2296" priority="23656">
      <formula>$B2120="Solicitado"</formula>
    </cfRule>
    <cfRule type="expression" dxfId="2295" priority="23657">
      <formula>$B2120="Arribado"</formula>
    </cfRule>
    <cfRule type="expression" dxfId="2302" priority="23658">
      <formula>$B2120="Liberado"</formula>
    </cfRule>
    <cfRule type="expression" dxfId="2301" priority="23659">
      <formula>$B2120="Descargado"</formula>
    </cfRule>
    <cfRule type="expression" dxfId="2296" priority="23800">
      <formula>$B2120="Solicitado"</formula>
    </cfRule>
    <cfRule type="expression" dxfId="2295" priority="23801">
      <formula>$B2120="Arribado"</formula>
    </cfRule>
    <cfRule type="expression" dxfId="2302" priority="23802">
      <formula>$B2120="Liberado"</formula>
    </cfRule>
    <cfRule type="expression" dxfId="2301" priority="23803">
      <formula>$B2120="Descargado"</formula>
    </cfRule>
    <cfRule type="expression" dxfId="2300" priority="23804">
      <formula>$B2120="Frontera"</formula>
    </cfRule>
    <cfRule type="expression" dxfId="2299" priority="23805">
      <formula>$B2120="Cargado"</formula>
    </cfRule>
    <cfRule type="expression" dxfId="2298" priority="23806">
      <formula>$B2120="Cancelado"</formula>
    </cfRule>
    <cfRule type="expression" dxfId="2" priority="23807">
      <formula>$B2120="Confirmado"</formula>
    </cfRule>
    <cfRule type="expression" dxfId="2296" priority="23808">
      <formula>$B2120="Solicitado"</formula>
    </cfRule>
  </conditionalFormatting>
  <conditionalFormatting sqref="L2132">
    <cfRule type="expression" dxfId="2302" priority="23010">
      <formula>$B2132="Liberado"</formula>
    </cfRule>
    <cfRule type="expression" dxfId="2295" priority="23009">
      <formula>$B2132="Arribado"</formula>
    </cfRule>
    <cfRule type="expression" dxfId="2296" priority="23008">
      <formula>$B2132="Solicitado"</formula>
    </cfRule>
    <cfRule type="expression" dxfId="2" priority="23007">
      <formula>$B2132="Confirmado"</formula>
    </cfRule>
    <cfRule type="expression" dxfId="2298" priority="23006">
      <formula>$B2132="Cancelado"</formula>
    </cfRule>
    <cfRule type="expression" dxfId="2299" priority="23005">
      <formula>$B2132="Cargado"</formula>
    </cfRule>
    <cfRule type="expression" dxfId="2300" priority="23004">
      <formula>$B2132="Frontera"</formula>
    </cfRule>
    <cfRule type="expression" dxfId="2301" priority="23003">
      <formula>$B2132="Descargado"</formula>
    </cfRule>
    <cfRule type="expression" dxfId="2302" priority="23002">
      <formula>$B2132="Liberado"</formula>
    </cfRule>
    <cfRule type="expression" dxfId="2295" priority="23017">
      <formula>$B2132="Arribado"</formula>
    </cfRule>
    <cfRule type="expression" dxfId="2301" priority="23027">
      <formula>$B2132="Descargado"</formula>
    </cfRule>
    <cfRule type="expression" dxfId="2300" priority="23028">
      <formula>$B2132="Frontera"</formula>
    </cfRule>
    <cfRule type="expression" dxfId="2299" priority="23029">
      <formula>$B2132="Cargado"</formula>
    </cfRule>
    <cfRule type="expression" dxfId="2298" priority="23030">
      <formula>$B2132="Cancelado"</formula>
    </cfRule>
    <cfRule type="expression" dxfId="2" priority="23031">
      <formula>$B2132="Confirmado"</formula>
    </cfRule>
    <cfRule type="expression" dxfId="2302" priority="23018">
      <formula>$B2132="Liberado"</formula>
    </cfRule>
    <cfRule type="expression" dxfId="2301" priority="23019">
      <formula>$B2132="Descargado"</formula>
    </cfRule>
    <cfRule type="expression" dxfId="2299" priority="23021">
      <formula>$B2132="Cargado"</formula>
    </cfRule>
    <cfRule type="expression" dxfId="2300" priority="23020">
      <formula>$B2132="Frontera"</formula>
    </cfRule>
    <cfRule type="expression" dxfId="2295" priority="23033">
      <formula>$B2132="Arribado"</formula>
    </cfRule>
    <cfRule type="expression" dxfId="2296" priority="23032">
      <formula>$B2132="Solicitado"</formula>
    </cfRule>
    <cfRule type="expression" dxfId="2298" priority="23022">
      <formula>$B2132="Cancelado"</formula>
    </cfRule>
    <cfRule type="expression" dxfId="2" priority="23023">
      <formula>$B2132="Confirmado"</formula>
    </cfRule>
    <cfRule type="expression" dxfId="2296" priority="23016">
      <formula>$B2132="Solicitado"</formula>
    </cfRule>
    <cfRule type="expression" dxfId="2296" priority="23024">
      <formula>$B2132="Solicitado"</formula>
    </cfRule>
    <cfRule type="expression" dxfId="2295" priority="23025">
      <formula>$B2132="Arribado"</formula>
    </cfRule>
    <cfRule type="expression" dxfId="2302" priority="23026">
      <formula>$B2132="Liberado"</formula>
    </cfRule>
    <cfRule type="expression" dxfId="2" priority="23015">
      <formula>$B2132="Confirmado"</formula>
    </cfRule>
    <cfRule type="expression" dxfId="2298" priority="23014">
      <formula>$B2132="Cancelado"</formula>
    </cfRule>
    <cfRule type="expression" dxfId="2299" priority="23013">
      <formula>$B2132="Cargado"</formula>
    </cfRule>
    <cfRule type="expression" dxfId="2300" priority="23012">
      <formula>$B2132="Frontera"</formula>
    </cfRule>
    <cfRule type="expression" dxfId="2301" priority="23011">
      <formula>$B2132="Descargado"</formula>
    </cfRule>
  </conditionalFormatting>
  <conditionalFormatting sqref="L2133">
    <cfRule type="expression" dxfId="2301" priority="22883">
      <formula>$B2133="Descargado"</formula>
    </cfRule>
    <cfRule type="expression" dxfId="2300" priority="22884">
      <formula>$B2133="Frontera"</formula>
    </cfRule>
    <cfRule type="expression" dxfId="2299" priority="22885">
      <formula>$B2133="Cargado"</formula>
    </cfRule>
    <cfRule type="expression" dxfId="2298" priority="22886">
      <formula>$B2133="Cancelado"</formula>
    </cfRule>
    <cfRule type="expression" dxfId="2298" priority="22894">
      <formula>$B2133="Cancelado"</formula>
    </cfRule>
    <cfRule type="expression" dxfId="2300" priority="22892">
      <formula>$B2133="Frontera"</formula>
    </cfRule>
    <cfRule type="expression" dxfId="2301" priority="22891">
      <formula>$B2133="Descargado"</formula>
    </cfRule>
    <cfRule type="expression" dxfId="2302" priority="22890">
      <formula>$B2133="Liberado"</formula>
    </cfRule>
    <cfRule type="expression" dxfId="2296" priority="22888">
      <formula>$B2133="Solicitado"</formula>
    </cfRule>
    <cfRule type="expression" dxfId="2" priority="22887">
      <formula>$B2133="Confirmado"</formula>
    </cfRule>
    <cfRule type="expression" dxfId="2296" priority="22872">
      <formula>$B2133="Solicitado"</formula>
    </cfRule>
    <cfRule type="expression" dxfId="2295" priority="22873">
      <formula>$B2133="Arribado"</formula>
    </cfRule>
    <cfRule type="expression" dxfId="2302" priority="22874">
      <formula>$B2133="Liberado"</formula>
    </cfRule>
    <cfRule type="expression" dxfId="2301" priority="22875">
      <formula>$B2133="Descargado"</formula>
    </cfRule>
    <cfRule type="expression" dxfId="2" priority="22871">
      <formula>$B2133="Confirmado"</formula>
    </cfRule>
    <cfRule type="expression" dxfId="2298" priority="22870">
      <formula>$B2133="Cancelado"</formula>
    </cfRule>
    <cfRule type="expression" dxfId="2299" priority="22869">
      <formula>$B2133="Cargado"</formula>
    </cfRule>
    <cfRule type="expression" dxfId="2300" priority="22868">
      <formula>$B2133="Frontera"</formula>
    </cfRule>
    <cfRule type="expression" dxfId="2300" priority="22876">
      <formula>$B2133="Frontera"</formula>
    </cfRule>
    <cfRule type="expression" dxfId="2299" priority="22877">
      <formula>$B2133="Cargado"</formula>
    </cfRule>
    <cfRule type="expression" dxfId="2295" priority="22889">
      <formula>$B2133="Arribado"</formula>
    </cfRule>
    <cfRule type="expression" dxfId="2298" priority="22878">
      <formula>$B2133="Cancelado"</formula>
    </cfRule>
    <cfRule type="expression" dxfId="2" priority="22879">
      <formula>$B2133="Confirmado"</formula>
    </cfRule>
    <cfRule type="expression" dxfId="2295" priority="22897">
      <formula>$B2133="Arribado"</formula>
    </cfRule>
    <cfRule type="expression" dxfId="2296" priority="22896">
      <formula>$B2133="Solicitado"</formula>
    </cfRule>
    <cfRule type="expression" dxfId="2299" priority="22893">
      <formula>$B2133="Cargado"</formula>
    </cfRule>
    <cfRule type="expression" dxfId="2301" priority="22867">
      <formula>$B2133="Descargado"</formula>
    </cfRule>
    <cfRule type="expression" dxfId="2302" priority="22866">
      <formula>$B2133="Liberado"</formula>
    </cfRule>
    <cfRule type="expression" dxfId="2296" priority="22880">
      <formula>$B2133="Solicitado"</formula>
    </cfRule>
    <cfRule type="expression" dxfId="2295" priority="22881">
      <formula>$B2133="Arribado"</formula>
    </cfRule>
    <cfRule type="expression" dxfId="2302" priority="22882">
      <formula>$B2133="Liberado"</formula>
    </cfRule>
    <cfRule type="expression" dxfId="2" priority="22895">
      <formula>$B2133="Confirmado"</formula>
    </cfRule>
  </conditionalFormatting>
  <conditionalFormatting sqref="L2134">
    <cfRule type="expression" dxfId="2" priority="22735">
      <formula>$B2134="Confirmado"</formula>
    </cfRule>
    <cfRule type="expression" dxfId="2302" priority="22746">
      <formula>$B2134="Liberado"</formula>
    </cfRule>
    <cfRule type="expression" dxfId="2302" priority="22754">
      <formula>$B2134="Liberado"</formula>
    </cfRule>
    <cfRule type="expression" dxfId="2301" priority="22755">
      <formula>$B2134="Descargado"</formula>
    </cfRule>
    <cfRule type="expression" dxfId="2300" priority="22756">
      <formula>$B2134="Frontera"</formula>
    </cfRule>
    <cfRule type="expression" dxfId="2299" priority="22757">
      <formula>$B2134="Cargado"</formula>
    </cfRule>
    <cfRule type="expression" dxfId="2298" priority="22758">
      <formula>$B2134="Cancelado"</formula>
    </cfRule>
    <cfRule type="expression" dxfId="2302" priority="22730">
      <formula>$B2134="Liberado"</formula>
    </cfRule>
    <cfRule type="expression" dxfId="2296" priority="22760">
      <formula>$B2134="Solicitado"</formula>
    </cfRule>
    <cfRule type="expression" dxfId="2295" priority="22761">
      <formula>$B2134="Arribado"</formula>
    </cfRule>
    <cfRule type="expression" dxfId="2301" priority="22731">
      <formula>$B2134="Descargado"</formula>
    </cfRule>
    <cfRule type="expression" dxfId="2301" priority="22739">
      <formula>$B2134="Descargado"</formula>
    </cfRule>
    <cfRule type="expression" dxfId="2" priority="22751">
      <formula>$B2134="Confirmado"</formula>
    </cfRule>
    <cfRule type="expression" dxfId="2300" priority="22740">
      <formula>$B2134="Frontera"</formula>
    </cfRule>
    <cfRule type="expression" dxfId="2299" priority="22741">
      <formula>$B2134="Cargado"</formula>
    </cfRule>
    <cfRule type="expression" dxfId="2298" priority="22742">
      <formula>$B2134="Cancelado"</formula>
    </cfRule>
    <cfRule type="expression" dxfId="2295" priority="22745">
      <formula>$B2134="Arribado"</formula>
    </cfRule>
    <cfRule type="expression" dxfId="2300" priority="22732">
      <formula>$B2134="Frontera"</formula>
    </cfRule>
    <cfRule type="expression" dxfId="2299" priority="22749">
      <formula>$B2134="Cargado"</formula>
    </cfRule>
    <cfRule type="expression" dxfId="2295" priority="22753">
      <formula>$B2134="Arribado"</formula>
    </cfRule>
    <cfRule type="expression" dxfId="2299" priority="22733">
      <formula>$B2134="Cargado"</formula>
    </cfRule>
    <cfRule type="expression" dxfId="2298" priority="22734">
      <formula>$B2134="Cancelado"</formula>
    </cfRule>
    <cfRule type="expression" dxfId="2300" priority="22748">
      <formula>$B2134="Frontera"</formula>
    </cfRule>
    <cfRule type="expression" dxfId="2" priority="22743">
      <formula>$B2134="Confirmado"</formula>
    </cfRule>
    <cfRule type="expression" dxfId="2301" priority="22747">
      <formula>$B2134="Descargado"</formula>
    </cfRule>
    <cfRule type="expression" dxfId="2298" priority="22750">
      <formula>$B2134="Cancelado"</formula>
    </cfRule>
    <cfRule type="expression" dxfId="2296" priority="22752">
      <formula>$B2134="Solicitado"</formula>
    </cfRule>
    <cfRule type="expression" dxfId="2295" priority="22737">
      <formula>$B2134="Arribado"</formula>
    </cfRule>
    <cfRule type="expression" dxfId="2296" priority="22744">
      <formula>$B2134="Solicitado"</formula>
    </cfRule>
    <cfRule type="expression" dxfId="2302" priority="22738">
      <formula>$B2134="Liberado"</formula>
    </cfRule>
    <cfRule type="expression" dxfId="2296" priority="22736">
      <formula>$B2134="Solicitado"</formula>
    </cfRule>
    <cfRule type="expression" dxfId="2" priority="22759">
      <formula>$B2134="Confirmado"</formula>
    </cfRule>
  </conditionalFormatting>
  <conditionalFormatting sqref="L2135:L2141">
    <cfRule type="expression" dxfId="2" priority="22607">
      <formula>$B2135="Confirmado"</formula>
    </cfRule>
    <cfRule type="expression" dxfId="2296" priority="22608">
      <formula>$B2135="Solicitado"</formula>
    </cfRule>
    <cfRule type="expression" dxfId="2295" priority="22609">
      <formula>$B2135="Arribado"</formula>
    </cfRule>
    <cfRule type="expression" dxfId="2302" priority="22610">
      <formula>$B2135="Liberado"</formula>
    </cfRule>
    <cfRule type="expression" dxfId="2301" priority="22611">
      <formula>$B2135="Descargado"</formula>
    </cfRule>
    <cfRule type="expression" dxfId="2296" priority="22624">
      <formula>$B2135="Solicitado"</formula>
    </cfRule>
    <cfRule type="expression" dxfId="2295" priority="22625">
      <formula>$B2135="Arribado"</formula>
    </cfRule>
    <cfRule type="expression" dxfId="2301" priority="22595">
      <formula>$B2135="Descargado"</formula>
    </cfRule>
    <cfRule type="expression" dxfId="2300" priority="22612">
      <formula>$B2135="Frontera"</formula>
    </cfRule>
    <cfRule type="expression" dxfId="2299" priority="22613">
      <formula>$B2135="Cargado"</formula>
    </cfRule>
    <cfRule type="expression" dxfId="2298" priority="22614">
      <formula>$B2135="Cancelado"</formula>
    </cfRule>
    <cfRule type="expression" dxfId="2" priority="22615">
      <formula>$B2135="Confirmado"</formula>
    </cfRule>
    <cfRule type="expression" dxfId="2296" priority="22616">
      <formula>$B2135="Solicitado"</formula>
    </cfRule>
    <cfRule type="expression" dxfId="2295" priority="22617">
      <formula>$B2135="Arribado"</formula>
    </cfRule>
    <cfRule type="expression" dxfId="2302" priority="22618">
      <formula>$B2135="Liberado"</formula>
    </cfRule>
    <cfRule type="expression" dxfId="2301" priority="22619">
      <formula>$B2135="Descargado"</formula>
    </cfRule>
    <cfRule type="expression" dxfId="2300" priority="22596">
      <formula>$B2135="Frontera"</formula>
    </cfRule>
    <cfRule type="expression" dxfId="2299" priority="22597">
      <formula>$B2135="Cargado"</formula>
    </cfRule>
    <cfRule type="expression" dxfId="2298" priority="22598">
      <formula>$B2135="Cancelado"</formula>
    </cfRule>
    <cfRule type="expression" dxfId="2" priority="22599">
      <formula>$B2135="Confirmado"</formula>
    </cfRule>
    <cfRule type="expression" dxfId="2296" priority="22600">
      <formula>$B2135="Solicitado"</formula>
    </cfRule>
    <cfRule type="expression" dxfId="2295" priority="22601">
      <formula>$B2135="Arribado"</formula>
    </cfRule>
    <cfRule type="expression" dxfId="2302" priority="22602">
      <formula>$B2135="Liberado"</formula>
    </cfRule>
    <cfRule type="expression" dxfId="2301" priority="22603">
      <formula>$B2135="Descargado"</formula>
    </cfRule>
    <cfRule type="expression" dxfId="2300" priority="22604">
      <formula>$B2135="Frontera"</formula>
    </cfRule>
    <cfRule type="expression" dxfId="2298" priority="22606">
      <formula>$B2135="Cancelado"</formula>
    </cfRule>
    <cfRule type="expression" dxfId="2299" priority="22605">
      <formula>$B2135="Cargado"</formula>
    </cfRule>
    <cfRule type="expression" dxfId="2302" priority="22594">
      <formula>$B2135="Liberado"</formula>
    </cfRule>
    <cfRule type="expression" dxfId="2300" priority="22620">
      <formula>$B2135="Frontera"</formula>
    </cfRule>
    <cfRule type="expression" dxfId="2299" priority="22621">
      <formula>$B2135="Cargado"</formula>
    </cfRule>
    <cfRule type="expression" dxfId="2298" priority="22622">
      <formula>$B2135="Cancelado"</formula>
    </cfRule>
    <cfRule type="expression" dxfId="2" priority="22623">
      <formula>$B2135="Confirmado"</formula>
    </cfRule>
  </conditionalFormatting>
  <conditionalFormatting sqref="L2142">
    <cfRule type="expression" dxfId="2296" priority="22488">
      <formula>$B2142="Solicitado"</formula>
    </cfRule>
    <cfRule type="expression" dxfId="2300" priority="22460">
      <formula>$B2142="Frontera"</formula>
    </cfRule>
    <cfRule type="expression" dxfId="2301" priority="22459">
      <formula>$B2142="Descargado"</formula>
    </cfRule>
    <cfRule type="expression" dxfId="2302" priority="22458">
      <formula>$B2142="Liberado"</formula>
    </cfRule>
    <cfRule type="expression" dxfId="2295" priority="22473">
      <formula>$B2142="Arribado"</formula>
    </cfRule>
    <cfRule type="expression" dxfId="2296" priority="22472">
      <formula>$B2142="Solicitado"</formula>
    </cfRule>
    <cfRule type="expression" dxfId="2" priority="22471">
      <formula>$B2142="Confirmado"</formula>
    </cfRule>
    <cfRule type="expression" dxfId="2296" priority="22480">
      <formula>$B2142="Solicitado"</formula>
    </cfRule>
    <cfRule type="expression" dxfId="2298" priority="22470">
      <formula>$B2142="Cancelado"</formula>
    </cfRule>
    <cfRule type="expression" dxfId="2302" priority="22474">
      <formula>$B2142="Liberado"</formula>
    </cfRule>
    <cfRule type="expression" dxfId="2301" priority="22475">
      <formula>$B2142="Descargado"</formula>
    </cfRule>
    <cfRule type="expression" dxfId="2300" priority="22476">
      <formula>$B2142="Frontera"</formula>
    </cfRule>
    <cfRule type="expression" dxfId="2299" priority="22477">
      <formula>$B2142="Cargado"</formula>
    </cfRule>
    <cfRule type="expression" dxfId="2300" priority="22468">
      <formula>$B2142="Frontera"</formula>
    </cfRule>
    <cfRule type="expression" dxfId="2298" priority="22478">
      <formula>$B2142="Cancelado"</formula>
    </cfRule>
    <cfRule type="expression" dxfId="2" priority="22479">
      <formula>$B2142="Confirmado"</formula>
    </cfRule>
    <cfRule type="expression" dxfId="2295" priority="22481">
      <formula>$B2142="Arribado"</formula>
    </cfRule>
    <cfRule type="expression" dxfId="2302" priority="22482">
      <formula>$B2142="Liberado"</formula>
    </cfRule>
    <cfRule type="expression" dxfId="2301" priority="22483">
      <formula>$B2142="Descargado"</formula>
    </cfRule>
    <cfRule type="expression" dxfId="2300" priority="22484">
      <formula>$B2142="Frontera"</formula>
    </cfRule>
    <cfRule type="expression" dxfId="2295" priority="22489">
      <formula>$B2142="Arribado"</formula>
    </cfRule>
    <cfRule type="expression" dxfId="2301" priority="22467">
      <formula>$B2142="Descargado"</formula>
    </cfRule>
    <cfRule type="expression" dxfId="2302" priority="22466">
      <formula>$B2142="Liberado"</formula>
    </cfRule>
    <cfRule type="expression" dxfId="2295" priority="22465">
      <formula>$B2142="Arribado"</formula>
    </cfRule>
    <cfRule type="expression" dxfId="2296" priority="22464">
      <formula>$B2142="Solicitado"</formula>
    </cfRule>
    <cfRule type="expression" dxfId="2" priority="22463">
      <formula>$B2142="Confirmado"</formula>
    </cfRule>
    <cfRule type="expression" dxfId="2298" priority="22462">
      <formula>$B2142="Cancelado"</formula>
    </cfRule>
    <cfRule type="expression" dxfId="2299" priority="22461">
      <formula>$B2142="Cargado"</formula>
    </cfRule>
    <cfRule type="expression" dxfId="2299" priority="22485">
      <formula>$B2142="Cargado"</formula>
    </cfRule>
    <cfRule type="expression" dxfId="2298" priority="22486">
      <formula>$B2142="Cancelado"</formula>
    </cfRule>
    <cfRule type="expression" dxfId="2299" priority="22469">
      <formula>$B2142="Cargado"</formula>
    </cfRule>
    <cfRule type="expression" dxfId="2" priority="22487">
      <formula>$B2142="Confirmado"</formula>
    </cfRule>
  </conditionalFormatting>
  <conditionalFormatting sqref="L2143 L2146:L2147">
    <cfRule type="expression" dxfId="2296" priority="22336">
      <formula>$B2143="Solicitado"</formula>
    </cfRule>
    <cfRule type="expression" dxfId="2300" priority="22324">
      <formula>$B2143="Frontera"</formula>
    </cfRule>
    <cfRule type="expression" dxfId="2301" priority="22323">
      <formula>$B2143="Descargado"</formula>
    </cfRule>
    <cfRule type="expression" dxfId="2302" priority="22322">
      <formula>$B2143="Liberado"</formula>
    </cfRule>
    <cfRule type="expression" dxfId="2" priority="22335">
      <formula>$B2143="Confirmado"</formula>
    </cfRule>
    <cfRule type="expression" dxfId="2298" priority="22334">
      <formula>$B2143="Cancelado"</formula>
    </cfRule>
    <cfRule type="expression" dxfId="2299" priority="22333">
      <formula>$B2143="Cargado"</formula>
    </cfRule>
    <cfRule type="expression" dxfId="2298" priority="22350">
      <formula>$B2143="Cancelado"</formula>
    </cfRule>
    <cfRule type="expression" dxfId="2300" priority="22348">
      <formula>$B2143="Frontera"</formula>
    </cfRule>
    <cfRule type="expression" dxfId="2301" priority="22347">
      <formula>$B2143="Descargado"</formula>
    </cfRule>
    <cfRule type="expression" dxfId="2302" priority="22346">
      <formula>$B2143="Liberado"</formula>
    </cfRule>
    <cfRule type="expression" dxfId="2295" priority="22345">
      <formula>$B2143="Arribado"</formula>
    </cfRule>
    <cfRule type="expression" dxfId="2300" priority="22332">
      <formula>$B2143="Frontera"</formula>
    </cfRule>
    <cfRule type="expression" dxfId="2296" priority="22344">
      <formula>$B2143="Solicitado"</formula>
    </cfRule>
    <cfRule type="expression" dxfId="2298" priority="22342">
      <formula>$B2143="Cancelado"</formula>
    </cfRule>
    <cfRule type="expression" dxfId="2299" priority="22341">
      <formula>$B2143="Cargado"</formula>
    </cfRule>
    <cfRule type="expression" dxfId="2300" priority="22340">
      <formula>$B2143="Frontera"</formula>
    </cfRule>
    <cfRule type="expression" dxfId="2301" priority="22339">
      <formula>$B2143="Descargado"</formula>
    </cfRule>
    <cfRule type="expression" dxfId="2302" priority="22338">
      <formula>$B2143="Liberado"</formula>
    </cfRule>
    <cfRule type="expression" dxfId="2295" priority="22337">
      <formula>$B2143="Arribado"</formula>
    </cfRule>
    <cfRule type="expression" dxfId="2" priority="22343">
      <formula>$B2143="Confirmado"</formula>
    </cfRule>
    <cfRule type="expression" dxfId="2" priority="22327">
      <formula>$B2143="Confirmado"</formula>
    </cfRule>
    <cfRule type="expression" dxfId="2295" priority="22329">
      <formula>$B2143="Arribado"</formula>
    </cfRule>
    <cfRule type="expression" dxfId="2299" priority="22349">
      <formula>$B2143="Cargado"</formula>
    </cfRule>
    <cfRule type="expression" dxfId="2296" priority="22328">
      <formula>$B2143="Solicitado"</formula>
    </cfRule>
    <cfRule type="expression" dxfId="2298" priority="22326">
      <formula>$B2143="Cancelado"</formula>
    </cfRule>
    <cfRule type="expression" dxfId="2301" priority="22331">
      <formula>$B2143="Descargado"</formula>
    </cfRule>
    <cfRule type="expression" dxfId="2299" priority="22325">
      <formula>$B2143="Cargado"</formula>
    </cfRule>
    <cfRule type="expression" dxfId="2295" priority="22353">
      <formula>$B2143="Arribado"</formula>
    </cfRule>
    <cfRule type="expression" dxfId="2296" priority="22352">
      <formula>$B2143="Solicitado"</formula>
    </cfRule>
    <cfRule type="expression" dxfId="2" priority="22351">
      <formula>$B2143="Confirmado"</formula>
    </cfRule>
    <cfRule type="expression" dxfId="2302" priority="22330">
      <formula>$B2143="Liberado"</formula>
    </cfRule>
  </conditionalFormatting>
  <conditionalFormatting sqref="L2144:L2145">
    <cfRule type="expression" dxfId="2301" priority="22203">
      <formula>$B2144="Descargado"</formula>
    </cfRule>
    <cfRule type="expression" dxfId="2302" priority="22202">
      <formula>$B2144="Liberado"</formula>
    </cfRule>
    <cfRule type="expression" dxfId="2296" priority="22200">
      <formula>$B2144="Solicitado"</formula>
    </cfRule>
    <cfRule type="expression" dxfId="2" priority="22199">
      <formula>$B2144="Confirmado"</formula>
    </cfRule>
    <cfRule type="expression" dxfId="2298" priority="22198">
      <formula>$B2144="Cancelado"</formula>
    </cfRule>
    <cfRule type="expression" dxfId="2299" priority="22197">
      <formula>$B2144="Cargado"</formula>
    </cfRule>
    <cfRule type="expression" dxfId="2300" priority="22196">
      <formula>$B2144="Frontera"</formula>
    </cfRule>
    <cfRule type="expression" dxfId="2301" priority="22195">
      <formula>$B2144="Descargado"</formula>
    </cfRule>
    <cfRule type="expression" dxfId="2302" priority="22194">
      <formula>$B2144="Liberado"</formula>
    </cfRule>
    <cfRule type="expression" dxfId="2295" priority="22193">
      <formula>$B2144="Arribado"</formula>
    </cfRule>
    <cfRule type="expression" dxfId="2296" priority="22192">
      <formula>$B2144="Solicitado"</formula>
    </cfRule>
    <cfRule type="expression" dxfId="2" priority="22191">
      <formula>$B2144="Confirmado"</formula>
    </cfRule>
    <cfRule type="expression" dxfId="2299" priority="22189">
      <formula>$B2144="Cargado"</formula>
    </cfRule>
    <cfRule type="expression" dxfId="2300" priority="22188">
      <formula>$B2144="Frontera"</formula>
    </cfRule>
    <cfRule type="expression" dxfId="2301" priority="22187">
      <formula>$B2144="Descargado"</formula>
    </cfRule>
    <cfRule type="expression" dxfId="2302" priority="22186">
      <formula>$B2144="Liberado"</formula>
    </cfRule>
    <cfRule type="expression" dxfId="2295" priority="22201">
      <formula>$B2144="Arribado"</formula>
    </cfRule>
    <cfRule type="expression" dxfId="2298" priority="22190">
      <formula>$B2144="Cancelado"</formula>
    </cfRule>
    <cfRule type="expression" dxfId="2295" priority="22217">
      <formula>$B2144="Arribado"</formula>
    </cfRule>
    <cfRule type="expression" dxfId="2296" priority="22216">
      <formula>$B2144="Solicitado"</formula>
    </cfRule>
    <cfRule type="expression" dxfId="2" priority="22215">
      <formula>$B2144="Confirmado"</formula>
    </cfRule>
    <cfRule type="expression" dxfId="2298" priority="22214">
      <formula>$B2144="Cancelado"</formula>
    </cfRule>
    <cfRule type="expression" dxfId="2299" priority="22213">
      <formula>$B2144="Cargado"</formula>
    </cfRule>
    <cfRule type="expression" dxfId="2300" priority="22212">
      <formula>$B2144="Frontera"</formula>
    </cfRule>
    <cfRule type="expression" dxfId="2301" priority="22211">
      <formula>$B2144="Descargado"</formula>
    </cfRule>
    <cfRule type="expression" dxfId="2302" priority="22210">
      <formula>$B2144="Liberado"</formula>
    </cfRule>
    <cfRule type="expression" dxfId="2295" priority="22209">
      <formula>$B2144="Arribado"</formula>
    </cfRule>
    <cfRule type="expression" dxfId="2296" priority="22208">
      <formula>$B2144="Solicitado"</formula>
    </cfRule>
    <cfRule type="expression" dxfId="2" priority="22207">
      <formula>$B2144="Confirmado"</formula>
    </cfRule>
    <cfRule type="expression" dxfId="2298" priority="22206">
      <formula>$B2144="Cancelado"</formula>
    </cfRule>
    <cfRule type="expression" dxfId="2299" priority="22205">
      <formula>$B2144="Cargado"</formula>
    </cfRule>
    <cfRule type="expression" dxfId="2300" priority="22204">
      <formula>$B2144="Frontera"</formula>
    </cfRule>
  </conditionalFormatting>
  <conditionalFormatting sqref="L2148 L2152:L2165 L2168">
    <cfRule type="expression" dxfId="2295" priority="22057">
      <formula>$B2148="Arribado"</formula>
    </cfRule>
    <cfRule type="expression" dxfId="2299" priority="22069">
      <formula>$B2148="Cargado"</formula>
    </cfRule>
    <cfRule type="expression" dxfId="2299" priority="22077">
      <formula>$B2148="Cargado"</formula>
    </cfRule>
    <cfRule type="expression" dxfId="2298" priority="22078">
      <formula>$B2148="Cancelado"</formula>
    </cfRule>
    <cfRule type="expression" dxfId="2" priority="22079">
      <formula>$B2148="Confirmado"</formula>
    </cfRule>
    <cfRule type="expression" dxfId="2296" priority="22080">
      <formula>$B2148="Solicitado"</formula>
    </cfRule>
    <cfRule type="expression" dxfId="2295" priority="22081">
      <formula>$B2148="Arribado"</formula>
    </cfRule>
    <cfRule type="expression" dxfId="2301" priority="22059">
      <formula>$B2148="Descargado"</formula>
    </cfRule>
    <cfRule type="expression" dxfId="2300" priority="22060">
      <formula>$B2148="Frontera"</formula>
    </cfRule>
    <cfRule type="expression" dxfId="2296" priority="22056">
      <formula>$B2148="Solicitado"</formula>
    </cfRule>
    <cfRule type="expression" dxfId="2295" priority="22073">
      <formula>$B2148="Arribado"</formula>
    </cfRule>
    <cfRule type="expression" dxfId="2301" priority="22067">
      <formula>$B2148="Descargado"</formula>
    </cfRule>
    <cfRule type="expression" dxfId="2299" priority="22061">
      <formula>$B2148="Cargado"</formula>
    </cfRule>
    <cfRule type="expression" dxfId="2298" priority="22062">
      <formula>$B2148="Cancelado"</formula>
    </cfRule>
    <cfRule type="expression" dxfId="2301" priority="22075">
      <formula>$B2148="Descargado"</formula>
    </cfRule>
    <cfRule type="expression" dxfId="2" priority="22063">
      <formula>$B2148="Confirmado"</formula>
    </cfRule>
    <cfRule type="expression" dxfId="2296" priority="22064">
      <formula>$B2148="Solicitado"</formula>
    </cfRule>
    <cfRule type="expression" dxfId="2295" priority="22065">
      <formula>$B2148="Arribado"</formula>
    </cfRule>
    <cfRule type="expression" dxfId="2302" priority="22066">
      <formula>$B2148="Liberado"</formula>
    </cfRule>
    <cfRule type="expression" dxfId="2302" priority="22058">
      <formula>$B2148="Liberado"</formula>
    </cfRule>
    <cfRule type="expression" dxfId="2300" priority="22068">
      <formula>$B2148="Frontera"</formula>
    </cfRule>
    <cfRule type="expression" dxfId="2302" priority="22050">
      <formula>$B2148="Liberado"</formula>
    </cfRule>
    <cfRule type="expression" dxfId="2301" priority="22051">
      <formula>$B2148="Descargado"</formula>
    </cfRule>
    <cfRule type="expression" dxfId="2302" priority="22074">
      <formula>$B2148="Liberado"</formula>
    </cfRule>
    <cfRule type="expression" dxfId="2299" priority="22053">
      <formula>$B2148="Cargado"</formula>
    </cfRule>
    <cfRule type="expression" dxfId="2298" priority="22054">
      <formula>$B2148="Cancelado"</formula>
    </cfRule>
    <cfRule type="expression" dxfId="2" priority="22055">
      <formula>$B2148="Confirmado"</formula>
    </cfRule>
    <cfRule type="expression" dxfId="2298" priority="22070">
      <formula>$B2148="Cancelado"</formula>
    </cfRule>
    <cfRule type="expression" dxfId="2" priority="22071">
      <formula>$B2148="Confirmado"</formula>
    </cfRule>
    <cfRule type="expression" dxfId="2296" priority="22072">
      <formula>$B2148="Solicitado"</formula>
    </cfRule>
    <cfRule type="expression" dxfId="2300" priority="22076">
      <formula>$B2148="Frontera"</formula>
    </cfRule>
    <cfRule type="expression" dxfId="2300" priority="22052">
      <formula>$B2148="Frontera"</formula>
    </cfRule>
  </conditionalFormatting>
  <conditionalFormatting sqref="L2149">
    <cfRule type="expression" dxfId="2295" priority="21945">
      <formula>$B2149="Arribado"</formula>
    </cfRule>
    <cfRule type="expression" dxfId="2299" priority="21933">
      <formula>$B2149="Cargado"</formula>
    </cfRule>
    <cfRule type="expression" dxfId="2298" priority="21934">
      <formula>$B2149="Cancelado"</formula>
    </cfRule>
    <cfRule type="expression" dxfId="2" priority="21935">
      <formula>$B2149="Confirmado"</formula>
    </cfRule>
    <cfRule type="expression" dxfId="2296" priority="21936">
      <formula>$B2149="Solicitado"</formula>
    </cfRule>
    <cfRule type="expression" dxfId="2295" priority="21937">
      <formula>$B2149="Arribado"</formula>
    </cfRule>
    <cfRule type="expression" dxfId="2295" priority="21921">
      <formula>$B2149="Arribado"</formula>
    </cfRule>
    <cfRule type="expression" dxfId="2302" priority="21938">
      <formula>$B2149="Liberado"</formula>
    </cfRule>
    <cfRule type="expression" dxfId="2302" priority="21914">
      <formula>$B2149="Liberado"</formula>
    </cfRule>
    <cfRule type="expression" dxfId="2296" priority="21944">
      <formula>$B2149="Solicitado"</formula>
    </cfRule>
    <cfRule type="expression" dxfId="2301" priority="21939">
      <formula>$B2149="Descargado"</formula>
    </cfRule>
    <cfRule type="expression" dxfId="2300" priority="21940">
      <formula>$B2149="Frontera"</formula>
    </cfRule>
    <cfRule type="expression" dxfId="2299" priority="21941">
      <formula>$B2149="Cargado"</formula>
    </cfRule>
    <cfRule type="expression" dxfId="2298" priority="21942">
      <formula>$B2149="Cancelado"</formula>
    </cfRule>
    <cfRule type="expression" dxfId="2302" priority="21930">
      <formula>$B2149="Liberado"</formula>
    </cfRule>
    <cfRule type="expression" dxfId="2295" priority="21929">
      <formula>$B2149="Arribado"</formula>
    </cfRule>
    <cfRule type="expression" dxfId="2" priority="21943">
      <formula>$B2149="Confirmado"</formula>
    </cfRule>
    <cfRule type="expression" dxfId="2300" priority="21932">
      <formula>$B2149="Frontera"</formula>
    </cfRule>
    <cfRule type="expression" dxfId="2301" priority="21931">
      <formula>$B2149="Descargado"</formula>
    </cfRule>
    <cfRule type="expression" dxfId="2301" priority="21923">
      <formula>$B2149="Descargado"</formula>
    </cfRule>
    <cfRule type="expression" dxfId="2300" priority="21916">
      <formula>$B2149="Frontera"</formula>
    </cfRule>
    <cfRule type="expression" dxfId="2301" priority="21915">
      <formula>$B2149="Descargado"</formula>
    </cfRule>
    <cfRule type="expression" dxfId="2296" priority="21920">
      <formula>$B2149="Solicitado"</formula>
    </cfRule>
    <cfRule type="expression" dxfId="2299" priority="21925">
      <formula>$B2149="Cargado"</formula>
    </cfRule>
    <cfRule type="expression" dxfId="2302" priority="21922">
      <formula>$B2149="Liberado"</formula>
    </cfRule>
    <cfRule type="expression" dxfId="2" priority="21919">
      <formula>$B2149="Confirmado"</formula>
    </cfRule>
    <cfRule type="expression" dxfId="2298" priority="21918">
      <formula>$B2149="Cancelado"</formula>
    </cfRule>
    <cfRule type="expression" dxfId="2300" priority="21924">
      <formula>$B2149="Frontera"</formula>
    </cfRule>
    <cfRule type="expression" dxfId="2296" priority="21928">
      <formula>$B2149="Solicitado"</formula>
    </cfRule>
    <cfRule type="expression" dxfId="2" priority="21927">
      <formula>$B2149="Confirmado"</formula>
    </cfRule>
    <cfRule type="expression" dxfId="2298" priority="21926">
      <formula>$B2149="Cancelado"</formula>
    </cfRule>
    <cfRule type="expression" dxfId="2299" priority="21917">
      <formula>$B2149="Cargado"</formula>
    </cfRule>
  </conditionalFormatting>
  <conditionalFormatting sqref="L2150:L2151">
    <cfRule type="expression" dxfId="2302" priority="21506">
      <formula>$B2150="Liberado"</formula>
    </cfRule>
    <cfRule type="expression" dxfId="2295" priority="21401">
      <formula>$B2150="Arribado"</formula>
    </cfRule>
    <cfRule type="expression" dxfId="2296" priority="21400">
      <formula>$B2150="Solicitado"</formula>
    </cfRule>
    <cfRule type="expression" dxfId="2" priority="21399">
      <formula>$B2150="Confirmado"</formula>
    </cfRule>
    <cfRule type="expression" dxfId="2298" priority="21398">
      <formula>$B2150="Cancelado"</formula>
    </cfRule>
    <cfRule type="expression" dxfId="2299" priority="21397">
      <formula>$B2150="Cargado"</formula>
    </cfRule>
    <cfRule type="expression" dxfId="2300" priority="21396">
      <formula>$B2150="Frontera"</formula>
    </cfRule>
    <cfRule type="expression" dxfId="2301" priority="21395">
      <formula>$B2150="Descargado"</formula>
    </cfRule>
    <cfRule type="expression" dxfId="2302" priority="21394">
      <formula>$B2150="Liberado"</formula>
    </cfRule>
    <cfRule type="expression" dxfId="2295" priority="21393">
      <formula>$B2150="Arribado"</formula>
    </cfRule>
    <cfRule type="expression" dxfId="2296" priority="21392">
      <formula>$B2150="Solicitado"</formula>
    </cfRule>
    <cfRule type="expression" dxfId="2" priority="21391">
      <formula>$B2150="Confirmado"</formula>
    </cfRule>
    <cfRule type="expression" dxfId="2298" priority="21390">
      <formula>$B2150="Cancelado"</formula>
    </cfRule>
    <cfRule type="expression" dxfId="2299" priority="21389">
      <formula>$B2150="Cargado"</formula>
    </cfRule>
    <cfRule type="expression" dxfId="2300" priority="21388">
      <formula>$B2150="Frontera"</formula>
    </cfRule>
    <cfRule type="expression" dxfId="2301" priority="21387">
      <formula>$B2150="Descargado"</formula>
    </cfRule>
    <cfRule type="expression" dxfId="2302" priority="21386">
      <formula>$B2150="Liberado"</formula>
    </cfRule>
    <cfRule type="expression" dxfId="2295" priority="21385">
      <formula>$B2150="Arribado"</formula>
    </cfRule>
    <cfRule type="expression" dxfId="2296" priority="21384">
      <formula>$B2150="Solicitado"</formula>
    </cfRule>
    <cfRule type="expression" dxfId="2" priority="21383">
      <formula>$B2150="Confirmado"</formula>
    </cfRule>
    <cfRule type="expression" dxfId="2298" priority="21382">
      <formula>$B2150="Cancelado"</formula>
    </cfRule>
    <cfRule type="expression" dxfId="2299" priority="21381">
      <formula>$B2150="Cargado"</formula>
    </cfRule>
    <cfRule type="expression" dxfId="2301" priority="21379">
      <formula>$B2150="Descargado"</formula>
    </cfRule>
    <cfRule type="expression" dxfId="2302" priority="21378">
      <formula>$B2150="Liberado"</formula>
    </cfRule>
    <cfRule type="expression" dxfId="2295" priority="21377">
      <formula>$B2150="Arribado"</formula>
    </cfRule>
    <cfRule type="expression" dxfId="2296" priority="21376">
      <formula>$B2150="Solicitado"</formula>
    </cfRule>
    <cfRule type="expression" dxfId="2" priority="21375">
      <formula>$B2150="Confirmado"</formula>
    </cfRule>
    <cfRule type="expression" dxfId="2298" priority="21374">
      <formula>$B2150="Cancelado"</formula>
    </cfRule>
    <cfRule type="expression" dxfId="2299" priority="21373">
      <formula>$B2150="Cargado"</formula>
    </cfRule>
    <cfRule type="expression" dxfId="2300" priority="21372">
      <formula>$B2150="Frontera"</formula>
    </cfRule>
    <cfRule type="expression" dxfId="2301" priority="21371">
      <formula>$B2150="Descargado"</formula>
    </cfRule>
    <cfRule type="expression" dxfId="2302" priority="21370">
      <formula>$B2150="Liberado"</formula>
    </cfRule>
    <cfRule type="expression" dxfId="2301" priority="21531">
      <formula>$B2150="Descargado"</formula>
    </cfRule>
    <cfRule type="expression" dxfId="2300" priority="21380">
      <formula>$B2150="Frontera"</formula>
    </cfRule>
    <cfRule type="expression" dxfId="2295" priority="21537">
      <formula>$B2150="Arribado"</formula>
    </cfRule>
    <cfRule type="expression" dxfId="2296" priority="21536">
      <formula>$B2150="Solicitado"</formula>
    </cfRule>
    <cfRule type="expression" dxfId="2" priority="21535">
      <formula>$B2150="Confirmado"</formula>
    </cfRule>
    <cfRule type="expression" dxfId="2298" priority="21534">
      <formula>$B2150="Cancelado"</formula>
    </cfRule>
    <cfRule type="expression" dxfId="2299" priority="21533">
      <formula>$B2150="Cargado"</formula>
    </cfRule>
    <cfRule type="expression" dxfId="2300" priority="21532">
      <formula>$B2150="Frontera"</formula>
    </cfRule>
    <cfRule type="expression" dxfId="2302" priority="21530">
      <formula>$B2150="Liberado"</formula>
    </cfRule>
    <cfRule type="expression" dxfId="2295" priority="21529">
      <formula>$B2150="Arribado"</formula>
    </cfRule>
    <cfRule type="expression" dxfId="2296" priority="21528">
      <formula>$B2150="Solicitado"</formula>
    </cfRule>
    <cfRule type="expression" dxfId="2" priority="21527">
      <formula>$B2150="Confirmado"</formula>
    </cfRule>
    <cfRule type="expression" dxfId="2298" priority="21526">
      <formula>$B2150="Cancelado"</formula>
    </cfRule>
    <cfRule type="expression" dxfId="2299" priority="21525">
      <formula>$B2150="Cargado"</formula>
    </cfRule>
    <cfRule type="expression" dxfId="2300" priority="21524">
      <formula>$B2150="Frontera"</formula>
    </cfRule>
    <cfRule type="expression" dxfId="2301" priority="21523">
      <formula>$B2150="Descargado"</formula>
    </cfRule>
    <cfRule type="expression" dxfId="2302" priority="21522">
      <formula>$B2150="Liberado"</formula>
    </cfRule>
    <cfRule type="expression" dxfId="2295" priority="21521">
      <formula>$B2150="Arribado"</formula>
    </cfRule>
    <cfRule type="expression" dxfId="2296" priority="21520">
      <formula>$B2150="Solicitado"</formula>
    </cfRule>
    <cfRule type="expression" dxfId="2" priority="21519">
      <formula>$B2150="Confirmado"</formula>
    </cfRule>
    <cfRule type="expression" dxfId="2298" priority="21518">
      <formula>$B2150="Cancelado"</formula>
    </cfRule>
    <cfRule type="expression" dxfId="2299" priority="21517">
      <formula>$B2150="Cargado"</formula>
    </cfRule>
    <cfRule type="expression" dxfId="2300" priority="21516">
      <formula>$B2150="Frontera"</formula>
    </cfRule>
    <cfRule type="expression" dxfId="2301" priority="21515">
      <formula>$B2150="Descargado"</formula>
    </cfRule>
    <cfRule type="expression" dxfId="2302" priority="21514">
      <formula>$B2150="Liberado"</formula>
    </cfRule>
    <cfRule type="expression" dxfId="2295" priority="21513">
      <formula>$B2150="Arribado"</formula>
    </cfRule>
    <cfRule type="expression" dxfId="2296" priority="21512">
      <formula>$B2150="Solicitado"</formula>
    </cfRule>
    <cfRule type="expression" dxfId="2" priority="21511">
      <formula>$B2150="Confirmado"</formula>
    </cfRule>
    <cfRule type="expression" dxfId="2298" priority="21510">
      <formula>$B2150="Cancelado"</formula>
    </cfRule>
    <cfRule type="expression" dxfId="2299" priority="21509">
      <formula>$B2150="Cargado"</formula>
    </cfRule>
    <cfRule type="expression" dxfId="2300" priority="21508">
      <formula>$B2150="Frontera"</formula>
    </cfRule>
    <cfRule type="expression" dxfId="2301" priority="21507">
      <formula>$B2150="Descargado"</formula>
    </cfRule>
  </conditionalFormatting>
  <conditionalFormatting sqref="L2166">
    <cfRule type="expression" dxfId="2302" priority="21642">
      <formula>$B2166="Liberado"</formula>
    </cfRule>
    <cfRule type="expression" dxfId="2300" priority="21660">
      <formula>$B2166="Frontera"</formula>
    </cfRule>
    <cfRule type="expression" dxfId="2299" priority="21661">
      <formula>$B2166="Cargado"</formula>
    </cfRule>
    <cfRule type="expression" dxfId="2298" priority="21662">
      <formula>$B2166="Cancelado"</formula>
    </cfRule>
    <cfRule type="expression" dxfId="2" priority="21663">
      <formula>$B2166="Confirmado"</formula>
    </cfRule>
    <cfRule type="expression" dxfId="2296" priority="21664">
      <formula>$B2166="Solicitado"</formula>
    </cfRule>
    <cfRule type="expression" dxfId="2295" priority="21665">
      <formula>$B2166="Arribado"</formula>
    </cfRule>
    <cfRule type="expression" dxfId="2295" priority="21673">
      <formula>$B2166="Arribado"</formula>
    </cfRule>
    <cfRule type="expression" dxfId="2302" priority="21658">
      <formula>$B2166="Liberado"</formula>
    </cfRule>
    <cfRule type="expression" dxfId="2301" priority="21659">
      <formula>$B2166="Descargado"</formula>
    </cfRule>
    <cfRule type="expression" dxfId="2300" priority="21668">
      <formula>$B2166="Frontera"</formula>
    </cfRule>
    <cfRule type="expression" dxfId="2298" priority="21646">
      <formula>$B2166="Cancelado"</formula>
    </cfRule>
    <cfRule type="expression" dxfId="2295" priority="21657">
      <formula>$B2166="Arribado"</formula>
    </cfRule>
    <cfRule type="expression" dxfId="2302" priority="21666">
      <formula>$B2166="Liberado"</formula>
    </cfRule>
    <cfRule type="expression" dxfId="2301" priority="21667">
      <formula>$B2166="Descargado"</formula>
    </cfRule>
    <cfRule type="expression" dxfId="2298" priority="21670">
      <formula>$B2166="Cancelado"</formula>
    </cfRule>
    <cfRule type="expression" dxfId="2" priority="21671">
      <formula>$B2166="Confirmado"</formula>
    </cfRule>
    <cfRule type="expression" dxfId="2299" priority="21645">
      <formula>$B2166="Cargado"</formula>
    </cfRule>
    <cfRule type="expression" dxfId="2296" priority="21672">
      <formula>$B2166="Solicitado"</formula>
    </cfRule>
    <cfRule type="expression" dxfId="2302" priority="21650">
      <formula>$B2166="Liberado"</formula>
    </cfRule>
    <cfRule type="expression" dxfId="2295" priority="21649">
      <formula>$B2166="Arribado"</formula>
    </cfRule>
    <cfRule type="expression" dxfId="2296" priority="21648">
      <formula>$B2166="Solicitado"</formula>
    </cfRule>
    <cfRule type="expression" dxfId="2" priority="21647">
      <formula>$B2166="Confirmado"</formula>
    </cfRule>
    <cfRule type="expression" dxfId="2301" priority="21651">
      <formula>$B2166="Descargado"</formula>
    </cfRule>
    <cfRule type="expression" dxfId="2300" priority="21652">
      <formula>$B2166="Frontera"</formula>
    </cfRule>
    <cfRule type="expression" dxfId="2299" priority="21653">
      <formula>$B2166="Cargado"</formula>
    </cfRule>
    <cfRule type="expression" dxfId="2298" priority="21654">
      <formula>$B2166="Cancelado"</formula>
    </cfRule>
    <cfRule type="expression" dxfId="2" priority="21655">
      <formula>$B2166="Confirmado"</formula>
    </cfRule>
    <cfRule type="expression" dxfId="2296" priority="21656">
      <formula>$B2166="Solicitado"</formula>
    </cfRule>
    <cfRule type="expression" dxfId="2300" priority="21644">
      <formula>$B2166="Frontera"</formula>
    </cfRule>
    <cfRule type="expression" dxfId="2301" priority="21643">
      <formula>$B2166="Descargado"</formula>
    </cfRule>
    <cfRule type="expression" dxfId="2299" priority="21669">
      <formula>$B2166="Cargado"</formula>
    </cfRule>
  </conditionalFormatting>
  <conditionalFormatting sqref="L2166:L2167">
    <cfRule type="expression" dxfId="2300" priority="21804">
      <formula>$B2166="Frontera"</formula>
    </cfRule>
    <cfRule type="expression" dxfId="2299" priority="21805">
      <formula>$B2166="Cargado"</formula>
    </cfRule>
    <cfRule type="expression" dxfId="2298" priority="21806">
      <formula>$B2166="Cancelado"</formula>
    </cfRule>
    <cfRule type="expression" dxfId="2" priority="21807">
      <formula>$B2166="Confirmado"</formula>
    </cfRule>
    <cfRule type="expression" dxfId="2296" priority="21808">
      <formula>$B2166="Solicitado"</formula>
    </cfRule>
    <cfRule type="expression" dxfId="2295" priority="21809">
      <formula>$B2166="Arribado"</formula>
    </cfRule>
    <cfRule type="expression" dxfId="2300" priority="21788">
      <formula>$B2166="Frontera"</formula>
    </cfRule>
    <cfRule type="expression" dxfId="2298" priority="21782">
      <formula>$B2166="Cancelado"</formula>
    </cfRule>
    <cfRule type="expression" dxfId="2299" priority="21781">
      <formula>$B2166="Cargado"</formula>
    </cfRule>
    <cfRule type="expression" dxfId="2302" priority="21778">
      <formula>$B2166="Liberado"</formula>
    </cfRule>
    <cfRule type="expression" dxfId="2300" priority="21780">
      <formula>$B2166="Frontera"</formula>
    </cfRule>
    <cfRule type="expression" dxfId="2296" priority="21800">
      <formula>$B2166="Solicitado"</formula>
    </cfRule>
    <cfRule type="expression" dxfId="2295" priority="21801">
      <formula>$B2166="Arribado"</formula>
    </cfRule>
    <cfRule type="expression" dxfId="2" priority="21783">
      <formula>$B2166="Confirmado"</formula>
    </cfRule>
    <cfRule type="expression" dxfId="2302" priority="21802">
      <formula>$B2166="Liberado"</formula>
    </cfRule>
    <cfRule type="expression" dxfId="2301" priority="21803">
      <formula>$B2166="Descargado"</formula>
    </cfRule>
    <cfRule type="expression" dxfId="2296" priority="21784">
      <formula>$B2166="Solicitado"</formula>
    </cfRule>
    <cfRule type="expression" dxfId="2301" priority="21779">
      <formula>$B2166="Descargado"</formula>
    </cfRule>
    <cfRule type="expression" dxfId="2295" priority="21785">
      <formula>$B2166="Arribado"</formula>
    </cfRule>
    <cfRule type="expression" dxfId="2302" priority="21786">
      <formula>$B2166="Liberado"</formula>
    </cfRule>
    <cfRule type="expression" dxfId="2301" priority="21787">
      <formula>$B2166="Descargado"</formula>
    </cfRule>
    <cfRule type="expression" dxfId="2299" priority="21789">
      <formula>$B2166="Cargado"</formula>
    </cfRule>
    <cfRule type="expression" dxfId="2298" priority="21790">
      <formula>$B2166="Cancelado"</formula>
    </cfRule>
    <cfRule type="expression" dxfId="2296" priority="21792">
      <formula>$B2166="Solicitado"</formula>
    </cfRule>
    <cfRule type="expression" dxfId="2295" priority="21793">
      <formula>$B2166="Arribado"</formula>
    </cfRule>
    <cfRule type="expression" dxfId="2302" priority="21794">
      <formula>$B2166="Liberado"</formula>
    </cfRule>
    <cfRule type="expression" dxfId="2301" priority="21795">
      <formula>$B2166="Descargado"</formula>
    </cfRule>
    <cfRule type="expression" dxfId="2300" priority="21796">
      <formula>$B2166="Frontera"</formula>
    </cfRule>
    <cfRule type="expression" dxfId="2299" priority="21797">
      <formula>$B2166="Cargado"</formula>
    </cfRule>
    <cfRule type="expression" dxfId="2298" priority="21798">
      <formula>$B2166="Cancelado"</formula>
    </cfRule>
    <cfRule type="expression" dxfId="2" priority="21799">
      <formula>$B2166="Confirmado"</formula>
    </cfRule>
    <cfRule type="expression" dxfId="2" priority="21791">
      <formula>$B2166="Confirmado"</formula>
    </cfRule>
  </conditionalFormatting>
  <conditionalFormatting sqref="L2169">
    <cfRule type="expression" dxfId="2301" priority="21235">
      <formula>$B2169="Descargado"</formula>
    </cfRule>
    <cfRule type="expression" dxfId="2" priority="21239">
      <formula>$B2169="Confirmado"</formula>
    </cfRule>
    <cfRule type="expression" dxfId="2298" priority="21238">
      <formula>$B2169="Cancelado"</formula>
    </cfRule>
    <cfRule type="expression" dxfId="2299" priority="21237">
      <formula>$B2169="Cargado"</formula>
    </cfRule>
    <cfRule type="expression" dxfId="2299" priority="21245">
      <formula>$B2169="Cargado"</formula>
    </cfRule>
    <cfRule type="expression" dxfId="2302" priority="21250">
      <formula>$B2169="Liberado"</formula>
    </cfRule>
    <cfRule type="expression" dxfId="2302" priority="21234">
      <formula>$B2169="Liberado"</formula>
    </cfRule>
    <cfRule type="expression" dxfId="2" priority="21255">
      <formula>$B2169="Confirmado"</formula>
    </cfRule>
    <cfRule type="expression" dxfId="2300" priority="21236">
      <formula>$B2169="Frontera"</formula>
    </cfRule>
    <cfRule type="expression" dxfId="2" priority="21247">
      <formula>$B2169="Confirmado"</formula>
    </cfRule>
    <cfRule type="expression" dxfId="2295" priority="21241">
      <formula>$B2169="Arribado"</formula>
    </cfRule>
    <cfRule type="expression" dxfId="2302" priority="21242">
      <formula>$B2169="Liberado"</formula>
    </cfRule>
    <cfRule type="expression" dxfId="2301" priority="21243">
      <formula>$B2169="Descargado"</formula>
    </cfRule>
    <cfRule type="expression" dxfId="2295" priority="21249">
      <formula>$B2169="Arribado"</formula>
    </cfRule>
    <cfRule type="expression" dxfId="2300" priority="21244">
      <formula>$B2169="Frontera"</formula>
    </cfRule>
    <cfRule type="expression" dxfId="2300" priority="21252">
      <formula>$B2169="Frontera"</formula>
    </cfRule>
    <cfRule type="expression" dxfId="2295" priority="21265">
      <formula>$B2169="Arribado"</formula>
    </cfRule>
    <cfRule type="expression" dxfId="2296" priority="21264">
      <formula>$B2169="Solicitado"</formula>
    </cfRule>
    <cfRule type="expression" dxfId="2" priority="21263">
      <formula>$B2169="Confirmado"</formula>
    </cfRule>
    <cfRule type="expression" dxfId="2299" priority="21253">
      <formula>$B2169="Cargado"</formula>
    </cfRule>
    <cfRule type="expression" dxfId="2299" priority="21261">
      <formula>$B2169="Cargado"</formula>
    </cfRule>
    <cfRule type="expression" dxfId="2300" priority="21260">
      <formula>$B2169="Frontera"</formula>
    </cfRule>
    <cfRule type="expression" dxfId="2298" priority="21254">
      <formula>$B2169="Cancelado"</formula>
    </cfRule>
    <cfRule type="expression" dxfId="2296" priority="21240">
      <formula>$B2169="Solicitado"</formula>
    </cfRule>
    <cfRule type="expression" dxfId="2301" priority="21251">
      <formula>$B2169="Descargado"</formula>
    </cfRule>
    <cfRule type="expression" dxfId="2298" priority="21246">
      <formula>$B2169="Cancelado"</formula>
    </cfRule>
    <cfRule type="expression" dxfId="2296" priority="21248">
      <formula>$B2169="Solicitado"</formula>
    </cfRule>
    <cfRule type="expression" dxfId="2296" priority="21256">
      <formula>$B2169="Solicitado"</formula>
    </cfRule>
    <cfRule type="expression" dxfId="2295" priority="21257">
      <formula>$B2169="Arribado"</formula>
    </cfRule>
    <cfRule type="expression" dxfId="2302" priority="21258">
      <formula>$B2169="Liberado"</formula>
    </cfRule>
    <cfRule type="expression" dxfId="2301" priority="21259">
      <formula>$B2169="Descargado"</formula>
    </cfRule>
    <cfRule type="expression" dxfId="2298" priority="21262">
      <formula>$B2169="Cancelado"</formula>
    </cfRule>
  </conditionalFormatting>
  <conditionalFormatting sqref="L2170">
    <cfRule type="expression" dxfId="2301" priority="21075">
      <formula>$B2170="Descargado"</formula>
    </cfRule>
    <cfRule type="expression" dxfId="2302" priority="21074">
      <formula>$B2170="Liberado"</formula>
    </cfRule>
    <cfRule type="expression" dxfId="2295" priority="21073">
      <formula>$B2170="Arribado"</formula>
    </cfRule>
    <cfRule type="expression" dxfId="2296" priority="21072">
      <formula>$B2170="Solicitado"</formula>
    </cfRule>
    <cfRule type="expression" dxfId="2" priority="21071">
      <formula>$B2170="Confirmado"</formula>
    </cfRule>
    <cfRule type="expression" dxfId="2298" priority="21070">
      <formula>$B2170="Cancelado"</formula>
    </cfRule>
    <cfRule type="expression" dxfId="2299" priority="21069">
      <formula>$B2170="Cargado"</formula>
    </cfRule>
    <cfRule type="expression" dxfId="2300" priority="21068">
      <formula>$B2170="Frontera"</formula>
    </cfRule>
    <cfRule type="expression" dxfId="2301" priority="21067">
      <formula>$B2170="Descargado"</formula>
    </cfRule>
    <cfRule type="expression" dxfId="2302" priority="21066">
      <formula>$B2170="Liberado"</formula>
    </cfRule>
    <cfRule type="expression" dxfId="2295" priority="21065">
      <formula>$B2170="Arribado"</formula>
    </cfRule>
    <cfRule type="expression" dxfId="2302" priority="21058">
      <formula>$B2170="Liberado"</formula>
    </cfRule>
    <cfRule type="expression" dxfId="2301" priority="21059">
      <formula>$B2170="Descargado"</formula>
    </cfRule>
    <cfRule type="expression" dxfId="2296" priority="21064">
      <formula>$B2170="Solicitado"</formula>
    </cfRule>
    <cfRule type="expression" dxfId="2" priority="21063">
      <formula>$B2170="Confirmado"</formula>
    </cfRule>
    <cfRule type="expression" dxfId="2298" priority="21062">
      <formula>$B2170="Cancelado"</formula>
    </cfRule>
    <cfRule type="expression" dxfId="2298" priority="21086">
      <formula>$B2170="Cancelado"</formula>
    </cfRule>
    <cfRule type="expression" dxfId="2" priority="21087">
      <formula>$B2170="Confirmado"</formula>
    </cfRule>
    <cfRule type="expression" dxfId="2296" priority="21088">
      <formula>$B2170="Solicitado"</formula>
    </cfRule>
    <cfRule type="expression" dxfId="2295" priority="21089">
      <formula>$B2170="Arribado"</formula>
    </cfRule>
    <cfRule type="expression" dxfId="2300" priority="21060">
      <formula>$B2170="Frontera"</formula>
    </cfRule>
    <cfRule type="expression" dxfId="2299" priority="21061">
      <formula>$B2170="Cargado"</formula>
    </cfRule>
    <cfRule type="expression" dxfId="2299" priority="21085">
      <formula>$B2170="Cargado"</formula>
    </cfRule>
    <cfRule type="expression" dxfId="2300" priority="21084">
      <formula>$B2170="Frontera"</formula>
    </cfRule>
    <cfRule type="expression" dxfId="2301" priority="21083">
      <formula>$B2170="Descargado"</formula>
    </cfRule>
    <cfRule type="expression" dxfId="2302" priority="21082">
      <formula>$B2170="Liberado"</formula>
    </cfRule>
    <cfRule type="expression" dxfId="2295" priority="21081">
      <formula>$B2170="Arribado"</formula>
    </cfRule>
    <cfRule type="expression" dxfId="2296" priority="21080">
      <formula>$B2170="Solicitado"</formula>
    </cfRule>
    <cfRule type="expression" dxfId="2" priority="21079">
      <formula>$B2170="Confirmado"</formula>
    </cfRule>
    <cfRule type="expression" dxfId="2298" priority="21078">
      <formula>$B2170="Cancelado"</formula>
    </cfRule>
    <cfRule type="expression" dxfId="2299" priority="21077">
      <formula>$B2170="Cargado"</formula>
    </cfRule>
    <cfRule type="expression" dxfId="2300" priority="21076">
      <formula>$B2170="Frontera"</formula>
    </cfRule>
  </conditionalFormatting>
  <conditionalFormatting sqref="L2171 L2173:L2189">
    <cfRule type="expression" dxfId="2302" priority="20898">
      <formula>$B2171="Liberado"</formula>
    </cfRule>
    <cfRule type="expression" dxfId="2301" priority="20899">
      <formula>$B2171="Descargado"</formula>
    </cfRule>
    <cfRule type="expression" dxfId="2300" priority="20900">
      <formula>$B2171="Frontera"</formula>
    </cfRule>
    <cfRule type="expression" dxfId="2301" priority="20891">
      <formula>$B2171="Descargado"</formula>
    </cfRule>
    <cfRule type="expression" dxfId="2299" priority="20901">
      <formula>$B2171="Cargado"</formula>
    </cfRule>
    <cfRule type="expression" dxfId="2298" priority="20902">
      <formula>$B2171="Cancelado"</formula>
    </cfRule>
    <cfRule type="expression" dxfId="2" priority="20903">
      <formula>$B2171="Confirmado"</formula>
    </cfRule>
    <cfRule type="expression" dxfId="2296" priority="20904">
      <formula>$B2171="Solicitado"</formula>
    </cfRule>
    <cfRule type="expression" dxfId="2302" priority="20906">
      <formula>$B2171="Liberado"</formula>
    </cfRule>
    <cfRule type="expression" dxfId="2301" priority="20907">
      <formula>$B2171="Descargado"</formula>
    </cfRule>
    <cfRule type="expression" dxfId="2300" priority="20908">
      <formula>$B2171="Frontera"</formula>
    </cfRule>
    <cfRule type="expression" dxfId="2299" priority="20909">
      <formula>$B2171="Cargado"</formula>
    </cfRule>
    <cfRule type="expression" dxfId="2295" priority="20905">
      <formula>$B2171="Arribado"</formula>
    </cfRule>
    <cfRule type="expression" dxfId="2298" priority="20910">
      <formula>$B2171="Cancelado"</formula>
    </cfRule>
    <cfRule type="expression" dxfId="2" priority="20911">
      <formula>$B2171="Confirmado"</formula>
    </cfRule>
    <cfRule type="expression" dxfId="2296" priority="20912">
      <formula>$B2171="Solicitado"</formula>
    </cfRule>
    <cfRule type="expression" dxfId="2295" priority="20913">
      <formula>$B2171="Arribado"</formula>
    </cfRule>
    <cfRule type="expression" dxfId="2301" priority="20883">
      <formula>$B2171="Descargado"</formula>
    </cfRule>
    <cfRule type="expression" dxfId="2300" priority="20884">
      <formula>$B2171="Frontera"</formula>
    </cfRule>
    <cfRule type="expression" dxfId="2299" priority="20885">
      <formula>$B2171="Cargado"</formula>
    </cfRule>
    <cfRule type="expression" dxfId="2298" priority="20886">
      <formula>$B2171="Cancelado"</formula>
    </cfRule>
    <cfRule type="expression" dxfId="2" priority="20887">
      <formula>$B2171="Confirmado"</formula>
    </cfRule>
    <cfRule type="expression" dxfId="2295" priority="20889">
      <formula>$B2171="Arribado"</formula>
    </cfRule>
    <cfRule type="expression" dxfId="2302" priority="20882">
      <formula>$B2171="Liberado"</formula>
    </cfRule>
    <cfRule type="expression" dxfId="2302" priority="20890">
      <formula>$B2171="Liberado"</formula>
    </cfRule>
    <cfRule type="expression" dxfId="2300" priority="20892">
      <formula>$B2171="Frontera"</formula>
    </cfRule>
    <cfRule type="expression" dxfId="2299" priority="20893">
      <formula>$B2171="Cargado"</formula>
    </cfRule>
    <cfRule type="expression" dxfId="2298" priority="20894">
      <formula>$B2171="Cancelado"</formula>
    </cfRule>
    <cfRule type="expression" dxfId="2" priority="20895">
      <formula>$B2171="Confirmado"</formula>
    </cfRule>
    <cfRule type="expression" dxfId="2296" priority="20896">
      <formula>$B2171="Solicitado"</formula>
    </cfRule>
    <cfRule type="expression" dxfId="2295" priority="20897">
      <formula>$B2171="Arribado"</formula>
    </cfRule>
    <cfRule type="expression" dxfId="2296" priority="20888">
      <formula>$B2171="Solicitado"</formula>
    </cfRule>
  </conditionalFormatting>
  <conditionalFormatting sqref="L2172">
    <cfRule type="expression" dxfId="2298" priority="20734">
      <formula>$B2172="Cancelado"</formula>
    </cfRule>
    <cfRule type="expression" dxfId="2295" priority="20729">
      <formula>$B2172="Arribado"</formula>
    </cfRule>
    <cfRule type="expression" dxfId="2302" priority="20730">
      <formula>$B2172="Liberado"</formula>
    </cfRule>
    <cfRule type="expression" dxfId="2301" priority="20731">
      <formula>$B2172="Descargado"</formula>
    </cfRule>
    <cfRule type="expression" dxfId="2300" priority="20732">
      <formula>$B2172="Frontera"</formula>
    </cfRule>
    <cfRule type="expression" dxfId="2299" priority="20733">
      <formula>$B2172="Cargado"</formula>
    </cfRule>
    <cfRule type="expression" dxfId="2" priority="20735">
      <formula>$B2172="Confirmado"</formula>
    </cfRule>
    <cfRule type="expression" dxfId="2296" priority="20736">
      <formula>$B2172="Solicitado"</formula>
    </cfRule>
    <cfRule type="expression" dxfId="2295" priority="20737">
      <formula>$B2172="Arribado"</formula>
    </cfRule>
    <cfRule type="expression" dxfId="2302" priority="20706">
      <formula>$B2172="Liberado"</formula>
    </cfRule>
    <cfRule type="expression" dxfId="2301" priority="20707">
      <formula>$B2172="Descargado"</formula>
    </cfRule>
    <cfRule type="expression" dxfId="2300" priority="20708">
      <formula>$B2172="Frontera"</formula>
    </cfRule>
    <cfRule type="expression" dxfId="2299" priority="20709">
      <formula>$B2172="Cargado"</formula>
    </cfRule>
    <cfRule type="expression" dxfId="2298" priority="20710">
      <formula>$B2172="Cancelado"</formula>
    </cfRule>
    <cfRule type="expression" dxfId="2" priority="20711">
      <formula>$B2172="Confirmado"</formula>
    </cfRule>
    <cfRule type="expression" dxfId="2296" priority="20712">
      <formula>$B2172="Solicitado"</formula>
    </cfRule>
    <cfRule type="expression" dxfId="2295" priority="20713">
      <formula>$B2172="Arribado"</formula>
    </cfRule>
    <cfRule type="expression" dxfId="2302" priority="20714">
      <formula>$B2172="Liberado"</formula>
    </cfRule>
    <cfRule type="expression" dxfId="2301" priority="20715">
      <formula>$B2172="Descargado"</formula>
    </cfRule>
    <cfRule type="expression" dxfId="2300" priority="20716">
      <formula>$B2172="Frontera"</formula>
    </cfRule>
    <cfRule type="expression" dxfId="2299" priority="20717">
      <formula>$B2172="Cargado"</formula>
    </cfRule>
    <cfRule type="expression" dxfId="2298" priority="20718">
      <formula>$B2172="Cancelado"</formula>
    </cfRule>
    <cfRule type="expression" dxfId="2" priority="20719">
      <formula>$B2172="Confirmado"</formula>
    </cfRule>
    <cfRule type="expression" dxfId="2296" priority="20720">
      <formula>$B2172="Solicitado"</formula>
    </cfRule>
    <cfRule type="expression" dxfId="2295" priority="20721">
      <formula>$B2172="Arribado"</formula>
    </cfRule>
    <cfRule type="expression" dxfId="2302" priority="20722">
      <formula>$B2172="Liberado"</formula>
    </cfRule>
    <cfRule type="expression" dxfId="2301" priority="20723">
      <formula>$B2172="Descargado"</formula>
    </cfRule>
    <cfRule type="expression" dxfId="2300" priority="20724">
      <formula>$B2172="Frontera"</formula>
    </cfRule>
    <cfRule type="expression" dxfId="2299" priority="20725">
      <formula>$B2172="Cargado"</formula>
    </cfRule>
    <cfRule type="expression" dxfId="2298" priority="20726">
      <formula>$B2172="Cancelado"</formula>
    </cfRule>
    <cfRule type="expression" dxfId="2" priority="20727">
      <formula>$B2172="Confirmado"</formula>
    </cfRule>
    <cfRule type="expression" dxfId="2296" priority="20728">
      <formula>$B2172="Solicitado"</formula>
    </cfRule>
  </conditionalFormatting>
  <conditionalFormatting sqref="L2190">
    <cfRule type="expression" dxfId="2302" priority="20362">
      <formula>$B2190="Liberado"</formula>
    </cfRule>
    <cfRule type="expression" dxfId="2302" priority="20370">
      <formula>$B2190="Liberado"</formula>
    </cfRule>
    <cfRule type="expression" dxfId="2302" priority="20354">
      <formula>$B2190="Liberado"</formula>
    </cfRule>
    <cfRule type="expression" dxfId="2298" priority="20358">
      <formula>$B2190="Cancelado"</formula>
    </cfRule>
    <cfRule type="expression" dxfId="2299" priority="20357">
      <formula>$B2190="Cargado"</formula>
    </cfRule>
    <cfRule type="expression" dxfId="2300" priority="20356">
      <formula>$B2190="Frontera"</formula>
    </cfRule>
    <cfRule type="expression" dxfId="2301" priority="20355">
      <formula>$B2190="Descargado"</formula>
    </cfRule>
    <cfRule type="expression" dxfId="2298" priority="20366">
      <formula>$B2190="Cancelado"</formula>
    </cfRule>
    <cfRule type="expression" dxfId="2" priority="20367">
      <formula>$B2190="Confirmado"</formula>
    </cfRule>
    <cfRule type="expression" dxfId="2296" priority="20360">
      <formula>$B2190="Solicitado"</formula>
    </cfRule>
    <cfRule type="expression" dxfId="2295" priority="20361">
      <formula>$B2190="Arribado"</formula>
    </cfRule>
    <cfRule type="expression" dxfId="2302" priority="20378">
      <formula>$B2190="Liberado"</formula>
    </cfRule>
    <cfRule type="expression" dxfId="2301" priority="20371">
      <formula>$B2190="Descargado"</formula>
    </cfRule>
    <cfRule type="expression" dxfId="2295" priority="20385">
      <formula>$B2190="Arribado"</formula>
    </cfRule>
    <cfRule type="expression" dxfId="2295" priority="20369">
      <formula>$B2190="Arribado"</formula>
    </cfRule>
    <cfRule type="expression" dxfId="2" priority="20359">
      <formula>$B2190="Confirmado"</formula>
    </cfRule>
    <cfRule type="expression" dxfId="2299" priority="20365">
      <formula>$B2190="Cargado"</formula>
    </cfRule>
    <cfRule type="expression" dxfId="2" priority="20383">
      <formula>$B2190="Confirmado"</formula>
    </cfRule>
    <cfRule type="expression" dxfId="2300" priority="20364">
      <formula>$B2190="Frontera"</formula>
    </cfRule>
    <cfRule type="expression" dxfId="2296" priority="20368">
      <formula>$B2190="Solicitado"</formula>
    </cfRule>
    <cfRule type="expression" dxfId="2301" priority="20379">
      <formula>$B2190="Descargado"</formula>
    </cfRule>
    <cfRule type="expression" dxfId="2300" priority="20380">
      <formula>$B2190="Frontera"</formula>
    </cfRule>
    <cfRule type="expression" dxfId="2299" priority="20381">
      <formula>$B2190="Cargado"</formula>
    </cfRule>
    <cfRule type="expression" dxfId="2301" priority="20363">
      <formula>$B2190="Descargado"</formula>
    </cfRule>
    <cfRule type="expression" dxfId="2298" priority="20382">
      <formula>$B2190="Cancelado"</formula>
    </cfRule>
    <cfRule type="expression" dxfId="2296" priority="20384">
      <formula>$B2190="Solicitado"</formula>
    </cfRule>
    <cfRule type="expression" dxfId="2295" priority="20377">
      <formula>$B2190="Arribado"</formula>
    </cfRule>
    <cfRule type="expression" dxfId="2296" priority="20376">
      <formula>$B2190="Solicitado"</formula>
    </cfRule>
    <cfRule type="expression" dxfId="2" priority="20375">
      <formula>$B2190="Confirmado"</formula>
    </cfRule>
    <cfRule type="expression" dxfId="2298" priority="20374">
      <formula>$B2190="Cancelado"</formula>
    </cfRule>
    <cfRule type="expression" dxfId="2299" priority="20373">
      <formula>$B2190="Cargado"</formula>
    </cfRule>
    <cfRule type="expression" dxfId="2300" priority="20372">
      <formula>$B2190="Frontera"</formula>
    </cfRule>
  </conditionalFormatting>
  <conditionalFormatting sqref="L2191">
    <cfRule type="expression" dxfId="2295" priority="20185">
      <formula>$B2191="Arribado"</formula>
    </cfRule>
    <cfRule type="expression" dxfId="2302" priority="20186">
      <formula>$B2191="Liberado"</formula>
    </cfRule>
    <cfRule type="expression" dxfId="2301" priority="20187">
      <formula>$B2191="Descargado"</formula>
    </cfRule>
    <cfRule type="expression" dxfId="2300" priority="20188">
      <formula>$B2191="Frontera"</formula>
    </cfRule>
    <cfRule type="expression" dxfId="2299" priority="20189">
      <formula>$B2191="Cargado"</formula>
    </cfRule>
    <cfRule type="expression" dxfId="2302" priority="20178">
      <formula>$B2191="Liberado"</formula>
    </cfRule>
    <cfRule type="expression" dxfId="2298" priority="20190">
      <formula>$B2191="Cancelado"</formula>
    </cfRule>
    <cfRule type="expression" dxfId="2" priority="20191">
      <formula>$B2191="Confirmado"</formula>
    </cfRule>
    <cfRule type="expression" dxfId="2296" priority="20192">
      <formula>$B2191="Solicitado"</formula>
    </cfRule>
    <cfRule type="expression" dxfId="2295" priority="20193">
      <formula>$B2191="Arribado"</formula>
    </cfRule>
    <cfRule type="expression" dxfId="2302" priority="20194">
      <formula>$B2191="Liberado"</formula>
    </cfRule>
    <cfRule type="expression" dxfId="2301" priority="20195">
      <formula>$B2191="Descargado"</formula>
    </cfRule>
    <cfRule type="expression" dxfId="2300" priority="20196">
      <formula>$B2191="Frontera"</formula>
    </cfRule>
    <cfRule type="expression" dxfId="2299" priority="20197">
      <formula>$B2191="Cargado"</formula>
    </cfRule>
    <cfRule type="expression" dxfId="2" priority="20199">
      <formula>$B2191="Confirmado"</formula>
    </cfRule>
    <cfRule type="expression" dxfId="2298" priority="20198">
      <formula>$B2191="Cancelado"</formula>
    </cfRule>
    <cfRule type="expression" dxfId="2" priority="20207">
      <formula>$B2191="Confirmado"</formula>
    </cfRule>
    <cfRule type="expression" dxfId="2296" priority="20200">
      <formula>$B2191="Solicitado"</formula>
    </cfRule>
    <cfRule type="expression" dxfId="2295" priority="20201">
      <formula>$B2191="Arribado"</formula>
    </cfRule>
    <cfRule type="expression" dxfId="2302" priority="20202">
      <formula>$B2191="Liberado"</formula>
    </cfRule>
    <cfRule type="expression" dxfId="2301" priority="20203">
      <formula>$B2191="Descargado"</formula>
    </cfRule>
    <cfRule type="expression" dxfId="2300" priority="20204">
      <formula>$B2191="Frontera"</formula>
    </cfRule>
    <cfRule type="expression" dxfId="2299" priority="20205">
      <formula>$B2191="Cargado"</formula>
    </cfRule>
    <cfRule type="expression" dxfId="2296" priority="20208">
      <formula>$B2191="Solicitado"</formula>
    </cfRule>
    <cfRule type="expression" dxfId="2295" priority="20209">
      <formula>$B2191="Arribado"</formula>
    </cfRule>
    <cfRule type="expression" dxfId="2301" priority="20179">
      <formula>$B2191="Descargado"</formula>
    </cfRule>
    <cfRule type="expression" dxfId="2300" priority="20180">
      <formula>$B2191="Frontera"</formula>
    </cfRule>
    <cfRule type="expression" dxfId="2299" priority="20181">
      <formula>$B2191="Cargado"</formula>
    </cfRule>
    <cfRule type="expression" dxfId="2298" priority="20182">
      <formula>$B2191="Cancelado"</formula>
    </cfRule>
    <cfRule type="expression" dxfId="2" priority="20183">
      <formula>$B2191="Confirmado"</formula>
    </cfRule>
    <cfRule type="expression" dxfId="2296" priority="20184">
      <formula>$B2191="Solicitado"</formula>
    </cfRule>
    <cfRule type="expression" dxfId="2298" priority="20206">
      <formula>$B2191="Cancelado"</formula>
    </cfRule>
  </conditionalFormatting>
  <conditionalFormatting sqref="L2192:L2208">
    <cfRule type="expression" dxfId="2298" priority="19982">
      <formula>$B2192="Cancelado"</formula>
    </cfRule>
    <cfRule type="expression" dxfId="2299" priority="19981">
      <formula>$B2192="Cargado"</formula>
    </cfRule>
    <cfRule type="expression" dxfId="2300" priority="19980">
      <formula>$B2192="Frontera"</formula>
    </cfRule>
    <cfRule type="expression" dxfId="2301" priority="19979">
      <formula>$B2192="Descargado"</formula>
    </cfRule>
    <cfRule type="expression" dxfId="2302" priority="19978">
      <formula>$B2192="Liberado"</formula>
    </cfRule>
    <cfRule type="expression" dxfId="2298" priority="19990">
      <formula>$B2192="Cancelado"</formula>
    </cfRule>
    <cfRule type="expression" dxfId="2299" priority="19973">
      <formula>$B2192="Cargado"</formula>
    </cfRule>
    <cfRule type="expression" dxfId="2" priority="19991">
      <formula>$B2192="Confirmado"</formula>
    </cfRule>
    <cfRule type="expression" dxfId="2300" priority="19972">
      <formula>$B2192="Frontera"</formula>
    </cfRule>
    <cfRule type="expression" dxfId="2295" priority="19977">
      <formula>$B2192="Arribado"</formula>
    </cfRule>
    <cfRule type="expression" dxfId="2296" priority="19976">
      <formula>$B2192="Solicitado"</formula>
    </cfRule>
    <cfRule type="expression" dxfId="2301" priority="19971">
      <formula>$B2192="Descargado"</formula>
    </cfRule>
    <cfRule type="expression" dxfId="2302" priority="19970">
      <formula>$B2192="Liberado"</formula>
    </cfRule>
    <cfRule type="expression" dxfId="2296" priority="19992">
      <formula>$B2192="Solicitado"</formula>
    </cfRule>
    <cfRule type="expression" dxfId="2298" priority="19974">
      <formula>$B2192="Cancelado"</formula>
    </cfRule>
    <cfRule type="expression" dxfId="2295" priority="19993">
      <formula>$B2192="Arribado"</formula>
    </cfRule>
    <cfRule type="expression" dxfId="2302" priority="19994">
      <formula>$B2192="Liberado"</formula>
    </cfRule>
    <cfRule type="expression" dxfId="2301" priority="19995">
      <formula>$B2192="Descargado"</formula>
    </cfRule>
    <cfRule type="expression" dxfId="2300" priority="19996">
      <formula>$B2192="Frontera"</formula>
    </cfRule>
    <cfRule type="expression" dxfId="2298" priority="19998">
      <formula>$B2192="Cancelado"</formula>
    </cfRule>
    <cfRule type="expression" dxfId="2299" priority="19997">
      <formula>$B2192="Cargado"</formula>
    </cfRule>
    <cfRule type="expression" dxfId="2" priority="19999">
      <formula>$B2192="Confirmado"</formula>
    </cfRule>
    <cfRule type="expression" dxfId="2296" priority="20000">
      <formula>$B2192="Solicitado"</formula>
    </cfRule>
    <cfRule type="expression" dxfId="2295" priority="20001">
      <formula>$B2192="Arribado"</formula>
    </cfRule>
    <cfRule type="expression" dxfId="2" priority="19975">
      <formula>$B2192="Confirmado"</formula>
    </cfRule>
    <cfRule type="expression" dxfId="2300" priority="19988">
      <formula>$B2192="Frontera"</formula>
    </cfRule>
    <cfRule type="expression" dxfId="2299" priority="19989">
      <formula>$B2192="Cargado"</formula>
    </cfRule>
    <cfRule type="expression" dxfId="2301" priority="19987">
      <formula>$B2192="Descargado"</formula>
    </cfRule>
    <cfRule type="expression" dxfId="2302" priority="19986">
      <formula>$B2192="Liberado"</formula>
    </cfRule>
    <cfRule type="expression" dxfId="2295" priority="19985">
      <formula>$B2192="Arribado"</formula>
    </cfRule>
    <cfRule type="expression" dxfId="2296" priority="19984">
      <formula>$B2192="Solicitado"</formula>
    </cfRule>
    <cfRule type="expression" dxfId="2" priority="19983">
      <formula>$B2192="Confirmado"</formula>
    </cfRule>
  </conditionalFormatting>
  <conditionalFormatting sqref="L2209">
    <cfRule type="expression" dxfId="2302" priority="19794">
      <formula>$B2209="Liberado"</formula>
    </cfRule>
    <cfRule type="expression" dxfId="2301" priority="19795">
      <formula>$B2209="Descargado"</formula>
    </cfRule>
    <cfRule type="expression" dxfId="2302" priority="19778">
      <formula>$B2209="Liberado"</formula>
    </cfRule>
    <cfRule type="expression" dxfId="2295" priority="19777">
      <formula>$B2209="Arribado"</formula>
    </cfRule>
    <cfRule type="expression" dxfId="2296" priority="19776">
      <formula>$B2209="Solicitado"</formula>
    </cfRule>
    <cfRule type="expression" dxfId="2" priority="19775">
      <formula>$B2209="Confirmado"</formula>
    </cfRule>
    <cfRule type="expression" dxfId="2298" priority="19774">
      <formula>$B2209="Cancelado"</formula>
    </cfRule>
    <cfRule type="expression" dxfId="2299" priority="19773">
      <formula>$B2209="Cargado"</formula>
    </cfRule>
    <cfRule type="expression" dxfId="2300" priority="19772">
      <formula>$B2209="Frontera"</formula>
    </cfRule>
    <cfRule type="expression" dxfId="2301" priority="19771">
      <formula>$B2209="Descargado"</formula>
    </cfRule>
    <cfRule type="expression" dxfId="2302" priority="19770">
      <formula>$B2209="Liberado"</formula>
    </cfRule>
    <cfRule type="expression" dxfId="2300" priority="19796">
      <formula>$B2209="Frontera"</formula>
    </cfRule>
    <cfRule type="expression" dxfId="2299" priority="19797">
      <formula>$B2209="Cargado"</formula>
    </cfRule>
    <cfRule type="expression" dxfId="2298" priority="19798">
      <formula>$B2209="Cancelado"</formula>
    </cfRule>
    <cfRule type="expression" dxfId="2296" priority="19800">
      <formula>$B2209="Solicitado"</formula>
    </cfRule>
    <cfRule type="expression" dxfId="2298" priority="19790">
      <formula>$B2209="Cancelado"</formula>
    </cfRule>
    <cfRule type="expression" dxfId="2301" priority="19779">
      <formula>$B2209="Descargado"</formula>
    </cfRule>
    <cfRule type="expression" dxfId="2295" priority="19801">
      <formula>$B2209="Arribado"</formula>
    </cfRule>
    <cfRule type="expression" dxfId="2" priority="19799">
      <formula>$B2209="Confirmado"</formula>
    </cfRule>
    <cfRule type="expression" dxfId="2299" priority="19789">
      <formula>$B2209="Cargado"</formula>
    </cfRule>
    <cfRule type="expression" dxfId="2300" priority="19788">
      <formula>$B2209="Frontera"</formula>
    </cfRule>
    <cfRule type="expression" dxfId="2301" priority="19787">
      <formula>$B2209="Descargado"</formula>
    </cfRule>
    <cfRule type="expression" dxfId="2302" priority="19786">
      <formula>$B2209="Liberado"</formula>
    </cfRule>
    <cfRule type="expression" dxfId="2295" priority="19785">
      <formula>$B2209="Arribado"</formula>
    </cfRule>
    <cfRule type="expression" dxfId="2296" priority="19784">
      <formula>$B2209="Solicitado"</formula>
    </cfRule>
    <cfRule type="expression" dxfId="2" priority="19783">
      <formula>$B2209="Confirmado"</formula>
    </cfRule>
    <cfRule type="expression" dxfId="2298" priority="19782">
      <formula>$B2209="Cancelado"</formula>
    </cfRule>
    <cfRule type="expression" dxfId="2299" priority="19781">
      <formula>$B2209="Cargado"</formula>
    </cfRule>
    <cfRule type="expression" dxfId="2300" priority="19780">
      <formula>$B2209="Frontera"</formula>
    </cfRule>
    <cfRule type="expression" dxfId="2" priority="19791">
      <formula>$B2209="Confirmado"</formula>
    </cfRule>
    <cfRule type="expression" dxfId="2296" priority="19792">
      <formula>$B2209="Solicitado"</formula>
    </cfRule>
    <cfRule type="expression" dxfId="2295" priority="19793">
      <formula>$B2209="Arribado"</formula>
    </cfRule>
  </conditionalFormatting>
  <conditionalFormatting sqref="L2210:L2211">
    <cfRule type="expression" dxfId="2302" priority="19362">
      <formula>$B2210="Liberado"</formula>
    </cfRule>
    <cfRule type="expression" dxfId="2295" priority="19385">
      <formula>$B2210="Arribado"</formula>
    </cfRule>
    <cfRule type="expression" dxfId="2295" priority="19361">
      <formula>$B2210="Arribado"</formula>
    </cfRule>
    <cfRule type="expression" dxfId="2296" priority="19360">
      <formula>$B2210="Solicitado"</formula>
    </cfRule>
    <cfRule type="expression" dxfId="2" priority="19359">
      <formula>$B2210="Confirmado"</formula>
    </cfRule>
    <cfRule type="expression" dxfId="2298" priority="19358">
      <formula>$B2210="Cancelado"</formula>
    </cfRule>
    <cfRule type="expression" dxfId="2299" priority="19357">
      <formula>$B2210="Cargado"</formula>
    </cfRule>
    <cfRule type="expression" dxfId="2300" priority="19356">
      <formula>$B2210="Frontera"</formula>
    </cfRule>
    <cfRule type="expression" dxfId="2301" priority="19355">
      <formula>$B2210="Descargado"</formula>
    </cfRule>
    <cfRule type="expression" dxfId="2302" priority="19354">
      <formula>$B2210="Liberado"</formula>
    </cfRule>
    <cfRule type="expression" dxfId="2298" priority="19366">
      <formula>$B2210="Cancelado"</formula>
    </cfRule>
    <cfRule type="expression" dxfId="2" priority="19367">
      <formula>$B2210="Confirmado"</formula>
    </cfRule>
    <cfRule type="expression" dxfId="2296" priority="19368">
      <formula>$B2210="Solicitado"</formula>
    </cfRule>
    <cfRule type="expression" dxfId="2295" priority="19369">
      <formula>$B2210="Arribado"</formula>
    </cfRule>
    <cfRule type="expression" dxfId="2302" priority="19370">
      <formula>$B2210="Liberado"</formula>
    </cfRule>
    <cfRule type="expression" dxfId="2300" priority="19380">
      <formula>$B2210="Frontera"</formula>
    </cfRule>
    <cfRule type="expression" dxfId="2301" priority="19371">
      <formula>$B2210="Descargado"</formula>
    </cfRule>
    <cfRule type="expression" dxfId="2301" priority="19363">
      <formula>$B2210="Descargado"</formula>
    </cfRule>
    <cfRule type="expression" dxfId="2300" priority="19372">
      <formula>$B2210="Frontera"</formula>
    </cfRule>
    <cfRule type="expression" dxfId="2299" priority="19373">
      <formula>$B2210="Cargado"</formula>
    </cfRule>
    <cfRule type="expression" dxfId="2298" priority="19374">
      <formula>$B2210="Cancelado"</formula>
    </cfRule>
    <cfRule type="expression" dxfId="2" priority="19375">
      <formula>$B2210="Confirmado"</formula>
    </cfRule>
    <cfRule type="expression" dxfId="2299" priority="19365">
      <formula>$B2210="Cargado"</formula>
    </cfRule>
    <cfRule type="expression" dxfId="2300" priority="19364">
      <formula>$B2210="Frontera"</formula>
    </cfRule>
    <cfRule type="expression" dxfId="2299" priority="19381">
      <formula>$B2210="Cargado"</formula>
    </cfRule>
    <cfRule type="expression" dxfId="2296" priority="19376">
      <formula>$B2210="Solicitado"</formula>
    </cfRule>
    <cfRule type="expression" dxfId="2295" priority="19377">
      <formula>$B2210="Arribado"</formula>
    </cfRule>
    <cfRule type="expression" dxfId="2298" priority="19382">
      <formula>$B2210="Cancelado"</formula>
    </cfRule>
    <cfRule type="expression" dxfId="2" priority="19383">
      <formula>$B2210="Confirmado"</formula>
    </cfRule>
    <cfRule type="expression" dxfId="2301" priority="19379">
      <formula>$B2210="Descargado"</formula>
    </cfRule>
    <cfRule type="expression" dxfId="2302" priority="19378">
      <formula>$B2210="Liberado"</formula>
    </cfRule>
    <cfRule type="expression" dxfId="2296" priority="19384">
      <formula>$B2210="Solicitado"</formula>
    </cfRule>
  </conditionalFormatting>
  <conditionalFormatting sqref="L2212:L2214">
    <cfRule type="expression" dxfId="2302" priority="19570">
      <formula>$B2212="Liberado"</formula>
    </cfRule>
    <cfRule type="expression" dxfId="2299" priority="19581">
      <formula>$B2212="Cargado"</formula>
    </cfRule>
    <cfRule type="expression" dxfId="2300" priority="19580">
      <formula>$B2212="Frontera"</formula>
    </cfRule>
    <cfRule type="expression" dxfId="2295" priority="19577">
      <formula>$B2212="Arribado"</formula>
    </cfRule>
    <cfRule type="expression" dxfId="2295" priority="19593">
      <formula>$B2212="Arribado"</formula>
    </cfRule>
    <cfRule type="expression" dxfId="2296" priority="19592">
      <formula>$B2212="Solicitado"</formula>
    </cfRule>
    <cfRule type="expression" dxfId="2" priority="19591">
      <formula>$B2212="Confirmado"</formula>
    </cfRule>
    <cfRule type="expression" dxfId="2298" priority="19590">
      <formula>$B2212="Cancelado"</formula>
    </cfRule>
    <cfRule type="expression" dxfId="2301" priority="19579">
      <formula>$B2212="Descargado"</formula>
    </cfRule>
    <cfRule type="expression" dxfId="2299" priority="19589">
      <formula>$B2212="Cargado"</formula>
    </cfRule>
    <cfRule type="expression" dxfId="2300" priority="19588">
      <formula>$B2212="Frontera"</formula>
    </cfRule>
    <cfRule type="expression" dxfId="2298" priority="19574">
      <formula>$B2212="Cancelado"</formula>
    </cfRule>
    <cfRule type="expression" dxfId="2299" priority="19573">
      <formula>$B2212="Cargado"</formula>
    </cfRule>
    <cfRule type="expression" dxfId="2300" priority="19572">
      <formula>$B2212="Frontera"</formula>
    </cfRule>
    <cfRule type="expression" dxfId="2301" priority="19563">
      <formula>$B2212="Descargado"</formula>
    </cfRule>
    <cfRule type="expression" dxfId="2300" priority="19564">
      <formula>$B2212="Frontera"</formula>
    </cfRule>
    <cfRule type="expression" dxfId="2" priority="19583">
      <formula>$B2212="Confirmado"</formula>
    </cfRule>
    <cfRule type="expression" dxfId="2299" priority="19565">
      <formula>$B2212="Cargado"</formula>
    </cfRule>
    <cfRule type="expression" dxfId="2298" priority="19566">
      <formula>$B2212="Cancelado"</formula>
    </cfRule>
    <cfRule type="expression" dxfId="2301" priority="19571">
      <formula>$B2212="Descargado"</formula>
    </cfRule>
    <cfRule type="expression" dxfId="2298" priority="19582">
      <formula>$B2212="Cancelado"</formula>
    </cfRule>
    <cfRule type="expression" dxfId="2295" priority="19569">
      <formula>$B2212="Arribado"</formula>
    </cfRule>
    <cfRule type="expression" dxfId="2" priority="19567">
      <formula>$B2212="Confirmado"</formula>
    </cfRule>
    <cfRule type="expression" dxfId="2302" priority="19562">
      <formula>$B2212="Liberado"</formula>
    </cfRule>
    <cfRule type="expression" dxfId="2296" priority="19568">
      <formula>$B2212="Solicitado"</formula>
    </cfRule>
    <cfRule type="expression" dxfId="2302" priority="19578">
      <formula>$B2212="Liberado"</formula>
    </cfRule>
    <cfRule type="expression" dxfId="2296" priority="19576">
      <formula>$B2212="Solicitado"</formula>
    </cfRule>
    <cfRule type="expression" dxfId="2296" priority="19584">
      <formula>$B2212="Solicitado"</formula>
    </cfRule>
    <cfRule type="expression" dxfId="2295" priority="19585">
      <formula>$B2212="Arribado"</formula>
    </cfRule>
    <cfRule type="expression" dxfId="2" priority="19575">
      <formula>$B2212="Confirmado"</formula>
    </cfRule>
    <cfRule type="expression" dxfId="2302" priority="19586">
      <formula>$B2212="Liberado"</formula>
    </cfRule>
    <cfRule type="expression" dxfId="2301" priority="19587">
      <formula>$B2212="Descargado"</formula>
    </cfRule>
  </conditionalFormatting>
  <conditionalFormatting sqref="L2215">
    <cfRule type="expression" dxfId="2299" priority="19165">
      <formula>$B2215="Cargado"</formula>
    </cfRule>
    <cfRule type="expression" dxfId="2300" priority="19164">
      <formula>$B2215="Frontera"</formula>
    </cfRule>
    <cfRule type="expression" dxfId="2301" priority="19163">
      <formula>$B2215="Descargado"</formula>
    </cfRule>
    <cfRule type="expression" dxfId="2302" priority="19162">
      <formula>$B2215="Liberado"</formula>
    </cfRule>
    <cfRule type="expression" dxfId="2295" priority="19161">
      <formula>$B2215="Arribado"</formula>
    </cfRule>
    <cfRule type="expression" dxfId="2296" priority="19160">
      <formula>$B2215="Solicitado"</formula>
    </cfRule>
    <cfRule type="expression" dxfId="2" priority="19159">
      <formula>$B2215="Confirmado"</formula>
    </cfRule>
    <cfRule type="expression" dxfId="2298" priority="19158">
      <formula>$B2215="Cancelado"</formula>
    </cfRule>
    <cfRule type="expression" dxfId="2299" priority="19157">
      <formula>$B2215="Cargado"</formula>
    </cfRule>
    <cfRule type="expression" dxfId="2300" priority="19156">
      <formula>$B2215="Frontera"</formula>
    </cfRule>
    <cfRule type="expression" dxfId="2301" priority="19155">
      <formula>$B2215="Descargado"</formula>
    </cfRule>
    <cfRule type="expression" dxfId="2302" priority="19154">
      <formula>$B2215="Liberado"</formula>
    </cfRule>
    <cfRule type="expression" dxfId="2295" priority="19153">
      <formula>$B2215="Arribado"</formula>
    </cfRule>
    <cfRule type="expression" dxfId="2296" priority="19152">
      <formula>$B2215="Solicitado"</formula>
    </cfRule>
    <cfRule type="expression" dxfId="2" priority="19151">
      <formula>$B2215="Confirmado"</formula>
    </cfRule>
    <cfRule type="expression" dxfId="2298" priority="19150">
      <formula>$B2215="Cancelado"</formula>
    </cfRule>
    <cfRule type="expression" dxfId="2" priority="19175">
      <formula>$B2215="Confirmado"</formula>
    </cfRule>
    <cfRule type="expression" dxfId="2301" priority="19147">
      <formula>$B2215="Descargado"</formula>
    </cfRule>
    <cfRule type="expression" dxfId="2302" priority="19146">
      <formula>$B2215="Liberado"</formula>
    </cfRule>
    <cfRule type="expression" dxfId="2295" priority="19177">
      <formula>$B2215="Arribado"</formula>
    </cfRule>
    <cfRule type="expression" dxfId="2300" priority="19148">
      <formula>$B2215="Frontera"</formula>
    </cfRule>
    <cfRule type="expression" dxfId="2296" priority="19176">
      <formula>$B2215="Solicitado"</formula>
    </cfRule>
    <cfRule type="expression" dxfId="2298" priority="19174">
      <formula>$B2215="Cancelado"</formula>
    </cfRule>
    <cfRule type="expression" dxfId="2299" priority="19173">
      <formula>$B2215="Cargado"</formula>
    </cfRule>
    <cfRule type="expression" dxfId="2300" priority="19172">
      <formula>$B2215="Frontera"</formula>
    </cfRule>
    <cfRule type="expression" dxfId="2301" priority="19171">
      <formula>$B2215="Descargado"</formula>
    </cfRule>
    <cfRule type="expression" dxfId="2302" priority="19170">
      <formula>$B2215="Liberado"</formula>
    </cfRule>
    <cfRule type="expression" dxfId="2295" priority="19169">
      <formula>$B2215="Arribado"</formula>
    </cfRule>
    <cfRule type="expression" dxfId="2296" priority="19168">
      <formula>$B2215="Solicitado"</formula>
    </cfRule>
    <cfRule type="expression" dxfId="2" priority="19167">
      <formula>$B2215="Confirmado"</formula>
    </cfRule>
    <cfRule type="expression" dxfId="2298" priority="19166">
      <formula>$B2215="Cancelado"</formula>
    </cfRule>
    <cfRule type="expression" dxfId="2299" priority="19149">
      <formula>$B2215="Cargado"</formula>
    </cfRule>
  </conditionalFormatting>
  <conditionalFormatting sqref="L2216:L2219 L2224:L2229">
    <cfRule type="expression" dxfId="2302" priority="18714">
      <formula>$B2216="Liberado"</formula>
    </cfRule>
    <cfRule type="expression" dxfId="2295" priority="18729">
      <formula>$B2216="Arribado"</formula>
    </cfRule>
    <cfRule type="expression" dxfId="2295" priority="18713">
      <formula>$B2216="Arribado"</formula>
    </cfRule>
    <cfRule type="expression" dxfId="2299" priority="18717">
      <formula>$B2216="Cargado"</formula>
    </cfRule>
    <cfRule type="expression" dxfId="2302" priority="18698">
      <formula>$B2216="Liberado"</formula>
    </cfRule>
    <cfRule type="expression" dxfId="2301" priority="18699">
      <formula>$B2216="Descargado"</formula>
    </cfRule>
    <cfRule type="expression" dxfId="2" priority="18727">
      <formula>$B2216="Confirmado"</formula>
    </cfRule>
    <cfRule type="expression" dxfId="2296" priority="18712">
      <formula>$B2216="Solicitado"</formula>
    </cfRule>
    <cfRule type="expression" dxfId="2298" priority="18710">
      <formula>$B2216="Cancelado"</formula>
    </cfRule>
    <cfRule type="expression" dxfId="2" priority="18711">
      <formula>$B2216="Confirmado"</formula>
    </cfRule>
    <cfRule type="expression" dxfId="2300" priority="18700">
      <formula>$B2216="Frontera"</formula>
    </cfRule>
    <cfRule type="expression" dxfId="2299" priority="18701">
      <formula>$B2216="Cargado"</formula>
    </cfRule>
    <cfRule type="expression" dxfId="2298" priority="18702">
      <formula>$B2216="Cancelado"</formula>
    </cfRule>
    <cfRule type="expression" dxfId="2295" priority="18721">
      <formula>$B2216="Arribado"</formula>
    </cfRule>
    <cfRule type="expression" dxfId="2302" priority="18722">
      <formula>$B2216="Liberado"</formula>
    </cfRule>
    <cfRule type="expression" dxfId="2301" priority="18715">
      <formula>$B2216="Descargado"</formula>
    </cfRule>
    <cfRule type="expression" dxfId="2299" priority="18709">
      <formula>$B2216="Cargado"</formula>
    </cfRule>
    <cfRule type="expression" dxfId="2300" priority="18708">
      <formula>$B2216="Frontera"</formula>
    </cfRule>
    <cfRule type="expression" dxfId="2301" priority="18707">
      <formula>$B2216="Descargado"</formula>
    </cfRule>
    <cfRule type="expression" dxfId="2302" priority="18706">
      <formula>$B2216="Liberado"</formula>
    </cfRule>
    <cfRule type="expression" dxfId="2301" priority="18723">
      <formula>$B2216="Descargado"</formula>
    </cfRule>
    <cfRule type="expression" dxfId="2300" priority="18724">
      <formula>$B2216="Frontera"</formula>
    </cfRule>
    <cfRule type="expression" dxfId="2299" priority="18725">
      <formula>$B2216="Cargado"</formula>
    </cfRule>
    <cfRule type="expression" dxfId="2298" priority="18726">
      <formula>$B2216="Cancelado"</formula>
    </cfRule>
    <cfRule type="expression" dxfId="2300" priority="18716">
      <formula>$B2216="Frontera"</formula>
    </cfRule>
    <cfRule type="expression" dxfId="2298" priority="18718">
      <formula>$B2216="Cancelado"</formula>
    </cfRule>
    <cfRule type="expression" dxfId="2" priority="18719">
      <formula>$B2216="Confirmado"</formula>
    </cfRule>
    <cfRule type="expression" dxfId="2296" priority="18720">
      <formula>$B2216="Solicitado"</formula>
    </cfRule>
    <cfRule type="expression" dxfId="2295" priority="18705">
      <formula>$B2216="Arribado"</formula>
    </cfRule>
    <cfRule type="expression" dxfId="2296" priority="18704">
      <formula>$B2216="Solicitado"</formula>
    </cfRule>
    <cfRule type="expression" dxfId="2" priority="18703">
      <formula>$B2216="Confirmado"</formula>
    </cfRule>
    <cfRule type="expression" dxfId="2296" priority="18728">
      <formula>$B2216="Solicitado"</formula>
    </cfRule>
  </conditionalFormatting>
  <conditionalFormatting sqref="L2220">
    <cfRule type="expression" dxfId="2" priority="17687">
      <formula>$B2220="Confirmado"</formula>
    </cfRule>
    <cfRule type="expression" dxfId="2295" priority="17665">
      <formula>$B2220="Arribado"</formula>
    </cfRule>
    <cfRule type="expression" dxfId="2295" priority="17689">
      <formula>$B2220="Arribado"</formula>
    </cfRule>
    <cfRule type="expression" dxfId="2296" priority="17688">
      <formula>$B2220="Solicitado"</formula>
    </cfRule>
    <cfRule type="expression" dxfId="2298" priority="17662">
      <formula>$B2220="Cancelado"</formula>
    </cfRule>
    <cfRule type="expression" dxfId="2299" priority="17661">
      <formula>$B2220="Cargado"</formula>
    </cfRule>
    <cfRule type="expression" dxfId="2296" priority="17680">
      <formula>$B2220="Solicitado"</formula>
    </cfRule>
    <cfRule type="expression" dxfId="2" priority="17679">
      <formula>$B2220="Confirmado"</formula>
    </cfRule>
    <cfRule type="expression" dxfId="2298" priority="17678">
      <formula>$B2220="Cancelado"</formula>
    </cfRule>
    <cfRule type="expression" dxfId="2298" priority="17686">
      <formula>$B2220="Cancelado"</formula>
    </cfRule>
    <cfRule type="expression" dxfId="2302" priority="17666">
      <formula>$B2220="Liberado"</formula>
    </cfRule>
    <cfRule type="expression" dxfId="2296" priority="17664">
      <formula>$B2220="Solicitado"</formula>
    </cfRule>
    <cfRule type="expression" dxfId="2295" priority="17681">
      <formula>$B2220="Arribado"</formula>
    </cfRule>
    <cfRule type="expression" dxfId="2301" priority="17667">
      <formula>$B2220="Descargado"</formula>
    </cfRule>
    <cfRule type="expression" dxfId="2300" priority="17668">
      <formula>$B2220="Frontera"</formula>
    </cfRule>
    <cfRule type="expression" dxfId="2299" priority="17669">
      <formula>$B2220="Cargado"</formula>
    </cfRule>
    <cfRule type="expression" dxfId="2" priority="17663">
      <formula>$B2220="Confirmado"</formula>
    </cfRule>
    <cfRule type="expression" dxfId="2298" priority="17670">
      <formula>$B2220="Cancelado"</formula>
    </cfRule>
    <cfRule type="expression" dxfId="2" priority="17671">
      <formula>$B2220="Confirmado"</formula>
    </cfRule>
    <cfRule type="expression" dxfId="2302" priority="17682">
      <formula>$B2220="Liberado"</formula>
    </cfRule>
    <cfRule type="expression" dxfId="2301" priority="17683">
      <formula>$B2220="Descargado"</formula>
    </cfRule>
    <cfRule type="expression" dxfId="2300" priority="17684">
      <formula>$B2220="Frontera"</formula>
    </cfRule>
    <cfRule type="expression" dxfId="2296" priority="17672">
      <formula>$B2220="Solicitado"</formula>
    </cfRule>
    <cfRule type="expression" dxfId="2295" priority="17673">
      <formula>$B2220="Arribado"</formula>
    </cfRule>
    <cfRule type="expression" dxfId="2302" priority="17674">
      <formula>$B2220="Liberado"</formula>
    </cfRule>
    <cfRule type="expression" dxfId="2301" priority="17675">
      <formula>$B2220="Descargado"</formula>
    </cfRule>
    <cfRule type="expression" dxfId="2300" priority="17676">
      <formula>$B2220="Frontera"</formula>
    </cfRule>
    <cfRule type="expression" dxfId="2299" priority="17685">
      <formula>$B2220="Cargado"</formula>
    </cfRule>
    <cfRule type="expression" dxfId="2299" priority="17677">
      <formula>$B2220="Cargado"</formula>
    </cfRule>
    <cfRule type="expression" dxfId="2300" priority="17660">
      <formula>$B2220="Frontera"</formula>
    </cfRule>
    <cfRule type="expression" dxfId="2301" priority="17659">
      <formula>$B2220="Descargado"</formula>
    </cfRule>
    <cfRule type="expression" dxfId="2302" priority="17658">
      <formula>$B2220="Liberado"</formula>
    </cfRule>
  </conditionalFormatting>
  <conditionalFormatting sqref="L2221:L2222">
    <cfRule type="expression" dxfId="2295" priority="17457">
      <formula>$B2221="Arribado"</formula>
    </cfRule>
    <cfRule type="expression" dxfId="2296" priority="17456">
      <formula>$B2221="Solicitado"</formula>
    </cfRule>
    <cfRule type="expression" dxfId="2" priority="17455">
      <formula>$B2221="Confirmado"</formula>
    </cfRule>
    <cfRule type="expression" dxfId="2298" priority="17454">
      <formula>$B2221="Cancelado"</formula>
    </cfRule>
    <cfRule type="expression" dxfId="2299" priority="17453">
      <formula>$B2221="Cargado"</formula>
    </cfRule>
    <cfRule type="expression" dxfId="2300" priority="17452">
      <formula>$B2221="Frontera"</formula>
    </cfRule>
    <cfRule type="expression" dxfId="2301" priority="17451">
      <formula>$B2221="Descargado"</formula>
    </cfRule>
    <cfRule type="expression" dxfId="2302" priority="17450">
      <formula>$B2221="Liberado"</formula>
    </cfRule>
    <cfRule type="expression" dxfId="2295" priority="17481">
      <formula>$B2221="Arribado"</formula>
    </cfRule>
    <cfRule type="expression" dxfId="2296" priority="17480">
      <formula>$B2221="Solicitado"</formula>
    </cfRule>
    <cfRule type="expression" dxfId="2" priority="17479">
      <formula>$B2221="Confirmado"</formula>
    </cfRule>
    <cfRule type="expression" dxfId="2298" priority="17478">
      <formula>$B2221="Cancelado"</formula>
    </cfRule>
    <cfRule type="expression" dxfId="2299" priority="17477">
      <formula>$B2221="Cargado"</formula>
    </cfRule>
    <cfRule type="expression" dxfId="2300" priority="17476">
      <formula>$B2221="Frontera"</formula>
    </cfRule>
    <cfRule type="expression" dxfId="2301" priority="17475">
      <formula>$B2221="Descargado"</formula>
    </cfRule>
    <cfRule type="expression" dxfId="2302" priority="17474">
      <formula>$B2221="Liberado"</formula>
    </cfRule>
    <cfRule type="expression" dxfId="2295" priority="17473">
      <formula>$B2221="Arribado"</formula>
    </cfRule>
    <cfRule type="expression" dxfId="2296" priority="17472">
      <formula>$B2221="Solicitado"</formula>
    </cfRule>
    <cfRule type="expression" dxfId="2" priority="17471">
      <formula>$B2221="Confirmado"</formula>
    </cfRule>
    <cfRule type="expression" dxfId="2298" priority="17470">
      <formula>$B2221="Cancelado"</formula>
    </cfRule>
    <cfRule type="expression" dxfId="2299" priority="17469">
      <formula>$B2221="Cargado"</formula>
    </cfRule>
    <cfRule type="expression" dxfId="2300" priority="17468">
      <formula>$B2221="Frontera"</formula>
    </cfRule>
    <cfRule type="expression" dxfId="2301" priority="17467">
      <formula>$B2221="Descargado"</formula>
    </cfRule>
    <cfRule type="expression" dxfId="2302" priority="17466">
      <formula>$B2221="Liberado"</formula>
    </cfRule>
    <cfRule type="expression" dxfId="2295" priority="17465">
      <formula>$B2221="Arribado"</formula>
    </cfRule>
    <cfRule type="expression" dxfId="2296" priority="17464">
      <formula>$B2221="Solicitado"</formula>
    </cfRule>
    <cfRule type="expression" dxfId="2" priority="17463">
      <formula>$B2221="Confirmado"</formula>
    </cfRule>
    <cfRule type="expression" dxfId="2298" priority="17462">
      <formula>$B2221="Cancelado"</formula>
    </cfRule>
    <cfRule type="expression" dxfId="2299" priority="17461">
      <formula>$B2221="Cargado"</formula>
    </cfRule>
    <cfRule type="expression" dxfId="2300" priority="17460">
      <formula>$B2221="Frontera"</formula>
    </cfRule>
    <cfRule type="expression" dxfId="2301" priority="17459">
      <formula>$B2221="Descargado"</formula>
    </cfRule>
    <cfRule type="expression" dxfId="2302" priority="17458">
      <formula>$B2221="Liberado"</formula>
    </cfRule>
  </conditionalFormatting>
  <conditionalFormatting sqref="L2223">
    <cfRule type="expression" dxfId="2295" priority="17265">
      <formula>$B2223="Arribado"</formula>
    </cfRule>
    <cfRule type="expression" dxfId="2300" priority="17244">
      <formula>$B2223="Frontera"</formula>
    </cfRule>
    <cfRule type="expression" dxfId="2" priority="17263">
      <formula>$B2223="Confirmado"</formula>
    </cfRule>
    <cfRule type="expression" dxfId="2301" priority="17243">
      <formula>$B2223="Descargado"</formula>
    </cfRule>
    <cfRule type="expression" dxfId="2302" priority="17242">
      <formula>$B2223="Liberado"</formula>
    </cfRule>
    <cfRule type="expression" dxfId="2302" priority="17250">
      <formula>$B2223="Liberado"</formula>
    </cfRule>
    <cfRule type="expression" dxfId="2295" priority="17273">
      <formula>$B2223="Arribado"</formula>
    </cfRule>
    <cfRule type="expression" dxfId="2296" priority="17272">
      <formula>$B2223="Solicitado"</formula>
    </cfRule>
    <cfRule type="expression" dxfId="2" priority="17271">
      <formula>$B2223="Confirmado"</formula>
    </cfRule>
    <cfRule type="expression" dxfId="2298" priority="17270">
      <formula>$B2223="Cancelado"</formula>
    </cfRule>
    <cfRule type="expression" dxfId="2299" priority="17269">
      <formula>$B2223="Cargado"</formula>
    </cfRule>
    <cfRule type="expression" dxfId="2300" priority="17268">
      <formula>$B2223="Frontera"</formula>
    </cfRule>
    <cfRule type="expression" dxfId="2301" priority="17267">
      <formula>$B2223="Descargado"</formula>
    </cfRule>
    <cfRule type="expression" dxfId="2302" priority="17266">
      <formula>$B2223="Liberado"</formula>
    </cfRule>
    <cfRule type="expression" dxfId="2299" priority="17261">
      <formula>$B2223="Cargado"</formula>
    </cfRule>
    <cfRule type="expression" dxfId="2300" priority="17260">
      <formula>$B2223="Frontera"</formula>
    </cfRule>
    <cfRule type="expression" dxfId="2301" priority="17259">
      <formula>$B2223="Descargado"</formula>
    </cfRule>
    <cfRule type="expression" dxfId="2295" priority="17257">
      <formula>$B2223="Arribado"</formula>
    </cfRule>
    <cfRule type="expression" dxfId="2296" priority="17256">
      <formula>$B2223="Solicitado"</formula>
    </cfRule>
    <cfRule type="expression" dxfId="2" priority="17255">
      <formula>$B2223="Confirmado"</formula>
    </cfRule>
    <cfRule type="expression" dxfId="2296" priority="17264">
      <formula>$B2223="Solicitado"</formula>
    </cfRule>
    <cfRule type="expression" dxfId="2302" priority="17258">
      <formula>$B2223="Liberado"</formula>
    </cfRule>
    <cfRule type="expression" dxfId="2298" priority="17254">
      <formula>$B2223="Cancelado"</formula>
    </cfRule>
    <cfRule type="expression" dxfId="2299" priority="17253">
      <formula>$B2223="Cargado"</formula>
    </cfRule>
    <cfRule type="expression" dxfId="2300" priority="17252">
      <formula>$B2223="Frontera"</formula>
    </cfRule>
    <cfRule type="expression" dxfId="2301" priority="17251">
      <formula>$B2223="Descargado"</formula>
    </cfRule>
    <cfRule type="expression" dxfId="2295" priority="17249">
      <formula>$B2223="Arribado"</formula>
    </cfRule>
    <cfRule type="expression" dxfId="2296" priority="17248">
      <formula>$B2223="Solicitado"</formula>
    </cfRule>
    <cfRule type="expression" dxfId="2" priority="17247">
      <formula>$B2223="Confirmado"</formula>
    </cfRule>
    <cfRule type="expression" dxfId="2298" priority="17262">
      <formula>$B2223="Cancelado"</formula>
    </cfRule>
    <cfRule type="expression" dxfId="2298" priority="17246">
      <formula>$B2223="Cancelado"</formula>
    </cfRule>
    <cfRule type="expression" dxfId="2299" priority="17245">
      <formula>$B2223="Cargado"</formula>
    </cfRule>
  </conditionalFormatting>
  <conditionalFormatting sqref="L2230">
    <cfRule type="expression" dxfId="2295" priority="17041">
      <formula>$B2230="Arribado"</formula>
    </cfRule>
    <cfRule type="expression" dxfId="2301" priority="17059">
      <formula>$B2230="Descargado"</formula>
    </cfRule>
    <cfRule type="expression" dxfId="2300" priority="17060">
      <formula>$B2230="Frontera"</formula>
    </cfRule>
    <cfRule type="expression" dxfId="2299" priority="17061">
      <formula>$B2230="Cargado"</formula>
    </cfRule>
    <cfRule type="expression" dxfId="2298" priority="17062">
      <formula>$B2230="Cancelado"</formula>
    </cfRule>
    <cfRule type="expression" dxfId="2" priority="17063">
      <formula>$B2230="Confirmado"</formula>
    </cfRule>
    <cfRule type="expression" dxfId="2296" priority="17064">
      <formula>$B2230="Solicitado"</formula>
    </cfRule>
    <cfRule type="expression" dxfId="2295" priority="17065">
      <formula>$B2230="Arribado"</formula>
    </cfRule>
    <cfRule type="expression" dxfId="2302" priority="17034">
      <formula>$B2230="Liberado"</formula>
    </cfRule>
    <cfRule type="expression" dxfId="2301" priority="17035">
      <formula>$B2230="Descargado"</formula>
    </cfRule>
    <cfRule type="expression" dxfId="2300" priority="17036">
      <formula>$B2230="Frontera"</formula>
    </cfRule>
    <cfRule type="expression" dxfId="2299" priority="17037">
      <formula>$B2230="Cargado"</formula>
    </cfRule>
    <cfRule type="expression" dxfId="2298" priority="17038">
      <formula>$B2230="Cancelado"</formula>
    </cfRule>
    <cfRule type="expression" dxfId="2" priority="17039">
      <formula>$B2230="Confirmado"</formula>
    </cfRule>
    <cfRule type="expression" dxfId="2296" priority="17040">
      <formula>$B2230="Solicitado"</formula>
    </cfRule>
    <cfRule type="expression" dxfId="2302" priority="17042">
      <formula>$B2230="Liberado"</formula>
    </cfRule>
    <cfRule type="expression" dxfId="2301" priority="17043">
      <formula>$B2230="Descargado"</formula>
    </cfRule>
    <cfRule type="expression" dxfId="2" priority="17055">
      <formula>$B2230="Confirmado"</formula>
    </cfRule>
    <cfRule type="expression" dxfId="2300" priority="17044">
      <formula>$B2230="Frontera"</formula>
    </cfRule>
    <cfRule type="expression" dxfId="2299" priority="17045">
      <formula>$B2230="Cargado"</formula>
    </cfRule>
    <cfRule type="expression" dxfId="2298" priority="17046">
      <formula>$B2230="Cancelado"</formula>
    </cfRule>
    <cfRule type="expression" dxfId="2" priority="17047">
      <formula>$B2230="Confirmado"</formula>
    </cfRule>
    <cfRule type="expression" dxfId="2296" priority="17048">
      <formula>$B2230="Solicitado"</formula>
    </cfRule>
    <cfRule type="expression" dxfId="2295" priority="17049">
      <formula>$B2230="Arribado"</formula>
    </cfRule>
    <cfRule type="expression" dxfId="2302" priority="17050">
      <formula>$B2230="Liberado"</formula>
    </cfRule>
    <cfRule type="expression" dxfId="2301" priority="17051">
      <formula>$B2230="Descargado"</formula>
    </cfRule>
    <cfRule type="expression" dxfId="2300" priority="17052">
      <formula>$B2230="Frontera"</formula>
    </cfRule>
    <cfRule type="expression" dxfId="2299" priority="17053">
      <formula>$B2230="Cargado"</formula>
    </cfRule>
    <cfRule type="expression" dxfId="2298" priority="17054">
      <formula>$B2230="Cancelado"</formula>
    </cfRule>
    <cfRule type="expression" dxfId="2296" priority="17056">
      <formula>$B2230="Solicitado"</formula>
    </cfRule>
    <cfRule type="expression" dxfId="2295" priority="17057">
      <formula>$B2230="Arribado"</formula>
    </cfRule>
    <cfRule type="expression" dxfId="2302" priority="17058">
      <formula>$B2230="Liberado"</formula>
    </cfRule>
  </conditionalFormatting>
  <conditionalFormatting sqref="L2231">
    <cfRule type="expression" dxfId="2" priority="18503">
      <formula>$B2231="Confirmado"</formula>
    </cfRule>
    <cfRule type="expression" dxfId="2301" priority="18507">
      <formula>$B2231="Descargado"</formula>
    </cfRule>
    <cfRule type="expression" dxfId="2300" priority="18508">
      <formula>$B2231="Frontera"</formula>
    </cfRule>
    <cfRule type="expression" dxfId="2299" priority="18509">
      <formula>$B2231="Cargado"</formula>
    </cfRule>
    <cfRule type="expression" dxfId="2298" priority="18510">
      <formula>$B2231="Cancelado"</formula>
    </cfRule>
    <cfRule type="expression" dxfId="2298" priority="18494">
      <formula>$B2231="Cancelado"</formula>
    </cfRule>
    <cfRule type="expression" dxfId="2" priority="18495">
      <formula>$B2231="Confirmado"</formula>
    </cfRule>
    <cfRule type="expression" dxfId="2" priority="18511">
      <formula>$B2231="Confirmado"</formula>
    </cfRule>
    <cfRule type="expression" dxfId="2302" priority="18514">
      <formula>$B2231="Liberado"</formula>
    </cfRule>
    <cfRule type="expression" dxfId="2301" priority="18515">
      <formula>$B2231="Descargado"</formula>
    </cfRule>
    <cfRule type="expression" dxfId="2295" priority="18497">
      <formula>$B2231="Arribado"</formula>
    </cfRule>
    <cfRule type="expression" dxfId="2299" priority="18493">
      <formula>$B2231="Cargado"</formula>
    </cfRule>
    <cfRule type="expression" dxfId="2300" priority="18492">
      <formula>$B2231="Frontera"</formula>
    </cfRule>
    <cfRule type="expression" dxfId="2300" priority="18516">
      <formula>$B2231="Frontera"</formula>
    </cfRule>
    <cfRule type="expression" dxfId="2299" priority="18517">
      <formula>$B2231="Cargado"</formula>
    </cfRule>
    <cfRule type="expression" dxfId="2298" priority="18518">
      <formula>$B2231="Cancelado"</formula>
    </cfRule>
    <cfRule type="expression" dxfId="2296" priority="18520">
      <formula>$B2231="Solicitado"</formula>
    </cfRule>
    <cfRule type="expression" dxfId="2295" priority="18521">
      <formula>$B2231="Arribado"</formula>
    </cfRule>
    <cfRule type="expression" dxfId="2296" priority="18496">
      <formula>$B2231="Solicitado"</formula>
    </cfRule>
    <cfRule type="expression" dxfId="2302" priority="18498">
      <formula>$B2231="Liberado"</formula>
    </cfRule>
    <cfRule type="expression" dxfId="2301" priority="18499">
      <formula>$B2231="Descargado"</formula>
    </cfRule>
    <cfRule type="expression" dxfId="2300" priority="18500">
      <formula>$B2231="Frontera"</formula>
    </cfRule>
    <cfRule type="expression" dxfId="2299" priority="18501">
      <formula>$B2231="Cargado"</formula>
    </cfRule>
    <cfRule type="expression" dxfId="2298" priority="18502">
      <formula>$B2231="Cancelado"</formula>
    </cfRule>
    <cfRule type="expression" dxfId="2" priority="18519">
      <formula>$B2231="Confirmado"</formula>
    </cfRule>
    <cfRule type="expression" dxfId="2296" priority="18504">
      <formula>$B2231="Solicitado"</formula>
    </cfRule>
    <cfRule type="expression" dxfId="2295" priority="18505">
      <formula>$B2231="Arribado"</formula>
    </cfRule>
    <cfRule type="expression" dxfId="2302" priority="18506">
      <formula>$B2231="Liberado"</formula>
    </cfRule>
    <cfRule type="expression" dxfId="2295" priority="18513">
      <formula>$B2231="Arribado"</formula>
    </cfRule>
    <cfRule type="expression" dxfId="2296" priority="18512">
      <formula>$B2231="Solicitado"</formula>
    </cfRule>
    <cfRule type="expression" dxfId="2302" priority="18490">
      <formula>$B2231="Liberado"</formula>
    </cfRule>
    <cfRule type="expression" dxfId="2301" priority="18491">
      <formula>$B2231="Descargado"</formula>
    </cfRule>
  </conditionalFormatting>
  <conditionalFormatting sqref="L2232">
    <cfRule type="expression" dxfId="2300" priority="18084">
      <formula>$B2232="Frontera"</formula>
    </cfRule>
    <cfRule type="expression" dxfId="2299" priority="18085">
      <formula>$B2232="Cargado"</formula>
    </cfRule>
    <cfRule type="expression" dxfId="2298" priority="18086">
      <formula>$B2232="Cancelado"</formula>
    </cfRule>
    <cfRule type="expression" dxfId="2" priority="18087">
      <formula>$B2232="Confirmado"</formula>
    </cfRule>
    <cfRule type="expression" dxfId="2296" priority="18088">
      <formula>$B2232="Solicitado"</formula>
    </cfRule>
    <cfRule type="expression" dxfId="2302" priority="18090">
      <formula>$B2232="Liberado"</formula>
    </cfRule>
    <cfRule type="expression" dxfId="2301" priority="18091">
      <formula>$B2232="Descargado"</formula>
    </cfRule>
    <cfRule type="expression" dxfId="2" priority="18095">
      <formula>$B2232="Confirmado"</formula>
    </cfRule>
    <cfRule type="expression" dxfId="2299" priority="18093">
      <formula>$B2232="Cargado"</formula>
    </cfRule>
    <cfRule type="expression" dxfId="2298" priority="18094">
      <formula>$B2232="Cancelado"</formula>
    </cfRule>
    <cfRule type="expression" dxfId="2295" priority="18089">
      <formula>$B2232="Arribado"</formula>
    </cfRule>
    <cfRule type="expression" dxfId="2296" priority="18104">
      <formula>$B2232="Solicitado"</formula>
    </cfRule>
    <cfRule type="expression" dxfId="2295" priority="18097">
      <formula>$B2232="Arribado"</formula>
    </cfRule>
    <cfRule type="expression" dxfId="2299" priority="18077">
      <formula>$B2232="Cargado"</formula>
    </cfRule>
    <cfRule type="expression" dxfId="2298" priority="18078">
      <formula>$B2232="Cancelado"</formula>
    </cfRule>
    <cfRule type="expression" dxfId="2" priority="18103">
      <formula>$B2232="Confirmado"</formula>
    </cfRule>
    <cfRule type="expression" dxfId="2" priority="18079">
      <formula>$B2232="Confirmado"</formula>
    </cfRule>
    <cfRule type="expression" dxfId="2295" priority="18105">
      <formula>$B2232="Arribado"</formula>
    </cfRule>
    <cfRule type="expression" dxfId="2298" priority="18102">
      <formula>$B2232="Cancelado"</formula>
    </cfRule>
    <cfRule type="expression" dxfId="2302" priority="18074">
      <formula>$B2232="Liberado"</formula>
    </cfRule>
    <cfRule type="expression" dxfId="2301" priority="18075">
      <formula>$B2232="Descargado"</formula>
    </cfRule>
    <cfRule type="expression" dxfId="2300" priority="18076">
      <formula>$B2232="Frontera"</formula>
    </cfRule>
    <cfRule type="expression" dxfId="2299" priority="18101">
      <formula>$B2232="Cargado"</formula>
    </cfRule>
    <cfRule type="expression" dxfId="2300" priority="18100">
      <formula>$B2232="Frontera"</formula>
    </cfRule>
    <cfRule type="expression" dxfId="2301" priority="18099">
      <formula>$B2232="Descargado"</formula>
    </cfRule>
    <cfRule type="expression" dxfId="2302" priority="18098">
      <formula>$B2232="Liberado"</formula>
    </cfRule>
    <cfRule type="expression" dxfId="2300" priority="18092">
      <formula>$B2232="Frontera"</formula>
    </cfRule>
    <cfRule type="expression" dxfId="2296" priority="18080">
      <formula>$B2232="Solicitado"</formula>
    </cfRule>
    <cfRule type="expression" dxfId="2295" priority="18081">
      <formula>$B2232="Arribado"</formula>
    </cfRule>
    <cfRule type="expression" dxfId="2296" priority="18096">
      <formula>$B2232="Solicitado"</formula>
    </cfRule>
    <cfRule type="expression" dxfId="2302" priority="18082">
      <formula>$B2232="Liberado"</formula>
    </cfRule>
    <cfRule type="expression" dxfId="2301" priority="18083">
      <formula>$B2232="Descargado"</formula>
    </cfRule>
  </conditionalFormatting>
  <conditionalFormatting sqref="L2233:L2245">
    <cfRule type="expression" dxfId="2295" priority="17897">
      <formula>$B2233="Arribado"</formula>
    </cfRule>
    <cfRule type="expression" dxfId="2301" priority="17875">
      <formula>$B2233="Descargado"</formula>
    </cfRule>
    <cfRule type="expression" dxfId="2296" priority="17896">
      <formula>$B2233="Solicitado"</formula>
    </cfRule>
    <cfRule type="expression" dxfId="2298" priority="17886">
      <formula>$B2233="Cancelado"</formula>
    </cfRule>
    <cfRule type="expression" dxfId="2299" priority="17885">
      <formula>$B2233="Cargado"</formula>
    </cfRule>
    <cfRule type="expression" dxfId="2296" priority="17888">
      <formula>$B2233="Solicitado"</formula>
    </cfRule>
    <cfRule type="expression" dxfId="2302" priority="17874">
      <formula>$B2233="Liberado"</formula>
    </cfRule>
    <cfRule type="expression" dxfId="2295" priority="17873">
      <formula>$B2233="Arribado"</formula>
    </cfRule>
    <cfRule type="expression" dxfId="2296" priority="17872">
      <formula>$B2233="Solicitado"</formula>
    </cfRule>
    <cfRule type="expression" dxfId="2" priority="17871">
      <formula>$B2233="Confirmado"</formula>
    </cfRule>
    <cfRule type="expression" dxfId="2298" priority="17870">
      <formula>$B2233="Cancelado"</formula>
    </cfRule>
    <cfRule type="expression" dxfId="2300" priority="17868">
      <formula>$B2233="Frontera"</formula>
    </cfRule>
    <cfRule type="expression" dxfId="2301" priority="17867">
      <formula>$B2233="Descargado"</formula>
    </cfRule>
    <cfRule type="expression" dxfId="2302" priority="17866">
      <formula>$B2233="Liberado"</formula>
    </cfRule>
    <cfRule type="expression" dxfId="2" priority="17887">
      <formula>$B2233="Confirmado"</formula>
    </cfRule>
    <cfRule type="expression" dxfId="2299" priority="17869">
      <formula>$B2233="Cargado"</formula>
    </cfRule>
    <cfRule type="expression" dxfId="2300" priority="17884">
      <formula>$B2233="Frontera"</formula>
    </cfRule>
    <cfRule type="expression" dxfId="2301" priority="17883">
      <formula>$B2233="Descargado"</formula>
    </cfRule>
    <cfRule type="expression" dxfId="2302" priority="17882">
      <formula>$B2233="Liberado"</formula>
    </cfRule>
    <cfRule type="expression" dxfId="2302" priority="17890">
      <formula>$B2233="Liberado"</formula>
    </cfRule>
    <cfRule type="expression" dxfId="2296" priority="17880">
      <formula>$B2233="Solicitado"</formula>
    </cfRule>
    <cfRule type="expression" dxfId="2298" priority="17878">
      <formula>$B2233="Cancelado"</formula>
    </cfRule>
    <cfRule type="expression" dxfId="2299" priority="17877">
      <formula>$B2233="Cargado"</formula>
    </cfRule>
    <cfRule type="expression" dxfId="2" priority="17895">
      <formula>$B2233="Confirmado"</formula>
    </cfRule>
    <cfRule type="expression" dxfId="2298" priority="17894">
      <formula>$B2233="Cancelado"</formula>
    </cfRule>
    <cfRule type="expression" dxfId="2" priority="17879">
      <formula>$B2233="Confirmado"</formula>
    </cfRule>
    <cfRule type="expression" dxfId="2299" priority="17893">
      <formula>$B2233="Cargado"</formula>
    </cfRule>
    <cfRule type="expression" dxfId="2300" priority="17892">
      <formula>$B2233="Frontera"</formula>
    </cfRule>
    <cfRule type="expression" dxfId="2301" priority="17891">
      <formula>$B2233="Descargado"</formula>
    </cfRule>
    <cfRule type="expression" dxfId="2300" priority="17876">
      <formula>$B2233="Frontera"</formula>
    </cfRule>
    <cfRule type="expression" dxfId="2295" priority="17889">
      <formula>$B2233="Arribado"</formula>
    </cfRule>
    <cfRule type="expression" dxfId="2295" priority="17881">
      <formula>$B2233="Arribado"</formula>
    </cfRule>
  </conditionalFormatting>
  <conditionalFormatting sqref="L2246">
    <cfRule type="expression" dxfId="2298" priority="16846">
      <formula>$B2246="Cancelado"</formula>
    </cfRule>
    <cfRule type="expression" dxfId="2" priority="16847">
      <formula>$B2246="Confirmado"</formula>
    </cfRule>
    <cfRule type="expression" dxfId="2296" priority="16848">
      <formula>$B2246="Solicitado"</formula>
    </cfRule>
    <cfRule type="expression" dxfId="2295" priority="16849">
      <formula>$B2246="Arribado"</formula>
    </cfRule>
    <cfRule type="expression" dxfId="2" priority="16831">
      <formula>$B2246="Confirmado"</formula>
    </cfRule>
    <cfRule type="expression" dxfId="2298" priority="16830">
      <formula>$B2246="Cancelado"</formula>
    </cfRule>
    <cfRule type="expression" dxfId="2299" priority="16829">
      <formula>$B2246="Cargado"</formula>
    </cfRule>
    <cfRule type="expression" dxfId="2300" priority="16828">
      <formula>$B2246="Frontera"</formula>
    </cfRule>
    <cfRule type="expression" dxfId="2301" priority="16827">
      <formula>$B2246="Descargado"</formula>
    </cfRule>
    <cfRule type="expression" dxfId="2302" priority="16826">
      <formula>$B2246="Liberado"</formula>
    </cfRule>
    <cfRule type="expression" dxfId="2302" priority="16842">
      <formula>$B2246="Liberado"</formula>
    </cfRule>
    <cfRule type="expression" dxfId="2302" priority="16850">
      <formula>$B2246="Liberado"</formula>
    </cfRule>
    <cfRule type="expression" dxfId="2295" priority="16841">
      <formula>$B2246="Arribado"</formula>
    </cfRule>
    <cfRule type="expression" dxfId="2296" priority="16840">
      <formula>$B2246="Solicitado"</formula>
    </cfRule>
    <cfRule type="expression" dxfId="2" priority="16839">
      <formula>$B2246="Confirmado"</formula>
    </cfRule>
    <cfRule type="expression" dxfId="2301" priority="16851">
      <formula>$B2246="Descargado"</formula>
    </cfRule>
    <cfRule type="expression" dxfId="2298" priority="16838">
      <formula>$B2246="Cancelado"</formula>
    </cfRule>
    <cfRule type="expression" dxfId="2300" priority="16852">
      <formula>$B2246="Frontera"</formula>
    </cfRule>
    <cfRule type="expression" dxfId="2299" priority="16853">
      <formula>$B2246="Cargado"</formula>
    </cfRule>
    <cfRule type="expression" dxfId="2298" priority="16854">
      <formula>$B2246="Cancelado"</formula>
    </cfRule>
    <cfRule type="expression" dxfId="2" priority="16855">
      <formula>$B2246="Confirmado"</formula>
    </cfRule>
    <cfRule type="expression" dxfId="2296" priority="16856">
      <formula>$B2246="Solicitado"</formula>
    </cfRule>
    <cfRule type="expression" dxfId="2295" priority="16857">
      <formula>$B2246="Arribado"</formula>
    </cfRule>
    <cfRule type="expression" dxfId="2299" priority="16837">
      <formula>$B2246="Cargado"</formula>
    </cfRule>
    <cfRule type="expression" dxfId="2300" priority="16836">
      <formula>$B2246="Frontera"</formula>
    </cfRule>
    <cfRule type="expression" dxfId="2301" priority="16835">
      <formula>$B2246="Descargado"</formula>
    </cfRule>
    <cfRule type="expression" dxfId="2302" priority="16834">
      <formula>$B2246="Liberado"</formula>
    </cfRule>
    <cfRule type="expression" dxfId="2295" priority="16833">
      <formula>$B2246="Arribado"</formula>
    </cfRule>
    <cfRule type="expression" dxfId="2296" priority="16832">
      <formula>$B2246="Solicitado"</formula>
    </cfRule>
    <cfRule type="expression" dxfId="2301" priority="16843">
      <formula>$B2246="Descargado"</formula>
    </cfRule>
    <cfRule type="expression" dxfId="2300" priority="16844">
      <formula>$B2246="Frontera"</formula>
    </cfRule>
    <cfRule type="expression" dxfId="2299" priority="16845">
      <formula>$B2246="Cargado"</formula>
    </cfRule>
  </conditionalFormatting>
  <conditionalFormatting sqref="L2259">
    <cfRule type="expression" dxfId="2296" priority="15392">
      <formula>$B2259="Solicitado"</formula>
    </cfRule>
    <cfRule type="expression" dxfId="2299" priority="15373">
      <formula>$B2259="Cargado"</formula>
    </cfRule>
    <cfRule type="expression" dxfId="2" priority="15383">
      <formula>$B2259="Confirmado"</formula>
    </cfRule>
    <cfRule type="expression" dxfId="2298" priority="15382">
      <formula>$B2259="Cancelado"</formula>
    </cfRule>
    <cfRule type="expression" dxfId="2299" priority="15381">
      <formula>$B2259="Cargado"</formula>
    </cfRule>
    <cfRule type="expression" dxfId="2300" priority="15380">
      <formula>$B2259="Frontera"</formula>
    </cfRule>
    <cfRule type="expression" dxfId="2301" priority="15379">
      <formula>$B2259="Descargado"</formula>
    </cfRule>
    <cfRule type="expression" dxfId="2298" priority="15398">
      <formula>$B2259="Cancelado"</formula>
    </cfRule>
    <cfRule type="expression" dxfId="2296" priority="15384">
      <formula>$B2259="Solicitado"</formula>
    </cfRule>
    <cfRule type="expression" dxfId="2" priority="15391">
      <formula>$B2259="Confirmado"</formula>
    </cfRule>
    <cfRule type="expression" dxfId="2298" priority="15390">
      <formula>$B2259="Cancelado"</formula>
    </cfRule>
    <cfRule type="expression" dxfId="2299" priority="15389">
      <formula>$B2259="Cargado"</formula>
    </cfRule>
    <cfRule type="expression" dxfId="2300" priority="15388">
      <formula>$B2259="Frontera"</formula>
    </cfRule>
    <cfRule type="expression" dxfId="2301" priority="15387">
      <formula>$B2259="Descargado"</formula>
    </cfRule>
    <cfRule type="expression" dxfId="2302" priority="15386">
      <formula>$B2259="Liberado"</formula>
    </cfRule>
    <cfRule type="expression" dxfId="2295" priority="15385">
      <formula>$B2259="Arribado"</formula>
    </cfRule>
    <cfRule type="expression" dxfId="2302" priority="15370">
      <formula>$B2259="Liberado"</formula>
    </cfRule>
    <cfRule type="expression" dxfId="2302" priority="15378">
      <formula>$B2259="Liberado"</formula>
    </cfRule>
    <cfRule type="expression" dxfId="2295" priority="15377">
      <formula>$B2259="Arribado"</formula>
    </cfRule>
    <cfRule type="expression" dxfId="2296" priority="15376">
      <formula>$B2259="Solicitado"</formula>
    </cfRule>
    <cfRule type="expression" dxfId="2300" priority="15372">
      <formula>$B2259="Frontera"</formula>
    </cfRule>
    <cfRule type="expression" dxfId="2301" priority="15371">
      <formula>$B2259="Descargado"</formula>
    </cfRule>
    <cfRule type="expression" dxfId="2" priority="15375">
      <formula>$B2259="Confirmado"</formula>
    </cfRule>
    <cfRule type="expression" dxfId="2298" priority="15374">
      <formula>$B2259="Cancelado"</formula>
    </cfRule>
    <cfRule type="expression" dxfId="2300" priority="15396">
      <formula>$B2259="Frontera"</formula>
    </cfRule>
    <cfRule type="expression" dxfId="2299" priority="15397">
      <formula>$B2259="Cargado"</formula>
    </cfRule>
    <cfRule type="expression" dxfId="2" priority="15399">
      <formula>$B2259="Confirmado"</formula>
    </cfRule>
    <cfRule type="expression" dxfId="2296" priority="15400">
      <formula>$B2259="Solicitado"</formula>
    </cfRule>
    <cfRule type="expression" dxfId="2295" priority="15401">
      <formula>$B2259="Arribado"</formula>
    </cfRule>
    <cfRule type="expression" dxfId="2301" priority="15395">
      <formula>$B2259="Descargado"</formula>
    </cfRule>
    <cfRule type="expression" dxfId="2302" priority="15394">
      <formula>$B2259="Liberado"</formula>
    </cfRule>
    <cfRule type="expression" dxfId="2295" priority="15393">
      <formula>$B2259="Arribado"</formula>
    </cfRule>
  </conditionalFormatting>
  <conditionalFormatting sqref="L2260">
    <cfRule type="expression" dxfId="2301" priority="16227">
      <formula>$B2260="Descargado"</formula>
    </cfRule>
    <cfRule type="expression" dxfId="2298" priority="16222">
      <formula>$B2260="Cancelado"</formula>
    </cfRule>
    <cfRule type="expression" dxfId="2299" priority="16221">
      <formula>$B2260="Cargado"</formula>
    </cfRule>
    <cfRule type="expression" dxfId="2301" priority="16211">
      <formula>$B2260="Descargado"</formula>
    </cfRule>
    <cfRule type="expression" dxfId="2302" priority="16210">
      <formula>$B2260="Liberado"</formula>
    </cfRule>
    <cfRule type="expression" dxfId="2295" priority="16209">
      <formula>$B2260="Arribado"</formula>
    </cfRule>
    <cfRule type="expression" dxfId="2296" priority="16208">
      <formula>$B2260="Solicitado"</formula>
    </cfRule>
    <cfRule type="expression" dxfId="2" priority="16207">
      <formula>$B2260="Confirmado"</formula>
    </cfRule>
    <cfRule type="expression" dxfId="2" priority="16223">
      <formula>$B2260="Confirmado"</formula>
    </cfRule>
    <cfRule type="expression" dxfId="2298" priority="16206">
      <formula>$B2260="Cancelado"</formula>
    </cfRule>
    <cfRule type="expression" dxfId="2299" priority="16205">
      <formula>$B2260="Cargado"</formula>
    </cfRule>
    <cfRule type="expression" dxfId="2" priority="16231">
      <formula>$B2260="Confirmado"</formula>
    </cfRule>
    <cfRule type="expression" dxfId="2298" priority="16230">
      <formula>$B2260="Cancelado"</formula>
    </cfRule>
    <cfRule type="expression" dxfId="2299" priority="16229">
      <formula>$B2260="Cargado"</formula>
    </cfRule>
    <cfRule type="expression" dxfId="2300" priority="16212">
      <formula>$B2260="Frontera"</formula>
    </cfRule>
    <cfRule type="expression" dxfId="2300" priority="16228">
      <formula>$B2260="Frontera"</formula>
    </cfRule>
    <cfRule type="expression" dxfId="2302" priority="16226">
      <formula>$B2260="Liberado"</formula>
    </cfRule>
    <cfRule type="expression" dxfId="2295" priority="16225">
      <formula>$B2260="Arribado"</formula>
    </cfRule>
    <cfRule type="expression" dxfId="2300" priority="16204">
      <formula>$B2260="Frontera"</formula>
    </cfRule>
    <cfRule type="expression" dxfId="2301" priority="16203">
      <formula>$B2260="Descargado"</formula>
    </cfRule>
    <cfRule type="expression" dxfId="2295" priority="16233">
      <formula>$B2260="Arribado"</formula>
    </cfRule>
    <cfRule type="expression" dxfId="2296" priority="16232">
      <formula>$B2260="Solicitado"</formula>
    </cfRule>
    <cfRule type="expression" dxfId="2302" priority="16202">
      <formula>$B2260="Liberado"</formula>
    </cfRule>
    <cfRule type="expression" dxfId="2300" priority="16220">
      <formula>$B2260="Frontera"</formula>
    </cfRule>
    <cfRule type="expression" dxfId="2301" priority="16219">
      <formula>$B2260="Descargado"</formula>
    </cfRule>
    <cfRule type="expression" dxfId="2302" priority="16218">
      <formula>$B2260="Liberado"</formula>
    </cfRule>
    <cfRule type="expression" dxfId="2295" priority="16217">
      <formula>$B2260="Arribado"</formula>
    </cfRule>
    <cfRule type="expression" dxfId="2296" priority="16216">
      <formula>$B2260="Solicitado"</formula>
    </cfRule>
    <cfRule type="expression" dxfId="2" priority="16215">
      <formula>$B2260="Confirmado"</formula>
    </cfRule>
    <cfRule type="expression" dxfId="2298" priority="16214">
      <formula>$B2260="Cancelado"</formula>
    </cfRule>
    <cfRule type="expression" dxfId="2296" priority="16224">
      <formula>$B2260="Solicitado"</formula>
    </cfRule>
    <cfRule type="expression" dxfId="2299" priority="16213">
      <formula>$B2260="Cargado"</formula>
    </cfRule>
  </conditionalFormatting>
  <conditionalFormatting sqref="L2261">
    <cfRule type="expression" dxfId="2295" priority="16009">
      <formula>$B2261="Arribado"</formula>
    </cfRule>
    <cfRule type="expression" dxfId="2295" priority="16025">
      <formula>$B2261="Arribado"</formula>
    </cfRule>
    <cfRule type="expression" dxfId="2296" priority="16024">
      <formula>$B2261="Solicitado"</formula>
    </cfRule>
    <cfRule type="expression" dxfId="2" priority="16023">
      <formula>$B2261="Confirmado"</formula>
    </cfRule>
    <cfRule type="expression" dxfId="2298" priority="16022">
      <formula>$B2261="Cancelado"</formula>
    </cfRule>
    <cfRule type="expression" dxfId="2299" priority="16021">
      <formula>$B2261="Cargado"</formula>
    </cfRule>
    <cfRule type="expression" dxfId="2296" priority="16008">
      <formula>$B2261="Solicitado"</formula>
    </cfRule>
    <cfRule type="expression" dxfId="2" priority="16007">
      <formula>$B2261="Confirmado"</formula>
    </cfRule>
    <cfRule type="expression" dxfId="2299" priority="16005">
      <formula>$B2261="Cargado"</formula>
    </cfRule>
    <cfRule type="expression" dxfId="2298" priority="16006">
      <formula>$B2261="Cancelado"</formula>
    </cfRule>
    <cfRule type="expression" dxfId="2300" priority="16004">
      <formula>$B2261="Frontera"</formula>
    </cfRule>
    <cfRule type="expression" dxfId="2301" priority="16003">
      <formula>$B2261="Descargado"</formula>
    </cfRule>
    <cfRule type="expression" dxfId="2302" priority="16002">
      <formula>$B2261="Liberado"</formula>
    </cfRule>
    <cfRule type="expression" dxfId="2295" priority="16001">
      <formula>$B2261="Arribado"</formula>
    </cfRule>
    <cfRule type="expression" dxfId="2296" priority="16000">
      <formula>$B2261="Solicitado"</formula>
    </cfRule>
    <cfRule type="expression" dxfId="2" priority="15999">
      <formula>$B2261="Confirmado"</formula>
    </cfRule>
    <cfRule type="expression" dxfId="2298" priority="15998">
      <formula>$B2261="Cancelado"</formula>
    </cfRule>
    <cfRule type="expression" dxfId="2299" priority="15997">
      <formula>$B2261="Cargado"</formula>
    </cfRule>
    <cfRule type="expression" dxfId="2300" priority="15996">
      <formula>$B2261="Frontera"</formula>
    </cfRule>
    <cfRule type="expression" dxfId="2301" priority="15995">
      <formula>$B2261="Descargado"</formula>
    </cfRule>
    <cfRule type="expression" dxfId="2302" priority="15994">
      <formula>$B2261="Liberado"</formula>
    </cfRule>
    <cfRule type="expression" dxfId="2" priority="16015">
      <formula>$B2261="Confirmado"</formula>
    </cfRule>
    <cfRule type="expression" dxfId="2300" priority="16020">
      <formula>$B2261="Frontera"</formula>
    </cfRule>
    <cfRule type="expression" dxfId="2301" priority="16019">
      <formula>$B2261="Descargado"</formula>
    </cfRule>
    <cfRule type="expression" dxfId="2302" priority="16018">
      <formula>$B2261="Liberado"</formula>
    </cfRule>
    <cfRule type="expression" dxfId="2295" priority="16017">
      <formula>$B2261="Arribado"</formula>
    </cfRule>
    <cfRule type="expression" dxfId="2296" priority="16016">
      <formula>$B2261="Solicitado"</formula>
    </cfRule>
    <cfRule type="expression" dxfId="2298" priority="16014">
      <formula>$B2261="Cancelado"</formula>
    </cfRule>
    <cfRule type="expression" dxfId="2299" priority="16013">
      <formula>$B2261="Cargado"</formula>
    </cfRule>
    <cfRule type="expression" dxfId="2300" priority="16012">
      <formula>$B2261="Frontera"</formula>
    </cfRule>
    <cfRule type="expression" dxfId="2301" priority="16011">
      <formula>$B2261="Descargado"</formula>
    </cfRule>
    <cfRule type="expression" dxfId="2302" priority="16010">
      <formula>$B2261="Liberado"</formula>
    </cfRule>
  </conditionalFormatting>
  <conditionalFormatting sqref="L2262">
    <cfRule type="expression" dxfId="2" priority="15583">
      <formula>$B2262="Confirmado"</formula>
    </cfRule>
    <cfRule type="expression" dxfId="2295" priority="15601">
      <formula>$B2262="Arribado"</formula>
    </cfRule>
    <cfRule type="expression" dxfId="2296" priority="15600">
      <formula>$B2262="Solicitado"</formula>
    </cfRule>
    <cfRule type="expression" dxfId="2" priority="15599">
      <formula>$B2262="Confirmado"</formula>
    </cfRule>
    <cfRule type="expression" dxfId="2296" priority="15584">
      <formula>$B2262="Solicitado"</formula>
    </cfRule>
    <cfRule type="expression" dxfId="2295" priority="15585">
      <formula>$B2262="Arribado"</formula>
    </cfRule>
    <cfRule type="expression" dxfId="2302" priority="15594">
      <formula>$B2262="Liberado"</formula>
    </cfRule>
    <cfRule type="expression" dxfId="2295" priority="15593">
      <formula>$B2262="Arribado"</formula>
    </cfRule>
    <cfRule type="expression" dxfId="2" priority="15591">
      <formula>$B2262="Confirmado"</formula>
    </cfRule>
    <cfRule type="expression" dxfId="2298" priority="15590">
      <formula>$B2262="Cancelado"</formula>
    </cfRule>
    <cfRule type="expression" dxfId="2299" priority="15589">
      <formula>$B2262="Cargado"</formula>
    </cfRule>
    <cfRule type="expression" dxfId="2298" priority="15598">
      <formula>$B2262="Cancelado"</formula>
    </cfRule>
    <cfRule type="expression" dxfId="2295" priority="15609">
      <formula>$B2262="Arribado"</formula>
    </cfRule>
    <cfRule type="expression" dxfId="2296" priority="15592">
      <formula>$B2262="Solicitado"</formula>
    </cfRule>
    <cfRule type="expression" dxfId="2299" priority="15597">
      <formula>$B2262="Cargado"</formula>
    </cfRule>
    <cfRule type="expression" dxfId="2300" priority="15588">
      <formula>$B2262="Frontera"</formula>
    </cfRule>
    <cfRule type="expression" dxfId="2302" priority="15602">
      <formula>$B2262="Liberado"</formula>
    </cfRule>
    <cfRule type="expression" dxfId="2302" priority="15578">
      <formula>$B2262="Liberado"</formula>
    </cfRule>
    <cfRule type="expression" dxfId="2302" priority="15586">
      <formula>$B2262="Liberado"</formula>
    </cfRule>
    <cfRule type="expression" dxfId="2300" priority="15596">
      <formula>$B2262="Frontera"</formula>
    </cfRule>
    <cfRule type="expression" dxfId="2301" priority="15587">
      <formula>$B2262="Descargado"</formula>
    </cfRule>
    <cfRule type="expression" dxfId="2301" priority="15595">
      <formula>$B2262="Descargado"</formula>
    </cfRule>
    <cfRule type="expression" dxfId="2298" priority="15606">
      <formula>$B2262="Cancelado"</formula>
    </cfRule>
    <cfRule type="expression" dxfId="2299" priority="15605">
      <formula>$B2262="Cargado"</formula>
    </cfRule>
    <cfRule type="expression" dxfId="2300" priority="15604">
      <formula>$B2262="Frontera"</formula>
    </cfRule>
    <cfRule type="expression" dxfId="2301" priority="15603">
      <formula>$B2262="Descargado"</formula>
    </cfRule>
    <cfRule type="expression" dxfId="2300" priority="15580">
      <formula>$B2262="Frontera"</formula>
    </cfRule>
    <cfRule type="expression" dxfId="2301" priority="15579">
      <formula>$B2262="Descargado"</formula>
    </cfRule>
    <cfRule type="expression" dxfId="2299" priority="15581">
      <formula>$B2262="Cargado"</formula>
    </cfRule>
    <cfRule type="expression" dxfId="2298" priority="15582">
      <formula>$B2262="Cancelado"</formula>
    </cfRule>
    <cfRule type="expression" dxfId="2" priority="15607">
      <formula>$B2262="Confirmado"</formula>
    </cfRule>
    <cfRule type="expression" dxfId="2296" priority="15608">
      <formula>$B2262="Solicitado"</formula>
    </cfRule>
  </conditionalFormatting>
  <conditionalFormatting sqref="L2263">
    <cfRule type="expression" dxfId="2296" priority="14768">
      <formula>$B2263="Solicitado"</formula>
    </cfRule>
    <cfRule type="expression" dxfId="2" priority="14767">
      <formula>$B2263="Confirmado"</formula>
    </cfRule>
    <cfRule type="expression" dxfId="2298" priority="14766">
      <formula>$B2263="Cancelado"</formula>
    </cfRule>
    <cfRule type="expression" dxfId="2299" priority="14765">
      <formula>$B2263="Cargado"</formula>
    </cfRule>
    <cfRule type="expression" dxfId="2300" priority="14772">
      <formula>$B2263="Frontera"</formula>
    </cfRule>
    <cfRule type="expression" dxfId="2302" priority="14762">
      <formula>$B2263="Liberado"</formula>
    </cfRule>
    <cfRule type="expression" dxfId="2301" priority="14755">
      <formula>$B2263="Descargado"</formula>
    </cfRule>
    <cfRule type="expression" dxfId="2302" priority="14754">
      <formula>$B2263="Liberado"</formula>
    </cfRule>
    <cfRule type="expression" dxfId="2295" priority="14753">
      <formula>$B2263="Arribado"</formula>
    </cfRule>
    <cfRule type="expression" dxfId="2296" priority="14752">
      <formula>$B2263="Solicitado"</formula>
    </cfRule>
    <cfRule type="expression" dxfId="2302" priority="14746">
      <formula>$B2263="Liberado"</formula>
    </cfRule>
    <cfRule type="expression" dxfId="2301" priority="14747">
      <formula>$B2263="Descargado"</formula>
    </cfRule>
    <cfRule type="expression" dxfId="2301" priority="14763">
      <formula>$B2263="Descargado"</formula>
    </cfRule>
    <cfRule type="expression" dxfId="2300" priority="14748">
      <formula>$B2263="Frontera"</formula>
    </cfRule>
    <cfRule type="expression" dxfId="2299" priority="14749">
      <formula>$B2263="Cargado"</formula>
    </cfRule>
    <cfRule type="expression" dxfId="2298" priority="14750">
      <formula>$B2263="Cancelado"</formula>
    </cfRule>
    <cfRule type="expression" dxfId="2300" priority="14764">
      <formula>$B2263="Frontera"</formula>
    </cfRule>
    <cfRule type="expression" dxfId="2299" priority="14757">
      <formula>$B2263="Cargado"</formula>
    </cfRule>
    <cfRule type="expression" dxfId="2296" priority="14776">
      <formula>$B2263="Solicitado"</formula>
    </cfRule>
    <cfRule type="expression" dxfId="2295" priority="14777">
      <formula>$B2263="Arribado"</formula>
    </cfRule>
    <cfRule type="expression" dxfId="2301" priority="14771">
      <formula>$B2263="Descargado"</formula>
    </cfRule>
    <cfRule type="expression" dxfId="2298" priority="14758">
      <formula>$B2263="Cancelado"</formula>
    </cfRule>
    <cfRule type="expression" dxfId="2" priority="14759">
      <formula>$B2263="Confirmado"</formula>
    </cfRule>
    <cfRule type="expression" dxfId="2296" priority="14760">
      <formula>$B2263="Solicitado"</formula>
    </cfRule>
    <cfRule type="expression" dxfId="2295" priority="14761">
      <formula>$B2263="Arribado"</formula>
    </cfRule>
    <cfRule type="expression" dxfId="2" priority="14751">
      <formula>$B2263="Confirmado"</formula>
    </cfRule>
    <cfRule type="expression" dxfId="2300" priority="14756">
      <formula>$B2263="Frontera"</formula>
    </cfRule>
    <cfRule type="expression" dxfId="2" priority="14775">
      <formula>$B2263="Confirmado"</formula>
    </cfRule>
    <cfRule type="expression" dxfId="2298" priority="14774">
      <formula>$B2263="Cancelado"</formula>
    </cfRule>
    <cfRule type="expression" dxfId="2299" priority="14773">
      <formula>$B2263="Cargado"</formula>
    </cfRule>
    <cfRule type="expression" dxfId="2295" priority="14769">
      <formula>$B2263="Arribado"</formula>
    </cfRule>
    <cfRule type="expression" dxfId="2302" priority="14770">
      <formula>$B2263="Liberado"</formula>
    </cfRule>
  </conditionalFormatting>
  <conditionalFormatting sqref="L2264">
    <cfRule type="expression" dxfId="2296" priority="13928">
      <formula>$B2264="Solicitado"</formula>
    </cfRule>
    <cfRule type="expression" dxfId="2" priority="13927">
      <formula>$B2264="Confirmado"</formula>
    </cfRule>
    <cfRule type="expression" dxfId="2298" priority="13926">
      <formula>$B2264="Cancelado"</formula>
    </cfRule>
    <cfRule type="expression" dxfId="2300" priority="13940">
      <formula>$B2264="Frontera"</formula>
    </cfRule>
    <cfRule type="expression" dxfId="2299" priority="13941">
      <formula>$B2264="Cargado"</formula>
    </cfRule>
    <cfRule type="expression" dxfId="2298" priority="13942">
      <formula>$B2264="Cancelado"</formula>
    </cfRule>
    <cfRule type="expression" dxfId="2" priority="13943">
      <formula>$B2264="Confirmado"</formula>
    </cfRule>
    <cfRule type="expression" dxfId="2296" priority="13944">
      <formula>$B2264="Solicitado"</formula>
    </cfRule>
    <cfRule type="expression" dxfId="2295" priority="13945">
      <formula>$B2264="Arribado"</formula>
    </cfRule>
    <cfRule type="expression" dxfId="2301" priority="13923">
      <formula>$B2264="Descargado"</formula>
    </cfRule>
    <cfRule type="expression" dxfId="2302" priority="13922">
      <formula>$B2264="Liberado"</formula>
    </cfRule>
    <cfRule type="expression" dxfId="2301" priority="13915">
      <formula>$B2264="Descargado"</formula>
    </cfRule>
    <cfRule type="expression" dxfId="2302" priority="13914">
      <formula>$B2264="Liberado"</formula>
    </cfRule>
    <cfRule type="expression" dxfId="2301" priority="13939">
      <formula>$B2264="Descargado"</formula>
    </cfRule>
    <cfRule type="expression" dxfId="2299" priority="13925">
      <formula>$B2264="Cargado"</formula>
    </cfRule>
    <cfRule type="expression" dxfId="2302" priority="13938">
      <formula>$B2264="Liberado"</formula>
    </cfRule>
    <cfRule type="expression" dxfId="2295" priority="13937">
      <formula>$B2264="Arribado"</formula>
    </cfRule>
    <cfRule type="expression" dxfId="2300" priority="13924">
      <formula>$B2264="Frontera"</formula>
    </cfRule>
    <cfRule type="expression" dxfId="2296" priority="13936">
      <formula>$B2264="Solicitado"</formula>
    </cfRule>
    <cfRule type="expression" dxfId="2" priority="13935">
      <formula>$B2264="Confirmado"</formula>
    </cfRule>
    <cfRule type="expression" dxfId="2295" priority="13921">
      <formula>$B2264="Arribado"</formula>
    </cfRule>
    <cfRule type="expression" dxfId="2296" priority="13920">
      <formula>$B2264="Solicitado"</formula>
    </cfRule>
    <cfRule type="expression" dxfId="2" priority="13919">
      <formula>$B2264="Confirmado"</formula>
    </cfRule>
    <cfRule type="expression" dxfId="2298" priority="13918">
      <formula>$B2264="Cancelado"</formula>
    </cfRule>
    <cfRule type="expression" dxfId="2299" priority="13917">
      <formula>$B2264="Cargado"</formula>
    </cfRule>
    <cfRule type="expression" dxfId="2300" priority="13916">
      <formula>$B2264="Frontera"</formula>
    </cfRule>
    <cfRule type="expression" dxfId="2298" priority="13934">
      <formula>$B2264="Cancelado"</formula>
    </cfRule>
    <cfRule type="expression" dxfId="2299" priority="13933">
      <formula>$B2264="Cargado"</formula>
    </cfRule>
    <cfRule type="expression" dxfId="2300" priority="13932">
      <formula>$B2264="Frontera"</formula>
    </cfRule>
    <cfRule type="expression" dxfId="2301" priority="13931">
      <formula>$B2264="Descargado"</formula>
    </cfRule>
    <cfRule type="expression" dxfId="2302" priority="13930">
      <formula>$B2264="Liberado"</formula>
    </cfRule>
    <cfRule type="expression" dxfId="2295" priority="13929">
      <formula>$B2264="Arribado"</formula>
    </cfRule>
  </conditionalFormatting>
  <conditionalFormatting sqref="L2265">
    <cfRule type="expression" dxfId="2300" priority="15796">
      <formula>$B2265="Frontera"</formula>
    </cfRule>
    <cfRule type="expression" dxfId="2301" priority="15787">
      <formula>$B2265="Descargado"</formula>
    </cfRule>
    <cfRule type="expression" dxfId="2295" priority="15817">
      <formula>$B2265="Arribado"</formula>
    </cfRule>
    <cfRule type="expression" dxfId="2296" priority="15816">
      <formula>$B2265="Solicitado"</formula>
    </cfRule>
    <cfRule type="expression" dxfId="2" priority="15815">
      <formula>$B2265="Confirmado"</formula>
    </cfRule>
    <cfRule type="expression" dxfId="2298" priority="15814">
      <formula>$B2265="Cancelado"</formula>
    </cfRule>
    <cfRule type="expression" dxfId="2299" priority="15813">
      <formula>$B2265="Cargado"</formula>
    </cfRule>
    <cfRule type="expression" dxfId="2301" priority="15811">
      <formula>$B2265="Descargado"</formula>
    </cfRule>
    <cfRule type="expression" dxfId="2302" priority="15810">
      <formula>$B2265="Liberado"</formula>
    </cfRule>
    <cfRule type="expression" dxfId="2295" priority="15809">
      <formula>$B2265="Arribado"</formula>
    </cfRule>
    <cfRule type="expression" dxfId="2296" priority="15808">
      <formula>$B2265="Solicitado"</formula>
    </cfRule>
    <cfRule type="expression" dxfId="2" priority="15807">
      <formula>$B2265="Confirmado"</formula>
    </cfRule>
    <cfRule type="expression" dxfId="2298" priority="15806">
      <formula>$B2265="Cancelado"</formula>
    </cfRule>
    <cfRule type="expression" dxfId="2299" priority="15805">
      <formula>$B2265="Cargado"</formula>
    </cfRule>
    <cfRule type="expression" dxfId="2301" priority="15795">
      <formula>$B2265="Descargado"</formula>
    </cfRule>
    <cfRule type="expression" dxfId="2302" priority="15794">
      <formula>$B2265="Liberado"</formula>
    </cfRule>
    <cfRule type="expression" dxfId="2295" priority="15793">
      <formula>$B2265="Arribado"</formula>
    </cfRule>
    <cfRule type="expression" dxfId="2296" priority="15792">
      <formula>$B2265="Solicitado"</formula>
    </cfRule>
    <cfRule type="expression" dxfId="2" priority="15791">
      <formula>$B2265="Confirmado"</formula>
    </cfRule>
    <cfRule type="expression" dxfId="2298" priority="15790">
      <formula>$B2265="Cancelado"</formula>
    </cfRule>
    <cfRule type="expression" dxfId="2299" priority="15789">
      <formula>$B2265="Cargado"</formula>
    </cfRule>
    <cfRule type="expression" dxfId="2300" priority="15812">
      <formula>$B2265="Frontera"</formula>
    </cfRule>
    <cfRule type="expression" dxfId="2302" priority="15786">
      <formula>$B2265="Liberado"</formula>
    </cfRule>
    <cfRule type="expression" dxfId="2300" priority="15788">
      <formula>$B2265="Frontera"</formula>
    </cfRule>
    <cfRule type="expression" dxfId="2300" priority="15804">
      <formula>$B2265="Frontera"</formula>
    </cfRule>
    <cfRule type="expression" dxfId="2301" priority="15803">
      <formula>$B2265="Descargado"</formula>
    </cfRule>
    <cfRule type="expression" dxfId="2302" priority="15802">
      <formula>$B2265="Liberado"</formula>
    </cfRule>
    <cfRule type="expression" dxfId="2295" priority="15801">
      <formula>$B2265="Arribado"</formula>
    </cfRule>
    <cfRule type="expression" dxfId="2296" priority="15800">
      <formula>$B2265="Solicitado"</formula>
    </cfRule>
    <cfRule type="expression" dxfId="2" priority="15799">
      <formula>$B2265="Confirmado"</formula>
    </cfRule>
    <cfRule type="expression" dxfId="2298" priority="15798">
      <formula>$B2265="Cancelado"</formula>
    </cfRule>
    <cfRule type="expression" dxfId="2299" priority="15797">
      <formula>$B2265="Cargado"</formula>
    </cfRule>
  </conditionalFormatting>
  <conditionalFormatting sqref="L2266">
    <cfRule type="expression" dxfId="2295" priority="15177">
      <formula>$B2266="Arribado"</formula>
    </cfRule>
    <cfRule type="expression" dxfId="2300" priority="15180">
      <formula>$B2266="Frontera"</formula>
    </cfRule>
    <cfRule type="expression" dxfId="2302" priority="15178">
      <formula>$B2266="Liberado"</formula>
    </cfRule>
    <cfRule type="expression" dxfId="2301" priority="15179">
      <formula>$B2266="Descargado"</formula>
    </cfRule>
    <cfRule type="expression" dxfId="2296" priority="15176">
      <formula>$B2266="Solicitado"</formula>
    </cfRule>
    <cfRule type="expression" dxfId="2301" priority="15187">
      <formula>$B2266="Descargado"</formula>
    </cfRule>
    <cfRule type="expression" dxfId="2299" priority="15181">
      <formula>$B2266="Cargado"</formula>
    </cfRule>
    <cfRule type="expression" dxfId="2" priority="15175">
      <formula>$B2266="Confirmado"</formula>
    </cfRule>
    <cfRule type="expression" dxfId="2298" priority="15174">
      <formula>$B2266="Cancelado"</formula>
    </cfRule>
    <cfRule type="expression" dxfId="2299" priority="15173">
      <formula>$B2266="Cargado"</formula>
    </cfRule>
    <cfRule type="expression" dxfId="2298" priority="15182">
      <formula>$B2266="Cancelado"</formula>
    </cfRule>
    <cfRule type="expression" dxfId="2" priority="15183">
      <formula>$B2266="Confirmado"</formula>
    </cfRule>
    <cfRule type="expression" dxfId="2296" priority="15184">
      <formula>$B2266="Solicitado"</formula>
    </cfRule>
    <cfRule type="expression" dxfId="2301" priority="15171">
      <formula>$B2266="Descargado"</formula>
    </cfRule>
    <cfRule type="expression" dxfId="2302" priority="15186">
      <formula>$B2266="Liberado"</formula>
    </cfRule>
    <cfRule type="expression" dxfId="2300" priority="15172">
      <formula>$B2266="Frontera"</formula>
    </cfRule>
    <cfRule type="expression" dxfId="2300" priority="15188">
      <formula>$B2266="Frontera"</formula>
    </cfRule>
    <cfRule type="expression" dxfId="2299" priority="15189">
      <formula>$B2266="Cargado"</formula>
    </cfRule>
    <cfRule type="expression" dxfId="2298" priority="15190">
      <formula>$B2266="Cancelado"</formula>
    </cfRule>
    <cfRule type="expression" dxfId="2" priority="15191">
      <formula>$B2266="Confirmado"</formula>
    </cfRule>
    <cfRule type="expression" dxfId="2296" priority="15192">
      <formula>$B2266="Solicitado"</formula>
    </cfRule>
    <cfRule type="expression" dxfId="2295" priority="15193">
      <formula>$B2266="Arribado"</formula>
    </cfRule>
    <cfRule type="expression" dxfId="2302" priority="15170">
      <formula>$B2266="Liberado"</formula>
    </cfRule>
    <cfRule type="expression" dxfId="2295" priority="15185">
      <formula>$B2266="Arribado"</formula>
    </cfRule>
    <cfRule type="expression" dxfId="2302" priority="15162">
      <formula>$B2266="Liberado"</formula>
    </cfRule>
    <cfRule type="expression" dxfId="2301" priority="15163">
      <formula>$B2266="Descargado"</formula>
    </cfRule>
    <cfRule type="expression" dxfId="2300" priority="15164">
      <formula>$B2266="Frontera"</formula>
    </cfRule>
    <cfRule type="expression" dxfId="2299" priority="15165">
      <formula>$B2266="Cargado"</formula>
    </cfRule>
    <cfRule type="expression" dxfId="2298" priority="15166">
      <formula>$B2266="Cancelado"</formula>
    </cfRule>
    <cfRule type="expression" dxfId="2" priority="15167">
      <formula>$B2266="Confirmado"</formula>
    </cfRule>
    <cfRule type="expression" dxfId="2296" priority="15168">
      <formula>$B2266="Solicitado"</formula>
    </cfRule>
    <cfRule type="expression" dxfId="2295" priority="15169">
      <formula>$B2266="Arribado"</formula>
    </cfRule>
  </conditionalFormatting>
  <conditionalFormatting sqref="L2267:L2277">
    <cfRule type="expression" dxfId="2296" priority="14976">
      <formula>$B2267="Solicitado"</formula>
    </cfRule>
    <cfRule type="expression" dxfId="2300" priority="14972">
      <formula>$B2267="Frontera"</formula>
    </cfRule>
    <cfRule type="expression" dxfId="2301" priority="14971">
      <formula>$B2267="Descargado"</formula>
    </cfRule>
    <cfRule type="expression" dxfId="2299" priority="14973">
      <formula>$B2267="Cargado"</formula>
    </cfRule>
    <cfRule type="expression" dxfId="2298" priority="14974">
      <formula>$B2267="Cancelado"</formula>
    </cfRule>
    <cfRule type="expression" dxfId="2" priority="14975">
      <formula>$B2267="Confirmado"</formula>
    </cfRule>
    <cfRule type="expression" dxfId="2295" priority="14977">
      <formula>$B2267="Arribado"</formula>
    </cfRule>
    <cfRule type="expression" dxfId="2302" priority="14978">
      <formula>$B2267="Liberado"</formula>
    </cfRule>
    <cfRule type="expression" dxfId="2301" priority="14979">
      <formula>$B2267="Descargado"</formula>
    </cfRule>
    <cfRule type="expression" dxfId="2300" priority="14980">
      <formula>$B2267="Frontera"</formula>
    </cfRule>
    <cfRule type="expression" dxfId="2299" priority="14981">
      <formula>$B2267="Cargado"</formula>
    </cfRule>
    <cfRule type="expression" dxfId="2298" priority="14982">
      <formula>$B2267="Cancelado"</formula>
    </cfRule>
    <cfRule type="expression" dxfId="2" priority="14967">
      <formula>$B2267="Confirmado"</formula>
    </cfRule>
    <cfRule type="expression" dxfId="2298" priority="14966">
      <formula>$B2267="Cancelado"</formula>
    </cfRule>
    <cfRule type="expression" dxfId="2299" priority="14965">
      <formula>$B2267="Cargado"</formula>
    </cfRule>
    <cfRule type="expression" dxfId="2300" priority="14956">
      <formula>$B2267="Frontera"</formula>
    </cfRule>
    <cfRule type="expression" dxfId="2301" priority="14955">
      <formula>$B2267="Descargado"</formula>
    </cfRule>
    <cfRule type="expression" dxfId="2302" priority="14954">
      <formula>$B2267="Liberado"</formula>
    </cfRule>
    <cfRule type="expression" dxfId="2302" priority="14970">
      <formula>$B2267="Liberado"</formula>
    </cfRule>
    <cfRule type="expression" dxfId="2295" priority="14985">
      <formula>$B2267="Arribado"</formula>
    </cfRule>
    <cfRule type="expression" dxfId="2296" priority="14984">
      <formula>$B2267="Solicitado"</formula>
    </cfRule>
    <cfRule type="expression" dxfId="2295" priority="14969">
      <formula>$B2267="Arribado"</formula>
    </cfRule>
    <cfRule type="expression" dxfId="2296" priority="14968">
      <formula>$B2267="Solicitado"</formula>
    </cfRule>
    <cfRule type="expression" dxfId="2" priority="14983">
      <formula>$B2267="Confirmado"</formula>
    </cfRule>
    <cfRule type="expression" dxfId="2301" priority="14963">
      <formula>$B2267="Descargado"</formula>
    </cfRule>
    <cfRule type="expression" dxfId="2302" priority="14962">
      <formula>$B2267="Liberado"</formula>
    </cfRule>
    <cfRule type="expression" dxfId="2295" priority="14961">
      <formula>$B2267="Arribado"</formula>
    </cfRule>
    <cfRule type="expression" dxfId="2296" priority="14960">
      <formula>$B2267="Solicitado"</formula>
    </cfRule>
    <cfRule type="expression" dxfId="2" priority="14959">
      <formula>$B2267="Confirmado"</formula>
    </cfRule>
    <cfRule type="expression" dxfId="2298" priority="14958">
      <formula>$B2267="Cancelado"</formula>
    </cfRule>
    <cfRule type="expression" dxfId="2299" priority="14957">
      <formula>$B2267="Cargado"</formula>
    </cfRule>
    <cfRule type="expression" dxfId="2300" priority="14964">
      <formula>$B2267="Frontera"</formula>
    </cfRule>
  </conditionalFormatting>
  <conditionalFormatting sqref="L2278">
    <cfRule type="expression" dxfId="2300" priority="14140">
      <formula>$B2278="Frontera"</formula>
    </cfRule>
    <cfRule type="expression" dxfId="2295" priority="14153">
      <formula>$B2278="Arribado"</formula>
    </cfRule>
    <cfRule type="expression" dxfId="2296" priority="14152">
      <formula>$B2278="Solicitado"</formula>
    </cfRule>
    <cfRule type="expression" dxfId="2" priority="14151">
      <formula>$B2278="Confirmado"</formula>
    </cfRule>
    <cfRule type="expression" dxfId="2298" priority="14150">
      <formula>$B2278="Cancelado"</formula>
    </cfRule>
    <cfRule type="expression" dxfId="2299" priority="14149">
      <formula>$B2278="Cargado"</formula>
    </cfRule>
    <cfRule type="expression" dxfId="2300" priority="14148">
      <formula>$B2278="Frontera"</formula>
    </cfRule>
    <cfRule type="expression" dxfId="2301" priority="14147">
      <formula>$B2278="Descargado"</formula>
    </cfRule>
    <cfRule type="expression" dxfId="2302" priority="14146">
      <formula>$B2278="Liberado"</formula>
    </cfRule>
    <cfRule type="expression" dxfId="2295" priority="14145">
      <formula>$B2278="Arribado"</formula>
    </cfRule>
    <cfRule type="expression" dxfId="2296" priority="14144">
      <formula>$B2278="Solicitado"</formula>
    </cfRule>
    <cfRule type="expression" dxfId="2" priority="14143">
      <formula>$B2278="Confirmado"</formula>
    </cfRule>
    <cfRule type="expression" dxfId="2298" priority="14142">
      <formula>$B2278="Cancelado"</formula>
    </cfRule>
    <cfRule type="expression" dxfId="2299" priority="14141">
      <formula>$B2278="Cargado"</formula>
    </cfRule>
    <cfRule type="expression" dxfId="2301" priority="14139">
      <formula>$B2278="Descargado"</formula>
    </cfRule>
    <cfRule type="expression" dxfId="2302" priority="14138">
      <formula>$B2278="Liberado"</formula>
    </cfRule>
    <cfRule type="expression" dxfId="2295" priority="14137">
      <formula>$B2278="Arribado"</formula>
    </cfRule>
    <cfRule type="expression" dxfId="2296" priority="14136">
      <formula>$B2278="Solicitado"</formula>
    </cfRule>
    <cfRule type="expression" dxfId="2" priority="14135">
      <formula>$B2278="Confirmado"</formula>
    </cfRule>
    <cfRule type="expression" dxfId="2298" priority="14134">
      <formula>$B2278="Cancelado"</formula>
    </cfRule>
    <cfRule type="expression" dxfId="2299" priority="14133">
      <formula>$B2278="Cargado"</formula>
    </cfRule>
    <cfRule type="expression" dxfId="2300" priority="14132">
      <formula>$B2278="Frontera"</formula>
    </cfRule>
    <cfRule type="expression" dxfId="2301" priority="14131">
      <formula>$B2278="Descargado"</formula>
    </cfRule>
    <cfRule type="expression" dxfId="2302" priority="14130">
      <formula>$B2278="Liberado"</formula>
    </cfRule>
    <cfRule type="expression" dxfId="2295" priority="14129">
      <formula>$B2278="Arribado"</formula>
    </cfRule>
    <cfRule type="expression" dxfId="2296" priority="14128">
      <formula>$B2278="Solicitado"</formula>
    </cfRule>
    <cfRule type="expression" dxfId="2" priority="14127">
      <formula>$B2278="Confirmado"</formula>
    </cfRule>
    <cfRule type="expression" dxfId="2298" priority="14126">
      <formula>$B2278="Cancelado"</formula>
    </cfRule>
    <cfRule type="expression" dxfId="2299" priority="14125">
      <formula>$B2278="Cargado"</formula>
    </cfRule>
    <cfRule type="expression" dxfId="2300" priority="14124">
      <formula>$B2278="Frontera"</formula>
    </cfRule>
    <cfRule type="expression" dxfId="2301" priority="14123">
      <formula>$B2278="Descargado"</formula>
    </cfRule>
    <cfRule type="expression" dxfId="2302" priority="14122">
      <formula>$B2278="Liberado"</formula>
    </cfRule>
  </conditionalFormatting>
  <conditionalFormatting sqref="L2279">
    <cfRule type="expression" dxfId="2298" priority="13702">
      <formula>$B2279="Cancelado"</formula>
    </cfRule>
    <cfRule type="expression" dxfId="2" priority="13703">
      <formula>$B2279="Confirmado"</formula>
    </cfRule>
    <cfRule type="expression" dxfId="2296" priority="13704">
      <formula>$B2279="Solicitado"</formula>
    </cfRule>
    <cfRule type="expression" dxfId="2295" priority="13705">
      <formula>$B2279="Arribado"</formula>
    </cfRule>
    <cfRule type="expression" dxfId="2302" priority="13706">
      <formula>$B2279="Liberado"</formula>
    </cfRule>
    <cfRule type="expression" dxfId="2301" priority="13707">
      <formula>$B2279="Descargado"</formula>
    </cfRule>
    <cfRule type="expression" dxfId="2301" priority="13699">
      <formula>$B2279="Descargado"</formula>
    </cfRule>
    <cfRule type="expression" dxfId="2300" priority="13700">
      <formula>$B2279="Frontera"</formula>
    </cfRule>
    <cfRule type="expression" dxfId="2" priority="13719">
      <formula>$B2279="Confirmado"</formula>
    </cfRule>
    <cfRule type="expression" dxfId="2299" priority="13701">
      <formula>$B2279="Cargado"</formula>
    </cfRule>
    <cfRule type="expression" dxfId="2301" priority="13715">
      <formula>$B2279="Descargado"</formula>
    </cfRule>
    <cfRule type="expression" dxfId="2302" priority="13722">
      <formula>$B2279="Liberado"</formula>
    </cfRule>
    <cfRule type="expression" dxfId="2295" priority="13713">
      <formula>$B2279="Arribado"</formula>
    </cfRule>
    <cfRule type="expression" dxfId="2299" priority="13725">
      <formula>$B2279="Cargado"</formula>
    </cfRule>
    <cfRule type="expression" dxfId="2300" priority="13724">
      <formula>$B2279="Frontera"</formula>
    </cfRule>
    <cfRule type="expression" dxfId="2301" priority="13723">
      <formula>$B2279="Descargado"</formula>
    </cfRule>
    <cfRule type="expression" dxfId="2296" priority="13720">
      <formula>$B2279="Solicitado"</formula>
    </cfRule>
    <cfRule type="expression" dxfId="2298" priority="13718">
      <formula>$B2279="Cancelado"</formula>
    </cfRule>
    <cfRule type="expression" dxfId="2302" priority="13698">
      <formula>$B2279="Liberado"</formula>
    </cfRule>
    <cfRule type="expression" dxfId="2300" priority="13708">
      <formula>$B2279="Frontera"</formula>
    </cfRule>
    <cfRule type="expression" dxfId="2299" priority="13709">
      <formula>$B2279="Cargado"</formula>
    </cfRule>
    <cfRule type="expression" dxfId="2298" priority="13710">
      <formula>$B2279="Cancelado"</formula>
    </cfRule>
    <cfRule type="expression" dxfId="2" priority="13711">
      <formula>$B2279="Confirmado"</formula>
    </cfRule>
    <cfRule type="expression" dxfId="2296" priority="13712">
      <formula>$B2279="Solicitado"</formula>
    </cfRule>
    <cfRule type="expression" dxfId="2295" priority="13721">
      <formula>$B2279="Arribado"</formula>
    </cfRule>
    <cfRule type="expression" dxfId="2298" priority="13726">
      <formula>$B2279="Cancelado"</formula>
    </cfRule>
    <cfRule type="expression" dxfId="2300" priority="13716">
      <formula>$B2279="Frontera"</formula>
    </cfRule>
    <cfRule type="expression" dxfId="2299" priority="13717">
      <formula>$B2279="Cargado"</formula>
    </cfRule>
    <cfRule type="expression" dxfId="2" priority="13727">
      <formula>$B2279="Confirmado"</formula>
    </cfRule>
    <cfRule type="expression" dxfId="2296" priority="13728">
      <formula>$B2279="Solicitado"</formula>
    </cfRule>
    <cfRule type="expression" dxfId="2295" priority="13729">
      <formula>$B2279="Arribado"</formula>
    </cfRule>
    <cfRule type="expression" dxfId="2302" priority="13714">
      <formula>$B2279="Liberado"</formula>
    </cfRule>
  </conditionalFormatting>
  <conditionalFormatting sqref="L2280">
    <cfRule type="expression" dxfId="2296" priority="13504">
      <formula>$B2280="Solicitado"</formula>
    </cfRule>
    <cfRule type="expression" dxfId="2295" priority="13505">
      <formula>$B2280="Arribado"</formula>
    </cfRule>
    <cfRule type="expression" dxfId="2302" priority="13506">
      <formula>$B2280="Liberado"</formula>
    </cfRule>
    <cfRule type="expression" dxfId="2300" priority="13508">
      <formula>$B2280="Frontera"</formula>
    </cfRule>
    <cfRule type="expression" dxfId="2299" priority="13509">
      <formula>$B2280="Cargado"</formula>
    </cfRule>
    <cfRule type="expression" dxfId="2298" priority="13510">
      <formula>$B2280="Cancelado"</formula>
    </cfRule>
    <cfRule type="expression" dxfId="2" priority="13511">
      <formula>$B2280="Confirmado"</formula>
    </cfRule>
    <cfRule type="expression" dxfId="2296" priority="13512">
      <formula>$B2280="Solicitado"</formula>
    </cfRule>
    <cfRule type="expression" dxfId="2295" priority="13513">
      <formula>$B2280="Arribado"</formula>
    </cfRule>
    <cfRule type="expression" dxfId="2302" priority="13514">
      <formula>$B2280="Liberado"</formula>
    </cfRule>
    <cfRule type="expression" dxfId="2" priority="13519">
      <formula>$B2280="Confirmado"</formula>
    </cfRule>
    <cfRule type="expression" dxfId="2298" priority="13518">
      <formula>$B2280="Cancelado"</formula>
    </cfRule>
    <cfRule type="expression" dxfId="2299" priority="13517">
      <formula>$B2280="Cargado"</formula>
    </cfRule>
    <cfRule type="expression" dxfId="2300" priority="13516">
      <formula>$B2280="Frontera"</formula>
    </cfRule>
    <cfRule type="expression" dxfId="2301" priority="13515">
      <formula>$B2280="Descargado"</formula>
    </cfRule>
    <cfRule type="expression" dxfId="2295" priority="13521">
      <formula>$B2280="Arribado"</formula>
    </cfRule>
    <cfRule type="expression" dxfId="2302" priority="13498">
      <formula>$B2280="Liberado"</formula>
    </cfRule>
    <cfRule type="expression" dxfId="2296" priority="13520">
      <formula>$B2280="Solicitado"</formula>
    </cfRule>
    <cfRule type="expression" dxfId="2302" priority="13490">
      <formula>$B2280="Liberado"</formula>
    </cfRule>
    <cfRule type="expression" dxfId="2301" priority="13491">
      <formula>$B2280="Descargado"</formula>
    </cfRule>
    <cfRule type="expression" dxfId="2300" priority="13492">
      <formula>$B2280="Frontera"</formula>
    </cfRule>
    <cfRule type="expression" dxfId="2299" priority="13493">
      <formula>$B2280="Cargado"</formula>
    </cfRule>
    <cfRule type="expression" dxfId="2301" priority="13507">
      <formula>$B2280="Descargado"</formula>
    </cfRule>
    <cfRule type="expression" dxfId="2298" priority="13494">
      <formula>$B2280="Cancelado"</formula>
    </cfRule>
    <cfRule type="expression" dxfId="2" priority="13495">
      <formula>$B2280="Confirmado"</formula>
    </cfRule>
    <cfRule type="expression" dxfId="2296" priority="13496">
      <formula>$B2280="Solicitado"</formula>
    </cfRule>
    <cfRule type="expression" dxfId="2295" priority="13497">
      <formula>$B2280="Arribado"</formula>
    </cfRule>
    <cfRule type="expression" dxfId="2301" priority="13499">
      <formula>$B2280="Descargado"</formula>
    </cfRule>
    <cfRule type="expression" dxfId="2300" priority="13500">
      <formula>$B2280="Frontera"</formula>
    </cfRule>
    <cfRule type="expression" dxfId="2299" priority="13501">
      <formula>$B2280="Cargado"</formula>
    </cfRule>
    <cfRule type="expression" dxfId="2298" priority="13502">
      <formula>$B2280="Cancelado"</formula>
    </cfRule>
    <cfRule type="expression" dxfId="2" priority="13503">
      <formula>$B2280="Confirmado"</formula>
    </cfRule>
  </conditionalFormatting>
  <conditionalFormatting sqref="L2281:L2291">
    <cfRule type="expression" dxfId="2301" priority="13291">
      <formula>$B2281="Descargado"</formula>
    </cfRule>
    <cfRule type="expression" dxfId="2302" priority="13290">
      <formula>$B2281="Liberado"</formula>
    </cfRule>
    <cfRule type="expression" dxfId="2295" priority="13289">
      <formula>$B2281="Arribado"</formula>
    </cfRule>
    <cfRule type="expression" dxfId="2296" priority="13288">
      <formula>$B2281="Solicitado"</formula>
    </cfRule>
    <cfRule type="expression" dxfId="2" priority="13287">
      <formula>$B2281="Confirmado"</formula>
    </cfRule>
    <cfRule type="expression" dxfId="2299" priority="13285">
      <formula>$B2281="Cargado"</formula>
    </cfRule>
    <cfRule type="expression" dxfId="2300" priority="13284">
      <formula>$B2281="Frontera"</formula>
    </cfRule>
    <cfRule type="expression" dxfId="2301" priority="13283">
      <formula>$B2281="Descargado"</formula>
    </cfRule>
    <cfRule type="expression" dxfId="2302" priority="13282">
      <formula>$B2281="Liberado"</formula>
    </cfRule>
    <cfRule type="expression" dxfId="2298" priority="13286">
      <formula>$B2281="Cancelado"</formula>
    </cfRule>
    <cfRule type="expression" dxfId="2295" priority="13313">
      <formula>$B2281="Arribado"</formula>
    </cfRule>
    <cfRule type="expression" dxfId="2296" priority="13312">
      <formula>$B2281="Solicitado"</formula>
    </cfRule>
    <cfRule type="expression" dxfId="2" priority="13311">
      <formula>$B2281="Confirmado"</formula>
    </cfRule>
    <cfRule type="expression" dxfId="2298" priority="13310">
      <formula>$B2281="Cancelado"</formula>
    </cfRule>
    <cfRule type="expression" dxfId="2299" priority="13309">
      <formula>$B2281="Cargado"</formula>
    </cfRule>
    <cfRule type="expression" dxfId="2299" priority="13301">
      <formula>$B2281="Cargado"</formula>
    </cfRule>
    <cfRule type="expression" dxfId="2301" priority="13307">
      <formula>$B2281="Descargado"</formula>
    </cfRule>
    <cfRule type="expression" dxfId="2300" priority="13308">
      <formula>$B2281="Frontera"</formula>
    </cfRule>
    <cfRule type="expression" dxfId="2301" priority="13299">
      <formula>$B2281="Descargado"</formula>
    </cfRule>
    <cfRule type="expression" dxfId="2295" priority="13305">
      <formula>$B2281="Arribado"</formula>
    </cfRule>
    <cfRule type="expression" dxfId="2295" priority="13297">
      <formula>$B2281="Arribado"</formula>
    </cfRule>
    <cfRule type="expression" dxfId="2296" priority="13296">
      <formula>$B2281="Solicitado"</formula>
    </cfRule>
    <cfRule type="expression" dxfId="2" priority="13295">
      <formula>$B2281="Confirmado"</formula>
    </cfRule>
    <cfRule type="expression" dxfId="2298" priority="13294">
      <formula>$B2281="Cancelado"</formula>
    </cfRule>
    <cfRule type="expression" dxfId="2299" priority="13293">
      <formula>$B2281="Cargado"</formula>
    </cfRule>
    <cfRule type="expression" dxfId="2300" priority="13292">
      <formula>$B2281="Frontera"</formula>
    </cfRule>
    <cfRule type="expression" dxfId="2302" priority="13306">
      <formula>$B2281="Liberado"</formula>
    </cfRule>
    <cfRule type="expression" dxfId="2" priority="13303">
      <formula>$B2281="Confirmado"</formula>
    </cfRule>
    <cfRule type="expression" dxfId="2300" priority="13300">
      <formula>$B2281="Frontera"</formula>
    </cfRule>
    <cfRule type="expression" dxfId="2298" priority="13302">
      <formula>$B2281="Cancelado"</formula>
    </cfRule>
    <cfRule type="expression" dxfId="2296" priority="13304">
      <formula>$B2281="Solicitado"</formula>
    </cfRule>
    <cfRule type="expression" dxfId="2302" priority="13298">
      <formula>$B2281="Liberado"</formula>
    </cfRule>
  </conditionalFormatting>
  <conditionalFormatting sqref="L2292 L2294 L2297:L2304">
    <cfRule type="expression" dxfId="2301" priority="13083">
      <formula>$B2292="Descargado"</formula>
    </cfRule>
    <cfRule type="expression" dxfId="2300" priority="13084">
      <formula>$B2292="Frontera"</formula>
    </cfRule>
    <cfRule type="expression" dxfId="2299" priority="13085">
      <formula>$B2292="Cargado"</formula>
    </cfRule>
    <cfRule type="expression" dxfId="2298" priority="13086">
      <formula>$B2292="Cancelado"</formula>
    </cfRule>
    <cfRule type="expression" dxfId="2" priority="13087">
      <formula>$B2292="Confirmado"</formula>
    </cfRule>
    <cfRule type="expression" dxfId="2296" priority="13088">
      <formula>$B2292="Solicitado"</formula>
    </cfRule>
    <cfRule type="expression" dxfId="2295" priority="13089">
      <formula>$B2292="Arribado"</formula>
    </cfRule>
    <cfRule type="expression" dxfId="2302" priority="13090">
      <formula>$B2292="Liberado"</formula>
    </cfRule>
    <cfRule type="expression" dxfId="2301" priority="13091">
      <formula>$B2292="Descargado"</formula>
    </cfRule>
    <cfRule type="expression" dxfId="2300" priority="13092">
      <formula>$B2292="Frontera"</formula>
    </cfRule>
    <cfRule type="expression" dxfId="2299" priority="13093">
      <formula>$B2292="Cargado"</formula>
    </cfRule>
    <cfRule type="expression" dxfId="2298" priority="13094">
      <formula>$B2292="Cancelado"</formula>
    </cfRule>
    <cfRule type="expression" dxfId="2" priority="13095">
      <formula>$B2292="Confirmado"</formula>
    </cfRule>
    <cfRule type="expression" dxfId="2296" priority="13096">
      <formula>$B2292="Solicitado"</formula>
    </cfRule>
    <cfRule type="expression" dxfId="2295" priority="13097">
      <formula>$B2292="Arribado"</formula>
    </cfRule>
    <cfRule type="expression" dxfId="2302" priority="13098">
      <formula>$B2292="Liberado"</formula>
    </cfRule>
    <cfRule type="expression" dxfId="2301" priority="13099">
      <formula>$B2292="Descargado"</formula>
    </cfRule>
    <cfRule type="expression" dxfId="2300" priority="13100">
      <formula>$B2292="Frontera"</formula>
    </cfRule>
    <cfRule type="expression" dxfId="2299" priority="13101">
      <formula>$B2292="Cargado"</formula>
    </cfRule>
    <cfRule type="expression" dxfId="2298" priority="13102">
      <formula>$B2292="Cancelado"</formula>
    </cfRule>
    <cfRule type="expression" dxfId="2" priority="13103">
      <formula>$B2292="Confirmado"</formula>
    </cfRule>
    <cfRule type="expression" dxfId="2296" priority="13104">
      <formula>$B2292="Solicitado"</formula>
    </cfRule>
    <cfRule type="expression" dxfId="2295" priority="13105">
      <formula>$B2292="Arribado"</formula>
    </cfRule>
    <cfRule type="expression" dxfId="2302" priority="13082">
      <formula>$B2292="Liberado"</formula>
    </cfRule>
    <cfRule type="expression" dxfId="2302" priority="13074">
      <formula>$B2292="Liberado"</formula>
    </cfRule>
    <cfRule type="expression" dxfId="2301" priority="13075">
      <formula>$B2292="Descargado"</formula>
    </cfRule>
    <cfRule type="expression" dxfId="2300" priority="13076">
      <formula>$B2292="Frontera"</formula>
    </cfRule>
    <cfRule type="expression" dxfId="2299" priority="13077">
      <formula>$B2292="Cargado"</formula>
    </cfRule>
    <cfRule type="expression" dxfId="2298" priority="13078">
      <formula>$B2292="Cancelado"</formula>
    </cfRule>
    <cfRule type="expression" dxfId="2" priority="13079">
      <formula>$B2292="Confirmado"</formula>
    </cfRule>
    <cfRule type="expression" dxfId="2296" priority="13080">
      <formula>$B2292="Solicitado"</formula>
    </cfRule>
    <cfRule type="expression" dxfId="2295" priority="13081">
      <formula>$B2292="Arribado"</formula>
    </cfRule>
  </conditionalFormatting>
  <conditionalFormatting sqref="L2293">
    <cfRule type="expression" dxfId="2300" priority="12884">
      <formula>$B2293="Frontera"</formula>
    </cfRule>
    <cfRule type="expression" dxfId="2299" priority="12885">
      <formula>$B2293="Cargado"</formula>
    </cfRule>
    <cfRule type="expression" dxfId="2298" priority="12886">
      <formula>$B2293="Cancelado"</formula>
    </cfRule>
    <cfRule type="expression" dxfId="2" priority="12887">
      <formula>$B2293="Confirmado"</formula>
    </cfRule>
    <cfRule type="expression" dxfId="2296" priority="12888">
      <formula>$B2293="Solicitado"</formula>
    </cfRule>
    <cfRule type="expression" dxfId="2295" priority="12889">
      <formula>$B2293="Arribado"</formula>
    </cfRule>
    <cfRule type="expression" dxfId="2296" priority="12880">
      <formula>$B2293="Solicitado"</formula>
    </cfRule>
    <cfRule type="expression" dxfId="2295" priority="12881">
      <formula>$B2293="Arribado"</formula>
    </cfRule>
    <cfRule type="expression" dxfId="2302" priority="12882">
      <formula>$B2293="Liberado"</formula>
    </cfRule>
    <cfRule type="expression" dxfId="2302" priority="12866">
      <formula>$B2293="Liberado"</formula>
    </cfRule>
    <cfRule type="expression" dxfId="2302" priority="12890">
      <formula>$B2293="Liberado"</formula>
    </cfRule>
    <cfRule type="expression" dxfId="2295" priority="12897">
      <formula>$B2293="Arribado"</formula>
    </cfRule>
    <cfRule type="expression" dxfId="2296" priority="12896">
      <formula>$B2293="Solicitado"</formula>
    </cfRule>
    <cfRule type="expression" dxfId="2301" priority="12867">
      <formula>$B2293="Descargado"</formula>
    </cfRule>
    <cfRule type="expression" dxfId="2301" priority="12891">
      <formula>$B2293="Descargado"</formula>
    </cfRule>
    <cfRule type="expression" dxfId="2300" priority="12892">
      <formula>$B2293="Frontera"</formula>
    </cfRule>
    <cfRule type="expression" dxfId="2299" priority="12893">
      <formula>$B2293="Cargado"</formula>
    </cfRule>
    <cfRule type="expression" dxfId="2299" priority="12869">
      <formula>$B2293="Cargado"</formula>
    </cfRule>
    <cfRule type="expression" dxfId="2295" priority="12873">
      <formula>$B2293="Arribado"</formula>
    </cfRule>
    <cfRule type="expression" dxfId="2296" priority="12872">
      <formula>$B2293="Solicitado"</formula>
    </cfRule>
    <cfRule type="expression" dxfId="2300" priority="12868">
      <formula>$B2293="Frontera"</formula>
    </cfRule>
    <cfRule type="expression" dxfId="2" priority="12871">
      <formula>$B2293="Confirmado"</formula>
    </cfRule>
    <cfRule type="expression" dxfId="2298" priority="12870">
      <formula>$B2293="Cancelado"</formula>
    </cfRule>
    <cfRule type="expression" dxfId="2302" priority="12874">
      <formula>$B2293="Liberado"</formula>
    </cfRule>
    <cfRule type="expression" dxfId="2301" priority="12875">
      <formula>$B2293="Descargado"</formula>
    </cfRule>
    <cfRule type="expression" dxfId="2" priority="12895">
      <formula>$B2293="Confirmado"</formula>
    </cfRule>
    <cfRule type="expression" dxfId="2300" priority="12876">
      <formula>$B2293="Frontera"</formula>
    </cfRule>
    <cfRule type="expression" dxfId="2299" priority="12877">
      <formula>$B2293="Cargado"</formula>
    </cfRule>
    <cfRule type="expression" dxfId="2298" priority="12878">
      <formula>$B2293="Cancelado"</formula>
    </cfRule>
    <cfRule type="expression" dxfId="2" priority="12879">
      <formula>$B2293="Confirmado"</formula>
    </cfRule>
    <cfRule type="expression" dxfId="2298" priority="12894">
      <formula>$B2293="Cancelado"</formula>
    </cfRule>
    <cfRule type="expression" dxfId="2301" priority="12883">
      <formula>$B2293="Descargado"</formula>
    </cfRule>
  </conditionalFormatting>
  <conditionalFormatting sqref="L2295">
    <cfRule type="expression" dxfId="2302" priority="12666">
      <formula>$B2295="Liberado"</formula>
    </cfRule>
    <cfRule type="expression" dxfId="2301" priority="12667">
      <formula>$B2295="Descargado"</formula>
    </cfRule>
    <cfRule type="expression" dxfId="2299" priority="12677">
      <formula>$B2295="Cargado"</formula>
    </cfRule>
    <cfRule type="expression" dxfId="2298" priority="12678">
      <formula>$B2295="Cancelado"</formula>
    </cfRule>
    <cfRule type="expression" dxfId="2" priority="12679">
      <formula>$B2295="Confirmado"</formula>
    </cfRule>
    <cfRule type="expression" dxfId="2300" priority="12668">
      <formula>$B2295="Frontera"</formula>
    </cfRule>
    <cfRule type="expression" dxfId="2299" priority="12669">
      <formula>$B2295="Cargado"</formula>
    </cfRule>
    <cfRule type="expression" dxfId="2298" priority="12670">
      <formula>$B2295="Cancelado"</formula>
    </cfRule>
    <cfRule type="expression" dxfId="2299" priority="12685">
      <formula>$B2295="Cargado"</formula>
    </cfRule>
    <cfRule type="expression" dxfId="2300" priority="12684">
      <formula>$B2295="Frontera"</formula>
    </cfRule>
    <cfRule type="expression" dxfId="2" priority="12671">
      <formula>$B2295="Confirmado"</formula>
    </cfRule>
    <cfRule type="expression" dxfId="2296" priority="12672">
      <formula>$B2295="Solicitado"</formula>
    </cfRule>
    <cfRule type="expression" dxfId="2301" priority="12683">
      <formula>$B2295="Descargado"</formula>
    </cfRule>
    <cfRule type="expression" dxfId="2302" priority="12682">
      <formula>$B2295="Liberado"</formula>
    </cfRule>
    <cfRule type="expression" dxfId="2295" priority="12681">
      <formula>$B2295="Arribado"</formula>
    </cfRule>
    <cfRule type="expression" dxfId="2296" priority="12680">
      <formula>$B2295="Solicitado"</formula>
    </cfRule>
    <cfRule type="expression" dxfId="2298" priority="12662">
      <formula>$B2295="Cancelado"</formula>
    </cfRule>
    <cfRule type="expression" dxfId="2302" priority="12658">
      <formula>$B2295="Liberado"</formula>
    </cfRule>
    <cfRule type="expression" dxfId="2301" priority="12659">
      <formula>$B2295="Descargado"</formula>
    </cfRule>
    <cfRule type="expression" dxfId="2300" priority="12660">
      <formula>$B2295="Frontera"</formula>
    </cfRule>
    <cfRule type="expression" dxfId="2299" priority="12661">
      <formula>$B2295="Cargado"</formula>
    </cfRule>
    <cfRule type="expression" dxfId="2295" priority="12673">
      <formula>$B2295="Arribado"</formula>
    </cfRule>
    <cfRule type="expression" dxfId="2302" priority="12674">
      <formula>$B2295="Liberado"</formula>
    </cfRule>
    <cfRule type="expression" dxfId="2301" priority="12675">
      <formula>$B2295="Descargado"</formula>
    </cfRule>
    <cfRule type="expression" dxfId="2295" priority="12689">
      <formula>$B2295="Arribado"</formula>
    </cfRule>
    <cfRule type="expression" dxfId="2296" priority="12688">
      <formula>$B2295="Solicitado"</formula>
    </cfRule>
    <cfRule type="expression" dxfId="2" priority="12687">
      <formula>$B2295="Confirmado"</formula>
    </cfRule>
    <cfRule type="expression" dxfId="2298" priority="12686">
      <formula>$B2295="Cancelado"</formula>
    </cfRule>
    <cfRule type="expression" dxfId="2300" priority="12676">
      <formula>$B2295="Frontera"</formula>
    </cfRule>
    <cfRule type="expression" dxfId="2" priority="12663">
      <formula>$B2295="Confirmado"</formula>
    </cfRule>
    <cfRule type="expression" dxfId="2296" priority="12664">
      <formula>$B2295="Solicitado"</formula>
    </cfRule>
    <cfRule type="expression" dxfId="2295" priority="12665">
      <formula>$B2295="Arribado"</formula>
    </cfRule>
  </conditionalFormatting>
  <conditionalFormatting sqref="L2296">
    <cfRule type="expression" dxfId="2295" priority="11841">
      <formula>$B2296="Arribado"</formula>
    </cfRule>
    <cfRule type="expression" dxfId="2299" priority="12045">
      <formula>$B2296="Cargado"</formula>
    </cfRule>
    <cfRule type="expression" dxfId="2300" priority="12044">
      <formula>$B2296="Frontera"</formula>
    </cfRule>
    <cfRule type="expression" dxfId="2301" priority="12043">
      <formula>$B2296="Descargado"</formula>
    </cfRule>
    <cfRule type="expression" dxfId="2302" priority="12042">
      <formula>$B2296="Liberado"</formula>
    </cfRule>
    <cfRule type="expression" dxfId="2295" priority="12065">
      <formula>$B2296="Arribado"</formula>
    </cfRule>
    <cfRule type="expression" dxfId="2299" priority="11837">
      <formula>$B2296="Cargado"</formula>
    </cfRule>
    <cfRule type="expression" dxfId="2296" priority="11856">
      <formula>$B2296="Solicitado"</formula>
    </cfRule>
    <cfRule type="expression" dxfId="2300" priority="11836">
      <formula>$B2296="Frontera"</formula>
    </cfRule>
    <cfRule type="expression" dxfId="2295" priority="12041">
      <formula>$B2296="Arribado"</formula>
    </cfRule>
    <cfRule type="expression" dxfId="2296" priority="12040">
      <formula>$B2296="Solicitado"</formula>
    </cfRule>
    <cfRule type="expression" dxfId="2" priority="12039">
      <formula>$B2296="Confirmado"</formula>
    </cfRule>
    <cfRule type="expression" dxfId="2298" priority="12038">
      <formula>$B2296="Cancelado"</formula>
    </cfRule>
    <cfRule type="expression" dxfId="2299" priority="12037">
      <formula>$B2296="Cargado"</formula>
    </cfRule>
    <cfRule type="expression" dxfId="2300" priority="12036">
      <formula>$B2296="Frontera"</formula>
    </cfRule>
    <cfRule type="expression" dxfId="2301" priority="12035">
      <formula>$B2296="Descargado"</formula>
    </cfRule>
    <cfRule type="expression" dxfId="2302" priority="12034">
      <formula>$B2296="Liberado"</formula>
    </cfRule>
    <cfRule type="expression" dxfId="2302" priority="12050">
      <formula>$B2296="Liberado"</formula>
    </cfRule>
    <cfRule type="expression" dxfId="2295" priority="11857">
      <formula>$B2296="Arribado"</formula>
    </cfRule>
    <cfRule type="expression" dxfId="2" priority="11855">
      <formula>$B2296="Confirmado"</formula>
    </cfRule>
    <cfRule type="expression" dxfId="2298" priority="11854">
      <formula>$B2296="Cancelado"</formula>
    </cfRule>
    <cfRule type="expression" dxfId="2299" priority="11853">
      <formula>$B2296="Cargado"</formula>
    </cfRule>
    <cfRule type="expression" dxfId="2300" priority="11852">
      <formula>$B2296="Frontera"</formula>
    </cfRule>
    <cfRule type="expression" dxfId="2301" priority="11851">
      <formula>$B2296="Descargado"</formula>
    </cfRule>
    <cfRule type="expression" dxfId="2302" priority="11850">
      <formula>$B2296="Liberado"</formula>
    </cfRule>
    <cfRule type="expression" dxfId="2295" priority="11849">
      <formula>$B2296="Arribado"</formula>
    </cfRule>
    <cfRule type="expression" dxfId="2302" priority="11826">
      <formula>$B2296="Liberado"</formula>
    </cfRule>
    <cfRule type="expression" dxfId="2301" priority="11827">
      <formula>$B2296="Descargado"</formula>
    </cfRule>
    <cfRule type="expression" dxfId="2300" priority="11828">
      <formula>$B2296="Frontera"</formula>
    </cfRule>
    <cfRule type="expression" dxfId="2299" priority="11829">
      <formula>$B2296="Cargado"</formula>
    </cfRule>
    <cfRule type="expression" dxfId="2298" priority="11830">
      <formula>$B2296="Cancelado"</formula>
    </cfRule>
    <cfRule type="expression" dxfId="2" priority="11831">
      <formula>$B2296="Confirmado"</formula>
    </cfRule>
    <cfRule type="expression" dxfId="2296" priority="11832">
      <formula>$B2296="Solicitado"</formula>
    </cfRule>
    <cfRule type="expression" dxfId="2295" priority="11833">
      <formula>$B2296="Arribado"</formula>
    </cfRule>
    <cfRule type="expression" dxfId="2301" priority="11835">
      <formula>$B2296="Descargado"</formula>
    </cfRule>
    <cfRule type="expression" dxfId="2302" priority="11834">
      <formula>$B2296="Liberado"</formula>
    </cfRule>
    <cfRule type="expression" dxfId="2296" priority="12048">
      <formula>$B2296="Solicitado"</formula>
    </cfRule>
    <cfRule type="expression" dxfId="2298" priority="12062">
      <formula>$B2296="Cancelado"</formula>
    </cfRule>
    <cfRule type="expression" dxfId="2" priority="12063">
      <formula>$B2296="Confirmado"</formula>
    </cfRule>
    <cfRule type="expression" dxfId="2296" priority="12064">
      <formula>$B2296="Solicitado"</formula>
    </cfRule>
    <cfRule type="expression" dxfId="2299" priority="11845">
      <formula>$B2296="Cargado"</formula>
    </cfRule>
    <cfRule type="expression" dxfId="2296" priority="11848">
      <formula>$B2296="Solicitado"</formula>
    </cfRule>
    <cfRule type="expression" dxfId="2302" priority="12058">
      <formula>$B2296="Liberado"</formula>
    </cfRule>
    <cfRule type="expression" dxfId="2295" priority="12057">
      <formula>$B2296="Arribado"</formula>
    </cfRule>
    <cfRule type="expression" dxfId="2300" priority="12060">
      <formula>$B2296="Frontera"</formula>
    </cfRule>
    <cfRule type="expression" dxfId="2299" priority="12061">
      <formula>$B2296="Cargado"</formula>
    </cfRule>
    <cfRule type="expression" dxfId="2298" priority="11846">
      <formula>$B2296="Cancelado"</formula>
    </cfRule>
    <cfRule type="expression" dxfId="2295" priority="12049">
      <formula>$B2296="Arribado"</formula>
    </cfRule>
    <cfRule type="expression" dxfId="2298" priority="12054">
      <formula>$B2296="Cancelado"</formula>
    </cfRule>
    <cfRule type="expression" dxfId="2300" priority="11844">
      <formula>$B2296="Frontera"</formula>
    </cfRule>
    <cfRule type="expression" dxfId="2301" priority="11843">
      <formula>$B2296="Descargado"</formula>
    </cfRule>
    <cfRule type="expression" dxfId="2302" priority="11842">
      <formula>$B2296="Liberado"</formula>
    </cfRule>
    <cfRule type="expression" dxfId="2" priority="12047">
      <formula>$B2296="Confirmado"</formula>
    </cfRule>
    <cfRule type="expression" dxfId="2298" priority="12046">
      <formula>$B2296="Cancelado"</formula>
    </cfRule>
    <cfRule type="expression" dxfId="2301" priority="12059">
      <formula>$B2296="Descargado"</formula>
    </cfRule>
    <cfRule type="expression" dxfId="2296" priority="11840">
      <formula>$B2296="Solicitado"</formula>
    </cfRule>
    <cfRule type="expression" dxfId="2296" priority="12056">
      <formula>$B2296="Solicitado"</formula>
    </cfRule>
    <cfRule type="expression" dxfId="2" priority="12055">
      <formula>$B2296="Confirmado"</formula>
    </cfRule>
    <cfRule type="expression" dxfId="2" priority="11839">
      <formula>$B2296="Confirmado"</formula>
    </cfRule>
    <cfRule type="expression" dxfId="2298" priority="11838">
      <formula>$B2296="Cancelado"</formula>
    </cfRule>
    <cfRule type="expression" dxfId="2" priority="11847">
      <formula>$B2296="Confirmado"</formula>
    </cfRule>
    <cfRule type="expression" dxfId="2299" priority="12053">
      <formula>$B2296="Cargado"</formula>
    </cfRule>
    <cfRule type="expression" dxfId="2300" priority="12052">
      <formula>$B2296="Frontera"</formula>
    </cfRule>
    <cfRule type="expression" dxfId="2301" priority="12051">
      <formula>$B2296="Descargado"</formula>
    </cfRule>
  </conditionalFormatting>
  <conditionalFormatting sqref="L2297:L2305">
    <cfRule type="expression" dxfId="2296" priority="12480">
      <formula>$B2297="Solicitado"</formula>
    </cfRule>
    <cfRule type="expression" dxfId="2" priority="12479">
      <formula>$B2297="Confirmado"</formula>
    </cfRule>
    <cfRule type="expression" dxfId="2298" priority="12478">
      <formula>$B2297="Cancelado"</formula>
    </cfRule>
    <cfRule type="expression" dxfId="2299" priority="12477">
      <formula>$B2297="Cargado"</formula>
    </cfRule>
    <cfRule type="expression" dxfId="2300" priority="12476">
      <formula>$B2297="Frontera"</formula>
    </cfRule>
    <cfRule type="expression" dxfId="2301" priority="12475">
      <formula>$B2297="Descargado"</formula>
    </cfRule>
    <cfRule type="expression" dxfId="2302" priority="12474">
      <formula>$B2297="Liberado"</formula>
    </cfRule>
    <cfRule type="expression" dxfId="2295" priority="12473">
      <formula>$B2297="Arribado"</formula>
    </cfRule>
    <cfRule type="expression" dxfId="2296" priority="12472">
      <formula>$B2297="Solicitado"</formula>
    </cfRule>
    <cfRule type="expression" dxfId="2" priority="12471">
      <formula>$B2297="Confirmado"</formula>
    </cfRule>
    <cfRule type="expression" dxfId="2299" priority="12469">
      <formula>$B2297="Cargado"</formula>
    </cfRule>
    <cfRule type="expression" dxfId="2300" priority="12468">
      <formula>$B2297="Frontera"</formula>
    </cfRule>
    <cfRule type="expression" dxfId="2295" priority="12481">
      <formula>$B2297="Arribado"</formula>
    </cfRule>
    <cfRule type="expression" dxfId="2301" priority="12467">
      <formula>$B2297="Descargado"</formula>
    </cfRule>
    <cfRule type="expression" dxfId="2302" priority="12466">
      <formula>$B2297="Liberado"</formula>
    </cfRule>
    <cfRule type="expression" dxfId="2295" priority="12465">
      <formula>$B2297="Arribado"</formula>
    </cfRule>
    <cfRule type="expression" dxfId="2296" priority="12464">
      <formula>$B2297="Solicitado"</formula>
    </cfRule>
    <cfRule type="expression" dxfId="2" priority="12455">
      <formula>$B2297="Confirmado"</formula>
    </cfRule>
    <cfRule type="expression" dxfId="2298" priority="12454">
      <formula>$B2297="Cancelado"</formula>
    </cfRule>
    <cfRule type="expression" dxfId="2295" priority="12457">
      <formula>$B2297="Arribado"</formula>
    </cfRule>
    <cfRule type="expression" dxfId="2300" priority="12452">
      <formula>$B2297="Frontera"</formula>
    </cfRule>
    <cfRule type="expression" dxfId="2301" priority="12451">
      <formula>$B2297="Descargado"</formula>
    </cfRule>
    <cfRule type="expression" dxfId="2302" priority="12450">
      <formula>$B2297="Liberado"</formula>
    </cfRule>
    <cfRule type="expression" dxfId="2296" priority="12456">
      <formula>$B2297="Solicitado"</formula>
    </cfRule>
    <cfRule type="expression" dxfId="2300" priority="12460">
      <formula>$B2297="Frontera"</formula>
    </cfRule>
    <cfRule type="expression" dxfId="2302" priority="12458">
      <formula>$B2297="Liberado"</formula>
    </cfRule>
    <cfRule type="expression" dxfId="2299" priority="12461">
      <formula>$B2297="Cargado"</formula>
    </cfRule>
    <cfRule type="expression" dxfId="2298" priority="12462">
      <formula>$B2297="Cancelado"</formula>
    </cfRule>
    <cfRule type="expression" dxfId="2" priority="12463">
      <formula>$B2297="Confirmado"</formula>
    </cfRule>
    <cfRule type="expression" dxfId="2298" priority="12470">
      <formula>$B2297="Cancelado"</formula>
    </cfRule>
    <cfRule type="expression" dxfId="2299" priority="12453">
      <formula>$B2297="Cargado"</formula>
    </cfRule>
    <cfRule type="expression" dxfId="2301" priority="12459">
      <formula>$B2297="Descargado"</formula>
    </cfRule>
  </conditionalFormatting>
  <conditionalFormatting sqref="L2306:L2309">
    <cfRule type="expression" dxfId="2298" priority="12262">
      <formula>$B2306="Cancelado"</formula>
    </cfRule>
    <cfRule type="expression" dxfId="2" priority="12263">
      <formula>$B2306="Confirmado"</formula>
    </cfRule>
    <cfRule type="expression" dxfId="2295" priority="12265">
      <formula>$B2306="Arribado"</formula>
    </cfRule>
    <cfRule type="expression" dxfId="2302" priority="12266">
      <formula>$B2306="Liberado"</formula>
    </cfRule>
    <cfRule type="expression" dxfId="2301" priority="12267">
      <formula>$B2306="Descargado"</formula>
    </cfRule>
    <cfRule type="expression" dxfId="2300" priority="12268">
      <formula>$B2306="Frontera"</formula>
    </cfRule>
    <cfRule type="expression" dxfId="2299" priority="12269">
      <formula>$B2306="Cargado"</formula>
    </cfRule>
    <cfRule type="expression" dxfId="2298" priority="12270">
      <formula>$B2306="Cancelado"</formula>
    </cfRule>
    <cfRule type="expression" dxfId="2" priority="12271">
      <formula>$B2306="Confirmado"</formula>
    </cfRule>
    <cfRule type="expression" dxfId="2296" priority="12272">
      <formula>$B2306="Solicitado"</formula>
    </cfRule>
    <cfRule type="expression" dxfId="2295" priority="12273">
      <formula>$B2306="Arribado"</formula>
    </cfRule>
    <cfRule type="expression" dxfId="2296" priority="12264">
      <formula>$B2306="Solicitado"</formula>
    </cfRule>
    <cfRule type="expression" dxfId="2302" priority="12242">
      <formula>$B2306="Liberado"</formula>
    </cfRule>
    <cfRule type="expression" dxfId="2301" priority="12243">
      <formula>$B2306="Descargado"</formula>
    </cfRule>
    <cfRule type="expression" dxfId="2300" priority="12244">
      <formula>$B2306="Frontera"</formula>
    </cfRule>
    <cfRule type="expression" dxfId="2299" priority="12245">
      <formula>$B2306="Cargado"</formula>
    </cfRule>
    <cfRule type="expression" dxfId="2298" priority="12246">
      <formula>$B2306="Cancelado"</formula>
    </cfRule>
    <cfRule type="expression" dxfId="2" priority="12247">
      <formula>$B2306="Confirmado"</formula>
    </cfRule>
    <cfRule type="expression" dxfId="2296" priority="12248">
      <formula>$B2306="Solicitado"</formula>
    </cfRule>
    <cfRule type="expression" dxfId="2295" priority="12249">
      <formula>$B2306="Arribado"</formula>
    </cfRule>
    <cfRule type="expression" dxfId="2302" priority="12250">
      <formula>$B2306="Liberado"</formula>
    </cfRule>
    <cfRule type="expression" dxfId="2301" priority="12251">
      <formula>$B2306="Descargado"</formula>
    </cfRule>
    <cfRule type="expression" dxfId="2300" priority="12252">
      <formula>$B2306="Frontera"</formula>
    </cfRule>
    <cfRule type="expression" dxfId="2299" priority="12253">
      <formula>$B2306="Cargado"</formula>
    </cfRule>
    <cfRule type="expression" dxfId="2298" priority="12254">
      <formula>$B2306="Cancelado"</formula>
    </cfRule>
    <cfRule type="expression" dxfId="2" priority="12255">
      <formula>$B2306="Confirmado"</formula>
    </cfRule>
    <cfRule type="expression" dxfId="2296" priority="12256">
      <formula>$B2306="Solicitado"</formula>
    </cfRule>
    <cfRule type="expression" dxfId="2295" priority="12257">
      <formula>$B2306="Arribado"</formula>
    </cfRule>
    <cfRule type="expression" dxfId="2302" priority="12258">
      <formula>$B2306="Liberado"</formula>
    </cfRule>
    <cfRule type="expression" dxfId="2301" priority="12259">
      <formula>$B2306="Descargado"</formula>
    </cfRule>
    <cfRule type="expression" dxfId="2300" priority="12260">
      <formula>$B2306="Frontera"</formula>
    </cfRule>
    <cfRule type="expression" dxfId="2299" priority="12261">
      <formula>$B2306="Cargado"</formula>
    </cfRule>
  </conditionalFormatting>
  <conditionalFormatting sqref="L2310">
    <cfRule type="expression" dxfId="2299" priority="11629">
      <formula>$B2310="Cargado"</formula>
    </cfRule>
    <cfRule type="expression" dxfId="2295" priority="11649">
      <formula>$B2310="Arribado"</formula>
    </cfRule>
    <cfRule type="expression" dxfId="2295" priority="11625">
      <formula>$B2310="Arribado"</formula>
    </cfRule>
    <cfRule type="expression" dxfId="2296" priority="11624">
      <formula>$B2310="Solicitado"</formula>
    </cfRule>
    <cfRule type="expression" dxfId="2300" priority="11628">
      <formula>$B2310="Frontera"</formula>
    </cfRule>
    <cfRule type="expression" dxfId="2301" priority="11627">
      <formula>$B2310="Descargado"</formula>
    </cfRule>
    <cfRule type="expression" dxfId="2" priority="11623">
      <formula>$B2310="Confirmado"</formula>
    </cfRule>
    <cfRule type="expression" dxfId="2302" priority="11618">
      <formula>$B2310="Liberado"</formula>
    </cfRule>
    <cfRule type="expression" dxfId="2299" priority="11645">
      <formula>$B2310="Cargado"</formula>
    </cfRule>
    <cfRule type="expression" dxfId="2299" priority="11621">
      <formula>$B2310="Cargado"</formula>
    </cfRule>
    <cfRule type="expression" dxfId="2300" priority="11620">
      <formula>$B2310="Frontera"</formula>
    </cfRule>
    <cfRule type="expression" dxfId="2298" priority="11630">
      <formula>$B2310="Cancelado"</formula>
    </cfRule>
    <cfRule type="expression" dxfId="2298" priority="11622">
      <formula>$B2310="Cancelado"</formula>
    </cfRule>
    <cfRule type="expression" dxfId="2301" priority="11619">
      <formula>$B2310="Descargado"</formula>
    </cfRule>
    <cfRule type="expression" dxfId="2296" priority="11648">
      <formula>$B2310="Solicitado"</formula>
    </cfRule>
    <cfRule type="expression" dxfId="2" priority="11647">
      <formula>$B2310="Confirmado"</formula>
    </cfRule>
    <cfRule type="expression" dxfId="2298" priority="11646">
      <formula>$B2310="Cancelado"</formula>
    </cfRule>
    <cfRule type="expression" dxfId="2302" priority="11626">
      <formula>$B2310="Liberado"</formula>
    </cfRule>
    <cfRule type="expression" dxfId="2299" priority="11637">
      <formula>$B2310="Cargado"</formula>
    </cfRule>
    <cfRule type="expression" dxfId="2300" priority="11636">
      <formula>$B2310="Frontera"</formula>
    </cfRule>
    <cfRule type="expression" dxfId="2301" priority="11635">
      <formula>$B2310="Descargado"</formula>
    </cfRule>
    <cfRule type="expression" dxfId="2302" priority="11634">
      <formula>$B2310="Liberado"</formula>
    </cfRule>
    <cfRule type="expression" dxfId="2295" priority="11633">
      <formula>$B2310="Arribado"</formula>
    </cfRule>
    <cfRule type="expression" dxfId="2296" priority="11632">
      <formula>$B2310="Solicitado"</formula>
    </cfRule>
    <cfRule type="expression" dxfId="2" priority="11631">
      <formula>$B2310="Confirmado"</formula>
    </cfRule>
    <cfRule type="expression" dxfId="2298" priority="11638">
      <formula>$B2310="Cancelado"</formula>
    </cfRule>
    <cfRule type="expression" dxfId="2" priority="11639">
      <formula>$B2310="Confirmado"</formula>
    </cfRule>
    <cfRule type="expression" dxfId="2296" priority="11640">
      <formula>$B2310="Solicitado"</formula>
    </cfRule>
    <cfRule type="expression" dxfId="2295" priority="11641">
      <formula>$B2310="Arribado"</formula>
    </cfRule>
    <cfRule type="expression" dxfId="2302" priority="11642">
      <formula>$B2310="Liberado"</formula>
    </cfRule>
    <cfRule type="expression" dxfId="2301" priority="11643">
      <formula>$B2310="Descargado"</formula>
    </cfRule>
    <cfRule type="expression" dxfId="2300" priority="11644">
      <formula>$B2310="Frontera"</formula>
    </cfRule>
  </conditionalFormatting>
  <conditionalFormatting sqref="L2311">
    <cfRule type="expression" dxfId="2302" priority="10810">
      <formula>$B2311="Liberado"</formula>
    </cfRule>
    <cfRule type="expression" dxfId="2302" priority="10802">
      <formula>$B2311="Liberado"</formula>
    </cfRule>
    <cfRule type="expression" dxfId="2301" priority="10803">
      <formula>$B2311="Descargado"</formula>
    </cfRule>
    <cfRule type="expression" dxfId="2300" priority="10804">
      <formula>$B2311="Frontera"</formula>
    </cfRule>
    <cfRule type="expression" dxfId="2299" priority="10805">
      <formula>$B2311="Cargado"</formula>
    </cfRule>
    <cfRule type="expression" dxfId="2298" priority="10806">
      <formula>$B2311="Cancelado"</formula>
    </cfRule>
    <cfRule type="expression" dxfId="2" priority="10807">
      <formula>$B2311="Confirmado"</formula>
    </cfRule>
    <cfRule type="expression" dxfId="2296" priority="10808">
      <formula>$B2311="Solicitado"</formula>
    </cfRule>
    <cfRule type="expression" dxfId="2299" priority="10829">
      <formula>$B2311="Cargado"</formula>
    </cfRule>
    <cfRule type="expression" dxfId="2295" priority="10809">
      <formula>$B2311="Arribado"</formula>
    </cfRule>
    <cfRule type="expression" dxfId="2301" priority="10811">
      <formula>$B2311="Descargado"</formula>
    </cfRule>
    <cfRule type="expression" dxfId="2300" priority="10812">
      <formula>$B2311="Frontera"</formula>
    </cfRule>
    <cfRule type="expression" dxfId="2300" priority="10820">
      <formula>$B2311="Frontera"</formula>
    </cfRule>
    <cfRule type="expression" dxfId="2299" priority="10821">
      <formula>$B2311="Cargado"</formula>
    </cfRule>
    <cfRule type="expression" dxfId="2298" priority="10822">
      <formula>$B2311="Cancelado"</formula>
    </cfRule>
    <cfRule type="expression" dxfId="2" priority="10823">
      <formula>$B2311="Confirmado"</formula>
    </cfRule>
    <cfRule type="expression" dxfId="2296" priority="10824">
      <formula>$B2311="Solicitado"</formula>
    </cfRule>
    <cfRule type="expression" dxfId="2302" priority="10826">
      <formula>$B2311="Liberado"</formula>
    </cfRule>
    <cfRule type="expression" dxfId="2301" priority="10819">
      <formula>$B2311="Descargado"</formula>
    </cfRule>
    <cfRule type="expression" dxfId="2295" priority="10817">
      <formula>$B2311="Arribado"</formula>
    </cfRule>
    <cfRule type="expression" dxfId="2296" priority="10816">
      <formula>$B2311="Solicitado"</formula>
    </cfRule>
    <cfRule type="expression" dxfId="2" priority="10815">
      <formula>$B2311="Confirmado"</formula>
    </cfRule>
    <cfRule type="expression" dxfId="2298" priority="10814">
      <formula>$B2311="Cancelado"</formula>
    </cfRule>
    <cfRule type="expression" dxfId="2296" priority="10832">
      <formula>$B2311="Solicitado"</formula>
    </cfRule>
    <cfRule type="expression" dxfId="2301" priority="10827">
      <formula>$B2311="Descargado"</formula>
    </cfRule>
    <cfRule type="expression" dxfId="2295" priority="10825">
      <formula>$B2311="Arribado"</formula>
    </cfRule>
    <cfRule type="expression" dxfId="2300" priority="10828">
      <formula>$B2311="Frontera"</formula>
    </cfRule>
    <cfRule type="expression" dxfId="2298" priority="10830">
      <formula>$B2311="Cancelado"</formula>
    </cfRule>
    <cfRule type="expression" dxfId="2" priority="10831">
      <formula>$B2311="Confirmado"</formula>
    </cfRule>
    <cfRule type="expression" dxfId="2295" priority="10833">
      <formula>$B2311="Arribado"</formula>
    </cfRule>
    <cfRule type="expression" dxfId="2302" priority="10818">
      <formula>$B2311="Liberado"</formula>
    </cfRule>
    <cfRule type="expression" dxfId="2299" priority="10813">
      <formula>$B2311="Cargado"</formula>
    </cfRule>
  </conditionalFormatting>
  <conditionalFormatting sqref="L2312 L2314:L2320">
    <cfRule type="expression" dxfId="2302" priority="11370">
      <formula>$B2312="Liberado"</formula>
    </cfRule>
    <cfRule type="expression" dxfId="2300" priority="11372">
      <formula>$B2312="Frontera"</formula>
    </cfRule>
    <cfRule type="expression" dxfId="2299" priority="11373">
      <formula>$B2312="Cargado"</formula>
    </cfRule>
    <cfRule type="expression" dxfId="2298" priority="11374">
      <formula>$B2312="Cancelado"</formula>
    </cfRule>
    <cfRule type="expression" dxfId="2" priority="11375">
      <formula>$B2312="Confirmado"</formula>
    </cfRule>
    <cfRule type="expression" dxfId="2296" priority="11376">
      <formula>$B2312="Solicitado"</formula>
    </cfRule>
    <cfRule type="expression" dxfId="2295" priority="11377">
      <formula>$B2312="Arribado"</formula>
    </cfRule>
    <cfRule type="expression" dxfId="2302" priority="11346">
      <formula>$B2312="Liberado"</formula>
    </cfRule>
    <cfRule type="expression" dxfId="2301" priority="11347">
      <formula>$B2312="Descargado"</formula>
    </cfRule>
    <cfRule type="expression" dxfId="2299" priority="11349">
      <formula>$B2312="Cargado"</formula>
    </cfRule>
    <cfRule type="expression" dxfId="2298" priority="11350">
      <formula>$B2312="Cancelado"</formula>
    </cfRule>
    <cfRule type="expression" dxfId="2" priority="11351">
      <formula>$B2312="Confirmado"</formula>
    </cfRule>
    <cfRule type="expression" dxfId="2296" priority="11352">
      <formula>$B2312="Solicitado"</formula>
    </cfRule>
    <cfRule type="expression" dxfId="2295" priority="11353">
      <formula>$B2312="Arribado"</formula>
    </cfRule>
    <cfRule type="expression" dxfId="2302" priority="11354">
      <formula>$B2312="Liberado"</formula>
    </cfRule>
    <cfRule type="expression" dxfId="2301" priority="11355">
      <formula>$B2312="Descargado"</formula>
    </cfRule>
    <cfRule type="expression" dxfId="2301" priority="11371">
      <formula>$B2312="Descargado"</formula>
    </cfRule>
    <cfRule type="expression" dxfId="2300" priority="11348">
      <formula>$B2312="Frontera"</formula>
    </cfRule>
    <cfRule type="expression" dxfId="2300" priority="11356">
      <formula>$B2312="Frontera"</formula>
    </cfRule>
    <cfRule type="expression" dxfId="2299" priority="11357">
      <formula>$B2312="Cargado"</formula>
    </cfRule>
    <cfRule type="expression" dxfId="2298" priority="11358">
      <formula>$B2312="Cancelado"</formula>
    </cfRule>
    <cfRule type="expression" dxfId="2" priority="11359">
      <formula>$B2312="Confirmado"</formula>
    </cfRule>
    <cfRule type="expression" dxfId="2296" priority="11360">
      <formula>$B2312="Solicitado"</formula>
    </cfRule>
    <cfRule type="expression" dxfId="2295" priority="11361">
      <formula>$B2312="Arribado"</formula>
    </cfRule>
    <cfRule type="expression" dxfId="2302" priority="11362">
      <formula>$B2312="Liberado"</formula>
    </cfRule>
    <cfRule type="expression" dxfId="2301" priority="11363">
      <formula>$B2312="Descargado"</formula>
    </cfRule>
    <cfRule type="expression" dxfId="2300" priority="11364">
      <formula>$B2312="Frontera"</formula>
    </cfRule>
    <cfRule type="expression" dxfId="2299" priority="11365">
      <formula>$B2312="Cargado"</formula>
    </cfRule>
    <cfRule type="expression" dxfId="2298" priority="11366">
      <formula>$B2312="Cancelado"</formula>
    </cfRule>
    <cfRule type="expression" dxfId="2" priority="11367">
      <formula>$B2312="Confirmado"</formula>
    </cfRule>
    <cfRule type="expression" dxfId="2296" priority="11368">
      <formula>$B2312="Solicitado"</formula>
    </cfRule>
    <cfRule type="expression" dxfId="2295" priority="11369">
      <formula>$B2312="Arribado"</formula>
    </cfRule>
  </conditionalFormatting>
  <conditionalFormatting sqref="L2313">
    <cfRule type="expression" dxfId="2296" priority="11104">
      <formula>$B2313="Solicitado"</formula>
    </cfRule>
    <cfRule type="expression" dxfId="2301" priority="11099">
      <formula>$B2313="Descargado"</formula>
    </cfRule>
    <cfRule type="expression" dxfId="2300" priority="11100">
      <formula>$B2313="Frontera"</formula>
    </cfRule>
    <cfRule type="expression" dxfId="2299" priority="11101">
      <formula>$B2313="Cargado"</formula>
    </cfRule>
    <cfRule type="expression" dxfId="2299" priority="11093">
      <formula>$B2313="Cargado"</formula>
    </cfRule>
    <cfRule type="expression" dxfId="2299" priority="11085">
      <formula>$B2313="Cargado"</formula>
    </cfRule>
    <cfRule type="expression" dxfId="2298" priority="11102">
      <formula>$B2313="Cancelado"</formula>
    </cfRule>
    <cfRule type="expression" dxfId="2" priority="11079">
      <formula>$B2313="Confirmado"</formula>
    </cfRule>
    <cfRule type="expression" dxfId="2300" priority="11084">
      <formula>$B2313="Frontera"</formula>
    </cfRule>
    <cfRule type="expression" dxfId="2299" priority="11077">
      <formula>$B2313="Cargado"</formula>
    </cfRule>
    <cfRule type="expression" dxfId="2298" priority="11078">
      <formula>$B2313="Cancelado"</formula>
    </cfRule>
    <cfRule type="expression" dxfId="2301" priority="11091">
      <formula>$B2313="Descargado"</formula>
    </cfRule>
    <cfRule type="expression" dxfId="2302" priority="11090">
      <formula>$B2313="Liberado"</formula>
    </cfRule>
    <cfRule type="expression" dxfId="2295" priority="11089">
      <formula>$B2313="Arribado"</formula>
    </cfRule>
    <cfRule type="expression" dxfId="2296" priority="11088">
      <formula>$B2313="Solicitado"</formula>
    </cfRule>
    <cfRule type="expression" dxfId="2" priority="11103">
      <formula>$B2313="Confirmado"</formula>
    </cfRule>
    <cfRule type="expression" dxfId="2301" priority="11083">
      <formula>$B2313="Descargado"</formula>
    </cfRule>
    <cfRule type="expression" dxfId="2302" priority="11082">
      <formula>$B2313="Liberado"</formula>
    </cfRule>
    <cfRule type="expression" dxfId="2295" priority="11081">
      <formula>$B2313="Arribado"</formula>
    </cfRule>
    <cfRule type="expression" dxfId="2296" priority="11080">
      <formula>$B2313="Solicitado"</formula>
    </cfRule>
    <cfRule type="expression" dxfId="2" priority="11087">
      <formula>$B2313="Confirmado"</formula>
    </cfRule>
    <cfRule type="expression" dxfId="2298" priority="11086">
      <formula>$B2313="Cancelado"</formula>
    </cfRule>
    <cfRule type="expression" dxfId="2300" priority="11076">
      <formula>$B2313="Frontera"</formula>
    </cfRule>
    <cfRule type="expression" dxfId="2301" priority="11075">
      <formula>$B2313="Descargado"</formula>
    </cfRule>
    <cfRule type="expression" dxfId="2302" priority="11074">
      <formula>$B2313="Liberado"</formula>
    </cfRule>
    <cfRule type="expression" dxfId="2295" priority="11105">
      <formula>$B2313="Arribado"</formula>
    </cfRule>
    <cfRule type="expression" dxfId="2300" priority="11092">
      <formula>$B2313="Frontera"</formula>
    </cfRule>
    <cfRule type="expression" dxfId="2298" priority="11094">
      <formula>$B2313="Cancelado"</formula>
    </cfRule>
    <cfRule type="expression" dxfId="2" priority="11095">
      <formula>$B2313="Confirmado"</formula>
    </cfRule>
    <cfRule type="expression" dxfId="2296" priority="11096">
      <formula>$B2313="Solicitado"</formula>
    </cfRule>
    <cfRule type="expression" dxfId="2295" priority="11097">
      <formula>$B2313="Arribado"</formula>
    </cfRule>
    <cfRule type="expression" dxfId="2302" priority="11098">
      <formula>$B2313="Liberado"</formula>
    </cfRule>
  </conditionalFormatting>
  <conditionalFormatting sqref="L2321">
    <cfRule type="expression" dxfId="2300" priority="10556">
      <formula>$B2321="Frontera"</formula>
    </cfRule>
    <cfRule type="expression" dxfId="2299" priority="10549">
      <formula>$B2321="Cargado"</formula>
    </cfRule>
    <cfRule type="expression" dxfId="2" priority="10543">
      <formula>$B2321="Confirmado"</formula>
    </cfRule>
    <cfRule type="expression" dxfId="2300" priority="10540">
      <formula>$B2321="Frontera"</formula>
    </cfRule>
    <cfRule type="expression" dxfId="2" priority="10551">
      <formula>$B2321="Confirmado"</formula>
    </cfRule>
    <cfRule type="expression" dxfId="2296" priority="10552">
      <formula>$B2321="Solicitado"</formula>
    </cfRule>
    <cfRule type="expression" dxfId="2299" priority="10541">
      <formula>$B2321="Cargado"</formula>
    </cfRule>
    <cfRule type="expression" dxfId="2" priority="10559">
      <formula>$B2321="Confirmado"</formula>
    </cfRule>
    <cfRule type="expression" dxfId="2298" priority="10558">
      <formula>$B2321="Cancelado"</formula>
    </cfRule>
    <cfRule type="expression" dxfId="2302" priority="10538">
      <formula>$B2321="Liberado"</formula>
    </cfRule>
    <cfRule type="expression" dxfId="2295" priority="10537">
      <formula>$B2321="Arribado"</formula>
    </cfRule>
    <cfRule type="expression" dxfId="2298" priority="10542">
      <formula>$B2321="Cancelado"</formula>
    </cfRule>
    <cfRule type="expression" dxfId="2296" priority="10536">
      <formula>$B2321="Solicitado"</formula>
    </cfRule>
    <cfRule type="expression" dxfId="2295" priority="10553">
      <formula>$B2321="Arribado"</formula>
    </cfRule>
    <cfRule type="expression" dxfId="2302" priority="10554">
      <formula>$B2321="Liberado"</formula>
    </cfRule>
    <cfRule type="expression" dxfId="2" priority="10535">
      <formula>$B2321="Confirmado"</formula>
    </cfRule>
    <cfRule type="expression" dxfId="2300" priority="10532">
      <formula>$B2321="Frontera"</formula>
    </cfRule>
    <cfRule type="expression" dxfId="2296" priority="10560">
      <formula>$B2321="Solicitado"</formula>
    </cfRule>
    <cfRule type="expression" dxfId="2295" priority="10561">
      <formula>$B2321="Arribado"</formula>
    </cfRule>
    <cfRule type="expression" dxfId="2301" priority="10547">
      <formula>$B2321="Descargado"</formula>
    </cfRule>
    <cfRule type="expression" dxfId="2302" priority="10546">
      <formula>$B2321="Liberado"</formula>
    </cfRule>
    <cfRule type="expression" dxfId="2295" priority="10545">
      <formula>$B2321="Arribado"</formula>
    </cfRule>
    <cfRule type="expression" dxfId="2296" priority="10544">
      <formula>$B2321="Solicitado"</formula>
    </cfRule>
    <cfRule type="expression" dxfId="2300" priority="10548">
      <formula>$B2321="Frontera"</formula>
    </cfRule>
    <cfRule type="expression" dxfId="2298" priority="10534">
      <formula>$B2321="Cancelado"</formula>
    </cfRule>
    <cfRule type="expression" dxfId="2299" priority="10533">
      <formula>$B2321="Cargado"</formula>
    </cfRule>
    <cfRule type="expression" dxfId="2301" priority="10539">
      <formula>$B2321="Descargado"</formula>
    </cfRule>
    <cfRule type="expression" dxfId="2298" priority="10550">
      <formula>$B2321="Cancelado"</formula>
    </cfRule>
    <cfRule type="expression" dxfId="2301" priority="10531">
      <formula>$B2321="Descargado"</formula>
    </cfRule>
    <cfRule type="expression" dxfId="2302" priority="10530">
      <formula>$B2321="Liberado"</formula>
    </cfRule>
    <cfRule type="expression" dxfId="2299" priority="10557">
      <formula>$B2321="Cargado"</formula>
    </cfRule>
    <cfRule type="expression" dxfId="2301" priority="10555">
      <formula>$B2321="Descargado"</formula>
    </cfRule>
  </conditionalFormatting>
  <conditionalFormatting sqref="L2322 L2324:L2328">
    <cfRule type="expression" dxfId="2301" priority="10275">
      <formula>$B2322="Descargado"</formula>
    </cfRule>
    <cfRule type="expression" dxfId="2300" priority="10276">
      <formula>$B2322="Frontera"</formula>
    </cfRule>
    <cfRule type="expression" dxfId="2299" priority="10277">
      <formula>$B2322="Cargado"</formula>
    </cfRule>
    <cfRule type="expression" dxfId="2298" priority="10278">
      <formula>$B2322="Cancelado"</formula>
    </cfRule>
    <cfRule type="expression" dxfId="2" priority="10279">
      <formula>$B2322="Confirmado"</formula>
    </cfRule>
    <cfRule type="expression" dxfId="2296" priority="10280">
      <formula>$B2322="Solicitado"</formula>
    </cfRule>
    <cfRule type="expression" dxfId="2295" priority="10281">
      <formula>$B2322="Arribado"</formula>
    </cfRule>
    <cfRule type="expression" dxfId="2302" priority="10282">
      <formula>$B2322="Liberado"</formula>
    </cfRule>
    <cfRule type="expression" dxfId="2301" priority="10283">
      <formula>$B2322="Descargado"</formula>
    </cfRule>
    <cfRule type="expression" dxfId="2300" priority="10284">
      <formula>$B2322="Frontera"</formula>
    </cfRule>
    <cfRule type="expression" dxfId="2299" priority="10285">
      <formula>$B2322="Cargado"</formula>
    </cfRule>
    <cfRule type="expression" dxfId="2298" priority="10286">
      <formula>$B2322="Cancelado"</formula>
    </cfRule>
    <cfRule type="expression" dxfId="2" priority="10287">
      <formula>$B2322="Confirmado"</formula>
    </cfRule>
    <cfRule type="expression" dxfId="2296" priority="10288">
      <formula>$B2322="Solicitado"</formula>
    </cfRule>
    <cfRule type="expression" dxfId="2295" priority="10289">
      <formula>$B2322="Arribado"</formula>
    </cfRule>
    <cfRule type="expression" dxfId="2295" priority="10265">
      <formula>$B2322="Arribado"</formula>
    </cfRule>
    <cfRule type="expression" dxfId="2302" priority="10266">
      <formula>$B2322="Liberado"</formula>
    </cfRule>
    <cfRule type="expression" dxfId="2301" priority="10267">
      <formula>$B2322="Descargado"</formula>
    </cfRule>
    <cfRule type="expression" dxfId="2300" priority="10268">
      <formula>$B2322="Frontera"</formula>
    </cfRule>
    <cfRule type="expression" dxfId="2299" priority="10269">
      <formula>$B2322="Cargado"</formula>
    </cfRule>
    <cfRule type="expression" dxfId="2295" priority="10273">
      <formula>$B2322="Arribado"</formula>
    </cfRule>
    <cfRule type="expression" dxfId="2302" priority="10258">
      <formula>$B2322="Liberado"</formula>
    </cfRule>
    <cfRule type="expression" dxfId="2301" priority="10259">
      <formula>$B2322="Descargado"</formula>
    </cfRule>
    <cfRule type="expression" dxfId="2300" priority="10260">
      <formula>$B2322="Frontera"</formula>
    </cfRule>
    <cfRule type="expression" dxfId="2299" priority="10261">
      <formula>$B2322="Cargado"</formula>
    </cfRule>
    <cfRule type="expression" dxfId="2298" priority="10262">
      <formula>$B2322="Cancelado"</formula>
    </cfRule>
    <cfRule type="expression" dxfId="2" priority="10263">
      <formula>$B2322="Confirmado"</formula>
    </cfRule>
    <cfRule type="expression" dxfId="2296" priority="10264">
      <formula>$B2322="Solicitado"</formula>
    </cfRule>
    <cfRule type="expression" dxfId="2298" priority="10270">
      <formula>$B2322="Cancelado"</formula>
    </cfRule>
    <cfRule type="expression" dxfId="2" priority="10271">
      <formula>$B2322="Confirmado"</formula>
    </cfRule>
    <cfRule type="expression" dxfId="2296" priority="10272">
      <formula>$B2322="Solicitado"</formula>
    </cfRule>
    <cfRule type="expression" dxfId="2302" priority="10274">
      <formula>$B2322="Liberado"</formula>
    </cfRule>
  </conditionalFormatting>
  <conditionalFormatting sqref="L2323">
    <cfRule type="expression" dxfId="2" priority="9055">
      <formula>$B2323="Confirmado"</formula>
    </cfRule>
    <cfRule type="expression" dxfId="2301" priority="9051">
      <formula>$B2323="Descargado"</formula>
    </cfRule>
    <cfRule type="expression" dxfId="2302" priority="9050">
      <formula>$B2323="Liberado"</formula>
    </cfRule>
    <cfRule type="expression" dxfId="2295" priority="9049">
      <formula>$B2323="Arribado"</formula>
    </cfRule>
    <cfRule type="expression" dxfId="2296" priority="9048">
      <formula>$B2323="Solicitado"</formula>
    </cfRule>
    <cfRule type="expression" dxfId="2" priority="9047">
      <formula>$B2323="Confirmado"</formula>
    </cfRule>
    <cfRule type="expression" dxfId="2298" priority="9046">
      <formula>$B2323="Cancelado"</formula>
    </cfRule>
    <cfRule type="expression" dxfId="2299" priority="9045">
      <formula>$B2323="Cargado"</formula>
    </cfRule>
    <cfRule type="expression" dxfId="2300" priority="9044">
      <formula>$B2323="Frontera"</formula>
    </cfRule>
    <cfRule type="expression" dxfId="2301" priority="9043">
      <formula>$B2323="Descargado"</formula>
    </cfRule>
    <cfRule type="expression" dxfId="2302" priority="9042">
      <formula>$B2323="Liberado"</formula>
    </cfRule>
    <cfRule type="expression" dxfId="2" priority="9071">
      <formula>$B2323="Confirmado"</formula>
    </cfRule>
    <cfRule type="expression" dxfId="2295" priority="9073">
      <formula>$B2323="Arribado"</formula>
    </cfRule>
    <cfRule type="expression" dxfId="2296" priority="9072">
      <formula>$B2323="Solicitado"</formula>
    </cfRule>
    <cfRule type="expression" dxfId="2296" priority="9056">
      <formula>$B2323="Solicitado"</formula>
    </cfRule>
    <cfRule type="expression" dxfId="2298" priority="9062">
      <formula>$B2323="Cancelado"</formula>
    </cfRule>
    <cfRule type="expression" dxfId="2295" priority="9057">
      <formula>$B2323="Arribado"</formula>
    </cfRule>
    <cfRule type="expression" dxfId="2302" priority="9058">
      <formula>$B2323="Liberado"</formula>
    </cfRule>
    <cfRule type="expression" dxfId="2300" priority="9068">
      <formula>$B2323="Frontera"</formula>
    </cfRule>
    <cfRule type="expression" dxfId="2301" priority="9067">
      <formula>$B2323="Descargado"</formula>
    </cfRule>
    <cfRule type="expression" dxfId="2302" priority="9066">
      <formula>$B2323="Liberado"</formula>
    </cfRule>
    <cfRule type="expression" dxfId="2295" priority="9065">
      <formula>$B2323="Arribado"</formula>
    </cfRule>
    <cfRule type="expression" dxfId="2301" priority="9059">
      <formula>$B2323="Descargado"</formula>
    </cfRule>
    <cfRule type="expression" dxfId="2300" priority="9060">
      <formula>$B2323="Frontera"</formula>
    </cfRule>
    <cfRule type="expression" dxfId="2299" priority="9061">
      <formula>$B2323="Cargado"</formula>
    </cfRule>
    <cfRule type="expression" dxfId="2296" priority="9064">
      <formula>$B2323="Solicitado"</formula>
    </cfRule>
    <cfRule type="expression" dxfId="2" priority="9063">
      <formula>$B2323="Confirmado"</formula>
    </cfRule>
    <cfRule type="expression" dxfId="2299" priority="9069">
      <formula>$B2323="Cargado"</formula>
    </cfRule>
    <cfRule type="expression" dxfId="2298" priority="9070">
      <formula>$B2323="Cancelado"</formula>
    </cfRule>
    <cfRule type="expression" dxfId="2300" priority="9052">
      <formula>$B2323="Frontera"</formula>
    </cfRule>
    <cfRule type="expression" dxfId="2299" priority="9053">
      <formula>$B2323="Cargado"</formula>
    </cfRule>
    <cfRule type="expression" dxfId="2298" priority="9054">
      <formula>$B2323="Cancelado"</formula>
    </cfRule>
  </conditionalFormatting>
  <conditionalFormatting sqref="L2329">
    <cfRule type="expression" dxfId="2301" priority="9867">
      <formula>$B2329="Descargado"</formula>
    </cfRule>
    <cfRule type="expression" dxfId="2299" priority="9877">
      <formula>$B2329="Cargado"</formula>
    </cfRule>
    <cfRule type="expression" dxfId="2301" priority="9875">
      <formula>$B2329="Descargado"</formula>
    </cfRule>
    <cfRule type="expression" dxfId="2302" priority="9874">
      <formula>$B2329="Liberado"</formula>
    </cfRule>
    <cfRule type="expression" dxfId="2295" priority="9873">
      <formula>$B2329="Arribado"</formula>
    </cfRule>
    <cfRule type="expression" dxfId="2296" priority="9872">
      <formula>$B2329="Solicitado"</formula>
    </cfRule>
    <cfRule type="expression" dxfId="2302" priority="9858">
      <formula>$B2329="Liberado"</formula>
    </cfRule>
    <cfRule type="expression" dxfId="2301" priority="9859">
      <formula>$B2329="Descargado"</formula>
    </cfRule>
    <cfRule type="expression" dxfId="2300" priority="9860">
      <formula>$B2329="Frontera"</formula>
    </cfRule>
    <cfRule type="expression" dxfId="2300" priority="9868">
      <formula>$B2329="Frontera"</formula>
    </cfRule>
    <cfRule type="expression" dxfId="2299" priority="9869">
      <formula>$B2329="Cargado"</formula>
    </cfRule>
    <cfRule type="expression" dxfId="2302" priority="9882">
      <formula>$B2329="Liberado"</formula>
    </cfRule>
    <cfRule type="expression" dxfId="2295" priority="9881">
      <formula>$B2329="Arribado"</formula>
    </cfRule>
    <cfRule type="expression" dxfId="2299" priority="9861">
      <formula>$B2329="Cargado"</formula>
    </cfRule>
    <cfRule type="expression" dxfId="2296" priority="9880">
      <formula>$B2329="Solicitado"</formula>
    </cfRule>
    <cfRule type="expression" dxfId="2" priority="9879">
      <formula>$B2329="Confirmado"</formula>
    </cfRule>
    <cfRule type="expression" dxfId="2300" priority="9876">
      <formula>$B2329="Frontera"</formula>
    </cfRule>
    <cfRule type="expression" dxfId="2" priority="9871">
      <formula>$B2329="Confirmado"</formula>
    </cfRule>
    <cfRule type="expression" dxfId="2298" priority="9870">
      <formula>$B2329="Cancelado"</formula>
    </cfRule>
    <cfRule type="expression" dxfId="2298" priority="9862">
      <formula>$B2329="Cancelado"</formula>
    </cfRule>
    <cfRule type="expression" dxfId="2" priority="9863">
      <formula>$B2329="Confirmado"</formula>
    </cfRule>
    <cfRule type="expression" dxfId="2296" priority="9864">
      <formula>$B2329="Solicitado"</formula>
    </cfRule>
    <cfRule type="expression" dxfId="2298" priority="9878">
      <formula>$B2329="Cancelado"</formula>
    </cfRule>
    <cfRule type="expression" dxfId="2295" priority="9889">
      <formula>$B2329="Arribado"</formula>
    </cfRule>
    <cfRule type="expression" dxfId="2296" priority="9888">
      <formula>$B2329="Solicitado"</formula>
    </cfRule>
    <cfRule type="expression" dxfId="2" priority="9887">
      <formula>$B2329="Confirmado"</formula>
    </cfRule>
    <cfRule type="expression" dxfId="2298" priority="9886">
      <formula>$B2329="Cancelado"</formula>
    </cfRule>
    <cfRule type="expression" dxfId="2299" priority="9885">
      <formula>$B2329="Cargado"</formula>
    </cfRule>
    <cfRule type="expression" dxfId="2300" priority="9884">
      <formula>$B2329="Frontera"</formula>
    </cfRule>
    <cfRule type="expression" dxfId="2295" priority="9865">
      <formula>$B2329="Arribado"</formula>
    </cfRule>
    <cfRule type="expression" dxfId="2302" priority="9866">
      <formula>$B2329="Liberado"</formula>
    </cfRule>
    <cfRule type="expression" dxfId="2301" priority="9883">
      <formula>$B2329="Descargado"</formula>
    </cfRule>
  </conditionalFormatting>
  <conditionalFormatting sqref="L2330">
    <cfRule type="expression" dxfId="2302" priority="9586">
      <formula>$B2330="Liberado"</formula>
    </cfRule>
    <cfRule type="expression" dxfId="2301" priority="9587">
      <formula>$B2330="Descargado"</formula>
    </cfRule>
    <cfRule type="expression" dxfId="2300" priority="9588">
      <formula>$B2330="Frontera"</formula>
    </cfRule>
    <cfRule type="expression" dxfId="2299" priority="9589">
      <formula>$B2330="Cargado"</formula>
    </cfRule>
    <cfRule type="expression" dxfId="2298" priority="9590">
      <formula>$B2330="Cancelado"</formula>
    </cfRule>
    <cfRule type="expression" dxfId="2" priority="9591">
      <formula>$B2330="Confirmado"</formula>
    </cfRule>
    <cfRule type="expression" dxfId="2302" priority="9610">
      <formula>$B2330="Liberado"</formula>
    </cfRule>
    <cfRule type="expression" dxfId="2300" priority="9604">
      <formula>$B2330="Frontera"</formula>
    </cfRule>
    <cfRule type="expression" dxfId="2300" priority="9612">
      <formula>$B2330="Frontera"</formula>
    </cfRule>
    <cfRule type="expression" dxfId="2299" priority="9613">
      <formula>$B2330="Cargado"</formula>
    </cfRule>
    <cfRule type="expression" dxfId="2298" priority="9614">
      <formula>$B2330="Cancelado"</formula>
    </cfRule>
    <cfRule type="expression" dxfId="2295" priority="9593">
      <formula>$B2330="Arribado"</formula>
    </cfRule>
    <cfRule type="expression" dxfId="2296" priority="9592">
      <formula>$B2330="Solicitado"</formula>
    </cfRule>
    <cfRule type="expression" dxfId="2301" priority="9603">
      <formula>$B2330="Descargado"</formula>
    </cfRule>
    <cfRule type="expression" dxfId="2302" priority="9602">
      <formula>$B2330="Liberado"</formula>
    </cfRule>
    <cfRule type="expression" dxfId="2296" priority="9600">
      <formula>$B2330="Solicitado"</formula>
    </cfRule>
    <cfRule type="expression" dxfId="2299" priority="9605">
      <formula>$B2330="Cargado"</formula>
    </cfRule>
    <cfRule type="expression" dxfId="2298" priority="9606">
      <formula>$B2330="Cancelado"</formula>
    </cfRule>
    <cfRule type="expression" dxfId="2" priority="9615">
      <formula>$B2330="Confirmado"</formula>
    </cfRule>
    <cfRule type="expression" dxfId="2301" priority="9611">
      <formula>$B2330="Descargado"</formula>
    </cfRule>
    <cfRule type="expression" dxfId="2295" priority="9617">
      <formula>$B2330="Arribado"</formula>
    </cfRule>
    <cfRule type="expression" dxfId="2295" priority="9601">
      <formula>$B2330="Arribado"</formula>
    </cfRule>
    <cfRule type="expression" dxfId="2" priority="9599">
      <formula>$B2330="Confirmado"</formula>
    </cfRule>
    <cfRule type="expression" dxfId="2298" priority="9598">
      <formula>$B2330="Cancelado"</formula>
    </cfRule>
    <cfRule type="expression" dxfId="2299" priority="9597">
      <formula>$B2330="Cargado"</formula>
    </cfRule>
    <cfRule type="expression" dxfId="2300" priority="9596">
      <formula>$B2330="Frontera"</formula>
    </cfRule>
    <cfRule type="expression" dxfId="2301" priority="9595">
      <formula>$B2330="Descargado"</formula>
    </cfRule>
    <cfRule type="expression" dxfId="2302" priority="9594">
      <formula>$B2330="Liberado"</formula>
    </cfRule>
    <cfRule type="expression" dxfId="2" priority="9607">
      <formula>$B2330="Confirmado"</formula>
    </cfRule>
    <cfRule type="expression" dxfId="2296" priority="9608">
      <formula>$B2330="Solicitado"</formula>
    </cfRule>
    <cfRule type="expression" dxfId="2295" priority="9609">
      <formula>$B2330="Arribado"</formula>
    </cfRule>
    <cfRule type="expression" dxfId="2296" priority="9616">
      <formula>$B2330="Solicitado"</formula>
    </cfRule>
  </conditionalFormatting>
  <conditionalFormatting sqref="L2331:L2335">
    <cfRule type="expression" dxfId="2295" priority="9329">
      <formula>$B2331="Arribado"</formula>
    </cfRule>
    <cfRule type="expression" dxfId="2302" priority="9330">
      <formula>$B2331="Liberado"</formula>
    </cfRule>
    <cfRule type="expression" dxfId="2301" priority="9331">
      <formula>$B2331="Descargado"</formula>
    </cfRule>
    <cfRule type="expression" dxfId="2300" priority="9332">
      <formula>$B2331="Frontera"</formula>
    </cfRule>
    <cfRule type="expression" dxfId="2299" priority="9333">
      <formula>$B2331="Cargado"</formula>
    </cfRule>
    <cfRule type="expression" dxfId="2298" priority="9334">
      <formula>$B2331="Cancelado"</formula>
    </cfRule>
    <cfRule type="expression" dxfId="2" priority="9335">
      <formula>$B2331="Confirmado"</formula>
    </cfRule>
    <cfRule type="expression" dxfId="2296" priority="9336">
      <formula>$B2331="Solicitado"</formula>
    </cfRule>
    <cfRule type="expression" dxfId="2295" priority="9337">
      <formula>$B2331="Arribado"</formula>
    </cfRule>
    <cfRule type="expression" dxfId="2302" priority="9338">
      <formula>$B2331="Liberado"</formula>
    </cfRule>
    <cfRule type="expression" dxfId="2301" priority="9339">
      <formula>$B2331="Descargado"</formula>
    </cfRule>
    <cfRule type="expression" dxfId="2300" priority="9340">
      <formula>$B2331="Frontera"</formula>
    </cfRule>
    <cfRule type="expression" dxfId="2299" priority="9341">
      <formula>$B2331="Cargado"</formula>
    </cfRule>
    <cfRule type="expression" dxfId="2298" priority="9342">
      <formula>$B2331="Cancelado"</formula>
    </cfRule>
    <cfRule type="expression" dxfId="2" priority="9343">
      <formula>$B2331="Confirmado"</formula>
    </cfRule>
    <cfRule type="expression" dxfId="2296" priority="9344">
      <formula>$B2331="Solicitado"</formula>
    </cfRule>
    <cfRule type="expression" dxfId="2295" priority="9345">
      <formula>$B2331="Arribado"</formula>
    </cfRule>
    <cfRule type="expression" dxfId="2302" priority="9322">
      <formula>$B2331="Liberado"</formula>
    </cfRule>
    <cfRule type="expression" dxfId="2302" priority="9314">
      <formula>$B2331="Liberado"</formula>
    </cfRule>
    <cfRule type="expression" dxfId="2301" priority="9315">
      <formula>$B2331="Descargado"</formula>
    </cfRule>
    <cfRule type="expression" dxfId="2300" priority="9316">
      <formula>$B2331="Frontera"</formula>
    </cfRule>
    <cfRule type="expression" dxfId="2299" priority="9317">
      <formula>$B2331="Cargado"</formula>
    </cfRule>
    <cfRule type="expression" dxfId="2298" priority="9318">
      <formula>$B2331="Cancelado"</formula>
    </cfRule>
    <cfRule type="expression" dxfId="2" priority="9319">
      <formula>$B2331="Confirmado"</formula>
    </cfRule>
    <cfRule type="expression" dxfId="2295" priority="9321">
      <formula>$B2331="Arribado"</formula>
    </cfRule>
    <cfRule type="expression" dxfId="2296" priority="9320">
      <formula>$B2331="Solicitado"</formula>
    </cfRule>
    <cfRule type="expression" dxfId="2301" priority="9323">
      <formula>$B2331="Descargado"</formula>
    </cfRule>
    <cfRule type="expression" dxfId="2300" priority="9324">
      <formula>$B2331="Frontera"</formula>
    </cfRule>
    <cfRule type="expression" dxfId="2299" priority="9325">
      <formula>$B2331="Cargado"</formula>
    </cfRule>
    <cfRule type="expression" dxfId="2298" priority="9326">
      <formula>$B2331="Cancelado"</formula>
    </cfRule>
    <cfRule type="expression" dxfId="2" priority="9327">
      <formula>$B2331="Confirmado"</formula>
    </cfRule>
    <cfRule type="expression" dxfId="2296" priority="9328">
      <formula>$B2331="Solicitado"</formula>
    </cfRule>
  </conditionalFormatting>
  <conditionalFormatting sqref="L2336">
    <cfRule type="expression" dxfId="2" priority="8799">
      <formula>$B2336="Confirmado"</formula>
    </cfRule>
    <cfRule type="expression" dxfId="2302" priority="8770">
      <formula>$B2336="Liberado"</formula>
    </cfRule>
    <cfRule type="expression" dxfId="2" priority="8791">
      <formula>$B2336="Confirmado"</formula>
    </cfRule>
    <cfRule type="expression" dxfId="2299" priority="8789">
      <formula>$B2336="Cargado"</formula>
    </cfRule>
    <cfRule type="expression" dxfId="2298" priority="8790">
      <formula>$B2336="Cancelado"</formula>
    </cfRule>
    <cfRule type="expression" dxfId="2300" priority="8780">
      <formula>$B2336="Frontera"</formula>
    </cfRule>
    <cfRule type="expression" dxfId="2299" priority="8773">
      <formula>$B2336="Cargado"</formula>
    </cfRule>
    <cfRule type="expression" dxfId="2301" priority="8771">
      <formula>$B2336="Descargado"</formula>
    </cfRule>
    <cfRule type="expression" dxfId="2299" priority="8781">
      <formula>$B2336="Cargado"</formula>
    </cfRule>
    <cfRule type="expression" dxfId="2298" priority="8782">
      <formula>$B2336="Cancelado"</formula>
    </cfRule>
    <cfRule type="expression" dxfId="2295" priority="8801">
      <formula>$B2336="Arribado"</formula>
    </cfRule>
    <cfRule type="expression" dxfId="2296" priority="8800">
      <formula>$B2336="Solicitado"</formula>
    </cfRule>
    <cfRule type="expression" dxfId="2301" priority="8787">
      <formula>$B2336="Descargado"</formula>
    </cfRule>
    <cfRule type="expression" dxfId="2301" priority="8779">
      <formula>$B2336="Descargado"</formula>
    </cfRule>
    <cfRule type="expression" dxfId="2302" priority="8778">
      <formula>$B2336="Liberado"</formula>
    </cfRule>
    <cfRule type="expression" dxfId="2" priority="8783">
      <formula>$B2336="Confirmado"</formula>
    </cfRule>
    <cfRule type="expression" dxfId="2" priority="8775">
      <formula>$B2336="Confirmado"</formula>
    </cfRule>
    <cfRule type="expression" dxfId="2296" priority="8776">
      <formula>$B2336="Solicitado"</formula>
    </cfRule>
    <cfRule type="expression" dxfId="2300" priority="8788">
      <formula>$B2336="Frontera"</formula>
    </cfRule>
    <cfRule type="expression" dxfId="2299" priority="8797">
      <formula>$B2336="Cargado"</formula>
    </cfRule>
    <cfRule type="expression" dxfId="2300" priority="8796">
      <formula>$B2336="Frontera"</formula>
    </cfRule>
    <cfRule type="expression" dxfId="2295" priority="8777">
      <formula>$B2336="Arribado"</formula>
    </cfRule>
    <cfRule type="expression" dxfId="2296" priority="8784">
      <formula>$B2336="Solicitado"</formula>
    </cfRule>
    <cfRule type="expression" dxfId="2301" priority="8795">
      <formula>$B2336="Descargado"</formula>
    </cfRule>
    <cfRule type="expression" dxfId="2302" priority="8794">
      <formula>$B2336="Liberado"</formula>
    </cfRule>
    <cfRule type="expression" dxfId="2298" priority="8798">
      <formula>$B2336="Cancelado"</formula>
    </cfRule>
    <cfRule type="expression" dxfId="2295" priority="8793">
      <formula>$B2336="Arribado"</formula>
    </cfRule>
    <cfRule type="expression" dxfId="2296" priority="8792">
      <formula>$B2336="Solicitado"</formula>
    </cfRule>
    <cfRule type="expression" dxfId="2300" priority="8772">
      <formula>$B2336="Frontera"</formula>
    </cfRule>
    <cfRule type="expression" dxfId="2295" priority="8785">
      <formula>$B2336="Arribado"</formula>
    </cfRule>
    <cfRule type="expression" dxfId="2302" priority="8786">
      <formula>$B2336="Liberado"</formula>
    </cfRule>
    <cfRule type="expression" dxfId="2298" priority="8774">
      <formula>$B2336="Cancelado"</formula>
    </cfRule>
  </conditionalFormatting>
  <conditionalFormatting sqref="L2337">
    <cfRule type="expression" dxfId="2299" priority="8237">
      <formula>$B2337="Cargado"</formula>
    </cfRule>
    <cfRule type="expression" dxfId="2295" priority="8241">
      <formula>$B2337="Arribado"</formula>
    </cfRule>
    <cfRule type="expression" dxfId="2302" priority="8242">
      <formula>$B2337="Liberado"</formula>
    </cfRule>
    <cfRule type="expression" dxfId="2301" priority="8243">
      <formula>$B2337="Descargado"</formula>
    </cfRule>
    <cfRule type="expression" dxfId="2295" priority="8257">
      <formula>$B2337="Arribado"</formula>
    </cfRule>
    <cfRule type="expression" dxfId="2302" priority="8226">
      <formula>$B2337="Liberado"</formula>
    </cfRule>
    <cfRule type="expression" dxfId="2301" priority="8251">
      <formula>$B2337="Descargado"</formula>
    </cfRule>
    <cfRule type="expression" dxfId="2302" priority="8250">
      <formula>$B2337="Liberado"</formula>
    </cfRule>
    <cfRule type="expression" dxfId="2295" priority="8249">
      <formula>$B2337="Arribado"</formula>
    </cfRule>
    <cfRule type="expression" dxfId="2296" priority="8256">
      <formula>$B2337="Solicitado"</formula>
    </cfRule>
    <cfRule type="expression" dxfId="2" priority="8255">
      <formula>$B2337="Confirmado"</formula>
    </cfRule>
    <cfRule type="expression" dxfId="2296" priority="8248">
      <formula>$B2337="Solicitado"</formula>
    </cfRule>
    <cfRule type="expression" dxfId="2" priority="8247">
      <formula>$B2337="Confirmado"</formula>
    </cfRule>
    <cfRule type="expression" dxfId="2300" priority="8244">
      <formula>$B2337="Frontera"</formula>
    </cfRule>
    <cfRule type="expression" dxfId="2299" priority="8245">
      <formula>$B2337="Cargado"</formula>
    </cfRule>
    <cfRule type="expression" dxfId="2298" priority="8246">
      <formula>$B2337="Cancelado"</formula>
    </cfRule>
    <cfRule type="expression" dxfId="2298" priority="8254">
      <formula>$B2337="Cancelado"</formula>
    </cfRule>
    <cfRule type="expression" dxfId="2301" priority="8227">
      <formula>$B2337="Descargado"</formula>
    </cfRule>
    <cfRule type="expression" dxfId="2300" priority="8228">
      <formula>$B2337="Frontera"</formula>
    </cfRule>
    <cfRule type="expression" dxfId="2299" priority="8229">
      <formula>$B2337="Cargado"</formula>
    </cfRule>
    <cfRule type="expression" dxfId="2298" priority="8230">
      <formula>$B2337="Cancelado"</formula>
    </cfRule>
    <cfRule type="expression" dxfId="2" priority="8231">
      <formula>$B2337="Confirmado"</formula>
    </cfRule>
    <cfRule type="expression" dxfId="2296" priority="8232">
      <formula>$B2337="Solicitado"</formula>
    </cfRule>
    <cfRule type="expression" dxfId="2295" priority="8233">
      <formula>$B2337="Arribado"</formula>
    </cfRule>
    <cfRule type="expression" dxfId="2302" priority="8234">
      <formula>$B2337="Liberado"</formula>
    </cfRule>
    <cfRule type="expression" dxfId="2301" priority="8235">
      <formula>$B2337="Descargado"</formula>
    </cfRule>
    <cfRule type="expression" dxfId="2299" priority="8253">
      <formula>$B2337="Cargado"</formula>
    </cfRule>
    <cfRule type="expression" dxfId="2300" priority="8236">
      <formula>$B2337="Frontera"</formula>
    </cfRule>
    <cfRule type="expression" dxfId="2300" priority="8252">
      <formula>$B2337="Frontera"</formula>
    </cfRule>
    <cfRule type="expression" dxfId="2298" priority="8238">
      <formula>$B2337="Cancelado"</formula>
    </cfRule>
    <cfRule type="expression" dxfId="2" priority="8239">
      <formula>$B2337="Confirmado"</formula>
    </cfRule>
    <cfRule type="expression" dxfId="2296" priority="8240">
      <formula>$B2337="Solicitado"</formula>
    </cfRule>
  </conditionalFormatting>
  <conditionalFormatting sqref="L2338:L2347">
    <cfRule type="expression" dxfId="2300" priority="8524">
      <formula>$B2338="Frontera"</formula>
    </cfRule>
    <cfRule type="expression" dxfId="2302" priority="8506">
      <formula>$B2338="Liberado"</formula>
    </cfRule>
    <cfRule type="expression" dxfId="2300" priority="8500">
      <formula>$B2338="Frontera"</formula>
    </cfRule>
    <cfRule type="expression" dxfId="2302" priority="8514">
      <formula>$B2338="Liberado"</formula>
    </cfRule>
    <cfRule type="expression" dxfId="2301" priority="8507">
      <formula>$B2338="Descargado"</formula>
    </cfRule>
    <cfRule type="expression" dxfId="2295" priority="8513">
      <formula>$B2338="Arribado"</formula>
    </cfRule>
    <cfRule type="expression" dxfId="2295" priority="8505">
      <formula>$B2338="Arribado"</formula>
    </cfRule>
    <cfRule type="expression" dxfId="2295" priority="8529">
      <formula>$B2338="Arribado"</formula>
    </cfRule>
    <cfRule type="expression" dxfId="2296" priority="8504">
      <formula>$B2338="Solicitado"</formula>
    </cfRule>
    <cfRule type="expression" dxfId="2" priority="8503">
      <formula>$B2338="Confirmado"</formula>
    </cfRule>
    <cfRule type="expression" dxfId="2296" priority="8528">
      <formula>$B2338="Solicitado"</formula>
    </cfRule>
    <cfRule type="expression" dxfId="2" priority="8527">
      <formula>$B2338="Confirmado"</formula>
    </cfRule>
    <cfRule type="expression" dxfId="2" priority="8519">
      <formula>$B2338="Confirmado"</formula>
    </cfRule>
    <cfRule type="expression" dxfId="2298" priority="8502">
      <formula>$B2338="Cancelado"</formula>
    </cfRule>
    <cfRule type="expression" dxfId="2299" priority="8501">
      <formula>$B2338="Cargado"</formula>
    </cfRule>
    <cfRule type="expression" dxfId="2301" priority="8523">
      <formula>$B2338="Descargado"</formula>
    </cfRule>
    <cfRule type="expression" dxfId="2298" priority="8518">
      <formula>$B2338="Cancelado"</formula>
    </cfRule>
    <cfRule type="expression" dxfId="2299" priority="8517">
      <formula>$B2338="Cargado"</formula>
    </cfRule>
    <cfRule type="expression" dxfId="2298" priority="8526">
      <formula>$B2338="Cancelado"</formula>
    </cfRule>
    <cfRule type="expression" dxfId="2302" priority="8522">
      <formula>$B2338="Liberado"</formula>
    </cfRule>
    <cfRule type="expression" dxfId="2299" priority="8525">
      <formula>$B2338="Cargado"</formula>
    </cfRule>
    <cfRule type="expression" dxfId="2300" priority="8516">
      <formula>$B2338="Frontera"</formula>
    </cfRule>
    <cfRule type="expression" dxfId="2301" priority="8515">
      <formula>$B2338="Descargado"</formula>
    </cfRule>
    <cfRule type="expression" dxfId="2302" priority="8498">
      <formula>$B2338="Liberado"</formula>
    </cfRule>
    <cfRule type="expression" dxfId="2295" priority="8521">
      <formula>$B2338="Arribado"</formula>
    </cfRule>
    <cfRule type="expression" dxfId="2301" priority="8499">
      <formula>$B2338="Descargado"</formula>
    </cfRule>
    <cfRule type="expression" dxfId="2296" priority="8520">
      <formula>$B2338="Solicitado"</formula>
    </cfRule>
    <cfRule type="expression" dxfId="2296" priority="8512">
      <formula>$B2338="Solicitado"</formula>
    </cfRule>
    <cfRule type="expression" dxfId="2" priority="8511">
      <formula>$B2338="Confirmado"</formula>
    </cfRule>
    <cfRule type="expression" dxfId="2298" priority="8510">
      <formula>$B2338="Cancelado"</formula>
    </cfRule>
    <cfRule type="expression" dxfId="2299" priority="8509">
      <formula>$B2338="Cargado"</formula>
    </cfRule>
    <cfRule type="expression" dxfId="2300" priority="8508">
      <formula>$B2338="Frontera"</formula>
    </cfRule>
  </conditionalFormatting>
  <conditionalFormatting sqref="L2348">
    <cfRule type="expression" dxfId="2298" priority="8102">
      <formula>$B2348="Cancelado"</formula>
    </cfRule>
    <cfRule type="expression" dxfId="2" priority="8103">
      <formula>$B2348="Confirmado"</formula>
    </cfRule>
    <cfRule type="expression" dxfId="2296" priority="8104">
      <formula>$B2348="Solicitado"</formula>
    </cfRule>
    <cfRule type="expression" dxfId="2302" priority="8106">
      <formula>$B2348="Liberado"</formula>
    </cfRule>
    <cfRule type="expression" dxfId="2301" priority="8107">
      <formula>$B2348="Descargado"</formula>
    </cfRule>
    <cfRule type="expression" dxfId="2300" priority="8108">
      <formula>$B2348="Frontera"</formula>
    </cfRule>
    <cfRule type="expression" dxfId="2299" priority="8109">
      <formula>$B2348="Cargado"</formula>
    </cfRule>
    <cfRule type="expression" dxfId="2298" priority="8110">
      <formula>$B2348="Cancelado"</formula>
    </cfRule>
    <cfRule type="expression" dxfId="2" priority="8111">
      <formula>$B2348="Confirmado"</formula>
    </cfRule>
    <cfRule type="expression" dxfId="2296" priority="8112">
      <formula>$B2348="Solicitado"</formula>
    </cfRule>
    <cfRule type="expression" dxfId="2295" priority="8113">
      <formula>$B2348="Arribado"</formula>
    </cfRule>
    <cfRule type="expression" dxfId="2298" priority="8086">
      <formula>$B2348="Cancelado"</formula>
    </cfRule>
    <cfRule type="expression" dxfId="2" priority="8087">
      <formula>$B2348="Confirmado"</formula>
    </cfRule>
    <cfRule type="expression" dxfId="2296" priority="8088">
      <formula>$B2348="Solicitado"</formula>
    </cfRule>
    <cfRule type="expression" dxfId="2295" priority="8089">
      <formula>$B2348="Arribado"</formula>
    </cfRule>
    <cfRule type="expression" dxfId="2302" priority="8090">
      <formula>$B2348="Liberado"</formula>
    </cfRule>
    <cfRule type="expression" dxfId="2295" priority="8105">
      <formula>$B2348="Arribado"</formula>
    </cfRule>
    <cfRule type="expression" dxfId="2301" priority="8091">
      <formula>$B2348="Descargado"</formula>
    </cfRule>
    <cfRule type="expression" dxfId="2300" priority="8092">
      <formula>$B2348="Frontera"</formula>
    </cfRule>
    <cfRule type="expression" dxfId="2299" priority="8093">
      <formula>$B2348="Cargado"</formula>
    </cfRule>
    <cfRule type="expression" dxfId="2298" priority="8094">
      <formula>$B2348="Cancelado"</formula>
    </cfRule>
    <cfRule type="expression" dxfId="2299" priority="8085">
      <formula>$B2348="Cargado"</formula>
    </cfRule>
    <cfRule type="expression" dxfId="2300" priority="8084">
      <formula>$B2348="Frontera"</formula>
    </cfRule>
    <cfRule type="expression" dxfId="2301" priority="8083">
      <formula>$B2348="Descargado"</formula>
    </cfRule>
    <cfRule type="expression" dxfId="2" priority="8095">
      <formula>$B2348="Confirmado"</formula>
    </cfRule>
    <cfRule type="expression" dxfId="2301" priority="8099">
      <formula>$B2348="Descargado"</formula>
    </cfRule>
    <cfRule type="expression" dxfId="2302" priority="8098">
      <formula>$B2348="Liberado"</formula>
    </cfRule>
    <cfRule type="expression" dxfId="2296" priority="8096">
      <formula>$B2348="Solicitado"</formula>
    </cfRule>
    <cfRule type="expression" dxfId="2295" priority="8097">
      <formula>$B2348="Arribado"</formula>
    </cfRule>
    <cfRule type="expression" dxfId="2302" priority="8082">
      <formula>$B2348="Liberado"</formula>
    </cfRule>
    <cfRule type="expression" dxfId="2300" priority="8100">
      <formula>$B2348="Frontera"</formula>
    </cfRule>
    <cfRule type="expression" dxfId="2299" priority="8101">
      <formula>$B2348="Cargado"</formula>
    </cfRule>
  </conditionalFormatting>
  <conditionalFormatting sqref="L2349">
    <cfRule type="expression" dxfId="2296" priority="7824">
      <formula>$B2349="Solicitado"</formula>
    </cfRule>
    <cfRule type="expression" dxfId="2295" priority="7825">
      <formula>$B2349="Arribado"</formula>
    </cfRule>
    <cfRule type="expression" dxfId="2299" priority="7821">
      <formula>$B2349="Cargado"</formula>
    </cfRule>
    <cfRule type="expression" dxfId="2302" priority="7810">
      <formula>$B2349="Liberado"</formula>
    </cfRule>
    <cfRule type="expression" dxfId="2295" priority="7833">
      <formula>$B2349="Arribado"</formula>
    </cfRule>
    <cfRule type="expression" dxfId="2302" priority="7834">
      <formula>$B2349="Liberado"</formula>
    </cfRule>
    <cfRule type="expression" dxfId="2300" priority="7836">
      <formula>$B2349="Frontera"</formula>
    </cfRule>
    <cfRule type="expression" dxfId="2299" priority="7837">
      <formula>$B2349="Cargado"</formula>
    </cfRule>
    <cfRule type="expression" dxfId="2298" priority="7838">
      <formula>$B2349="Cancelado"</formula>
    </cfRule>
    <cfRule type="expression" dxfId="2" priority="7839">
      <formula>$B2349="Confirmado"</formula>
    </cfRule>
    <cfRule type="expression" dxfId="2296" priority="7840">
      <formula>$B2349="Solicitado"</formula>
    </cfRule>
    <cfRule type="expression" dxfId="2295" priority="7841">
      <formula>$B2349="Arribado"</formula>
    </cfRule>
    <cfRule type="expression" dxfId="2301" priority="7819">
      <formula>$B2349="Descargado"</formula>
    </cfRule>
    <cfRule type="expression" dxfId="2300" priority="7820">
      <formula>$B2349="Frontera"</formula>
    </cfRule>
    <cfRule type="expression" dxfId="2301" priority="7835">
      <formula>$B2349="Descargado"</formula>
    </cfRule>
    <cfRule type="expression" dxfId="2298" priority="7822">
      <formula>$B2349="Cancelado"</formula>
    </cfRule>
    <cfRule type="expression" dxfId="2" priority="7823">
      <formula>$B2349="Confirmado"</formula>
    </cfRule>
    <cfRule type="expression" dxfId="2295" priority="7817">
      <formula>$B2349="Arribado"</formula>
    </cfRule>
    <cfRule type="expression" dxfId="2299" priority="7829">
      <formula>$B2349="Cargado"</formula>
    </cfRule>
    <cfRule type="expression" dxfId="2296" priority="7816">
      <formula>$B2349="Solicitado"</formula>
    </cfRule>
    <cfRule type="expression" dxfId="2" priority="7815">
      <formula>$B2349="Confirmado"</formula>
    </cfRule>
    <cfRule type="expression" dxfId="2302" priority="7826">
      <formula>$B2349="Liberado"</formula>
    </cfRule>
    <cfRule type="expression" dxfId="2298" priority="7830">
      <formula>$B2349="Cancelado"</formula>
    </cfRule>
    <cfRule type="expression" dxfId="2" priority="7831">
      <formula>$B2349="Confirmado"</formula>
    </cfRule>
    <cfRule type="expression" dxfId="2302" priority="7818">
      <formula>$B2349="Liberado"</formula>
    </cfRule>
    <cfRule type="expression" dxfId="2296" priority="7832">
      <formula>$B2349="Solicitado"</formula>
    </cfRule>
    <cfRule type="expression" dxfId="2300" priority="7828">
      <formula>$B2349="Frontera"</formula>
    </cfRule>
    <cfRule type="expression" dxfId="2298" priority="7814">
      <formula>$B2349="Cancelado"</formula>
    </cfRule>
    <cfRule type="expression" dxfId="2299" priority="7813">
      <formula>$B2349="Cargado"</formula>
    </cfRule>
    <cfRule type="expression" dxfId="2300" priority="7812">
      <formula>$B2349="Frontera"</formula>
    </cfRule>
    <cfRule type="expression" dxfId="2301" priority="7811">
      <formula>$B2349="Descargado"</formula>
    </cfRule>
    <cfRule type="expression" dxfId="2301" priority="7827">
      <formula>$B2349="Descargado"</formula>
    </cfRule>
  </conditionalFormatting>
  <conditionalFormatting sqref="L2350">
    <cfRule type="expression" dxfId="2300" priority="6468">
      <formula>$B2350="Frontera"</formula>
    </cfRule>
    <cfRule type="expression" dxfId="2301" priority="6467">
      <formula>$B2350="Descargado"</formula>
    </cfRule>
    <cfRule type="expression" dxfId="2296" priority="6464">
      <formula>$B2350="Solicitado"</formula>
    </cfRule>
    <cfRule type="expression" dxfId="2302" priority="6474">
      <formula>$B2350="Liberado"</formula>
    </cfRule>
    <cfRule type="expression" dxfId="2296" priority="6456">
      <formula>$B2350="Solicitado"</formula>
    </cfRule>
    <cfRule type="expression" dxfId="2295" priority="6457">
      <formula>$B2350="Arribado"</formula>
    </cfRule>
    <cfRule type="expression" dxfId="2302" priority="6458">
      <formula>$B2350="Liberado"</formula>
    </cfRule>
    <cfRule type="expression" dxfId="2301" priority="6459">
      <formula>$B2350="Descargado"</formula>
    </cfRule>
    <cfRule type="expression" dxfId="2300" priority="6460">
      <formula>$B2350="Frontera"</formula>
    </cfRule>
    <cfRule type="expression" dxfId="2299" priority="6461">
      <formula>$B2350="Cargado"</formula>
    </cfRule>
    <cfRule type="expression" dxfId="2298" priority="6462">
      <formula>$B2350="Cancelado"</formula>
    </cfRule>
    <cfRule type="expression" dxfId="2" priority="6463">
      <formula>$B2350="Confirmado"</formula>
    </cfRule>
    <cfRule type="expression" dxfId="2295" priority="6481">
      <formula>$B2350="Arribado"</formula>
    </cfRule>
    <cfRule type="expression" dxfId="2296" priority="6480">
      <formula>$B2350="Solicitado"</formula>
    </cfRule>
    <cfRule type="expression" dxfId="2295" priority="6465">
      <formula>$B2350="Arribado"</formula>
    </cfRule>
    <cfRule type="expression" dxfId="2302" priority="6466">
      <formula>$B2350="Liberado"</formula>
    </cfRule>
    <cfRule type="expression" dxfId="2" priority="6471">
      <formula>$B2350="Confirmado"</formula>
    </cfRule>
    <cfRule type="expression" dxfId="2" priority="6455">
      <formula>$B2350="Confirmado"</formula>
    </cfRule>
    <cfRule type="expression" dxfId="2299" priority="6469">
      <formula>$B2350="Cargado"</formula>
    </cfRule>
    <cfRule type="expression" dxfId="2302" priority="6450">
      <formula>$B2350="Liberado"</formula>
    </cfRule>
    <cfRule type="expression" dxfId="2296" priority="6472">
      <formula>$B2350="Solicitado"</formula>
    </cfRule>
    <cfRule type="expression" dxfId="2301" priority="6475">
      <formula>$B2350="Descargado"</formula>
    </cfRule>
    <cfRule type="expression" dxfId="2300" priority="6476">
      <formula>$B2350="Frontera"</formula>
    </cfRule>
    <cfRule type="expression" dxfId="2295" priority="6473">
      <formula>$B2350="Arribado"</formula>
    </cfRule>
    <cfRule type="expression" dxfId="2301" priority="6451">
      <formula>$B2350="Descargado"</formula>
    </cfRule>
    <cfRule type="expression" dxfId="2" priority="6479">
      <formula>$B2350="Confirmado"</formula>
    </cfRule>
    <cfRule type="expression" dxfId="2300" priority="6452">
      <formula>$B2350="Frontera"</formula>
    </cfRule>
    <cfRule type="expression" dxfId="2299" priority="6477">
      <formula>$B2350="Cargado"</formula>
    </cfRule>
    <cfRule type="expression" dxfId="2298" priority="6478">
      <formula>$B2350="Cancelado"</formula>
    </cfRule>
    <cfRule type="expression" dxfId="2298" priority="6470">
      <formula>$B2350="Cancelado"</formula>
    </cfRule>
    <cfRule type="expression" dxfId="2298" priority="6454">
      <formula>$B2350="Cancelado"</formula>
    </cfRule>
    <cfRule type="expression" dxfId="2299" priority="6453">
      <formula>$B2350="Cargado"</formula>
    </cfRule>
  </conditionalFormatting>
  <conditionalFormatting sqref="L2351">
    <cfRule type="expression" dxfId="2299" priority="6877">
      <formula>$B2351="Cargado"</formula>
    </cfRule>
    <cfRule type="expression" dxfId="2298" priority="6878">
      <formula>$B2351="Cancelado"</formula>
    </cfRule>
    <cfRule type="expression" dxfId="2" priority="6879">
      <formula>$B2351="Confirmado"</formula>
    </cfRule>
    <cfRule type="expression" dxfId="2300" priority="6868">
      <formula>$B2351="Frontera"</formula>
    </cfRule>
    <cfRule type="expression" dxfId="2295" priority="6881">
      <formula>$B2351="Arribado"</formula>
    </cfRule>
    <cfRule type="expression" dxfId="2302" priority="6882">
      <formula>$B2351="Liberado"</formula>
    </cfRule>
    <cfRule type="expression" dxfId="2301" priority="6883">
      <formula>$B2351="Descargado"</formula>
    </cfRule>
    <cfRule type="expression" dxfId="2300" priority="6884">
      <formula>$B2351="Frontera"</formula>
    </cfRule>
    <cfRule type="expression" dxfId="2299" priority="6885">
      <formula>$B2351="Cargado"</formula>
    </cfRule>
    <cfRule type="expression" dxfId="2298" priority="6886">
      <formula>$B2351="Cancelado"</formula>
    </cfRule>
    <cfRule type="expression" dxfId="2" priority="6887">
      <formula>$B2351="Confirmado"</formula>
    </cfRule>
    <cfRule type="expression" dxfId="2296" priority="6888">
      <formula>$B2351="Solicitado"</formula>
    </cfRule>
    <cfRule type="expression" dxfId="2295" priority="6889">
      <formula>$B2351="Arribado"</formula>
    </cfRule>
    <cfRule type="expression" dxfId="2299" priority="6869">
      <formula>$B2351="Cargado"</formula>
    </cfRule>
    <cfRule type="expression" dxfId="2298" priority="6894">
      <formula>$B2351="Cancelado"</formula>
    </cfRule>
    <cfRule type="expression" dxfId="2" priority="6871">
      <formula>$B2351="Confirmado"</formula>
    </cfRule>
    <cfRule type="expression" dxfId="2296" priority="6872">
      <formula>$B2351="Solicitado"</formula>
    </cfRule>
    <cfRule type="expression" dxfId="2295" priority="6873">
      <formula>$B2351="Arribado"</formula>
    </cfRule>
    <cfRule type="expression" dxfId="2302" priority="6890">
      <formula>$B2351="Liberado"</formula>
    </cfRule>
    <cfRule type="expression" dxfId="2301" priority="6891">
      <formula>$B2351="Descargado"</formula>
    </cfRule>
    <cfRule type="expression" dxfId="2300" priority="6892">
      <formula>$B2351="Frontera"</formula>
    </cfRule>
    <cfRule type="expression" dxfId="2299" priority="6893">
      <formula>$B2351="Cargado"</formula>
    </cfRule>
    <cfRule type="expression" dxfId="2" priority="6895">
      <formula>$B2351="Confirmado"</formula>
    </cfRule>
    <cfRule type="expression" dxfId="2296" priority="6896">
      <formula>$B2351="Solicitado"</formula>
    </cfRule>
    <cfRule type="expression" dxfId="2298" priority="6870">
      <formula>$B2351="Cancelado"</formula>
    </cfRule>
    <cfRule type="expression" dxfId="2295" priority="6897">
      <formula>$B2351="Arribado"</formula>
    </cfRule>
    <cfRule type="expression" dxfId="2301" priority="6875">
      <formula>$B2351="Descargado"</formula>
    </cfRule>
    <cfRule type="expression" dxfId="2302" priority="6874">
      <formula>$B2351="Liberado"</formula>
    </cfRule>
    <cfRule type="expression" dxfId="2302" priority="6866">
      <formula>$B2351="Liberado"</formula>
    </cfRule>
    <cfRule type="expression" dxfId="2301" priority="6867">
      <formula>$B2351="Descargado"</formula>
    </cfRule>
    <cfRule type="expression" dxfId="2300" priority="6876">
      <formula>$B2351="Frontera"</formula>
    </cfRule>
    <cfRule type="expression" dxfId="2296" priority="6880">
      <formula>$B2351="Solicitado"</formula>
    </cfRule>
  </conditionalFormatting>
  <conditionalFormatting sqref="L2352:L2356 L2375">
    <cfRule type="expression" dxfId="2301" priority="7563">
      <formula>$B2352="Descargado"</formula>
    </cfRule>
    <cfRule type="expression" dxfId="2300" priority="7564">
      <formula>$B2352="Frontera"</formula>
    </cfRule>
    <cfRule type="expression" dxfId="2299" priority="7565">
      <formula>$B2352="Cargado"</formula>
    </cfRule>
    <cfRule type="expression" dxfId="2298" priority="7566">
      <formula>$B2352="Cancelado"</formula>
    </cfRule>
    <cfRule type="expression" dxfId="2" priority="7567">
      <formula>$B2352="Confirmado"</formula>
    </cfRule>
    <cfRule type="expression" dxfId="2296" priority="7568">
      <formula>$B2352="Solicitado"</formula>
    </cfRule>
    <cfRule type="expression" dxfId="2295" priority="7569">
      <formula>$B2352="Arribado"</formula>
    </cfRule>
    <cfRule type="expression" dxfId="2302" priority="7538">
      <formula>$B2352="Liberado"</formula>
    </cfRule>
    <cfRule type="expression" dxfId="2301" priority="7539">
      <formula>$B2352="Descargado"</formula>
    </cfRule>
    <cfRule type="expression" dxfId="2300" priority="7540">
      <formula>$B2352="Frontera"</formula>
    </cfRule>
    <cfRule type="expression" dxfId="2299" priority="7541">
      <formula>$B2352="Cargado"</formula>
    </cfRule>
    <cfRule type="expression" dxfId="2298" priority="7542">
      <formula>$B2352="Cancelado"</formula>
    </cfRule>
    <cfRule type="expression" dxfId="2" priority="7543">
      <formula>$B2352="Confirmado"</formula>
    </cfRule>
    <cfRule type="expression" dxfId="2296" priority="7544">
      <formula>$B2352="Solicitado"</formula>
    </cfRule>
    <cfRule type="expression" dxfId="2295" priority="7545">
      <formula>$B2352="Arribado"</formula>
    </cfRule>
    <cfRule type="expression" dxfId="2302" priority="7546">
      <formula>$B2352="Liberado"</formula>
    </cfRule>
    <cfRule type="expression" dxfId="2301" priority="7547">
      <formula>$B2352="Descargado"</formula>
    </cfRule>
    <cfRule type="expression" dxfId="2300" priority="7548">
      <formula>$B2352="Frontera"</formula>
    </cfRule>
    <cfRule type="expression" dxfId="2299" priority="7549">
      <formula>$B2352="Cargado"</formula>
    </cfRule>
    <cfRule type="expression" dxfId="2298" priority="7550">
      <formula>$B2352="Cancelado"</formula>
    </cfRule>
    <cfRule type="expression" dxfId="2" priority="7551">
      <formula>$B2352="Confirmado"</formula>
    </cfRule>
    <cfRule type="expression" dxfId="2296" priority="7552">
      <formula>$B2352="Solicitado"</formula>
    </cfRule>
    <cfRule type="expression" dxfId="2295" priority="7553">
      <formula>$B2352="Arribado"</formula>
    </cfRule>
    <cfRule type="expression" dxfId="2302" priority="7554">
      <formula>$B2352="Liberado"</formula>
    </cfRule>
    <cfRule type="expression" dxfId="2301" priority="7555">
      <formula>$B2352="Descargado"</formula>
    </cfRule>
    <cfRule type="expression" dxfId="2300" priority="7556">
      <formula>$B2352="Frontera"</formula>
    </cfRule>
    <cfRule type="expression" dxfId="2299" priority="7557">
      <formula>$B2352="Cargado"</formula>
    </cfRule>
    <cfRule type="expression" dxfId="2298" priority="7558">
      <formula>$B2352="Cancelado"</formula>
    </cfRule>
    <cfRule type="expression" dxfId="2" priority="7559">
      <formula>$B2352="Confirmado"</formula>
    </cfRule>
    <cfRule type="expression" dxfId="2296" priority="7560">
      <formula>$B2352="Solicitado"</formula>
    </cfRule>
    <cfRule type="expression" dxfId="2295" priority="7561">
      <formula>$B2352="Arribado"</formula>
    </cfRule>
    <cfRule type="expression" dxfId="2302" priority="7562">
      <formula>$B2352="Liberado"</formula>
    </cfRule>
  </conditionalFormatting>
  <conditionalFormatting sqref="L2357:L2358">
    <cfRule type="expression" dxfId="2299" priority="7285">
      <formula>$B2357="Cargado"</formula>
    </cfRule>
    <cfRule type="expression" dxfId="2302" priority="7290">
      <formula>$B2357="Liberado"</formula>
    </cfRule>
    <cfRule type="expression" dxfId="2300" priority="7276">
      <formula>$B2357="Frontera"</formula>
    </cfRule>
    <cfRule type="expression" dxfId="2299" priority="7277">
      <formula>$B2357="Cargado"</formula>
    </cfRule>
    <cfRule type="expression" dxfId="2298" priority="7278">
      <formula>$B2357="Cancelado"</formula>
    </cfRule>
    <cfRule type="expression" dxfId="2" priority="7279">
      <formula>$B2357="Confirmado"</formula>
    </cfRule>
    <cfRule type="expression" dxfId="2296" priority="7280">
      <formula>$B2357="Solicitado"</formula>
    </cfRule>
    <cfRule type="expression" dxfId="2295" priority="7289">
      <formula>$B2357="Arribado"</formula>
    </cfRule>
    <cfRule type="expression" dxfId="2296" priority="7288">
      <formula>$B2357="Solicitado"</formula>
    </cfRule>
    <cfRule type="expression" dxfId="2295" priority="7281">
      <formula>$B2357="Arribado"</formula>
    </cfRule>
    <cfRule type="expression" dxfId="2" priority="7287">
      <formula>$B2357="Confirmado"</formula>
    </cfRule>
    <cfRule type="expression" dxfId="2298" priority="7286">
      <formula>$B2357="Cancelado"</formula>
    </cfRule>
    <cfRule type="expression" dxfId="2301" priority="7291">
      <formula>$B2357="Descargado"</formula>
    </cfRule>
    <cfRule type="expression" dxfId="2300" priority="7284">
      <formula>$B2357="Frontera"</formula>
    </cfRule>
    <cfRule type="expression" dxfId="2301" priority="7283">
      <formula>$B2357="Descargado"</formula>
    </cfRule>
    <cfRule type="expression" dxfId="2302" priority="7282">
      <formula>$B2357="Liberado"</formula>
    </cfRule>
    <cfRule type="expression" dxfId="2302" priority="7274">
      <formula>$B2357="Liberado"</formula>
    </cfRule>
    <cfRule type="expression" dxfId="2299" priority="7269">
      <formula>$B2357="Cargado"</formula>
    </cfRule>
    <cfRule type="expression" dxfId="2295" priority="7273">
      <formula>$B2357="Arribado"</formula>
    </cfRule>
    <cfRule type="expression" dxfId="2301" priority="7267">
      <formula>$B2357="Descargado"</formula>
    </cfRule>
    <cfRule type="expression" dxfId="2296" priority="7272">
      <formula>$B2357="Solicitado"</formula>
    </cfRule>
    <cfRule type="expression" dxfId="2298" priority="7270">
      <formula>$B2357="Cancelado"</formula>
    </cfRule>
    <cfRule type="expression" dxfId="2" priority="7271">
      <formula>$B2357="Confirmado"</formula>
    </cfRule>
    <cfRule type="expression" dxfId="2300" priority="7268">
      <formula>$B2357="Frontera"</formula>
    </cfRule>
    <cfRule type="expression" dxfId="2302" priority="7266">
      <formula>$B2357="Liberado"</formula>
    </cfRule>
    <cfRule type="expression" dxfId="2300" priority="7292">
      <formula>$B2357="Frontera"</formula>
    </cfRule>
    <cfRule type="expression" dxfId="2299" priority="7293">
      <formula>$B2357="Cargado"</formula>
    </cfRule>
    <cfRule type="expression" dxfId="2298" priority="7294">
      <formula>$B2357="Cancelado"</formula>
    </cfRule>
    <cfRule type="expression" dxfId="2" priority="7295">
      <formula>$B2357="Confirmado"</formula>
    </cfRule>
    <cfRule type="expression" dxfId="2296" priority="7296">
      <formula>$B2357="Solicitado"</formula>
    </cfRule>
    <cfRule type="expression" dxfId="2295" priority="7297">
      <formula>$B2357="Arribado"</formula>
    </cfRule>
    <cfRule type="expression" dxfId="2301" priority="7275">
      <formula>$B2357="Descargado"</formula>
    </cfRule>
  </conditionalFormatting>
  <conditionalFormatting sqref="L2359:L2360">
    <cfRule type="expression" dxfId="2295" priority="6601">
      <formula>$B2359="Arribado"</formula>
    </cfRule>
    <cfRule type="expression" dxfId="2" priority="6623">
      <formula>$B2359="Confirmado"</formula>
    </cfRule>
    <cfRule type="expression" dxfId="2299" priority="6613">
      <formula>$B2359="Cargado"</formula>
    </cfRule>
    <cfRule type="expression" dxfId="2298" priority="6598">
      <formula>$B2359="Cancelado"</formula>
    </cfRule>
    <cfRule type="expression" dxfId="2302" priority="6594">
      <formula>$B2359="Liberado"</formula>
    </cfRule>
    <cfRule type="expression" dxfId="2" priority="6599">
      <formula>$B2359="Confirmado"</formula>
    </cfRule>
    <cfRule type="expression" dxfId="2295" priority="6625">
      <formula>$B2359="Arribado"</formula>
    </cfRule>
    <cfRule type="expression" dxfId="2296" priority="6624">
      <formula>$B2359="Solicitado"</formula>
    </cfRule>
    <cfRule type="expression" dxfId="2301" priority="6611">
      <formula>$B2359="Descargado"</formula>
    </cfRule>
    <cfRule type="expression" dxfId="2300" priority="6612">
      <formula>$B2359="Frontera"</formula>
    </cfRule>
    <cfRule type="expression" dxfId="2295" priority="6617">
      <formula>$B2359="Arribado"</formula>
    </cfRule>
    <cfRule type="expression" dxfId="2296" priority="6600">
      <formula>$B2359="Solicitado"</formula>
    </cfRule>
    <cfRule type="expression" dxfId="2299" priority="6605">
      <formula>$B2359="Cargado"</formula>
    </cfRule>
    <cfRule type="expression" dxfId="2302" priority="6602">
      <formula>$B2359="Liberado"</formula>
    </cfRule>
    <cfRule type="expression" dxfId="2301" priority="6603">
      <formula>$B2359="Descargado"</formula>
    </cfRule>
    <cfRule type="expression" dxfId="2300" priority="6604">
      <formula>$B2359="Frontera"</formula>
    </cfRule>
    <cfRule type="expression" dxfId="2301" priority="6619">
      <formula>$B2359="Descargado"</formula>
    </cfRule>
    <cfRule type="expression" dxfId="2298" priority="6622">
      <formula>$B2359="Cancelado"</formula>
    </cfRule>
    <cfRule type="expression" dxfId="2299" priority="6621">
      <formula>$B2359="Cargado"</formula>
    </cfRule>
    <cfRule type="expression" dxfId="2298" priority="6606">
      <formula>$B2359="Cancelado"</formula>
    </cfRule>
    <cfRule type="expression" dxfId="2301" priority="6595">
      <formula>$B2359="Descargado"</formula>
    </cfRule>
    <cfRule type="expression" dxfId="2300" priority="6596">
      <formula>$B2359="Frontera"</formula>
    </cfRule>
    <cfRule type="expression" dxfId="2300" priority="6620">
      <formula>$B2359="Frontera"</formula>
    </cfRule>
    <cfRule type="expression" dxfId="2299" priority="6597">
      <formula>$B2359="Cargado"</formula>
    </cfRule>
    <cfRule type="expression" dxfId="2302" priority="6618">
      <formula>$B2359="Liberado"</formula>
    </cfRule>
    <cfRule type="expression" dxfId="2296" priority="6616">
      <formula>$B2359="Solicitado"</formula>
    </cfRule>
    <cfRule type="expression" dxfId="2" priority="6607">
      <formula>$B2359="Confirmado"</formula>
    </cfRule>
    <cfRule type="expression" dxfId="2296" priority="6608">
      <formula>$B2359="Solicitado"</formula>
    </cfRule>
    <cfRule type="expression" dxfId="2295" priority="6609">
      <formula>$B2359="Arribado"</formula>
    </cfRule>
    <cfRule type="expression" dxfId="2302" priority="6610">
      <formula>$B2359="Liberado"</formula>
    </cfRule>
    <cfRule type="expression" dxfId="2" priority="6615">
      <formula>$B2359="Confirmado"</formula>
    </cfRule>
    <cfRule type="expression" dxfId="2298" priority="6614">
      <formula>$B2359="Cancelado"</formula>
    </cfRule>
  </conditionalFormatting>
  <conditionalFormatting sqref="L2361">
    <cfRule type="expression" dxfId="2299" priority="6069">
      <formula>$B2361="Cargado"</formula>
    </cfRule>
    <cfRule type="expression" dxfId="2300" priority="6068">
      <formula>$B2361="Frontera"</formula>
    </cfRule>
    <cfRule type="expression" dxfId="2301" priority="6067">
      <formula>$B2361="Descargado"</formula>
    </cfRule>
    <cfRule type="expression" dxfId="2302" priority="6066">
      <formula>$B2361="Liberado"</formula>
    </cfRule>
    <cfRule type="expression" dxfId="2295" priority="6065">
      <formula>$B2361="Arribado"</formula>
    </cfRule>
    <cfRule type="expression" dxfId="2296" priority="6064">
      <formula>$B2361="Solicitado"</formula>
    </cfRule>
    <cfRule type="expression" dxfId="2" priority="6079">
      <formula>$B2361="Confirmado"</formula>
    </cfRule>
    <cfRule type="expression" dxfId="2298" priority="6054">
      <formula>$B2361="Cancelado"</formula>
    </cfRule>
    <cfRule type="expression" dxfId="2" priority="6055">
      <formula>$B2361="Confirmado"</formula>
    </cfRule>
    <cfRule type="expression" dxfId="2296" priority="6080">
      <formula>$B2361="Solicitado"</formula>
    </cfRule>
    <cfRule type="expression" dxfId="2301" priority="6051">
      <formula>$B2361="Descargado"</formula>
    </cfRule>
    <cfRule type="expression" dxfId="2302" priority="6050">
      <formula>$B2361="Liberado"</formula>
    </cfRule>
    <cfRule type="expression" dxfId="2300" priority="6060">
      <formula>$B2361="Frontera"</formula>
    </cfRule>
    <cfRule type="expression" dxfId="2299" priority="6053">
      <formula>$B2361="Cargado"</formula>
    </cfRule>
    <cfRule type="expression" dxfId="2300" priority="6052">
      <formula>$B2361="Frontera"</formula>
    </cfRule>
    <cfRule type="expression" dxfId="2296" priority="6056">
      <formula>$B2361="Solicitado"</formula>
    </cfRule>
    <cfRule type="expression" dxfId="2295" priority="6057">
      <formula>$B2361="Arribado"</formula>
    </cfRule>
    <cfRule type="expression" dxfId="2302" priority="6058">
      <formula>$B2361="Liberado"</formula>
    </cfRule>
    <cfRule type="expression" dxfId="2298" priority="6078">
      <formula>$B2361="Cancelado"</formula>
    </cfRule>
    <cfRule type="expression" dxfId="2300" priority="6076">
      <formula>$B2361="Frontera"</formula>
    </cfRule>
    <cfRule type="expression" dxfId="2299" priority="6077">
      <formula>$B2361="Cargado"</formula>
    </cfRule>
    <cfRule type="expression" dxfId="2301" priority="6059">
      <formula>$B2361="Descargado"</formula>
    </cfRule>
    <cfRule type="expression" dxfId="2299" priority="6061">
      <formula>$B2361="Cargado"</formula>
    </cfRule>
    <cfRule type="expression" dxfId="2298" priority="6062">
      <formula>$B2361="Cancelado"</formula>
    </cfRule>
    <cfRule type="expression" dxfId="2" priority="6063">
      <formula>$B2361="Confirmado"</formula>
    </cfRule>
    <cfRule type="expression" dxfId="2301" priority="6075">
      <formula>$B2361="Descargado"</formula>
    </cfRule>
    <cfRule type="expression" dxfId="2302" priority="6074">
      <formula>$B2361="Liberado"</formula>
    </cfRule>
    <cfRule type="expression" dxfId="2295" priority="6073">
      <formula>$B2361="Arribado"</formula>
    </cfRule>
    <cfRule type="expression" dxfId="2296" priority="6072">
      <formula>$B2361="Solicitado"</formula>
    </cfRule>
    <cfRule type="expression" dxfId="2" priority="6071">
      <formula>$B2361="Confirmado"</formula>
    </cfRule>
    <cfRule type="expression" dxfId="2298" priority="6070">
      <formula>$B2361="Cancelado"</formula>
    </cfRule>
    <cfRule type="expression" dxfId="2295" priority="6081">
      <formula>$B2361="Arribado"</formula>
    </cfRule>
  </conditionalFormatting>
  <conditionalFormatting sqref="L2362:L2370">
    <cfRule type="expression" dxfId="2299" priority="5797">
      <formula>$B2362="Cargado"</formula>
    </cfRule>
    <cfRule type="expression" dxfId="2298" priority="5798">
      <formula>$B2362="Cancelado"</formula>
    </cfRule>
    <cfRule type="expression" dxfId="2298" priority="5806">
      <formula>$B2362="Cancelado"</formula>
    </cfRule>
    <cfRule type="expression" dxfId="2299" priority="5805">
      <formula>$B2362="Cargado"</formula>
    </cfRule>
    <cfRule type="expression" dxfId="2300" priority="5804">
      <formula>$B2362="Frontera"</formula>
    </cfRule>
    <cfRule type="expression" dxfId="2" priority="5807">
      <formula>$B2362="Confirmado"</formula>
    </cfRule>
    <cfRule type="expression" dxfId="2300" priority="5796">
      <formula>$B2362="Frontera"</formula>
    </cfRule>
    <cfRule type="expression" dxfId="2301" priority="5795">
      <formula>$B2362="Descargado"</formula>
    </cfRule>
    <cfRule type="expression" dxfId="2296" priority="5808">
      <formula>$B2362="Solicitado"</formula>
    </cfRule>
    <cfRule type="expression" dxfId="2295" priority="5809">
      <formula>$B2362="Arribado"</formula>
    </cfRule>
    <cfRule type="expression" dxfId="2301" priority="5803">
      <formula>$B2362="Descargado"</formula>
    </cfRule>
    <cfRule type="expression" dxfId="2302" priority="5802">
      <formula>$B2362="Liberado"</formula>
    </cfRule>
    <cfRule type="expression" dxfId="2295" priority="5801">
      <formula>$B2362="Arribado"</formula>
    </cfRule>
    <cfRule type="expression" dxfId="2296" priority="5800">
      <formula>$B2362="Solicitado"</formula>
    </cfRule>
    <cfRule type="expression" dxfId="2" priority="5799">
      <formula>$B2362="Confirmado"</formula>
    </cfRule>
    <cfRule type="expression" dxfId="2295" priority="5793">
      <formula>$B2362="Arribado"</formula>
    </cfRule>
    <cfRule type="expression" dxfId="2299" priority="5789">
      <formula>$B2362="Cargado"</formula>
    </cfRule>
    <cfRule type="expression" dxfId="2296" priority="5792">
      <formula>$B2362="Solicitado"</formula>
    </cfRule>
    <cfRule type="expression" dxfId="2" priority="5791">
      <formula>$B2362="Confirmado"</formula>
    </cfRule>
    <cfRule type="expression" dxfId="2298" priority="5790">
      <formula>$B2362="Cancelado"</formula>
    </cfRule>
    <cfRule type="expression" dxfId="2300" priority="5788">
      <formula>$B2362="Frontera"</formula>
    </cfRule>
    <cfRule type="expression" dxfId="2301" priority="5787">
      <formula>$B2362="Descargado"</formula>
    </cfRule>
    <cfRule type="expression" dxfId="2302" priority="5786">
      <formula>$B2362="Liberado"</formula>
    </cfRule>
    <cfRule type="expression" dxfId="2295" priority="5785">
      <formula>$B2362="Arribado"</formula>
    </cfRule>
    <cfRule type="expression" dxfId="2296" priority="5784">
      <formula>$B2362="Solicitado"</formula>
    </cfRule>
    <cfRule type="expression" dxfId="2" priority="5783">
      <formula>$B2362="Confirmado"</formula>
    </cfRule>
    <cfRule type="expression" dxfId="2298" priority="5782">
      <formula>$B2362="Cancelado"</formula>
    </cfRule>
    <cfRule type="expression" dxfId="2299" priority="5781">
      <formula>$B2362="Cargado"</formula>
    </cfRule>
    <cfRule type="expression" dxfId="2300" priority="5780">
      <formula>$B2362="Frontera"</formula>
    </cfRule>
    <cfRule type="expression" dxfId="2301" priority="5779">
      <formula>$B2362="Descargado"</formula>
    </cfRule>
    <cfRule type="expression" dxfId="2302" priority="5778">
      <formula>$B2362="Liberado"</formula>
    </cfRule>
    <cfRule type="expression" dxfId="2302" priority="5794">
      <formula>$B2362="Liberado"</formula>
    </cfRule>
  </conditionalFormatting>
  <conditionalFormatting sqref="L2371">
    <cfRule type="expression" dxfId="2300" priority="5524">
      <formula>$B2371="Frontera"</formula>
    </cfRule>
    <cfRule type="expression" dxfId="2295" priority="5529">
      <formula>$B2371="Arribado"</formula>
    </cfRule>
    <cfRule type="expression" dxfId="2296" priority="5512">
      <formula>$B2371="Solicitado"</formula>
    </cfRule>
    <cfRule type="expression" dxfId="2300" priority="5532">
      <formula>$B2371="Frontera"</formula>
    </cfRule>
    <cfRule type="expression" dxfId="2299" priority="5533">
      <formula>$B2371="Cargado"</formula>
    </cfRule>
    <cfRule type="expression" dxfId="2296" priority="5520">
      <formula>$B2371="Solicitado"</formula>
    </cfRule>
    <cfRule type="expression" dxfId="2" priority="5519">
      <formula>$B2371="Confirmado"</formula>
    </cfRule>
    <cfRule type="expression" dxfId="2" priority="5511">
      <formula>$B2371="Confirmado"</formula>
    </cfRule>
    <cfRule type="expression" dxfId="2295" priority="5521">
      <formula>$B2371="Arribado"</formula>
    </cfRule>
    <cfRule type="expression" dxfId="2300" priority="5508">
      <formula>$B2371="Frontera"</formula>
    </cfRule>
    <cfRule type="expression" dxfId="2301" priority="5507">
      <formula>$B2371="Descargado"</formula>
    </cfRule>
    <cfRule type="expression" dxfId="2302" priority="5506">
      <formula>$B2371="Liberado"</formula>
    </cfRule>
    <cfRule type="expression" dxfId="2298" priority="5534">
      <formula>$B2371="Cancelado"</formula>
    </cfRule>
    <cfRule type="expression" dxfId="2299" priority="5509">
      <formula>$B2371="Cargado"</formula>
    </cfRule>
    <cfRule type="expression" dxfId="2298" priority="5510">
      <formula>$B2371="Cancelado"</formula>
    </cfRule>
    <cfRule type="expression" dxfId="2301" priority="5523">
      <formula>$B2371="Descargado"</formula>
    </cfRule>
    <cfRule type="expression" dxfId="2302" priority="5530">
      <formula>$B2371="Liberado"</formula>
    </cfRule>
    <cfRule type="expression" dxfId="2299" priority="5525">
      <formula>$B2371="Cargado"</formula>
    </cfRule>
    <cfRule type="expression" dxfId="2298" priority="5526">
      <formula>$B2371="Cancelado"</formula>
    </cfRule>
    <cfRule type="expression" dxfId="2" priority="5527">
      <formula>$B2371="Confirmado"</formula>
    </cfRule>
    <cfRule type="expression" dxfId="2296" priority="5528">
      <formula>$B2371="Solicitado"</formula>
    </cfRule>
    <cfRule type="expression" dxfId="2302" priority="5514">
      <formula>$B2371="Liberado"</formula>
    </cfRule>
    <cfRule type="expression" dxfId="2295" priority="5513">
      <formula>$B2371="Arribado"</formula>
    </cfRule>
    <cfRule type="expression" dxfId="2301" priority="5531">
      <formula>$B2371="Descargado"</formula>
    </cfRule>
    <cfRule type="expression" dxfId="2298" priority="5518">
      <formula>$B2371="Cancelado"</formula>
    </cfRule>
    <cfRule type="expression" dxfId="2299" priority="5517">
      <formula>$B2371="Cargado"</formula>
    </cfRule>
    <cfRule type="expression" dxfId="2301" priority="5515">
      <formula>$B2371="Descargado"</formula>
    </cfRule>
    <cfRule type="expression" dxfId="2295" priority="5537">
      <formula>$B2371="Arribado"</formula>
    </cfRule>
    <cfRule type="expression" dxfId="2300" priority="5516">
      <formula>$B2371="Frontera"</formula>
    </cfRule>
    <cfRule type="expression" dxfId="2302" priority="5522">
      <formula>$B2371="Liberado"</formula>
    </cfRule>
    <cfRule type="expression" dxfId="2296" priority="5536">
      <formula>$B2371="Solicitado"</formula>
    </cfRule>
    <cfRule type="expression" dxfId="2" priority="5535">
      <formula>$B2371="Confirmado"</formula>
    </cfRule>
  </conditionalFormatting>
  <conditionalFormatting sqref="L2372">
    <cfRule type="expression" dxfId="2299" priority="5261">
      <formula>$B2372="Cargado"</formula>
    </cfRule>
    <cfRule type="expression" dxfId="2298" priority="5262">
      <formula>$B2372="Cancelado"</formula>
    </cfRule>
    <cfRule type="expression" dxfId="2295" priority="5257">
      <formula>$B2372="Arribado"</formula>
    </cfRule>
    <cfRule type="expression" dxfId="2" priority="5255">
      <formula>$B2372="Confirmado"</formula>
    </cfRule>
    <cfRule type="expression" dxfId="2298" priority="5254">
      <formula>$B2372="Cancelado"</formula>
    </cfRule>
    <cfRule type="expression" dxfId="2299" priority="5253">
      <formula>$B2372="Cargado"</formula>
    </cfRule>
    <cfRule type="expression" dxfId="2295" priority="5241">
      <formula>$B2372="Arribado"</formula>
    </cfRule>
    <cfRule type="expression" dxfId="2296" priority="5256">
      <formula>$B2372="Solicitado"</formula>
    </cfRule>
    <cfRule type="expression" dxfId="2296" priority="5240">
      <formula>$B2372="Solicitado"</formula>
    </cfRule>
    <cfRule type="expression" dxfId="2298" priority="5238">
      <formula>$B2372="Cancelado"</formula>
    </cfRule>
    <cfRule type="expression" dxfId="2299" priority="5237">
      <formula>$B2372="Cargado"</formula>
    </cfRule>
    <cfRule type="expression" dxfId="2300" priority="5236">
      <formula>$B2372="Frontera"</formula>
    </cfRule>
    <cfRule type="expression" dxfId="2301" priority="5235">
      <formula>$B2372="Descargado"</formula>
    </cfRule>
    <cfRule type="expression" dxfId="2302" priority="5234">
      <formula>$B2372="Liberado"</formula>
    </cfRule>
    <cfRule type="expression" dxfId="2301" priority="5243">
      <formula>$B2372="Descargado"</formula>
    </cfRule>
    <cfRule type="expression" dxfId="2" priority="5239">
      <formula>$B2372="Confirmado"</formula>
    </cfRule>
    <cfRule type="expression" dxfId="2300" priority="5260">
      <formula>$B2372="Frontera"</formula>
    </cfRule>
    <cfRule type="expression" dxfId="2301" priority="5259">
      <formula>$B2372="Descargado"</formula>
    </cfRule>
    <cfRule type="expression" dxfId="2300" priority="5244">
      <formula>$B2372="Frontera"</formula>
    </cfRule>
    <cfRule type="expression" dxfId="2299" priority="5245">
      <formula>$B2372="Cargado"</formula>
    </cfRule>
    <cfRule type="expression" dxfId="2298" priority="5246">
      <formula>$B2372="Cancelado"</formula>
    </cfRule>
    <cfRule type="expression" dxfId="2" priority="5247">
      <formula>$B2372="Confirmado"</formula>
    </cfRule>
    <cfRule type="expression" dxfId="2296" priority="5248">
      <formula>$B2372="Solicitado"</formula>
    </cfRule>
    <cfRule type="expression" dxfId="2295" priority="5249">
      <formula>$B2372="Arribado"</formula>
    </cfRule>
    <cfRule type="expression" dxfId="2302" priority="5250">
      <formula>$B2372="Liberado"</formula>
    </cfRule>
    <cfRule type="expression" dxfId="2" priority="5263">
      <formula>$B2372="Confirmado"</formula>
    </cfRule>
    <cfRule type="expression" dxfId="2302" priority="5258">
      <formula>$B2372="Liberado"</formula>
    </cfRule>
    <cfRule type="expression" dxfId="2301" priority="5251">
      <formula>$B2372="Descargado"</formula>
    </cfRule>
    <cfRule type="expression" dxfId="2295" priority="5265">
      <formula>$B2372="Arribado"</formula>
    </cfRule>
    <cfRule type="expression" dxfId="2300" priority="5252">
      <formula>$B2372="Frontera"</formula>
    </cfRule>
    <cfRule type="expression" dxfId="2296" priority="5264">
      <formula>$B2372="Solicitado"</formula>
    </cfRule>
    <cfRule type="expression" dxfId="2302" priority="5242">
      <formula>$B2372="Liberado"</formula>
    </cfRule>
  </conditionalFormatting>
  <conditionalFormatting sqref="L2373">
    <cfRule type="expression" dxfId="2" priority="4975">
      <formula>$B2373="Confirmado"</formula>
    </cfRule>
    <cfRule type="expression" dxfId="2301" priority="4963">
      <formula>$B2373="Descargado"</formula>
    </cfRule>
    <cfRule type="expression" dxfId="2300" priority="4964">
      <formula>$B2373="Frontera"</formula>
    </cfRule>
    <cfRule type="expression" dxfId="2296" priority="4976">
      <formula>$B2373="Solicitado"</formula>
    </cfRule>
    <cfRule type="expression" dxfId="2295" priority="4977">
      <formula>$B2373="Arribado"</formula>
    </cfRule>
    <cfRule type="expression" dxfId="2302" priority="4978">
      <formula>$B2373="Liberado"</formula>
    </cfRule>
    <cfRule type="expression" dxfId="2301" priority="4979">
      <formula>$B2373="Descargado"</formula>
    </cfRule>
    <cfRule type="expression" dxfId="2296" priority="4992">
      <formula>$B2373="Solicitado"</formula>
    </cfRule>
    <cfRule type="expression" dxfId="2295" priority="4993">
      <formula>$B2373="Arribado"</formula>
    </cfRule>
    <cfRule type="expression" dxfId="2" priority="4991">
      <formula>$B2373="Confirmado"</formula>
    </cfRule>
    <cfRule type="expression" dxfId="2298" priority="4990">
      <formula>$B2373="Cancelado"</formula>
    </cfRule>
    <cfRule type="expression" dxfId="2299" priority="4989">
      <formula>$B2373="Cargado"</formula>
    </cfRule>
    <cfRule type="expression" dxfId="2300" priority="4988">
      <formula>$B2373="Frontera"</formula>
    </cfRule>
    <cfRule type="expression" dxfId="2301" priority="4987">
      <formula>$B2373="Descargado"</formula>
    </cfRule>
    <cfRule type="expression" dxfId="2302" priority="4986">
      <formula>$B2373="Liberado"</formula>
    </cfRule>
    <cfRule type="expression" dxfId="2295" priority="4985">
      <formula>$B2373="Arribado"</formula>
    </cfRule>
    <cfRule type="expression" dxfId="2296" priority="4984">
      <formula>$B2373="Solicitado"</formula>
    </cfRule>
    <cfRule type="expression" dxfId="2299" priority="4965">
      <formula>$B2373="Cargado"</formula>
    </cfRule>
    <cfRule type="expression" dxfId="2298" priority="4966">
      <formula>$B2373="Cancelado"</formula>
    </cfRule>
    <cfRule type="expression" dxfId="2" priority="4967">
      <formula>$B2373="Confirmado"</formula>
    </cfRule>
    <cfRule type="expression" dxfId="2296" priority="4968">
      <formula>$B2373="Solicitado"</formula>
    </cfRule>
    <cfRule type="expression" dxfId="2295" priority="4969">
      <formula>$B2373="Arribado"</formula>
    </cfRule>
    <cfRule type="expression" dxfId="2302" priority="4970">
      <formula>$B2373="Liberado"</formula>
    </cfRule>
    <cfRule type="expression" dxfId="2301" priority="4971">
      <formula>$B2373="Descargado"</formula>
    </cfRule>
    <cfRule type="expression" dxfId="2300" priority="4972">
      <formula>$B2373="Frontera"</formula>
    </cfRule>
    <cfRule type="expression" dxfId="2299" priority="4973">
      <formula>$B2373="Cargado"</formula>
    </cfRule>
    <cfRule type="expression" dxfId="2298" priority="4974">
      <formula>$B2373="Cancelado"</formula>
    </cfRule>
    <cfRule type="expression" dxfId="2302" priority="4962">
      <formula>$B2373="Liberado"</formula>
    </cfRule>
    <cfRule type="expression" dxfId="2" priority="4983">
      <formula>$B2373="Confirmado"</formula>
    </cfRule>
    <cfRule type="expression" dxfId="2298" priority="4982">
      <formula>$B2373="Cancelado"</formula>
    </cfRule>
    <cfRule type="expression" dxfId="2299" priority="4981">
      <formula>$B2373="Cargado"</formula>
    </cfRule>
    <cfRule type="expression" dxfId="2300" priority="4980">
      <formula>$B2373="Frontera"</formula>
    </cfRule>
  </conditionalFormatting>
  <conditionalFormatting sqref="L2374">
    <cfRule type="expression" dxfId="2301" priority="3122">
      <formula>$B2374="Descargado"</formula>
    </cfRule>
    <cfRule type="expression" dxfId="2299" priority="3132">
      <formula>$B2374="Cargado"</formula>
    </cfRule>
    <cfRule type="expression" dxfId="2298" priority="3125">
      <formula>$B2374="Cancelado"</formula>
    </cfRule>
    <cfRule type="expression" dxfId="2298" priority="3133">
      <formula>$B2374="Cancelado"</formula>
    </cfRule>
    <cfRule type="expression" dxfId="2299" priority="3124">
      <formula>$B2374="Cargado"</formula>
    </cfRule>
    <cfRule type="expression" dxfId="2302" priority="3129">
      <formula>$B2374="Liberado"</formula>
    </cfRule>
    <cfRule type="expression" dxfId="2301" priority="3130">
      <formula>$B2374="Descargado"</formula>
    </cfRule>
    <cfRule type="expression" dxfId="2300" priority="3131">
      <formula>$B2374="Frontera"</formula>
    </cfRule>
    <cfRule type="expression" dxfId="2300" priority="3123">
      <formula>$B2374="Frontera"</formula>
    </cfRule>
    <cfRule type="expression" dxfId="2296" priority="3127">
      <formula>$B2374="Solicitado"</formula>
    </cfRule>
    <cfRule type="expression" dxfId="2300" priority="3147">
      <formula>$B2374="Frontera"</formula>
    </cfRule>
    <cfRule type="expression" dxfId="2295" priority="3128">
      <formula>$B2374="Arribado"</formula>
    </cfRule>
    <cfRule type="expression" dxfId="2301" priority="3146">
      <formula>$B2374="Descargado"</formula>
    </cfRule>
    <cfRule type="expression" dxfId="2302" priority="3145">
      <formula>$B2374="Liberado"</formula>
    </cfRule>
    <cfRule type="expression" dxfId="2295" priority="3152">
      <formula>$B2374="Arribado"</formula>
    </cfRule>
    <cfRule type="expression" dxfId="2296" priority="3151">
      <formula>$B2374="Solicitado"</formula>
    </cfRule>
    <cfRule type="expression" dxfId="2295" priority="3144">
      <formula>$B2374="Arribado"</formula>
    </cfRule>
    <cfRule type="expression" dxfId="2296" priority="3143">
      <formula>$B2374="Solicitado"</formula>
    </cfRule>
    <cfRule type="expression" dxfId="2" priority="3142">
      <formula>$B2374="Confirmado"</formula>
    </cfRule>
    <cfRule type="expression" dxfId="2298" priority="3141">
      <formula>$B2374="Cancelado"</formula>
    </cfRule>
    <cfRule type="expression" dxfId="2" priority="3150">
      <formula>$B2374="Confirmado"</formula>
    </cfRule>
    <cfRule type="expression" dxfId="2299" priority="3140">
      <formula>$B2374="Cargado"</formula>
    </cfRule>
    <cfRule type="expression" dxfId="2300" priority="3139">
      <formula>$B2374="Frontera"</formula>
    </cfRule>
    <cfRule type="expression" dxfId="2302" priority="3121">
      <formula>$B2374="Liberado"</formula>
    </cfRule>
    <cfRule type="expression" dxfId="2301" priority="3138">
      <formula>$B2374="Descargado"</formula>
    </cfRule>
    <cfRule type="expression" dxfId="2302" priority="3137">
      <formula>$B2374="Liberado"</formula>
    </cfRule>
    <cfRule type="expression" dxfId="2" priority="3134">
      <formula>$B2374="Confirmado"</formula>
    </cfRule>
    <cfRule type="expression" dxfId="2296" priority="3135">
      <formula>$B2374="Solicitado"</formula>
    </cfRule>
    <cfRule type="expression" dxfId="2295" priority="3136">
      <formula>$B2374="Arribado"</formula>
    </cfRule>
    <cfRule type="expression" dxfId="2299" priority="3148">
      <formula>$B2374="Cargado"</formula>
    </cfRule>
    <cfRule type="expression" dxfId="2298" priority="3149">
      <formula>$B2374="Cancelado"</formula>
    </cfRule>
    <cfRule type="expression" dxfId="2" priority="3126">
      <formula>$B2374="Confirmado"</formula>
    </cfRule>
  </conditionalFormatting>
  <conditionalFormatting sqref="L2376">
    <cfRule type="expression" dxfId="2296" priority="4832">
      <formula>$B2376="Solicitado"</formula>
    </cfRule>
    <cfRule type="expression" dxfId="2295" priority="4833">
      <formula>$B2376="Arribado"</formula>
    </cfRule>
    <cfRule type="expression" dxfId="2302" priority="4834">
      <formula>$B2376="Liberado"</formula>
    </cfRule>
    <cfRule type="expression" dxfId="2301" priority="4835">
      <formula>$B2376="Descargado"</formula>
    </cfRule>
    <cfRule type="expression" dxfId="2300" priority="4836">
      <formula>$B2376="Frontera"</formula>
    </cfRule>
    <cfRule type="expression" dxfId="2299" priority="4837">
      <formula>$B2376="Cargado"</formula>
    </cfRule>
    <cfRule type="expression" dxfId="2298" priority="4838">
      <formula>$B2376="Cancelado"</formula>
    </cfRule>
    <cfRule type="expression" dxfId="2" priority="4839">
      <formula>$B2376="Confirmado"</formula>
    </cfRule>
    <cfRule type="expression" dxfId="2296" priority="4840">
      <formula>$B2376="Solicitado"</formula>
    </cfRule>
    <cfRule type="expression" dxfId="2295" priority="4841">
      <formula>$B2376="Arribado"</formula>
    </cfRule>
    <cfRule type="expression" dxfId="2302" priority="4842">
      <formula>$B2376="Liberado"</formula>
    </cfRule>
    <cfRule type="expression" dxfId="2301" priority="4843">
      <formula>$B2376="Descargado"</formula>
    </cfRule>
    <cfRule type="expression" dxfId="2300" priority="4844">
      <formula>$B2376="Frontera"</formula>
    </cfRule>
    <cfRule type="expression" dxfId="2299" priority="4845">
      <formula>$B2376="Cargado"</formula>
    </cfRule>
    <cfRule type="expression" dxfId="2298" priority="4846">
      <formula>$B2376="Cancelado"</formula>
    </cfRule>
    <cfRule type="expression" dxfId="2" priority="4847">
      <formula>$B2376="Confirmado"</formula>
    </cfRule>
    <cfRule type="expression" dxfId="2296" priority="4848">
      <formula>$B2376="Solicitado"</formula>
    </cfRule>
    <cfRule type="expression" dxfId="2295" priority="4849">
      <formula>$B2376="Arribado"</formula>
    </cfRule>
    <cfRule type="expression" dxfId="2302" priority="4826">
      <formula>$B2376="Liberado"</formula>
    </cfRule>
    <cfRule type="expression" dxfId="2302" priority="4818">
      <formula>$B2376="Liberado"</formula>
    </cfRule>
    <cfRule type="expression" dxfId="2301" priority="4819">
      <formula>$B2376="Descargado"</formula>
    </cfRule>
    <cfRule type="expression" dxfId="2300" priority="4820">
      <formula>$B2376="Frontera"</formula>
    </cfRule>
    <cfRule type="expression" dxfId="2299" priority="4821">
      <formula>$B2376="Cargado"</formula>
    </cfRule>
    <cfRule type="expression" dxfId="2298" priority="4822">
      <formula>$B2376="Cancelado"</formula>
    </cfRule>
    <cfRule type="expression" dxfId="2" priority="4823">
      <formula>$B2376="Confirmado"</formula>
    </cfRule>
    <cfRule type="expression" dxfId="2296" priority="4824">
      <formula>$B2376="Solicitado"</formula>
    </cfRule>
    <cfRule type="expression" dxfId="2295" priority="4825">
      <formula>$B2376="Arribado"</formula>
    </cfRule>
    <cfRule type="expression" dxfId="2301" priority="4827">
      <formula>$B2376="Descargado"</formula>
    </cfRule>
    <cfRule type="expression" dxfId="2300" priority="4828">
      <formula>$B2376="Frontera"</formula>
    </cfRule>
    <cfRule type="expression" dxfId="2299" priority="4829">
      <formula>$B2376="Cargado"</formula>
    </cfRule>
    <cfRule type="expression" dxfId="2298" priority="4830">
      <formula>$B2376="Cancelado"</formula>
    </cfRule>
    <cfRule type="expression" dxfId="2" priority="4831">
      <formula>$B2376="Confirmado"</formula>
    </cfRule>
  </conditionalFormatting>
  <conditionalFormatting sqref="L2377:L2385">
    <cfRule type="expression" dxfId="2" priority="4559">
      <formula>$B2377="Confirmado"</formula>
    </cfRule>
    <cfRule type="expression" dxfId="2" priority="4567">
      <formula>$B2377="Confirmado"</formula>
    </cfRule>
    <cfRule type="expression" dxfId="2298" priority="4574">
      <formula>$B2377="Cancelado"</formula>
    </cfRule>
    <cfRule type="expression" dxfId="2" priority="4575">
      <formula>$B2377="Confirmado"</formula>
    </cfRule>
    <cfRule type="expression" dxfId="2296" priority="4576">
      <formula>$B2377="Solicitado"</formula>
    </cfRule>
    <cfRule type="expression" dxfId="2301" priority="4571">
      <formula>$B2377="Descargado"</formula>
    </cfRule>
    <cfRule type="expression" dxfId="2295" priority="4577">
      <formula>$B2377="Arribado"</formula>
    </cfRule>
    <cfRule type="expression" dxfId="2302" priority="4554">
      <formula>$B2377="Liberado"</formula>
    </cfRule>
    <cfRule type="expression" dxfId="2301" priority="4555">
      <formula>$B2377="Descargado"</formula>
    </cfRule>
    <cfRule type="expression" dxfId="2300" priority="4556">
      <formula>$B2377="Frontera"</formula>
    </cfRule>
    <cfRule type="expression" dxfId="2299" priority="4557">
      <formula>$B2377="Cargado"</formula>
    </cfRule>
    <cfRule type="expression" dxfId="2298" priority="4558">
      <formula>$B2377="Cancelado"</formula>
    </cfRule>
    <cfRule type="expression" dxfId="2301" priority="4547">
      <formula>$B2377="Descargado"</formula>
    </cfRule>
    <cfRule type="expression" dxfId="2296" priority="4560">
      <formula>$B2377="Solicitado"</formula>
    </cfRule>
    <cfRule type="expression" dxfId="2295" priority="4561">
      <formula>$B2377="Arribado"</formula>
    </cfRule>
    <cfRule type="expression" dxfId="2302" priority="4562">
      <formula>$B2377="Liberado"</formula>
    </cfRule>
    <cfRule type="expression" dxfId="2301" priority="4563">
      <formula>$B2377="Descargado"</formula>
    </cfRule>
    <cfRule type="expression" dxfId="2296" priority="4568">
      <formula>$B2377="Solicitado"</formula>
    </cfRule>
    <cfRule type="expression" dxfId="2300" priority="4564">
      <formula>$B2377="Frontera"</formula>
    </cfRule>
    <cfRule type="expression" dxfId="2295" priority="4569">
      <formula>$B2377="Arribado"</formula>
    </cfRule>
    <cfRule type="expression" dxfId="2" priority="4551">
      <formula>$B2377="Confirmado"</formula>
    </cfRule>
    <cfRule type="expression" dxfId="2298" priority="4550">
      <formula>$B2377="Cancelado"</formula>
    </cfRule>
    <cfRule type="expression" dxfId="2299" priority="4549">
      <formula>$B2377="Cargado"</formula>
    </cfRule>
    <cfRule type="expression" dxfId="2300" priority="4548">
      <formula>$B2377="Frontera"</formula>
    </cfRule>
    <cfRule type="expression" dxfId="2302" priority="4570">
      <formula>$B2377="Liberado"</formula>
    </cfRule>
    <cfRule type="expression" dxfId="2302" priority="4546">
      <formula>$B2377="Liberado"</formula>
    </cfRule>
    <cfRule type="expression" dxfId="2295" priority="4553">
      <formula>$B2377="Arribado"</formula>
    </cfRule>
    <cfRule type="expression" dxfId="2299" priority="4565">
      <formula>$B2377="Cargado"</formula>
    </cfRule>
    <cfRule type="expression" dxfId="2298" priority="4566">
      <formula>$B2377="Cancelado"</formula>
    </cfRule>
    <cfRule type="expression" dxfId="2296" priority="4552">
      <formula>$B2377="Solicitado"</formula>
    </cfRule>
    <cfRule type="expression" dxfId="2300" priority="4572">
      <formula>$B2377="Frontera"</formula>
    </cfRule>
    <cfRule type="expression" dxfId="2299" priority="4573">
      <formula>$B2377="Cargado"</formula>
    </cfRule>
  </conditionalFormatting>
  <conditionalFormatting sqref="L2386:L2387">
    <cfRule type="expression" dxfId="2301" priority="3475">
      <formula>$B2386="Descargado"</formula>
    </cfRule>
    <cfRule type="expression" dxfId="2" priority="3487">
      <formula>$B2386="Confirmado"</formula>
    </cfRule>
    <cfRule type="expression" dxfId="2296" priority="3488">
      <formula>$B2386="Solicitado"</formula>
    </cfRule>
    <cfRule type="expression" dxfId="2295" priority="3489">
      <formula>$B2386="Arribado"</formula>
    </cfRule>
    <cfRule type="expression" dxfId="2" priority="3471">
      <formula>$B2386="Confirmado"</formula>
    </cfRule>
    <cfRule type="expression" dxfId="2296" priority="3472">
      <formula>$B2386="Solicitado"</formula>
    </cfRule>
    <cfRule type="expression" dxfId="2" priority="3479">
      <formula>$B2386="Confirmado"</formula>
    </cfRule>
    <cfRule type="expression" dxfId="2296" priority="3480">
      <formula>$B2386="Solicitado"</formula>
    </cfRule>
    <cfRule type="expression" dxfId="2298" priority="3486">
      <formula>$B2386="Cancelado"</formula>
    </cfRule>
    <cfRule type="expression" dxfId="2302" priority="3474">
      <formula>$B2386="Liberado"</formula>
    </cfRule>
    <cfRule type="expression" dxfId="2295" priority="3481">
      <formula>$B2386="Arribado"</formula>
    </cfRule>
    <cfRule type="expression" dxfId="2295" priority="3473">
      <formula>$B2386="Arribado"</formula>
    </cfRule>
    <cfRule type="expression" dxfId="2299" priority="3485">
      <formula>$B2386="Cargado"</formula>
    </cfRule>
    <cfRule type="expression" dxfId="2302" priority="3458">
      <formula>$B2386="Liberado"</formula>
    </cfRule>
    <cfRule type="expression" dxfId="2300" priority="3476">
      <formula>$B2386="Frontera"</formula>
    </cfRule>
    <cfRule type="expression" dxfId="2299" priority="3477">
      <formula>$B2386="Cargado"</formula>
    </cfRule>
    <cfRule type="expression" dxfId="2300" priority="3484">
      <formula>$B2386="Frontera"</formula>
    </cfRule>
    <cfRule type="expression" dxfId="2301" priority="3459">
      <formula>$B2386="Descargado"</formula>
    </cfRule>
    <cfRule type="expression" dxfId="2298" priority="3478">
      <formula>$B2386="Cancelado"</formula>
    </cfRule>
    <cfRule type="expression" dxfId="2300" priority="3460">
      <formula>$B2386="Frontera"</formula>
    </cfRule>
    <cfRule type="expression" dxfId="2302" priority="3482">
      <formula>$B2386="Liberado"</formula>
    </cfRule>
    <cfRule type="expression" dxfId="2301" priority="3483">
      <formula>$B2386="Descargado"</formula>
    </cfRule>
    <cfRule type="expression" dxfId="2299" priority="3461">
      <formula>$B2386="Cargado"</formula>
    </cfRule>
    <cfRule type="expression" dxfId="2298" priority="3462">
      <formula>$B2386="Cancelado"</formula>
    </cfRule>
    <cfRule type="expression" dxfId="2" priority="3463">
      <formula>$B2386="Confirmado"</formula>
    </cfRule>
    <cfRule type="expression" dxfId="2296" priority="3464">
      <formula>$B2386="Solicitado"</formula>
    </cfRule>
    <cfRule type="expression" dxfId="2295" priority="3465">
      <formula>$B2386="Arribado"</formula>
    </cfRule>
    <cfRule type="expression" dxfId="2302" priority="3466">
      <formula>$B2386="Liberado"</formula>
    </cfRule>
    <cfRule type="expression" dxfId="2301" priority="3467">
      <formula>$B2386="Descargado"</formula>
    </cfRule>
    <cfRule type="expression" dxfId="2300" priority="3468">
      <formula>$B2386="Frontera"</formula>
    </cfRule>
    <cfRule type="expression" dxfId="2299" priority="3469">
      <formula>$B2386="Cargado"</formula>
    </cfRule>
    <cfRule type="expression" dxfId="2298" priority="3470">
      <formula>$B2386="Cancelado"</formula>
    </cfRule>
  </conditionalFormatting>
  <conditionalFormatting sqref="L2388">
    <cfRule type="expression" dxfId="2300" priority="3892">
      <formula>$B2388="Frontera"</formula>
    </cfRule>
    <cfRule type="expression" dxfId="2298" priority="3878">
      <formula>$B2388="Cancelado"</formula>
    </cfRule>
    <cfRule type="expression" dxfId="2301" priority="3891">
      <formula>$B2388="Descargado"</formula>
    </cfRule>
    <cfRule type="expression" dxfId="2302" priority="3890">
      <formula>$B2388="Liberado"</formula>
    </cfRule>
    <cfRule type="expression" dxfId="2" priority="3879">
      <formula>$B2388="Confirmado"</formula>
    </cfRule>
    <cfRule type="expression" dxfId="2295" priority="3905">
      <formula>$B2388="Arribado"</formula>
    </cfRule>
    <cfRule type="expression" dxfId="2296" priority="3904">
      <formula>$B2388="Solicitado"</formula>
    </cfRule>
    <cfRule type="expression" dxfId="2296" priority="3880">
      <formula>$B2388="Solicitado"</formula>
    </cfRule>
    <cfRule type="expression" dxfId="2295" priority="3897">
      <formula>$B2388="Arribado"</formula>
    </cfRule>
    <cfRule type="expression" dxfId="2" priority="3903">
      <formula>$B2388="Confirmado"</formula>
    </cfRule>
    <cfRule type="expression" dxfId="2301" priority="3899">
      <formula>$B2388="Descargado"</formula>
    </cfRule>
    <cfRule type="expression" dxfId="2300" priority="3900">
      <formula>$B2388="Frontera"</formula>
    </cfRule>
    <cfRule type="expression" dxfId="2302" priority="3882">
      <formula>$B2388="Liberado"</formula>
    </cfRule>
    <cfRule type="expression" dxfId="2301" priority="3883">
      <formula>$B2388="Descargado"</formula>
    </cfRule>
    <cfRule type="expression" dxfId="2300" priority="3884">
      <formula>$B2388="Frontera"</formula>
    </cfRule>
    <cfRule type="expression" dxfId="2" priority="3887">
      <formula>$B2388="Confirmado"</formula>
    </cfRule>
    <cfRule type="expression" dxfId="2296" priority="3888">
      <formula>$B2388="Solicitado"</formula>
    </cfRule>
    <cfRule type="expression" dxfId="2299" priority="3885">
      <formula>$B2388="Cargado"</formula>
    </cfRule>
    <cfRule type="expression" dxfId="2299" priority="3901">
      <formula>$B2388="Cargado"</formula>
    </cfRule>
    <cfRule type="expression" dxfId="2296" priority="3896">
      <formula>$B2388="Solicitado"</formula>
    </cfRule>
    <cfRule type="expression" dxfId="2295" priority="3889">
      <formula>$B2388="Arribado"</formula>
    </cfRule>
    <cfRule type="expression" dxfId="2298" priority="3902">
      <formula>$B2388="Cancelado"</formula>
    </cfRule>
    <cfRule type="expression" dxfId="2302" priority="3874">
      <formula>$B2388="Liberado"</formula>
    </cfRule>
    <cfRule type="expression" dxfId="2301" priority="3875">
      <formula>$B2388="Descargado"</formula>
    </cfRule>
    <cfRule type="expression" dxfId="2300" priority="3876">
      <formula>$B2388="Frontera"</formula>
    </cfRule>
    <cfRule type="expression" dxfId="2" priority="3895">
      <formula>$B2388="Confirmado"</formula>
    </cfRule>
    <cfRule type="expression" dxfId="2298" priority="3894">
      <formula>$B2388="Cancelado"</formula>
    </cfRule>
    <cfRule type="expression" dxfId="2299" priority="3893">
      <formula>$B2388="Cargado"</formula>
    </cfRule>
    <cfRule type="expression" dxfId="2295" priority="3881">
      <formula>$B2388="Arribado"</formula>
    </cfRule>
    <cfRule type="expression" dxfId="2298" priority="3886">
      <formula>$B2388="Cancelado"</formula>
    </cfRule>
    <cfRule type="expression" dxfId="2302" priority="3898">
      <formula>$B2388="Liberado"</formula>
    </cfRule>
    <cfRule type="expression" dxfId="2299" priority="3877">
      <formula>$B2388="Cargado"</formula>
    </cfRule>
  </conditionalFormatting>
  <conditionalFormatting sqref="L2389">
    <cfRule type="expression" dxfId="2295" priority="3609">
      <formula>$B2389="Arribado"</formula>
    </cfRule>
    <cfRule type="expression" dxfId="2302" priority="3610">
      <formula>$B2389="Liberado"</formula>
    </cfRule>
    <cfRule type="expression" dxfId="2301" priority="3611">
      <formula>$B2389="Descargado"</formula>
    </cfRule>
    <cfRule type="expression" dxfId="2300" priority="3612">
      <formula>$B2389="Frontera"</formula>
    </cfRule>
    <cfRule type="expression" dxfId="2299" priority="3613">
      <formula>$B2389="Cargado"</formula>
    </cfRule>
    <cfRule type="expression" dxfId="2298" priority="3614">
      <formula>$B2389="Cancelado"</formula>
    </cfRule>
    <cfRule type="expression" dxfId="2" priority="3615">
      <formula>$B2389="Confirmado"</formula>
    </cfRule>
    <cfRule type="expression" dxfId="2301" priority="3619">
      <formula>$B2389="Descargado"</formula>
    </cfRule>
    <cfRule type="expression" dxfId="2301" priority="3603">
      <formula>$B2389="Descargado"</formula>
    </cfRule>
    <cfRule type="expression" dxfId="2302" priority="3602">
      <formula>$B2389="Liberado"</formula>
    </cfRule>
    <cfRule type="expression" dxfId="2296" priority="3616">
      <formula>$B2389="Solicitado"</formula>
    </cfRule>
    <cfRule type="expression" dxfId="2295" priority="3617">
      <formula>$B2389="Arribado"</formula>
    </cfRule>
    <cfRule type="expression" dxfId="2302" priority="3618">
      <formula>$B2389="Liberado"</formula>
    </cfRule>
    <cfRule type="expression" dxfId="2300" priority="3620">
      <formula>$B2389="Frontera"</formula>
    </cfRule>
    <cfRule type="expression" dxfId="2299" priority="3621">
      <formula>$B2389="Cargado"</formula>
    </cfRule>
    <cfRule type="expression" dxfId="2298" priority="3622">
      <formula>$B2389="Cancelado"</formula>
    </cfRule>
    <cfRule type="expression" dxfId="2" priority="3623">
      <formula>$B2389="Confirmado"</formula>
    </cfRule>
    <cfRule type="expression" dxfId="2296" priority="3624">
      <formula>$B2389="Solicitado"</formula>
    </cfRule>
    <cfRule type="expression" dxfId="2295" priority="3625">
      <formula>$B2389="Arribado"</formula>
    </cfRule>
    <cfRule type="expression" dxfId="2302" priority="3626">
      <formula>$B2389="Liberado"</formula>
    </cfRule>
    <cfRule type="expression" dxfId="2301" priority="3627">
      <formula>$B2389="Descargado"</formula>
    </cfRule>
    <cfRule type="expression" dxfId="2300" priority="3628">
      <formula>$B2389="Frontera"</formula>
    </cfRule>
    <cfRule type="expression" dxfId="2299" priority="3629">
      <formula>$B2389="Cargado"</formula>
    </cfRule>
    <cfRule type="expression" dxfId="2296" priority="3608">
      <formula>$B2389="Solicitado"</formula>
    </cfRule>
    <cfRule type="expression" dxfId="2298" priority="3630">
      <formula>$B2389="Cancelado"</formula>
    </cfRule>
    <cfRule type="expression" dxfId="2" priority="3631">
      <formula>$B2389="Confirmado"</formula>
    </cfRule>
    <cfRule type="expression" dxfId="2296" priority="3632">
      <formula>$B2389="Solicitado"</formula>
    </cfRule>
    <cfRule type="expression" dxfId="2295" priority="3633">
      <formula>$B2389="Arribado"</formula>
    </cfRule>
    <cfRule type="expression" dxfId="2" priority="3607">
      <formula>$B2389="Confirmado"</formula>
    </cfRule>
    <cfRule type="expression" dxfId="2298" priority="3606">
      <formula>$B2389="Cancelado"</formula>
    </cfRule>
    <cfRule type="expression" dxfId="2299" priority="3605">
      <formula>$B2389="Cargado"</formula>
    </cfRule>
    <cfRule type="expression" dxfId="2300" priority="3604">
      <formula>$B2389="Frontera"</formula>
    </cfRule>
  </conditionalFormatting>
  <conditionalFormatting sqref="L2390">
    <cfRule type="expression" dxfId="2295" priority="2696">
      <formula>$B2390="Arribado"</formula>
    </cfRule>
    <cfRule type="expression" dxfId="2302" priority="2697">
      <formula>$B2390="Liberado"</formula>
    </cfRule>
    <cfRule type="expression" dxfId="2301" priority="2698">
      <formula>$B2390="Descargado"</formula>
    </cfRule>
    <cfRule type="expression" dxfId="2300" priority="2699">
      <formula>$B2390="Frontera"</formula>
    </cfRule>
    <cfRule type="expression" dxfId="2299" priority="2700">
      <formula>$B2390="Cargado"</formula>
    </cfRule>
    <cfRule type="expression" dxfId="2298" priority="2701">
      <formula>$B2390="Cancelado"</formula>
    </cfRule>
    <cfRule type="expression" dxfId="2" priority="2702">
      <formula>$B2390="Confirmado"</formula>
    </cfRule>
    <cfRule type="expression" dxfId="2296" priority="2703">
      <formula>$B2390="Solicitado"</formula>
    </cfRule>
    <cfRule type="expression" dxfId="2295" priority="2704">
      <formula>$B2390="Arribado"</formula>
    </cfRule>
    <cfRule type="expression" dxfId="2302" priority="2705">
      <formula>$B2390="Liberado"</formula>
    </cfRule>
    <cfRule type="expression" dxfId="2299" priority="2716">
      <formula>$B2390="Cargado"</formula>
    </cfRule>
    <cfRule type="expression" dxfId="2301" priority="2706">
      <formula>$B2390="Descargado"</formula>
    </cfRule>
    <cfRule type="expression" dxfId="2300" priority="2707">
      <formula>$B2390="Frontera"</formula>
    </cfRule>
    <cfRule type="expression" dxfId="2298" priority="2717">
      <formula>$B2390="Cancelado"</formula>
    </cfRule>
    <cfRule type="expression" dxfId="2" priority="2718">
      <formula>$B2390="Confirmado"</formula>
    </cfRule>
    <cfRule type="expression" dxfId="2295" priority="2720">
      <formula>$B2390="Arribado"</formula>
    </cfRule>
    <cfRule type="expression" dxfId="2296" priority="2719">
      <formula>$B2390="Solicitado"</formula>
    </cfRule>
    <cfRule type="expression" dxfId="2299" priority="2708">
      <formula>$B2390="Cargado"</formula>
    </cfRule>
    <cfRule type="expression" dxfId="2298" priority="2709">
      <formula>$B2390="Cancelado"</formula>
    </cfRule>
    <cfRule type="expression" dxfId="2" priority="2710">
      <formula>$B2390="Confirmado"</formula>
    </cfRule>
    <cfRule type="expression" dxfId="2296" priority="2711">
      <formula>$B2390="Solicitado"</formula>
    </cfRule>
    <cfRule type="expression" dxfId="2295" priority="2712">
      <formula>$B2390="Arribado"</formula>
    </cfRule>
    <cfRule type="expression" dxfId="2302" priority="2713">
      <formula>$B2390="Liberado"</formula>
    </cfRule>
    <cfRule type="expression" dxfId="2301" priority="2714">
      <formula>$B2390="Descargado"</formula>
    </cfRule>
    <cfRule type="expression" dxfId="2300" priority="2715">
      <formula>$B2390="Frontera"</formula>
    </cfRule>
    <cfRule type="expression" dxfId="2302" priority="2689">
      <formula>$B2390="Liberado"</formula>
    </cfRule>
    <cfRule type="expression" dxfId="2301" priority="2690">
      <formula>$B2390="Descargado"</formula>
    </cfRule>
    <cfRule type="expression" dxfId="2300" priority="2691">
      <formula>$B2390="Frontera"</formula>
    </cfRule>
    <cfRule type="expression" dxfId="2299" priority="2692">
      <formula>$B2390="Cargado"</formula>
    </cfRule>
    <cfRule type="expression" dxfId="2298" priority="2693">
      <formula>$B2390="Cancelado"</formula>
    </cfRule>
    <cfRule type="expression" dxfId="2" priority="2694">
      <formula>$B2390="Confirmado"</formula>
    </cfRule>
    <cfRule type="expression" dxfId="2296" priority="2695">
      <formula>$B2390="Solicitado"</formula>
    </cfRule>
  </conditionalFormatting>
  <conditionalFormatting sqref="L2391">
    <cfRule type="expression" dxfId="2295" priority="4297">
      <formula>$B2391="Arribado"</formula>
    </cfRule>
    <cfRule type="expression" dxfId="2301" priority="4283">
      <formula>$B2391="Descargado"</formula>
    </cfRule>
    <cfRule type="expression" dxfId="2300" priority="4284">
      <formula>$B2391="Frontera"</formula>
    </cfRule>
    <cfRule type="expression" dxfId="2299" priority="4285">
      <formula>$B2391="Cargado"</formula>
    </cfRule>
    <cfRule type="expression" dxfId="2298" priority="4286">
      <formula>$B2391="Cancelado"</formula>
    </cfRule>
    <cfRule type="expression" dxfId="2" priority="4287">
      <formula>$B2391="Confirmado"</formula>
    </cfRule>
    <cfRule type="expression" dxfId="2296" priority="4288">
      <formula>$B2391="Solicitado"</formula>
    </cfRule>
    <cfRule type="expression" dxfId="2295" priority="4289">
      <formula>$B2391="Arribado"</formula>
    </cfRule>
    <cfRule type="expression" dxfId="2302" priority="4290">
      <formula>$B2391="Liberado"</formula>
    </cfRule>
    <cfRule type="expression" dxfId="2301" priority="4291">
      <formula>$B2391="Descargado"</formula>
    </cfRule>
    <cfRule type="expression" dxfId="2300" priority="4292">
      <formula>$B2391="Frontera"</formula>
    </cfRule>
    <cfRule type="expression" dxfId="2299" priority="4293">
      <formula>$B2391="Cargado"</formula>
    </cfRule>
    <cfRule type="expression" dxfId="2298" priority="4294">
      <formula>$B2391="Cancelado"</formula>
    </cfRule>
    <cfRule type="expression" dxfId="2" priority="4295">
      <formula>$B2391="Confirmado"</formula>
    </cfRule>
    <cfRule type="expression" dxfId="2296" priority="4296">
      <formula>$B2391="Solicitado"</formula>
    </cfRule>
    <cfRule type="expression" dxfId="2302" priority="4298">
      <formula>$B2391="Liberado"</formula>
    </cfRule>
    <cfRule type="expression" dxfId="2302" priority="4282">
      <formula>$B2391="Liberado"</formula>
    </cfRule>
    <cfRule type="expression" dxfId="2301" priority="4299">
      <formula>$B2391="Descargado"</formula>
    </cfRule>
    <cfRule type="expression" dxfId="2300" priority="4300">
      <formula>$B2391="Frontera"</formula>
    </cfRule>
    <cfRule type="expression" dxfId="2299" priority="4301">
      <formula>$B2391="Cargado"</formula>
    </cfRule>
    <cfRule type="expression" dxfId="2298" priority="4302">
      <formula>$B2391="Cancelado"</formula>
    </cfRule>
    <cfRule type="expression" dxfId="2" priority="4303">
      <formula>$B2391="Confirmado"</formula>
    </cfRule>
    <cfRule type="expression" dxfId="2296" priority="4304">
      <formula>$B2391="Solicitado"</formula>
    </cfRule>
    <cfRule type="expression" dxfId="2295" priority="4305">
      <formula>$B2391="Arribado"</formula>
    </cfRule>
    <cfRule type="expression" dxfId="2295" priority="4281">
      <formula>$B2391="Arribado"</formula>
    </cfRule>
    <cfRule type="expression" dxfId="2302" priority="4274">
      <formula>$B2391="Liberado"</formula>
    </cfRule>
    <cfRule type="expression" dxfId="2301" priority="4275">
      <formula>$B2391="Descargado"</formula>
    </cfRule>
    <cfRule type="expression" dxfId="2300" priority="4276">
      <formula>$B2391="Frontera"</formula>
    </cfRule>
    <cfRule type="expression" dxfId="2299" priority="4277">
      <formula>$B2391="Cargado"</formula>
    </cfRule>
    <cfRule type="expression" dxfId="2298" priority="4278">
      <formula>$B2391="Cancelado"</formula>
    </cfRule>
    <cfRule type="expression" dxfId="2" priority="4279">
      <formula>$B2391="Confirmado"</formula>
    </cfRule>
    <cfRule type="expression" dxfId="2296" priority="4280">
      <formula>$B2391="Solicitado"</formula>
    </cfRule>
  </conditionalFormatting>
  <conditionalFormatting sqref="L2392">
    <cfRule type="expression" dxfId="2295" priority="1936">
      <formula>$B2392="Arribado"</formula>
    </cfRule>
    <cfRule type="expression" dxfId="2296" priority="1935">
      <formula>$B2392="Solicitado"</formula>
    </cfRule>
    <cfRule type="expression" dxfId="2" priority="1934">
      <formula>$B2392="Confirmado"</formula>
    </cfRule>
    <cfRule type="expression" dxfId="2301" priority="1906">
      <formula>$B2392="Descargado"</formula>
    </cfRule>
    <cfRule type="expression" dxfId="2300" priority="1907">
      <formula>$B2392="Frontera"</formula>
    </cfRule>
    <cfRule type="expression" dxfId="2299" priority="1908">
      <formula>$B2392="Cargado"</formula>
    </cfRule>
    <cfRule type="expression" dxfId="2302" priority="1905">
      <formula>$B2392="Liberado"</formula>
    </cfRule>
    <cfRule type="expression" dxfId="2298" priority="1909">
      <formula>$B2392="Cancelado"</formula>
    </cfRule>
    <cfRule type="expression" dxfId="2" priority="1910">
      <formula>$B2392="Confirmado"</formula>
    </cfRule>
    <cfRule type="expression" dxfId="2296" priority="1911">
      <formula>$B2392="Solicitado"</formula>
    </cfRule>
    <cfRule type="expression" dxfId="2295" priority="1912">
      <formula>$B2392="Arribado"</formula>
    </cfRule>
    <cfRule type="expression" dxfId="2302" priority="1913">
      <formula>$B2392="Liberado"</formula>
    </cfRule>
    <cfRule type="expression" dxfId="2301" priority="1914">
      <formula>$B2392="Descargado"</formula>
    </cfRule>
    <cfRule type="expression" dxfId="2300" priority="1915">
      <formula>$B2392="Frontera"</formula>
    </cfRule>
    <cfRule type="expression" dxfId="2299" priority="1916">
      <formula>$B2392="Cargado"</formula>
    </cfRule>
    <cfRule type="expression" dxfId="2298" priority="1917">
      <formula>$B2392="Cancelado"</formula>
    </cfRule>
    <cfRule type="expression" dxfId="2299" priority="1924">
      <formula>$B2392="Cargado"</formula>
    </cfRule>
    <cfRule type="expression" dxfId="2298" priority="1925">
      <formula>$B2392="Cancelado"</formula>
    </cfRule>
    <cfRule type="expression" dxfId="2" priority="1926">
      <formula>$B2392="Confirmado"</formula>
    </cfRule>
    <cfRule type="expression" dxfId="2300" priority="1923">
      <formula>$B2392="Frontera"</formula>
    </cfRule>
    <cfRule type="expression" dxfId="2301" priority="1922">
      <formula>$B2392="Descargado"</formula>
    </cfRule>
    <cfRule type="expression" dxfId="2302" priority="1921">
      <formula>$B2392="Liberado"</formula>
    </cfRule>
    <cfRule type="expression" dxfId="2295" priority="1920">
      <formula>$B2392="Arribado"</formula>
    </cfRule>
    <cfRule type="expression" dxfId="2296" priority="1919">
      <formula>$B2392="Solicitado"</formula>
    </cfRule>
    <cfRule type="expression" dxfId="2" priority="1918">
      <formula>$B2392="Confirmado"</formula>
    </cfRule>
    <cfRule type="expression" dxfId="2296" priority="1927">
      <formula>$B2392="Solicitado"</formula>
    </cfRule>
    <cfRule type="expression" dxfId="2295" priority="1928">
      <formula>$B2392="Arribado"</formula>
    </cfRule>
    <cfRule type="expression" dxfId="2302" priority="1929">
      <formula>$B2392="Liberado"</formula>
    </cfRule>
    <cfRule type="expression" dxfId="2301" priority="1930">
      <formula>$B2392="Descargado"</formula>
    </cfRule>
    <cfRule type="expression" dxfId="2300" priority="1931">
      <formula>$B2392="Frontera"</formula>
    </cfRule>
    <cfRule type="expression" dxfId="2299" priority="1932">
      <formula>$B2392="Cargado"</formula>
    </cfRule>
    <cfRule type="expression" dxfId="2298" priority="1933">
      <formula>$B2392="Cancelado"</formula>
    </cfRule>
  </conditionalFormatting>
  <conditionalFormatting sqref="L2393">
    <cfRule type="expression" dxfId="2302" priority="1609">
      <formula>$B2393="Liberado"</formula>
    </cfRule>
    <cfRule type="expression" dxfId="2302" priority="1617">
      <formula>$B2393="Liberado"</formula>
    </cfRule>
    <cfRule type="expression" dxfId="2301" priority="1618">
      <formula>$B2393="Descargado"</formula>
    </cfRule>
    <cfRule type="expression" dxfId="2300" priority="1619">
      <formula>$B2393="Frontera"</formula>
    </cfRule>
    <cfRule type="expression" dxfId="2299" priority="1620">
      <formula>$B2393="Cargado"</formula>
    </cfRule>
    <cfRule type="expression" dxfId="2298" priority="1621">
      <formula>$B2393="Cancelado"</formula>
    </cfRule>
    <cfRule type="expression" dxfId="2" priority="1622">
      <formula>$B2393="Confirmado"</formula>
    </cfRule>
    <cfRule type="expression" dxfId="2296" priority="1623">
      <formula>$B2393="Solicitado"</formula>
    </cfRule>
    <cfRule type="expression" dxfId="2295" priority="1616">
      <formula>$B2393="Arribado"</formula>
    </cfRule>
    <cfRule type="expression" dxfId="2295" priority="1632">
      <formula>$B2393="Arribado"</formula>
    </cfRule>
    <cfRule type="expression" dxfId="2296" priority="1631">
      <formula>$B2393="Solicitado"</formula>
    </cfRule>
    <cfRule type="expression" dxfId="2" priority="1630">
      <formula>$B2393="Confirmado"</formula>
    </cfRule>
    <cfRule type="expression" dxfId="2298" priority="1629">
      <formula>$B2393="Cancelado"</formula>
    </cfRule>
    <cfRule type="expression" dxfId="2299" priority="1628">
      <formula>$B2393="Cargado"</formula>
    </cfRule>
    <cfRule type="expression" dxfId="2301" priority="1626">
      <formula>$B2393="Descargado"</formula>
    </cfRule>
    <cfRule type="expression" dxfId="2300" priority="1627">
      <formula>$B2393="Frontera"</formula>
    </cfRule>
    <cfRule type="expression" dxfId="2302" priority="1625">
      <formula>$B2393="Liberado"</formula>
    </cfRule>
    <cfRule type="expression" dxfId="2298" priority="1613">
      <formula>$B2393="Cancelado"</formula>
    </cfRule>
    <cfRule type="expression" dxfId="2301" priority="1602">
      <formula>$B2393="Descargado"</formula>
    </cfRule>
    <cfRule type="expression" dxfId="2300" priority="1603">
      <formula>$B2393="Frontera"</formula>
    </cfRule>
    <cfRule type="expression" dxfId="2299" priority="1604">
      <formula>$B2393="Cargado"</formula>
    </cfRule>
    <cfRule type="expression" dxfId="2298" priority="1605">
      <formula>$B2393="Cancelado"</formula>
    </cfRule>
    <cfRule type="expression" dxfId="2302" priority="1601">
      <formula>$B2393="Liberado"</formula>
    </cfRule>
    <cfRule type="expression" dxfId="2" priority="1606">
      <formula>$B2393="Confirmado"</formula>
    </cfRule>
    <cfRule type="expression" dxfId="2296" priority="1607">
      <formula>$B2393="Solicitado"</formula>
    </cfRule>
    <cfRule type="expression" dxfId="2295" priority="1624">
      <formula>$B2393="Arribado"</formula>
    </cfRule>
    <cfRule type="expression" dxfId="2301" priority="1610">
      <formula>$B2393="Descargado"</formula>
    </cfRule>
    <cfRule type="expression" dxfId="2300" priority="1611">
      <formula>$B2393="Frontera"</formula>
    </cfRule>
    <cfRule type="expression" dxfId="2299" priority="1612">
      <formula>$B2393="Cargado"</formula>
    </cfRule>
    <cfRule type="expression" dxfId="2" priority="1614">
      <formula>$B2393="Confirmado"</formula>
    </cfRule>
    <cfRule type="expression" dxfId="2296" priority="1615">
      <formula>$B2393="Solicitado"</formula>
    </cfRule>
    <cfRule type="expression" dxfId="2295" priority="1608">
      <formula>$B2393="Arribado"</formula>
    </cfRule>
  </conditionalFormatting>
  <conditionalFormatting sqref="L2394">
    <cfRule type="expression" dxfId="2295" priority="2544">
      <formula>$B2394="Arribado"</formula>
    </cfRule>
    <cfRule type="expression" dxfId="2296" priority="2543">
      <formula>$B2394="Solicitado"</formula>
    </cfRule>
    <cfRule type="expression" dxfId="2" priority="2542">
      <formula>$B2394="Confirmado"</formula>
    </cfRule>
    <cfRule type="expression" dxfId="2298" priority="2541">
      <formula>$B2394="Cancelado"</formula>
    </cfRule>
    <cfRule type="expression" dxfId="2299" priority="2540">
      <formula>$B2394="Cargado"</formula>
    </cfRule>
    <cfRule type="expression" dxfId="2300" priority="2539">
      <formula>$B2394="Frontera"</formula>
    </cfRule>
    <cfRule type="expression" dxfId="2301" priority="2538">
      <formula>$B2394="Descargado"</formula>
    </cfRule>
    <cfRule type="expression" dxfId="2302" priority="2537">
      <formula>$B2394="Liberado"</formula>
    </cfRule>
    <cfRule type="expression" dxfId="2295" priority="2536">
      <formula>$B2394="Arribado"</formula>
    </cfRule>
    <cfRule type="expression" dxfId="2296" priority="2535">
      <formula>$B2394="Solicitado"</formula>
    </cfRule>
    <cfRule type="expression" dxfId="2" priority="2534">
      <formula>$B2394="Confirmado"</formula>
    </cfRule>
    <cfRule type="expression" dxfId="2298" priority="2533">
      <formula>$B2394="Cancelado"</formula>
    </cfRule>
    <cfRule type="expression" dxfId="2299" priority="2532">
      <formula>$B2394="Cargado"</formula>
    </cfRule>
    <cfRule type="expression" dxfId="2300" priority="2531">
      <formula>$B2394="Frontera"</formula>
    </cfRule>
    <cfRule type="expression" dxfId="2301" priority="2530">
      <formula>$B2394="Descargado"</formula>
    </cfRule>
    <cfRule type="expression" dxfId="2302" priority="2529">
      <formula>$B2394="Liberado"</formula>
    </cfRule>
    <cfRule type="expression" dxfId="2295" priority="2528">
      <formula>$B2394="Arribado"</formula>
    </cfRule>
    <cfRule type="expression" dxfId="2296" priority="2527">
      <formula>$B2394="Solicitado"</formula>
    </cfRule>
    <cfRule type="expression" dxfId="2" priority="2526">
      <formula>$B2394="Confirmado"</formula>
    </cfRule>
    <cfRule type="expression" dxfId="2298" priority="2525">
      <formula>$B2394="Cancelado"</formula>
    </cfRule>
    <cfRule type="expression" dxfId="2299" priority="2524">
      <formula>$B2394="Cargado"</formula>
    </cfRule>
    <cfRule type="expression" dxfId="2302" priority="2513">
      <formula>$B2394="Liberado"</formula>
    </cfRule>
    <cfRule type="expression" dxfId="2301" priority="2514">
      <formula>$B2394="Descargado"</formula>
    </cfRule>
    <cfRule type="expression" dxfId="2300" priority="2515">
      <formula>$B2394="Frontera"</formula>
    </cfRule>
    <cfRule type="expression" dxfId="2299" priority="2516">
      <formula>$B2394="Cargado"</formula>
    </cfRule>
    <cfRule type="expression" dxfId="2298" priority="2517">
      <formula>$B2394="Cancelado"</formula>
    </cfRule>
    <cfRule type="expression" dxfId="2" priority="2518">
      <formula>$B2394="Confirmado"</formula>
    </cfRule>
    <cfRule type="expression" dxfId="2296" priority="2519">
      <formula>$B2394="Solicitado"</formula>
    </cfRule>
    <cfRule type="expression" dxfId="2295" priority="2520">
      <formula>$B2394="Arribado"</formula>
    </cfRule>
    <cfRule type="expression" dxfId="2302" priority="2521">
      <formula>$B2394="Liberado"</formula>
    </cfRule>
    <cfRule type="expression" dxfId="2301" priority="2522">
      <formula>$B2394="Descargado"</formula>
    </cfRule>
    <cfRule type="expression" dxfId="2300" priority="2523">
      <formula>$B2394="Frontera"</formula>
    </cfRule>
  </conditionalFormatting>
  <conditionalFormatting sqref="L2395:L2414">
    <cfRule type="expression" dxfId="2295" priority="2240">
      <formula>$B2395="Arribado"</formula>
    </cfRule>
    <cfRule type="expression" dxfId="2298" priority="2229">
      <formula>$B2395="Cancelado"</formula>
    </cfRule>
    <cfRule type="expression" dxfId="2296" priority="2239">
      <formula>$B2395="Solicitado"</formula>
    </cfRule>
    <cfRule type="expression" dxfId="2" priority="2238">
      <formula>$B2395="Confirmado"</formula>
    </cfRule>
    <cfRule type="expression" dxfId="2298" priority="2237">
      <formula>$B2395="Cancelado"</formula>
    </cfRule>
    <cfRule type="expression" dxfId="2299" priority="2236">
      <formula>$B2395="Cargado"</formula>
    </cfRule>
    <cfRule type="expression" dxfId="2300" priority="2235">
      <formula>$B2395="Frontera"</formula>
    </cfRule>
    <cfRule type="expression" dxfId="2301" priority="2234">
      <formula>$B2395="Descargado"</formula>
    </cfRule>
    <cfRule type="expression" dxfId="2" priority="2222">
      <formula>$B2395="Confirmado"</formula>
    </cfRule>
    <cfRule type="expression" dxfId="2" priority="2230">
      <formula>$B2395="Confirmado"</formula>
    </cfRule>
    <cfRule type="expression" dxfId="2295" priority="2232">
      <formula>$B2395="Arribado"</formula>
    </cfRule>
    <cfRule type="expression" dxfId="2302" priority="2233">
      <formula>$B2395="Liberado"</formula>
    </cfRule>
    <cfRule type="expression" dxfId="2300" priority="2211">
      <formula>$B2395="Frontera"</formula>
    </cfRule>
    <cfRule type="expression" dxfId="2296" priority="2231">
      <formula>$B2395="Solicitado"</formula>
    </cfRule>
    <cfRule type="expression" dxfId="2299" priority="2228">
      <formula>$B2395="Cargado"</formula>
    </cfRule>
    <cfRule type="expression" dxfId="2300" priority="2227">
      <formula>$B2395="Frontera"</formula>
    </cfRule>
    <cfRule type="expression" dxfId="2301" priority="2226">
      <formula>$B2395="Descargado"</formula>
    </cfRule>
    <cfRule type="expression" dxfId="2302" priority="2225">
      <formula>$B2395="Liberado"</formula>
    </cfRule>
    <cfRule type="expression" dxfId="2295" priority="2224">
      <formula>$B2395="Arribado"</formula>
    </cfRule>
    <cfRule type="expression" dxfId="2296" priority="2223">
      <formula>$B2395="Solicitado"</formula>
    </cfRule>
    <cfRule type="expression" dxfId="2298" priority="2221">
      <formula>$B2395="Cancelado"</formula>
    </cfRule>
    <cfRule type="expression" dxfId="2299" priority="2220">
      <formula>$B2395="Cargado"</formula>
    </cfRule>
    <cfRule type="expression" dxfId="2300" priority="2219">
      <formula>$B2395="Frontera"</formula>
    </cfRule>
    <cfRule type="expression" dxfId="2301" priority="2218">
      <formula>$B2395="Descargado"</formula>
    </cfRule>
    <cfRule type="expression" dxfId="2302" priority="2217">
      <formula>$B2395="Liberado"</formula>
    </cfRule>
    <cfRule type="expression" dxfId="2295" priority="2216">
      <formula>$B2395="Arribado"</formula>
    </cfRule>
    <cfRule type="expression" dxfId="2296" priority="2215">
      <formula>$B2395="Solicitado"</formula>
    </cfRule>
    <cfRule type="expression" dxfId="2" priority="2214">
      <formula>$B2395="Confirmado"</formula>
    </cfRule>
    <cfRule type="expression" dxfId="2298" priority="2213">
      <formula>$B2395="Cancelado"</formula>
    </cfRule>
    <cfRule type="expression" dxfId="2299" priority="2212">
      <formula>$B2395="Cargado"</formula>
    </cfRule>
    <cfRule type="expression" dxfId="2301" priority="2210">
      <formula>$B2395="Descargado"</formula>
    </cfRule>
    <cfRule type="expression" dxfId="2302" priority="2209">
      <formula>$B2395="Liberado"</formula>
    </cfRule>
  </conditionalFormatting>
  <conditionalFormatting sqref="L2415">
    <cfRule type="expression" dxfId="2301" priority="1322">
      <formula>$B2415="Descargado"</formula>
    </cfRule>
    <cfRule type="expression" dxfId="2299" priority="1316">
      <formula>$B2415="Cargado"</formula>
    </cfRule>
    <cfRule type="expression" dxfId="2300" priority="1315">
      <formula>$B2415="Frontera"</formula>
    </cfRule>
    <cfRule type="expression" dxfId="2301" priority="1306">
      <formula>$B2415="Descargado"</formula>
    </cfRule>
    <cfRule type="expression" dxfId="2301" priority="1314">
      <formula>$B2415="Descargado"</formula>
    </cfRule>
    <cfRule type="expression" dxfId="2296" priority="1319">
      <formula>$B2415="Solicitado"</formula>
    </cfRule>
    <cfRule type="expression" dxfId="2295" priority="1320">
      <formula>$B2415="Arribado"</formula>
    </cfRule>
    <cfRule type="expression" dxfId="2302" priority="1321">
      <formula>$B2415="Liberado"</formula>
    </cfRule>
    <cfRule type="expression" dxfId="2300" priority="1307">
      <formula>$B2415="Frontera"</formula>
    </cfRule>
    <cfRule type="expression" dxfId="2" priority="1302">
      <formula>$B2415="Confirmado"</formula>
    </cfRule>
    <cfRule type="expression" dxfId="2" priority="1326">
      <formula>$B2415="Confirmado"</formula>
    </cfRule>
    <cfRule type="expression" dxfId="2300" priority="1323">
      <formula>$B2415="Frontera"</formula>
    </cfRule>
    <cfRule type="expression" dxfId="2296" priority="1327">
      <formula>$B2415="Solicitado"</formula>
    </cfRule>
    <cfRule type="expression" dxfId="2295" priority="1328">
      <formula>$B2415="Arribado"</formula>
    </cfRule>
    <cfRule type="expression" dxfId="2302" priority="1313">
      <formula>$B2415="Liberado"</formula>
    </cfRule>
    <cfRule type="expression" dxfId="2295" priority="1312">
      <formula>$B2415="Arribado"</formula>
    </cfRule>
    <cfRule type="expression" dxfId="2296" priority="1311">
      <formula>$B2415="Solicitado"</formula>
    </cfRule>
    <cfRule type="expression" dxfId="2" priority="1310">
      <formula>$B2415="Confirmado"</formula>
    </cfRule>
    <cfRule type="expression" dxfId="2298" priority="1309">
      <formula>$B2415="Cancelado"</formula>
    </cfRule>
    <cfRule type="expression" dxfId="2299" priority="1308">
      <formula>$B2415="Cargado"</formula>
    </cfRule>
    <cfRule type="expression" dxfId="2298" priority="1325">
      <formula>$B2415="Cancelado"</formula>
    </cfRule>
    <cfRule type="expression" dxfId="2299" priority="1324">
      <formula>$B2415="Cargado"</formula>
    </cfRule>
    <cfRule type="expression" dxfId="2302" priority="1305">
      <formula>$B2415="Liberado"</formula>
    </cfRule>
    <cfRule type="expression" dxfId="2295" priority="1304">
      <formula>$B2415="Arribado"</formula>
    </cfRule>
    <cfRule type="expression" dxfId="2298" priority="1317">
      <formula>$B2415="Cancelado"</formula>
    </cfRule>
    <cfRule type="expression" dxfId="2302" priority="1297">
      <formula>$B2415="Liberado"</formula>
    </cfRule>
    <cfRule type="expression" dxfId="2301" priority="1298">
      <formula>$B2415="Descargado"</formula>
    </cfRule>
    <cfRule type="expression" dxfId="2300" priority="1299">
      <formula>$B2415="Frontera"</formula>
    </cfRule>
    <cfRule type="expression" dxfId="2299" priority="1300">
      <formula>$B2415="Cargado"</formula>
    </cfRule>
    <cfRule type="expression" dxfId="2298" priority="1301">
      <formula>$B2415="Cancelado"</formula>
    </cfRule>
    <cfRule type="expression" dxfId="2296" priority="1303">
      <formula>$B2415="Solicitado"</formula>
    </cfRule>
    <cfRule type="expression" dxfId="2" priority="1318">
      <formula>$B2415="Confirmado"</formula>
    </cfRule>
  </conditionalFormatting>
  <conditionalFormatting sqref="L3321">
    <cfRule type="expression" dxfId="2299" priority="26997">
      <formula>$B3321="Cargado"</formula>
    </cfRule>
    <cfRule type="expression" dxfId="2298" priority="26998">
      <formula>$B3321="Cancelado"</formula>
    </cfRule>
    <cfRule type="expression" dxfId="2298" priority="27030">
      <formula>$B3321="Cancelado"</formula>
    </cfRule>
    <cfRule type="expression" dxfId="2" priority="27031">
      <formula>$B3321="Confirmado"</formula>
    </cfRule>
    <cfRule type="expression" dxfId="2296" priority="27032">
      <formula>$B3321="Solicitado"</formula>
    </cfRule>
    <cfRule type="expression" dxfId="2295" priority="27033">
      <formula>$B3321="Arribado"</formula>
    </cfRule>
    <cfRule type="expression" dxfId="2" priority="26999">
      <formula>$B3321="Confirmado"</formula>
    </cfRule>
    <cfRule type="expression" dxfId="2296" priority="27000">
      <formula>$B3321="Solicitado"</formula>
    </cfRule>
    <cfRule type="expression" dxfId="2295" priority="27001">
      <formula>$B3321="Arribado"</formula>
    </cfRule>
    <cfRule type="expression" dxfId="2302" priority="27010">
      <formula>$B3321="Liberado"</formula>
    </cfRule>
    <cfRule type="expression" dxfId="2301" priority="27011">
      <formula>$B3321="Descargado"</formula>
    </cfRule>
    <cfRule type="expression" dxfId="2300" priority="27012">
      <formula>$B3321="Frontera"</formula>
    </cfRule>
    <cfRule type="expression" dxfId="2299" priority="27013">
      <formula>$B3321="Cargado"</formula>
    </cfRule>
    <cfRule type="expression" dxfId="2299" priority="26981">
      <formula>$B3321="Cargado"</formula>
    </cfRule>
    <cfRule type="expression" dxfId="2302" priority="26978">
      <formula>$B3321="Liberado"</formula>
    </cfRule>
    <cfRule type="expression" dxfId="2301" priority="26995">
      <formula>$B3321="Descargado"</formula>
    </cfRule>
    <cfRule type="expression" dxfId="2298" priority="26982">
      <formula>$B3321="Cancelado"</formula>
    </cfRule>
    <cfRule type="expression" dxfId="2301" priority="26979">
      <formula>$B3321="Descargado"</formula>
    </cfRule>
    <cfRule type="expression" dxfId="2" priority="26983">
      <formula>$B3321="Confirmado"</formula>
    </cfRule>
    <cfRule type="expression" dxfId="2300" priority="26980">
      <formula>$B3321="Frontera"</formula>
    </cfRule>
    <cfRule type="expression" dxfId="2296" priority="26984">
      <formula>$B3321="Solicitado"</formula>
    </cfRule>
    <cfRule type="expression" dxfId="2295" priority="26985">
      <formula>$B3321="Arribado"</formula>
    </cfRule>
    <cfRule type="expression" dxfId="2302" priority="26994">
      <formula>$B3321="Liberado"</formula>
    </cfRule>
    <cfRule type="expression" dxfId="2298" priority="27014">
      <formula>$B3321="Cancelado"</formula>
    </cfRule>
    <cfRule type="expression" dxfId="2" priority="27015">
      <formula>$B3321="Confirmado"</formula>
    </cfRule>
    <cfRule type="expression" dxfId="2296" priority="27016">
      <formula>$B3321="Solicitado"</formula>
    </cfRule>
    <cfRule type="expression" dxfId="2295" priority="27017">
      <formula>$B3321="Arribado"</formula>
    </cfRule>
    <cfRule type="expression" dxfId="2302" priority="27026">
      <formula>$B3321="Liberado"</formula>
    </cfRule>
    <cfRule type="expression" dxfId="2301" priority="27027">
      <formula>$B3321="Descargado"</formula>
    </cfRule>
    <cfRule type="expression" dxfId="2300" priority="27028">
      <formula>$B3321="Frontera"</formula>
    </cfRule>
    <cfRule type="expression" dxfId="2299" priority="27029">
      <formula>$B3321="Cargado"</formula>
    </cfRule>
    <cfRule type="expression" dxfId="2300" priority="26996">
      <formula>$B3321="Frontera"</formula>
    </cfRule>
  </conditionalFormatting>
  <conditionalFormatting sqref="L314:M343">
    <cfRule type="expression" dxfId="2302" priority="67820">
      <formula>$B314="Liberado"</formula>
    </cfRule>
  </conditionalFormatting>
  <conditionalFormatting sqref="L42:U42">
    <cfRule type="expression" dxfId="2302" priority="71572">
      <formula>$B42="Liberado"</formula>
    </cfRule>
  </conditionalFormatting>
  <conditionalFormatting sqref="L301:U313">
    <cfRule type="expression" dxfId="2302" priority="68292">
      <formula>$B301="Liberado"</formula>
    </cfRule>
  </conditionalFormatting>
  <conditionalFormatting sqref="L344:U344">
    <cfRule type="expression" dxfId="2302" priority="67756">
      <formula>$B344="Liberado"</formula>
    </cfRule>
  </conditionalFormatting>
  <conditionalFormatting sqref="M302:M312">
    <cfRule type="expression" dxfId="2295" priority="68483">
      <formula>$B302="Arribado"</formula>
    </cfRule>
    <cfRule type="expression" dxfId="2296" priority="68482">
      <formula>$B302="Solicitado"</formula>
    </cfRule>
    <cfRule type="expression" dxfId="2" priority="68481">
      <formula>$B302="Confirmado"</formula>
    </cfRule>
    <cfRule type="expression" dxfId="2298" priority="68480">
      <formula>$B302="Cancelado"</formula>
    </cfRule>
    <cfRule type="expression" dxfId="2299" priority="68479">
      <formula>$B302="Cargado"</formula>
    </cfRule>
    <cfRule type="expression" dxfId="2301" priority="68477">
      <formula>$B302="Descargado"</formula>
    </cfRule>
    <cfRule type="expression" dxfId="2300" priority="68478">
      <formula>$B302="Frontera"</formula>
    </cfRule>
  </conditionalFormatting>
  <conditionalFormatting sqref="M313">
    <cfRule type="expression" dxfId="2298" priority="68424">
      <formula>$B313="Cancelado"</formula>
    </cfRule>
    <cfRule type="expression" dxfId="2299" priority="68423">
      <formula>$B313="Cargado"</formula>
    </cfRule>
    <cfRule type="expression" dxfId="2300" priority="68422">
      <formula>$B313="Frontera"</formula>
    </cfRule>
    <cfRule type="expression" dxfId="2301" priority="68421">
      <formula>$B313="Descargado"</formula>
    </cfRule>
    <cfRule type="expression" dxfId="2295" priority="68427">
      <formula>$B313="Arribado"</formula>
    </cfRule>
    <cfRule type="expression" dxfId="2296" priority="68426">
      <formula>$B313="Solicitado"</formula>
    </cfRule>
    <cfRule type="expression" dxfId="2" priority="68425">
      <formula>$B313="Confirmado"</formula>
    </cfRule>
  </conditionalFormatting>
  <conditionalFormatting sqref="M314:M317">
    <cfRule type="expression" dxfId="2300" priority="68374">
      <formula>$B314="Frontera"</formula>
    </cfRule>
    <cfRule type="expression" dxfId="2301" priority="68373">
      <formula>$B314="Descargado"</formula>
    </cfRule>
    <cfRule type="expression" dxfId="2298" priority="68376">
      <formula>$B314="Cancelado"</formula>
    </cfRule>
    <cfRule type="expression" dxfId="2296" priority="68378">
      <formula>$B314="Solicitado"</formula>
    </cfRule>
    <cfRule type="expression" dxfId="2" priority="68377">
      <formula>$B314="Confirmado"</formula>
    </cfRule>
    <cfRule type="expression" dxfId="2295" priority="68379">
      <formula>$B314="Arribado"</formula>
    </cfRule>
    <cfRule type="expression" dxfId="2299" priority="68375">
      <formula>$B314="Cargado"</formula>
    </cfRule>
  </conditionalFormatting>
  <conditionalFormatting sqref="M318">
    <cfRule type="expression" dxfId="2301" priority="68325">
      <formula>$B318="Descargado"</formula>
    </cfRule>
    <cfRule type="expression" dxfId="2296" priority="68330">
      <formula>$B318="Solicitado"</formula>
    </cfRule>
    <cfRule type="expression" dxfId="2298" priority="68328">
      <formula>$B318="Cancelado"</formula>
    </cfRule>
    <cfRule type="expression" dxfId="2299" priority="68327">
      <formula>$B318="Cargado"</formula>
    </cfRule>
    <cfRule type="expression" dxfId="2300" priority="68326">
      <formula>$B318="Frontera"</formula>
    </cfRule>
    <cfRule type="expression" dxfId="2" priority="68329">
      <formula>$B318="Confirmado"</formula>
    </cfRule>
    <cfRule type="expression" dxfId="2295" priority="68331">
      <formula>$B318="Arribado"</formula>
    </cfRule>
  </conditionalFormatting>
  <conditionalFormatting sqref="M319">
    <cfRule type="expression" dxfId="2301" priority="68261">
      <formula>$B319="Descargado"</formula>
    </cfRule>
    <cfRule type="expression" dxfId="2300" priority="68262">
      <formula>$B319="Frontera"</formula>
    </cfRule>
    <cfRule type="expression" dxfId="2299" priority="68263">
      <formula>$B319="Cargado"</formula>
    </cfRule>
    <cfRule type="expression" dxfId="2298" priority="68264">
      <formula>$B319="Cancelado"</formula>
    </cfRule>
    <cfRule type="expression" dxfId="2" priority="68265">
      <formula>$B319="Confirmado"</formula>
    </cfRule>
    <cfRule type="expression" dxfId="2296" priority="68266">
      <formula>$B319="Solicitado"</formula>
    </cfRule>
    <cfRule type="expression" dxfId="2295" priority="68267">
      <formula>$B319="Arribado"</formula>
    </cfRule>
  </conditionalFormatting>
  <conditionalFormatting sqref="M320:M326">
    <cfRule type="expression" dxfId="2298" priority="68216">
      <formula>$B320="Cancelado"</formula>
    </cfRule>
    <cfRule type="expression" dxfId="2301" priority="68213">
      <formula>$B320="Descargado"</formula>
    </cfRule>
    <cfRule type="expression" dxfId="2300" priority="68214">
      <formula>$B320="Frontera"</formula>
    </cfRule>
    <cfRule type="expression" dxfId="2299" priority="68215">
      <formula>$B320="Cargado"</formula>
    </cfRule>
    <cfRule type="expression" dxfId="2" priority="68217">
      <formula>$B320="Confirmado"</formula>
    </cfRule>
    <cfRule type="expression" dxfId="2296" priority="68218">
      <formula>$B320="Solicitado"</formula>
    </cfRule>
    <cfRule type="expression" dxfId="2295" priority="68219">
      <formula>$B320="Arribado"</formula>
    </cfRule>
  </conditionalFormatting>
  <conditionalFormatting sqref="M327">
    <cfRule type="expression" dxfId="2301" priority="68069">
      <formula>$B327="Descargado"</formula>
    </cfRule>
    <cfRule type="expression" dxfId="2" priority="68073">
      <formula>$B327="Confirmado"</formula>
    </cfRule>
    <cfRule type="expression" dxfId="2296" priority="68074">
      <formula>$B327="Solicitado"</formula>
    </cfRule>
    <cfRule type="expression" dxfId="2295" priority="68075">
      <formula>$B327="Arribado"</formula>
    </cfRule>
    <cfRule type="expression" dxfId="2300" priority="68070">
      <formula>$B327="Frontera"</formula>
    </cfRule>
    <cfRule type="expression" dxfId="2299" priority="68071">
      <formula>$B327="Cargado"</formula>
    </cfRule>
    <cfRule type="expression" dxfId="2298" priority="68072">
      <formula>$B327="Cancelado"</formula>
    </cfRule>
  </conditionalFormatting>
  <conditionalFormatting sqref="M328">
    <cfRule type="expression" dxfId="2295" priority="67931">
      <formula>$B328="Arribado"</formula>
    </cfRule>
    <cfRule type="expression" dxfId="2298" priority="67928">
      <formula>$B328="Cancelado"</formula>
    </cfRule>
    <cfRule type="expression" dxfId="2299" priority="67927">
      <formula>$B328="Cargado"</formula>
    </cfRule>
    <cfRule type="expression" dxfId="2300" priority="67926">
      <formula>$B328="Frontera"</formula>
    </cfRule>
    <cfRule type="expression" dxfId="2301" priority="67925">
      <formula>$B328="Descargado"</formula>
    </cfRule>
    <cfRule type="expression" dxfId="2296" priority="67930">
      <formula>$B328="Solicitado"</formula>
    </cfRule>
    <cfRule type="expression" dxfId="2" priority="67929">
      <formula>$B328="Confirmado"</formula>
    </cfRule>
  </conditionalFormatting>
  <conditionalFormatting sqref="M329">
    <cfRule type="expression" dxfId="2300" priority="67974">
      <formula>$B329="Frontera"</formula>
    </cfRule>
    <cfRule type="expression" dxfId="2301" priority="67973">
      <formula>$B329="Descargado"</formula>
    </cfRule>
    <cfRule type="expression" dxfId="2298" priority="67976">
      <formula>$B329="Cancelado"</formula>
    </cfRule>
    <cfRule type="expression" dxfId="2295" priority="67979">
      <formula>$B329="Arribado"</formula>
    </cfRule>
    <cfRule type="expression" dxfId="2296" priority="67978">
      <formula>$B329="Solicitado"</formula>
    </cfRule>
    <cfRule type="expression" dxfId="2" priority="67977">
      <formula>$B329="Confirmado"</formula>
    </cfRule>
    <cfRule type="expression" dxfId="2299" priority="67975">
      <formula>$B329="Cargado"</formula>
    </cfRule>
  </conditionalFormatting>
  <conditionalFormatting sqref="M335">
    <cfRule type="expression" dxfId="2296" priority="68170">
      <formula>$B335="Solicitado"</formula>
    </cfRule>
    <cfRule type="expression" dxfId="2295" priority="68171">
      <formula>$B335="Arribado"</formula>
    </cfRule>
    <cfRule type="expression" dxfId="2301" priority="68165">
      <formula>$B335="Descargado"</formula>
    </cfRule>
    <cfRule type="expression" dxfId="2300" priority="68166">
      <formula>$B335="Frontera"</formula>
    </cfRule>
    <cfRule type="expression" dxfId="2299" priority="68167">
      <formula>$B335="Cargado"</formula>
    </cfRule>
    <cfRule type="expression" dxfId="2298" priority="68168">
      <formula>$B335="Cancelado"</formula>
    </cfRule>
    <cfRule type="expression" dxfId="2" priority="68169">
      <formula>$B335="Confirmado"</formula>
    </cfRule>
  </conditionalFormatting>
  <conditionalFormatting sqref="M336">
    <cfRule type="expression" dxfId="2295" priority="68027">
      <formula>$B336="Arribado"</formula>
    </cfRule>
    <cfRule type="expression" dxfId="2" priority="68025">
      <formula>$B336="Confirmado"</formula>
    </cfRule>
    <cfRule type="expression" dxfId="2298" priority="68024">
      <formula>$B336="Cancelado"</formula>
    </cfRule>
    <cfRule type="expression" dxfId="2299" priority="68023">
      <formula>$B336="Cargado"</formula>
    </cfRule>
    <cfRule type="expression" dxfId="2300" priority="68022">
      <formula>$B336="Frontera"</formula>
    </cfRule>
    <cfRule type="expression" dxfId="2296" priority="68026">
      <formula>$B336="Solicitado"</formula>
    </cfRule>
    <cfRule type="expression" dxfId="2301" priority="68021">
      <formula>$B336="Descargado"</formula>
    </cfRule>
  </conditionalFormatting>
  <conditionalFormatting sqref="M337">
    <cfRule type="expression" dxfId="2301" priority="68117">
      <formula>$B337="Descargado"</formula>
    </cfRule>
    <cfRule type="expression" dxfId="2300" priority="68118">
      <formula>$B337="Frontera"</formula>
    </cfRule>
    <cfRule type="expression" dxfId="2299" priority="68119">
      <formula>$B337="Cargado"</formula>
    </cfRule>
    <cfRule type="expression" dxfId="2296" priority="68122">
      <formula>$B337="Solicitado"</formula>
    </cfRule>
    <cfRule type="expression" dxfId="2298" priority="68120">
      <formula>$B337="Cancelado"</formula>
    </cfRule>
    <cfRule type="expression" dxfId="2" priority="68121">
      <formula>$B337="Confirmado"</formula>
    </cfRule>
    <cfRule type="expression" dxfId="2295" priority="68123">
      <formula>$B337="Arribado"</formula>
    </cfRule>
  </conditionalFormatting>
  <conditionalFormatting sqref="M338">
    <cfRule type="expression" dxfId="2295" priority="67883">
      <formula>$B338="Arribado"</formula>
    </cfRule>
    <cfRule type="expression" dxfId="2301" priority="67877">
      <formula>$B338="Descargado"</formula>
    </cfRule>
    <cfRule type="expression" dxfId="2300" priority="67878">
      <formula>$B338="Frontera"</formula>
    </cfRule>
    <cfRule type="expression" dxfId="2299" priority="67879">
      <formula>$B338="Cargado"</formula>
    </cfRule>
    <cfRule type="expression" dxfId="2298" priority="67880">
      <formula>$B338="Cancelado"</formula>
    </cfRule>
    <cfRule type="expression" dxfId="2" priority="67881">
      <formula>$B338="Confirmado"</formula>
    </cfRule>
    <cfRule type="expression" dxfId="2296" priority="67882">
      <formula>$B338="Solicitado"</formula>
    </cfRule>
  </conditionalFormatting>
  <conditionalFormatting sqref="M339:M343">
    <cfRule type="expression" dxfId="2296" priority="67834">
      <formula>$B339="Solicitado"</formula>
    </cfRule>
    <cfRule type="expression" dxfId="2300" priority="67830">
      <formula>$B339="Frontera"</formula>
    </cfRule>
    <cfRule type="expression" dxfId="2299" priority="67831">
      <formula>$B339="Cargado"</formula>
    </cfRule>
    <cfRule type="expression" dxfId="2298" priority="67832">
      <formula>$B339="Cancelado"</formula>
    </cfRule>
    <cfRule type="expression" dxfId="2" priority="67833">
      <formula>$B339="Confirmado"</formula>
    </cfRule>
    <cfRule type="expression" dxfId="2301" priority="67829">
      <formula>$B339="Descargado"</formula>
    </cfRule>
    <cfRule type="expression" dxfId="2295" priority="67835">
      <formula>$B339="Arribado"</formula>
    </cfRule>
  </conditionalFormatting>
  <conditionalFormatting sqref="M344">
    <cfRule type="expression" dxfId="2301" priority="67765">
      <formula>$B344="Descargado"</formula>
    </cfRule>
    <cfRule type="expression" dxfId="2299" priority="67767">
      <formula>$B344="Cargado"</formula>
    </cfRule>
    <cfRule type="expression" dxfId="2298" priority="67768">
      <formula>$B344="Cancelado"</formula>
    </cfRule>
    <cfRule type="expression" dxfId="2" priority="67769">
      <formula>$B344="Confirmado"</formula>
    </cfRule>
    <cfRule type="expression" dxfId="2296" priority="67770">
      <formula>$B344="Solicitado"</formula>
    </cfRule>
    <cfRule type="expression" dxfId="2295" priority="67771">
      <formula>$B344="Arribado"</formula>
    </cfRule>
    <cfRule type="expression" dxfId="2300" priority="67766">
      <formula>$B344="Frontera"</formula>
    </cfRule>
  </conditionalFormatting>
  <conditionalFormatting sqref="M345:M354">
    <cfRule type="expression" dxfId="2295" priority="67723">
      <formula>$B345="Arribado"</formula>
    </cfRule>
    <cfRule type="expression" dxfId="2302" priority="67716">
      <formula>$B345="Liberado"</formula>
    </cfRule>
    <cfRule type="expression" dxfId="2301" priority="67717">
      <formula>$B345="Descargado"</formula>
    </cfRule>
    <cfRule type="expression" dxfId="2300" priority="67718">
      <formula>$B345="Frontera"</formula>
    </cfRule>
    <cfRule type="expression" dxfId="2299" priority="67719">
      <formula>$B345="Cargado"</formula>
    </cfRule>
    <cfRule type="expression" dxfId="2298" priority="67720">
      <formula>$B345="Cancelado"</formula>
    </cfRule>
    <cfRule type="expression" dxfId="2" priority="67721">
      <formula>$B345="Confirmado"</formula>
    </cfRule>
    <cfRule type="expression" dxfId="2296" priority="67722">
      <formula>$B345="Solicitado"</formula>
    </cfRule>
  </conditionalFormatting>
  <conditionalFormatting sqref="M355">
    <cfRule type="expression" dxfId="2296" priority="67674">
      <formula>$B355="Solicitado"</formula>
    </cfRule>
    <cfRule type="expression" dxfId="2301" priority="67669">
      <formula>$B355="Descargado"</formula>
    </cfRule>
    <cfRule type="expression" dxfId="2295" priority="67675">
      <formula>$B355="Arribado"</formula>
    </cfRule>
    <cfRule type="expression" dxfId="2302" priority="67668">
      <formula>$B355="Liberado"</formula>
    </cfRule>
    <cfRule type="expression" dxfId="2300" priority="67670">
      <formula>$B355="Frontera"</formula>
    </cfRule>
    <cfRule type="expression" dxfId="2299" priority="67671">
      <formula>$B355="Cargado"</formula>
    </cfRule>
    <cfRule type="expression" dxfId="2298" priority="67672">
      <formula>$B355="Cancelado"</formula>
    </cfRule>
    <cfRule type="expression" dxfId="2" priority="67673">
      <formula>$B355="Confirmado"</formula>
    </cfRule>
  </conditionalFormatting>
  <conditionalFormatting sqref="M356">
    <cfRule type="expression" dxfId="2296" priority="67594">
      <formula>$B356="Solicitado"</formula>
    </cfRule>
    <cfRule type="expression" dxfId="2295" priority="67595">
      <formula>$B356="Arribado"</formula>
    </cfRule>
    <cfRule type="expression" dxfId="2301" priority="67589">
      <formula>$B356="Descargado"</formula>
    </cfRule>
    <cfRule type="expression" dxfId="2300" priority="67590">
      <formula>$B356="Frontera"</formula>
    </cfRule>
    <cfRule type="expression" dxfId="2299" priority="67591">
      <formula>$B356="Cargado"</formula>
    </cfRule>
    <cfRule type="expression" dxfId="2298" priority="67592">
      <formula>$B356="Cancelado"</formula>
    </cfRule>
    <cfRule type="expression" dxfId="2" priority="67593">
      <formula>$B356="Confirmado"</formula>
    </cfRule>
    <cfRule type="expression" dxfId="2302" priority="67588">
      <formula>$B356="Liberado"</formula>
    </cfRule>
  </conditionalFormatting>
  <conditionalFormatting sqref="M357:M363">
    <cfRule type="expression" dxfId="2301" priority="67541">
      <formula>$B357="Descargado"</formula>
    </cfRule>
    <cfRule type="expression" dxfId="2302" priority="67540">
      <formula>$B357="Liberado"</formula>
    </cfRule>
    <cfRule type="expression" dxfId="2300" priority="67542">
      <formula>$B357="Frontera"</formula>
    </cfRule>
    <cfRule type="expression" dxfId="2299" priority="67543">
      <formula>$B357="Cargado"</formula>
    </cfRule>
    <cfRule type="expression" dxfId="2298" priority="67544">
      <formula>$B357="Cancelado"</formula>
    </cfRule>
    <cfRule type="expression" dxfId="2" priority="67545">
      <formula>$B357="Confirmado"</formula>
    </cfRule>
    <cfRule type="expression" dxfId="2296" priority="67546">
      <formula>$B357="Solicitado"</formula>
    </cfRule>
    <cfRule type="expression" dxfId="2295" priority="67547">
      <formula>$B357="Arribado"</formula>
    </cfRule>
  </conditionalFormatting>
  <conditionalFormatting sqref="M364">
    <cfRule type="expression" dxfId="2295" priority="67483">
      <formula>$B364="Arribado"</formula>
    </cfRule>
    <cfRule type="expression" dxfId="2301" priority="67477">
      <formula>$B364="Descargado"</formula>
    </cfRule>
    <cfRule type="expression" dxfId="2299" priority="67479">
      <formula>$B364="Cargado"</formula>
    </cfRule>
    <cfRule type="expression" dxfId="2300" priority="67478">
      <formula>$B364="Frontera"</formula>
    </cfRule>
    <cfRule type="expression" dxfId="2296" priority="67482">
      <formula>$B364="Solicitado"</formula>
    </cfRule>
    <cfRule type="expression" dxfId="2298" priority="67480">
      <formula>$B364="Cancelado"</formula>
    </cfRule>
    <cfRule type="expression" dxfId="2" priority="67481">
      <formula>$B364="Confirmado"</formula>
    </cfRule>
    <cfRule type="expression" dxfId="2302" priority="67476">
      <formula>$B364="Liberado"</formula>
    </cfRule>
  </conditionalFormatting>
  <conditionalFormatting sqref="M365:M366">
    <cfRule type="expression" dxfId="2" priority="67433">
      <formula>$B365="Confirmado"</formula>
    </cfRule>
    <cfRule type="expression" dxfId="2302" priority="67428">
      <formula>$B365="Liberado"</formula>
    </cfRule>
    <cfRule type="expression" dxfId="2301" priority="67429">
      <formula>$B365="Descargado"</formula>
    </cfRule>
    <cfRule type="expression" dxfId="2300" priority="67430">
      <formula>$B365="Frontera"</formula>
    </cfRule>
    <cfRule type="expression" dxfId="2299" priority="67431">
      <formula>$B365="Cargado"</formula>
    </cfRule>
    <cfRule type="expression" dxfId="2298" priority="67432">
      <formula>$B365="Cancelado"</formula>
    </cfRule>
    <cfRule type="expression" dxfId="2296" priority="67434">
      <formula>$B365="Solicitado"</formula>
    </cfRule>
    <cfRule type="expression" dxfId="2295" priority="67435">
      <formula>$B365="Arribado"</formula>
    </cfRule>
  </conditionalFormatting>
  <conditionalFormatting sqref="M367">
    <cfRule type="expression" dxfId="2296" priority="67386">
      <formula>$B367="Solicitado"</formula>
    </cfRule>
    <cfRule type="expression" dxfId="2" priority="67385">
      <formula>$B367="Confirmado"</formula>
    </cfRule>
    <cfRule type="expression" dxfId="2298" priority="67384">
      <formula>$B367="Cancelado"</formula>
    </cfRule>
    <cfRule type="expression" dxfId="2299" priority="67383">
      <formula>$B367="Cargado"</formula>
    </cfRule>
    <cfRule type="expression" dxfId="2300" priority="67382">
      <formula>$B367="Frontera"</formula>
    </cfRule>
    <cfRule type="expression" dxfId="2301" priority="67381">
      <formula>$B367="Descargado"</formula>
    </cfRule>
    <cfRule type="expression" dxfId="2302" priority="67380">
      <formula>$B367="Liberado"</formula>
    </cfRule>
    <cfRule type="expression" dxfId="2295" priority="67387">
      <formula>$B367="Arribado"</formula>
    </cfRule>
  </conditionalFormatting>
  <conditionalFormatting sqref="M368">
    <cfRule type="expression" dxfId="2302" priority="67332">
      <formula>$B368="Liberado"</formula>
    </cfRule>
    <cfRule type="expression" dxfId="2301" priority="67333">
      <formula>$B368="Descargado"</formula>
    </cfRule>
    <cfRule type="expression" dxfId="2295" priority="67339">
      <formula>$B368="Arribado"</formula>
    </cfRule>
    <cfRule type="expression" dxfId="2296" priority="67338">
      <formula>$B368="Solicitado"</formula>
    </cfRule>
    <cfRule type="expression" dxfId="2" priority="67337">
      <formula>$B368="Confirmado"</formula>
    </cfRule>
    <cfRule type="expression" dxfId="2298" priority="67336">
      <formula>$B368="Cancelado"</formula>
    </cfRule>
    <cfRule type="expression" dxfId="2299" priority="67335">
      <formula>$B368="Cargado"</formula>
    </cfRule>
    <cfRule type="expression" dxfId="2300" priority="67334">
      <formula>$B368="Frontera"</formula>
    </cfRule>
  </conditionalFormatting>
  <conditionalFormatting sqref="M369:M377">
    <cfRule type="expression" dxfId="2" priority="67289">
      <formula>$B369="Confirmado"</formula>
    </cfRule>
    <cfRule type="expression" dxfId="2302" priority="67284">
      <formula>$B369="Liberado"</formula>
    </cfRule>
    <cfRule type="expression" dxfId="2301" priority="67285">
      <formula>$B369="Descargado"</formula>
    </cfRule>
    <cfRule type="expression" dxfId="2300" priority="67286">
      <formula>$B369="Frontera"</formula>
    </cfRule>
    <cfRule type="expression" dxfId="2299" priority="67287">
      <formula>$B369="Cargado"</formula>
    </cfRule>
    <cfRule type="expression" dxfId="2295" priority="67291">
      <formula>$B369="Arribado"</formula>
    </cfRule>
    <cfRule type="expression" dxfId="2296" priority="67290">
      <formula>$B369="Solicitado"</formula>
    </cfRule>
    <cfRule type="expression" dxfId="2298" priority="67288">
      <formula>$B369="Cancelado"</formula>
    </cfRule>
  </conditionalFormatting>
  <conditionalFormatting sqref="M378">
    <cfRule type="expression" dxfId="2299" priority="67231">
      <formula>$B378="Cargado"</formula>
    </cfRule>
    <cfRule type="expression" dxfId="2296" priority="67234">
      <formula>$B378="Solicitado"</formula>
    </cfRule>
    <cfRule type="expression" dxfId="2302" priority="67228">
      <formula>$B378="Liberado"</formula>
    </cfRule>
    <cfRule type="expression" dxfId="2295" priority="67235">
      <formula>$B378="Arribado"</formula>
    </cfRule>
    <cfRule type="expression" dxfId="2298" priority="67232">
      <formula>$B378="Cancelado"</formula>
    </cfRule>
    <cfRule type="expression" dxfId="2300" priority="67230">
      <formula>$B378="Frontera"</formula>
    </cfRule>
    <cfRule type="expression" dxfId="2" priority="67233">
      <formula>$B378="Confirmado"</formula>
    </cfRule>
    <cfRule type="expression" dxfId="2301" priority="67229">
      <formula>$B378="Descargado"</formula>
    </cfRule>
  </conditionalFormatting>
  <conditionalFormatting sqref="M584:M589">
    <cfRule type="expression" dxfId="2295" priority="65331">
      <formula>$B584="Arribado"</formula>
    </cfRule>
    <cfRule type="expression" dxfId="2302" priority="65332">
      <formula>$B581="Liberado"</formula>
    </cfRule>
    <cfRule type="expression" dxfId="2301" priority="65333">
      <formula>$B581="Descargado"</formula>
    </cfRule>
    <cfRule type="expression" dxfId="2296" priority="65330">
      <formula>$B584="Solicitado"</formula>
    </cfRule>
    <cfRule type="expression" dxfId="2296" priority="65338">
      <formula>$B581="Solicitado"</formula>
    </cfRule>
    <cfRule type="expression" dxfId="2301" priority="65325">
      <formula>$B584="Descargado"</formula>
    </cfRule>
    <cfRule type="expression" dxfId="2300" priority="65334">
      <formula>$B581="Frontera"</formula>
    </cfRule>
    <cfRule type="expression" dxfId="2299" priority="65335">
      <formula>$B581="Cargado"</formula>
    </cfRule>
    <cfRule type="expression" dxfId="2298" priority="65336">
      <formula>$B581="Cancelado"</formula>
    </cfRule>
    <cfRule type="expression" dxfId="2" priority="65337">
      <formula>$B581="Confirmado"</formula>
    </cfRule>
    <cfRule type="expression" dxfId="2300" priority="65326">
      <formula>$B584="Frontera"</formula>
    </cfRule>
    <cfRule type="expression" dxfId="2299" priority="65327">
      <formula>$B584="Cargado"</formula>
    </cfRule>
    <cfRule type="expression" dxfId="2298" priority="65328">
      <formula>$B584="Cancelado"</formula>
    </cfRule>
    <cfRule type="expression" dxfId="2302" priority="65324">
      <formula>$B584="Liberado"</formula>
    </cfRule>
    <cfRule type="expression" dxfId="2295" priority="65339">
      <formula>$B581="Arribado"</formula>
    </cfRule>
    <cfRule type="expression" dxfId="2" priority="65329">
      <formula>$B584="Confirmado"</formula>
    </cfRule>
  </conditionalFormatting>
  <conditionalFormatting sqref="M590">
    <cfRule type="expression" dxfId="2296" priority="103927">
      <formula>$B584="Solicitado"</formula>
    </cfRule>
    <cfRule type="expression" dxfId="2" priority="103926">
      <formula>$B584="Confirmado"</formula>
    </cfRule>
    <cfRule type="expression" dxfId="2295" priority="103928">
      <formula>$B584="Arribado"</formula>
    </cfRule>
    <cfRule type="expression" dxfId="2298" priority="103925">
      <formula>$B584="Cancelado"</formula>
    </cfRule>
    <cfRule type="expression" dxfId="2300" priority="103923">
      <formula>$B584="Frontera"</formula>
    </cfRule>
    <cfRule type="expression" dxfId="2299" priority="103924">
      <formula>$B584="Cargado"</formula>
    </cfRule>
    <cfRule type="expression" dxfId="2301" priority="103922">
      <formula>$B584="Descargado"</formula>
    </cfRule>
    <cfRule type="expression" dxfId="2302" priority="103921">
      <formula>$B584="Liberado"</formula>
    </cfRule>
  </conditionalFormatting>
  <conditionalFormatting sqref="M720">
    <cfRule type="expression" dxfId="2" priority="64201">
      <formula>$B720="Confirmado"</formula>
    </cfRule>
    <cfRule type="expression" dxfId="2298" priority="64200">
      <formula>$B720="Cancelado"</formula>
    </cfRule>
    <cfRule type="expression" dxfId="2299" priority="64199">
      <formula>$B720="Cargado"</formula>
    </cfRule>
    <cfRule type="expression" dxfId="2300" priority="64198">
      <formula>$B720="Frontera"</formula>
    </cfRule>
    <cfRule type="expression" dxfId="2301" priority="64197">
      <formula>$B720="Descargado"</formula>
    </cfRule>
    <cfRule type="expression" dxfId="2302" priority="64196">
      <formula>$B720="Liberado"</formula>
    </cfRule>
    <cfRule type="expression" dxfId="2296" priority="64202">
      <formula>$B720="Solicitado"</formula>
    </cfRule>
    <cfRule type="expression" dxfId="2295" priority="64203">
      <formula>$B720="Arribado"</formula>
    </cfRule>
  </conditionalFormatting>
  <conditionalFormatting sqref="M721">
    <cfRule type="expression" dxfId="2298" priority="64104">
      <formula>$B721="Cancelado"</formula>
    </cfRule>
    <cfRule type="expression" dxfId="2" priority="64105">
      <formula>$B721="Confirmado"</formula>
    </cfRule>
    <cfRule type="expression" dxfId="2300" priority="64102">
      <formula>$B721="Frontera"</formula>
    </cfRule>
    <cfRule type="expression" dxfId="2299" priority="64103">
      <formula>$B721="Cargado"</formula>
    </cfRule>
    <cfRule type="expression" dxfId="2301" priority="64101">
      <formula>$B721="Descargado"</formula>
    </cfRule>
    <cfRule type="expression" dxfId="2296" priority="64106">
      <formula>$B721="Solicitado"</formula>
    </cfRule>
    <cfRule type="expression" dxfId="2302" priority="64100">
      <formula>$B721="Liberado"</formula>
    </cfRule>
    <cfRule type="expression" dxfId="2295" priority="64107">
      <formula>$B721="Arribado"</formula>
    </cfRule>
  </conditionalFormatting>
  <conditionalFormatting sqref="M726:M727">
    <cfRule type="expression" dxfId="2298" priority="63912">
      <formula>$B726="Cancelado"</formula>
    </cfRule>
    <cfRule type="expression" dxfId="2296" priority="63914">
      <formula>$B726="Solicitado"</formula>
    </cfRule>
    <cfRule type="expression" dxfId="2295" priority="63915">
      <formula>$B726="Arribado"</formula>
    </cfRule>
    <cfRule type="expression" dxfId="2" priority="63913">
      <formula>$B726="Confirmado"</formula>
    </cfRule>
    <cfRule type="expression" dxfId="2302" priority="63908">
      <formula>$B726="Liberado"</formula>
    </cfRule>
    <cfRule type="expression" dxfId="2301" priority="63909">
      <formula>$B726="Descargado"</formula>
    </cfRule>
    <cfRule type="expression" dxfId="2299" priority="63911">
      <formula>$B726="Cargado"</formula>
    </cfRule>
    <cfRule type="expression" dxfId="2300" priority="63910">
      <formula>$B726="Frontera"</formula>
    </cfRule>
  </conditionalFormatting>
  <conditionalFormatting sqref="M758 D758 O758:U758 A758">
    <cfRule type="expression" dxfId="2298" priority="63544">
      <formula>$B758="Cancelado"</formula>
    </cfRule>
    <cfRule type="expression" dxfId="2299" priority="63543">
      <formula>$B758="Cargado"</formula>
    </cfRule>
    <cfRule type="expression" dxfId="2300" priority="63542">
      <formula>$B758="Frontera"</formula>
    </cfRule>
    <cfRule type="expression" dxfId="2296" priority="63546">
      <formula>$B758="Solicitado"</formula>
    </cfRule>
    <cfRule type="expression" dxfId="2302" priority="63540">
      <formula>$B758="Liberado"</formula>
    </cfRule>
    <cfRule type="expression" dxfId="2301" priority="63541">
      <formula>$B758="Descargado"</formula>
    </cfRule>
    <cfRule type="expression" dxfId="2295" priority="63547">
      <formula>$B758="Arribado"</formula>
    </cfRule>
    <cfRule type="expression" dxfId="2" priority="63545">
      <formula>$B758="Confirmado"</formula>
    </cfRule>
  </conditionalFormatting>
  <conditionalFormatting sqref="M759 D759 O759:U759 A759">
    <cfRule type="expression" dxfId="2301" priority="63485">
      <formula>$B759="Descargado"</formula>
    </cfRule>
    <cfRule type="expression" dxfId="2302" priority="63484">
      <formula>$B759="Liberado"</formula>
    </cfRule>
    <cfRule type="expression" dxfId="2295" priority="63491">
      <formula>$B759="Arribado"</formula>
    </cfRule>
    <cfRule type="expression" dxfId="2298" priority="63488">
      <formula>$B759="Cancelado"</formula>
    </cfRule>
    <cfRule type="expression" dxfId="2296" priority="63490">
      <formula>$B759="Solicitado"</formula>
    </cfRule>
    <cfRule type="expression" dxfId="2" priority="63489">
      <formula>$B759="Confirmado"</formula>
    </cfRule>
    <cfRule type="expression" dxfId="2300" priority="63486">
      <formula>$B759="Frontera"</formula>
    </cfRule>
    <cfRule type="expression" dxfId="2299" priority="63487">
      <formula>$B759="Cargado"</formula>
    </cfRule>
  </conditionalFormatting>
  <conditionalFormatting sqref="M761:M762 D761:D762 O761:U762 A761:A762">
    <cfRule type="expression" dxfId="2296" priority="63434">
      <formula>$B761="Solicitado"</formula>
    </cfRule>
    <cfRule type="expression" dxfId="2" priority="63433">
      <formula>$B761="Confirmado"</formula>
    </cfRule>
    <cfRule type="expression" dxfId="2298" priority="63432">
      <formula>$B761="Cancelado"</formula>
    </cfRule>
    <cfRule type="expression" dxfId="2299" priority="63431">
      <formula>$B761="Cargado"</formula>
    </cfRule>
    <cfRule type="expression" dxfId="2300" priority="63430">
      <formula>$B761="Frontera"</formula>
    </cfRule>
    <cfRule type="expression" dxfId="2301" priority="63429">
      <formula>$B761="Descargado"</formula>
    </cfRule>
    <cfRule type="expression" dxfId="2302" priority="63428">
      <formula>$B761="Liberado"</formula>
    </cfRule>
    <cfRule type="expression" dxfId="2295" priority="63435">
      <formula>$B761="Arribado"</formula>
    </cfRule>
  </conditionalFormatting>
  <conditionalFormatting sqref="M942 T942:U942 J942:K942 C942:H942 O942:P942">
    <cfRule type="expression" dxfId="2301" priority="61349">
      <formula>$B942="Descargado"</formula>
    </cfRule>
    <cfRule type="expression" dxfId="2" priority="61353">
      <formula>$B942="Confirmado"</formula>
    </cfRule>
    <cfRule type="expression" dxfId="2299" priority="61351">
      <formula>$B942="Cargado"</formula>
    </cfRule>
    <cfRule type="expression" dxfId="2298" priority="61352">
      <formula>$B942="Cancelado"</formula>
    </cfRule>
    <cfRule type="expression" dxfId="2300" priority="61350">
      <formula>$B942="Frontera"</formula>
    </cfRule>
    <cfRule type="expression" dxfId="2295" priority="61355">
      <formula>$B942="Arribado"</formula>
    </cfRule>
    <cfRule type="expression" dxfId="2296" priority="61354">
      <formula>$B942="Solicitado"</formula>
    </cfRule>
    <cfRule type="expression" dxfId="2302" priority="61348">
      <formula>$B942="Liberado"</formula>
    </cfRule>
  </conditionalFormatting>
  <conditionalFormatting sqref="M2120:M2121 C2120:H2121 J2120:K2121 A2120:A2121 O2120:U2121">
    <cfRule type="expression" dxfId="2" priority="23695">
      <formula>$B2120="Confirmado"</formula>
    </cfRule>
    <cfRule type="expression" dxfId="2295" priority="23697">
      <formula>$B2120="Arribado"</formula>
    </cfRule>
    <cfRule type="expression" dxfId="2296" priority="23696">
      <formula>$B2120="Solicitado"</formula>
    </cfRule>
    <cfRule type="expression" dxfId="2298" priority="23694">
      <formula>$B2120="Cancelado"</formula>
    </cfRule>
    <cfRule type="expression" dxfId="2299" priority="23693">
      <formula>$B2120="Cargado"</formula>
    </cfRule>
    <cfRule type="expression" dxfId="2300" priority="23692">
      <formula>$B2120="Frontera"</formula>
    </cfRule>
    <cfRule type="expression" dxfId="2301" priority="23691">
      <formula>$B2120="Descargado"</formula>
    </cfRule>
    <cfRule type="expression" dxfId="2302" priority="23690">
      <formula>$B2120="Liberado"</formula>
    </cfRule>
  </conditionalFormatting>
  <conditionalFormatting sqref="M2120:M2121 J2120:K2121 C2120:H2121 A2120:A2121 O2120:U2121">
    <cfRule type="expression" dxfId="2296" priority="23704">
      <formula>$B2120="Solicitado"</formula>
    </cfRule>
    <cfRule type="expression" dxfId="2302" priority="23698">
      <formula>$B2120="Liberado"</formula>
    </cfRule>
    <cfRule type="expression" dxfId="2301" priority="23699">
      <formula>$B2120="Descargado"</formula>
    </cfRule>
    <cfRule type="expression" dxfId="2300" priority="23700">
      <formula>$B2120="Frontera"</formula>
    </cfRule>
    <cfRule type="expression" dxfId="2299" priority="23701">
      <formula>$B2120="Cargado"</formula>
    </cfRule>
    <cfRule type="expression" dxfId="2298" priority="23702">
      <formula>$B2120="Cancelado"</formula>
    </cfRule>
    <cfRule type="expression" dxfId="2" priority="23703">
      <formula>$B2120="Confirmado"</formula>
    </cfRule>
    <cfRule type="expression" dxfId="2298" priority="23710">
      <formula>$B2120="Cancelado"</formula>
    </cfRule>
    <cfRule type="expression" dxfId="2295" priority="23705">
      <formula>$B2120="Arribado"</formula>
    </cfRule>
    <cfRule type="expression" dxfId="2302" priority="23682">
      <formula>$B2120="Liberado"</formula>
    </cfRule>
    <cfRule type="expression" dxfId="2295" priority="23713">
      <formula>$B2120="Arribado"</formula>
    </cfRule>
    <cfRule type="expression" dxfId="2296" priority="23712">
      <formula>$B2120="Solicitado"</formula>
    </cfRule>
    <cfRule type="expression" dxfId="2" priority="23711">
      <formula>$B2120="Confirmado"</formula>
    </cfRule>
    <cfRule type="expression" dxfId="2299" priority="23709">
      <formula>$B2120="Cargado"</formula>
    </cfRule>
    <cfRule type="expression" dxfId="2300" priority="23708">
      <formula>$B2120="Frontera"</formula>
    </cfRule>
    <cfRule type="expression" dxfId="2301" priority="23707">
      <formula>$B2120="Descargado"</formula>
    </cfRule>
    <cfRule type="expression" dxfId="2301" priority="23683">
      <formula>$B2120="Descargado"</formula>
    </cfRule>
    <cfRule type="expression" dxfId="2302" priority="23706">
      <formula>$B2120="Liberado"</formula>
    </cfRule>
    <cfRule type="expression" dxfId="2300" priority="23684">
      <formula>$B2120="Frontera"</formula>
    </cfRule>
    <cfRule type="expression" dxfId="2299" priority="23685">
      <formula>$B2120="Cargado"</formula>
    </cfRule>
    <cfRule type="expression" dxfId="2298" priority="23686">
      <formula>$B2120="Cancelado"</formula>
    </cfRule>
    <cfRule type="expression" dxfId="2" priority="23687">
      <formula>$B2120="Confirmado"</formula>
    </cfRule>
    <cfRule type="expression" dxfId="2296" priority="23688">
      <formula>$B2120="Solicitado"</formula>
    </cfRule>
    <cfRule type="expression" dxfId="2295" priority="23689">
      <formula>$B2120="Arribado"</formula>
    </cfRule>
  </conditionalFormatting>
  <conditionalFormatting sqref="M2142 C2142:H2142 J2142:K2142 A2142 O2142:U2142">
    <cfRule type="expression" dxfId="2301" priority="22515">
      <formula>$B2142="Descargado"</formula>
    </cfRule>
    <cfRule type="expression" dxfId="2300" priority="22500">
      <formula>$B2142="Frontera"</formula>
    </cfRule>
    <cfRule type="expression" dxfId="2299" priority="22501">
      <formula>$B2142="Cargado"</formula>
    </cfRule>
    <cfRule type="expression" dxfId="2298" priority="22502">
      <formula>$B2142="Cancelado"</formula>
    </cfRule>
    <cfRule type="expression" dxfId="2300" priority="22524">
      <formula>$B2142="Frontera"</formula>
    </cfRule>
    <cfRule type="expression" dxfId="2" priority="22503">
      <formula>$B2142="Confirmado"</formula>
    </cfRule>
    <cfRule type="expression" dxfId="2296" priority="22504">
      <formula>$B2142="Solicitado"</formula>
    </cfRule>
    <cfRule type="expression" dxfId="2295" priority="22505">
      <formula>$B2142="Arribado"</formula>
    </cfRule>
    <cfRule type="expression" dxfId="2295" priority="22529">
      <formula>$B2142="Arribado"</formula>
    </cfRule>
    <cfRule type="expression" dxfId="2296" priority="22528">
      <formula>$B2142="Solicitado"</formula>
    </cfRule>
    <cfRule type="expression" dxfId="2" priority="22527">
      <formula>$B2142="Confirmado"</formula>
    </cfRule>
    <cfRule type="expression" dxfId="2300" priority="22516">
      <formula>$B2142="Frontera"</formula>
    </cfRule>
    <cfRule type="expression" dxfId="2298" priority="22526">
      <formula>$B2142="Cancelado"</formula>
    </cfRule>
    <cfRule type="expression" dxfId="2299" priority="22525">
      <formula>$B2142="Cargado"</formula>
    </cfRule>
    <cfRule type="expression" dxfId="2301" priority="22523">
      <formula>$B2142="Descargado"</formula>
    </cfRule>
    <cfRule type="expression" dxfId="2302" priority="22522">
      <formula>$B2142="Liberado"</formula>
    </cfRule>
    <cfRule type="expression" dxfId="2295" priority="22521">
      <formula>$B2142="Arribado"</formula>
    </cfRule>
    <cfRule type="expression" dxfId="2302" priority="22514">
      <formula>$B2142="Liberado"</formula>
    </cfRule>
    <cfRule type="expression" dxfId="2296" priority="22520">
      <formula>$B2142="Solicitado"</formula>
    </cfRule>
    <cfRule type="expression" dxfId="2" priority="22519">
      <formula>$B2142="Confirmado"</formula>
    </cfRule>
    <cfRule type="expression" dxfId="2298" priority="22518">
      <formula>$B2142="Cancelado"</formula>
    </cfRule>
    <cfRule type="expression" dxfId="2299" priority="22517">
      <formula>$B2142="Cargado"</formula>
    </cfRule>
    <cfRule type="expression" dxfId="2302" priority="22498">
      <formula>$B2142="Liberado"</formula>
    </cfRule>
    <cfRule type="expression" dxfId="2301" priority="22499">
      <formula>$B2142="Descargado"</formula>
    </cfRule>
  </conditionalFormatting>
  <conditionalFormatting sqref="M2142 J2142:K2142 C2142:H2142 A2142 O2142:U2142">
    <cfRule type="expression" dxfId="2302" priority="22506">
      <formula>$B2142="Liberado"</formula>
    </cfRule>
    <cfRule type="expression" dxfId="2299" priority="22509">
      <formula>$B2142="Cargado"</formula>
    </cfRule>
    <cfRule type="expression" dxfId="2298" priority="22510">
      <formula>$B2142="Cancelado"</formula>
    </cfRule>
    <cfRule type="expression" dxfId="2" priority="22511">
      <formula>$B2142="Confirmado"</formula>
    </cfRule>
    <cfRule type="expression" dxfId="2296" priority="22512">
      <formula>$B2142="Solicitado"</formula>
    </cfRule>
    <cfRule type="expression" dxfId="2301" priority="22507">
      <formula>$B2142="Descargado"</formula>
    </cfRule>
    <cfRule type="expression" dxfId="2295" priority="22513">
      <formula>$B2142="Arribado"</formula>
    </cfRule>
    <cfRule type="expression" dxfId="2300" priority="22508">
      <formula>$B2142="Frontera"</formula>
    </cfRule>
  </conditionalFormatting>
  <conditionalFormatting sqref="M2143 C2143:H2143 J2143:K2143 A2143 A2146:A2147 J2146:K2147 C2147:H2147 M2147:U2147 D2146:H2146 O2143:U2143 M2146 O2146:U2146">
    <cfRule type="expression" dxfId="2302" priority="22378">
      <formula>$B2143="Liberado"</formula>
    </cfRule>
    <cfRule type="expression" dxfId="2301" priority="22363">
      <formula>$B2143="Descargado"</formula>
    </cfRule>
    <cfRule type="expression" dxfId="2295" priority="22369">
      <formula>$B2143="Arribado"</formula>
    </cfRule>
    <cfRule type="expression" dxfId="2296" priority="22368">
      <formula>$B2143="Solicitado"</formula>
    </cfRule>
    <cfRule type="expression" dxfId="2" priority="22367">
      <formula>$B2143="Confirmado"</formula>
    </cfRule>
    <cfRule type="expression" dxfId="2298" priority="22366">
      <formula>$B2143="Cancelado"</formula>
    </cfRule>
    <cfRule type="expression" dxfId="2299" priority="22365">
      <formula>$B2143="Cargado"</formula>
    </cfRule>
    <cfRule type="expression" dxfId="2300" priority="22364">
      <formula>$B2143="Frontera"</formula>
    </cfRule>
    <cfRule type="expression" dxfId="2302" priority="22362">
      <formula>$B2143="Liberado"</formula>
    </cfRule>
    <cfRule type="expression" dxfId="2300" priority="22380">
      <formula>$B2143="Frontera"</formula>
    </cfRule>
    <cfRule type="expression" dxfId="2301" priority="22379">
      <formula>$B2143="Descargado"</formula>
    </cfRule>
    <cfRule type="expression" dxfId="2295" priority="22393">
      <formula>$B2143="Arribado"</formula>
    </cfRule>
    <cfRule type="expression" dxfId="2296" priority="22392">
      <formula>$B2143="Solicitado"</formula>
    </cfRule>
    <cfRule type="expression" dxfId="2" priority="22391">
      <formula>$B2143="Confirmado"</formula>
    </cfRule>
    <cfRule type="expression" dxfId="2298" priority="22390">
      <formula>$B2143="Cancelado"</formula>
    </cfRule>
    <cfRule type="expression" dxfId="2299" priority="22389">
      <formula>$B2143="Cargado"</formula>
    </cfRule>
    <cfRule type="expression" dxfId="2300" priority="22388">
      <formula>$B2143="Frontera"</formula>
    </cfRule>
    <cfRule type="expression" dxfId="2301" priority="22387">
      <formula>$B2143="Descargado"</formula>
    </cfRule>
    <cfRule type="expression" dxfId="2302" priority="22386">
      <formula>$B2143="Liberado"</formula>
    </cfRule>
    <cfRule type="expression" dxfId="2295" priority="22385">
      <formula>$B2143="Arribado"</formula>
    </cfRule>
    <cfRule type="expression" dxfId="2296" priority="22384">
      <formula>$B2143="Solicitado"</formula>
    </cfRule>
    <cfRule type="expression" dxfId="2" priority="22383">
      <formula>$B2143="Confirmado"</formula>
    </cfRule>
    <cfRule type="expression" dxfId="2298" priority="22382">
      <formula>$B2143="Cancelado"</formula>
    </cfRule>
    <cfRule type="expression" dxfId="2299" priority="22381">
      <formula>$B2143="Cargado"</formula>
    </cfRule>
  </conditionalFormatting>
  <conditionalFormatting sqref="M2143 J2143:K2143 C2143:H2143 A2143 A2146:A2147 C2147:H2147 J2146:K2147 M2147:U2147 D2146:H2146 O2143:U2143 M2146 O2146:U2146">
    <cfRule type="expression" dxfId="2295" priority="22377">
      <formula>$B2143="Arribado"</formula>
    </cfRule>
    <cfRule type="expression" dxfId="2296" priority="22376">
      <formula>$B2143="Solicitado"</formula>
    </cfRule>
    <cfRule type="expression" dxfId="2" priority="22375">
      <formula>$B2143="Confirmado"</formula>
    </cfRule>
    <cfRule type="expression" dxfId="2298" priority="22374">
      <formula>$B2143="Cancelado"</formula>
    </cfRule>
    <cfRule type="expression" dxfId="2299" priority="22373">
      <formula>$B2143="Cargado"</formula>
    </cfRule>
    <cfRule type="expression" dxfId="2300" priority="22372">
      <formula>$B2143="Frontera"</formula>
    </cfRule>
    <cfRule type="expression" dxfId="2301" priority="22371">
      <formula>$B2143="Descargado"</formula>
    </cfRule>
    <cfRule type="expression" dxfId="2302" priority="22370">
      <formula>$B2143="Liberado"</formula>
    </cfRule>
  </conditionalFormatting>
  <conditionalFormatting sqref="M2166:M2167 C2166:H2167 J2166:K2167 A2166:A2167 O2166:U2167">
    <cfRule type="expression" dxfId="2295" priority="21825">
      <formula>$B2166="Arribado"</formula>
    </cfRule>
    <cfRule type="expression" dxfId="2301" priority="21819">
      <formula>$B2166="Descargado"</formula>
    </cfRule>
    <cfRule type="expression" dxfId="2300" priority="21820">
      <formula>$B2166="Frontera"</formula>
    </cfRule>
    <cfRule type="expression" dxfId="2298" priority="21822">
      <formula>$B2166="Cancelado"</formula>
    </cfRule>
    <cfRule type="expression" dxfId="2299" priority="21821">
      <formula>$B2166="Cargado"</formula>
    </cfRule>
    <cfRule type="expression" dxfId="2" priority="21847">
      <formula>$B2166="Confirmado"</formula>
    </cfRule>
    <cfRule type="expression" dxfId="2" priority="21823">
      <formula>$B2166="Confirmado"</formula>
    </cfRule>
    <cfRule type="expression" dxfId="2296" priority="21824">
      <formula>$B2166="Solicitado"</formula>
    </cfRule>
    <cfRule type="expression" dxfId="2296" priority="21848">
      <formula>$B2166="Solicitado"</formula>
    </cfRule>
    <cfRule type="expression" dxfId="2302" priority="21834">
      <formula>$B2166="Liberado"</formula>
    </cfRule>
    <cfRule type="expression" dxfId="2301" priority="21835">
      <formula>$B2166="Descargado"</formula>
    </cfRule>
    <cfRule type="expression" dxfId="2300" priority="21836">
      <formula>$B2166="Frontera"</formula>
    </cfRule>
    <cfRule type="expression" dxfId="2299" priority="21837">
      <formula>$B2166="Cargado"</formula>
    </cfRule>
    <cfRule type="expression" dxfId="2302" priority="21818">
      <formula>$B2166="Liberado"</formula>
    </cfRule>
    <cfRule type="expression" dxfId="2298" priority="21838">
      <formula>$B2166="Cancelado"</formula>
    </cfRule>
    <cfRule type="expression" dxfId="2" priority="21839">
      <formula>$B2166="Confirmado"</formula>
    </cfRule>
    <cfRule type="expression" dxfId="2295" priority="21849">
      <formula>$B2166="Arribado"</formula>
    </cfRule>
    <cfRule type="expression" dxfId="2302" priority="21842">
      <formula>$B2166="Liberado"</formula>
    </cfRule>
    <cfRule type="expression" dxfId="2298" priority="21846">
      <formula>$B2166="Cancelado"</formula>
    </cfRule>
    <cfRule type="expression" dxfId="2296" priority="21840">
      <formula>$B2166="Solicitado"</formula>
    </cfRule>
    <cfRule type="expression" dxfId="2300" priority="21844">
      <formula>$B2166="Frontera"</formula>
    </cfRule>
    <cfRule type="expression" dxfId="2301" priority="21843">
      <formula>$B2166="Descargado"</formula>
    </cfRule>
    <cfRule type="expression" dxfId="2295" priority="21841">
      <formula>$B2166="Arribado"</formula>
    </cfRule>
    <cfRule type="expression" dxfId="2299" priority="21845">
      <formula>$B2166="Cargado"</formula>
    </cfRule>
  </conditionalFormatting>
  <conditionalFormatting sqref="M2166:M2167 J2166:K2167 C2166:H2167 A2166:A2167 O2166:U2167">
    <cfRule type="expression" dxfId="2295" priority="21833">
      <formula>$B2166="Arribado"</formula>
    </cfRule>
    <cfRule type="expression" dxfId="2302" priority="21826">
      <formula>$B2166="Liberado"</formula>
    </cfRule>
    <cfRule type="expression" dxfId="2301" priority="21827">
      <formula>$B2166="Descargado"</formula>
    </cfRule>
    <cfRule type="expression" dxfId="2299" priority="21829">
      <formula>$B2166="Cargado"</formula>
    </cfRule>
    <cfRule type="expression" dxfId="2298" priority="21830">
      <formula>$B2166="Cancelado"</formula>
    </cfRule>
    <cfRule type="expression" dxfId="2" priority="21831">
      <formula>$B2166="Confirmado"</formula>
    </cfRule>
    <cfRule type="expression" dxfId="2296" priority="21832">
      <formula>$B2166="Solicitado"</formula>
    </cfRule>
    <cfRule type="expression" dxfId="2300" priority="21828">
      <formula>$B2166="Frontera"</formula>
    </cfRule>
  </conditionalFormatting>
  <conditionalFormatting sqref="M1072:O1072 J1072:K1072 C1072:H1072 T1072:U1072">
    <cfRule type="expression" dxfId="2302" priority="53140">
      <formula>$B1072="Liberado"</formula>
    </cfRule>
    <cfRule type="expression" dxfId="2301" priority="53141">
      <formula>$B1072="Descargado"</formula>
    </cfRule>
    <cfRule type="expression" dxfId="2" priority="53145">
      <formula>$B1072="Confirmado"</formula>
    </cfRule>
    <cfRule type="expression" dxfId="2299" priority="53143">
      <formula>$B1072="Cargado"</formula>
    </cfRule>
    <cfRule type="expression" dxfId="2298" priority="53144">
      <formula>$B1072="Cancelado"</formula>
    </cfRule>
    <cfRule type="expression" dxfId="2296" priority="53146">
      <formula>$B1072="Solicitado"</formula>
    </cfRule>
    <cfRule type="expression" dxfId="2295" priority="53147">
      <formula>$B1072="Arribado"</formula>
    </cfRule>
    <cfRule type="expression" dxfId="2300" priority="53142">
      <formula>$B1072="Frontera"</formula>
    </cfRule>
  </conditionalFormatting>
  <conditionalFormatting sqref="M913:P913 A913 T913:U913 J913:K913 C913:H913">
    <cfRule type="expression" dxfId="2299" priority="61983">
      <formula>$B913="Cargado"</formula>
    </cfRule>
    <cfRule type="expression" dxfId="2300" priority="61982">
      <formula>$B913="Frontera"</formula>
    </cfRule>
    <cfRule type="expression" dxfId="2301" priority="61981">
      <formula>$B913="Descargado"</formula>
    </cfRule>
    <cfRule type="expression" dxfId="2302" priority="61980">
      <formula>$B913="Liberado"</formula>
    </cfRule>
    <cfRule type="expression" dxfId="2298" priority="61984">
      <formula>$B913="Cancelado"</formula>
    </cfRule>
    <cfRule type="expression" dxfId="2295" priority="61987">
      <formula>$B913="Arribado"</formula>
    </cfRule>
    <cfRule type="expression" dxfId="2296" priority="61986">
      <formula>$B913="Solicitado"</formula>
    </cfRule>
    <cfRule type="expression" dxfId="2" priority="61985">
      <formula>$B913="Confirmado"</formula>
    </cfRule>
  </conditionalFormatting>
  <conditionalFormatting sqref="M914:P919 A914:A919 T914:U919 J914:K919 C914:H919 C937:H940 J937:K940 T937:U940 M943:P944 T943:U944 J943:K944 C943:H944 M937:P940 C953:H953 J953:K953 T953:U953 M953:P953 N942 C946:H949 J946:K949 T946:U949 M946:P949 A937:A940 A942:A954">
    <cfRule type="expression" dxfId="2" priority="61945">
      <formula>$B914="Confirmado"</formula>
    </cfRule>
    <cfRule type="expression" dxfId="2299" priority="61943">
      <formula>$B914="Cargado"</formula>
    </cfRule>
    <cfRule type="expression" dxfId="2296" priority="61946">
      <formula>$B914="Solicitado"</formula>
    </cfRule>
    <cfRule type="expression" dxfId="2295" priority="61947">
      <formula>$B914="Arribado"</formula>
    </cfRule>
    <cfRule type="expression" dxfId="2302" priority="61940">
      <formula>$B914="Liberado"</formula>
    </cfRule>
    <cfRule type="expression" dxfId="2301" priority="61941">
      <formula>$B914="Descargado"</formula>
    </cfRule>
    <cfRule type="expression" dxfId="2300" priority="61942">
      <formula>$B914="Frontera"</formula>
    </cfRule>
    <cfRule type="expression" dxfId="2298" priority="61944">
      <formula>$B914="Cancelado"</formula>
    </cfRule>
  </conditionalFormatting>
  <conditionalFormatting sqref="M925:P926 A925:A926 T925:U926 J925:K926 C925:H926">
    <cfRule type="expression" dxfId="2302" priority="61532">
      <formula>$B925="Liberado"</formula>
    </cfRule>
    <cfRule type="expression" dxfId="2301" priority="61533">
      <formula>$B925="Descargado"</formula>
    </cfRule>
    <cfRule type="expression" dxfId="2300" priority="61534">
      <formula>$B925="Frontera"</formula>
    </cfRule>
    <cfRule type="expression" dxfId="2299" priority="61535">
      <formula>$B925="Cargado"</formula>
    </cfRule>
    <cfRule type="expression" dxfId="2" priority="61537">
      <formula>$B925="Confirmado"</formula>
    </cfRule>
    <cfRule type="expression" dxfId="2295" priority="61539">
      <formula>$B925="Arribado"</formula>
    </cfRule>
    <cfRule type="expression" dxfId="2296" priority="61538">
      <formula>$B925="Solicitado"</formula>
    </cfRule>
    <cfRule type="expression" dxfId="2298" priority="61536">
      <formula>$B925="Cancelado"</formula>
    </cfRule>
  </conditionalFormatting>
  <conditionalFormatting sqref="M936:P936 A936 T936:U936 J936:K936 C936:H936">
    <cfRule type="expression" dxfId="2298" priority="61424">
      <formula>$B936="Cancelado"</formula>
    </cfRule>
    <cfRule type="expression" dxfId="2299" priority="61423">
      <formula>$B936="Cargado"</formula>
    </cfRule>
    <cfRule type="expression" dxfId="2301" priority="61421">
      <formula>$B936="Descargado"</formula>
    </cfRule>
    <cfRule type="expression" dxfId="2295" priority="61427">
      <formula>$B936="Arribado"</formula>
    </cfRule>
    <cfRule type="expression" dxfId="2296" priority="61426">
      <formula>$B936="Solicitado"</formula>
    </cfRule>
    <cfRule type="expression" dxfId="2" priority="61425">
      <formula>$B936="Confirmado"</formula>
    </cfRule>
    <cfRule type="expression" dxfId="2300" priority="61422">
      <formula>$B936="Frontera"</formula>
    </cfRule>
    <cfRule type="expression" dxfId="2302" priority="61420">
      <formula>$B936="Liberado"</formula>
    </cfRule>
  </conditionalFormatting>
  <conditionalFormatting sqref="M945:P945 T945:U945 J945:K945 C945:H945">
    <cfRule type="expression" dxfId="2298" priority="60848">
      <formula>$B945="Cancelado"</formula>
    </cfRule>
    <cfRule type="expression" dxfId="2" priority="60849">
      <formula>$B945="Confirmado"</formula>
    </cfRule>
    <cfRule type="expression" dxfId="2296" priority="60850">
      <formula>$B945="Solicitado"</formula>
    </cfRule>
    <cfRule type="expression" dxfId="2295" priority="60851">
      <formula>$B945="Arribado"</formula>
    </cfRule>
    <cfRule type="expression" dxfId="2302" priority="60844">
      <formula>$B945="Liberado"</formula>
    </cfRule>
    <cfRule type="expression" dxfId="2301" priority="60845">
      <formula>$B945="Descargado"</formula>
    </cfRule>
    <cfRule type="expression" dxfId="2300" priority="60846">
      <formula>$B945="Frontera"</formula>
    </cfRule>
    <cfRule type="expression" dxfId="2299" priority="60847">
      <formula>$B945="Cargado"</formula>
    </cfRule>
  </conditionalFormatting>
  <conditionalFormatting sqref="M950:P950 T950:U950 J950:K950 C950:H950">
    <cfRule type="expression" dxfId="2301" priority="61309">
      <formula>$B950="Descargado"</formula>
    </cfRule>
    <cfRule type="expression" dxfId="2300" priority="61310">
      <formula>$B950="Frontera"</formula>
    </cfRule>
    <cfRule type="expression" dxfId="2299" priority="61311">
      <formula>$B950="Cargado"</formula>
    </cfRule>
    <cfRule type="expression" dxfId="2" priority="61313">
      <formula>$B950="Confirmado"</formula>
    </cfRule>
    <cfRule type="expression" dxfId="2296" priority="61314">
      <formula>$B950="Solicitado"</formula>
    </cfRule>
    <cfRule type="expression" dxfId="2298" priority="61312">
      <formula>$B950="Cancelado"</formula>
    </cfRule>
    <cfRule type="expression" dxfId="2302" priority="61308">
      <formula>$B950="Liberado"</formula>
    </cfRule>
    <cfRule type="expression" dxfId="2295" priority="61315">
      <formula>$B950="Arribado"</formula>
    </cfRule>
  </conditionalFormatting>
  <conditionalFormatting sqref="M951:P952 T951:U952 J951:K952 C951:H952">
    <cfRule type="expression" dxfId="2301" priority="61237">
      <formula>$B951="Descargado"</formula>
    </cfRule>
    <cfRule type="expression" dxfId="2300" priority="61238">
      <formula>$B951="Frontera"</formula>
    </cfRule>
    <cfRule type="expression" dxfId="2302" priority="61236">
      <formula>$B951="Liberado"</formula>
    </cfRule>
    <cfRule type="expression" dxfId="2295" priority="61243">
      <formula>$B951="Arribado"</formula>
    </cfRule>
    <cfRule type="expression" dxfId="2296" priority="61242">
      <formula>$B951="Solicitado"</formula>
    </cfRule>
    <cfRule type="expression" dxfId="2" priority="61241">
      <formula>$B951="Confirmado"</formula>
    </cfRule>
    <cfRule type="expression" dxfId="2298" priority="61240">
      <formula>$B951="Cancelado"</formula>
    </cfRule>
    <cfRule type="expression" dxfId="2299" priority="61239">
      <formula>$B951="Cargado"</formula>
    </cfRule>
  </conditionalFormatting>
  <conditionalFormatting sqref="M954:P954 T954:U954 J954:K954 C954:H954">
    <cfRule type="expression" dxfId="2296" priority="61098">
      <formula>$B954="Solicitado"</formula>
    </cfRule>
    <cfRule type="expression" dxfId="2302" priority="61092">
      <formula>$B954="Liberado"</formula>
    </cfRule>
    <cfRule type="expression" dxfId="2301" priority="61093">
      <formula>$B954="Descargado"</formula>
    </cfRule>
    <cfRule type="expression" dxfId="2300" priority="61094">
      <formula>$B954="Frontera"</formula>
    </cfRule>
    <cfRule type="expression" dxfId="2295" priority="61099">
      <formula>$B954="Arribado"</formula>
    </cfRule>
    <cfRule type="expression" dxfId="2299" priority="61095">
      <formula>$B954="Cargado"</formula>
    </cfRule>
    <cfRule type="expression" dxfId="2" priority="61097">
      <formula>$B954="Confirmado"</formula>
    </cfRule>
    <cfRule type="expression" dxfId="2298" priority="61096">
      <formula>$B954="Cancelado"</formula>
    </cfRule>
  </conditionalFormatting>
  <conditionalFormatting sqref="M955:P963 T955:U963 J955:K963 C955:H963 C965:H965 J965:K965 T965:U965 M965:P965 A955:A965">
    <cfRule type="expression" dxfId="2295" priority="61027">
      <formula>$B955="Arribado"</formula>
    </cfRule>
    <cfRule type="expression" dxfId="2301" priority="61021">
      <formula>$B955="Descargado"</formula>
    </cfRule>
    <cfRule type="expression" dxfId="2299" priority="61023">
      <formula>$B955="Cargado"</formula>
    </cfRule>
    <cfRule type="expression" dxfId="2298" priority="61024">
      <formula>$B955="Cancelado"</formula>
    </cfRule>
    <cfRule type="expression" dxfId="2" priority="61025">
      <formula>$B955="Confirmado"</formula>
    </cfRule>
    <cfRule type="expression" dxfId="2296" priority="61026">
      <formula>$B955="Solicitado"</formula>
    </cfRule>
    <cfRule type="expression" dxfId="2302" priority="61020">
      <formula>$B955="Liberado"</formula>
    </cfRule>
    <cfRule type="expression" dxfId="2300" priority="61022">
      <formula>$B955="Frontera"</formula>
    </cfRule>
  </conditionalFormatting>
  <conditionalFormatting sqref="M964:P964 T964:U964 J964:K964 C964:H964">
    <cfRule type="expression" dxfId="2302" priority="60916">
      <formula>$B964="Liberado"</formula>
    </cfRule>
    <cfRule type="expression" dxfId="2301" priority="60917">
      <formula>$B964="Descargado"</formula>
    </cfRule>
    <cfRule type="expression" dxfId="2300" priority="60918">
      <formula>$B964="Frontera"</formula>
    </cfRule>
    <cfRule type="expression" dxfId="2" priority="60921">
      <formula>$B964="Confirmado"</formula>
    </cfRule>
    <cfRule type="expression" dxfId="2296" priority="60922">
      <formula>$B964="Solicitado"</formula>
    </cfRule>
    <cfRule type="expression" dxfId="2295" priority="60923">
      <formula>$B964="Arribado"</formula>
    </cfRule>
    <cfRule type="expression" dxfId="2298" priority="60920">
      <formula>$B964="Cancelado"</formula>
    </cfRule>
    <cfRule type="expression" dxfId="2299" priority="60919">
      <formula>$B964="Cargado"</formula>
    </cfRule>
  </conditionalFormatting>
  <conditionalFormatting sqref="M977:P977 T977:U977 J977:K977 C977:H977 A980">
    <cfRule type="expression" dxfId="2296" priority="60346">
      <formula>$B977="Solicitado"</formula>
    </cfRule>
    <cfRule type="expression" dxfId="2298" priority="60344">
      <formula>$B977="Cancelado"</formula>
    </cfRule>
    <cfRule type="expression" dxfId="2" priority="60345">
      <formula>$B977="Confirmado"</formula>
    </cfRule>
    <cfRule type="expression" dxfId="2295" priority="60347">
      <formula>$B977="Arribado"</formula>
    </cfRule>
    <cfRule type="expression" dxfId="2299" priority="60343">
      <formula>$B977="Cargado"</formula>
    </cfRule>
    <cfRule type="expression" dxfId="2300" priority="60342">
      <formula>$B977="Frontera"</formula>
    </cfRule>
    <cfRule type="expression" dxfId="2302" priority="60340">
      <formula>$B977="Liberado"</formula>
    </cfRule>
    <cfRule type="expression" dxfId="2301" priority="60341">
      <formula>$B977="Descargado"</formula>
    </cfRule>
  </conditionalFormatting>
  <conditionalFormatting sqref="M980:P980 T980:U980 J980:K980 C980:H980">
    <cfRule type="expression" dxfId="2296" priority="60130">
      <formula>$B980="Solicitado"</formula>
    </cfRule>
    <cfRule type="expression" dxfId="2298" priority="60128">
      <formula>$B980="Cancelado"</formula>
    </cfRule>
    <cfRule type="expression" dxfId="2" priority="60129">
      <formula>$B980="Confirmado"</formula>
    </cfRule>
    <cfRule type="expression" dxfId="2295" priority="60131">
      <formula>$B980="Arribado"</formula>
    </cfRule>
    <cfRule type="expression" dxfId="2300" priority="60126">
      <formula>$B980="Frontera"</formula>
    </cfRule>
    <cfRule type="expression" dxfId="2302" priority="60124">
      <formula>$B980="Liberado"</formula>
    </cfRule>
    <cfRule type="expression" dxfId="2299" priority="60127">
      <formula>$B980="Cargado"</formula>
    </cfRule>
    <cfRule type="expression" dxfId="2301" priority="60125">
      <formula>$B980="Descargado"</formula>
    </cfRule>
  </conditionalFormatting>
  <conditionalFormatting sqref="M981:P981 T981:U981 J981:K981 C981:H981">
    <cfRule type="expression" dxfId="2302" priority="59716">
      <formula>$B981="Liberado"</formula>
    </cfRule>
    <cfRule type="expression" dxfId="2301" priority="59717">
      <formula>$B981="Descargado"</formula>
    </cfRule>
    <cfRule type="expression" dxfId="2300" priority="59718">
      <formula>$B981="Frontera"</formula>
    </cfRule>
    <cfRule type="expression" dxfId="2" priority="59721">
      <formula>$B981="Confirmado"</formula>
    </cfRule>
    <cfRule type="expression" dxfId="2296" priority="59722">
      <formula>$B981="Solicitado"</formula>
    </cfRule>
    <cfRule type="expression" dxfId="2299" priority="59719">
      <formula>$B981="Cargado"</formula>
    </cfRule>
    <cfRule type="expression" dxfId="2295" priority="59723">
      <formula>$B981="Arribado"</formula>
    </cfRule>
    <cfRule type="expression" dxfId="2298" priority="59720">
      <formula>$B981="Cancelado"</formula>
    </cfRule>
  </conditionalFormatting>
  <conditionalFormatting sqref="M982:P982 T982:U982 J982:K982 C982:H982">
    <cfRule type="expression" dxfId="2299" priority="59279">
      <formula>$B982="Cargado"</formula>
    </cfRule>
    <cfRule type="expression" dxfId="2" priority="59281">
      <formula>$B982="Confirmado"</formula>
    </cfRule>
    <cfRule type="expression" dxfId="2296" priority="59282">
      <formula>$B982="Solicitado"</formula>
    </cfRule>
    <cfRule type="expression" dxfId="2295" priority="59283">
      <formula>$B982="Arribado"</formula>
    </cfRule>
    <cfRule type="expression" dxfId="2298" priority="59280">
      <formula>$B982="Cancelado"</formula>
    </cfRule>
    <cfRule type="expression" dxfId="2302" priority="59276">
      <formula>$B982="Liberado"</formula>
    </cfRule>
    <cfRule type="expression" dxfId="2301" priority="59277">
      <formula>$B982="Descargado"</formula>
    </cfRule>
    <cfRule type="expression" dxfId="2300" priority="59278">
      <formula>$B982="Frontera"</formula>
    </cfRule>
  </conditionalFormatting>
  <conditionalFormatting sqref="M983:P987 T983:U987 J983:K987 C983:H987">
    <cfRule type="expression" dxfId="2" priority="59633">
      <formula>$B983="Confirmado"</formula>
    </cfRule>
    <cfRule type="expression" dxfId="2295" priority="59635">
      <formula>$B983="Arribado"</formula>
    </cfRule>
    <cfRule type="expression" dxfId="2301" priority="59629">
      <formula>$B983="Descargado"</formula>
    </cfRule>
    <cfRule type="expression" dxfId="2300" priority="59630">
      <formula>$B983="Frontera"</formula>
    </cfRule>
    <cfRule type="expression" dxfId="2299" priority="59631">
      <formula>$B983="Cargado"</formula>
    </cfRule>
    <cfRule type="expression" dxfId="2298" priority="59632">
      <formula>$B983="Cancelado"</formula>
    </cfRule>
    <cfRule type="expression" dxfId="2302" priority="59628">
      <formula>$B983="Liberado"</formula>
    </cfRule>
    <cfRule type="expression" dxfId="2296" priority="59634">
      <formula>$B983="Solicitado"</formula>
    </cfRule>
  </conditionalFormatting>
  <conditionalFormatting sqref="M988:P988 T988:U988 J988:K988 C988:H988">
    <cfRule type="expression" dxfId="2298" priority="58944">
      <formula>$B988="Cancelado"</formula>
    </cfRule>
    <cfRule type="expression" dxfId="2" priority="58945">
      <formula>$B988="Confirmado"</formula>
    </cfRule>
    <cfRule type="expression" dxfId="2296" priority="58946">
      <formula>$B988="Solicitado"</formula>
    </cfRule>
    <cfRule type="expression" dxfId="2295" priority="58947">
      <formula>$B988="Arribado"</formula>
    </cfRule>
    <cfRule type="expression" dxfId="2301" priority="58941">
      <formula>$B988="Descargado"</formula>
    </cfRule>
    <cfRule type="expression" dxfId="2300" priority="58942">
      <formula>$B988="Frontera"</formula>
    </cfRule>
    <cfRule type="expression" dxfId="2299" priority="58943">
      <formula>$B988="Cargado"</formula>
    </cfRule>
    <cfRule type="expression" dxfId="2302" priority="58940">
      <formula>$B988="Liberado"</formula>
    </cfRule>
  </conditionalFormatting>
  <conditionalFormatting sqref="M989:P989 T989:U989 J989:K989 C989:H989">
    <cfRule type="expression" dxfId="2295" priority="59547">
      <formula>$B989="Arribado"</formula>
    </cfRule>
    <cfRule type="expression" dxfId="2302" priority="59540">
      <formula>$B989="Liberado"</formula>
    </cfRule>
    <cfRule type="expression" dxfId="2296" priority="59546">
      <formula>$B989="Solicitado"</formula>
    </cfRule>
    <cfRule type="expression" dxfId="2" priority="59545">
      <formula>$B989="Confirmado"</formula>
    </cfRule>
    <cfRule type="expression" dxfId="2298" priority="59544">
      <formula>$B989="Cancelado"</formula>
    </cfRule>
    <cfRule type="expression" dxfId="2299" priority="59543">
      <formula>$B989="Cargado"</formula>
    </cfRule>
    <cfRule type="expression" dxfId="2300" priority="59542">
      <formula>$B989="Frontera"</formula>
    </cfRule>
    <cfRule type="expression" dxfId="2301" priority="59541">
      <formula>$B989="Descargado"</formula>
    </cfRule>
  </conditionalFormatting>
  <conditionalFormatting sqref="M990:P990 T990:U990 J990:K990 C990:H990">
    <cfRule type="expression" dxfId="2302" priority="59188">
      <formula>$B990="Liberado"</formula>
    </cfRule>
    <cfRule type="expression" dxfId="2295" priority="59195">
      <formula>$B990="Arribado"</formula>
    </cfRule>
    <cfRule type="expression" dxfId="2300" priority="59190">
      <formula>$B990="Frontera"</formula>
    </cfRule>
    <cfRule type="expression" dxfId="2301" priority="59189">
      <formula>$B990="Descargado"</formula>
    </cfRule>
    <cfRule type="expression" dxfId="2" priority="59193">
      <formula>$B990="Confirmado"</formula>
    </cfRule>
    <cfRule type="expression" dxfId="2298" priority="59192">
      <formula>$B990="Cancelado"</formula>
    </cfRule>
    <cfRule type="expression" dxfId="2299" priority="59191">
      <formula>$B990="Cargado"</formula>
    </cfRule>
    <cfRule type="expression" dxfId="2296" priority="59194">
      <formula>$B990="Solicitado"</formula>
    </cfRule>
  </conditionalFormatting>
  <conditionalFormatting sqref="M991:P991 T991:U991 J991:K991 C991:H991">
    <cfRule type="expression" dxfId="2" priority="59025">
      <formula>$B991="Confirmado"</formula>
    </cfRule>
    <cfRule type="expression" dxfId="2299" priority="59023">
      <formula>$B991="Cargado"</formula>
    </cfRule>
    <cfRule type="expression" dxfId="2296" priority="59026">
      <formula>$B991="Solicitado"</formula>
    </cfRule>
    <cfRule type="expression" dxfId="2298" priority="59024">
      <formula>$B991="Cancelado"</formula>
    </cfRule>
    <cfRule type="expression" dxfId="2300" priority="59022">
      <formula>$B991="Frontera"</formula>
    </cfRule>
    <cfRule type="expression" dxfId="2301" priority="59021">
      <formula>$B991="Descargado"</formula>
    </cfRule>
    <cfRule type="expression" dxfId="2295" priority="59027">
      <formula>$B991="Arribado"</formula>
    </cfRule>
    <cfRule type="expression" dxfId="2302" priority="59020">
      <formula>$B991="Liberado"</formula>
    </cfRule>
  </conditionalFormatting>
  <conditionalFormatting sqref="M992:P992 T992:U992 J992:K992 C992:H992">
    <cfRule type="expression" dxfId="2302" priority="59116">
      <formula>$B992="Liberado"</formula>
    </cfRule>
    <cfRule type="expression" dxfId="2301" priority="59117">
      <formula>$B992="Descargado"</formula>
    </cfRule>
    <cfRule type="expression" dxfId="2295" priority="59123">
      <formula>$B992="Arribado"</formula>
    </cfRule>
    <cfRule type="expression" dxfId="2300" priority="59118">
      <formula>$B992="Frontera"</formula>
    </cfRule>
    <cfRule type="expression" dxfId="2299" priority="59119">
      <formula>$B992="Cargado"</formula>
    </cfRule>
    <cfRule type="expression" dxfId="2298" priority="59120">
      <formula>$B992="Cancelado"</formula>
    </cfRule>
    <cfRule type="expression" dxfId="2" priority="59121">
      <formula>$B992="Confirmado"</formula>
    </cfRule>
    <cfRule type="expression" dxfId="2296" priority="59122">
      <formula>$B992="Solicitado"</formula>
    </cfRule>
  </conditionalFormatting>
  <conditionalFormatting sqref="M993:P993 T993:U993 J993:K993 C993:H993">
    <cfRule type="expression" dxfId="2299" priority="59487">
      <formula>$B993="Cargado"</formula>
    </cfRule>
    <cfRule type="expression" dxfId="2" priority="59489">
      <formula>$B993="Confirmado"</formula>
    </cfRule>
    <cfRule type="expression" dxfId="2295" priority="59491">
      <formula>$B993="Arribado"</formula>
    </cfRule>
    <cfRule type="expression" dxfId="2296" priority="59490">
      <formula>$B993="Solicitado"</formula>
    </cfRule>
    <cfRule type="expression" dxfId="2298" priority="59488">
      <formula>$B993="Cancelado"</formula>
    </cfRule>
    <cfRule type="expression" dxfId="2302" priority="59484">
      <formula>$B993="Liberado"</formula>
    </cfRule>
    <cfRule type="expression" dxfId="2301" priority="59485">
      <formula>$B993="Descargado"</formula>
    </cfRule>
    <cfRule type="expression" dxfId="2300" priority="59486">
      <formula>$B993="Frontera"</formula>
    </cfRule>
  </conditionalFormatting>
  <conditionalFormatting sqref="M994:P994 T994:U994 J994:K994 C994:H994">
    <cfRule type="expression" dxfId="2302" priority="59364">
      <formula>$B994="Liberado"</formula>
    </cfRule>
    <cfRule type="expression" dxfId="2296" priority="59370">
      <formula>$B994="Solicitado"</formula>
    </cfRule>
    <cfRule type="expression" dxfId="2295" priority="59371">
      <formula>$B994="Arribado"</formula>
    </cfRule>
    <cfRule type="expression" dxfId="2" priority="59369">
      <formula>$B994="Confirmado"</formula>
    </cfRule>
    <cfRule type="expression" dxfId="2298" priority="59368">
      <formula>$B994="Cancelado"</formula>
    </cfRule>
    <cfRule type="expression" dxfId="2300" priority="59366">
      <formula>$B994="Frontera"</formula>
    </cfRule>
    <cfRule type="expression" dxfId="2301" priority="59365">
      <formula>$B994="Descargado"</formula>
    </cfRule>
    <cfRule type="expression" dxfId="2299" priority="59367">
      <formula>$B994="Cargado"</formula>
    </cfRule>
  </conditionalFormatting>
  <conditionalFormatting sqref="M995:P995 T995:U995 J995:K995 C995:H995">
    <cfRule type="expression" dxfId="2298" priority="58856">
      <formula>$B995="Cancelado"</formula>
    </cfRule>
    <cfRule type="expression" dxfId="2299" priority="58855">
      <formula>$B995="Cargado"</formula>
    </cfRule>
    <cfRule type="expression" dxfId="2300" priority="58854">
      <formula>$B995="Frontera"</formula>
    </cfRule>
    <cfRule type="expression" dxfId="2301" priority="58853">
      <formula>$B995="Descargado"</formula>
    </cfRule>
    <cfRule type="expression" dxfId="2302" priority="58852">
      <formula>$B995="Liberado"</formula>
    </cfRule>
    <cfRule type="expression" dxfId="2" priority="58857">
      <formula>$B995="Confirmado"</formula>
    </cfRule>
    <cfRule type="expression" dxfId="2296" priority="58858">
      <formula>$B995="Solicitado"</formula>
    </cfRule>
    <cfRule type="expression" dxfId="2295" priority="58859">
      <formula>$B995="Arribado"</formula>
    </cfRule>
  </conditionalFormatting>
  <conditionalFormatting sqref="M996:P1000 T996:U1000 J996:K1000 C996:H1000">
    <cfRule type="expression" dxfId="2300" priority="58766">
      <formula>$B996="Frontera"</formula>
    </cfRule>
    <cfRule type="expression" dxfId="2302" priority="58764">
      <formula>$B996="Liberado"</formula>
    </cfRule>
    <cfRule type="expression" dxfId="2301" priority="58765">
      <formula>$B996="Descargado"</formula>
    </cfRule>
    <cfRule type="expression" dxfId="2295" priority="58771">
      <formula>$B996="Arribado"</formula>
    </cfRule>
    <cfRule type="expression" dxfId="2296" priority="58770">
      <formula>$B996="Solicitado"</formula>
    </cfRule>
    <cfRule type="expression" dxfId="2" priority="58769">
      <formula>$B996="Confirmado"</formula>
    </cfRule>
    <cfRule type="expression" dxfId="2298" priority="58768">
      <formula>$B996="Cancelado"</formula>
    </cfRule>
    <cfRule type="expression" dxfId="2299" priority="58767">
      <formula>$B996="Cargado"</formula>
    </cfRule>
  </conditionalFormatting>
  <conditionalFormatting sqref="M1001:P1001 T1001:U1001 J1001:K1001 C1001:H1001">
    <cfRule type="expression" dxfId="2" priority="58417">
      <formula>$B1001="Confirmado"</formula>
    </cfRule>
    <cfRule type="expression" dxfId="2295" priority="58419">
      <formula>$B1001="Arribado"</formula>
    </cfRule>
    <cfRule type="expression" dxfId="2300" priority="58414">
      <formula>$B1001="Frontera"</formula>
    </cfRule>
    <cfRule type="expression" dxfId="2296" priority="58418">
      <formula>$B1001="Solicitado"</formula>
    </cfRule>
    <cfRule type="expression" dxfId="2298" priority="58416">
      <formula>$B1001="Cancelado"</formula>
    </cfRule>
    <cfRule type="expression" dxfId="2299" priority="58415">
      <formula>$B1001="Cargado"</formula>
    </cfRule>
    <cfRule type="expression" dxfId="2302" priority="58412">
      <formula>$B1001="Liberado"</formula>
    </cfRule>
    <cfRule type="expression" dxfId="2301" priority="58413">
      <formula>$B1001="Descargado"</formula>
    </cfRule>
  </conditionalFormatting>
  <conditionalFormatting sqref="M1002:P1002 T1002:U1002 J1002:K1002 C1002:H1002">
    <cfRule type="expression" dxfId="2302" priority="58236">
      <formula>$B1002="Liberado"</formula>
    </cfRule>
    <cfRule type="expression" dxfId="2301" priority="58237">
      <formula>$B1002="Descargado"</formula>
    </cfRule>
    <cfRule type="expression" dxfId="2295" priority="58243">
      <formula>$B1002="Arribado"</formula>
    </cfRule>
    <cfRule type="expression" dxfId="2296" priority="58242">
      <formula>$B1002="Solicitado"</formula>
    </cfRule>
    <cfRule type="expression" dxfId="2" priority="58241">
      <formula>$B1002="Confirmado"</formula>
    </cfRule>
    <cfRule type="expression" dxfId="2298" priority="58240">
      <formula>$B1002="Cancelado"</formula>
    </cfRule>
    <cfRule type="expression" dxfId="2299" priority="58239">
      <formula>$B1002="Cargado"</formula>
    </cfRule>
    <cfRule type="expression" dxfId="2300" priority="58238">
      <formula>$B1002="Frontera"</formula>
    </cfRule>
  </conditionalFormatting>
  <conditionalFormatting sqref="M1003:P1004 T1003:U1004 J1003:K1004 C1003:H1004">
    <cfRule type="expression" dxfId="2" priority="58713">
      <formula>$B1003="Confirmado"</formula>
    </cfRule>
    <cfRule type="expression" dxfId="2302" priority="58708">
      <formula>$B1003="Liberado"</formula>
    </cfRule>
    <cfRule type="expression" dxfId="2298" priority="58712">
      <formula>$B1003="Cancelado"</formula>
    </cfRule>
    <cfRule type="expression" dxfId="2296" priority="58714">
      <formula>$B1003="Solicitado"</formula>
    </cfRule>
    <cfRule type="expression" dxfId="2295" priority="58715">
      <formula>$B1003="Arribado"</formula>
    </cfRule>
    <cfRule type="expression" dxfId="2301" priority="58709">
      <formula>$B1003="Descargado"</formula>
    </cfRule>
    <cfRule type="expression" dxfId="2300" priority="58710">
      <formula>$B1003="Frontera"</formula>
    </cfRule>
    <cfRule type="expression" dxfId="2299" priority="58711">
      <formula>$B1003="Cargado"</formula>
    </cfRule>
  </conditionalFormatting>
  <conditionalFormatting sqref="M1005:P1005 T1005:U1005 J1005:K1005 C1005:H1005">
    <cfRule type="expression" dxfId="2300" priority="58590">
      <formula>$B1005="Frontera"</formula>
    </cfRule>
    <cfRule type="expression" dxfId="2296" priority="58594">
      <formula>$B1005="Solicitado"</formula>
    </cfRule>
    <cfRule type="expression" dxfId="2298" priority="58592">
      <formula>$B1005="Cancelado"</formula>
    </cfRule>
    <cfRule type="expression" dxfId="2" priority="58593">
      <formula>$B1005="Confirmado"</formula>
    </cfRule>
    <cfRule type="expression" dxfId="2295" priority="58595">
      <formula>$B1005="Arribado"</formula>
    </cfRule>
    <cfRule type="expression" dxfId="2301" priority="58589">
      <formula>$B1005="Descargado"</formula>
    </cfRule>
    <cfRule type="expression" dxfId="2302" priority="58588">
      <formula>$B1005="Liberado"</formula>
    </cfRule>
    <cfRule type="expression" dxfId="2299" priority="58591">
      <formula>$B1005="Cargado"</formula>
    </cfRule>
  </conditionalFormatting>
  <conditionalFormatting sqref="M1006:P1006 T1006:U1006 J1006:K1006 C1006:H1006">
    <cfRule type="expression" dxfId="2301" priority="58325">
      <formula>$B1006="Descargado"</formula>
    </cfRule>
    <cfRule type="expression" dxfId="2" priority="58329">
      <formula>$B1006="Confirmado"</formula>
    </cfRule>
    <cfRule type="expression" dxfId="2302" priority="58324">
      <formula>$B1006="Liberado"</formula>
    </cfRule>
    <cfRule type="expression" dxfId="2300" priority="58326">
      <formula>$B1006="Frontera"</formula>
    </cfRule>
    <cfRule type="expression" dxfId="2295" priority="58331">
      <formula>$B1006="Arribado"</formula>
    </cfRule>
    <cfRule type="expression" dxfId="2299" priority="58327">
      <formula>$B1006="Cargado"</formula>
    </cfRule>
    <cfRule type="expression" dxfId="2298" priority="58328">
      <formula>$B1006="Cancelado"</formula>
    </cfRule>
    <cfRule type="expression" dxfId="2296" priority="58330">
      <formula>$B1006="Solicitado"</formula>
    </cfRule>
  </conditionalFormatting>
  <conditionalFormatting sqref="M1007:P1007 T1007:U1007 J1007:K1007 C1007:H1007">
    <cfRule type="expression" dxfId="2301" priority="58501">
      <formula>$B1007="Descargado"</formula>
    </cfRule>
    <cfRule type="expression" dxfId="2302" priority="58500">
      <formula>$B1007="Liberado"</formula>
    </cfRule>
    <cfRule type="expression" dxfId="2295" priority="58507">
      <formula>$B1007="Arribado"</formula>
    </cfRule>
    <cfRule type="expression" dxfId="2" priority="58505">
      <formula>$B1007="Confirmado"</formula>
    </cfRule>
    <cfRule type="expression" dxfId="2296" priority="58506">
      <formula>$B1007="Solicitado"</formula>
    </cfRule>
    <cfRule type="expression" dxfId="2298" priority="58504">
      <formula>$B1007="Cancelado"</formula>
    </cfRule>
    <cfRule type="expression" dxfId="2299" priority="58503">
      <formula>$B1007="Cargado"</formula>
    </cfRule>
    <cfRule type="expression" dxfId="2300" priority="58502">
      <formula>$B1007="Frontera"</formula>
    </cfRule>
  </conditionalFormatting>
  <conditionalFormatting sqref="M1008:P1008 T1008:U1008 J1008:K1008 C1008:H1008 C1009">
    <cfRule type="expression" dxfId="2" priority="58185">
      <formula>$B1008="Confirmado"</formula>
    </cfRule>
    <cfRule type="expression" dxfId="2298" priority="58184">
      <formula>$B1008="Cancelado"</formula>
    </cfRule>
    <cfRule type="expression" dxfId="2299" priority="58183">
      <formula>$B1008="Cargado"</formula>
    </cfRule>
    <cfRule type="expression" dxfId="2301" priority="58181">
      <formula>$B1008="Descargado"</formula>
    </cfRule>
    <cfRule type="expression" dxfId="2302" priority="58180">
      <formula>$B1008="Liberado"</formula>
    </cfRule>
    <cfRule type="expression" dxfId="2300" priority="58182">
      <formula>$B1008="Frontera"</formula>
    </cfRule>
    <cfRule type="expression" dxfId="2295" priority="58187">
      <formula>$B1008="Arribado"</formula>
    </cfRule>
    <cfRule type="expression" dxfId="2296" priority="58186">
      <formula>$B1008="Solicitado"</formula>
    </cfRule>
  </conditionalFormatting>
  <conditionalFormatting sqref="M1009:P1014 T1009:U1014 J1009:K1014 C1010:H1014 D1009:H1009">
    <cfRule type="expression" dxfId="2299" priority="58095">
      <formula>$B1009="Cargado"</formula>
    </cfRule>
    <cfRule type="expression" dxfId="2298" priority="58096">
      <formula>$B1009="Cancelado"</formula>
    </cfRule>
    <cfRule type="expression" dxfId="2" priority="58097">
      <formula>$B1009="Confirmado"</formula>
    </cfRule>
    <cfRule type="expression" dxfId="2295" priority="58099">
      <formula>$B1009="Arribado"</formula>
    </cfRule>
    <cfRule type="expression" dxfId="2300" priority="58094">
      <formula>$B1009="Frontera"</formula>
    </cfRule>
    <cfRule type="expression" dxfId="2296" priority="58098">
      <formula>$B1009="Solicitado"</formula>
    </cfRule>
    <cfRule type="expression" dxfId="2301" priority="58093">
      <formula>$B1009="Descargado"</formula>
    </cfRule>
    <cfRule type="expression" dxfId="2302" priority="58092">
      <formula>$B1009="Liberado"</formula>
    </cfRule>
  </conditionalFormatting>
  <conditionalFormatting sqref="M1015:P1015 T1015:U1015 J1015:K1015 C1015:H1015">
    <cfRule type="expression" dxfId="2295" priority="57979">
      <formula>$B1015="Arribado"</formula>
    </cfRule>
    <cfRule type="expression" dxfId="2296" priority="57978">
      <formula>$B1015="Solicitado"</formula>
    </cfRule>
    <cfRule type="expression" dxfId="2" priority="57977">
      <formula>$B1015="Confirmado"</formula>
    </cfRule>
    <cfRule type="expression" dxfId="2298" priority="57976">
      <formula>$B1015="Cancelado"</formula>
    </cfRule>
    <cfRule type="expression" dxfId="2299" priority="57975">
      <formula>$B1015="Cargado"</formula>
    </cfRule>
    <cfRule type="expression" dxfId="2300" priority="57974">
      <formula>$B1015="Frontera"</formula>
    </cfRule>
    <cfRule type="expression" dxfId="2302" priority="57972">
      <formula>$B1015="Liberado"</formula>
    </cfRule>
    <cfRule type="expression" dxfId="2301" priority="57973">
      <formula>$B1015="Descargado"</formula>
    </cfRule>
  </conditionalFormatting>
  <conditionalFormatting sqref="M1016:P1017 T1016:U1017 J1016:K1017 C1016:H1017">
    <cfRule type="expression" dxfId="2" priority="57537">
      <formula>$B1016="Confirmado"</formula>
    </cfRule>
    <cfRule type="expression" dxfId="2296" priority="57538">
      <formula>$B1016="Solicitado"</formula>
    </cfRule>
    <cfRule type="expression" dxfId="2299" priority="57535">
      <formula>$B1016="Cargado"</formula>
    </cfRule>
    <cfRule type="expression" dxfId="2300" priority="57534">
      <formula>$B1016="Frontera"</formula>
    </cfRule>
    <cfRule type="expression" dxfId="2301" priority="57533">
      <formula>$B1016="Descargado"</formula>
    </cfRule>
    <cfRule type="expression" dxfId="2298" priority="57536">
      <formula>$B1016="Cancelado"</formula>
    </cfRule>
    <cfRule type="expression" dxfId="2295" priority="57539">
      <formula>$B1016="Arribado"</formula>
    </cfRule>
    <cfRule type="expression" dxfId="2302" priority="57532">
      <formula>$B1016="Liberado"</formula>
    </cfRule>
  </conditionalFormatting>
  <conditionalFormatting sqref="M1018:P1019 T1018:U1019 J1018:K1019 C1018:H1019">
    <cfRule type="expression" dxfId="2299" priority="57887">
      <formula>$B1018="Cargado"</formula>
    </cfRule>
    <cfRule type="expression" dxfId="2298" priority="57888">
      <formula>$B1018="Cancelado"</formula>
    </cfRule>
    <cfRule type="expression" dxfId="2" priority="57889">
      <formula>$B1018="Confirmado"</formula>
    </cfRule>
    <cfRule type="expression" dxfId="2296" priority="57890">
      <formula>$B1018="Solicitado"</formula>
    </cfRule>
    <cfRule type="expression" dxfId="2295" priority="57891">
      <formula>$B1018="Arribado"</formula>
    </cfRule>
    <cfRule type="expression" dxfId="2300" priority="57886">
      <formula>$B1018="Frontera"</formula>
    </cfRule>
    <cfRule type="expression" dxfId="2302" priority="57884">
      <formula>$B1018="Liberado"</formula>
    </cfRule>
    <cfRule type="expression" dxfId="2301" priority="57885">
      <formula>$B1018="Descargado"</formula>
    </cfRule>
  </conditionalFormatting>
  <conditionalFormatting sqref="M1020:P1020 T1020:U1020 J1020:K1020 C1020:H1020">
    <cfRule type="expression" dxfId="2299" priority="57799">
      <formula>$B1020="Cargado"</formula>
    </cfRule>
    <cfRule type="expression" dxfId="2302" priority="57796">
      <formula>$B1020="Liberado"</formula>
    </cfRule>
    <cfRule type="expression" dxfId="2301" priority="57797">
      <formula>$B1020="Descargado"</formula>
    </cfRule>
    <cfRule type="expression" dxfId="2300" priority="57798">
      <formula>$B1020="Frontera"</formula>
    </cfRule>
    <cfRule type="expression" dxfId="2295" priority="57803">
      <formula>$B1020="Arribado"</formula>
    </cfRule>
    <cfRule type="expression" dxfId="2296" priority="57802">
      <formula>$B1020="Solicitado"</formula>
    </cfRule>
    <cfRule type="expression" dxfId="2" priority="57801">
      <formula>$B1020="Confirmado"</formula>
    </cfRule>
    <cfRule type="expression" dxfId="2298" priority="57800">
      <formula>$B1020="Cancelado"</formula>
    </cfRule>
  </conditionalFormatting>
  <conditionalFormatting sqref="M1021:P1021 T1021:U1021 J1021:K1021 C1021:H1021">
    <cfRule type="expression" dxfId="2302" priority="57708">
      <formula>$B1021="Liberado"</formula>
    </cfRule>
    <cfRule type="expression" dxfId="2295" priority="57715">
      <formula>$B1021="Arribado"</formula>
    </cfRule>
    <cfRule type="expression" dxfId="2296" priority="57714">
      <formula>$B1021="Solicitado"</formula>
    </cfRule>
    <cfRule type="expression" dxfId="2" priority="57713">
      <formula>$B1021="Confirmado"</formula>
    </cfRule>
    <cfRule type="expression" dxfId="2298" priority="57712">
      <formula>$B1021="Cancelado"</formula>
    </cfRule>
    <cfRule type="expression" dxfId="2299" priority="57711">
      <formula>$B1021="Cargado"</formula>
    </cfRule>
    <cfRule type="expression" dxfId="2300" priority="57710">
      <formula>$B1021="Frontera"</formula>
    </cfRule>
    <cfRule type="expression" dxfId="2301" priority="57709">
      <formula>$B1021="Descargado"</formula>
    </cfRule>
  </conditionalFormatting>
  <conditionalFormatting sqref="M1022:P1022 T1022:U1022 J1022:K1022 C1022:H1022">
    <cfRule type="expression" dxfId="2302" priority="57468">
      <formula>$B1022="Liberado"</formula>
    </cfRule>
    <cfRule type="expression" dxfId="2301" priority="57469">
      <formula>$B1022="Descargado"</formula>
    </cfRule>
    <cfRule type="expression" dxfId="2300" priority="57470">
      <formula>$B1022="Frontera"</formula>
    </cfRule>
    <cfRule type="expression" dxfId="2299" priority="57471">
      <formula>$B1022="Cargado"</formula>
    </cfRule>
    <cfRule type="expression" dxfId="2298" priority="57472">
      <formula>$B1022="Cancelado"</formula>
    </cfRule>
    <cfRule type="expression" dxfId="2" priority="57473">
      <formula>$B1022="Confirmado"</formula>
    </cfRule>
    <cfRule type="expression" dxfId="2296" priority="57474">
      <formula>$B1022="Solicitado"</formula>
    </cfRule>
    <cfRule type="expression" dxfId="2295" priority="57475">
      <formula>$B1022="Arribado"</formula>
    </cfRule>
  </conditionalFormatting>
  <conditionalFormatting sqref="M1023:P1025 T1023:U1025 J1023:K1025 C1023:H1025">
    <cfRule type="expression" dxfId="2300" priority="57382">
      <formula>$B1023="Frontera"</formula>
    </cfRule>
    <cfRule type="expression" dxfId="2299" priority="57383">
      <formula>$B1023="Cargado"</formula>
    </cfRule>
    <cfRule type="expression" dxfId="2298" priority="57384">
      <formula>$B1023="Cancelado"</formula>
    </cfRule>
    <cfRule type="expression" dxfId="2296" priority="57386">
      <formula>$B1023="Solicitado"</formula>
    </cfRule>
    <cfRule type="expression" dxfId="2295" priority="57387">
      <formula>$B1023="Arribado"</formula>
    </cfRule>
    <cfRule type="expression" dxfId="2" priority="57385">
      <formula>$B1023="Confirmado"</formula>
    </cfRule>
    <cfRule type="expression" dxfId="2301" priority="57381">
      <formula>$B1023="Descargado"</formula>
    </cfRule>
    <cfRule type="expression" dxfId="2302" priority="57380">
      <formula>$B1023="Liberado"</formula>
    </cfRule>
  </conditionalFormatting>
  <conditionalFormatting sqref="M1026:P1026 T1026:U1026 J1026:K1026 C1026:H1026">
    <cfRule type="expression" dxfId="2299" priority="56831">
      <formula>$B1026="Cargado"</formula>
    </cfRule>
    <cfRule type="expression" dxfId="2" priority="56833">
      <formula>$B1026="Confirmado"</formula>
    </cfRule>
    <cfRule type="expression" dxfId="2298" priority="56832">
      <formula>$B1026="Cancelado"</formula>
    </cfRule>
    <cfRule type="expression" dxfId="2295" priority="56835">
      <formula>$B1026="Arribado"</formula>
    </cfRule>
    <cfRule type="expression" dxfId="2296" priority="56834">
      <formula>$B1026="Solicitado"</formula>
    </cfRule>
    <cfRule type="expression" dxfId="2300" priority="56830">
      <formula>$B1026="Frontera"</formula>
    </cfRule>
    <cfRule type="expression" dxfId="2302" priority="56828">
      <formula>$B1026="Liberado"</formula>
    </cfRule>
    <cfRule type="expression" dxfId="2301" priority="56829">
      <formula>$B1026="Descargado"</formula>
    </cfRule>
  </conditionalFormatting>
  <conditionalFormatting sqref="M1027:P1027 T1027:U1027 J1027:K1027 C1027:H1027">
    <cfRule type="expression" dxfId="2295" priority="57299">
      <formula>$B1027="Arribado"</formula>
    </cfRule>
    <cfRule type="expression" dxfId="2296" priority="57298">
      <formula>$B1027="Solicitado"</formula>
    </cfRule>
    <cfRule type="expression" dxfId="2300" priority="57294">
      <formula>$B1027="Frontera"</formula>
    </cfRule>
    <cfRule type="expression" dxfId="2301" priority="57293">
      <formula>$B1027="Descargado"</formula>
    </cfRule>
    <cfRule type="expression" dxfId="2" priority="57297">
      <formula>$B1027="Confirmado"</formula>
    </cfRule>
    <cfRule type="expression" dxfId="2302" priority="57292">
      <formula>$B1027="Liberado"</formula>
    </cfRule>
    <cfRule type="expression" dxfId="2298" priority="57296">
      <formula>$B1027="Cancelado"</formula>
    </cfRule>
    <cfRule type="expression" dxfId="2299" priority="57295">
      <formula>$B1027="Cargado"</formula>
    </cfRule>
  </conditionalFormatting>
  <conditionalFormatting sqref="M1028:P1028 J1028:K1028 C1028:H1028 C1030:H1030 J1030:K1030 M1030:P1030 T1028:U1030">
    <cfRule type="expression" dxfId="2298" priority="57208">
      <formula>$B1028="Cancelado"</formula>
    </cfRule>
    <cfRule type="expression" dxfId="2" priority="57209">
      <formula>$B1028="Confirmado"</formula>
    </cfRule>
    <cfRule type="expression" dxfId="2296" priority="57210">
      <formula>$B1028="Solicitado"</formula>
    </cfRule>
    <cfRule type="expression" dxfId="2295" priority="57211">
      <formula>$B1028="Arribado"</formula>
    </cfRule>
    <cfRule type="expression" dxfId="2302" priority="57204">
      <formula>$B1028="Liberado"</formula>
    </cfRule>
    <cfRule type="expression" dxfId="2301" priority="57205">
      <formula>$B1028="Descargado"</formula>
    </cfRule>
    <cfRule type="expression" dxfId="2300" priority="57206">
      <formula>$B1028="Frontera"</formula>
    </cfRule>
    <cfRule type="expression" dxfId="2299" priority="57207">
      <formula>$B1028="Cargado"</formula>
    </cfRule>
  </conditionalFormatting>
  <conditionalFormatting sqref="M1029:P1029 J1029:K1029 C1029:H1029">
    <cfRule type="expression" dxfId="2" priority="56745">
      <formula>$B1029="Confirmado"</formula>
    </cfRule>
    <cfRule type="expression" dxfId="2296" priority="56746">
      <formula>$B1029="Solicitado"</formula>
    </cfRule>
    <cfRule type="expression" dxfId="2295" priority="56747">
      <formula>$B1029="Arribado"</formula>
    </cfRule>
    <cfRule type="expression" dxfId="2300" priority="56742">
      <formula>$B1029="Frontera"</formula>
    </cfRule>
    <cfRule type="expression" dxfId="2302" priority="56740">
      <formula>$B1029="Liberado"</formula>
    </cfRule>
    <cfRule type="expression" dxfId="2301" priority="56741">
      <formula>$B1029="Descargado"</formula>
    </cfRule>
    <cfRule type="expression" dxfId="2299" priority="56743">
      <formula>$B1029="Cargado"</formula>
    </cfRule>
    <cfRule type="expression" dxfId="2298" priority="56744">
      <formula>$B1029="Cancelado"</formula>
    </cfRule>
  </conditionalFormatting>
  <conditionalFormatting sqref="M1033:P1033 T1033:U1033 J1033:K1033 C1033:H1033">
    <cfRule type="expression" dxfId="2295" priority="56923">
      <formula>$B1033="Arribado"</formula>
    </cfRule>
    <cfRule type="expression" dxfId="2296" priority="56922">
      <formula>$B1033="Solicitado"</formula>
    </cfRule>
    <cfRule type="expression" dxfId="2" priority="56921">
      <formula>$B1033="Confirmado"</formula>
    </cfRule>
    <cfRule type="expression" dxfId="2298" priority="56920">
      <formula>$B1033="Cancelado"</formula>
    </cfRule>
    <cfRule type="expression" dxfId="2299" priority="56919">
      <formula>$B1033="Cargado"</formula>
    </cfRule>
    <cfRule type="expression" dxfId="2300" priority="56918">
      <formula>$B1033="Frontera"</formula>
    </cfRule>
    <cfRule type="expression" dxfId="2301" priority="56917">
      <formula>$B1033="Descargado"</formula>
    </cfRule>
    <cfRule type="expression" dxfId="2302" priority="56916">
      <formula>$B1033="Liberado"</formula>
    </cfRule>
  </conditionalFormatting>
  <conditionalFormatting sqref="M1034:P1034 T1034:U1034 J1034:K1034 C1034:H1034">
    <cfRule type="expression" dxfId="2299" priority="56551">
      <formula>$B1034="Cargado"</formula>
    </cfRule>
    <cfRule type="expression" dxfId="2301" priority="56549">
      <formula>$B1034="Descargado"</formula>
    </cfRule>
    <cfRule type="expression" dxfId="2296" priority="56554">
      <formula>$B1034="Solicitado"</formula>
    </cfRule>
    <cfRule type="expression" dxfId="2302" priority="56548">
      <formula>$B1034="Liberado"</formula>
    </cfRule>
    <cfRule type="expression" dxfId="2295" priority="56555">
      <formula>$B1034="Arribado"</formula>
    </cfRule>
    <cfRule type="expression" dxfId="2" priority="56553">
      <formula>$B1034="Confirmado"</formula>
    </cfRule>
    <cfRule type="expression" dxfId="2298" priority="56552">
      <formula>$B1034="Cancelado"</formula>
    </cfRule>
    <cfRule type="expression" dxfId="2300" priority="56550">
      <formula>$B1034="Frontera"</formula>
    </cfRule>
  </conditionalFormatting>
  <conditionalFormatting sqref="M1040:P1040 T1040:U1040 J1040:K1040 C1040:H1040 C1044:H1049 J1044:K1049 M1044:P1049 M1054:P1054 T1054:U1054 J1054:K1054 C1054:H1054 T1044:U1049">
    <cfRule type="expression" dxfId="2299" priority="56359">
      <formula>$B1040="Cargado"</formula>
    </cfRule>
    <cfRule type="expression" dxfId="2296" priority="56362">
      <formula>$B1040="Solicitado"</formula>
    </cfRule>
    <cfRule type="expression" dxfId="2300" priority="56358">
      <formula>$B1040="Frontera"</formula>
    </cfRule>
    <cfRule type="expression" dxfId="2" priority="56361">
      <formula>$B1040="Confirmado"</formula>
    </cfRule>
    <cfRule type="expression" dxfId="2298" priority="56360">
      <formula>$B1040="Cancelado"</formula>
    </cfRule>
    <cfRule type="expression" dxfId="2302" priority="56356">
      <formula>$B1040="Liberado"</formula>
    </cfRule>
    <cfRule type="expression" dxfId="2295" priority="56363">
      <formula>$B1040="Arribado"</formula>
    </cfRule>
    <cfRule type="expression" dxfId="2301" priority="56357">
      <formula>$B1040="Descargado"</formula>
    </cfRule>
  </conditionalFormatting>
  <conditionalFormatting sqref="M1041:P1041 T1041:U1041 J1041:K1041 C1041:H1041">
    <cfRule type="expression" dxfId="2298" priority="55800">
      <formula>$B1041="Cancelado"</formula>
    </cfRule>
    <cfRule type="expression" dxfId="2" priority="55801">
      <formula>$B1041="Confirmado"</formula>
    </cfRule>
    <cfRule type="expression" dxfId="2302" priority="55796">
      <formula>$B1041="Liberado"</formula>
    </cfRule>
    <cfRule type="expression" dxfId="2300" priority="55798">
      <formula>$B1041="Frontera"</formula>
    </cfRule>
    <cfRule type="expression" dxfId="2299" priority="55799">
      <formula>$B1041="Cargado"</formula>
    </cfRule>
    <cfRule type="expression" dxfId="2296" priority="55802">
      <formula>$B1041="Solicitado"</formula>
    </cfRule>
    <cfRule type="expression" dxfId="2295" priority="55803">
      <formula>$B1041="Arribado"</formula>
    </cfRule>
    <cfRule type="expression" dxfId="2301" priority="55797">
      <formula>$B1041="Descargado"</formula>
    </cfRule>
  </conditionalFormatting>
  <conditionalFormatting sqref="M1042:P1043 T1042:U1043 J1042:K1043 C1042:H1043">
    <cfRule type="expression" dxfId="2296" priority="55026">
      <formula>$B1042="Solicitado"</formula>
    </cfRule>
    <cfRule type="expression" dxfId="2295" priority="55027">
      <formula>$B1042="Arribado"</formula>
    </cfRule>
    <cfRule type="expression" dxfId="2" priority="55025">
      <formula>$B1042="Confirmado"</formula>
    </cfRule>
    <cfRule type="expression" dxfId="2298" priority="55024">
      <formula>$B1042="Cancelado"</formula>
    </cfRule>
    <cfRule type="expression" dxfId="2299" priority="55023">
      <formula>$B1042="Cargado"</formula>
    </cfRule>
    <cfRule type="expression" dxfId="2300" priority="55022">
      <formula>$B1042="Frontera"</formula>
    </cfRule>
    <cfRule type="expression" dxfId="2301" priority="55021">
      <formula>$B1042="Descargado"</formula>
    </cfRule>
    <cfRule type="expression" dxfId="2302" priority="55020">
      <formula>$B1042="Liberado"</formula>
    </cfRule>
  </conditionalFormatting>
  <conditionalFormatting sqref="M1050:P1050 T1050:U1050 J1050:K1050 C1050:H1050">
    <cfRule type="expression" dxfId="2296" priority="55610">
      <formula>$B1050="Solicitado"</formula>
    </cfRule>
    <cfRule type="expression" dxfId="2295" priority="55611">
      <formula>$B1050="Arribado"</formula>
    </cfRule>
    <cfRule type="expression" dxfId="2301" priority="55605">
      <formula>$B1050="Descargado"</formula>
    </cfRule>
    <cfRule type="expression" dxfId="2300" priority="55606">
      <formula>$B1050="Frontera"</formula>
    </cfRule>
    <cfRule type="expression" dxfId="2299" priority="55607">
      <formula>$B1050="Cargado"</formula>
    </cfRule>
    <cfRule type="expression" dxfId="2298" priority="55608">
      <formula>$B1050="Cancelado"</formula>
    </cfRule>
    <cfRule type="expression" dxfId="2" priority="55609">
      <formula>$B1050="Confirmado"</formula>
    </cfRule>
    <cfRule type="expression" dxfId="2302" priority="55604">
      <formula>$B1050="Liberado"</formula>
    </cfRule>
  </conditionalFormatting>
  <conditionalFormatting sqref="M1051:P1051 T1051:U1051 J1051:K1051 C1051:H1051">
    <cfRule type="expression" dxfId="2" priority="55521">
      <formula>$B1051="Confirmado"</formula>
    </cfRule>
    <cfRule type="expression" dxfId="2295" priority="55523">
      <formula>$B1051="Arribado"</formula>
    </cfRule>
    <cfRule type="expression" dxfId="2296" priority="55522">
      <formula>$B1051="Solicitado"</formula>
    </cfRule>
    <cfRule type="expression" dxfId="2298" priority="55520">
      <formula>$B1051="Cancelado"</formula>
    </cfRule>
    <cfRule type="expression" dxfId="2300" priority="55518">
      <formula>$B1051="Frontera"</formula>
    </cfRule>
    <cfRule type="expression" dxfId="2301" priority="55517">
      <formula>$B1051="Descargado"</formula>
    </cfRule>
    <cfRule type="expression" dxfId="2302" priority="55516">
      <formula>$B1051="Liberado"</formula>
    </cfRule>
    <cfRule type="expression" dxfId="2299" priority="55519">
      <formula>$B1051="Cargado"</formula>
    </cfRule>
  </conditionalFormatting>
  <conditionalFormatting sqref="M1052:P1052 T1052:U1052 J1052:K1052 C1052:H1052">
    <cfRule type="expression" dxfId="2300" priority="55430">
      <formula>$B1052="Frontera"</formula>
    </cfRule>
    <cfRule type="expression" dxfId="2301" priority="55429">
      <formula>$B1052="Descargado"</formula>
    </cfRule>
    <cfRule type="expression" dxfId="2295" priority="55435">
      <formula>$B1052="Arribado"</formula>
    </cfRule>
    <cfRule type="expression" dxfId="2296" priority="55434">
      <formula>$B1052="Solicitado"</formula>
    </cfRule>
    <cfRule type="expression" dxfId="2" priority="55433">
      <formula>$B1052="Confirmado"</formula>
    </cfRule>
    <cfRule type="expression" dxfId="2298" priority="55432">
      <formula>$B1052="Cancelado"</formula>
    </cfRule>
    <cfRule type="expression" dxfId="2299" priority="55431">
      <formula>$B1052="Cargado"</formula>
    </cfRule>
    <cfRule type="expression" dxfId="2302" priority="55428">
      <formula>$B1052="Liberado"</formula>
    </cfRule>
  </conditionalFormatting>
  <conditionalFormatting sqref="M1053:P1053 J1053:K1053 C1053:H1053">
    <cfRule type="expression" dxfId="2296" priority="55242">
      <formula>$B1053="Solicitado"</formula>
    </cfRule>
    <cfRule type="expression" dxfId="2295" priority="55243">
      <formula>$B1053="Arribado"</formula>
    </cfRule>
    <cfRule type="expression" dxfId="2302" priority="55236">
      <formula>$B1053="Liberado"</formula>
    </cfRule>
    <cfRule type="expression" dxfId="2301" priority="55237">
      <formula>$B1053="Descargado"</formula>
    </cfRule>
    <cfRule type="expression" dxfId="2300" priority="55238">
      <formula>$B1053="Frontera"</formula>
    </cfRule>
    <cfRule type="expression" dxfId="2299" priority="55239">
      <formula>$B1053="Cargado"</formula>
    </cfRule>
    <cfRule type="expression" dxfId="2298" priority="55240">
      <formula>$B1053="Cancelado"</formula>
    </cfRule>
    <cfRule type="expression" dxfId="2" priority="55241">
      <formula>$B1053="Confirmado"</formula>
    </cfRule>
  </conditionalFormatting>
  <conditionalFormatting sqref="M1064:P1064 T1064:U1064 J1064:K1064 C1064:H1064">
    <cfRule type="expression" dxfId="2299" priority="54351">
      <formula>$B1064="Cargado"</formula>
    </cfRule>
    <cfRule type="expression" dxfId="2300" priority="54350">
      <formula>$B1064="Frontera"</formula>
    </cfRule>
    <cfRule type="expression" dxfId="2295" priority="54355">
      <formula>$B1064="Arribado"</formula>
    </cfRule>
    <cfRule type="expression" dxfId="2301" priority="54349">
      <formula>$B1064="Descargado"</formula>
    </cfRule>
    <cfRule type="expression" dxfId="2302" priority="54348">
      <formula>$B1064="Liberado"</formula>
    </cfRule>
    <cfRule type="expression" dxfId="2296" priority="54354">
      <formula>$B1064="Solicitado"</formula>
    </cfRule>
    <cfRule type="expression" dxfId="2" priority="54353">
      <formula>$B1064="Confirmado"</formula>
    </cfRule>
    <cfRule type="expression" dxfId="2298" priority="54352">
      <formula>$B1064="Cancelado"</formula>
    </cfRule>
  </conditionalFormatting>
  <conditionalFormatting sqref="M1065:P1065 T1065:U1065 J1065:K1065 C1065:H1065">
    <cfRule type="expression" dxfId="2298" priority="54544">
      <formula>$B1065="Cancelado"</formula>
    </cfRule>
    <cfRule type="expression" dxfId="2" priority="54545">
      <formula>$B1065="Confirmado"</formula>
    </cfRule>
    <cfRule type="expression" dxfId="2296" priority="54546">
      <formula>$B1065="Solicitado"</formula>
    </cfRule>
    <cfRule type="expression" dxfId="2301" priority="54541">
      <formula>$B1065="Descargado"</formula>
    </cfRule>
    <cfRule type="expression" dxfId="2300" priority="54542">
      <formula>$B1065="Frontera"</formula>
    </cfRule>
    <cfRule type="expression" dxfId="2299" priority="54543">
      <formula>$B1065="Cargado"</formula>
    </cfRule>
    <cfRule type="expression" dxfId="2302" priority="54540">
      <formula>$B1065="Liberado"</formula>
    </cfRule>
    <cfRule type="expression" dxfId="2295" priority="54547">
      <formula>$B1065="Arribado"</formula>
    </cfRule>
  </conditionalFormatting>
  <conditionalFormatting sqref="M1066:P1067 J1066:K1067 C1066:H1067 T1066:U1067">
    <cfRule type="expression" dxfId="2296" priority="54138">
      <formula>$B1066="Solicitado"</formula>
    </cfRule>
    <cfRule type="expression" dxfId="2" priority="54137">
      <formula>$B1066="Confirmado"</formula>
    </cfRule>
    <cfRule type="expression" dxfId="2298" priority="54136">
      <formula>$B1066="Cancelado"</formula>
    </cfRule>
    <cfRule type="expression" dxfId="2300" priority="54134">
      <formula>$B1066="Frontera"</formula>
    </cfRule>
    <cfRule type="expression" dxfId="2301" priority="54133">
      <formula>$B1066="Descargado"</formula>
    </cfRule>
    <cfRule type="expression" dxfId="2302" priority="54132">
      <formula>$B1066="Liberado"</formula>
    </cfRule>
    <cfRule type="expression" dxfId="2299" priority="54135">
      <formula>$B1066="Cargado"</formula>
    </cfRule>
    <cfRule type="expression" dxfId="2295" priority="54139">
      <formula>$B1066="Arribado"</formula>
    </cfRule>
  </conditionalFormatting>
  <conditionalFormatting sqref="M1068:P1069 J1068:K1069 C1068:H1069 T1068:U1069">
    <cfRule type="expression" dxfId="2295" priority="52955">
      <formula>$B1068="Arribado"</formula>
    </cfRule>
    <cfRule type="expression" dxfId="2296" priority="52954">
      <formula>$B1068="Solicitado"</formula>
    </cfRule>
    <cfRule type="expression" dxfId="2302" priority="52948">
      <formula>$B1068="Liberado"</formula>
    </cfRule>
    <cfRule type="expression" dxfId="2301" priority="52949">
      <formula>$B1068="Descargado"</formula>
    </cfRule>
    <cfRule type="expression" dxfId="2300" priority="52950">
      <formula>$B1068="Frontera"</formula>
    </cfRule>
    <cfRule type="expression" dxfId="2299" priority="52951">
      <formula>$B1068="Cargado"</formula>
    </cfRule>
    <cfRule type="expression" dxfId="2" priority="52953">
      <formula>$B1068="Confirmado"</formula>
    </cfRule>
    <cfRule type="expression" dxfId="2298" priority="52952">
      <formula>$B1068="Cancelado"</formula>
    </cfRule>
  </conditionalFormatting>
  <conditionalFormatting sqref="M1070:P1070 J1070:K1070 C1070:H1070 T1070:U1070">
    <cfRule type="expression" dxfId="2301" priority="53717">
      <formula>$B1070="Descargado"</formula>
    </cfRule>
    <cfRule type="expression" dxfId="2302" priority="53716">
      <formula>$B1070="Liberado"</formula>
    </cfRule>
    <cfRule type="expression" dxfId="2298" priority="53720">
      <formula>$B1070="Cancelado"</formula>
    </cfRule>
    <cfRule type="expression" dxfId="2" priority="53721">
      <formula>$B1070="Confirmado"</formula>
    </cfRule>
    <cfRule type="expression" dxfId="2296" priority="53722">
      <formula>$B1070="Solicitado"</formula>
    </cfRule>
    <cfRule type="expression" dxfId="2295" priority="53723">
      <formula>$B1070="Arribado"</formula>
    </cfRule>
    <cfRule type="expression" dxfId="2300" priority="53718">
      <formula>$B1070="Frontera"</formula>
    </cfRule>
    <cfRule type="expression" dxfId="2299" priority="53719">
      <formula>$B1070="Cargado"</formula>
    </cfRule>
  </conditionalFormatting>
  <conditionalFormatting sqref="M1071:P1071 J1071:K1071 C1071:H1071 T1071:U1071">
    <cfRule type="expression" dxfId="2" priority="53337">
      <formula>$B1071="Confirmado"</formula>
    </cfRule>
    <cfRule type="expression" dxfId="2295" priority="53339">
      <formula>$B1071="Arribado"</formula>
    </cfRule>
    <cfRule type="expression" dxfId="2296" priority="53338">
      <formula>$B1071="Solicitado"</formula>
    </cfRule>
    <cfRule type="expression" dxfId="2302" priority="53332">
      <formula>$B1071="Liberado"</formula>
    </cfRule>
    <cfRule type="expression" dxfId="2301" priority="53333">
      <formula>$B1071="Descargado"</formula>
    </cfRule>
    <cfRule type="expression" dxfId="2300" priority="53334">
      <formula>$B1071="Frontera"</formula>
    </cfRule>
    <cfRule type="expression" dxfId="2299" priority="53335">
      <formula>$B1071="Cargado"</formula>
    </cfRule>
    <cfRule type="expression" dxfId="2298" priority="53336">
      <formula>$B1071="Cancelado"</formula>
    </cfRule>
  </conditionalFormatting>
  <conditionalFormatting sqref="M1073:P1073 J1073:K1073 C1073:H1073 T1073:U1073">
    <cfRule type="expression" dxfId="2295" priority="53531">
      <formula>$B1073="Arribado"</formula>
    </cfRule>
    <cfRule type="expression" dxfId="2296" priority="53530">
      <formula>$B1073="Solicitado"</formula>
    </cfRule>
    <cfRule type="expression" dxfId="2" priority="53529">
      <formula>$B1073="Confirmado"</formula>
    </cfRule>
    <cfRule type="expression" dxfId="2298" priority="53528">
      <formula>$B1073="Cancelado"</formula>
    </cfRule>
    <cfRule type="expression" dxfId="2299" priority="53527">
      <formula>$B1073="Cargado"</formula>
    </cfRule>
    <cfRule type="expression" dxfId="2300" priority="53526">
      <formula>$B1073="Frontera"</formula>
    </cfRule>
    <cfRule type="expression" dxfId="2302" priority="53524">
      <formula>$B1073="Liberado"</formula>
    </cfRule>
    <cfRule type="expression" dxfId="2301" priority="53525">
      <formula>$B1073="Descargado"</formula>
    </cfRule>
  </conditionalFormatting>
  <conditionalFormatting sqref="M1076:P1076 J1076:K1076 C1076:H1076 T1076:U1076">
    <cfRule type="expression" dxfId="2301" priority="52357">
      <formula>$B1076="Descargado"</formula>
    </cfRule>
    <cfRule type="expression" dxfId="2302" priority="52356">
      <formula>$B1076="Liberado"</formula>
    </cfRule>
    <cfRule type="expression" dxfId="2300" priority="52358">
      <formula>$B1076="Frontera"</formula>
    </cfRule>
    <cfRule type="expression" dxfId="2298" priority="52360">
      <formula>$B1076="Cancelado"</formula>
    </cfRule>
    <cfRule type="expression" dxfId="2" priority="52361">
      <formula>$B1076="Confirmado"</formula>
    </cfRule>
    <cfRule type="expression" dxfId="2296" priority="52362">
      <formula>$B1076="Solicitado"</formula>
    </cfRule>
    <cfRule type="expression" dxfId="2295" priority="52363">
      <formula>$B1076="Arribado"</formula>
    </cfRule>
    <cfRule type="expression" dxfId="2299" priority="52359">
      <formula>$B1076="Cargado"</formula>
    </cfRule>
  </conditionalFormatting>
  <conditionalFormatting sqref="M1081:P1081 J1081:K1081 C1081:H1081 T1081:U1081">
    <cfRule type="expression" dxfId="2302" priority="52164">
      <formula>$B1081="Liberado"</formula>
    </cfRule>
    <cfRule type="expression" dxfId="2301" priority="52165">
      <formula>$B1081="Descargado"</formula>
    </cfRule>
    <cfRule type="expression" dxfId="2300" priority="52166">
      <formula>$B1081="Frontera"</formula>
    </cfRule>
    <cfRule type="expression" dxfId="2299" priority="52167">
      <formula>$B1081="Cargado"</formula>
    </cfRule>
    <cfRule type="expression" dxfId="2298" priority="52168">
      <formula>$B1081="Cancelado"</formula>
    </cfRule>
    <cfRule type="expression" dxfId="2" priority="52169">
      <formula>$B1081="Confirmado"</formula>
    </cfRule>
    <cfRule type="expression" dxfId="2296" priority="52170">
      <formula>$B1081="Solicitado"</formula>
    </cfRule>
    <cfRule type="expression" dxfId="2295" priority="52171">
      <formula>$B1081="Arribado"</formula>
    </cfRule>
  </conditionalFormatting>
  <conditionalFormatting sqref="M1082:P1083 J1082:K1083 C1082:H1083 T1083:U1083">
    <cfRule type="expression" dxfId="2298" priority="51936">
      <formula>$B1082="Cancelado"</formula>
    </cfRule>
    <cfRule type="expression" dxfId="2299" priority="51935">
      <formula>$B1082="Cargado"</formula>
    </cfRule>
    <cfRule type="expression" dxfId="2300" priority="51934">
      <formula>$B1082="Frontera"</formula>
    </cfRule>
    <cfRule type="expression" dxfId="2301" priority="51933">
      <formula>$B1082="Descargado"</formula>
    </cfRule>
    <cfRule type="expression" dxfId="2" priority="51937">
      <formula>$B1082="Confirmado"</formula>
    </cfRule>
    <cfRule type="expression" dxfId="2295" priority="51939">
      <formula>$B1082="Arribado"</formula>
    </cfRule>
    <cfRule type="expression" dxfId="2296" priority="51938">
      <formula>$B1082="Solicitado"</formula>
    </cfRule>
    <cfRule type="expression" dxfId="2302" priority="51932">
      <formula>$B1082="Liberado"</formula>
    </cfRule>
  </conditionalFormatting>
  <conditionalFormatting sqref="M1092:P1092 J1092:K1092 C1092:H1092 T1092:U1092">
    <cfRule type="expression" dxfId="2299" priority="51447">
      <formula>$B1092="Cargado"</formula>
    </cfRule>
    <cfRule type="expression" dxfId="2295" priority="51451">
      <formula>$B1092="Arribado"</formula>
    </cfRule>
    <cfRule type="expression" dxfId="2296" priority="51450">
      <formula>$B1092="Solicitado"</formula>
    </cfRule>
    <cfRule type="expression" dxfId="2300" priority="51446">
      <formula>$B1092="Frontera"</formula>
    </cfRule>
    <cfRule type="expression" dxfId="2301" priority="51445">
      <formula>$B1092="Descargado"</formula>
    </cfRule>
    <cfRule type="expression" dxfId="2302" priority="51444">
      <formula>$B1092="Liberado"</formula>
    </cfRule>
    <cfRule type="expression" dxfId="2" priority="51449">
      <formula>$B1092="Confirmado"</formula>
    </cfRule>
    <cfRule type="expression" dxfId="2298" priority="51448">
      <formula>$B1092="Cancelado"</formula>
    </cfRule>
  </conditionalFormatting>
  <conditionalFormatting sqref="M1093:P1094 J1093:K1094 C1093:H1094 T1093:U1094">
    <cfRule type="expression" dxfId="2298" priority="51256">
      <formula>$B1093="Cancelado"</formula>
    </cfRule>
    <cfRule type="expression" dxfId="2300" priority="51254">
      <formula>$B1093="Frontera"</formula>
    </cfRule>
    <cfRule type="expression" dxfId="2301" priority="51253">
      <formula>$B1093="Descargado"</formula>
    </cfRule>
    <cfRule type="expression" dxfId="2302" priority="51252">
      <formula>$B1093="Liberado"</formula>
    </cfRule>
    <cfRule type="expression" dxfId="2295" priority="51259">
      <formula>$B1093="Arribado"</formula>
    </cfRule>
    <cfRule type="expression" dxfId="2296" priority="51258">
      <formula>$B1093="Solicitado"</formula>
    </cfRule>
    <cfRule type="expression" dxfId="2299" priority="51255">
      <formula>$B1093="Cargado"</formula>
    </cfRule>
    <cfRule type="expression" dxfId="2" priority="51257">
      <formula>$B1093="Confirmado"</formula>
    </cfRule>
  </conditionalFormatting>
  <conditionalFormatting sqref="M1095:P1095 J1095:K1095 C1095:H1095 T1095:U1095">
    <cfRule type="expression" dxfId="2296" priority="51042">
      <formula>$B1095="Solicitado"</formula>
    </cfRule>
    <cfRule type="expression" dxfId="2300" priority="51038">
      <formula>$B1095="Frontera"</formula>
    </cfRule>
    <cfRule type="expression" dxfId="2295" priority="51043">
      <formula>$B1095="Arribado"</formula>
    </cfRule>
    <cfRule type="expression" dxfId="2302" priority="51036">
      <formula>$B1095="Liberado"</formula>
    </cfRule>
    <cfRule type="expression" dxfId="2301" priority="51037">
      <formula>$B1095="Descargado"</formula>
    </cfRule>
    <cfRule type="expression" dxfId="2" priority="51041">
      <formula>$B1095="Confirmado"</formula>
    </cfRule>
    <cfRule type="expression" dxfId="2298" priority="51040">
      <formula>$B1095="Cancelado"</formula>
    </cfRule>
    <cfRule type="expression" dxfId="2299" priority="51039">
      <formula>$B1095="Cargado"</formula>
    </cfRule>
  </conditionalFormatting>
  <conditionalFormatting sqref="M1097:P1097 J1097:K1097 C1097:H1097 T1097:U1097">
    <cfRule type="expression" dxfId="2300" priority="50414">
      <formula>$B1097="Frontera"</formula>
    </cfRule>
    <cfRule type="expression" dxfId="2301" priority="50413">
      <formula>$B1097="Descargado"</formula>
    </cfRule>
    <cfRule type="expression" dxfId="2296" priority="50418">
      <formula>$B1097="Solicitado"</formula>
    </cfRule>
    <cfRule type="expression" dxfId="2" priority="50417">
      <formula>$B1097="Confirmado"</formula>
    </cfRule>
    <cfRule type="expression" dxfId="2298" priority="50416">
      <formula>$B1097="Cancelado"</formula>
    </cfRule>
    <cfRule type="expression" dxfId="2295" priority="50419">
      <formula>$B1097="Arribado"</formula>
    </cfRule>
    <cfRule type="expression" dxfId="2299" priority="50415">
      <formula>$B1097="Cargado"</formula>
    </cfRule>
    <cfRule type="expression" dxfId="2302" priority="50412">
      <formula>$B1097="Liberado"</formula>
    </cfRule>
  </conditionalFormatting>
  <conditionalFormatting sqref="M1099:P1103 J1098:K1103 C1098:H1103 T1098:U1103 M1098:O1098">
    <cfRule type="expression" dxfId="2298" priority="50224">
      <formula>$B1098="Cancelado"</formula>
    </cfRule>
    <cfRule type="expression" dxfId="2299" priority="50223">
      <formula>$B1098="Cargado"</formula>
    </cfRule>
    <cfRule type="expression" dxfId="2300" priority="50222">
      <formula>$B1098="Frontera"</formula>
    </cfRule>
    <cfRule type="expression" dxfId="2" priority="50225">
      <formula>$B1098="Confirmado"</formula>
    </cfRule>
    <cfRule type="expression" dxfId="2296" priority="50226">
      <formula>$B1098="Solicitado"</formula>
    </cfRule>
    <cfRule type="expression" dxfId="2295" priority="50227">
      <formula>$B1098="Arribado"</formula>
    </cfRule>
    <cfRule type="expression" dxfId="2301" priority="50221">
      <formula>$B1098="Descargado"</formula>
    </cfRule>
    <cfRule type="expression" dxfId="2302" priority="50220">
      <formula>$B1098="Liberado"</formula>
    </cfRule>
  </conditionalFormatting>
  <conditionalFormatting sqref="M1227:P1229 T1227:U1229 J1227:K1229 C1227:H1229">
    <cfRule type="expression" dxfId="2295" priority="56075">
      <formula>$B1227="Arribado"</formula>
    </cfRule>
    <cfRule type="expression" dxfId="2296" priority="56074">
      <formula>$B1227="Solicitado"</formula>
    </cfRule>
    <cfRule type="expression" dxfId="2" priority="56073">
      <formula>$B1227="Confirmado"</formula>
    </cfRule>
    <cfRule type="expression" dxfId="2298" priority="56072">
      <formula>$B1227="Cancelado"</formula>
    </cfRule>
    <cfRule type="expression" dxfId="2299" priority="56071">
      <formula>$B1227="Cargado"</formula>
    </cfRule>
    <cfRule type="expression" dxfId="2300" priority="56070">
      <formula>$B1227="Frontera"</formula>
    </cfRule>
    <cfRule type="expression" dxfId="2301" priority="56069">
      <formula>$B1227="Descargado"</formula>
    </cfRule>
    <cfRule type="expression" dxfId="2302" priority="56068">
      <formula>$B1227="Liberado"</formula>
    </cfRule>
  </conditionalFormatting>
  <conditionalFormatting sqref="M175:U176">
    <cfRule type="expression" dxfId="2299" priority="69431">
      <formula>$B175="Cargado"</formula>
    </cfRule>
    <cfRule type="expression" dxfId="2298" priority="69432">
      <formula>$B175="Cancelado"</formula>
    </cfRule>
    <cfRule type="expression" dxfId="2" priority="69433">
      <formula>$B175="Confirmado"</formula>
    </cfRule>
    <cfRule type="expression" dxfId="2296" priority="69434">
      <formula>$B175="Solicitado"</formula>
    </cfRule>
    <cfRule type="expression" dxfId="2295" priority="69435">
      <formula>$B175="Arribado"</formula>
    </cfRule>
    <cfRule type="expression" dxfId="2301" priority="69429">
      <formula>$B175="Descargado"</formula>
    </cfRule>
    <cfRule type="expression" dxfId="2300" priority="69430">
      <formula>$B175="Frontera"</formula>
    </cfRule>
  </conditionalFormatting>
  <conditionalFormatting sqref="M526:U526">
    <cfRule type="expression" dxfId="2299" priority="65807">
      <formula>$B526="Cargado"</formula>
    </cfRule>
    <cfRule type="expression" dxfId="2300" priority="65806">
      <formula>$B526="Frontera"</formula>
    </cfRule>
    <cfRule type="expression" dxfId="2301" priority="65805">
      <formula>$B526="Descargado"</formula>
    </cfRule>
    <cfRule type="expression" dxfId="2302" priority="65804">
      <formula>$B526="Liberado"</formula>
    </cfRule>
    <cfRule type="expression" dxfId="2298" priority="65816">
      <formula>$B526="Cancelado"</formula>
    </cfRule>
    <cfRule type="expression" dxfId="2295" priority="65819">
      <formula>$B526="Arribado"</formula>
    </cfRule>
    <cfRule type="expression" dxfId="2296" priority="65818">
      <formula>$B526="Solicitado"</formula>
    </cfRule>
    <cfRule type="expression" dxfId="2" priority="65817">
      <formula>$B526="Confirmado"</formula>
    </cfRule>
    <cfRule type="expression" dxfId="2299" priority="65815">
      <formula>$B526="Cargado"</formula>
    </cfRule>
    <cfRule type="expression" dxfId="2300" priority="65814">
      <formula>$B526="Frontera"</formula>
    </cfRule>
    <cfRule type="expression" dxfId="2301" priority="65813">
      <formula>$B526="Descargado"</formula>
    </cfRule>
    <cfRule type="expression" dxfId="2302" priority="65812">
      <formula>$B526="Liberado"</formula>
    </cfRule>
    <cfRule type="expression" dxfId="2295" priority="65811">
      <formula>$B526="Arribado"</formula>
    </cfRule>
    <cfRule type="expression" dxfId="2296" priority="65810">
      <formula>$B526="Solicitado"</formula>
    </cfRule>
    <cfRule type="expression" dxfId="2" priority="65809">
      <formula>$B526="Confirmado"</formula>
    </cfRule>
    <cfRule type="expression" dxfId="2298" priority="65808">
      <formula>$B526="Cancelado"</formula>
    </cfRule>
  </conditionalFormatting>
  <conditionalFormatting sqref="M535:U535">
    <cfRule type="expression" dxfId="2302" priority="65852">
      <formula>$B535="Liberado"</formula>
    </cfRule>
    <cfRule type="expression" dxfId="2296" priority="65858">
      <formula>$B535="Solicitado"</formula>
    </cfRule>
    <cfRule type="expression" dxfId="2" priority="65857">
      <formula>$B535="Confirmado"</formula>
    </cfRule>
    <cfRule type="expression" dxfId="2298" priority="65856">
      <formula>$B535="Cancelado"</formula>
    </cfRule>
    <cfRule type="expression" dxfId="2299" priority="65855">
      <formula>$B535="Cargado"</formula>
    </cfRule>
    <cfRule type="expression" dxfId="2300" priority="65854">
      <formula>$B535="Frontera"</formula>
    </cfRule>
    <cfRule type="expression" dxfId="2301" priority="65853">
      <formula>$B535="Descargado"</formula>
    </cfRule>
    <cfRule type="expression" dxfId="2" priority="65865">
      <formula>$B535="Confirmado"</formula>
    </cfRule>
    <cfRule type="expression" dxfId="2299" priority="65863">
      <formula>$B535="Cargado"</formula>
    </cfRule>
    <cfRule type="expression" dxfId="2301" priority="65861">
      <formula>$B535="Descargado"</formula>
    </cfRule>
    <cfRule type="expression" dxfId="2298" priority="65864">
      <formula>$B535="Cancelado"</formula>
    </cfRule>
    <cfRule type="expression" dxfId="2295" priority="65859">
      <formula>$B535="Arribado"</formula>
    </cfRule>
    <cfRule type="expression" dxfId="2302" priority="65860">
      <formula>$B535="Liberado"</formula>
    </cfRule>
    <cfRule type="expression" dxfId="2300" priority="65862">
      <formula>$B535="Frontera"</formula>
    </cfRule>
    <cfRule type="expression" dxfId="2295" priority="65867">
      <formula>$B535="Arribado"</formula>
    </cfRule>
    <cfRule type="expression" dxfId="2296" priority="65866">
      <formula>$B535="Solicitado"</formula>
    </cfRule>
  </conditionalFormatting>
  <conditionalFormatting sqref="M668:U668">
    <cfRule type="expression" dxfId="2" priority="65049">
      <formula>$B668="Confirmado"</formula>
    </cfRule>
    <cfRule type="expression" dxfId="2299" priority="65047">
      <formula>$B668="Cargado"</formula>
    </cfRule>
    <cfRule type="expression" dxfId="2300" priority="65046">
      <formula>$B668="Frontera"</formula>
    </cfRule>
    <cfRule type="expression" dxfId="2301" priority="65045">
      <formula>$B668="Descargado"</formula>
    </cfRule>
    <cfRule type="expression" dxfId="2302" priority="65044">
      <formula>$B668="Liberado"</formula>
    </cfRule>
    <cfRule type="expression" dxfId="2295" priority="65051">
      <formula>$B668="Arribado"</formula>
    </cfRule>
    <cfRule type="expression" dxfId="2296" priority="65050">
      <formula>$B668="Solicitado"</formula>
    </cfRule>
    <cfRule type="expression" dxfId="2298" priority="65048">
      <formula>$B668="Cancelado"</formula>
    </cfRule>
  </conditionalFormatting>
  <conditionalFormatting sqref="M684:U684">
    <cfRule type="expression" dxfId="2299" priority="64519">
      <formula>$B684="Cargado"</formula>
    </cfRule>
    <cfRule type="expression" dxfId="2298" priority="64520">
      <formula>$B684="Cancelado"</formula>
    </cfRule>
    <cfRule type="expression" dxfId="2" priority="64521">
      <formula>$B684="Confirmado"</formula>
    </cfRule>
    <cfRule type="expression" dxfId="2295" priority="64523">
      <formula>$B684="Arribado"</formula>
    </cfRule>
    <cfRule type="expression" dxfId="2296" priority="64522">
      <formula>$B684="Solicitado"</formula>
    </cfRule>
    <cfRule type="expression" dxfId="2302" priority="64516">
      <formula>$B684="Liberado"</formula>
    </cfRule>
    <cfRule type="expression" dxfId="2301" priority="64517">
      <formula>$B684="Descargado"</formula>
    </cfRule>
    <cfRule type="expression" dxfId="2300" priority="64518">
      <formula>$B684="Frontera"</formula>
    </cfRule>
  </conditionalFormatting>
  <conditionalFormatting sqref="M691:U691">
    <cfRule type="expression" dxfId="2302" priority="64676">
      <formula>$B691="Liberado"</formula>
    </cfRule>
    <cfRule type="expression" dxfId="2301" priority="64677">
      <formula>$B691="Descargado"</formula>
    </cfRule>
    <cfRule type="expression" dxfId="2300" priority="64678">
      <formula>$B691="Frontera"</formula>
    </cfRule>
    <cfRule type="expression" dxfId="2299" priority="64679">
      <formula>$B691="Cargado"</formula>
    </cfRule>
    <cfRule type="expression" dxfId="2295" priority="64683">
      <formula>$B691="Arribado"</formula>
    </cfRule>
    <cfRule type="expression" dxfId="2296" priority="64682">
      <formula>$B691="Solicitado"</formula>
    </cfRule>
    <cfRule type="expression" dxfId="2" priority="64681">
      <formula>$B691="Confirmado"</formula>
    </cfRule>
    <cfRule type="expression" dxfId="2298" priority="64680">
      <formula>$B691="Cancelado"</formula>
    </cfRule>
  </conditionalFormatting>
  <conditionalFormatting sqref="M699:U699">
    <cfRule type="expression" dxfId="2295" priority="64443">
      <formula>$B699="Arribado"</formula>
    </cfRule>
    <cfRule type="expression" dxfId="2296" priority="64442">
      <formula>$B699="Solicitado"</formula>
    </cfRule>
    <cfRule type="expression" dxfId="2" priority="64441">
      <formula>$B699="Confirmado"</formula>
    </cfRule>
    <cfRule type="expression" dxfId="2298" priority="64440">
      <formula>$B699="Cancelado"</formula>
    </cfRule>
    <cfRule type="expression" dxfId="2300" priority="64438">
      <formula>$B699="Frontera"</formula>
    </cfRule>
    <cfRule type="expression" dxfId="2299" priority="64439">
      <formula>$B699="Cargado"</formula>
    </cfRule>
    <cfRule type="expression" dxfId="2301" priority="64437">
      <formula>$B699="Descargado"</formula>
    </cfRule>
    <cfRule type="expression" dxfId="2302" priority="64436">
      <formula>$B699="Liberado"</formula>
    </cfRule>
  </conditionalFormatting>
  <conditionalFormatting sqref="M700:U700">
    <cfRule type="expression" dxfId="2301" priority="64397">
      <formula>$B700="Descargado"</formula>
    </cfRule>
    <cfRule type="expression" dxfId="2300" priority="64398">
      <formula>$B700="Frontera"</formula>
    </cfRule>
    <cfRule type="expression" dxfId="2299" priority="64399">
      <formula>$B700="Cargado"</formula>
    </cfRule>
    <cfRule type="expression" dxfId="2298" priority="64400">
      <formula>$B700="Cancelado"</formula>
    </cfRule>
    <cfRule type="expression" dxfId="2" priority="64401">
      <formula>$B700="Confirmado"</formula>
    </cfRule>
    <cfRule type="expression" dxfId="2295" priority="64403">
      <formula>$B700="Arribado"</formula>
    </cfRule>
    <cfRule type="expression" dxfId="2302" priority="64396">
      <formula>$B700="Liberado"</formula>
    </cfRule>
    <cfRule type="expression" dxfId="2296" priority="64402">
      <formula>$B700="Solicitado"</formula>
    </cfRule>
  </conditionalFormatting>
  <conditionalFormatting sqref="M701:U712">
    <cfRule type="expression" dxfId="2301" priority="64357">
      <formula>$B701="Descargado"</formula>
    </cfRule>
    <cfRule type="expression" dxfId="2302" priority="64356">
      <formula>$B701="Liberado"</formula>
    </cfRule>
    <cfRule type="expression" dxfId="2299" priority="64359">
      <formula>$B701="Cargado"</formula>
    </cfRule>
    <cfRule type="expression" dxfId="2296" priority="64362">
      <formula>$B701="Solicitado"</formula>
    </cfRule>
    <cfRule type="expression" dxfId="2" priority="64361">
      <formula>$B701="Confirmado"</formula>
    </cfRule>
    <cfRule type="expression" dxfId="2298" priority="64360">
      <formula>$B701="Cancelado"</formula>
    </cfRule>
    <cfRule type="expression" dxfId="2295" priority="64363">
      <formula>$B701="Arribado"</formula>
    </cfRule>
    <cfRule type="expression" dxfId="2300" priority="64358">
      <formula>$B701="Frontera"</formula>
    </cfRule>
  </conditionalFormatting>
  <conditionalFormatting sqref="M717:U717">
    <cfRule type="expression" dxfId="2301" priority="64317">
      <formula>$B717="Descargado"</formula>
    </cfRule>
    <cfRule type="expression" dxfId="2299" priority="64319">
      <formula>$B717="Cargado"</formula>
    </cfRule>
    <cfRule type="expression" dxfId="2300" priority="64318">
      <formula>$B717="Frontera"</formula>
    </cfRule>
    <cfRule type="expression" dxfId="2295" priority="64323">
      <formula>$B717="Arribado"</formula>
    </cfRule>
    <cfRule type="expression" dxfId="2296" priority="64322">
      <formula>$B717="Solicitado"</formula>
    </cfRule>
    <cfRule type="expression" dxfId="2" priority="64321">
      <formula>$B717="Confirmado"</formula>
    </cfRule>
    <cfRule type="expression" dxfId="2298" priority="64320">
      <formula>$B717="Cancelado"</formula>
    </cfRule>
    <cfRule type="expression" dxfId="2302" priority="64316">
      <formula>$B717="Liberado"</formula>
    </cfRule>
  </conditionalFormatting>
  <conditionalFormatting sqref="M718:U718">
    <cfRule type="expression" dxfId="2299" priority="64279">
      <formula>$B718="Cargado"</formula>
    </cfRule>
    <cfRule type="expression" dxfId="2295" priority="64283">
      <formula>$B718="Arribado"</formula>
    </cfRule>
    <cfRule type="expression" dxfId="2296" priority="64282">
      <formula>$B718="Solicitado"</formula>
    </cfRule>
    <cfRule type="expression" dxfId="2" priority="64281">
      <formula>$B718="Confirmado"</formula>
    </cfRule>
    <cfRule type="expression" dxfId="2298" priority="64280">
      <formula>$B718="Cancelado"</formula>
    </cfRule>
    <cfRule type="expression" dxfId="2300" priority="64278">
      <formula>$B718="Frontera"</formula>
    </cfRule>
    <cfRule type="expression" dxfId="2301" priority="64277">
      <formula>$B718="Descargado"</formula>
    </cfRule>
    <cfRule type="expression" dxfId="2302" priority="64276">
      <formula>$B718="Liberado"</formula>
    </cfRule>
  </conditionalFormatting>
  <conditionalFormatting sqref="M1125:U1126 J1125:K1126">
    <cfRule type="expression" dxfId="2299" priority="48303">
      <formula>$B1125="Cargado"</formula>
    </cfRule>
    <cfRule type="expression" dxfId="2" priority="48305">
      <formula>$B1125="Confirmado"</formula>
    </cfRule>
    <cfRule type="expression" dxfId="2301" priority="48301">
      <formula>$B1125="Descargado"</formula>
    </cfRule>
    <cfRule type="expression" dxfId="2300" priority="48302">
      <formula>$B1125="Frontera"</formula>
    </cfRule>
    <cfRule type="expression" dxfId="2295" priority="48307">
      <formula>$B1125="Arribado"</formula>
    </cfRule>
    <cfRule type="expression" dxfId="2298" priority="48304">
      <formula>$B1125="Cancelado"</formula>
    </cfRule>
    <cfRule type="expression" dxfId="2296" priority="48306">
      <formula>$B1125="Solicitado"</formula>
    </cfRule>
    <cfRule type="expression" dxfId="2302" priority="48300">
      <formula>$B1125="Liberado"</formula>
    </cfRule>
  </conditionalFormatting>
  <conditionalFormatting sqref="M1127:U1128 J1127:K1128">
    <cfRule type="expression" dxfId="2295" priority="46867">
      <formula>$B1127="Arribado"</formula>
    </cfRule>
    <cfRule type="expression" dxfId="2296" priority="46866">
      <formula>$B1127="Solicitado"</formula>
    </cfRule>
    <cfRule type="expression" dxfId="2" priority="46865">
      <formula>$B1127="Confirmado"</formula>
    </cfRule>
    <cfRule type="expression" dxfId="2298" priority="46864">
      <formula>$B1127="Cancelado"</formula>
    </cfRule>
    <cfRule type="expression" dxfId="2299" priority="46863">
      <formula>$B1127="Cargado"</formula>
    </cfRule>
    <cfRule type="expression" dxfId="2300" priority="46862">
      <formula>$B1127="Frontera"</formula>
    </cfRule>
    <cfRule type="expression" dxfId="2301" priority="46861">
      <formula>$B1127="Descargado"</formula>
    </cfRule>
    <cfRule type="expression" dxfId="2302" priority="46860">
      <formula>$B1127="Liberado"</formula>
    </cfRule>
  </conditionalFormatting>
  <conditionalFormatting sqref="M1130:U1130 J1130:K1130">
    <cfRule type="expression" dxfId="2298" priority="46712">
      <formula>$B1130="Cancelado"</formula>
    </cfRule>
    <cfRule type="expression" dxfId="2299" priority="46711">
      <formula>$B1130="Cargado"</formula>
    </cfRule>
    <cfRule type="expression" dxfId="2302" priority="46708">
      <formula>$B1130="Liberado"</formula>
    </cfRule>
    <cfRule type="expression" dxfId="2300" priority="46710">
      <formula>$B1130="Frontera"</formula>
    </cfRule>
    <cfRule type="expression" dxfId="2296" priority="46714">
      <formula>$B1130="Solicitado"</formula>
    </cfRule>
    <cfRule type="expression" dxfId="2295" priority="46715">
      <formula>$B1130="Arribado"</formula>
    </cfRule>
    <cfRule type="expression" dxfId="2" priority="46713">
      <formula>$B1130="Confirmado"</formula>
    </cfRule>
    <cfRule type="expression" dxfId="2301" priority="46709">
      <formula>$B1130="Descargado"</formula>
    </cfRule>
  </conditionalFormatting>
  <conditionalFormatting sqref="M1140:U1141 J1140:K1141">
    <cfRule type="expression" dxfId="2295" priority="47427">
      <formula>$B1140="Arribado"</formula>
    </cfRule>
    <cfRule type="expression" dxfId="2298" priority="47424">
      <formula>$B1140="Cancelado"</formula>
    </cfRule>
    <cfRule type="expression" dxfId="2296" priority="47426">
      <formula>$B1140="Solicitado"</formula>
    </cfRule>
    <cfRule type="expression" dxfId="2301" priority="47421">
      <formula>$B1140="Descargado"</formula>
    </cfRule>
    <cfRule type="expression" dxfId="2302" priority="47420">
      <formula>$B1140="Liberado"</formula>
    </cfRule>
    <cfRule type="expression" dxfId="2299" priority="47423">
      <formula>$B1140="Cargado"</formula>
    </cfRule>
    <cfRule type="expression" dxfId="2300" priority="47422">
      <formula>$B1140="Frontera"</formula>
    </cfRule>
    <cfRule type="expression" dxfId="2" priority="47425">
      <formula>$B1140="Confirmado"</formula>
    </cfRule>
  </conditionalFormatting>
  <conditionalFormatting sqref="M1142:U1142 J1142:K1142">
    <cfRule type="expression" dxfId="2" priority="47297">
      <formula>$B1142="Confirmado"</formula>
    </cfRule>
    <cfRule type="expression" dxfId="2296" priority="47298">
      <formula>$B1142="Solicitado"</formula>
    </cfRule>
    <cfRule type="expression" dxfId="2295" priority="47299">
      <formula>$B1142="Arribado"</formula>
    </cfRule>
    <cfRule type="expression" dxfId="2302" priority="47292">
      <formula>$B1142="Liberado"</formula>
    </cfRule>
    <cfRule type="expression" dxfId="2300" priority="47294">
      <formula>$B1142="Frontera"</formula>
    </cfRule>
    <cfRule type="expression" dxfId="2301" priority="47293">
      <formula>$B1142="Descargado"</formula>
    </cfRule>
    <cfRule type="expression" dxfId="2299" priority="47295">
      <formula>$B1142="Cargado"</formula>
    </cfRule>
    <cfRule type="expression" dxfId="2298" priority="47296">
      <formula>$B1142="Cancelado"</formula>
    </cfRule>
  </conditionalFormatting>
  <conditionalFormatting sqref="M1143:U1143 J1143:K1143 J1150:K1150 M1150:U1150">
    <cfRule type="expression" dxfId="2295" priority="47011">
      <formula>$B1143="Arribado"</formula>
    </cfRule>
    <cfRule type="expression" dxfId="2296" priority="47010">
      <formula>$B1143="Solicitado"</formula>
    </cfRule>
    <cfRule type="expression" dxfId="2" priority="47009">
      <formula>$B1143="Confirmado"</formula>
    </cfRule>
    <cfRule type="expression" dxfId="2298" priority="47008">
      <formula>$B1143="Cancelado"</formula>
    </cfRule>
    <cfRule type="expression" dxfId="2299" priority="47007">
      <formula>$B1143="Cargado"</formula>
    </cfRule>
    <cfRule type="expression" dxfId="2300" priority="47006">
      <formula>$B1143="Frontera"</formula>
    </cfRule>
    <cfRule type="expression" dxfId="2302" priority="47004">
      <formula>$B1143="Liberado"</formula>
    </cfRule>
    <cfRule type="expression" dxfId="2301" priority="47005">
      <formula>$B1143="Descargado"</formula>
    </cfRule>
  </conditionalFormatting>
  <conditionalFormatting sqref="M1159:U1159 J1159:K1159">
    <cfRule type="expression" dxfId="2" priority="45665">
      <formula>$B1159="Confirmado"</formula>
    </cfRule>
    <cfRule type="expression" dxfId="2300" priority="45662">
      <formula>$B1159="Frontera"</formula>
    </cfRule>
    <cfRule type="expression" dxfId="2296" priority="45666">
      <formula>$B1159="Solicitado"</formula>
    </cfRule>
    <cfRule type="expression" dxfId="2298" priority="45664">
      <formula>$B1159="Cancelado"</formula>
    </cfRule>
    <cfRule type="expression" dxfId="2299" priority="45663">
      <formula>$B1159="Cargado"</formula>
    </cfRule>
    <cfRule type="expression" dxfId="2302" priority="45660">
      <formula>$B1159="Liberado"</formula>
    </cfRule>
    <cfRule type="expression" dxfId="2301" priority="45661">
      <formula>$B1159="Descargado"</formula>
    </cfRule>
    <cfRule type="expression" dxfId="2295" priority="45667">
      <formula>$B1159="Arribado"</formula>
    </cfRule>
  </conditionalFormatting>
  <conditionalFormatting sqref="M1161:U1161 J1161:K1161">
    <cfRule type="expression" dxfId="2298" priority="45376">
      <formula>$B1161="Cancelado"</formula>
    </cfRule>
    <cfRule type="expression" dxfId="2296" priority="45378">
      <formula>$B1161="Solicitado"</formula>
    </cfRule>
    <cfRule type="expression" dxfId="2302" priority="45372">
      <formula>$B1161="Liberado"</formula>
    </cfRule>
    <cfRule type="expression" dxfId="2301" priority="45373">
      <formula>$B1161="Descargado"</formula>
    </cfRule>
    <cfRule type="expression" dxfId="2295" priority="45379">
      <formula>$B1161="Arribado"</formula>
    </cfRule>
    <cfRule type="expression" dxfId="2300" priority="45374">
      <formula>$B1161="Frontera"</formula>
    </cfRule>
    <cfRule type="expression" dxfId="2299" priority="45375">
      <formula>$B1161="Cargado"</formula>
    </cfRule>
    <cfRule type="expression" dxfId="2" priority="45377">
      <formula>$B1161="Confirmado"</formula>
    </cfRule>
  </conditionalFormatting>
  <conditionalFormatting sqref="M1163:U1163 J1163:K1163">
    <cfRule type="expression" dxfId="2296" priority="45090">
      <formula>$B1163="Solicitado"</formula>
    </cfRule>
    <cfRule type="expression" dxfId="2295" priority="45091">
      <formula>$B1163="Arribado"</formula>
    </cfRule>
    <cfRule type="expression" dxfId="2301" priority="45085">
      <formula>$B1163="Descargado"</formula>
    </cfRule>
    <cfRule type="expression" dxfId="2302" priority="45084">
      <formula>$B1163="Liberado"</formula>
    </cfRule>
    <cfRule type="expression" dxfId="2300" priority="45086">
      <formula>$B1163="Frontera"</formula>
    </cfRule>
    <cfRule type="expression" dxfId="2299" priority="45087">
      <formula>$B1163="Cargado"</formula>
    </cfRule>
    <cfRule type="expression" dxfId="2298" priority="45088">
      <formula>$B1163="Cancelado"</formula>
    </cfRule>
    <cfRule type="expression" dxfId="2" priority="45089">
      <formula>$B1163="Confirmado"</formula>
    </cfRule>
  </conditionalFormatting>
  <conditionalFormatting sqref="M1165:U1165 J1165:K1165">
    <cfRule type="expression" dxfId="2298" priority="44800">
      <formula>$B1165="Cancelado"</formula>
    </cfRule>
    <cfRule type="expression" dxfId="2301" priority="44797">
      <formula>$B1165="Descargado"</formula>
    </cfRule>
    <cfRule type="expression" dxfId="2302" priority="44796">
      <formula>$B1165="Liberado"</formula>
    </cfRule>
    <cfRule type="expression" dxfId="2300" priority="44798">
      <formula>$B1165="Frontera"</formula>
    </cfRule>
    <cfRule type="expression" dxfId="2299" priority="44799">
      <formula>$B1165="Cargado"</formula>
    </cfRule>
    <cfRule type="expression" dxfId="2" priority="44801">
      <formula>$B1165="Confirmado"</formula>
    </cfRule>
    <cfRule type="expression" dxfId="2296" priority="44802">
      <formula>$B1165="Solicitado"</formula>
    </cfRule>
    <cfRule type="expression" dxfId="2295" priority="44803">
      <formula>$B1165="Arribado"</formula>
    </cfRule>
  </conditionalFormatting>
  <conditionalFormatting sqref="M1167:U1167 J1167:K1167">
    <cfRule type="expression" dxfId="2299" priority="44511">
      <formula>$B1167="Cargado"</formula>
    </cfRule>
    <cfRule type="expression" dxfId="2300" priority="44510">
      <formula>$B1167="Frontera"</formula>
    </cfRule>
    <cfRule type="expression" dxfId="2296" priority="44514">
      <formula>$B1167="Solicitado"</formula>
    </cfRule>
    <cfRule type="expression" dxfId="2295" priority="44515">
      <formula>$B1167="Arribado"</formula>
    </cfRule>
    <cfRule type="expression" dxfId="2302" priority="44508">
      <formula>$B1167="Liberado"</formula>
    </cfRule>
    <cfRule type="expression" dxfId="2298" priority="44512">
      <formula>$B1167="Cancelado"</formula>
    </cfRule>
    <cfRule type="expression" dxfId="2" priority="44513">
      <formula>$B1167="Confirmado"</formula>
    </cfRule>
    <cfRule type="expression" dxfId="2301" priority="44509">
      <formula>$B1167="Descargado"</formula>
    </cfRule>
  </conditionalFormatting>
  <conditionalFormatting sqref="M1169:U1169 J1169:K1169">
    <cfRule type="expression" dxfId="2" priority="44225">
      <formula>$B1169="Confirmado"</formula>
    </cfRule>
    <cfRule type="expression" dxfId="2301" priority="44221">
      <formula>$B1169="Descargado"</formula>
    </cfRule>
    <cfRule type="expression" dxfId="2302" priority="44220">
      <formula>$B1169="Liberado"</formula>
    </cfRule>
    <cfRule type="expression" dxfId="2300" priority="44222">
      <formula>$B1169="Frontera"</formula>
    </cfRule>
    <cfRule type="expression" dxfId="2299" priority="44223">
      <formula>$B1169="Cargado"</formula>
    </cfRule>
    <cfRule type="expression" dxfId="2296" priority="44226">
      <formula>$B1169="Solicitado"</formula>
    </cfRule>
    <cfRule type="expression" dxfId="2295" priority="44227">
      <formula>$B1169="Arribado"</formula>
    </cfRule>
    <cfRule type="expression" dxfId="2298" priority="44224">
      <formula>$B1169="Cancelado"</formula>
    </cfRule>
  </conditionalFormatting>
  <conditionalFormatting sqref="M1172:U1172 J1172:K1172">
    <cfRule type="expression" dxfId="2301" priority="43781">
      <formula>$B1172="Descargado"</formula>
    </cfRule>
    <cfRule type="expression" dxfId="2302" priority="43780">
      <formula>$B1172="Liberado"</formula>
    </cfRule>
    <cfRule type="expression" dxfId="2300" priority="43782">
      <formula>$B1172="Frontera"</formula>
    </cfRule>
    <cfRule type="expression" dxfId="2299" priority="43783">
      <formula>$B1172="Cargado"</formula>
    </cfRule>
    <cfRule type="expression" dxfId="2295" priority="43787">
      <formula>$B1172="Arribado"</formula>
    </cfRule>
    <cfRule type="expression" dxfId="2298" priority="43784">
      <formula>$B1172="Cancelado"</formula>
    </cfRule>
    <cfRule type="expression" dxfId="2296" priority="43786">
      <formula>$B1172="Solicitado"</formula>
    </cfRule>
    <cfRule type="expression" dxfId="2" priority="43785">
      <formula>$B1172="Confirmado"</formula>
    </cfRule>
  </conditionalFormatting>
  <conditionalFormatting sqref="M1178:U1178 J1178:K1178">
    <cfRule type="expression" dxfId="2296" priority="43178">
      <formula>$B1178="Solicitado"</formula>
    </cfRule>
    <cfRule type="expression" dxfId="2" priority="43177">
      <formula>$B1178="Confirmado"</formula>
    </cfRule>
    <cfRule type="expression" dxfId="2298" priority="43176">
      <formula>$B1178="Cancelado"</formula>
    </cfRule>
    <cfRule type="expression" dxfId="2299" priority="43175">
      <formula>$B1178="Cargado"</formula>
    </cfRule>
    <cfRule type="expression" dxfId="2295" priority="43179">
      <formula>$B1178="Arribado"</formula>
    </cfRule>
    <cfRule type="expression" dxfId="2300" priority="43174">
      <formula>$B1178="Frontera"</formula>
    </cfRule>
    <cfRule type="expression" dxfId="2301" priority="43173">
      <formula>$B1178="Descargado"</formula>
    </cfRule>
    <cfRule type="expression" dxfId="2302" priority="43172">
      <formula>$B1178="Liberado"</formula>
    </cfRule>
  </conditionalFormatting>
  <conditionalFormatting sqref="M1182:U1187 J1182:K1187">
    <cfRule type="expression" dxfId="2" priority="42449">
      <formula>$B1182="Confirmado"</formula>
    </cfRule>
    <cfRule type="expression" dxfId="2298" priority="42448">
      <formula>$B1182="Cancelado"</formula>
    </cfRule>
    <cfRule type="expression" dxfId="2299" priority="42447">
      <formula>$B1182="Cargado"</formula>
    </cfRule>
    <cfRule type="expression" dxfId="2301" priority="42445">
      <formula>$B1182="Descargado"</formula>
    </cfRule>
    <cfRule type="expression" dxfId="2302" priority="42444">
      <formula>$B1182="Liberado"</formula>
    </cfRule>
    <cfRule type="expression" dxfId="2295" priority="42451">
      <formula>$B1182="Arribado"</formula>
    </cfRule>
    <cfRule type="expression" dxfId="2296" priority="42450">
      <formula>$B1182="Solicitado"</formula>
    </cfRule>
    <cfRule type="expression" dxfId="2300" priority="42446">
      <formula>$B1182="Frontera"</formula>
    </cfRule>
  </conditionalFormatting>
  <conditionalFormatting sqref="M1191:U1192 J1191:K1192">
    <cfRule type="expression" dxfId="2298" priority="41872">
      <formula>$B1191="Cancelado"</formula>
    </cfRule>
    <cfRule type="expression" dxfId="2299" priority="41871">
      <formula>$B1191="Cargado"</formula>
    </cfRule>
    <cfRule type="expression" dxfId="2302" priority="41868">
      <formula>$B1191="Liberado"</formula>
    </cfRule>
    <cfRule type="expression" dxfId="2301" priority="41869">
      <formula>$B1191="Descargado"</formula>
    </cfRule>
    <cfRule type="expression" dxfId="2300" priority="41870">
      <formula>$B1191="Frontera"</formula>
    </cfRule>
    <cfRule type="expression" dxfId="2295" priority="41875">
      <formula>$B1191="Arribado"</formula>
    </cfRule>
    <cfRule type="expression" dxfId="2296" priority="41874">
      <formula>$B1191="Solicitado"</formula>
    </cfRule>
    <cfRule type="expression" dxfId="2" priority="41873">
      <formula>$B1191="Confirmado"</formula>
    </cfRule>
  </conditionalFormatting>
  <conditionalFormatting sqref="M1193:U1193 J1193:K1193">
    <cfRule type="expression" dxfId="2302" priority="41708">
      <formula>$B1193="Liberado"</formula>
    </cfRule>
    <cfRule type="expression" dxfId="2298" priority="41712">
      <formula>$B1193="Cancelado"</formula>
    </cfRule>
    <cfRule type="expression" dxfId="2" priority="41713">
      <formula>$B1193="Confirmado"</formula>
    </cfRule>
    <cfRule type="expression" dxfId="2301" priority="41709">
      <formula>$B1193="Descargado"</formula>
    </cfRule>
    <cfRule type="expression" dxfId="2295" priority="41715">
      <formula>$B1193="Arribado"</formula>
    </cfRule>
    <cfRule type="expression" dxfId="2300" priority="41710">
      <formula>$B1193="Frontera"</formula>
    </cfRule>
    <cfRule type="expression" dxfId="2299" priority="41711">
      <formula>$B1193="Cargado"</formula>
    </cfRule>
    <cfRule type="expression" dxfId="2296" priority="41714">
      <formula>$B1193="Solicitado"</formula>
    </cfRule>
  </conditionalFormatting>
  <conditionalFormatting sqref="M1202:U1202 J1202:K1202 J1204:K1204 M1204:U1204">
    <cfRule type="expression" dxfId="2299" priority="41071">
      <formula>$B1202="Cargado"</formula>
    </cfRule>
    <cfRule type="expression" dxfId="2298" priority="41072">
      <formula>$B1202="Cancelado"</formula>
    </cfRule>
    <cfRule type="expression" dxfId="2" priority="41073">
      <formula>$B1202="Confirmado"</formula>
    </cfRule>
    <cfRule type="expression" dxfId="2296" priority="41074">
      <formula>$B1202="Solicitado"</formula>
    </cfRule>
    <cfRule type="expression" dxfId="2302" priority="41068">
      <formula>$B1202="Liberado"</formula>
    </cfRule>
    <cfRule type="expression" dxfId="2301" priority="41069">
      <formula>$B1202="Descargado"</formula>
    </cfRule>
    <cfRule type="expression" dxfId="2300" priority="41070">
      <formula>$B1202="Frontera"</formula>
    </cfRule>
    <cfRule type="expression" dxfId="2295" priority="41075">
      <formula>$B1202="Arribado"</formula>
    </cfRule>
  </conditionalFormatting>
  <conditionalFormatting sqref="M1205:U1205 J1205:K1205">
    <cfRule type="expression" dxfId="2295" priority="40595">
      <formula>$B1205="Arribado"</formula>
    </cfRule>
    <cfRule type="expression" dxfId="2296" priority="40594">
      <formula>$B1205="Solicitado"</formula>
    </cfRule>
    <cfRule type="expression" dxfId="2" priority="40593">
      <formula>$B1205="Confirmado"</formula>
    </cfRule>
    <cfRule type="expression" dxfId="2298" priority="40592">
      <formula>$B1205="Cancelado"</formula>
    </cfRule>
    <cfRule type="expression" dxfId="2299" priority="40591">
      <formula>$B1205="Cargado"</formula>
    </cfRule>
    <cfRule type="expression" dxfId="2300" priority="40590">
      <formula>$B1205="Frontera"</formula>
    </cfRule>
    <cfRule type="expression" dxfId="2301" priority="40589">
      <formula>$B1205="Descargado"</formula>
    </cfRule>
    <cfRule type="expression" dxfId="2302" priority="40588">
      <formula>$B1205="Liberado"</formula>
    </cfRule>
  </conditionalFormatting>
  <conditionalFormatting sqref="M1208:U1208 J1208:K1208">
    <cfRule type="expression" dxfId="2295" priority="40099">
      <formula>$B1208="Arribado"</formula>
    </cfRule>
    <cfRule type="expression" dxfId="2" priority="40097">
      <formula>$B1208="Confirmado"</formula>
    </cfRule>
    <cfRule type="expression" dxfId="2296" priority="40098">
      <formula>$B1208="Solicitado"</formula>
    </cfRule>
    <cfRule type="expression" dxfId="2300" priority="40094">
      <formula>$B1208="Frontera"</formula>
    </cfRule>
    <cfRule type="expression" dxfId="2301" priority="40093">
      <formula>$B1208="Descargado"</formula>
    </cfRule>
    <cfRule type="expression" dxfId="2299" priority="40095">
      <formula>$B1208="Cargado"</formula>
    </cfRule>
    <cfRule type="expression" dxfId="2298" priority="40096">
      <formula>$B1208="Cancelado"</formula>
    </cfRule>
    <cfRule type="expression" dxfId="2302" priority="40092">
      <formula>$B1208="Liberado"</formula>
    </cfRule>
  </conditionalFormatting>
  <conditionalFormatting sqref="M1210:U1210 J1210:K1210">
    <cfRule type="expression" dxfId="2302" priority="39612">
      <formula>$B1210="Liberado"</formula>
    </cfRule>
    <cfRule type="expression" dxfId="2301" priority="39613">
      <formula>$B1210="Descargado"</formula>
    </cfRule>
    <cfRule type="expression" dxfId="2298" priority="39616">
      <formula>$B1210="Cancelado"</formula>
    </cfRule>
    <cfRule type="expression" dxfId="2300" priority="39614">
      <formula>$B1210="Frontera"</formula>
    </cfRule>
    <cfRule type="expression" dxfId="2" priority="39617">
      <formula>$B1210="Confirmado"</formula>
    </cfRule>
    <cfRule type="expression" dxfId="2296" priority="39618">
      <formula>$B1210="Solicitado"</formula>
    </cfRule>
    <cfRule type="expression" dxfId="2299" priority="39615">
      <formula>$B1210="Cargado"</formula>
    </cfRule>
    <cfRule type="expression" dxfId="2295" priority="39619">
      <formula>$B1210="Arribado"</formula>
    </cfRule>
  </conditionalFormatting>
  <conditionalFormatting sqref="M1215:U1215 J1215:K1215 J1221:K1222 M1221:U1222">
    <cfRule type="expression" dxfId="2298" priority="39464">
      <formula>$B1215="Cancelado"</formula>
    </cfRule>
    <cfRule type="expression" dxfId="2" priority="39465">
      <formula>$B1215="Confirmado"</formula>
    </cfRule>
    <cfRule type="expression" dxfId="2296" priority="39466">
      <formula>$B1215="Solicitado"</formula>
    </cfRule>
    <cfRule type="expression" dxfId="2295" priority="39467">
      <formula>$B1215="Arribado"</formula>
    </cfRule>
    <cfRule type="expression" dxfId="2301" priority="39461">
      <formula>$B1215="Descargado"</formula>
    </cfRule>
    <cfRule type="expression" dxfId="2302" priority="39460">
      <formula>$B1215="Liberado"</formula>
    </cfRule>
    <cfRule type="expression" dxfId="2300" priority="39462">
      <formula>$B1215="Frontera"</formula>
    </cfRule>
    <cfRule type="expression" dxfId="2299" priority="39463">
      <formula>$B1215="Cargado"</formula>
    </cfRule>
  </conditionalFormatting>
  <conditionalFormatting sqref="M1216:U1220 J1216:K1220">
    <cfRule type="expression" dxfId="2295" priority="39131">
      <formula>$B1216="Arribado"</formula>
    </cfRule>
    <cfRule type="expression" dxfId="2296" priority="39130">
      <formula>$B1216="Solicitado"</formula>
    </cfRule>
    <cfRule type="expression" dxfId="2302" priority="39124">
      <formula>$B1216="Liberado"</formula>
    </cfRule>
    <cfRule type="expression" dxfId="2301" priority="39125">
      <formula>$B1216="Descargado"</formula>
    </cfRule>
    <cfRule type="expression" dxfId="2300" priority="39126">
      <formula>$B1216="Frontera"</formula>
    </cfRule>
    <cfRule type="expression" dxfId="2299" priority="39127">
      <formula>$B1216="Cargado"</formula>
    </cfRule>
    <cfRule type="expression" dxfId="2298" priority="39128">
      <formula>$B1216="Cancelado"</formula>
    </cfRule>
    <cfRule type="expression" dxfId="2" priority="39129">
      <formula>$B1216="Confirmado"</formula>
    </cfRule>
  </conditionalFormatting>
  <conditionalFormatting sqref="M1223:U1224 J1223:K1224">
    <cfRule type="expression" dxfId="2299" priority="39287">
      <formula>$B1223="Cargado"</formula>
    </cfRule>
    <cfRule type="expression" dxfId="2298" priority="39288">
      <formula>$B1223="Cancelado"</formula>
    </cfRule>
    <cfRule type="expression" dxfId="2" priority="39289">
      <formula>$B1223="Confirmado"</formula>
    </cfRule>
    <cfRule type="expression" dxfId="2296" priority="39290">
      <formula>$B1223="Solicitado"</formula>
    </cfRule>
    <cfRule type="expression" dxfId="2295" priority="39291">
      <formula>$B1223="Arribado"</formula>
    </cfRule>
    <cfRule type="expression" dxfId="2301" priority="39285">
      <formula>$B1223="Descargado"</formula>
    </cfRule>
    <cfRule type="expression" dxfId="2302" priority="39284">
      <formula>$B1223="Liberado"</formula>
    </cfRule>
    <cfRule type="expression" dxfId="2300" priority="39286">
      <formula>$B1223="Frontera"</formula>
    </cfRule>
  </conditionalFormatting>
  <conditionalFormatting sqref="M2008:U2008 A2008 C2008:H2008 J2008:K2008 J2024:K2024 C2024:H2024 M2024 O2024:U2024">
    <cfRule type="expression" dxfId="2295" priority="27761">
      <formula>$B2008="Arribado"</formula>
    </cfRule>
    <cfRule type="expression" dxfId="2302" priority="27754">
      <formula>$B2008="Liberado"</formula>
    </cfRule>
    <cfRule type="expression" dxfId="2301" priority="27755">
      <formula>$B2008="Descargado"</formula>
    </cfRule>
    <cfRule type="expression" dxfId="2300" priority="27756">
      <formula>$B2008="Frontera"</formula>
    </cfRule>
    <cfRule type="expression" dxfId="2299" priority="27757">
      <formula>$B2008="Cargado"</formula>
    </cfRule>
    <cfRule type="expression" dxfId="2" priority="27759">
      <formula>$B2008="Confirmado"</formula>
    </cfRule>
    <cfRule type="expression" dxfId="2296" priority="27760">
      <formula>$B2008="Solicitado"</formula>
    </cfRule>
    <cfRule type="expression" dxfId="2298" priority="27758">
      <formula>$B2008="Cancelado"</formula>
    </cfRule>
  </conditionalFormatting>
  <conditionalFormatting sqref="M2008:U2008 C2008:H2008 A2008 J2008:K2008 J2024:K2024 C2024:H2024 M2024 O2024:U2024">
    <cfRule type="expression" dxfId="2298" priority="27750">
      <formula>$B2008="Cancelado"</formula>
    </cfRule>
    <cfRule type="expression" dxfId="2298" priority="27734">
      <formula>$B2008="Cancelado"</formula>
    </cfRule>
    <cfRule type="expression" dxfId="2295" priority="27753">
      <formula>$B2008="Arribado"</formula>
    </cfRule>
    <cfRule type="expression" dxfId="2296" priority="27752">
      <formula>$B2008="Solicitado"</formula>
    </cfRule>
    <cfRule type="expression" dxfId="2" priority="27751">
      <formula>$B2008="Confirmado"</formula>
    </cfRule>
    <cfRule type="expression" dxfId="2" priority="27735">
      <formula>$B2008="Confirmado"</formula>
    </cfRule>
    <cfRule type="expression" dxfId="2299" priority="27749">
      <formula>$B2008="Cargado"</formula>
    </cfRule>
    <cfRule type="expression" dxfId="2300" priority="27748">
      <formula>$B2008="Frontera"</formula>
    </cfRule>
    <cfRule type="expression" dxfId="2301" priority="27747">
      <formula>$B2008="Descargado"</formula>
    </cfRule>
    <cfRule type="expression" dxfId="2302" priority="27746">
      <formula>$B2008="Liberado"</formula>
    </cfRule>
    <cfRule type="expression" dxfId="2299" priority="27733">
      <formula>$B2008="Cargado"</formula>
    </cfRule>
    <cfRule type="expression" dxfId="2300" priority="27732">
      <formula>$B2008="Frontera"</formula>
    </cfRule>
    <cfRule type="expression" dxfId="2301" priority="27731">
      <formula>$B2008="Descargado"</formula>
    </cfRule>
    <cfRule type="expression" dxfId="2302" priority="27730">
      <formula>$B2008="Liberado"</formula>
    </cfRule>
    <cfRule type="expression" dxfId="2296" priority="27736">
      <formula>$B2008="Solicitado"</formula>
    </cfRule>
    <cfRule type="expression" dxfId="2295" priority="27737">
      <formula>$B2008="Arribado"</formula>
    </cfRule>
  </conditionalFormatting>
  <conditionalFormatting sqref="M2008:U2008 J2008:K2008 A2008 C2008:H2008 C2024:H2024 J2024:K2024 M2024 O2024:U2024">
    <cfRule type="expression" dxfId="2296" priority="27744">
      <formula>$B2008="Solicitado"</formula>
    </cfRule>
    <cfRule type="expression" dxfId="2300" priority="27740">
      <formula>$B2008="Frontera"</formula>
    </cfRule>
    <cfRule type="expression" dxfId="2295" priority="27745">
      <formula>$B2008="Arribado"</formula>
    </cfRule>
    <cfRule type="expression" dxfId="2302" priority="27738">
      <formula>$B2008="Liberado"</formula>
    </cfRule>
    <cfRule type="expression" dxfId="2298" priority="27742">
      <formula>$B2008="Cancelado"</formula>
    </cfRule>
    <cfRule type="expression" dxfId="2299" priority="27741">
      <formula>$B2008="Cargado"</formula>
    </cfRule>
    <cfRule type="expression" dxfId="2" priority="27743">
      <formula>$B2008="Confirmado"</formula>
    </cfRule>
    <cfRule type="expression" dxfId="2301" priority="27739">
      <formula>$B2008="Descargado"</formula>
    </cfRule>
  </conditionalFormatting>
  <conditionalFormatting sqref="M2009:U2009 A2009 C2009:H2009 J2009:K2009">
    <cfRule type="expression" dxfId="2" priority="27655">
      <formula>$B2009="Confirmado"</formula>
    </cfRule>
    <cfRule type="expression" dxfId="2298" priority="27654">
      <formula>$B2009="Cancelado"</formula>
    </cfRule>
    <cfRule type="expression" dxfId="2296" priority="27656">
      <formula>$B2009="Solicitado"</formula>
    </cfRule>
    <cfRule type="expression" dxfId="2299" priority="27653">
      <formula>$B2009="Cargado"</formula>
    </cfRule>
    <cfRule type="expression" dxfId="2302" priority="27650">
      <formula>$B2009="Liberado"</formula>
    </cfRule>
    <cfRule type="expression" dxfId="2301" priority="27651">
      <formula>$B2009="Descargado"</formula>
    </cfRule>
    <cfRule type="expression" dxfId="2295" priority="27657">
      <formula>$B2009="Arribado"</formula>
    </cfRule>
    <cfRule type="expression" dxfId="2300" priority="27652">
      <formula>$B2009="Frontera"</formula>
    </cfRule>
  </conditionalFormatting>
  <conditionalFormatting sqref="M2009:U2009 C2009:H2009 A2009 J2009:K2009">
    <cfRule type="expression" dxfId="2299" priority="27645">
      <formula>$B2009="Cargado"</formula>
    </cfRule>
    <cfRule type="expression" dxfId="2298" priority="27646">
      <formula>$B2009="Cancelado"</formula>
    </cfRule>
    <cfRule type="expression" dxfId="2" priority="27647">
      <formula>$B2009="Confirmado"</formula>
    </cfRule>
    <cfRule type="expression" dxfId="2299" priority="27629">
      <formula>$B2009="Cargado"</formula>
    </cfRule>
    <cfRule type="expression" dxfId="2302" priority="27626">
      <formula>$B2009="Liberado"</formula>
    </cfRule>
    <cfRule type="expression" dxfId="2302" priority="27642">
      <formula>$B2009="Liberado"</formula>
    </cfRule>
    <cfRule type="expression" dxfId="2296" priority="27648">
      <formula>$B2009="Solicitado"</formula>
    </cfRule>
    <cfRule type="expression" dxfId="2295" priority="27649">
      <formula>$B2009="Arribado"</formula>
    </cfRule>
    <cfRule type="expression" dxfId="2" priority="27631">
      <formula>$B2009="Confirmado"</formula>
    </cfRule>
    <cfRule type="expression" dxfId="2301" priority="27643">
      <formula>$B2009="Descargado"</formula>
    </cfRule>
    <cfRule type="expression" dxfId="2295" priority="27633">
      <formula>$B2009="Arribado"</formula>
    </cfRule>
    <cfRule type="expression" dxfId="2296" priority="27632">
      <formula>$B2009="Solicitado"</formula>
    </cfRule>
    <cfRule type="expression" dxfId="2298" priority="27630">
      <formula>$B2009="Cancelado"</formula>
    </cfRule>
    <cfRule type="expression" dxfId="2300" priority="27644">
      <formula>$B2009="Frontera"</formula>
    </cfRule>
    <cfRule type="expression" dxfId="2300" priority="27628">
      <formula>$B2009="Frontera"</formula>
    </cfRule>
    <cfRule type="expression" dxfId="2301" priority="27627">
      <formula>$B2009="Descargado"</formula>
    </cfRule>
  </conditionalFormatting>
  <conditionalFormatting sqref="M2009:U2009 J2009:K2009 A2009 C2009:H2009">
    <cfRule type="expression" dxfId="2302" priority="27634">
      <formula>$B2009="Liberado"</formula>
    </cfRule>
    <cfRule type="expression" dxfId="2301" priority="27635">
      <formula>$B2009="Descargado"</formula>
    </cfRule>
    <cfRule type="expression" dxfId="2298" priority="27638">
      <formula>$B2009="Cancelado"</formula>
    </cfRule>
    <cfRule type="expression" dxfId="2299" priority="27637">
      <formula>$B2009="Cargado"</formula>
    </cfRule>
    <cfRule type="expression" dxfId="2300" priority="27636">
      <formula>$B2009="Frontera"</formula>
    </cfRule>
    <cfRule type="expression" dxfId="2296" priority="27640">
      <formula>$B2009="Solicitado"</formula>
    </cfRule>
    <cfRule type="expression" dxfId="2" priority="27639">
      <formula>$B2009="Confirmado"</formula>
    </cfRule>
    <cfRule type="expression" dxfId="2295" priority="27641">
      <formula>$B2009="Arribado"</formula>
    </cfRule>
  </conditionalFormatting>
  <conditionalFormatting sqref="M2026:U2026 A2026 C2026:H2026 J2026:K2026">
    <cfRule type="expression" dxfId="2295" priority="28073">
      <formula>$B2026="Arribado"</formula>
    </cfRule>
    <cfRule type="expression" dxfId="2" priority="28071">
      <formula>$B2026="Confirmado"</formula>
    </cfRule>
    <cfRule type="expression" dxfId="2300" priority="28068">
      <formula>$B2026="Frontera"</formula>
    </cfRule>
    <cfRule type="expression" dxfId="2298" priority="28070">
      <formula>$B2026="Cancelado"</formula>
    </cfRule>
    <cfRule type="expression" dxfId="2302" priority="28066">
      <formula>$B2026="Liberado"</formula>
    </cfRule>
    <cfRule type="expression" dxfId="2301" priority="28067">
      <formula>$B2026="Descargado"</formula>
    </cfRule>
    <cfRule type="expression" dxfId="2296" priority="28072">
      <formula>$B2026="Solicitado"</formula>
    </cfRule>
    <cfRule type="expression" dxfId="2299" priority="28069">
      <formula>$B2026="Cargado"</formula>
    </cfRule>
  </conditionalFormatting>
  <conditionalFormatting sqref="M2026:U2026 C2026:H2026 A2026 J2026:K2026">
    <cfRule type="expression" dxfId="2302" priority="28058">
      <formula>$B2026="Liberado"</formula>
    </cfRule>
    <cfRule type="expression" dxfId="2298" priority="28062">
      <formula>$B2026="Cancelado"</formula>
    </cfRule>
    <cfRule type="expression" dxfId="2" priority="28063">
      <formula>$B2026="Confirmado"</formula>
    </cfRule>
    <cfRule type="expression" dxfId="2296" priority="28064">
      <formula>$B2026="Solicitado"</formula>
    </cfRule>
    <cfRule type="expression" dxfId="2295" priority="28065">
      <formula>$B2026="Arribado"</formula>
    </cfRule>
    <cfRule type="expression" dxfId="2300" priority="28044">
      <formula>$B2026="Frontera"</formula>
    </cfRule>
    <cfRule type="expression" dxfId="2299" priority="28045">
      <formula>$B2026="Cargado"</formula>
    </cfRule>
    <cfRule type="expression" dxfId="2298" priority="28046">
      <formula>$B2026="Cancelado"</formula>
    </cfRule>
    <cfRule type="expression" dxfId="2301" priority="28043">
      <formula>$B2026="Descargado"</formula>
    </cfRule>
    <cfRule type="expression" dxfId="2" priority="28047">
      <formula>$B2026="Confirmado"</formula>
    </cfRule>
    <cfRule type="expression" dxfId="2296" priority="28048">
      <formula>$B2026="Solicitado"</formula>
    </cfRule>
    <cfRule type="expression" dxfId="2295" priority="28049">
      <formula>$B2026="Arribado"</formula>
    </cfRule>
    <cfRule type="expression" dxfId="2299" priority="28061">
      <formula>$B2026="Cargado"</formula>
    </cfRule>
    <cfRule type="expression" dxfId="2300" priority="28060">
      <formula>$B2026="Frontera"</formula>
    </cfRule>
    <cfRule type="expression" dxfId="2301" priority="28059">
      <formula>$B2026="Descargado"</formula>
    </cfRule>
    <cfRule type="expression" dxfId="2302" priority="28042">
      <formula>$B2026="Liberado"</formula>
    </cfRule>
  </conditionalFormatting>
  <conditionalFormatting sqref="M2026:U2026 J2026:K2026 A2026 C2026:H2026">
    <cfRule type="expression" dxfId="2302" priority="28050">
      <formula>$B2026="Liberado"</formula>
    </cfRule>
    <cfRule type="expression" dxfId="2301" priority="28051">
      <formula>$B2026="Descargado"</formula>
    </cfRule>
    <cfRule type="expression" dxfId="2300" priority="28052">
      <formula>$B2026="Frontera"</formula>
    </cfRule>
    <cfRule type="expression" dxfId="2299" priority="28053">
      <formula>$B2026="Cargado"</formula>
    </cfRule>
    <cfRule type="expression" dxfId="2295" priority="28057">
      <formula>$B2026="Arribado"</formula>
    </cfRule>
    <cfRule type="expression" dxfId="2296" priority="28056">
      <formula>$B2026="Solicitado"</formula>
    </cfRule>
    <cfRule type="expression" dxfId="2" priority="28055">
      <formula>$B2026="Confirmado"</formula>
    </cfRule>
    <cfRule type="expression" dxfId="2298" priority="28054">
      <formula>$B2026="Cancelado"</formula>
    </cfRule>
  </conditionalFormatting>
  <conditionalFormatting sqref="M2027:U2027 A2027 C2027:H2027 J2027:K2027">
    <cfRule type="expression" dxfId="2301" priority="26859">
      <formula>$B2027="Descargado"</formula>
    </cfRule>
    <cfRule type="expression" dxfId="2302" priority="26858">
      <formula>$B2027="Liberado"</formula>
    </cfRule>
    <cfRule type="expression" dxfId="2300" priority="26860">
      <formula>$B2027="Frontera"</formula>
    </cfRule>
    <cfRule type="expression" dxfId="2299" priority="26861">
      <formula>$B2027="Cargado"</formula>
    </cfRule>
    <cfRule type="expression" dxfId="2" priority="26863">
      <formula>$B2027="Confirmado"</formula>
    </cfRule>
    <cfRule type="expression" dxfId="2298" priority="26862">
      <formula>$B2027="Cancelado"</formula>
    </cfRule>
    <cfRule type="expression" dxfId="2295" priority="26865">
      <formula>$B2027="Arribado"</formula>
    </cfRule>
    <cfRule type="expression" dxfId="2296" priority="26864">
      <formula>$B2027="Solicitado"</formula>
    </cfRule>
  </conditionalFormatting>
  <conditionalFormatting sqref="M2027:U2027 C2027:H2027 A2027 J2027:K2027">
    <cfRule type="expression" dxfId="2295" priority="26857">
      <formula>$B2027="Arribado"</formula>
    </cfRule>
    <cfRule type="expression" dxfId="2299" priority="26853">
      <formula>$B2027="Cargado"</formula>
    </cfRule>
    <cfRule type="expression" dxfId="2296" priority="26840">
      <formula>$B2027="Solicitado"</formula>
    </cfRule>
    <cfRule type="expression" dxfId="2" priority="26855">
      <formula>$B2027="Confirmado"</formula>
    </cfRule>
    <cfRule type="expression" dxfId="2302" priority="26834">
      <formula>$B2027="Liberado"</formula>
    </cfRule>
    <cfRule type="expression" dxfId="2301" priority="26835">
      <formula>$B2027="Descargado"</formula>
    </cfRule>
    <cfRule type="expression" dxfId="2300" priority="26836">
      <formula>$B2027="Frontera"</formula>
    </cfRule>
    <cfRule type="expression" dxfId="2299" priority="26837">
      <formula>$B2027="Cargado"</formula>
    </cfRule>
    <cfRule type="expression" dxfId="2296" priority="26856">
      <formula>$B2027="Solicitado"</formula>
    </cfRule>
    <cfRule type="expression" dxfId="2298" priority="26838">
      <formula>$B2027="Cancelado"</formula>
    </cfRule>
    <cfRule type="expression" dxfId="2" priority="26839">
      <formula>$B2027="Confirmado"</formula>
    </cfRule>
    <cfRule type="expression" dxfId="2295" priority="26841">
      <formula>$B2027="Arribado"</formula>
    </cfRule>
    <cfRule type="expression" dxfId="2298" priority="26854">
      <formula>$B2027="Cancelado"</formula>
    </cfRule>
    <cfRule type="expression" dxfId="2300" priority="26852">
      <formula>$B2027="Frontera"</formula>
    </cfRule>
    <cfRule type="expression" dxfId="2301" priority="26851">
      <formula>$B2027="Descargado"</formula>
    </cfRule>
    <cfRule type="expression" dxfId="2302" priority="26850">
      <formula>$B2027="Liberado"</formula>
    </cfRule>
  </conditionalFormatting>
  <conditionalFormatting sqref="M2027:U2027 J2027:K2027 A2027 C2027:H2027">
    <cfRule type="expression" dxfId="2299" priority="26845">
      <formula>$B2027="Cargado"</formula>
    </cfRule>
    <cfRule type="expression" dxfId="2300" priority="26844">
      <formula>$B2027="Frontera"</formula>
    </cfRule>
    <cfRule type="expression" dxfId="2302" priority="26842">
      <formula>$B2027="Liberado"</formula>
    </cfRule>
    <cfRule type="expression" dxfId="2301" priority="26843">
      <formula>$B2027="Descargado"</formula>
    </cfRule>
    <cfRule type="expression" dxfId="2295" priority="26849">
      <formula>$B2027="Arribado"</formula>
    </cfRule>
    <cfRule type="expression" dxfId="2296" priority="26848">
      <formula>$B2027="Solicitado"</formula>
    </cfRule>
    <cfRule type="expression" dxfId="2" priority="26847">
      <formula>$B2027="Confirmado"</formula>
    </cfRule>
    <cfRule type="expression" dxfId="2298" priority="26846">
      <formula>$B2027="Cancelado"</formula>
    </cfRule>
  </conditionalFormatting>
  <conditionalFormatting sqref="M2028:U2030 A2028:A2030 C2028:H2030 J2028:K2030">
    <cfRule type="expression" dxfId="2301" priority="26755">
      <formula>$B2028="Descargado"</formula>
    </cfRule>
    <cfRule type="expression" dxfId="2300" priority="26756">
      <formula>$B2028="Frontera"</formula>
    </cfRule>
    <cfRule type="expression" dxfId="2299" priority="26757">
      <formula>$B2028="Cargado"</formula>
    </cfRule>
    <cfRule type="expression" dxfId="2298" priority="26758">
      <formula>$B2028="Cancelado"</formula>
    </cfRule>
    <cfRule type="expression" dxfId="2295" priority="26761">
      <formula>$B2028="Arribado"</formula>
    </cfRule>
    <cfRule type="expression" dxfId="2302" priority="26754">
      <formula>$B2028="Liberado"</formula>
    </cfRule>
    <cfRule type="expression" dxfId="2" priority="26759">
      <formula>$B2028="Confirmado"</formula>
    </cfRule>
    <cfRule type="expression" dxfId="2296" priority="26760">
      <formula>$B2028="Solicitado"</formula>
    </cfRule>
  </conditionalFormatting>
  <conditionalFormatting sqref="M2028:U2030 C2028:H2030 A2028:A2030 J2028:K2030">
    <cfRule type="expression" dxfId="2298" priority="26750">
      <formula>$B2028="Cancelado"</formula>
    </cfRule>
    <cfRule type="expression" dxfId="2" priority="26751">
      <formula>$B2028="Confirmado"</formula>
    </cfRule>
    <cfRule type="expression" dxfId="2296" priority="26752">
      <formula>$B2028="Solicitado"</formula>
    </cfRule>
    <cfRule type="expression" dxfId="2295" priority="26753">
      <formula>$B2028="Arribado"</formula>
    </cfRule>
    <cfRule type="expression" dxfId="2296" priority="26736">
      <formula>$B2028="Solicitado"</formula>
    </cfRule>
    <cfRule type="expression" dxfId="2302" priority="26730">
      <formula>$B2028="Liberado"</formula>
    </cfRule>
    <cfRule type="expression" dxfId="2301" priority="26731">
      <formula>$B2028="Descargado"</formula>
    </cfRule>
    <cfRule type="expression" dxfId="2300" priority="26732">
      <formula>$B2028="Frontera"</formula>
    </cfRule>
    <cfRule type="expression" dxfId="2299" priority="26733">
      <formula>$B2028="Cargado"</formula>
    </cfRule>
    <cfRule type="expression" dxfId="2298" priority="26734">
      <formula>$B2028="Cancelado"</formula>
    </cfRule>
    <cfRule type="expression" dxfId="2" priority="26735">
      <formula>$B2028="Confirmado"</formula>
    </cfRule>
    <cfRule type="expression" dxfId="2295" priority="26737">
      <formula>$B2028="Arribado"</formula>
    </cfRule>
    <cfRule type="expression" dxfId="2302" priority="26746">
      <formula>$B2028="Liberado"</formula>
    </cfRule>
    <cfRule type="expression" dxfId="2301" priority="26747">
      <formula>$B2028="Descargado"</formula>
    </cfRule>
    <cfRule type="expression" dxfId="2300" priority="26748">
      <formula>$B2028="Frontera"</formula>
    </cfRule>
    <cfRule type="expression" dxfId="2299" priority="26749">
      <formula>$B2028="Cargado"</formula>
    </cfRule>
  </conditionalFormatting>
  <conditionalFormatting sqref="M2028:U2030 J2028:K2030 A2028:A2030 C2028:H2030">
    <cfRule type="expression" dxfId="2" priority="26743">
      <formula>$B2028="Confirmado"</formula>
    </cfRule>
    <cfRule type="expression" dxfId="2298" priority="26742">
      <formula>$B2028="Cancelado"</formula>
    </cfRule>
    <cfRule type="expression" dxfId="2299" priority="26741">
      <formula>$B2028="Cargado"</formula>
    </cfRule>
    <cfRule type="expression" dxfId="2300" priority="26740">
      <formula>$B2028="Frontera"</formula>
    </cfRule>
    <cfRule type="expression" dxfId="2295" priority="26745">
      <formula>$B2028="Arribado"</formula>
    </cfRule>
    <cfRule type="expression" dxfId="2301" priority="26739">
      <formula>$B2028="Descargado"</formula>
    </cfRule>
    <cfRule type="expression" dxfId="2302" priority="26738">
      <formula>$B2028="Liberado"</formula>
    </cfRule>
    <cfRule type="expression" dxfId="2296" priority="26744">
      <formula>$B2028="Solicitado"</formula>
    </cfRule>
  </conditionalFormatting>
  <conditionalFormatting sqref="M2031:U2031 A2031 C2031:H2031 J2031:K2031">
    <cfRule type="expression" dxfId="2298" priority="26654">
      <formula>$B2031="Cancelado"</formula>
    </cfRule>
    <cfRule type="expression" dxfId="2302" priority="26650">
      <formula>$B2031="Liberado"</formula>
    </cfRule>
    <cfRule type="expression" dxfId="2301" priority="26651">
      <formula>$B2031="Descargado"</formula>
    </cfRule>
    <cfRule type="expression" dxfId="2299" priority="26653">
      <formula>$B2031="Cargado"</formula>
    </cfRule>
    <cfRule type="expression" dxfId="2300" priority="26652">
      <formula>$B2031="Frontera"</formula>
    </cfRule>
    <cfRule type="expression" dxfId="2295" priority="26657">
      <formula>$B2031="Arribado"</formula>
    </cfRule>
    <cfRule type="expression" dxfId="2296" priority="26656">
      <formula>$B2031="Solicitado"</formula>
    </cfRule>
    <cfRule type="expression" dxfId="2" priority="26655">
      <formula>$B2031="Confirmado"</formula>
    </cfRule>
  </conditionalFormatting>
  <conditionalFormatting sqref="M2031:U2031 C2031:H2031 A2031 J2031:K2031">
    <cfRule type="expression" dxfId="2299" priority="26645">
      <formula>$B2031="Cargado"</formula>
    </cfRule>
    <cfRule type="expression" dxfId="2296" priority="26632">
      <formula>$B2031="Solicitado"</formula>
    </cfRule>
    <cfRule type="expression" dxfId="2295" priority="26649">
      <formula>$B2031="Arribado"</formula>
    </cfRule>
    <cfRule type="expression" dxfId="2300" priority="26628">
      <formula>$B2031="Frontera"</formula>
    </cfRule>
    <cfRule type="expression" dxfId="2302" priority="26626">
      <formula>$B2031="Liberado"</formula>
    </cfRule>
    <cfRule type="expression" dxfId="2301" priority="26643">
      <formula>$B2031="Descargado"</formula>
    </cfRule>
    <cfRule type="expression" dxfId="2301" priority="26627">
      <formula>$B2031="Descargado"</formula>
    </cfRule>
    <cfRule type="expression" dxfId="2302" priority="26642">
      <formula>$B2031="Liberado"</formula>
    </cfRule>
    <cfRule type="expression" dxfId="2298" priority="26646">
      <formula>$B2031="Cancelado"</formula>
    </cfRule>
    <cfRule type="expression" dxfId="2" priority="26647">
      <formula>$B2031="Confirmado"</formula>
    </cfRule>
    <cfRule type="expression" dxfId="2296" priority="26648">
      <formula>$B2031="Solicitado"</formula>
    </cfRule>
    <cfRule type="expression" dxfId="2300" priority="26644">
      <formula>$B2031="Frontera"</formula>
    </cfRule>
    <cfRule type="expression" dxfId="2299" priority="26629">
      <formula>$B2031="Cargado"</formula>
    </cfRule>
    <cfRule type="expression" dxfId="2298" priority="26630">
      <formula>$B2031="Cancelado"</formula>
    </cfRule>
    <cfRule type="expression" dxfId="2" priority="26631">
      <formula>$B2031="Confirmado"</formula>
    </cfRule>
    <cfRule type="expression" dxfId="2295" priority="26633">
      <formula>$B2031="Arribado"</formula>
    </cfRule>
  </conditionalFormatting>
  <conditionalFormatting sqref="M2031:U2031 J2031:K2031 A2031 C2031:H2031">
    <cfRule type="expression" dxfId="2" priority="26639">
      <formula>$B2031="Confirmado"</formula>
    </cfRule>
    <cfRule type="expression" dxfId="2295" priority="26641">
      <formula>$B2031="Arribado"</formula>
    </cfRule>
    <cfRule type="expression" dxfId="2299" priority="26637">
      <formula>$B2031="Cargado"</formula>
    </cfRule>
    <cfRule type="expression" dxfId="2300" priority="26636">
      <formula>$B2031="Frontera"</formula>
    </cfRule>
    <cfRule type="expression" dxfId="2298" priority="26638">
      <formula>$B2031="Cancelado"</formula>
    </cfRule>
    <cfRule type="expression" dxfId="2301" priority="26635">
      <formula>$B2031="Descargado"</formula>
    </cfRule>
    <cfRule type="expression" dxfId="2302" priority="26634">
      <formula>$B2031="Liberado"</formula>
    </cfRule>
    <cfRule type="expression" dxfId="2296" priority="26640">
      <formula>$B2031="Solicitado"</formula>
    </cfRule>
  </conditionalFormatting>
  <conditionalFormatting sqref="M2032:U2034 A2032:A2034 C2032:H2034 J2032:K2034">
    <cfRule type="expression" dxfId="2301" priority="26547">
      <formula>$B2032="Descargado"</formula>
    </cfRule>
    <cfRule type="expression" dxfId="2" priority="26551">
      <formula>$B2032="Confirmado"</formula>
    </cfRule>
    <cfRule type="expression" dxfId="2300" priority="26548">
      <formula>$B2032="Frontera"</formula>
    </cfRule>
    <cfRule type="expression" dxfId="2299" priority="26549">
      <formula>$B2032="Cargado"</formula>
    </cfRule>
    <cfRule type="expression" dxfId="2298" priority="26550">
      <formula>$B2032="Cancelado"</formula>
    </cfRule>
    <cfRule type="expression" dxfId="2296" priority="26552">
      <formula>$B2032="Solicitado"</formula>
    </cfRule>
    <cfRule type="expression" dxfId="2295" priority="26553">
      <formula>$B2032="Arribado"</formula>
    </cfRule>
    <cfRule type="expression" dxfId="2302" priority="26546">
      <formula>$B2032="Liberado"</formula>
    </cfRule>
  </conditionalFormatting>
  <conditionalFormatting sqref="M2032:U2034 C2032:H2034 A2032:A2034 J2032:K2034">
    <cfRule type="expression" dxfId="2300" priority="26524">
      <formula>$B2032="Frontera"</formula>
    </cfRule>
    <cfRule type="expression" dxfId="2" priority="26527">
      <formula>$B2032="Confirmado"</formula>
    </cfRule>
    <cfRule type="expression" dxfId="2299" priority="26525">
      <formula>$B2032="Cargado"</formula>
    </cfRule>
    <cfRule type="expression" dxfId="2296" priority="26544">
      <formula>$B2032="Solicitado"</formula>
    </cfRule>
    <cfRule type="expression" dxfId="2301" priority="26523">
      <formula>$B2032="Descargado"</formula>
    </cfRule>
    <cfRule type="expression" dxfId="2295" priority="26545">
      <formula>$B2032="Arribado"</formula>
    </cfRule>
    <cfRule type="expression" dxfId="2296" priority="26528">
      <formula>$B2032="Solicitado"</formula>
    </cfRule>
    <cfRule type="expression" dxfId="2298" priority="26526">
      <formula>$B2032="Cancelado"</formula>
    </cfRule>
    <cfRule type="expression" dxfId="2302" priority="26522">
      <formula>$B2032="Liberado"</formula>
    </cfRule>
    <cfRule type="expression" dxfId="2301" priority="26539">
      <formula>$B2032="Descargado"</formula>
    </cfRule>
    <cfRule type="expression" dxfId="2299" priority="26541">
      <formula>$B2032="Cargado"</formula>
    </cfRule>
    <cfRule type="expression" dxfId="2302" priority="26538">
      <formula>$B2032="Liberado"</formula>
    </cfRule>
    <cfRule type="expression" dxfId="2300" priority="26540">
      <formula>$B2032="Frontera"</formula>
    </cfRule>
    <cfRule type="expression" dxfId="2298" priority="26542">
      <formula>$B2032="Cancelado"</formula>
    </cfRule>
    <cfRule type="expression" dxfId="2" priority="26543">
      <formula>$B2032="Confirmado"</formula>
    </cfRule>
    <cfRule type="expression" dxfId="2295" priority="26529">
      <formula>$B2032="Arribado"</formula>
    </cfRule>
  </conditionalFormatting>
  <conditionalFormatting sqref="M2032:U2034 J2032:K2034 A2032:A2034 C2032:H2034">
    <cfRule type="expression" dxfId="2295" priority="26537">
      <formula>$B2032="Arribado"</formula>
    </cfRule>
    <cfRule type="expression" dxfId="2302" priority="26530">
      <formula>$B2032="Liberado"</formula>
    </cfRule>
    <cfRule type="expression" dxfId="2301" priority="26531">
      <formula>$B2032="Descargado"</formula>
    </cfRule>
    <cfRule type="expression" dxfId="2300" priority="26532">
      <formula>$B2032="Frontera"</formula>
    </cfRule>
    <cfRule type="expression" dxfId="2299" priority="26533">
      <formula>$B2032="Cargado"</formula>
    </cfRule>
    <cfRule type="expression" dxfId="2298" priority="26534">
      <formula>$B2032="Cancelado"</formula>
    </cfRule>
    <cfRule type="expression" dxfId="2" priority="26535">
      <formula>$B2032="Confirmado"</formula>
    </cfRule>
    <cfRule type="expression" dxfId="2296" priority="26536">
      <formula>$B2032="Solicitado"</formula>
    </cfRule>
  </conditionalFormatting>
  <conditionalFormatting sqref="M2035:U2035 A2035 C2035:H2035 J2035:K2035">
    <cfRule type="expression" dxfId="2295" priority="27281">
      <formula>$B2035="Arribado"</formula>
    </cfRule>
    <cfRule type="expression" dxfId="2296" priority="27280">
      <formula>$B2035="Solicitado"</formula>
    </cfRule>
    <cfRule type="expression" dxfId="2" priority="27279">
      <formula>$B2035="Confirmado"</formula>
    </cfRule>
    <cfRule type="expression" dxfId="2298" priority="27278">
      <formula>$B2035="Cancelado"</formula>
    </cfRule>
    <cfRule type="expression" dxfId="2299" priority="27277">
      <formula>$B2035="Cargado"</formula>
    </cfRule>
    <cfRule type="expression" dxfId="2300" priority="27276">
      <formula>$B2035="Frontera"</formula>
    </cfRule>
    <cfRule type="expression" dxfId="2301" priority="27275">
      <formula>$B2035="Descargado"</formula>
    </cfRule>
    <cfRule type="expression" dxfId="2302" priority="27274">
      <formula>$B2035="Liberado"</formula>
    </cfRule>
  </conditionalFormatting>
  <conditionalFormatting sqref="M2035:U2035 C2035:H2035 A2035 J2035:K2035">
    <cfRule type="expression" dxfId="2299" priority="27269">
      <formula>$B2035="Cargado"</formula>
    </cfRule>
    <cfRule type="expression" dxfId="2295" priority="27273">
      <formula>$B2035="Arribado"</formula>
    </cfRule>
    <cfRule type="expression" dxfId="2298" priority="27270">
      <formula>$B2035="Cancelado"</formula>
    </cfRule>
    <cfRule type="expression" dxfId="2295" priority="27257">
      <formula>$B2035="Arribado"</formula>
    </cfRule>
    <cfRule type="expression" dxfId="2296" priority="27272">
      <formula>$B2035="Solicitado"</formula>
    </cfRule>
    <cfRule type="expression" dxfId="2" priority="27271">
      <formula>$B2035="Confirmado"</formula>
    </cfRule>
    <cfRule type="expression" dxfId="2296" priority="27256">
      <formula>$B2035="Solicitado"</formula>
    </cfRule>
    <cfRule type="expression" dxfId="2300" priority="27268">
      <formula>$B2035="Frontera"</formula>
    </cfRule>
    <cfRule type="expression" dxfId="2" priority="27255">
      <formula>$B2035="Confirmado"</formula>
    </cfRule>
    <cfRule type="expression" dxfId="2298" priority="27254">
      <formula>$B2035="Cancelado"</formula>
    </cfRule>
    <cfRule type="expression" dxfId="2301" priority="27267">
      <formula>$B2035="Descargado"</formula>
    </cfRule>
    <cfRule type="expression" dxfId="2299" priority="27253">
      <formula>$B2035="Cargado"</formula>
    </cfRule>
    <cfRule type="expression" dxfId="2300" priority="27252">
      <formula>$B2035="Frontera"</formula>
    </cfRule>
    <cfRule type="expression" dxfId="2301" priority="27251">
      <formula>$B2035="Descargado"</formula>
    </cfRule>
    <cfRule type="expression" dxfId="2302" priority="27250">
      <formula>$B2035="Liberado"</formula>
    </cfRule>
    <cfRule type="expression" dxfId="2302" priority="27266">
      <formula>$B2035="Liberado"</formula>
    </cfRule>
  </conditionalFormatting>
  <conditionalFormatting sqref="M2035:U2035 J2035:K2035 A2035 C2035:H2035">
    <cfRule type="expression" dxfId="2296" priority="27264">
      <formula>$B2035="Solicitado"</formula>
    </cfRule>
    <cfRule type="expression" dxfId="2302" priority="27258">
      <formula>$B2035="Liberado"</formula>
    </cfRule>
    <cfRule type="expression" dxfId="2299" priority="27261">
      <formula>$B2035="Cargado"</formula>
    </cfRule>
    <cfRule type="expression" dxfId="2300" priority="27260">
      <formula>$B2035="Frontera"</formula>
    </cfRule>
    <cfRule type="expression" dxfId="2301" priority="27259">
      <formula>$B2035="Descargado"</formula>
    </cfRule>
    <cfRule type="expression" dxfId="2" priority="27263">
      <formula>$B2035="Confirmado"</formula>
    </cfRule>
    <cfRule type="expression" dxfId="2298" priority="27262">
      <formula>$B2035="Cancelado"</formula>
    </cfRule>
    <cfRule type="expression" dxfId="2295" priority="27265">
      <formula>$B2035="Arribado"</formula>
    </cfRule>
  </conditionalFormatting>
  <conditionalFormatting sqref="M2036:U2036 A2036 C2036:H2036 J2036:K2036">
    <cfRule type="expression" dxfId="2301" priority="27171">
      <formula>$B2036="Descargado"</formula>
    </cfRule>
    <cfRule type="expression" dxfId="2295" priority="27177">
      <formula>$B2036="Arribado"</formula>
    </cfRule>
    <cfRule type="expression" dxfId="2296" priority="27176">
      <formula>$B2036="Solicitado"</formula>
    </cfRule>
    <cfRule type="expression" dxfId="2298" priority="27174">
      <formula>$B2036="Cancelado"</formula>
    </cfRule>
    <cfRule type="expression" dxfId="2299" priority="27173">
      <formula>$B2036="Cargado"</formula>
    </cfRule>
    <cfRule type="expression" dxfId="2300" priority="27172">
      <formula>$B2036="Frontera"</formula>
    </cfRule>
    <cfRule type="expression" dxfId="2302" priority="27170">
      <formula>$B2036="Liberado"</formula>
    </cfRule>
    <cfRule type="expression" dxfId="2" priority="27175">
      <formula>$B2036="Confirmado"</formula>
    </cfRule>
  </conditionalFormatting>
  <conditionalFormatting sqref="M2036:U2036 C2036:H2036 A2036 J2036:K2036">
    <cfRule type="expression" dxfId="2299" priority="27165">
      <formula>$B2036="Cargado"</formula>
    </cfRule>
    <cfRule type="expression" dxfId="2302" priority="27146">
      <formula>$B2036="Liberado"</formula>
    </cfRule>
    <cfRule type="expression" dxfId="2301" priority="27163">
      <formula>$B2036="Descargado"</formula>
    </cfRule>
    <cfRule type="expression" dxfId="2295" priority="27153">
      <formula>$B2036="Arribado"</formula>
    </cfRule>
    <cfRule type="expression" dxfId="2300" priority="27164">
      <formula>$B2036="Frontera"</formula>
    </cfRule>
    <cfRule type="expression" dxfId="2296" priority="27152">
      <formula>$B2036="Solicitado"</formula>
    </cfRule>
    <cfRule type="expression" dxfId="2302" priority="27162">
      <formula>$B2036="Liberado"</formula>
    </cfRule>
    <cfRule type="expression" dxfId="2" priority="27151">
      <formula>$B2036="Confirmado"</formula>
    </cfRule>
    <cfRule type="expression" dxfId="2298" priority="27150">
      <formula>$B2036="Cancelado"</formula>
    </cfRule>
    <cfRule type="expression" dxfId="2299" priority="27149">
      <formula>$B2036="Cargado"</formula>
    </cfRule>
    <cfRule type="expression" dxfId="2300" priority="27148">
      <formula>$B2036="Frontera"</formula>
    </cfRule>
    <cfRule type="expression" dxfId="2301" priority="27147">
      <formula>$B2036="Descargado"</formula>
    </cfRule>
    <cfRule type="expression" dxfId="2295" priority="27169">
      <formula>$B2036="Arribado"</formula>
    </cfRule>
    <cfRule type="expression" dxfId="2296" priority="27168">
      <formula>$B2036="Solicitado"</formula>
    </cfRule>
    <cfRule type="expression" dxfId="2" priority="27167">
      <formula>$B2036="Confirmado"</formula>
    </cfRule>
    <cfRule type="expression" dxfId="2298" priority="27166">
      <formula>$B2036="Cancelado"</formula>
    </cfRule>
  </conditionalFormatting>
  <conditionalFormatting sqref="M2036:U2036 J2036:K2036 A2036 C2036:H2036">
    <cfRule type="expression" dxfId="2301" priority="27155">
      <formula>$B2036="Descargado"</formula>
    </cfRule>
    <cfRule type="expression" dxfId="2298" priority="27158">
      <formula>$B2036="Cancelado"</formula>
    </cfRule>
    <cfRule type="expression" dxfId="2302" priority="27154">
      <formula>$B2036="Liberado"</formula>
    </cfRule>
    <cfRule type="expression" dxfId="2295" priority="27161">
      <formula>$B2036="Arribado"</formula>
    </cfRule>
    <cfRule type="expression" dxfId="2296" priority="27160">
      <formula>$B2036="Solicitado"</formula>
    </cfRule>
    <cfRule type="expression" dxfId="2" priority="27159">
      <formula>$B2036="Confirmado"</formula>
    </cfRule>
    <cfRule type="expression" dxfId="2299" priority="27157">
      <formula>$B2036="Cargado"</formula>
    </cfRule>
    <cfRule type="expression" dxfId="2300" priority="27156">
      <formula>$B2036="Frontera"</formula>
    </cfRule>
  </conditionalFormatting>
  <conditionalFormatting sqref="M2048:U2048 A2048 C2048:H2048 J2048:K2048 J2050:K2050 C2050:H2050 A2050 M2050:U2050">
    <cfRule type="expression" dxfId="2298" priority="26382">
      <formula>$B2048="Cancelado"</formula>
    </cfRule>
    <cfRule type="expression" dxfId="2295" priority="26385">
      <formula>$B2048="Arribado"</formula>
    </cfRule>
    <cfRule type="expression" dxfId="2299" priority="26381">
      <formula>$B2048="Cargado"</formula>
    </cfRule>
    <cfRule type="expression" dxfId="2300" priority="26380">
      <formula>$B2048="Frontera"</formula>
    </cfRule>
    <cfRule type="expression" dxfId="2301" priority="26379">
      <formula>$B2048="Descargado"</formula>
    </cfRule>
    <cfRule type="expression" dxfId="2302" priority="26378">
      <formula>$B2048="Liberado"</formula>
    </cfRule>
    <cfRule type="expression" dxfId="2296" priority="26384">
      <formula>$B2048="Solicitado"</formula>
    </cfRule>
    <cfRule type="expression" dxfId="2" priority="26383">
      <formula>$B2048="Confirmado"</formula>
    </cfRule>
  </conditionalFormatting>
  <conditionalFormatting sqref="M2048:U2048 C2048:H2048 A2048 J2048:K2048 J2050:K2050 A2050 C2050:H2050 M2050:U2050">
    <cfRule type="expression" dxfId="2" priority="26359">
      <formula>$B2048="Confirmado"</formula>
    </cfRule>
    <cfRule type="expression" dxfId="2296" priority="26360">
      <formula>$B2048="Solicitado"</formula>
    </cfRule>
    <cfRule type="expression" dxfId="2295" priority="26361">
      <formula>$B2048="Arribado"</formula>
    </cfRule>
    <cfRule type="expression" dxfId="2295" priority="26377">
      <formula>$B2048="Arribado"</formula>
    </cfRule>
    <cfRule type="expression" dxfId="2296" priority="26376">
      <formula>$B2048="Solicitado"</formula>
    </cfRule>
    <cfRule type="expression" dxfId="2" priority="26375">
      <formula>$B2048="Confirmado"</formula>
    </cfRule>
    <cfRule type="expression" dxfId="2298" priority="26374">
      <formula>$B2048="Cancelado"</formula>
    </cfRule>
    <cfRule type="expression" dxfId="2299" priority="26373">
      <formula>$B2048="Cargado"</formula>
    </cfRule>
    <cfRule type="expression" dxfId="2300" priority="26372">
      <formula>$B2048="Frontera"</formula>
    </cfRule>
    <cfRule type="expression" dxfId="2301" priority="26371">
      <formula>$B2048="Descargado"</formula>
    </cfRule>
    <cfRule type="expression" dxfId="2302" priority="26370">
      <formula>$B2048="Liberado"</formula>
    </cfRule>
    <cfRule type="expression" dxfId="2302" priority="26354">
      <formula>$B2048="Liberado"</formula>
    </cfRule>
    <cfRule type="expression" dxfId="2301" priority="26355">
      <formula>$B2048="Descargado"</formula>
    </cfRule>
    <cfRule type="expression" dxfId="2299" priority="26357">
      <formula>$B2048="Cargado"</formula>
    </cfRule>
    <cfRule type="expression" dxfId="2298" priority="26358">
      <formula>$B2048="Cancelado"</formula>
    </cfRule>
    <cfRule type="expression" dxfId="2300" priority="26356">
      <formula>$B2048="Frontera"</formula>
    </cfRule>
  </conditionalFormatting>
  <conditionalFormatting sqref="M2048:U2048 J2048:K2048 A2048 C2048:H2048 C2050:H2050 A2050 J2050:K2050 M2050:U2050">
    <cfRule type="expression" dxfId="2296" priority="26368">
      <formula>$B2048="Solicitado"</formula>
    </cfRule>
    <cfRule type="expression" dxfId="2302" priority="26362">
      <formula>$B2048="Liberado"</formula>
    </cfRule>
    <cfRule type="expression" dxfId="2298" priority="26366">
      <formula>$B2048="Cancelado"</formula>
    </cfRule>
    <cfRule type="expression" dxfId="2" priority="26367">
      <formula>$B2048="Confirmado"</formula>
    </cfRule>
    <cfRule type="expression" dxfId="2300" priority="26364">
      <formula>$B2048="Frontera"</formula>
    </cfRule>
    <cfRule type="expression" dxfId="2295" priority="26369">
      <formula>$B2048="Arribado"</formula>
    </cfRule>
    <cfRule type="expression" dxfId="2299" priority="26365">
      <formula>$B2048="Cargado"</formula>
    </cfRule>
    <cfRule type="expression" dxfId="2301" priority="26363">
      <formula>$B2048="Descargado"</formula>
    </cfRule>
  </conditionalFormatting>
  <conditionalFormatting sqref="M2049:U2049 A2049 C2049:H2049 J2049:K2049">
    <cfRule type="expression" dxfId="2302" priority="26274">
      <formula>$B2049="Liberado"</formula>
    </cfRule>
    <cfRule type="expression" dxfId="2" priority="26279">
      <formula>$B2049="Confirmado"</formula>
    </cfRule>
    <cfRule type="expression" dxfId="2298" priority="26278">
      <formula>$B2049="Cancelado"</formula>
    </cfRule>
    <cfRule type="expression" dxfId="2299" priority="26277">
      <formula>$B2049="Cargado"</formula>
    </cfRule>
    <cfRule type="expression" dxfId="2300" priority="26276">
      <formula>$B2049="Frontera"</formula>
    </cfRule>
    <cfRule type="expression" dxfId="2301" priority="26275">
      <formula>$B2049="Descargado"</formula>
    </cfRule>
    <cfRule type="expression" dxfId="2295" priority="26281">
      <formula>$B2049="Arribado"</formula>
    </cfRule>
    <cfRule type="expression" dxfId="2296" priority="26280">
      <formula>$B2049="Solicitado"</formula>
    </cfRule>
  </conditionalFormatting>
  <conditionalFormatting sqref="M2049:U2049 C2049:H2049 A2049 J2049:K2049">
    <cfRule type="expression" dxfId="2301" priority="26251">
      <formula>$B2049="Descargado"</formula>
    </cfRule>
    <cfRule type="expression" dxfId="2300" priority="26252">
      <formula>$B2049="Frontera"</formula>
    </cfRule>
    <cfRule type="expression" dxfId="2299" priority="26253">
      <formula>$B2049="Cargado"</formula>
    </cfRule>
    <cfRule type="expression" dxfId="2302" priority="26250">
      <formula>$B2049="Liberado"</formula>
    </cfRule>
    <cfRule type="expression" dxfId="2298" priority="26254">
      <formula>$B2049="Cancelado"</formula>
    </cfRule>
    <cfRule type="expression" dxfId="2296" priority="26256">
      <formula>$B2049="Solicitado"</formula>
    </cfRule>
    <cfRule type="expression" dxfId="2295" priority="26257">
      <formula>$B2049="Arribado"</formula>
    </cfRule>
    <cfRule type="expression" dxfId="2298" priority="26270">
      <formula>$B2049="Cancelado"</formula>
    </cfRule>
    <cfRule type="expression" dxfId="2302" priority="26266">
      <formula>$B2049="Liberado"</formula>
    </cfRule>
    <cfRule type="expression" dxfId="2301" priority="26267">
      <formula>$B2049="Descargado"</formula>
    </cfRule>
    <cfRule type="expression" dxfId="2300" priority="26268">
      <formula>$B2049="Frontera"</formula>
    </cfRule>
    <cfRule type="expression" dxfId="2" priority="26255">
      <formula>$B2049="Confirmado"</formula>
    </cfRule>
    <cfRule type="expression" dxfId="2299" priority="26269">
      <formula>$B2049="Cargado"</formula>
    </cfRule>
    <cfRule type="expression" dxfId="2" priority="26271">
      <formula>$B2049="Confirmado"</formula>
    </cfRule>
    <cfRule type="expression" dxfId="2296" priority="26272">
      <formula>$B2049="Solicitado"</formula>
    </cfRule>
    <cfRule type="expression" dxfId="2295" priority="26273">
      <formula>$B2049="Arribado"</formula>
    </cfRule>
  </conditionalFormatting>
  <conditionalFormatting sqref="M2049:U2049 J2049:K2049 A2049 C2049:H2049">
    <cfRule type="expression" dxfId="2" priority="26263">
      <formula>$B2049="Confirmado"</formula>
    </cfRule>
    <cfRule type="expression" dxfId="2299" priority="26261">
      <formula>$B2049="Cargado"</formula>
    </cfRule>
    <cfRule type="expression" dxfId="2302" priority="26258">
      <formula>$B2049="Liberado"</formula>
    </cfRule>
    <cfRule type="expression" dxfId="2298" priority="26262">
      <formula>$B2049="Cancelado"</formula>
    </cfRule>
    <cfRule type="expression" dxfId="2295" priority="26265">
      <formula>$B2049="Arribado"</formula>
    </cfRule>
    <cfRule type="expression" dxfId="2296" priority="26264">
      <formula>$B2049="Solicitado"</formula>
    </cfRule>
    <cfRule type="expression" dxfId="2301" priority="26259">
      <formula>$B2049="Descargado"</formula>
    </cfRule>
    <cfRule type="expression" dxfId="2300" priority="26260">
      <formula>$B2049="Frontera"</formula>
    </cfRule>
  </conditionalFormatting>
  <conditionalFormatting sqref="M2068:U2076 C2068:H2076 A2068:A2076 J2068:K2076">
    <cfRule type="expression" dxfId="2300" priority="25740">
      <formula>$B2068="Frontera"</formula>
    </cfRule>
    <cfRule type="expression" dxfId="2301" priority="25739">
      <formula>$B2068="Descargado"</formula>
    </cfRule>
    <cfRule type="expression" dxfId="2302" priority="25738">
      <formula>$B2068="Liberado"</formula>
    </cfRule>
    <cfRule type="expression" dxfId="2296" priority="25744">
      <formula>$B2068="Solicitado"</formula>
    </cfRule>
    <cfRule type="expression" dxfId="2" priority="25743">
      <formula>$B2068="Confirmado"</formula>
    </cfRule>
    <cfRule type="expression" dxfId="2298" priority="25742">
      <formula>$B2068="Cancelado"</formula>
    </cfRule>
    <cfRule type="expression" dxfId="2299" priority="25741">
      <formula>$B2068="Cargado"</formula>
    </cfRule>
    <cfRule type="expression" dxfId="2295" priority="25745">
      <formula>$B2068="Arribado"</formula>
    </cfRule>
  </conditionalFormatting>
  <conditionalFormatting sqref="M2068:U2076 J2068:K2076 A2068:A2076 C2068:H2076">
    <cfRule type="expression" dxfId="2295" priority="25737">
      <formula>$B2068="Arribado"</formula>
    </cfRule>
    <cfRule type="expression" dxfId="2301" priority="25731">
      <formula>$B2068="Descargado"</formula>
    </cfRule>
    <cfRule type="expression" dxfId="2300" priority="25732">
      <formula>$B2068="Frontera"</formula>
    </cfRule>
    <cfRule type="expression" dxfId="2302" priority="25746">
      <formula>$B2068="Liberado"</formula>
    </cfRule>
    <cfRule type="expression" dxfId="2298" priority="25734">
      <formula>$B2068="Cancelado"</formula>
    </cfRule>
    <cfRule type="expression" dxfId="2" priority="25735">
      <formula>$B2068="Confirmado"</formula>
    </cfRule>
    <cfRule type="expression" dxfId="2296" priority="25736">
      <formula>$B2068="Solicitado"</formula>
    </cfRule>
    <cfRule type="expression" dxfId="2300" priority="25748">
      <formula>$B2068="Frontera"</formula>
    </cfRule>
    <cfRule type="expression" dxfId="2301" priority="25747">
      <formula>$B2068="Descargado"</formula>
    </cfRule>
    <cfRule type="expression" dxfId="2299" priority="25749">
      <formula>$B2068="Cargado"</formula>
    </cfRule>
    <cfRule type="expression" dxfId="2298" priority="25750">
      <formula>$B2068="Cancelado"</formula>
    </cfRule>
    <cfRule type="expression" dxfId="2" priority="25751">
      <formula>$B2068="Confirmado"</formula>
    </cfRule>
    <cfRule type="expression" dxfId="2296" priority="25752">
      <formula>$B2068="Solicitado"</formula>
    </cfRule>
    <cfRule type="expression" dxfId="2295" priority="25753">
      <formula>$B2068="Arribado"</formula>
    </cfRule>
    <cfRule type="expression" dxfId="2299" priority="25733">
      <formula>$B2068="Cargado"</formula>
    </cfRule>
    <cfRule type="expression" dxfId="2302" priority="25730">
      <formula>$B2068="Liberado"</formula>
    </cfRule>
  </conditionalFormatting>
  <conditionalFormatting sqref="M2068:U2076 J2068:K2076 C2068:H2076 A2068:A2076">
    <cfRule type="expression" dxfId="2300" priority="25756">
      <formula>$B2068="Frontera"</formula>
    </cfRule>
    <cfRule type="expression" dxfId="2301" priority="25755">
      <formula>$B2068="Descargado"</formula>
    </cfRule>
    <cfRule type="expression" dxfId="2299" priority="25757">
      <formula>$B2068="Cargado"</formula>
    </cfRule>
    <cfRule type="expression" dxfId="2302" priority="25754">
      <formula>$B2068="Liberado"</formula>
    </cfRule>
    <cfRule type="expression" dxfId="2298" priority="25758">
      <formula>$B2068="Cancelado"</formula>
    </cfRule>
    <cfRule type="expression" dxfId="2296" priority="25760">
      <formula>$B2068="Solicitado"</formula>
    </cfRule>
    <cfRule type="expression" dxfId="2" priority="25759">
      <formula>$B2068="Confirmado"</formula>
    </cfRule>
    <cfRule type="expression" dxfId="2295" priority="25761">
      <formula>$B2068="Arribado"</formula>
    </cfRule>
  </conditionalFormatting>
  <conditionalFormatting sqref="M2078:U2081 C2078:H2081 A2078:A2081 J2078:K2081">
    <cfRule type="expression" dxfId="2301" priority="25635">
      <formula>$B2078="Descargado"</formula>
    </cfRule>
    <cfRule type="expression" dxfId="2296" priority="25640">
      <formula>$B2078="Solicitado"</formula>
    </cfRule>
    <cfRule type="expression" dxfId="2" priority="25639">
      <formula>$B2078="Confirmado"</formula>
    </cfRule>
    <cfRule type="expression" dxfId="2300" priority="25636">
      <formula>$B2078="Frontera"</formula>
    </cfRule>
    <cfRule type="expression" dxfId="2298" priority="25638">
      <formula>$B2078="Cancelado"</formula>
    </cfRule>
    <cfRule type="expression" dxfId="2299" priority="25637">
      <formula>$B2078="Cargado"</formula>
    </cfRule>
    <cfRule type="expression" dxfId="2302" priority="25634">
      <formula>$B2078="Liberado"</formula>
    </cfRule>
    <cfRule type="expression" dxfId="2295" priority="25641">
      <formula>$B2078="Arribado"</formula>
    </cfRule>
  </conditionalFormatting>
  <conditionalFormatting sqref="M2078:U2081 J2078:K2081 A2078:A2081 C2078:H2081">
    <cfRule type="expression" dxfId="2302" priority="25626">
      <formula>$B2078="Liberado"</formula>
    </cfRule>
    <cfRule type="expression" dxfId="2298" priority="25646">
      <formula>$B2078="Cancelado"</formula>
    </cfRule>
    <cfRule type="expression" dxfId="2295" priority="25649">
      <formula>$B2078="Arribado"</formula>
    </cfRule>
    <cfRule type="expression" dxfId="2299" priority="25645">
      <formula>$B2078="Cargado"</formula>
    </cfRule>
    <cfRule type="expression" dxfId="2296" priority="25648">
      <formula>$B2078="Solicitado"</formula>
    </cfRule>
    <cfRule type="expression" dxfId="2300" priority="25644">
      <formula>$B2078="Frontera"</formula>
    </cfRule>
    <cfRule type="expression" dxfId="2301" priority="25627">
      <formula>$B2078="Descargado"</formula>
    </cfRule>
    <cfRule type="expression" dxfId="2300" priority="25628">
      <formula>$B2078="Frontera"</formula>
    </cfRule>
    <cfRule type="expression" dxfId="2299" priority="25629">
      <formula>$B2078="Cargado"</formula>
    </cfRule>
    <cfRule type="expression" dxfId="2298" priority="25630">
      <formula>$B2078="Cancelado"</formula>
    </cfRule>
    <cfRule type="expression" dxfId="2" priority="25647">
      <formula>$B2078="Confirmado"</formula>
    </cfRule>
    <cfRule type="expression" dxfId="2295" priority="25633">
      <formula>$B2078="Arribado"</formula>
    </cfRule>
    <cfRule type="expression" dxfId="2296" priority="25632">
      <formula>$B2078="Solicitado"</formula>
    </cfRule>
    <cfRule type="expression" dxfId="2" priority="25631">
      <formula>$B2078="Confirmado"</formula>
    </cfRule>
    <cfRule type="expression" dxfId="2302" priority="25642">
      <formula>$B2078="Liberado"</formula>
    </cfRule>
    <cfRule type="expression" dxfId="2301" priority="25643">
      <formula>$B2078="Descargado"</formula>
    </cfRule>
  </conditionalFormatting>
  <conditionalFormatting sqref="M2078:U2081 J2078:K2081 C2078:H2081 A2078:A2081">
    <cfRule type="expression" dxfId="2296" priority="25656">
      <formula>$B2078="Solicitado"</formula>
    </cfRule>
    <cfRule type="expression" dxfId="2295" priority="25657">
      <formula>$B2078="Arribado"</formula>
    </cfRule>
    <cfRule type="expression" dxfId="2299" priority="25653">
      <formula>$B2078="Cargado"</formula>
    </cfRule>
    <cfRule type="expression" dxfId="2301" priority="25651">
      <formula>$B2078="Descargado"</formula>
    </cfRule>
    <cfRule type="expression" dxfId="2300" priority="25652">
      <formula>$B2078="Frontera"</formula>
    </cfRule>
    <cfRule type="expression" dxfId="2" priority="25655">
      <formula>$B2078="Confirmado"</formula>
    </cfRule>
    <cfRule type="expression" dxfId="2302" priority="25650">
      <formula>$B2078="Liberado"</formula>
    </cfRule>
    <cfRule type="expression" dxfId="2298" priority="25654">
      <formula>$B2078="Cancelado"</formula>
    </cfRule>
  </conditionalFormatting>
  <conditionalFormatting sqref="M2086:U2094 C2086:H2094 A2086:A2094 J2086:K2094">
    <cfRule type="expression" dxfId="2299" priority="25221">
      <formula>$B2086="Cargado"</formula>
    </cfRule>
    <cfRule type="expression" dxfId="2298" priority="25222">
      <formula>$B2086="Cancelado"</formula>
    </cfRule>
    <cfRule type="expression" dxfId="2302" priority="25218">
      <formula>$B2086="Liberado"</formula>
    </cfRule>
    <cfRule type="expression" dxfId="2301" priority="25219">
      <formula>$B2086="Descargado"</formula>
    </cfRule>
    <cfRule type="expression" dxfId="2" priority="25223">
      <formula>$B2086="Confirmado"</formula>
    </cfRule>
    <cfRule type="expression" dxfId="2300" priority="25220">
      <formula>$B2086="Frontera"</formula>
    </cfRule>
    <cfRule type="expression" dxfId="2295" priority="25225">
      <formula>$B2086="Arribado"</formula>
    </cfRule>
    <cfRule type="expression" dxfId="2296" priority="25224">
      <formula>$B2086="Solicitado"</formula>
    </cfRule>
  </conditionalFormatting>
  <conditionalFormatting sqref="M2086:U2094 J2086:K2094 A2086:A2094 C2086:H2094">
    <cfRule type="expression" dxfId="2296" priority="25232">
      <formula>$B2086="Solicitado"</formula>
    </cfRule>
    <cfRule type="expression" dxfId="2" priority="25231">
      <formula>$B2086="Confirmado"</formula>
    </cfRule>
    <cfRule type="expression" dxfId="2302" priority="25210">
      <formula>$B2086="Liberado"</formula>
    </cfRule>
    <cfRule type="expression" dxfId="2299" priority="25213">
      <formula>$B2086="Cargado"</formula>
    </cfRule>
    <cfRule type="expression" dxfId="2295" priority="25217">
      <formula>$B2086="Arribado"</formula>
    </cfRule>
    <cfRule type="expression" dxfId="2296" priority="25216">
      <formula>$B2086="Solicitado"</formula>
    </cfRule>
    <cfRule type="expression" dxfId="2" priority="25215">
      <formula>$B2086="Confirmado"</formula>
    </cfRule>
    <cfRule type="expression" dxfId="2298" priority="25214">
      <formula>$B2086="Cancelado"</formula>
    </cfRule>
    <cfRule type="expression" dxfId="2300" priority="25212">
      <formula>$B2086="Frontera"</formula>
    </cfRule>
    <cfRule type="expression" dxfId="2298" priority="25230">
      <formula>$B2086="Cancelado"</formula>
    </cfRule>
    <cfRule type="expression" dxfId="2299" priority="25229">
      <formula>$B2086="Cargado"</formula>
    </cfRule>
    <cfRule type="expression" dxfId="2300" priority="25228">
      <formula>$B2086="Frontera"</formula>
    </cfRule>
    <cfRule type="expression" dxfId="2301" priority="25227">
      <formula>$B2086="Descargado"</formula>
    </cfRule>
    <cfRule type="expression" dxfId="2302" priority="25226">
      <formula>$B2086="Liberado"</formula>
    </cfRule>
    <cfRule type="expression" dxfId="2301" priority="25211">
      <formula>$B2086="Descargado"</formula>
    </cfRule>
    <cfRule type="expression" dxfId="2295" priority="25233">
      <formula>$B2086="Arribado"</formula>
    </cfRule>
  </conditionalFormatting>
  <conditionalFormatting sqref="M2086:U2094 J2086:K2094 C2086:H2094 A2086:A2094">
    <cfRule type="expression" dxfId="2299" priority="25237">
      <formula>$B2086="Cargado"</formula>
    </cfRule>
    <cfRule type="expression" dxfId="2295" priority="25241">
      <formula>$B2086="Arribado"</formula>
    </cfRule>
    <cfRule type="expression" dxfId="2296" priority="25240">
      <formula>$B2086="Solicitado"</formula>
    </cfRule>
    <cfRule type="expression" dxfId="2" priority="25239">
      <formula>$B2086="Confirmado"</formula>
    </cfRule>
    <cfRule type="expression" dxfId="2298" priority="25238">
      <formula>$B2086="Cancelado"</formula>
    </cfRule>
    <cfRule type="expression" dxfId="2300" priority="25236">
      <formula>$B2086="Frontera"</formula>
    </cfRule>
    <cfRule type="expression" dxfId="2301" priority="25235">
      <formula>$B2086="Descargado"</formula>
    </cfRule>
    <cfRule type="expression" dxfId="2302" priority="25234">
      <formula>$B2086="Liberado"</formula>
    </cfRule>
  </conditionalFormatting>
  <conditionalFormatting sqref="M2095:U2095 C2095:H2095 A2095 J2095:K2095">
    <cfRule type="expression" dxfId="2298" priority="25326">
      <formula>$B2095="Cancelado"</formula>
    </cfRule>
    <cfRule type="expression" dxfId="2302" priority="25322">
      <formula>$B2095="Liberado"</formula>
    </cfRule>
    <cfRule type="expression" dxfId="2296" priority="25328">
      <formula>$B2095="Solicitado"</formula>
    </cfRule>
    <cfRule type="expression" dxfId="2301" priority="25323">
      <formula>$B2095="Descargado"</formula>
    </cfRule>
    <cfRule type="expression" dxfId="2300" priority="25324">
      <formula>$B2095="Frontera"</formula>
    </cfRule>
    <cfRule type="expression" dxfId="2295" priority="25329">
      <formula>$B2095="Arribado"</formula>
    </cfRule>
    <cfRule type="expression" dxfId="2299" priority="25325">
      <formula>$B2095="Cargado"</formula>
    </cfRule>
    <cfRule type="expression" dxfId="2" priority="25327">
      <formula>$B2095="Confirmado"</formula>
    </cfRule>
  </conditionalFormatting>
  <conditionalFormatting sqref="M2095:U2095 J2095:K2095 A2095 C2095:H2095">
    <cfRule type="expression" dxfId="2296" priority="25320">
      <formula>$B2095="Solicitado"</formula>
    </cfRule>
    <cfRule type="expression" dxfId="2" priority="25319">
      <formula>$B2095="Confirmado"</formula>
    </cfRule>
    <cfRule type="expression" dxfId="2298" priority="25318">
      <formula>$B2095="Cancelado"</formula>
    </cfRule>
    <cfRule type="expression" dxfId="2299" priority="25317">
      <formula>$B2095="Cargado"</formula>
    </cfRule>
    <cfRule type="expression" dxfId="2300" priority="25332">
      <formula>$B2095="Frontera"</formula>
    </cfRule>
    <cfRule type="expression" dxfId="2295" priority="25337">
      <formula>$B2095="Arribado"</formula>
    </cfRule>
    <cfRule type="expression" dxfId="2296" priority="25336">
      <formula>$B2095="Solicitado"</formula>
    </cfRule>
    <cfRule type="expression" dxfId="2" priority="25335">
      <formula>$B2095="Confirmado"</formula>
    </cfRule>
    <cfRule type="expression" dxfId="2298" priority="25334">
      <formula>$B2095="Cancelado"</formula>
    </cfRule>
    <cfRule type="expression" dxfId="2299" priority="25333">
      <formula>$B2095="Cargado"</formula>
    </cfRule>
    <cfRule type="expression" dxfId="2300" priority="25316">
      <formula>$B2095="Frontera"</formula>
    </cfRule>
    <cfRule type="expression" dxfId="2301" priority="25315">
      <formula>$B2095="Descargado"</formula>
    </cfRule>
    <cfRule type="expression" dxfId="2302" priority="25314">
      <formula>$B2095="Liberado"</formula>
    </cfRule>
    <cfRule type="expression" dxfId="2301" priority="25331">
      <formula>$B2095="Descargado"</formula>
    </cfRule>
    <cfRule type="expression" dxfId="2302" priority="25330">
      <formula>$B2095="Liberado"</formula>
    </cfRule>
    <cfRule type="expression" dxfId="2295" priority="25321">
      <formula>$B2095="Arribado"</formula>
    </cfRule>
  </conditionalFormatting>
  <conditionalFormatting sqref="M2095:U2095 J2095:K2095 C2095:H2095 A2095">
    <cfRule type="expression" dxfId="2298" priority="25342">
      <formula>$B2095="Cancelado"</formula>
    </cfRule>
    <cfRule type="expression" dxfId="2302" priority="25338">
      <formula>$B2095="Liberado"</formula>
    </cfRule>
    <cfRule type="expression" dxfId="2300" priority="25340">
      <formula>$B2095="Frontera"</formula>
    </cfRule>
    <cfRule type="expression" dxfId="2299" priority="25341">
      <formula>$B2095="Cargado"</formula>
    </cfRule>
    <cfRule type="expression" dxfId="2" priority="25343">
      <formula>$B2095="Confirmado"</formula>
    </cfRule>
    <cfRule type="expression" dxfId="2301" priority="25339">
      <formula>$B2095="Descargado"</formula>
    </cfRule>
    <cfRule type="expression" dxfId="2296" priority="25344">
      <formula>$B2095="Solicitado"</formula>
    </cfRule>
    <cfRule type="expression" dxfId="2295" priority="25345">
      <formula>$B2095="Arribado"</formula>
    </cfRule>
  </conditionalFormatting>
  <conditionalFormatting sqref="M2096:U2096 C2096:H2096 A2096 J2096:K2096">
    <cfRule type="expression" dxfId="2" priority="24871">
      <formula>$B2096="Confirmado"</formula>
    </cfRule>
    <cfRule type="expression" dxfId="2299" priority="24869">
      <formula>$B2096="Cargado"</formula>
    </cfRule>
    <cfRule type="expression" dxfId="2302" priority="24866">
      <formula>$B2096="Liberado"</formula>
    </cfRule>
    <cfRule type="expression" dxfId="2295" priority="24873">
      <formula>$B2096="Arribado"</formula>
    </cfRule>
    <cfRule type="expression" dxfId="2300" priority="24868">
      <formula>$B2096="Frontera"</formula>
    </cfRule>
    <cfRule type="expression" dxfId="2296" priority="24872">
      <formula>$B2096="Solicitado"</formula>
    </cfRule>
    <cfRule type="expression" dxfId="2298" priority="24870">
      <formula>$B2096="Cancelado"</formula>
    </cfRule>
    <cfRule type="expression" dxfId="2301" priority="24867">
      <formula>$B2096="Descargado"</formula>
    </cfRule>
  </conditionalFormatting>
  <conditionalFormatting sqref="M2096:U2096 J2096:K2096 A2096 C2096:H2096">
    <cfRule type="expression" dxfId="2301" priority="24875">
      <formula>$B2096="Descargado"</formula>
    </cfRule>
    <cfRule type="expression" dxfId="2302" priority="24874">
      <formula>$B2096="Liberado"</formula>
    </cfRule>
    <cfRule type="expression" dxfId="2295" priority="24865">
      <formula>$B2096="Arribado"</formula>
    </cfRule>
    <cfRule type="expression" dxfId="2299" priority="24861">
      <formula>$B2096="Cargado"</formula>
    </cfRule>
    <cfRule type="expression" dxfId="2295" priority="24881">
      <formula>$B2096="Arribado"</formula>
    </cfRule>
    <cfRule type="expression" dxfId="2302" priority="24858">
      <formula>$B2096="Liberado"</formula>
    </cfRule>
    <cfRule type="expression" dxfId="2296" priority="24880">
      <formula>$B2096="Solicitado"</formula>
    </cfRule>
    <cfRule type="expression" dxfId="2" priority="24879">
      <formula>$B2096="Confirmado"</formula>
    </cfRule>
    <cfRule type="expression" dxfId="2299" priority="24877">
      <formula>$B2096="Cargado"</formula>
    </cfRule>
    <cfRule type="expression" dxfId="2298" priority="24878">
      <formula>$B2096="Cancelado"</formula>
    </cfRule>
    <cfRule type="expression" dxfId="2301" priority="24859">
      <formula>$B2096="Descargado"</formula>
    </cfRule>
    <cfRule type="expression" dxfId="2300" priority="24860">
      <formula>$B2096="Frontera"</formula>
    </cfRule>
    <cfRule type="expression" dxfId="2298" priority="24862">
      <formula>$B2096="Cancelado"</formula>
    </cfRule>
    <cfRule type="expression" dxfId="2300" priority="24876">
      <formula>$B2096="Frontera"</formula>
    </cfRule>
    <cfRule type="expression" dxfId="2" priority="24863">
      <formula>$B2096="Confirmado"</formula>
    </cfRule>
    <cfRule type="expression" dxfId="2296" priority="24864">
      <formula>$B2096="Solicitado"</formula>
    </cfRule>
  </conditionalFormatting>
  <conditionalFormatting sqref="M2096:U2096 J2096:K2096 C2096:H2096 A2096">
    <cfRule type="expression" dxfId="2301" priority="24883">
      <formula>$B2096="Descargado"</formula>
    </cfRule>
    <cfRule type="expression" dxfId="2" priority="24887">
      <formula>$B2096="Confirmado"</formula>
    </cfRule>
    <cfRule type="expression" dxfId="2296" priority="24888">
      <formula>$B2096="Solicitado"</formula>
    </cfRule>
    <cfRule type="expression" dxfId="2300" priority="24884">
      <formula>$B2096="Frontera"</formula>
    </cfRule>
    <cfRule type="expression" dxfId="2299" priority="24885">
      <formula>$B2096="Cargado"</formula>
    </cfRule>
    <cfRule type="expression" dxfId="2298" priority="24886">
      <formula>$B2096="Cancelado"</formula>
    </cfRule>
    <cfRule type="expression" dxfId="2302" priority="24882">
      <formula>$B2096="Liberado"</formula>
    </cfRule>
    <cfRule type="expression" dxfId="2295" priority="24889">
      <formula>$B2096="Arribado"</formula>
    </cfRule>
  </conditionalFormatting>
  <conditionalFormatting sqref="M2097:U2099 C2097:H2099 A2097:A2099 J2097:K2099">
    <cfRule type="expression" dxfId="2300" priority="24764">
      <formula>$B2097="Frontera"</formula>
    </cfRule>
    <cfRule type="expression" dxfId="2301" priority="24763">
      <formula>$B2097="Descargado"</formula>
    </cfRule>
    <cfRule type="expression" dxfId="2298" priority="24766">
      <formula>$B2097="Cancelado"</formula>
    </cfRule>
    <cfRule type="expression" dxfId="2296" priority="24768">
      <formula>$B2097="Solicitado"</formula>
    </cfRule>
    <cfRule type="expression" dxfId="2295" priority="24769">
      <formula>$B2097="Arribado"</formula>
    </cfRule>
    <cfRule type="expression" dxfId="2" priority="24767">
      <formula>$B2097="Confirmado"</formula>
    </cfRule>
    <cfRule type="expression" dxfId="2299" priority="24765">
      <formula>$B2097="Cargado"</formula>
    </cfRule>
    <cfRule type="expression" dxfId="2302" priority="24762">
      <formula>$B2097="Liberado"</formula>
    </cfRule>
  </conditionalFormatting>
  <conditionalFormatting sqref="M2097:U2099 J2097:K2099 A2097:A2099 C2097:H2099">
    <cfRule type="expression" dxfId="2299" priority="24773">
      <formula>$B2097="Cargado"</formula>
    </cfRule>
    <cfRule type="expression" dxfId="2300" priority="24772">
      <formula>$B2097="Frontera"</formula>
    </cfRule>
    <cfRule type="expression" dxfId="2299" priority="24757">
      <formula>$B2097="Cargado"</formula>
    </cfRule>
    <cfRule type="expression" dxfId="2301" priority="24771">
      <formula>$B2097="Descargado"</formula>
    </cfRule>
    <cfRule type="expression" dxfId="2298" priority="24758">
      <formula>$B2097="Cancelado"</formula>
    </cfRule>
    <cfRule type="expression" dxfId="2302" priority="24770">
      <formula>$B2097="Liberado"</formula>
    </cfRule>
    <cfRule type="expression" dxfId="2295" priority="24761">
      <formula>$B2097="Arribado"</formula>
    </cfRule>
    <cfRule type="expression" dxfId="2296" priority="24760">
      <formula>$B2097="Solicitado"</formula>
    </cfRule>
    <cfRule type="expression" dxfId="2302" priority="24754">
      <formula>$B2097="Liberado"</formula>
    </cfRule>
    <cfRule type="expression" dxfId="2301" priority="24755">
      <formula>$B2097="Descargado"</formula>
    </cfRule>
    <cfRule type="expression" dxfId="2300" priority="24756">
      <formula>$B2097="Frontera"</formula>
    </cfRule>
    <cfRule type="expression" dxfId="2" priority="24759">
      <formula>$B2097="Confirmado"</formula>
    </cfRule>
    <cfRule type="expression" dxfId="2295" priority="24777">
      <formula>$B2097="Arribado"</formula>
    </cfRule>
    <cfRule type="expression" dxfId="2296" priority="24776">
      <formula>$B2097="Solicitado"</formula>
    </cfRule>
    <cfRule type="expression" dxfId="2" priority="24775">
      <formula>$B2097="Confirmado"</formula>
    </cfRule>
    <cfRule type="expression" dxfId="2298" priority="24774">
      <formula>$B2097="Cancelado"</formula>
    </cfRule>
  </conditionalFormatting>
  <conditionalFormatting sqref="M2097:U2099 J2097:K2099 C2097:H2099 A2097:A2099">
    <cfRule type="expression" dxfId="2299" priority="24781">
      <formula>$B2097="Cargado"</formula>
    </cfRule>
    <cfRule type="expression" dxfId="2295" priority="24785">
      <formula>$B2097="Arribado"</formula>
    </cfRule>
    <cfRule type="expression" dxfId="2296" priority="24784">
      <formula>$B2097="Solicitado"</formula>
    </cfRule>
    <cfRule type="expression" dxfId="2" priority="24783">
      <formula>$B2097="Confirmado"</formula>
    </cfRule>
    <cfRule type="expression" dxfId="2302" priority="24778">
      <formula>$B2097="Liberado"</formula>
    </cfRule>
    <cfRule type="expression" dxfId="2301" priority="24779">
      <formula>$B2097="Descargado"</formula>
    </cfRule>
    <cfRule type="expression" dxfId="2298" priority="24782">
      <formula>$B2097="Cancelado"</formula>
    </cfRule>
    <cfRule type="expression" dxfId="2300" priority="24780">
      <formula>$B2097="Frontera"</formula>
    </cfRule>
  </conditionalFormatting>
  <conditionalFormatting sqref="M2104:U2105 C2104:H2105 A2104:A2105 J2104:K2105">
    <cfRule type="expression" dxfId="2299" priority="24245">
      <formula>$B2104="Cargado"</formula>
    </cfRule>
    <cfRule type="expression" dxfId="2298" priority="24246">
      <formula>$B2104="Cancelado"</formula>
    </cfRule>
    <cfRule type="expression" dxfId="2" priority="24247">
      <formula>$B2104="Confirmado"</formula>
    </cfRule>
    <cfRule type="expression" dxfId="2296" priority="24248">
      <formula>$B2104="Solicitado"</formula>
    </cfRule>
    <cfRule type="expression" dxfId="2302" priority="24242">
      <formula>$B2104="Liberado"</formula>
    </cfRule>
    <cfRule type="expression" dxfId="2295" priority="24249">
      <formula>$B2104="Arribado"</formula>
    </cfRule>
    <cfRule type="expression" dxfId="2301" priority="24243">
      <formula>$B2104="Descargado"</formula>
    </cfRule>
    <cfRule type="expression" dxfId="2300" priority="24244">
      <formula>$B2104="Frontera"</formula>
    </cfRule>
  </conditionalFormatting>
  <conditionalFormatting sqref="M2104:U2105 J2104:K2105 A2104:A2105 C2104:H2105">
    <cfRule type="expression" dxfId="2300" priority="24252">
      <formula>$B2104="Frontera"</formula>
    </cfRule>
    <cfRule type="expression" dxfId="2295" priority="24257">
      <formula>$B2104="Arribado"</formula>
    </cfRule>
    <cfRule type="expression" dxfId="2299" priority="24237">
      <formula>$B2104="Cargado"</formula>
    </cfRule>
    <cfRule type="expression" dxfId="2300" priority="24236">
      <formula>$B2104="Frontera"</formula>
    </cfRule>
    <cfRule type="expression" dxfId="2301" priority="24235">
      <formula>$B2104="Descargado"</formula>
    </cfRule>
    <cfRule type="expression" dxfId="2302" priority="24234">
      <formula>$B2104="Liberado"</formula>
    </cfRule>
    <cfRule type="expression" dxfId="2302" priority="24250">
      <formula>$B2104="Liberado"</formula>
    </cfRule>
    <cfRule type="expression" dxfId="2301" priority="24251">
      <formula>$B2104="Descargado"</formula>
    </cfRule>
    <cfRule type="expression" dxfId="2299" priority="24253">
      <formula>$B2104="Cargado"</formula>
    </cfRule>
    <cfRule type="expression" dxfId="2298" priority="24238">
      <formula>$B2104="Cancelado"</formula>
    </cfRule>
    <cfRule type="expression" dxfId="2" priority="24239">
      <formula>$B2104="Confirmado"</formula>
    </cfRule>
    <cfRule type="expression" dxfId="2" priority="24255">
      <formula>$B2104="Confirmado"</formula>
    </cfRule>
    <cfRule type="expression" dxfId="2296" priority="24240">
      <formula>$B2104="Solicitado"</formula>
    </cfRule>
    <cfRule type="expression" dxfId="2295" priority="24241">
      <formula>$B2104="Arribado"</formula>
    </cfRule>
    <cfRule type="expression" dxfId="2298" priority="24254">
      <formula>$B2104="Cancelado"</formula>
    </cfRule>
    <cfRule type="expression" dxfId="2296" priority="24256">
      <formula>$B2104="Solicitado"</formula>
    </cfRule>
  </conditionalFormatting>
  <conditionalFormatting sqref="M2104:U2105 J2104:K2105 C2104:H2105 A2104:A2105">
    <cfRule type="expression" dxfId="2301" priority="24259">
      <formula>$B2104="Descargado"</formula>
    </cfRule>
    <cfRule type="expression" dxfId="2298" priority="24262">
      <formula>$B2104="Cancelado"</formula>
    </cfRule>
    <cfRule type="expression" dxfId="2296" priority="24264">
      <formula>$B2104="Solicitado"</formula>
    </cfRule>
    <cfRule type="expression" dxfId="2" priority="24263">
      <formula>$B2104="Confirmado"</formula>
    </cfRule>
    <cfRule type="expression" dxfId="2295" priority="24265">
      <formula>$B2104="Arribado"</formula>
    </cfRule>
    <cfRule type="expression" dxfId="2302" priority="24258">
      <formula>$B2104="Liberado"</formula>
    </cfRule>
    <cfRule type="expression" dxfId="2300" priority="24260">
      <formula>$B2104="Frontera"</formula>
    </cfRule>
    <cfRule type="expression" dxfId="2299" priority="24261">
      <formula>$B2104="Cargado"</formula>
    </cfRule>
  </conditionalFormatting>
  <conditionalFormatting sqref="M2106:U2106 C2106:H2106 A2106 J2106:K2106">
    <cfRule type="expression" dxfId="2300" priority="24140">
      <formula>$B2106="Frontera"</formula>
    </cfRule>
    <cfRule type="expression" dxfId="2299" priority="24141">
      <formula>$B2106="Cargado"</formula>
    </cfRule>
    <cfRule type="expression" dxfId="2298" priority="24142">
      <formula>$B2106="Cancelado"</formula>
    </cfRule>
    <cfRule type="expression" dxfId="2" priority="24143">
      <formula>$B2106="Confirmado"</formula>
    </cfRule>
    <cfRule type="expression" dxfId="2296" priority="24144">
      <formula>$B2106="Solicitado"</formula>
    </cfRule>
    <cfRule type="expression" dxfId="2295" priority="24145">
      <formula>$B2106="Arribado"</formula>
    </cfRule>
    <cfRule type="expression" dxfId="2302" priority="24138">
      <formula>$B2106="Liberado"</formula>
    </cfRule>
    <cfRule type="expression" dxfId="2301" priority="24139">
      <formula>$B2106="Descargado"</formula>
    </cfRule>
  </conditionalFormatting>
  <conditionalFormatting sqref="M2106:U2106 J2106:K2106 A2106 C2106:H2106">
    <cfRule type="expression" dxfId="2296" priority="24152">
      <formula>$B2106="Solicitado"</formula>
    </cfRule>
    <cfRule type="expression" dxfId="2" priority="24135">
      <formula>$B2106="Confirmado"</formula>
    </cfRule>
    <cfRule type="expression" dxfId="2295" priority="24137">
      <formula>$B2106="Arribado"</formula>
    </cfRule>
    <cfRule type="expression" dxfId="2296" priority="24136">
      <formula>$B2106="Solicitado"</formula>
    </cfRule>
    <cfRule type="expression" dxfId="2298" priority="24134">
      <formula>$B2106="Cancelado"</formula>
    </cfRule>
    <cfRule type="expression" dxfId="2295" priority="24153">
      <formula>$B2106="Arribado"</formula>
    </cfRule>
    <cfRule type="expression" dxfId="2299" priority="24133">
      <formula>$B2106="Cargado"</formula>
    </cfRule>
    <cfRule type="expression" dxfId="2302" priority="24146">
      <formula>$B2106="Liberado"</formula>
    </cfRule>
    <cfRule type="expression" dxfId="2300" priority="24132">
      <formula>$B2106="Frontera"</formula>
    </cfRule>
    <cfRule type="expression" dxfId="2301" priority="24147">
      <formula>$B2106="Descargado"</formula>
    </cfRule>
    <cfRule type="expression" dxfId="2300" priority="24148">
      <formula>$B2106="Frontera"</formula>
    </cfRule>
    <cfRule type="expression" dxfId="2299" priority="24149">
      <formula>$B2106="Cargado"</formula>
    </cfRule>
    <cfRule type="expression" dxfId="2298" priority="24150">
      <formula>$B2106="Cancelado"</formula>
    </cfRule>
    <cfRule type="expression" dxfId="2" priority="24151">
      <formula>$B2106="Confirmado"</formula>
    </cfRule>
    <cfRule type="expression" dxfId="2301" priority="24131">
      <formula>$B2106="Descargado"</formula>
    </cfRule>
    <cfRule type="expression" dxfId="2302" priority="24130">
      <formula>$B2106="Liberado"</formula>
    </cfRule>
  </conditionalFormatting>
  <conditionalFormatting sqref="M2106:U2106 J2106:K2106 C2106:H2106 A2106">
    <cfRule type="expression" dxfId="2302" priority="24154">
      <formula>$B2106="Liberado"</formula>
    </cfRule>
    <cfRule type="expression" dxfId="2" priority="24159">
      <formula>$B2106="Confirmado"</formula>
    </cfRule>
    <cfRule type="expression" dxfId="2295" priority="24161">
      <formula>$B2106="Arribado"</formula>
    </cfRule>
    <cfRule type="expression" dxfId="2301" priority="24155">
      <formula>$B2106="Descargado"</formula>
    </cfRule>
    <cfRule type="expression" dxfId="2300" priority="24156">
      <formula>$B2106="Frontera"</formula>
    </cfRule>
    <cfRule type="expression" dxfId="2298" priority="24158">
      <formula>$B2106="Cancelado"</formula>
    </cfRule>
    <cfRule type="expression" dxfId="2299" priority="24157">
      <formula>$B2106="Cargado"</formula>
    </cfRule>
    <cfRule type="expression" dxfId="2296" priority="24160">
      <formula>$B2106="Solicitado"</formula>
    </cfRule>
  </conditionalFormatting>
  <conditionalFormatting sqref="M2107:U2108 C2107:H2108 A2107:A2108 J2107:K2108">
    <cfRule type="expression" dxfId="2302" priority="24034">
      <formula>$B2107="Liberado"</formula>
    </cfRule>
    <cfRule type="expression" dxfId="2301" priority="24035">
      <formula>$B2107="Descargado"</formula>
    </cfRule>
    <cfRule type="expression" dxfId="2300" priority="24036">
      <formula>$B2107="Frontera"</formula>
    </cfRule>
    <cfRule type="expression" dxfId="2296" priority="24040">
      <formula>$B2107="Solicitado"</formula>
    </cfRule>
    <cfRule type="expression" dxfId="2" priority="24039">
      <formula>$B2107="Confirmado"</formula>
    </cfRule>
    <cfRule type="expression" dxfId="2298" priority="24038">
      <formula>$B2107="Cancelado"</formula>
    </cfRule>
    <cfRule type="expression" dxfId="2299" priority="24037">
      <formula>$B2107="Cargado"</formula>
    </cfRule>
    <cfRule type="expression" dxfId="2295" priority="24041">
      <formula>$B2107="Arribado"</formula>
    </cfRule>
  </conditionalFormatting>
  <conditionalFormatting sqref="M2107:U2108 J2107:K2108 A2107:A2108 C2107:H2108">
    <cfRule type="expression" dxfId="2299" priority="24029">
      <formula>$B2107="Cargado"</formula>
    </cfRule>
    <cfRule type="expression" dxfId="2298" priority="24030">
      <formula>$B2107="Cancelado"</formula>
    </cfRule>
    <cfRule type="expression" dxfId="2296" priority="24032">
      <formula>$B2107="Solicitado"</formula>
    </cfRule>
    <cfRule type="expression" dxfId="2295" priority="24033">
      <formula>$B2107="Arribado"</formula>
    </cfRule>
    <cfRule type="expression" dxfId="2300" priority="24028">
      <formula>$B2107="Frontera"</formula>
    </cfRule>
    <cfRule type="expression" dxfId="2299" priority="24045">
      <formula>$B2107="Cargado"</formula>
    </cfRule>
    <cfRule type="expression" dxfId="2300" priority="24044">
      <formula>$B2107="Frontera"</formula>
    </cfRule>
    <cfRule type="expression" dxfId="2301" priority="24043">
      <formula>$B2107="Descargado"</formula>
    </cfRule>
    <cfRule type="expression" dxfId="2" priority="24047">
      <formula>$B2107="Confirmado"</formula>
    </cfRule>
    <cfRule type="expression" dxfId="2296" priority="24048">
      <formula>$B2107="Solicitado"</formula>
    </cfRule>
    <cfRule type="expression" dxfId="2295" priority="24049">
      <formula>$B2107="Arribado"</formula>
    </cfRule>
    <cfRule type="expression" dxfId="2" priority="24031">
      <formula>$B2107="Confirmado"</formula>
    </cfRule>
    <cfRule type="expression" dxfId="2301" priority="24027">
      <formula>$B2107="Descargado"</formula>
    </cfRule>
    <cfRule type="expression" dxfId="2302" priority="24026">
      <formula>$B2107="Liberado"</formula>
    </cfRule>
    <cfRule type="expression" dxfId="2302" priority="24042">
      <formula>$B2107="Liberado"</formula>
    </cfRule>
    <cfRule type="expression" dxfId="2298" priority="24046">
      <formula>$B2107="Cancelado"</formula>
    </cfRule>
  </conditionalFormatting>
  <conditionalFormatting sqref="M2107:U2108 J2107:K2108 C2107:H2108 A2107:A2108">
    <cfRule type="expression" dxfId="2296" priority="24056">
      <formula>$B2107="Solicitado"</formula>
    </cfRule>
    <cfRule type="expression" dxfId="2" priority="24055">
      <formula>$B2107="Confirmado"</formula>
    </cfRule>
    <cfRule type="expression" dxfId="2302" priority="24050">
      <formula>$B2107="Liberado"</formula>
    </cfRule>
    <cfRule type="expression" dxfId="2295" priority="24057">
      <formula>$B2107="Arribado"</formula>
    </cfRule>
    <cfRule type="expression" dxfId="2298" priority="24054">
      <formula>$B2107="Cancelado"</formula>
    </cfRule>
    <cfRule type="expression" dxfId="2299" priority="24053">
      <formula>$B2107="Cargado"</formula>
    </cfRule>
    <cfRule type="expression" dxfId="2300" priority="24052">
      <formula>$B2107="Frontera"</formula>
    </cfRule>
    <cfRule type="expression" dxfId="2301" priority="24051">
      <formula>$B2107="Descargado"</formula>
    </cfRule>
  </conditionalFormatting>
  <conditionalFormatting sqref="M2132:U2132 A2132 C2132:H2132 J2132:K2132">
    <cfRule type="expression" dxfId="2295" priority="23057">
      <formula>$B2132="Arribado"</formula>
    </cfRule>
    <cfRule type="expression" dxfId="2296" priority="23056">
      <formula>$B2132="Solicitado"</formula>
    </cfRule>
    <cfRule type="expression" dxfId="2" priority="23055">
      <formula>$B2132="Confirmado"</formula>
    </cfRule>
    <cfRule type="expression" dxfId="2298" priority="23054">
      <formula>$B2132="Cancelado"</formula>
    </cfRule>
    <cfRule type="expression" dxfId="2300" priority="23052">
      <formula>$B2132="Frontera"</formula>
    </cfRule>
    <cfRule type="expression" dxfId="2301" priority="23051">
      <formula>$B2132="Descargado"</formula>
    </cfRule>
    <cfRule type="expression" dxfId="2302" priority="23050">
      <formula>$B2132="Liberado"</formula>
    </cfRule>
    <cfRule type="expression" dxfId="2299" priority="23053">
      <formula>$B2132="Cargado"</formula>
    </cfRule>
  </conditionalFormatting>
  <conditionalFormatting sqref="M2132:U2132 A2132 J2132:K2132 C2132:H2132">
    <cfRule type="expression" dxfId="2300" priority="23044">
      <formula>$B2132="Frontera"</formula>
    </cfRule>
    <cfRule type="expression" dxfId="2301" priority="23043">
      <formula>$B2132="Descargado"</formula>
    </cfRule>
    <cfRule type="expression" dxfId="2302" priority="23066">
      <formula>$B2132="Liberado"</formula>
    </cfRule>
    <cfRule type="expression" dxfId="2302" priority="23042">
      <formula>$B2132="Liberado"</formula>
    </cfRule>
    <cfRule type="expression" dxfId="2295" priority="23065">
      <formula>$B2132="Arribado"</formula>
    </cfRule>
    <cfRule type="expression" dxfId="2296" priority="23064">
      <formula>$B2132="Solicitado"</formula>
    </cfRule>
    <cfRule type="expression" dxfId="2" priority="23063">
      <formula>$B2132="Confirmado"</formula>
    </cfRule>
    <cfRule type="expression" dxfId="2298" priority="23062">
      <formula>$B2132="Cancelado"</formula>
    </cfRule>
    <cfRule type="expression" dxfId="2299" priority="23061">
      <formula>$B2132="Cargado"</formula>
    </cfRule>
    <cfRule type="expression" dxfId="2300" priority="23060">
      <formula>$B2132="Frontera"</formula>
    </cfRule>
    <cfRule type="expression" dxfId="2302" priority="23058">
      <formula>$B2132="Liberado"</formula>
    </cfRule>
    <cfRule type="expression" dxfId="2295" priority="23073">
      <formula>$B2132="Arribado"</formula>
    </cfRule>
    <cfRule type="expression" dxfId="2296" priority="23072">
      <formula>$B2132="Solicitado"</formula>
    </cfRule>
    <cfRule type="expression" dxfId="2" priority="23071">
      <formula>$B2132="Confirmado"</formula>
    </cfRule>
    <cfRule type="expression" dxfId="2301" priority="23059">
      <formula>$B2132="Descargado"</formula>
    </cfRule>
    <cfRule type="expression" dxfId="2298" priority="23070">
      <formula>$B2132="Cancelado"</formula>
    </cfRule>
    <cfRule type="expression" dxfId="2299" priority="23069">
      <formula>$B2132="Cargado"</formula>
    </cfRule>
    <cfRule type="expression" dxfId="2301" priority="23067">
      <formula>$B2132="Descargado"</formula>
    </cfRule>
    <cfRule type="expression" dxfId="2295" priority="23049">
      <formula>$B2132="Arribado"</formula>
    </cfRule>
    <cfRule type="expression" dxfId="2296" priority="23048">
      <formula>$B2132="Solicitado"</formula>
    </cfRule>
    <cfRule type="expression" dxfId="2300" priority="23068">
      <formula>$B2132="Frontera"</formula>
    </cfRule>
    <cfRule type="expression" dxfId="2" priority="23047">
      <formula>$B2132="Confirmado"</formula>
    </cfRule>
    <cfRule type="expression" dxfId="2298" priority="23046">
      <formula>$B2132="Cancelado"</formula>
    </cfRule>
    <cfRule type="expression" dxfId="2299" priority="23045">
      <formula>$B2132="Cargado"</formula>
    </cfRule>
  </conditionalFormatting>
  <conditionalFormatting sqref="M2133:U2133 C2133:H2133 J2133:K2133 A2133">
    <cfRule type="expression" dxfId="2" priority="22927">
      <formula>$B2133="Confirmado"</formula>
    </cfRule>
    <cfRule type="expression" dxfId="2299" priority="22909">
      <formula>$B2133="Cargado"</formula>
    </cfRule>
    <cfRule type="expression" dxfId="2298" priority="22910">
      <formula>$B2133="Cancelado"</formula>
    </cfRule>
    <cfRule type="expression" dxfId="2296" priority="22928">
      <formula>$B2133="Solicitado"</formula>
    </cfRule>
    <cfRule type="expression" dxfId="2302" priority="22922">
      <formula>$B2133="Liberado"</formula>
    </cfRule>
    <cfRule type="expression" dxfId="2301" priority="22923">
      <formula>$B2133="Descargado"</formula>
    </cfRule>
    <cfRule type="expression" dxfId="2300" priority="22924">
      <formula>$B2133="Frontera"</formula>
    </cfRule>
    <cfRule type="expression" dxfId="2299" priority="22925">
      <formula>$B2133="Cargado"</formula>
    </cfRule>
    <cfRule type="expression" dxfId="2298" priority="22926">
      <formula>$B2133="Cancelado"</formula>
    </cfRule>
    <cfRule type="expression" dxfId="2" priority="22911">
      <formula>$B2133="Confirmado"</formula>
    </cfRule>
    <cfRule type="expression" dxfId="2295" priority="22929">
      <formula>$B2133="Arribado"</formula>
    </cfRule>
    <cfRule type="expression" dxfId="2296" priority="22912">
      <formula>$B2133="Solicitado"</formula>
    </cfRule>
    <cfRule type="expression" dxfId="2295" priority="22913">
      <formula>$B2133="Arribado"</formula>
    </cfRule>
    <cfRule type="expression" dxfId="2302" priority="22930">
      <formula>$B2133="Liberado"</formula>
    </cfRule>
    <cfRule type="expression" dxfId="2301" priority="22931">
      <formula>$B2133="Descargado"</formula>
    </cfRule>
    <cfRule type="expression" dxfId="2300" priority="22932">
      <formula>$B2133="Frontera"</formula>
    </cfRule>
    <cfRule type="expression" dxfId="2299" priority="22933">
      <formula>$B2133="Cargado"</formula>
    </cfRule>
    <cfRule type="expression" dxfId="2298" priority="22934">
      <formula>$B2133="Cancelado"</formula>
    </cfRule>
    <cfRule type="expression" dxfId="2" priority="22935">
      <formula>$B2133="Confirmado"</formula>
    </cfRule>
    <cfRule type="expression" dxfId="2296" priority="22936">
      <formula>$B2133="Solicitado"</formula>
    </cfRule>
    <cfRule type="expression" dxfId="2295" priority="22937">
      <formula>$B2133="Arribado"</formula>
    </cfRule>
    <cfRule type="expression" dxfId="2302" priority="22906">
      <formula>$B2133="Liberado"</formula>
    </cfRule>
    <cfRule type="expression" dxfId="2301" priority="22907">
      <formula>$B2133="Descargado"</formula>
    </cfRule>
    <cfRule type="expression" dxfId="2300" priority="22908">
      <formula>$B2133="Frontera"</formula>
    </cfRule>
  </conditionalFormatting>
  <conditionalFormatting sqref="M2133:U2133 J2133:K2133 C2133:H2133 A2133">
    <cfRule type="expression" dxfId="2300" priority="22916">
      <formula>$B2133="Frontera"</formula>
    </cfRule>
    <cfRule type="expression" dxfId="2299" priority="22917">
      <formula>$B2133="Cargado"</formula>
    </cfRule>
    <cfRule type="expression" dxfId="2298" priority="22918">
      <formula>$B2133="Cancelado"</formula>
    </cfRule>
    <cfRule type="expression" dxfId="2" priority="22919">
      <formula>$B2133="Confirmado"</formula>
    </cfRule>
    <cfRule type="expression" dxfId="2295" priority="22921">
      <formula>$B2133="Arribado"</formula>
    </cfRule>
    <cfRule type="expression" dxfId="2296" priority="22920">
      <formula>$B2133="Solicitado"</formula>
    </cfRule>
    <cfRule type="expression" dxfId="2302" priority="22914">
      <formula>$B2133="Liberado"</formula>
    </cfRule>
    <cfRule type="expression" dxfId="2301" priority="22915">
      <formula>$B2133="Descargado"</formula>
    </cfRule>
  </conditionalFormatting>
  <conditionalFormatting sqref="M2134:U2134 C2134:H2134 J2134:K2134 A2134">
    <cfRule type="expression" dxfId="2300" priority="22788">
      <formula>$B2134="Frontera"</formula>
    </cfRule>
    <cfRule type="expression" dxfId="2298" priority="22790">
      <formula>$B2134="Cancelado"</formula>
    </cfRule>
    <cfRule type="expression" dxfId="2" priority="22791">
      <formula>$B2134="Confirmado"</formula>
    </cfRule>
    <cfRule type="expression" dxfId="2299" priority="22797">
      <formula>$B2134="Cargado"</formula>
    </cfRule>
    <cfRule type="expression" dxfId="2296" priority="22792">
      <formula>$B2134="Solicitado"</formula>
    </cfRule>
    <cfRule type="expression" dxfId="2301" priority="22771">
      <formula>$B2134="Descargado"</formula>
    </cfRule>
    <cfRule type="expression" dxfId="2296" priority="22776">
      <formula>$B2134="Solicitado"</formula>
    </cfRule>
    <cfRule type="expression" dxfId="2295" priority="22777">
      <formula>$B2134="Arribado"</formula>
    </cfRule>
    <cfRule type="expression" dxfId="2295" priority="22793">
      <formula>$B2134="Arribado"</formula>
    </cfRule>
    <cfRule type="expression" dxfId="2302" priority="22794">
      <formula>$B2134="Liberado"</formula>
    </cfRule>
    <cfRule type="expression" dxfId="2301" priority="22795">
      <formula>$B2134="Descargado"</formula>
    </cfRule>
    <cfRule type="expression" dxfId="2300" priority="22796">
      <formula>$B2134="Frontera"</formula>
    </cfRule>
    <cfRule type="expression" dxfId="2298" priority="22798">
      <formula>$B2134="Cancelado"</formula>
    </cfRule>
    <cfRule type="expression" dxfId="2299" priority="22789">
      <formula>$B2134="Cargado"</formula>
    </cfRule>
    <cfRule type="expression" dxfId="2" priority="22799">
      <formula>$B2134="Confirmado"</formula>
    </cfRule>
    <cfRule type="expression" dxfId="2302" priority="22770">
      <formula>$B2134="Liberado"</formula>
    </cfRule>
    <cfRule type="expression" dxfId="2296" priority="22800">
      <formula>$B2134="Solicitado"</formula>
    </cfRule>
    <cfRule type="expression" dxfId="2295" priority="22801">
      <formula>$B2134="Arribado"</formula>
    </cfRule>
    <cfRule type="expression" dxfId="2300" priority="22772">
      <formula>$B2134="Frontera"</formula>
    </cfRule>
    <cfRule type="expression" dxfId="2299" priority="22773">
      <formula>$B2134="Cargado"</formula>
    </cfRule>
    <cfRule type="expression" dxfId="2298" priority="22774">
      <formula>$B2134="Cancelado"</formula>
    </cfRule>
    <cfRule type="expression" dxfId="2302" priority="22786">
      <formula>$B2134="Liberado"</formula>
    </cfRule>
    <cfRule type="expression" dxfId="2301" priority="22787">
      <formula>$B2134="Descargado"</formula>
    </cfRule>
    <cfRule type="expression" dxfId="2" priority="22775">
      <formula>$B2134="Confirmado"</formula>
    </cfRule>
  </conditionalFormatting>
  <conditionalFormatting sqref="M2134:U2134 J2134:K2134 C2134:H2134 A2134">
    <cfRule type="expression" dxfId="2301" priority="22779">
      <formula>$B2134="Descargado"</formula>
    </cfRule>
    <cfRule type="expression" dxfId="2302" priority="22778">
      <formula>$B2134="Liberado"</formula>
    </cfRule>
    <cfRule type="expression" dxfId="2300" priority="22780">
      <formula>$B2134="Frontera"</formula>
    </cfRule>
    <cfRule type="expression" dxfId="2299" priority="22781">
      <formula>$B2134="Cargado"</formula>
    </cfRule>
    <cfRule type="expression" dxfId="2298" priority="22782">
      <formula>$B2134="Cancelado"</formula>
    </cfRule>
    <cfRule type="expression" dxfId="2" priority="22783">
      <formula>$B2134="Confirmado"</formula>
    </cfRule>
    <cfRule type="expression" dxfId="2296" priority="22784">
      <formula>$B2134="Solicitado"</formula>
    </cfRule>
    <cfRule type="expression" dxfId="2295" priority="22785">
      <formula>$B2134="Arribado"</formula>
    </cfRule>
  </conditionalFormatting>
  <conditionalFormatting sqref="M2145:U2145 C2145:H2145 J2144:K2145 A2144:A2145 D2144:H2144 M2144 O2144:U2144">
    <cfRule type="expression" dxfId="2299" priority="22253">
      <formula>$B2144="Cargado"</formula>
    </cfRule>
    <cfRule type="expression" dxfId="2296" priority="22256">
      <formula>$B2144="Solicitado"</formula>
    </cfRule>
    <cfRule type="expression" dxfId="2302" priority="22250">
      <formula>$B2144="Liberado"</formula>
    </cfRule>
    <cfRule type="expression" dxfId="2295" priority="22233">
      <formula>$B2144="Arribado"</formula>
    </cfRule>
    <cfRule type="expression" dxfId="2" priority="22255">
      <formula>$B2144="Confirmado"</formula>
    </cfRule>
    <cfRule type="expression" dxfId="2300" priority="22252">
      <formula>$B2144="Frontera"</formula>
    </cfRule>
    <cfRule type="expression" dxfId="2296" priority="22248">
      <formula>$B2144="Solicitado"</formula>
    </cfRule>
    <cfRule type="expression" dxfId="2298" priority="22246">
      <formula>$B2144="Cancelado"</formula>
    </cfRule>
    <cfRule type="expression" dxfId="2300" priority="22228">
      <formula>$B2144="Frontera"</formula>
    </cfRule>
    <cfRule type="expression" dxfId="2301" priority="22251">
      <formula>$B2144="Descargado"</formula>
    </cfRule>
    <cfRule type="expression" dxfId="2301" priority="22243">
      <formula>$B2144="Descargado"</formula>
    </cfRule>
    <cfRule type="expression" dxfId="2295" priority="22257">
      <formula>$B2144="Arribado"</formula>
    </cfRule>
    <cfRule type="expression" dxfId="2295" priority="22249">
      <formula>$B2144="Arribado"</formula>
    </cfRule>
    <cfRule type="expression" dxfId="2" priority="22247">
      <formula>$B2144="Confirmado"</formula>
    </cfRule>
    <cfRule type="expression" dxfId="2299" priority="22245">
      <formula>$B2144="Cargado"</formula>
    </cfRule>
    <cfRule type="expression" dxfId="2300" priority="22244">
      <formula>$B2144="Frontera"</formula>
    </cfRule>
    <cfRule type="expression" dxfId="2302" priority="22242">
      <formula>$B2144="Liberado"</formula>
    </cfRule>
    <cfRule type="expression" dxfId="2302" priority="22226">
      <formula>$B2144="Liberado"</formula>
    </cfRule>
    <cfRule type="expression" dxfId="2296" priority="22232">
      <formula>$B2144="Solicitado"</formula>
    </cfRule>
    <cfRule type="expression" dxfId="2" priority="22231">
      <formula>$B2144="Confirmado"</formula>
    </cfRule>
    <cfRule type="expression" dxfId="2301" priority="22227">
      <formula>$B2144="Descargado"</formula>
    </cfRule>
    <cfRule type="expression" dxfId="2298" priority="22230">
      <formula>$B2144="Cancelado"</formula>
    </cfRule>
    <cfRule type="expression" dxfId="2299" priority="22229">
      <formula>$B2144="Cargado"</formula>
    </cfRule>
    <cfRule type="expression" dxfId="2298" priority="22254">
      <formula>$B2144="Cancelado"</formula>
    </cfRule>
  </conditionalFormatting>
  <conditionalFormatting sqref="M2145:U2145 J2144:K2145 C2145:H2145 A2144:A2145 D2144:H2144 M2144 O2144:U2144">
    <cfRule type="expression" dxfId="2300" priority="22236">
      <formula>$B2144="Frontera"</formula>
    </cfRule>
    <cfRule type="expression" dxfId="2302" priority="22234">
      <formula>$B2144="Liberado"</formula>
    </cfRule>
    <cfRule type="expression" dxfId="2299" priority="22237">
      <formula>$B2144="Cargado"</formula>
    </cfRule>
    <cfRule type="expression" dxfId="2301" priority="22235">
      <formula>$B2144="Descargado"</formula>
    </cfRule>
    <cfRule type="expression" dxfId="2295" priority="22241">
      <formula>$B2144="Arribado"</formula>
    </cfRule>
    <cfRule type="expression" dxfId="2296" priority="22240">
      <formula>$B2144="Solicitado"</formula>
    </cfRule>
    <cfRule type="expression" dxfId="2" priority="22239">
      <formula>$B2144="Confirmado"</formula>
    </cfRule>
    <cfRule type="expression" dxfId="2298" priority="22238">
      <formula>$B2144="Cancelado"</formula>
    </cfRule>
  </conditionalFormatting>
  <conditionalFormatting sqref="M2148:U2148 C2148:H2148 J2148:K2148 A2148 A2152:A2165 J2152:K2165 C2152:H2165 M2152:U2152 M2168 C2168:H2168 J2168:K2168 A2168 O2168:U2168 M2153:M2165 N2153:N2168 O2153:U2165 N2173:N2189">
    <cfRule type="expression" dxfId="2299" priority="22117">
      <formula>$B2148="Cargado"</formula>
    </cfRule>
    <cfRule type="expression" dxfId="2302" priority="22090">
      <formula>$B2148="Liberado"</formula>
    </cfRule>
    <cfRule type="expression" dxfId="2300" priority="22116">
      <formula>$B2148="Frontera"</formula>
    </cfRule>
    <cfRule type="expression" dxfId="2301" priority="22115">
      <formula>$B2148="Descargado"</formula>
    </cfRule>
    <cfRule type="expression" dxfId="2302" priority="22114">
      <formula>$B2148="Liberado"</formula>
    </cfRule>
    <cfRule type="expression" dxfId="2295" priority="22113">
      <formula>$B2148="Arribado"</formula>
    </cfRule>
    <cfRule type="expression" dxfId="2296" priority="22112">
      <formula>$B2148="Solicitado"</formula>
    </cfRule>
    <cfRule type="expression" dxfId="2" priority="22111">
      <formula>$B2148="Confirmado"</formula>
    </cfRule>
    <cfRule type="expression" dxfId="2298" priority="22110">
      <formula>$B2148="Cancelado"</formula>
    </cfRule>
    <cfRule type="expression" dxfId="2299" priority="22109">
      <formula>$B2148="Cargado"</formula>
    </cfRule>
    <cfRule type="expression" dxfId="2300" priority="22108">
      <formula>$B2148="Frontera"</formula>
    </cfRule>
    <cfRule type="expression" dxfId="2301" priority="22107">
      <formula>$B2148="Descargado"</formula>
    </cfRule>
    <cfRule type="expression" dxfId="2302" priority="22106">
      <formula>$B2148="Liberado"</formula>
    </cfRule>
    <cfRule type="expression" dxfId="2296" priority="22120">
      <formula>$B2148="Solicitado"</formula>
    </cfRule>
    <cfRule type="expression" dxfId="2295" priority="22121">
      <formula>$B2148="Arribado"</formula>
    </cfRule>
    <cfRule type="expression" dxfId="2300" priority="22092">
      <formula>$B2148="Frontera"</formula>
    </cfRule>
    <cfRule type="expression" dxfId="2299" priority="22093">
      <formula>$B2148="Cargado"</formula>
    </cfRule>
    <cfRule type="expression" dxfId="2298" priority="22094">
      <formula>$B2148="Cancelado"</formula>
    </cfRule>
    <cfRule type="expression" dxfId="2" priority="22095">
      <formula>$B2148="Confirmado"</formula>
    </cfRule>
    <cfRule type="expression" dxfId="2296" priority="22096">
      <formula>$B2148="Solicitado"</formula>
    </cfRule>
    <cfRule type="expression" dxfId="2301" priority="22091">
      <formula>$B2148="Descargado"</formula>
    </cfRule>
    <cfRule type="expression" dxfId="2" priority="22119">
      <formula>$B2148="Confirmado"</formula>
    </cfRule>
    <cfRule type="expression" dxfId="2298" priority="22118">
      <formula>$B2148="Cancelado"</formula>
    </cfRule>
    <cfRule type="expression" dxfId="2295" priority="22097">
      <formula>$B2148="Arribado"</formula>
    </cfRule>
  </conditionalFormatting>
  <conditionalFormatting sqref="M2148:U2148 J2148:K2148 C2148:H2148 A2148 A2152:A2165 C2152:H2165 J2152:K2165 M2152:U2152 M2168 J2168:K2168 C2168:H2168 A2168 O2168:U2168 M2153:M2165 N2153:N2168 O2153:U2165 N2173:N2189">
    <cfRule type="expression" dxfId="2302" priority="22098">
      <formula>$B2148="Liberado"</formula>
    </cfRule>
    <cfRule type="expression" dxfId="2301" priority="22099">
      <formula>$B2148="Descargado"</formula>
    </cfRule>
    <cfRule type="expression" dxfId="2300" priority="22100">
      <formula>$B2148="Frontera"</formula>
    </cfRule>
    <cfRule type="expression" dxfId="2299" priority="22101">
      <formula>$B2148="Cargado"</formula>
    </cfRule>
    <cfRule type="expression" dxfId="2298" priority="22102">
      <formula>$B2148="Cancelado"</formula>
    </cfRule>
    <cfRule type="expression" dxfId="2296" priority="22104">
      <formula>$B2148="Solicitado"</formula>
    </cfRule>
    <cfRule type="expression" dxfId="2295" priority="22105">
      <formula>$B2148="Arribado"</formula>
    </cfRule>
    <cfRule type="expression" dxfId="2" priority="22103">
      <formula>$B2148="Confirmado"</formula>
    </cfRule>
  </conditionalFormatting>
  <conditionalFormatting sqref="M2149:U2149 C2149:H2149 J2149:K2149 A2149">
    <cfRule type="expression" dxfId="2302" priority="21970">
      <formula>$B2149="Liberado"</formula>
    </cfRule>
    <cfRule type="expression" dxfId="2295" priority="21961">
      <formula>$B2149="Arribado"</formula>
    </cfRule>
    <cfRule type="expression" dxfId="2295" priority="21977">
      <formula>$B2149="Arribado"</formula>
    </cfRule>
    <cfRule type="expression" dxfId="2301" priority="21979">
      <formula>$B2149="Descargado"</formula>
    </cfRule>
    <cfRule type="expression" dxfId="2302" priority="21978">
      <formula>$B2149="Liberado"</formula>
    </cfRule>
    <cfRule type="expression" dxfId="2300" priority="21980">
      <formula>$B2149="Frontera"</formula>
    </cfRule>
    <cfRule type="expression" dxfId="2299" priority="21981">
      <formula>$B2149="Cargado"</formula>
    </cfRule>
    <cfRule type="expression" dxfId="2298" priority="21982">
      <formula>$B2149="Cancelado"</formula>
    </cfRule>
    <cfRule type="expression" dxfId="2" priority="21983">
      <formula>$B2149="Confirmado"</formula>
    </cfRule>
    <cfRule type="expression" dxfId="2296" priority="21984">
      <formula>$B2149="Solicitado"</formula>
    </cfRule>
    <cfRule type="expression" dxfId="2295" priority="21985">
      <formula>$B2149="Arribado"</formula>
    </cfRule>
    <cfRule type="expression" dxfId="2302" priority="21954">
      <formula>$B2149="Liberado"</formula>
    </cfRule>
    <cfRule type="expression" dxfId="2296" priority="21976">
      <formula>$B2149="Solicitado"</formula>
    </cfRule>
    <cfRule type="expression" dxfId="2" priority="21975">
      <formula>$B2149="Confirmado"</formula>
    </cfRule>
    <cfRule type="expression" dxfId="2298" priority="21974">
      <formula>$B2149="Cancelado"</formula>
    </cfRule>
    <cfRule type="expression" dxfId="2299" priority="21973">
      <formula>$B2149="Cargado"</formula>
    </cfRule>
    <cfRule type="expression" dxfId="2300" priority="21972">
      <formula>$B2149="Frontera"</formula>
    </cfRule>
    <cfRule type="expression" dxfId="2301" priority="21971">
      <formula>$B2149="Descargado"</formula>
    </cfRule>
    <cfRule type="expression" dxfId="2301" priority="21955">
      <formula>$B2149="Descargado"</formula>
    </cfRule>
    <cfRule type="expression" dxfId="2300" priority="21956">
      <formula>$B2149="Frontera"</formula>
    </cfRule>
    <cfRule type="expression" dxfId="2299" priority="21957">
      <formula>$B2149="Cargado"</formula>
    </cfRule>
    <cfRule type="expression" dxfId="2298" priority="21958">
      <formula>$B2149="Cancelado"</formula>
    </cfRule>
    <cfRule type="expression" dxfId="2" priority="21959">
      <formula>$B2149="Confirmado"</formula>
    </cfRule>
    <cfRule type="expression" dxfId="2296" priority="21960">
      <formula>$B2149="Solicitado"</formula>
    </cfRule>
  </conditionalFormatting>
  <conditionalFormatting sqref="M2149:U2149 J2149:K2149 C2149:H2149 A2149">
    <cfRule type="expression" dxfId="2301" priority="21963">
      <formula>$B2149="Descargado"</formula>
    </cfRule>
    <cfRule type="expression" dxfId="2302" priority="21962">
      <formula>$B2149="Liberado"</formula>
    </cfRule>
    <cfRule type="expression" dxfId="2295" priority="21969">
      <formula>$B2149="Arribado"</formula>
    </cfRule>
    <cfRule type="expression" dxfId="2" priority="21967">
      <formula>$B2149="Confirmado"</formula>
    </cfRule>
    <cfRule type="expression" dxfId="2298" priority="21966">
      <formula>$B2149="Cancelado"</formula>
    </cfRule>
    <cfRule type="expression" dxfId="2299" priority="21965">
      <formula>$B2149="Cargado"</formula>
    </cfRule>
    <cfRule type="expression" dxfId="2296" priority="21968">
      <formula>$B2149="Solicitado"</formula>
    </cfRule>
    <cfRule type="expression" dxfId="2300" priority="21964">
      <formula>$B2149="Frontera"</formula>
    </cfRule>
  </conditionalFormatting>
  <conditionalFormatting sqref="M2150:U2151 C2150:H2151 J2150:K2151 A2150:A2151">
    <cfRule type="expression" dxfId="2295" priority="21569">
      <formula>$B2150="Arribado"</formula>
    </cfRule>
    <cfRule type="expression" dxfId="2302" priority="21562">
      <formula>$B2150="Liberado"</formula>
    </cfRule>
    <cfRule type="expression" dxfId="2300" priority="21564">
      <formula>$B2150="Frontera"</formula>
    </cfRule>
    <cfRule type="expression" dxfId="2299" priority="21565">
      <formula>$B2150="Cargado"</formula>
    </cfRule>
    <cfRule type="expression" dxfId="2298" priority="21566">
      <formula>$B2150="Cancelado"</formula>
    </cfRule>
    <cfRule type="expression" dxfId="2" priority="21567">
      <formula>$B2150="Confirmado"</formula>
    </cfRule>
    <cfRule type="expression" dxfId="2301" priority="21547">
      <formula>$B2150="Descargado"</formula>
    </cfRule>
    <cfRule type="expression" dxfId="2299" priority="21549">
      <formula>$B2150="Cargado"</formula>
    </cfRule>
    <cfRule type="expression" dxfId="2295" priority="21577">
      <formula>$B2150="Arribado"</formula>
    </cfRule>
    <cfRule type="expression" dxfId="2296" priority="21576">
      <formula>$B2150="Solicitado"</formula>
    </cfRule>
    <cfRule type="expression" dxfId="2" priority="21575">
      <formula>$B2150="Confirmado"</formula>
    </cfRule>
    <cfRule type="expression" dxfId="2296" priority="21568">
      <formula>$B2150="Solicitado"</formula>
    </cfRule>
    <cfRule type="expression" dxfId="2300" priority="21572">
      <formula>$B2150="Frontera"</formula>
    </cfRule>
    <cfRule type="expression" dxfId="2302" priority="21570">
      <formula>$B2150="Liberado"</formula>
    </cfRule>
    <cfRule type="expression" dxfId="2301" priority="21571">
      <formula>$B2150="Descargado"</formula>
    </cfRule>
    <cfRule type="expression" dxfId="2301" priority="21563">
      <formula>$B2150="Descargado"</formula>
    </cfRule>
    <cfRule type="expression" dxfId="2298" priority="21574">
      <formula>$B2150="Cancelado"</formula>
    </cfRule>
    <cfRule type="expression" dxfId="2300" priority="21548">
      <formula>$B2150="Frontera"</formula>
    </cfRule>
    <cfRule type="expression" dxfId="2296" priority="21552">
      <formula>$B2150="Solicitado"</formula>
    </cfRule>
    <cfRule type="expression" dxfId="2295" priority="21553">
      <formula>$B2150="Arribado"</formula>
    </cfRule>
    <cfRule type="expression" dxfId="2299" priority="21573">
      <formula>$B2150="Cargado"</formula>
    </cfRule>
    <cfRule type="expression" dxfId="2298" priority="21550">
      <formula>$B2150="Cancelado"</formula>
    </cfRule>
    <cfRule type="expression" dxfId="2" priority="21551">
      <formula>$B2150="Confirmado"</formula>
    </cfRule>
    <cfRule type="expression" dxfId="2302" priority="21546">
      <formula>$B2150="Liberado"</formula>
    </cfRule>
  </conditionalFormatting>
  <conditionalFormatting sqref="M2150:U2151 J2150:K2151 C2150:H2151 A2150:A2151">
    <cfRule type="expression" dxfId="2300" priority="21556">
      <formula>$B2150="Frontera"</formula>
    </cfRule>
    <cfRule type="expression" dxfId="2" priority="21559">
      <formula>$B2150="Confirmado"</formula>
    </cfRule>
    <cfRule type="expression" dxfId="2298" priority="21558">
      <formula>$B2150="Cancelado"</formula>
    </cfRule>
    <cfRule type="expression" dxfId="2295" priority="21561">
      <formula>$B2150="Arribado"</formula>
    </cfRule>
    <cfRule type="expression" dxfId="2302" priority="21554">
      <formula>$B2150="Liberado"</formula>
    </cfRule>
    <cfRule type="expression" dxfId="2301" priority="21555">
      <formula>$B2150="Descargado"</formula>
    </cfRule>
    <cfRule type="expression" dxfId="2296" priority="21560">
      <formula>$B2150="Solicitado"</formula>
    </cfRule>
    <cfRule type="expression" dxfId="2299" priority="21557">
      <formula>$B2150="Cargado"</formula>
    </cfRule>
  </conditionalFormatting>
  <conditionalFormatting sqref="M2170:U2170 C2170:H2170 J2170:K2170 A2170">
    <cfRule type="expression" dxfId="2300" priority="21116">
      <formula>$B2170="Frontera"</formula>
    </cfRule>
    <cfRule type="expression" dxfId="2301" priority="21115">
      <formula>$B2170="Descargado"</formula>
    </cfRule>
    <cfRule type="expression" dxfId="2302" priority="21114">
      <formula>$B2170="Liberado"</formula>
    </cfRule>
    <cfRule type="expression" dxfId="2295" priority="21105">
      <formula>$B2170="Arribado"</formula>
    </cfRule>
    <cfRule type="expression" dxfId="2296" priority="21104">
      <formula>$B2170="Solicitado"</formula>
    </cfRule>
    <cfRule type="expression" dxfId="2" priority="21103">
      <formula>$B2170="Confirmado"</formula>
    </cfRule>
    <cfRule type="expression" dxfId="2298" priority="21102">
      <formula>$B2170="Cancelado"</formula>
    </cfRule>
    <cfRule type="expression" dxfId="2299" priority="21101">
      <formula>$B2170="Cargado"</formula>
    </cfRule>
    <cfRule type="expression" dxfId="2300" priority="21100">
      <formula>$B2170="Frontera"</formula>
    </cfRule>
    <cfRule type="expression" dxfId="2301" priority="21099">
      <formula>$B2170="Descargado"</formula>
    </cfRule>
    <cfRule type="expression" dxfId="2302" priority="21098">
      <formula>$B2170="Liberado"</formula>
    </cfRule>
    <cfRule type="expression" dxfId="2296" priority="21128">
      <formula>$B2170="Solicitado"</formula>
    </cfRule>
    <cfRule type="expression" dxfId="2" priority="21127">
      <formula>$B2170="Confirmado"</formula>
    </cfRule>
    <cfRule type="expression" dxfId="2298" priority="21126">
      <formula>$B2170="Cancelado"</formula>
    </cfRule>
    <cfRule type="expression" dxfId="2299" priority="21125">
      <formula>$B2170="Cargado"</formula>
    </cfRule>
    <cfRule type="expression" dxfId="2300" priority="21124">
      <formula>$B2170="Frontera"</formula>
    </cfRule>
    <cfRule type="expression" dxfId="2301" priority="21123">
      <formula>$B2170="Descargado"</formula>
    </cfRule>
    <cfRule type="expression" dxfId="2302" priority="21122">
      <formula>$B2170="Liberado"</formula>
    </cfRule>
    <cfRule type="expression" dxfId="2295" priority="21121">
      <formula>$B2170="Arribado"</formula>
    </cfRule>
    <cfRule type="expression" dxfId="2296" priority="21120">
      <formula>$B2170="Solicitado"</formula>
    </cfRule>
    <cfRule type="expression" dxfId="2295" priority="21129">
      <formula>$B2170="Arribado"</formula>
    </cfRule>
    <cfRule type="expression" dxfId="2" priority="21119">
      <formula>$B2170="Confirmado"</formula>
    </cfRule>
    <cfRule type="expression" dxfId="2298" priority="21118">
      <formula>$B2170="Cancelado"</formula>
    </cfRule>
    <cfRule type="expression" dxfId="2299" priority="21117">
      <formula>$B2170="Cargado"</formula>
    </cfRule>
  </conditionalFormatting>
  <conditionalFormatting sqref="M2170:U2170 J2170:K2170 C2170:H2170 A2170">
    <cfRule type="expression" dxfId="2301" priority="21107">
      <formula>$B2170="Descargado"</formula>
    </cfRule>
    <cfRule type="expression" dxfId="2300" priority="21108">
      <formula>$B2170="Frontera"</formula>
    </cfRule>
    <cfRule type="expression" dxfId="2299" priority="21109">
      <formula>$B2170="Cargado"</formula>
    </cfRule>
    <cfRule type="expression" dxfId="2" priority="21111">
      <formula>$B2170="Confirmado"</formula>
    </cfRule>
    <cfRule type="expression" dxfId="2296" priority="21112">
      <formula>$B2170="Solicitado"</formula>
    </cfRule>
    <cfRule type="expression" dxfId="2295" priority="21113">
      <formula>$B2170="Arribado"</formula>
    </cfRule>
    <cfRule type="expression" dxfId="2298" priority="21110">
      <formula>$B2170="Cancelado"</formula>
    </cfRule>
    <cfRule type="expression" dxfId="2302" priority="21106">
      <formula>$B2170="Liberado"</formula>
    </cfRule>
  </conditionalFormatting>
  <conditionalFormatting sqref="M2171:U2171 C2171:H2171 J2171:K2171 A2171 A2173:A2189 J2173:K2189 C2173:H2189 M2173:U2189">
    <cfRule type="expression" dxfId="2301" priority="20947">
      <formula>$B2171="Descargado"</formula>
    </cfRule>
    <cfRule type="expression" dxfId="2298" priority="20926">
      <formula>$B2171="Cancelado"</formula>
    </cfRule>
    <cfRule type="expression" dxfId="2" priority="20927">
      <formula>$B2171="Confirmado"</formula>
    </cfRule>
    <cfRule type="expression" dxfId="2296" priority="20928">
      <formula>$B2171="Solicitado"</formula>
    </cfRule>
    <cfRule type="expression" dxfId="2295" priority="20929">
      <formula>$B2171="Arribado"</formula>
    </cfRule>
    <cfRule type="expression" dxfId="2300" priority="20948">
      <formula>$B2171="Frontera"</formula>
    </cfRule>
    <cfRule type="expression" dxfId="2299" priority="20949">
      <formula>$B2171="Cargado"</formula>
    </cfRule>
    <cfRule type="expression" dxfId="2298" priority="20950">
      <formula>$B2171="Cancelado"</formula>
    </cfRule>
    <cfRule type="expression" dxfId="2" priority="20951">
      <formula>$B2171="Confirmado"</formula>
    </cfRule>
    <cfRule type="expression" dxfId="2296" priority="20952">
      <formula>$B2171="Solicitado"</formula>
    </cfRule>
    <cfRule type="expression" dxfId="2295" priority="20953">
      <formula>$B2171="Arribado"</formula>
    </cfRule>
    <cfRule type="expression" dxfId="2301" priority="20923">
      <formula>$B2171="Descargado"</formula>
    </cfRule>
    <cfRule type="expression" dxfId="2302" priority="20922">
      <formula>$B2171="Liberado"</formula>
    </cfRule>
    <cfRule type="expression" dxfId="2300" priority="20924">
      <formula>$B2171="Frontera"</formula>
    </cfRule>
    <cfRule type="expression" dxfId="2302" priority="20938">
      <formula>$B2171="Liberado"</formula>
    </cfRule>
    <cfRule type="expression" dxfId="2301" priority="20939">
      <formula>$B2171="Descargado"</formula>
    </cfRule>
    <cfRule type="expression" dxfId="2300" priority="20940">
      <formula>$B2171="Frontera"</formula>
    </cfRule>
    <cfRule type="expression" dxfId="2299" priority="20941">
      <formula>$B2171="Cargado"</formula>
    </cfRule>
    <cfRule type="expression" dxfId="2298" priority="20942">
      <formula>$B2171="Cancelado"</formula>
    </cfRule>
    <cfRule type="expression" dxfId="2" priority="20943">
      <formula>$B2171="Confirmado"</formula>
    </cfRule>
    <cfRule type="expression" dxfId="2296" priority="20944">
      <formula>$B2171="Solicitado"</formula>
    </cfRule>
    <cfRule type="expression" dxfId="2295" priority="20945">
      <formula>$B2171="Arribado"</formula>
    </cfRule>
    <cfRule type="expression" dxfId="2302" priority="20946">
      <formula>$B2171="Liberado"</formula>
    </cfRule>
    <cfRule type="expression" dxfId="2299" priority="20925">
      <formula>$B2171="Cargado"</formula>
    </cfRule>
  </conditionalFormatting>
  <conditionalFormatting sqref="M2171:U2171 J2171:K2171 C2171:H2171 A2171 A2173:A2189 C2173:H2189 J2173:K2189 M2173:U2189">
    <cfRule type="expression" dxfId="2296" priority="20936">
      <formula>$B2171="Solicitado"</formula>
    </cfRule>
    <cfRule type="expression" dxfId="2295" priority="20937">
      <formula>$B2171="Arribado"</formula>
    </cfRule>
    <cfRule type="expression" dxfId="2" priority="20935">
      <formula>$B2171="Confirmado"</formula>
    </cfRule>
    <cfRule type="expression" dxfId="2298" priority="20934">
      <formula>$B2171="Cancelado"</formula>
    </cfRule>
    <cfRule type="expression" dxfId="2299" priority="20933">
      <formula>$B2171="Cargado"</formula>
    </cfRule>
    <cfRule type="expression" dxfId="2300" priority="20932">
      <formula>$B2171="Frontera"</formula>
    </cfRule>
    <cfRule type="expression" dxfId="2301" priority="20931">
      <formula>$B2171="Descargado"</formula>
    </cfRule>
    <cfRule type="expression" dxfId="2302" priority="20930">
      <formula>$B2171="Liberado"</formula>
    </cfRule>
  </conditionalFormatting>
  <conditionalFormatting sqref="M2172:U2172 C2172:H2172 J2172:K2172 A2172">
    <cfRule type="expression" dxfId="2301" priority="20763">
      <formula>$B2172="Descargado"</formula>
    </cfRule>
    <cfRule type="expression" dxfId="2296" priority="20776">
      <formula>$B2172="Solicitado"</formula>
    </cfRule>
    <cfRule type="expression" dxfId="2298" priority="20750">
      <formula>$B2172="Cancelado"</formula>
    </cfRule>
    <cfRule type="expression" dxfId="2300" priority="20748">
      <formula>$B2172="Frontera"</formula>
    </cfRule>
    <cfRule type="expression" dxfId="2301" priority="20747">
      <formula>$B2172="Descargado"</formula>
    </cfRule>
    <cfRule type="expression" dxfId="2302" priority="20746">
      <formula>$B2172="Liberado"</formula>
    </cfRule>
    <cfRule type="expression" dxfId="2295" priority="20753">
      <formula>$B2172="Arribado"</formula>
    </cfRule>
    <cfRule type="expression" dxfId="2302" priority="20762">
      <formula>$B2172="Liberado"</formula>
    </cfRule>
    <cfRule type="expression" dxfId="2296" priority="20768">
      <formula>$B2172="Solicitado"</formula>
    </cfRule>
    <cfRule type="expression" dxfId="2300" priority="20764">
      <formula>$B2172="Frontera"</formula>
    </cfRule>
    <cfRule type="expression" dxfId="2299" priority="20765">
      <formula>$B2172="Cargado"</formula>
    </cfRule>
    <cfRule type="expression" dxfId="2298" priority="20766">
      <formula>$B2172="Cancelado"</formula>
    </cfRule>
    <cfRule type="expression" dxfId="2295" priority="20777">
      <formula>$B2172="Arribado"</formula>
    </cfRule>
    <cfRule type="expression" dxfId="2" priority="20767">
      <formula>$B2172="Confirmado"</formula>
    </cfRule>
    <cfRule type="expression" dxfId="2295" priority="20769">
      <formula>$B2172="Arribado"</formula>
    </cfRule>
    <cfRule type="expression" dxfId="2302" priority="20770">
      <formula>$B2172="Liberado"</formula>
    </cfRule>
    <cfRule type="expression" dxfId="2301" priority="20771">
      <formula>$B2172="Descargado"</formula>
    </cfRule>
    <cfRule type="expression" dxfId="2300" priority="20772">
      <formula>$B2172="Frontera"</formula>
    </cfRule>
    <cfRule type="expression" dxfId="2" priority="20775">
      <formula>$B2172="Confirmado"</formula>
    </cfRule>
    <cfRule type="expression" dxfId="2299" priority="20773">
      <formula>$B2172="Cargado"</formula>
    </cfRule>
    <cfRule type="expression" dxfId="2298" priority="20774">
      <formula>$B2172="Cancelado"</formula>
    </cfRule>
    <cfRule type="expression" dxfId="2299" priority="20749">
      <formula>$B2172="Cargado"</formula>
    </cfRule>
    <cfRule type="expression" dxfId="2" priority="20751">
      <formula>$B2172="Confirmado"</formula>
    </cfRule>
    <cfRule type="expression" dxfId="2296" priority="20752">
      <formula>$B2172="Solicitado"</formula>
    </cfRule>
  </conditionalFormatting>
  <conditionalFormatting sqref="M2172:U2172 J2172:K2172 C2172:H2172 A2172">
    <cfRule type="expression" dxfId="2302" priority="20754">
      <formula>$B2172="Liberado"</formula>
    </cfRule>
    <cfRule type="expression" dxfId="2301" priority="20755">
      <formula>$B2172="Descargado"</formula>
    </cfRule>
    <cfRule type="expression" dxfId="2300" priority="20756">
      <formula>$B2172="Frontera"</formula>
    </cfRule>
    <cfRule type="expression" dxfId="2299" priority="20757">
      <formula>$B2172="Cargado"</formula>
    </cfRule>
    <cfRule type="expression" dxfId="2298" priority="20758">
      <formula>$B2172="Cancelado"</formula>
    </cfRule>
    <cfRule type="expression" dxfId="2" priority="20759">
      <formula>$B2172="Confirmado"</formula>
    </cfRule>
    <cfRule type="expression" dxfId="2296" priority="20760">
      <formula>$B2172="Solicitado"</formula>
    </cfRule>
    <cfRule type="expression" dxfId="2295" priority="20761">
      <formula>$B2172="Arribado"</formula>
    </cfRule>
  </conditionalFormatting>
  <conditionalFormatting sqref="M2190:U2190 C2190:H2190 J2190:K2190 A2190">
    <cfRule type="expression" dxfId="2299" priority="20421">
      <formula>$B2190="Cargado"</formula>
    </cfRule>
    <cfRule type="expression" dxfId="2298" priority="20398">
      <formula>$B2190="Cancelado"</formula>
    </cfRule>
    <cfRule type="expression" dxfId="2302" priority="20410">
      <formula>$B2190="Liberado"</formula>
    </cfRule>
    <cfRule type="expression" dxfId="2299" priority="20397">
      <formula>$B2190="Cargado"</formula>
    </cfRule>
    <cfRule type="expression" dxfId="2302" priority="20418">
      <formula>$B2190="Liberado"</formula>
    </cfRule>
    <cfRule type="expression" dxfId="2301" priority="20419">
      <formula>$B2190="Descargado"</formula>
    </cfRule>
    <cfRule type="expression" dxfId="2301" priority="20395">
      <formula>$B2190="Descargado"</formula>
    </cfRule>
    <cfRule type="expression" dxfId="2302" priority="20394">
      <formula>$B2190="Liberado"</formula>
    </cfRule>
    <cfRule type="expression" dxfId="2300" priority="20420">
      <formula>$B2190="Frontera"</formula>
    </cfRule>
    <cfRule type="expression" dxfId="2298" priority="20422">
      <formula>$B2190="Cancelado"</formula>
    </cfRule>
    <cfRule type="expression" dxfId="2" priority="20423">
      <formula>$B2190="Confirmado"</formula>
    </cfRule>
    <cfRule type="expression" dxfId="2299" priority="20413">
      <formula>$B2190="Cargado"</formula>
    </cfRule>
    <cfRule type="expression" dxfId="2296" priority="20424">
      <formula>$B2190="Solicitado"</formula>
    </cfRule>
    <cfRule type="expression" dxfId="2295" priority="20425">
      <formula>$B2190="Arribado"</formula>
    </cfRule>
    <cfRule type="expression" dxfId="2295" priority="20417">
      <formula>$B2190="Arribado"</formula>
    </cfRule>
    <cfRule type="expression" dxfId="2296" priority="20416">
      <formula>$B2190="Solicitado"</formula>
    </cfRule>
    <cfRule type="expression" dxfId="2" priority="20415">
      <formula>$B2190="Confirmado"</formula>
    </cfRule>
    <cfRule type="expression" dxfId="2298" priority="20414">
      <formula>$B2190="Cancelado"</formula>
    </cfRule>
    <cfRule type="expression" dxfId="2300" priority="20412">
      <formula>$B2190="Frontera"</formula>
    </cfRule>
    <cfRule type="expression" dxfId="2" priority="20399">
      <formula>$B2190="Confirmado"</formula>
    </cfRule>
    <cfRule type="expression" dxfId="2295" priority="20401">
      <formula>$B2190="Arribado"</formula>
    </cfRule>
    <cfRule type="expression" dxfId="2300" priority="20396">
      <formula>$B2190="Frontera"</formula>
    </cfRule>
    <cfRule type="expression" dxfId="2296" priority="20400">
      <formula>$B2190="Solicitado"</formula>
    </cfRule>
    <cfRule type="expression" dxfId="2301" priority="20411">
      <formula>$B2190="Descargado"</formula>
    </cfRule>
  </conditionalFormatting>
  <conditionalFormatting sqref="M2190:U2190 J2190:K2190 C2190:H2190 A2190">
    <cfRule type="expression" dxfId="2302" priority="20402">
      <formula>$B2190="Liberado"</formula>
    </cfRule>
    <cfRule type="expression" dxfId="2" priority="20407">
      <formula>$B2190="Confirmado"</formula>
    </cfRule>
    <cfRule type="expression" dxfId="2295" priority="20409">
      <formula>$B2190="Arribado"</formula>
    </cfRule>
    <cfRule type="expression" dxfId="2296" priority="20408">
      <formula>$B2190="Solicitado"</formula>
    </cfRule>
    <cfRule type="expression" dxfId="2299" priority="20405">
      <formula>$B2190="Cargado"</formula>
    </cfRule>
    <cfRule type="expression" dxfId="2300" priority="20404">
      <formula>$B2190="Frontera"</formula>
    </cfRule>
    <cfRule type="expression" dxfId="2298" priority="20406">
      <formula>$B2190="Cancelado"</formula>
    </cfRule>
    <cfRule type="expression" dxfId="2301" priority="20403">
      <formula>$B2190="Descargado"</formula>
    </cfRule>
  </conditionalFormatting>
  <conditionalFormatting sqref="M2221:U2222 C2221:H2222 J2221:K2222 A2221:A2222">
    <cfRule type="expression" dxfId="2302" priority="17482">
      <formula>$B2221="Liberado"</formula>
    </cfRule>
    <cfRule type="expression" dxfId="2301" priority="17483">
      <formula>$B2221="Descargado"</formula>
    </cfRule>
    <cfRule type="expression" dxfId="2300" priority="17484">
      <formula>$B2221="Frontera"</formula>
    </cfRule>
    <cfRule type="expression" dxfId="2" priority="17503">
      <formula>$B2221="Confirmado"</formula>
    </cfRule>
    <cfRule type="expression" dxfId="2298" priority="17502">
      <formula>$B2221="Cancelado"</formula>
    </cfRule>
    <cfRule type="expression" dxfId="2299" priority="17501">
      <formula>$B2221="Cargado"</formula>
    </cfRule>
    <cfRule type="expression" dxfId="2296" priority="17488">
      <formula>$B2221="Solicitado"</formula>
    </cfRule>
    <cfRule type="expression" dxfId="2295" priority="17489">
      <formula>$B2221="Arribado"</formula>
    </cfRule>
    <cfRule type="expression" dxfId="2302" priority="17498">
      <formula>$B2221="Liberado"</formula>
    </cfRule>
    <cfRule type="expression" dxfId="2301" priority="17499">
      <formula>$B2221="Descargado"</formula>
    </cfRule>
    <cfRule type="expression" dxfId="2" priority="17487">
      <formula>$B2221="Confirmado"</formula>
    </cfRule>
    <cfRule type="expression" dxfId="2298" priority="17486">
      <formula>$B2221="Cancelado"</formula>
    </cfRule>
    <cfRule type="expression" dxfId="2295" priority="17513">
      <formula>$B2221="Arribado"</formula>
    </cfRule>
    <cfRule type="expression" dxfId="2299" priority="17485">
      <formula>$B2221="Cargado"</formula>
    </cfRule>
    <cfRule type="expression" dxfId="2295" priority="17505">
      <formula>$B2221="Arribado"</formula>
    </cfRule>
    <cfRule type="expression" dxfId="2302" priority="17506">
      <formula>$B2221="Liberado"</formula>
    </cfRule>
    <cfRule type="expression" dxfId="2300" priority="17500">
      <formula>$B2221="Frontera"</formula>
    </cfRule>
    <cfRule type="expression" dxfId="2300" priority="17508">
      <formula>$B2221="Frontera"</formula>
    </cfRule>
    <cfRule type="expression" dxfId="2299" priority="17509">
      <formula>$B2221="Cargado"</formula>
    </cfRule>
    <cfRule type="expression" dxfId="2298" priority="17510">
      <formula>$B2221="Cancelado"</formula>
    </cfRule>
    <cfRule type="expression" dxfId="2" priority="17511">
      <formula>$B2221="Confirmado"</formula>
    </cfRule>
    <cfRule type="expression" dxfId="2296" priority="17512">
      <formula>$B2221="Solicitado"</formula>
    </cfRule>
    <cfRule type="expression" dxfId="2301" priority="17507">
      <formula>$B2221="Descargado"</formula>
    </cfRule>
    <cfRule type="expression" dxfId="2296" priority="17504">
      <formula>$B2221="Solicitado"</formula>
    </cfRule>
  </conditionalFormatting>
  <conditionalFormatting sqref="M2221:U2222 J2221:K2222 C2221:H2222 A2221:A2222">
    <cfRule type="expression" dxfId="2301" priority="17491">
      <formula>$B2221="Descargado"</formula>
    </cfRule>
    <cfRule type="expression" dxfId="2300" priority="17492">
      <formula>$B2221="Frontera"</formula>
    </cfRule>
    <cfRule type="expression" dxfId="2302" priority="17490">
      <formula>$B2221="Liberado"</formula>
    </cfRule>
    <cfRule type="expression" dxfId="2296" priority="17496">
      <formula>$B2221="Solicitado"</formula>
    </cfRule>
    <cfRule type="expression" dxfId="2295" priority="17497">
      <formula>$B2221="Arribado"</formula>
    </cfRule>
    <cfRule type="expression" dxfId="2" priority="17495">
      <formula>$B2221="Confirmado"</formula>
    </cfRule>
    <cfRule type="expression" dxfId="2298" priority="17494">
      <formula>$B2221="Cancelado"</formula>
    </cfRule>
    <cfRule type="expression" dxfId="2299" priority="17493">
      <formula>$B2221="Cargado"</formula>
    </cfRule>
  </conditionalFormatting>
  <conditionalFormatting sqref="M2223:U2223 C2223:H2223 J2223:K2223 A2223">
    <cfRule type="expression" dxfId="2298" priority="17278">
      <formula>$B2223="Cancelado"</formula>
    </cfRule>
    <cfRule type="expression" dxfId="2299" priority="17277">
      <formula>$B2223="Cargado"</formula>
    </cfRule>
    <cfRule type="expression" dxfId="2302" priority="17274">
      <formula>$B2223="Liberado"</formula>
    </cfRule>
    <cfRule type="expression" dxfId="2295" priority="17305">
      <formula>$B2223="Arribado"</formula>
    </cfRule>
    <cfRule type="expression" dxfId="2300" priority="17276">
      <formula>$B2223="Frontera"</formula>
    </cfRule>
    <cfRule type="expression" dxfId="2296" priority="17304">
      <formula>$B2223="Solicitado"</formula>
    </cfRule>
    <cfRule type="expression" dxfId="2" priority="17303">
      <formula>$B2223="Confirmado"</formula>
    </cfRule>
    <cfRule type="expression" dxfId="2299" priority="17301">
      <formula>$B2223="Cargado"</formula>
    </cfRule>
    <cfRule type="expression" dxfId="2298" priority="17302">
      <formula>$B2223="Cancelado"</formula>
    </cfRule>
    <cfRule type="expression" dxfId="2300" priority="17300">
      <formula>$B2223="Frontera"</formula>
    </cfRule>
    <cfRule type="expression" dxfId="2301" priority="17299">
      <formula>$B2223="Descargado"</formula>
    </cfRule>
    <cfRule type="expression" dxfId="2302" priority="17298">
      <formula>$B2223="Liberado"</formula>
    </cfRule>
    <cfRule type="expression" dxfId="2295" priority="17297">
      <formula>$B2223="Arribado"</formula>
    </cfRule>
    <cfRule type="expression" dxfId="2296" priority="17296">
      <formula>$B2223="Solicitado"</formula>
    </cfRule>
    <cfRule type="expression" dxfId="2298" priority="17294">
      <formula>$B2223="Cancelado"</formula>
    </cfRule>
    <cfRule type="expression" dxfId="2299" priority="17293">
      <formula>$B2223="Cargado"</formula>
    </cfRule>
    <cfRule type="expression" dxfId="2300" priority="17292">
      <formula>$B2223="Frontera"</formula>
    </cfRule>
    <cfRule type="expression" dxfId="2301" priority="17291">
      <formula>$B2223="Descargado"</formula>
    </cfRule>
    <cfRule type="expression" dxfId="2302" priority="17290">
      <formula>$B2223="Liberado"</formula>
    </cfRule>
    <cfRule type="expression" dxfId="2295" priority="17281">
      <formula>$B2223="Arribado"</formula>
    </cfRule>
    <cfRule type="expression" dxfId="2301" priority="17275">
      <formula>$B2223="Descargado"</formula>
    </cfRule>
    <cfRule type="expression" dxfId="2" priority="17295">
      <formula>$B2223="Confirmado"</formula>
    </cfRule>
    <cfRule type="expression" dxfId="2296" priority="17280">
      <formula>$B2223="Solicitado"</formula>
    </cfRule>
    <cfRule type="expression" dxfId="2" priority="17279">
      <formula>$B2223="Confirmado"</formula>
    </cfRule>
  </conditionalFormatting>
  <conditionalFormatting sqref="M2223:U2223 J2223:K2223 C2223:H2223 A2223">
    <cfRule type="expression" dxfId="2301" priority="17283">
      <formula>$B2223="Descargado"</formula>
    </cfRule>
    <cfRule type="expression" dxfId="2300" priority="17284">
      <formula>$B2223="Frontera"</formula>
    </cfRule>
    <cfRule type="expression" dxfId="2299" priority="17285">
      <formula>$B2223="Cargado"</formula>
    </cfRule>
    <cfRule type="expression" dxfId="2298" priority="17286">
      <formula>$B2223="Cancelado"</formula>
    </cfRule>
    <cfRule type="expression" dxfId="2" priority="17287">
      <formula>$B2223="Confirmado"</formula>
    </cfRule>
    <cfRule type="expression" dxfId="2295" priority="17289">
      <formula>$B2223="Arribado"</formula>
    </cfRule>
    <cfRule type="expression" dxfId="2302" priority="17282">
      <formula>$B2223="Liberado"</formula>
    </cfRule>
    <cfRule type="expression" dxfId="2296" priority="17288">
      <formula>$B2223="Solicitado"</formula>
    </cfRule>
  </conditionalFormatting>
  <conditionalFormatting sqref="M2296:U2296 C2296:H2296 J2296:K2296 A2296">
    <cfRule type="expression" dxfId="2302" priority="11874">
      <formula>$B2296="Liberado"</formula>
    </cfRule>
    <cfRule type="expression" dxfId="2301" priority="11875">
      <formula>$B2296="Descargado"</formula>
    </cfRule>
    <cfRule type="expression" dxfId="2299" priority="11877">
      <formula>$B2296="Cargado"</formula>
    </cfRule>
    <cfRule type="expression" dxfId="2295" priority="11865">
      <formula>$B2296="Arribado"</formula>
    </cfRule>
    <cfRule type="expression" dxfId="2298" priority="11878">
      <formula>$B2296="Cancelado"</formula>
    </cfRule>
    <cfRule type="expression" dxfId="2" priority="11879">
      <formula>$B2296="Confirmado"</formula>
    </cfRule>
    <cfRule type="expression" dxfId="2296" priority="11880">
      <formula>$B2296="Solicitado"</formula>
    </cfRule>
    <cfRule type="expression" dxfId="2295" priority="11881">
      <formula>$B2296="Arribado"</formula>
    </cfRule>
    <cfRule type="expression" dxfId="2302" priority="11882">
      <formula>$B2296="Liberado"</formula>
    </cfRule>
    <cfRule type="expression" dxfId="2301" priority="11883">
      <formula>$B2296="Descargado"</formula>
    </cfRule>
    <cfRule type="expression" dxfId="2300" priority="11884">
      <formula>$B2296="Frontera"</formula>
    </cfRule>
    <cfRule type="expression" dxfId="2299" priority="11885">
      <formula>$B2296="Cargado"</formula>
    </cfRule>
    <cfRule type="expression" dxfId="2298" priority="11886">
      <formula>$B2296="Cancelado"</formula>
    </cfRule>
    <cfRule type="expression" dxfId="2" priority="11887">
      <formula>$B2296="Confirmado"</formula>
    </cfRule>
    <cfRule type="expression" dxfId="2" priority="11863">
      <formula>$B2296="Confirmado"</formula>
    </cfRule>
    <cfRule type="expression" dxfId="2296" priority="11888">
      <formula>$B2296="Solicitado"</formula>
    </cfRule>
    <cfRule type="expression" dxfId="2300" priority="11860">
      <formula>$B2296="Frontera"</formula>
    </cfRule>
    <cfRule type="expression" dxfId="2299" priority="11861">
      <formula>$B2296="Cargado"</formula>
    </cfRule>
    <cfRule type="expression" dxfId="2300" priority="11876">
      <formula>$B2296="Frontera"</formula>
    </cfRule>
    <cfRule type="expression" dxfId="2298" priority="11862">
      <formula>$B2296="Cancelado"</formula>
    </cfRule>
    <cfRule type="expression" dxfId="2295" priority="11889">
      <formula>$B2296="Arribado"</formula>
    </cfRule>
    <cfRule type="expression" dxfId="2302" priority="11858">
      <formula>$B2296="Liberado"</formula>
    </cfRule>
    <cfRule type="expression" dxfId="2301" priority="11859">
      <formula>$B2296="Descargado"</formula>
    </cfRule>
    <cfRule type="expression" dxfId="2296" priority="11864">
      <formula>$B2296="Solicitado"</formula>
    </cfRule>
  </conditionalFormatting>
  <conditionalFormatting sqref="M2296:U2296 J2296:K2296 C2296:H2296 A2296">
    <cfRule type="expression" dxfId="2295" priority="11873">
      <formula>$B2296="Arribado"</formula>
    </cfRule>
    <cfRule type="expression" dxfId="2298" priority="11870">
      <formula>$B2296="Cancelado"</formula>
    </cfRule>
    <cfRule type="expression" dxfId="2" priority="11871">
      <formula>$B2296="Confirmado"</formula>
    </cfRule>
    <cfRule type="expression" dxfId="2296" priority="11872">
      <formula>$B2296="Solicitado"</formula>
    </cfRule>
    <cfRule type="expression" dxfId="2301" priority="11867">
      <formula>$B2296="Descargado"</formula>
    </cfRule>
    <cfRule type="expression" dxfId="2300" priority="11868">
      <formula>$B2296="Frontera"</formula>
    </cfRule>
    <cfRule type="expression" dxfId="2302" priority="11866">
      <formula>$B2296="Liberado"</formula>
    </cfRule>
    <cfRule type="expression" dxfId="2299" priority="11869">
      <formula>$B2296="Cargado"</formula>
    </cfRule>
  </conditionalFormatting>
  <conditionalFormatting sqref="M2297:U2305 C2297:H2305 J2297:K2305 A2297:A2305">
    <cfRule type="expression" dxfId="2298" priority="12486">
      <formula>$B2297="Cancelado"</formula>
    </cfRule>
    <cfRule type="expression" dxfId="2299" priority="12485">
      <formula>$B2297="Cargado"</formula>
    </cfRule>
    <cfRule type="expression" dxfId="2300" priority="12484">
      <formula>$B2297="Frontera"</formula>
    </cfRule>
    <cfRule type="expression" dxfId="2301" priority="12483">
      <formula>$B2297="Descargado"</formula>
    </cfRule>
    <cfRule type="expression" dxfId="2302" priority="12482">
      <formula>$B2297="Liberado"</formula>
    </cfRule>
    <cfRule type="expression" dxfId="2295" priority="12513">
      <formula>$B2297="Arribado"</formula>
    </cfRule>
    <cfRule type="expression" dxfId="2299" priority="12509">
      <formula>$B2297="Cargado"</formula>
    </cfRule>
    <cfRule type="expression" dxfId="2300" priority="12508">
      <formula>$B2297="Frontera"</formula>
    </cfRule>
    <cfRule type="expression" dxfId="2301" priority="12507">
      <formula>$B2297="Descargado"</formula>
    </cfRule>
    <cfRule type="expression" dxfId="2302" priority="12506">
      <formula>$B2297="Liberado"</formula>
    </cfRule>
    <cfRule type="expression" dxfId="2295" priority="12505">
      <formula>$B2297="Arribado"</formula>
    </cfRule>
    <cfRule type="expression" dxfId="2296" priority="12504">
      <formula>$B2297="Solicitado"</formula>
    </cfRule>
    <cfRule type="expression" dxfId="2" priority="12503">
      <formula>$B2297="Confirmado"</formula>
    </cfRule>
    <cfRule type="expression" dxfId="2298" priority="12502">
      <formula>$B2297="Cancelado"</formula>
    </cfRule>
    <cfRule type="expression" dxfId="2299" priority="12501">
      <formula>$B2297="Cargado"</formula>
    </cfRule>
    <cfRule type="expression" dxfId="2300" priority="12500">
      <formula>$B2297="Frontera"</formula>
    </cfRule>
    <cfRule type="expression" dxfId="2301" priority="12499">
      <formula>$B2297="Descargado"</formula>
    </cfRule>
    <cfRule type="expression" dxfId="2302" priority="12498">
      <formula>$B2297="Liberado"</formula>
    </cfRule>
    <cfRule type="expression" dxfId="2295" priority="12489">
      <formula>$B2297="Arribado"</formula>
    </cfRule>
    <cfRule type="expression" dxfId="2296" priority="12488">
      <formula>$B2297="Solicitado"</formula>
    </cfRule>
    <cfRule type="expression" dxfId="2" priority="12487">
      <formula>$B2297="Confirmado"</formula>
    </cfRule>
    <cfRule type="expression" dxfId="2298" priority="12510">
      <formula>$B2297="Cancelado"</formula>
    </cfRule>
    <cfRule type="expression" dxfId="2" priority="12511">
      <formula>$B2297="Confirmado"</formula>
    </cfRule>
    <cfRule type="expression" dxfId="2296" priority="12512">
      <formula>$B2297="Solicitado"</formula>
    </cfRule>
  </conditionalFormatting>
  <conditionalFormatting sqref="M2297:U2305 J2297:K2305 C2297:H2305 A2297:A2305">
    <cfRule type="expression" dxfId="2299" priority="12493">
      <formula>$B2297="Cargado"</formula>
    </cfRule>
    <cfRule type="expression" dxfId="2301" priority="12491">
      <formula>$B2297="Descargado"</formula>
    </cfRule>
    <cfRule type="expression" dxfId="2300" priority="12492">
      <formula>$B2297="Frontera"</formula>
    </cfRule>
    <cfRule type="expression" dxfId="2298" priority="12494">
      <formula>$B2297="Cancelado"</formula>
    </cfRule>
    <cfRule type="expression" dxfId="2295" priority="12497">
      <formula>$B2297="Arribado"</formula>
    </cfRule>
    <cfRule type="expression" dxfId="2296" priority="12496">
      <formula>$B2297="Solicitado"</formula>
    </cfRule>
    <cfRule type="expression" dxfId="2" priority="12495">
      <formula>$B2297="Confirmado"</formula>
    </cfRule>
    <cfRule type="expression" dxfId="2302" priority="12490">
      <formula>$B2297="Liberado"</formula>
    </cfRule>
  </conditionalFormatting>
  <conditionalFormatting sqref="M2321:U2321 C2321:H2321 J2321:K2321 A2321">
    <cfRule type="expression" dxfId="2295" priority="10585">
      <formula>$B2321="Arribado"</formula>
    </cfRule>
    <cfRule type="expression" dxfId="2302" priority="10562">
      <formula>$B2321="Liberado"</formula>
    </cfRule>
    <cfRule type="expression" dxfId="2301" priority="10563">
      <formula>$B2321="Descargado"</formula>
    </cfRule>
    <cfRule type="expression" dxfId="2300" priority="10564">
      <formula>$B2321="Frontera"</formula>
    </cfRule>
    <cfRule type="expression" dxfId="2299" priority="10565">
      <formula>$B2321="Cargado"</formula>
    </cfRule>
    <cfRule type="expression" dxfId="2298" priority="10566">
      <formula>$B2321="Cancelado"</formula>
    </cfRule>
    <cfRule type="expression" dxfId="2296" priority="10568">
      <formula>$B2321="Solicitado"</formula>
    </cfRule>
    <cfRule type="expression" dxfId="2295" priority="10569">
      <formula>$B2321="Arribado"</formula>
    </cfRule>
    <cfRule type="expression" dxfId="2" priority="10567">
      <formula>$B2321="Confirmado"</formula>
    </cfRule>
    <cfRule type="expression" dxfId="2299" priority="10581">
      <formula>$B2321="Cargado"</formula>
    </cfRule>
    <cfRule type="expression" dxfId="2300" priority="10580">
      <formula>$B2321="Frontera"</formula>
    </cfRule>
    <cfRule type="expression" dxfId="2302" priority="10578">
      <formula>$B2321="Liberado"</formula>
    </cfRule>
    <cfRule type="expression" dxfId="2298" priority="10582">
      <formula>$B2321="Cancelado"</formula>
    </cfRule>
    <cfRule type="expression" dxfId="2" priority="10583">
      <formula>$B2321="Confirmado"</formula>
    </cfRule>
    <cfRule type="expression" dxfId="2296" priority="10584">
      <formula>$B2321="Solicitado"</formula>
    </cfRule>
    <cfRule type="expression" dxfId="2301" priority="10579">
      <formula>$B2321="Descargado"</formula>
    </cfRule>
    <cfRule type="expression" dxfId="2302" priority="10586">
      <formula>$B2321="Liberado"</formula>
    </cfRule>
    <cfRule type="expression" dxfId="2301" priority="10587">
      <formula>$B2321="Descargado"</formula>
    </cfRule>
    <cfRule type="expression" dxfId="2300" priority="10588">
      <formula>$B2321="Frontera"</formula>
    </cfRule>
    <cfRule type="expression" dxfId="2299" priority="10589">
      <formula>$B2321="Cargado"</formula>
    </cfRule>
    <cfRule type="expression" dxfId="2298" priority="10590">
      <formula>$B2321="Cancelado"</formula>
    </cfRule>
    <cfRule type="expression" dxfId="2" priority="10591">
      <formula>$B2321="Confirmado"</formula>
    </cfRule>
    <cfRule type="expression" dxfId="2296" priority="10592">
      <formula>$B2321="Solicitado"</formula>
    </cfRule>
    <cfRule type="expression" dxfId="2295" priority="10593">
      <formula>$B2321="Arribado"</formula>
    </cfRule>
  </conditionalFormatting>
  <conditionalFormatting sqref="M2321:U2321 J2321:K2321 C2321:H2321 A2321">
    <cfRule type="expression" dxfId="2" priority="10575">
      <formula>$B2321="Confirmado"</formula>
    </cfRule>
    <cfRule type="expression" dxfId="2302" priority="10570">
      <formula>$B2321="Liberado"</formula>
    </cfRule>
    <cfRule type="expression" dxfId="2296" priority="10576">
      <formula>$B2321="Solicitado"</formula>
    </cfRule>
    <cfRule type="expression" dxfId="2298" priority="10574">
      <formula>$B2321="Cancelado"</formula>
    </cfRule>
    <cfRule type="expression" dxfId="2300" priority="10572">
      <formula>$B2321="Frontera"</formula>
    </cfRule>
    <cfRule type="expression" dxfId="2295" priority="10577">
      <formula>$B2321="Arribado"</formula>
    </cfRule>
    <cfRule type="expression" dxfId="2299" priority="10573">
      <formula>$B2321="Cargado"</formula>
    </cfRule>
    <cfRule type="expression" dxfId="2301" priority="10571">
      <formula>$B2321="Descargado"</formula>
    </cfRule>
  </conditionalFormatting>
  <conditionalFormatting sqref="M2322:U2322 C2322:H2322 J2322:K2322 A2322 A2324:A2328 J2324:K2328 C2324:H2328 M2324:U2328">
    <cfRule type="expression" dxfId="2299" priority="10293">
      <formula>$B2322="Cargado"</formula>
    </cfRule>
    <cfRule type="expression" dxfId="2300" priority="10292">
      <formula>$B2322="Frontera"</formula>
    </cfRule>
    <cfRule type="expression" dxfId="2301" priority="10291">
      <formula>$B2322="Descargado"</formula>
    </cfRule>
    <cfRule type="expression" dxfId="2302" priority="10290">
      <formula>$B2322="Liberado"</formula>
    </cfRule>
    <cfRule type="expression" dxfId="2" priority="10311">
      <formula>$B2322="Confirmado"</formula>
    </cfRule>
    <cfRule type="expression" dxfId="2299" priority="10317">
      <formula>$B2322="Cargado"</formula>
    </cfRule>
    <cfRule type="expression" dxfId="2302" priority="10306">
      <formula>$B2322="Liberado"</formula>
    </cfRule>
    <cfRule type="expression" dxfId="2296" priority="10312">
      <formula>$B2322="Solicitado"</formula>
    </cfRule>
    <cfRule type="expression" dxfId="2300" priority="10316">
      <formula>$B2322="Frontera"</formula>
    </cfRule>
    <cfRule type="expression" dxfId="2299" priority="10309">
      <formula>$B2322="Cargado"</formula>
    </cfRule>
    <cfRule type="expression" dxfId="2298" priority="10294">
      <formula>$B2322="Cancelado"</formula>
    </cfRule>
    <cfRule type="expression" dxfId="2301" priority="10315">
      <formula>$B2322="Descargado"</formula>
    </cfRule>
    <cfRule type="expression" dxfId="2300" priority="10308">
      <formula>$B2322="Frontera"</formula>
    </cfRule>
    <cfRule type="expression" dxfId="2302" priority="10314">
      <formula>$B2322="Liberado"</formula>
    </cfRule>
    <cfRule type="expression" dxfId="2295" priority="10313">
      <formula>$B2322="Arribado"</formula>
    </cfRule>
    <cfRule type="expression" dxfId="2301" priority="10307">
      <formula>$B2322="Descargado"</formula>
    </cfRule>
    <cfRule type="expression" dxfId="2298" priority="10318">
      <formula>$B2322="Cancelado"</formula>
    </cfRule>
    <cfRule type="expression" dxfId="2" priority="10319">
      <formula>$B2322="Confirmado"</formula>
    </cfRule>
    <cfRule type="expression" dxfId="2296" priority="10320">
      <formula>$B2322="Solicitado"</formula>
    </cfRule>
    <cfRule type="expression" dxfId="2295" priority="10321">
      <formula>$B2322="Arribado"</formula>
    </cfRule>
    <cfRule type="expression" dxfId="2298" priority="10310">
      <formula>$B2322="Cancelado"</formula>
    </cfRule>
    <cfRule type="expression" dxfId="2" priority="10295">
      <formula>$B2322="Confirmado"</formula>
    </cfRule>
    <cfRule type="expression" dxfId="2296" priority="10296">
      <formula>$B2322="Solicitado"</formula>
    </cfRule>
    <cfRule type="expression" dxfId="2295" priority="10297">
      <formula>$B2322="Arribado"</formula>
    </cfRule>
  </conditionalFormatting>
  <conditionalFormatting sqref="M2322:U2322 J2322:K2322 C2322:H2322 A2322 A2324:A2328 C2324:H2328 J2324:K2328 M2324:U2328">
    <cfRule type="expression" dxfId="2301" priority="10299">
      <formula>$B2322="Descargado"</formula>
    </cfRule>
    <cfRule type="expression" dxfId="2295" priority="10305">
      <formula>$B2322="Arribado"</formula>
    </cfRule>
    <cfRule type="expression" dxfId="2296" priority="10304">
      <formula>$B2322="Solicitado"</formula>
    </cfRule>
    <cfRule type="expression" dxfId="2" priority="10303">
      <formula>$B2322="Confirmado"</formula>
    </cfRule>
    <cfRule type="expression" dxfId="2298" priority="10302">
      <formula>$B2322="Cancelado"</formula>
    </cfRule>
    <cfRule type="expression" dxfId="2299" priority="10301">
      <formula>$B2322="Cargado"</formula>
    </cfRule>
    <cfRule type="expression" dxfId="2300" priority="10300">
      <formula>$B2322="Frontera"</formula>
    </cfRule>
    <cfRule type="expression" dxfId="2302" priority="10298">
      <formula>$B2322="Liberado"</formula>
    </cfRule>
  </conditionalFormatting>
  <conditionalFormatting sqref="M2323:U2323 C2323:H2323 J2323:K2323 A2323">
    <cfRule type="expression" dxfId="2295" priority="9097">
      <formula>$B2323="Arribado"</formula>
    </cfRule>
    <cfRule type="expression" dxfId="2302" priority="9098">
      <formula>$B2323="Liberado"</formula>
    </cfRule>
    <cfRule type="expression" dxfId="2301" priority="9099">
      <formula>$B2323="Descargado"</formula>
    </cfRule>
    <cfRule type="expression" dxfId="2300" priority="9100">
      <formula>$B2323="Frontera"</formula>
    </cfRule>
    <cfRule type="expression" dxfId="2302" priority="9074">
      <formula>$B2323="Liberado"</formula>
    </cfRule>
    <cfRule type="expression" dxfId="2301" priority="9075">
      <formula>$B2323="Descargado"</formula>
    </cfRule>
    <cfRule type="expression" dxfId="2299" priority="9077">
      <formula>$B2323="Cargado"</formula>
    </cfRule>
    <cfRule type="expression" dxfId="2302" priority="9090">
      <formula>$B2323="Liberado"</formula>
    </cfRule>
    <cfRule type="expression" dxfId="2298" priority="9078">
      <formula>$B2323="Cancelado"</formula>
    </cfRule>
    <cfRule type="expression" dxfId="2" priority="9079">
      <formula>$B2323="Confirmado"</formula>
    </cfRule>
    <cfRule type="expression" dxfId="2296" priority="9080">
      <formula>$B2323="Solicitado"</formula>
    </cfRule>
    <cfRule type="expression" dxfId="2295" priority="9081">
      <formula>$B2323="Arribado"</formula>
    </cfRule>
    <cfRule type="expression" dxfId="2301" priority="9091">
      <formula>$B2323="Descargado"</formula>
    </cfRule>
    <cfRule type="expression" dxfId="2300" priority="9092">
      <formula>$B2323="Frontera"</formula>
    </cfRule>
    <cfRule type="expression" dxfId="2299" priority="9101">
      <formula>$B2323="Cargado"</formula>
    </cfRule>
    <cfRule type="expression" dxfId="2299" priority="9093">
      <formula>$B2323="Cargado"</formula>
    </cfRule>
    <cfRule type="expression" dxfId="2295" priority="9105">
      <formula>$B2323="Arribado"</formula>
    </cfRule>
    <cfRule type="expression" dxfId="2296" priority="9104">
      <formula>$B2323="Solicitado"</formula>
    </cfRule>
    <cfRule type="expression" dxfId="2" priority="9103">
      <formula>$B2323="Confirmado"</formula>
    </cfRule>
    <cfRule type="expression" dxfId="2298" priority="9102">
      <formula>$B2323="Cancelado"</formula>
    </cfRule>
    <cfRule type="expression" dxfId="2298" priority="9094">
      <formula>$B2323="Cancelado"</formula>
    </cfRule>
    <cfRule type="expression" dxfId="2" priority="9095">
      <formula>$B2323="Confirmado"</formula>
    </cfRule>
    <cfRule type="expression" dxfId="2296" priority="9096">
      <formula>$B2323="Solicitado"</formula>
    </cfRule>
    <cfRule type="expression" dxfId="2300" priority="9076">
      <formula>$B2323="Frontera"</formula>
    </cfRule>
  </conditionalFormatting>
  <conditionalFormatting sqref="M2323:U2323 J2323:K2323 C2323:H2323 A2323">
    <cfRule type="expression" dxfId="2298" priority="9086">
      <formula>$B2323="Cancelado"</formula>
    </cfRule>
    <cfRule type="expression" dxfId="2301" priority="9083">
      <formula>$B2323="Descargado"</formula>
    </cfRule>
    <cfRule type="expression" dxfId="2" priority="9087">
      <formula>$B2323="Confirmado"</formula>
    </cfRule>
    <cfRule type="expression" dxfId="2302" priority="9082">
      <formula>$B2323="Liberado"</formula>
    </cfRule>
    <cfRule type="expression" dxfId="2299" priority="9085">
      <formula>$B2323="Cargado"</formula>
    </cfRule>
    <cfRule type="expression" dxfId="2300" priority="9084">
      <formula>$B2323="Frontera"</formula>
    </cfRule>
    <cfRule type="expression" dxfId="2295" priority="9089">
      <formula>$B2323="Arribado"</formula>
    </cfRule>
    <cfRule type="expression" dxfId="2296" priority="9088">
      <formula>$B2323="Solicitado"</formula>
    </cfRule>
  </conditionalFormatting>
  <conditionalFormatting sqref="M2329:U2329 C2329:H2329 J2329:K2329 A2329">
    <cfRule type="expression" dxfId="2301" priority="9915">
      <formula>$B2329="Descargado"</formula>
    </cfRule>
    <cfRule type="expression" dxfId="2302" priority="9914">
      <formula>$B2329="Liberado"</formula>
    </cfRule>
    <cfRule type="expression" dxfId="2295" priority="9913">
      <formula>$B2329="Arribado"</formula>
    </cfRule>
    <cfRule type="expression" dxfId="2296" priority="9912">
      <formula>$B2329="Solicitado"</formula>
    </cfRule>
    <cfRule type="expression" dxfId="2" priority="9911">
      <formula>$B2329="Confirmado"</formula>
    </cfRule>
    <cfRule type="expression" dxfId="2298" priority="9910">
      <formula>$B2329="Cancelado"</formula>
    </cfRule>
    <cfRule type="expression" dxfId="2299" priority="9909">
      <formula>$B2329="Cargado"</formula>
    </cfRule>
    <cfRule type="expression" dxfId="2300" priority="9908">
      <formula>$B2329="Frontera"</formula>
    </cfRule>
    <cfRule type="expression" dxfId="2301" priority="9907">
      <formula>$B2329="Descargado"</formula>
    </cfRule>
    <cfRule type="expression" dxfId="2302" priority="9906">
      <formula>$B2329="Liberado"</formula>
    </cfRule>
    <cfRule type="expression" dxfId="2295" priority="9897">
      <formula>$B2329="Arribado"</formula>
    </cfRule>
    <cfRule type="expression" dxfId="2296" priority="9896">
      <formula>$B2329="Solicitado"</formula>
    </cfRule>
    <cfRule type="expression" dxfId="2" priority="9895">
      <formula>$B2329="Confirmado"</formula>
    </cfRule>
    <cfRule type="expression" dxfId="2298" priority="9894">
      <formula>$B2329="Cancelado"</formula>
    </cfRule>
    <cfRule type="expression" dxfId="2299" priority="9893">
      <formula>$B2329="Cargado"</formula>
    </cfRule>
    <cfRule type="expression" dxfId="2300" priority="9892">
      <formula>$B2329="Frontera"</formula>
    </cfRule>
    <cfRule type="expression" dxfId="2301" priority="9891">
      <formula>$B2329="Descargado"</formula>
    </cfRule>
    <cfRule type="expression" dxfId="2302" priority="9890">
      <formula>$B2329="Liberado"</formula>
    </cfRule>
    <cfRule type="expression" dxfId="2298" priority="9918">
      <formula>$B2329="Cancelado"</formula>
    </cfRule>
    <cfRule type="expression" dxfId="2295" priority="9921">
      <formula>$B2329="Arribado"</formula>
    </cfRule>
    <cfRule type="expression" dxfId="2296" priority="9920">
      <formula>$B2329="Solicitado"</formula>
    </cfRule>
    <cfRule type="expression" dxfId="2" priority="9919">
      <formula>$B2329="Confirmado"</formula>
    </cfRule>
    <cfRule type="expression" dxfId="2299" priority="9917">
      <formula>$B2329="Cargado"</formula>
    </cfRule>
    <cfRule type="expression" dxfId="2300" priority="9916">
      <formula>$B2329="Frontera"</formula>
    </cfRule>
  </conditionalFormatting>
  <conditionalFormatting sqref="M2329:U2329 J2329:K2329 C2329:H2329 A2329">
    <cfRule type="expression" dxfId="2" priority="9903">
      <formula>$B2329="Confirmado"</formula>
    </cfRule>
    <cfRule type="expression" dxfId="2295" priority="9905">
      <formula>$B2329="Arribado"</formula>
    </cfRule>
    <cfRule type="expression" dxfId="2301" priority="9899">
      <formula>$B2329="Descargado"</formula>
    </cfRule>
    <cfRule type="expression" dxfId="2296" priority="9904">
      <formula>$B2329="Solicitado"</formula>
    </cfRule>
    <cfRule type="expression" dxfId="2299" priority="9901">
      <formula>$B2329="Cargado"</formula>
    </cfRule>
    <cfRule type="expression" dxfId="2298" priority="9902">
      <formula>$B2329="Cancelado"</formula>
    </cfRule>
    <cfRule type="expression" dxfId="2300" priority="9900">
      <formula>$B2329="Frontera"</formula>
    </cfRule>
    <cfRule type="expression" dxfId="2302" priority="9898">
      <formula>$B2329="Liberado"</formula>
    </cfRule>
  </conditionalFormatting>
  <conditionalFormatting sqref="M2374:U2374 C2374:H2374 J2374:K2374 A2374">
    <cfRule type="expression" dxfId="2298" priority="3173">
      <formula>$B2374="Cancelado"</formula>
    </cfRule>
    <cfRule type="expression" dxfId="2299" priority="3172">
      <formula>$B2374="Cargado"</formula>
    </cfRule>
    <cfRule type="expression" dxfId="2300" priority="3171">
      <formula>$B2374="Frontera"</formula>
    </cfRule>
    <cfRule type="expression" dxfId="2301" priority="3170">
      <formula>$B2374="Descargado"</formula>
    </cfRule>
    <cfRule type="expression" dxfId="2302" priority="3169">
      <formula>$B2374="Liberado"</formula>
    </cfRule>
    <cfRule type="expression" dxfId="2295" priority="3176">
      <formula>$B2374="Arribado"</formula>
    </cfRule>
    <cfRule type="expression" dxfId="2300" priority="3155">
      <formula>$B2374="Frontera"</formula>
    </cfRule>
    <cfRule type="expression" dxfId="2301" priority="3154">
      <formula>$B2374="Descargado"</formula>
    </cfRule>
    <cfRule type="expression" dxfId="2300" priority="3179">
      <formula>$B2374="Frontera"</formula>
    </cfRule>
    <cfRule type="expression" dxfId="2299" priority="3180">
      <formula>$B2374="Cargado"</formula>
    </cfRule>
    <cfRule type="expression" dxfId="2302" priority="3153">
      <formula>$B2374="Liberado"</formula>
    </cfRule>
    <cfRule type="expression" dxfId="2296" priority="3175">
      <formula>$B2374="Solicitado"</formula>
    </cfRule>
    <cfRule type="expression" dxfId="2" priority="3174">
      <formula>$B2374="Confirmado"</formula>
    </cfRule>
    <cfRule type="expression" dxfId="2296" priority="3183">
      <formula>$B2374="Solicitado"</formula>
    </cfRule>
    <cfRule type="expression" dxfId="2296" priority="3159">
      <formula>$B2374="Solicitado"</formula>
    </cfRule>
    <cfRule type="expression" dxfId="2295" priority="3184">
      <formula>$B2374="Arribado"</formula>
    </cfRule>
    <cfRule type="expression" dxfId="2298" priority="3181">
      <formula>$B2374="Cancelado"</formula>
    </cfRule>
    <cfRule type="expression" dxfId="2302" priority="3177">
      <formula>$B2374="Liberado"</formula>
    </cfRule>
    <cfRule type="expression" dxfId="2301" priority="3178">
      <formula>$B2374="Descargado"</formula>
    </cfRule>
    <cfRule type="expression" dxfId="2295" priority="3160">
      <formula>$B2374="Arribado"</formula>
    </cfRule>
    <cfRule type="expression" dxfId="2" priority="3182">
      <formula>$B2374="Confirmado"</formula>
    </cfRule>
    <cfRule type="expression" dxfId="2" priority="3158">
      <formula>$B2374="Confirmado"</formula>
    </cfRule>
    <cfRule type="expression" dxfId="2298" priority="3157">
      <formula>$B2374="Cancelado"</formula>
    </cfRule>
    <cfRule type="expression" dxfId="2299" priority="3156">
      <formula>$B2374="Cargado"</formula>
    </cfRule>
  </conditionalFormatting>
  <conditionalFormatting sqref="M2374:U2374 J2374:K2374 C2374:H2374 A2374">
    <cfRule type="expression" dxfId="2296" priority="3167">
      <formula>$B2374="Solicitado"</formula>
    </cfRule>
    <cfRule type="expression" dxfId="2" priority="3166">
      <formula>$B2374="Confirmado"</formula>
    </cfRule>
    <cfRule type="expression" dxfId="2298" priority="3165">
      <formula>$B2374="Cancelado"</formula>
    </cfRule>
    <cfRule type="expression" dxfId="2299" priority="3164">
      <formula>$B2374="Cargado"</formula>
    </cfRule>
    <cfRule type="expression" dxfId="2300" priority="3163">
      <formula>$B2374="Frontera"</formula>
    </cfRule>
    <cfRule type="expression" dxfId="2295" priority="3168">
      <formula>$B2374="Arribado"</formula>
    </cfRule>
    <cfRule type="expression" dxfId="2302" priority="3161">
      <formula>$B2374="Liberado"</formula>
    </cfRule>
    <cfRule type="expression" dxfId="2301" priority="3162">
      <formula>$B2374="Descargado"</formula>
    </cfRule>
  </conditionalFormatting>
  <conditionalFormatting sqref="M3321:U3321 A3321 C3321:H3321 J3321:K3321">
    <cfRule type="expression" dxfId="2299" priority="27069">
      <formula>$B3321="Cargado"</formula>
    </cfRule>
    <cfRule type="expression" dxfId="2300" priority="27068">
      <formula>$B3321="Frontera"</formula>
    </cfRule>
    <cfRule type="expression" dxfId="2302" priority="27066">
      <formula>$B3321="Liberado"</formula>
    </cfRule>
    <cfRule type="expression" dxfId="2295" priority="27073">
      <formula>$B3321="Arribado"</formula>
    </cfRule>
    <cfRule type="expression" dxfId="2296" priority="27072">
      <formula>$B3321="Solicitado"</formula>
    </cfRule>
    <cfRule type="expression" dxfId="2" priority="27071">
      <formula>$B3321="Confirmado"</formula>
    </cfRule>
    <cfRule type="expression" dxfId="2301" priority="27067">
      <formula>$B3321="Descargado"</formula>
    </cfRule>
    <cfRule type="expression" dxfId="2298" priority="27070">
      <formula>$B3321="Cancelado"</formula>
    </cfRule>
  </conditionalFormatting>
  <conditionalFormatting sqref="M3321:U3321 C3321:H3321 A3321 J3321:K3321">
    <cfRule type="expression" dxfId="2299" priority="27061">
      <formula>$B3321="Cargado"</formula>
    </cfRule>
    <cfRule type="expression" dxfId="2301" priority="27059">
      <formula>$B3321="Descargado"</formula>
    </cfRule>
    <cfRule type="expression" dxfId="2302" priority="27058">
      <formula>$B3321="Liberado"</formula>
    </cfRule>
    <cfRule type="expression" dxfId="2302" priority="27042">
      <formula>$B3321="Liberado"</formula>
    </cfRule>
    <cfRule type="expression" dxfId="2301" priority="27043">
      <formula>$B3321="Descargado"</formula>
    </cfRule>
    <cfRule type="expression" dxfId="2295" priority="27065">
      <formula>$B3321="Arribado"</formula>
    </cfRule>
    <cfRule type="expression" dxfId="2300" priority="27044">
      <formula>$B3321="Frontera"</formula>
    </cfRule>
    <cfRule type="expression" dxfId="2295" priority="27049">
      <formula>$B3321="Arribado"</formula>
    </cfRule>
    <cfRule type="expression" dxfId="2296" priority="27048">
      <formula>$B3321="Solicitado"</formula>
    </cfRule>
    <cfRule type="expression" dxfId="2" priority="27047">
      <formula>$B3321="Confirmado"</formula>
    </cfRule>
    <cfRule type="expression" dxfId="2298" priority="27046">
      <formula>$B3321="Cancelado"</formula>
    </cfRule>
    <cfRule type="expression" dxfId="2299" priority="27045">
      <formula>$B3321="Cargado"</formula>
    </cfRule>
    <cfRule type="expression" dxfId="2298" priority="27062">
      <formula>$B3321="Cancelado"</formula>
    </cfRule>
    <cfRule type="expression" dxfId="2300" priority="27060">
      <formula>$B3321="Frontera"</formula>
    </cfRule>
    <cfRule type="expression" dxfId="2" priority="27063">
      <formula>$B3321="Confirmado"</formula>
    </cfRule>
    <cfRule type="expression" dxfId="2296" priority="27064">
      <formula>$B3321="Solicitado"</formula>
    </cfRule>
  </conditionalFormatting>
  <conditionalFormatting sqref="M3321:U3321 J3321:K3321 A3321 C3321:H3321">
    <cfRule type="expression" dxfId="2295" priority="27057">
      <formula>$B3321="Arribado"</formula>
    </cfRule>
    <cfRule type="expression" dxfId="2296" priority="27056">
      <formula>$B3321="Solicitado"</formula>
    </cfRule>
    <cfRule type="expression" dxfId="2302" priority="27050">
      <formula>$B3321="Liberado"</formula>
    </cfRule>
    <cfRule type="expression" dxfId="2" priority="27055">
      <formula>$B3321="Confirmado"</formula>
    </cfRule>
    <cfRule type="expression" dxfId="2298" priority="27054">
      <formula>$B3321="Cancelado"</formula>
    </cfRule>
    <cfRule type="expression" dxfId="2299" priority="27053">
      <formula>$B3321="Cargado"</formula>
    </cfRule>
    <cfRule type="expression" dxfId="2300" priority="27052">
      <formula>$B3321="Frontera"</formula>
    </cfRule>
    <cfRule type="expression" dxfId="2301" priority="27051">
      <formula>$B3321="Descargado"</formula>
    </cfRule>
  </conditionalFormatting>
  <conditionalFormatting sqref="N11">
    <cfRule type="expression" dxfId="2298" priority="77616">
      <formula>$B11="Cancelado"</formula>
    </cfRule>
    <cfRule type="expression" dxfId="2296" priority="77618">
      <formula>$B11="Solicitado"</formula>
    </cfRule>
    <cfRule type="expression" dxfId="2" priority="77617">
      <formula>$B11="Confirmado"</formula>
    </cfRule>
    <cfRule type="expression" dxfId="2299" priority="77615">
      <formula>$B11="Cargado"</formula>
    </cfRule>
    <cfRule type="expression" dxfId="2295" priority="77619">
      <formula>$B11="Arribado"</formula>
    </cfRule>
    <cfRule type="expression" dxfId="2300" priority="77614">
      <formula>$B11="Frontera"</formula>
    </cfRule>
    <cfRule type="expression" dxfId="2301" priority="77613">
      <formula>$B11="Descargado"</formula>
    </cfRule>
  </conditionalFormatting>
  <conditionalFormatting sqref="N68:N70">
    <cfRule type="expression" dxfId="2301" priority="70693">
      <formula>$B68="Descargado"</formula>
    </cfRule>
    <cfRule type="expression" dxfId="2295" priority="70699">
      <formula>$B68="Arribado"</formula>
    </cfRule>
    <cfRule type="expression" dxfId="2296" priority="70698">
      <formula>$B68="Solicitado"</formula>
    </cfRule>
    <cfRule type="expression" dxfId="2" priority="70697">
      <formula>$B68="Confirmado"</formula>
    </cfRule>
    <cfRule type="expression" dxfId="2299" priority="70695">
      <formula>$B68="Cargado"</formula>
    </cfRule>
    <cfRule type="expression" dxfId="2300" priority="70694">
      <formula>$B68="Frontera"</formula>
    </cfRule>
    <cfRule type="expression" dxfId="2298" priority="70696">
      <formula>$B68="Cancelado"</formula>
    </cfRule>
  </conditionalFormatting>
  <conditionalFormatting sqref="N71">
    <cfRule type="expression" dxfId="2301" priority="70621">
      <formula>$B71="Descargado"</formula>
    </cfRule>
    <cfRule type="expression" dxfId="2298" priority="70624">
      <formula>$B71="Cancelado"</formula>
    </cfRule>
    <cfRule type="expression" dxfId="2300" priority="70622">
      <formula>$B71="Frontera"</formula>
    </cfRule>
    <cfRule type="expression" dxfId="2296" priority="70626">
      <formula>$B71="Solicitado"</formula>
    </cfRule>
    <cfRule type="expression" dxfId="2299" priority="70623">
      <formula>$B71="Cargado"</formula>
    </cfRule>
    <cfRule type="expression" dxfId="2295" priority="70627">
      <formula>$B71="Arribado"</formula>
    </cfRule>
    <cfRule type="expression" dxfId="2" priority="70625">
      <formula>$B71="Confirmado"</formula>
    </cfRule>
  </conditionalFormatting>
  <conditionalFormatting sqref="N72:N76">
    <cfRule type="expression" dxfId="2301" priority="70549">
      <formula>$B72="Descargado"</formula>
    </cfRule>
    <cfRule type="expression" dxfId="2300" priority="70550">
      <formula>$B72="Frontera"</formula>
    </cfRule>
    <cfRule type="expression" dxfId="2299" priority="70551">
      <formula>$B72="Cargado"</formula>
    </cfRule>
    <cfRule type="expression" dxfId="2296" priority="70554">
      <formula>$B72="Solicitado"</formula>
    </cfRule>
    <cfRule type="expression" dxfId="2" priority="70553">
      <formula>$B72="Confirmado"</formula>
    </cfRule>
    <cfRule type="expression" dxfId="2295" priority="70555">
      <formula>$B72="Arribado"</formula>
    </cfRule>
    <cfRule type="expression" dxfId="2298" priority="70552">
      <formula>$B72="Cancelado"</formula>
    </cfRule>
  </conditionalFormatting>
  <conditionalFormatting sqref="N77">
    <cfRule type="expression" dxfId="2300" priority="70478">
      <formula>$B77="Frontera"</formula>
    </cfRule>
    <cfRule type="expression" dxfId="2301" priority="70477">
      <formula>$B77="Descargado"</formula>
    </cfRule>
    <cfRule type="expression" dxfId="2295" priority="70483">
      <formula>$B77="Arribado"</formula>
    </cfRule>
    <cfRule type="expression" dxfId="2299" priority="70479">
      <formula>$B77="Cargado"</formula>
    </cfRule>
    <cfRule type="expression" dxfId="2296" priority="70482">
      <formula>$B77="Solicitado"</formula>
    </cfRule>
    <cfRule type="expression" dxfId="2" priority="70481">
      <formula>$B77="Confirmado"</formula>
    </cfRule>
    <cfRule type="expression" dxfId="2298" priority="70480">
      <formula>$B77="Cancelado"</formula>
    </cfRule>
  </conditionalFormatting>
  <conditionalFormatting sqref="N78:N79">
    <cfRule type="expression" dxfId="2298" priority="70336">
      <formula>$B78="Cancelado"</formula>
    </cfRule>
    <cfRule type="expression" dxfId="2301" priority="70333">
      <formula>$B78="Descargado"</formula>
    </cfRule>
    <cfRule type="expression" dxfId="2" priority="70337">
      <formula>$B78="Confirmado"</formula>
    </cfRule>
    <cfRule type="expression" dxfId="2296" priority="70338">
      <formula>$B78="Solicitado"</formula>
    </cfRule>
    <cfRule type="expression" dxfId="2300" priority="70334">
      <formula>$B78="Frontera"</formula>
    </cfRule>
    <cfRule type="expression" dxfId="2299" priority="70335">
      <formula>$B78="Cargado"</formula>
    </cfRule>
    <cfRule type="expression" dxfId="2295" priority="70339">
      <formula>$B78="Arribado"</formula>
    </cfRule>
  </conditionalFormatting>
  <conditionalFormatting sqref="N80:N81">
    <cfRule type="expression" dxfId="2301" priority="70261">
      <formula>$B80="Descargado"</formula>
    </cfRule>
    <cfRule type="expression" dxfId="2296" priority="70266">
      <formula>$B80="Solicitado"</formula>
    </cfRule>
    <cfRule type="expression" dxfId="2295" priority="70267">
      <formula>$B80="Arribado"</formula>
    </cfRule>
    <cfRule type="expression" dxfId="2300" priority="70262">
      <formula>$B80="Frontera"</formula>
    </cfRule>
    <cfRule type="expression" dxfId="2299" priority="70263">
      <formula>$B80="Cargado"</formula>
    </cfRule>
    <cfRule type="expression" dxfId="2298" priority="70264">
      <formula>$B80="Cancelado"</formula>
    </cfRule>
    <cfRule type="expression" dxfId="2" priority="70265">
      <formula>$B80="Confirmado"</formula>
    </cfRule>
  </conditionalFormatting>
  <conditionalFormatting sqref="N82">
    <cfRule type="expression" dxfId="2299" priority="70407">
      <formula>$B82="Cargado"</formula>
    </cfRule>
    <cfRule type="expression" dxfId="2300" priority="70406">
      <formula>$B82="Frontera"</formula>
    </cfRule>
    <cfRule type="expression" dxfId="2301" priority="70405">
      <formula>$B82="Descargado"</formula>
    </cfRule>
    <cfRule type="expression" dxfId="2295" priority="70411">
      <formula>$B82="Arribado"</formula>
    </cfRule>
    <cfRule type="expression" dxfId="2296" priority="70410">
      <formula>$B82="Solicitado"</formula>
    </cfRule>
    <cfRule type="expression" dxfId="2" priority="70409">
      <formula>$B82="Confirmado"</formula>
    </cfRule>
    <cfRule type="expression" dxfId="2298" priority="70408">
      <formula>$B82="Cancelado"</formula>
    </cfRule>
  </conditionalFormatting>
  <conditionalFormatting sqref="N83">
    <cfRule type="expression" dxfId="2298" priority="70192">
      <formula>$B83="Cancelado"</formula>
    </cfRule>
    <cfRule type="expression" dxfId="2" priority="70193">
      <formula>$B83="Confirmado"</formula>
    </cfRule>
    <cfRule type="expression" dxfId="2296" priority="70194">
      <formula>$B83="Solicitado"</formula>
    </cfRule>
    <cfRule type="expression" dxfId="2295" priority="70195">
      <formula>$B83="Arribado"</formula>
    </cfRule>
    <cfRule type="expression" dxfId="2301" priority="70189">
      <formula>$B83="Descargado"</formula>
    </cfRule>
    <cfRule type="expression" dxfId="2300" priority="70190">
      <formula>$B83="Frontera"</formula>
    </cfRule>
    <cfRule type="expression" dxfId="2299" priority="70191">
      <formula>$B83="Cargado"</formula>
    </cfRule>
  </conditionalFormatting>
  <conditionalFormatting sqref="N84:N93">
    <cfRule type="expression" dxfId="2" priority="70121">
      <formula>$B84="Confirmado"</formula>
    </cfRule>
    <cfRule type="expression" dxfId="2299" priority="70119">
      <formula>$B84="Cargado"</formula>
    </cfRule>
    <cfRule type="expression" dxfId="2300" priority="70118">
      <formula>$B84="Frontera"</formula>
    </cfRule>
    <cfRule type="expression" dxfId="2301" priority="70117">
      <formula>$B84="Descargado"</formula>
    </cfRule>
    <cfRule type="expression" dxfId="2298" priority="70120">
      <formula>$B84="Cancelado"</formula>
    </cfRule>
    <cfRule type="expression" dxfId="2295" priority="70123">
      <formula>$B84="Arribado"</formula>
    </cfRule>
    <cfRule type="expression" dxfId="2296" priority="70122">
      <formula>$B84="Solicitado"</formula>
    </cfRule>
  </conditionalFormatting>
  <conditionalFormatting sqref="N94">
    <cfRule type="expression" dxfId="2295" priority="70059">
      <formula>$B94="Arribado"</formula>
    </cfRule>
    <cfRule type="expression" dxfId="2296" priority="70058">
      <formula>$B94="Solicitado"</formula>
    </cfRule>
    <cfRule type="expression" dxfId="2" priority="70057">
      <formula>$B94="Confirmado"</formula>
    </cfRule>
    <cfRule type="expression" dxfId="2298" priority="70056">
      <formula>$B94="Cancelado"</formula>
    </cfRule>
    <cfRule type="expression" dxfId="2299" priority="70055">
      <formula>$B94="Cargado"</formula>
    </cfRule>
    <cfRule type="expression" dxfId="2300" priority="70054">
      <formula>$B94="Frontera"</formula>
    </cfRule>
    <cfRule type="expression" dxfId="2301" priority="70053">
      <formula>$B94="Descargado"</formula>
    </cfRule>
  </conditionalFormatting>
  <conditionalFormatting sqref="N104:N107">
    <cfRule type="expression" dxfId="2300" priority="69982">
      <formula>$B104="Frontera"</formula>
    </cfRule>
    <cfRule type="expression" dxfId="2295" priority="69987">
      <formula>$B104="Arribado"</formula>
    </cfRule>
    <cfRule type="expression" dxfId="2296" priority="69986">
      <formula>$B104="Solicitado"</formula>
    </cfRule>
    <cfRule type="expression" dxfId="2" priority="69985">
      <formula>$B104="Confirmado"</formula>
    </cfRule>
    <cfRule type="expression" dxfId="2298" priority="69984">
      <formula>$B104="Cancelado"</formula>
    </cfRule>
    <cfRule type="expression" dxfId="2301" priority="69981">
      <formula>$B104="Descargado"</formula>
    </cfRule>
    <cfRule type="expression" dxfId="2299" priority="69983">
      <formula>$B104="Cargado"</formula>
    </cfRule>
  </conditionalFormatting>
  <conditionalFormatting sqref="N108">
    <cfRule type="expression" dxfId="2295" priority="69763">
      <formula>$B108="Arribado"</formula>
    </cfRule>
    <cfRule type="expression" dxfId="2296" priority="69762">
      <formula>$B108="Solicitado"</formula>
    </cfRule>
    <cfRule type="expression" dxfId="2" priority="69761">
      <formula>$B108="Confirmado"</formula>
    </cfRule>
    <cfRule type="expression" dxfId="2301" priority="69757">
      <formula>$B108="Descargado"</formula>
    </cfRule>
    <cfRule type="expression" dxfId="2300" priority="69758">
      <formula>$B108="Frontera"</formula>
    </cfRule>
    <cfRule type="expression" dxfId="2299" priority="69759">
      <formula>$B108="Cargado"</formula>
    </cfRule>
    <cfRule type="expression" dxfId="2298" priority="69760">
      <formula>$B108="Cancelado"</formula>
    </cfRule>
  </conditionalFormatting>
  <conditionalFormatting sqref="N109:N121">
    <cfRule type="expression" dxfId="2" priority="69689">
      <formula>$B109="Confirmado"</formula>
    </cfRule>
    <cfRule type="expression" dxfId="2298" priority="69688">
      <formula>$B109="Cancelado"</formula>
    </cfRule>
    <cfRule type="expression" dxfId="2299" priority="69687">
      <formula>$B109="Cargado"</formula>
    </cfRule>
    <cfRule type="expression" dxfId="2300" priority="69686">
      <formula>$B109="Frontera"</formula>
    </cfRule>
    <cfRule type="expression" dxfId="2296" priority="69690">
      <formula>$B109="Solicitado"</formula>
    </cfRule>
    <cfRule type="expression" dxfId="2301" priority="69685">
      <formula>$B109="Descargado"</formula>
    </cfRule>
    <cfRule type="expression" dxfId="2295" priority="69691">
      <formula>$B109="Arribado"</formula>
    </cfRule>
  </conditionalFormatting>
  <conditionalFormatting sqref="N122">
    <cfRule type="expression" dxfId="2295" priority="69595">
      <formula>$B122="Arribado"</formula>
    </cfRule>
    <cfRule type="expression" dxfId="2298" priority="69592">
      <formula>$B122="Cancelado"</formula>
    </cfRule>
    <cfRule type="expression" dxfId="2296" priority="69594">
      <formula>$B122="Solicitado"</formula>
    </cfRule>
    <cfRule type="expression" dxfId="2299" priority="69591">
      <formula>$B122="Cargado"</formula>
    </cfRule>
    <cfRule type="expression" dxfId="2300" priority="69590">
      <formula>$B122="Frontera"</formula>
    </cfRule>
    <cfRule type="expression" dxfId="2301" priority="69589">
      <formula>$B122="Descargado"</formula>
    </cfRule>
    <cfRule type="expression" dxfId="2" priority="69593">
      <formula>$B122="Confirmado"</formula>
    </cfRule>
  </conditionalFormatting>
  <conditionalFormatting sqref="N123:N134">
    <cfRule type="expression" dxfId="2296" priority="69522">
      <formula>$B123="Solicitado"</formula>
    </cfRule>
    <cfRule type="expression" dxfId="2298" priority="69520">
      <formula>$B123="Cancelado"</formula>
    </cfRule>
    <cfRule type="expression" dxfId="2299" priority="69519">
      <formula>$B123="Cargado"</formula>
    </cfRule>
    <cfRule type="expression" dxfId="2300" priority="69518">
      <formula>$B123="Frontera"</formula>
    </cfRule>
    <cfRule type="expression" dxfId="2301" priority="69517">
      <formula>$B123="Descargado"</formula>
    </cfRule>
    <cfRule type="expression" dxfId="2295" priority="69523">
      <formula>$B123="Arribado"</formula>
    </cfRule>
    <cfRule type="expression" dxfId="2" priority="69521">
      <formula>$B123="Confirmado"</formula>
    </cfRule>
  </conditionalFormatting>
  <conditionalFormatting sqref="N720">
    <cfRule type="expression" dxfId="2296" priority="64170">
      <formula>$B720="Solicitado"</formula>
    </cfRule>
    <cfRule type="expression" dxfId="2301" priority="64165">
      <formula>$B720="Descargado"</formula>
    </cfRule>
    <cfRule type="expression" dxfId="2300" priority="64166">
      <formula>$B720="Frontera"</formula>
    </cfRule>
    <cfRule type="expression" dxfId="2299" priority="64167">
      <formula>$B720="Cargado"</formula>
    </cfRule>
    <cfRule type="expression" dxfId="2298" priority="64168">
      <formula>$B720="Cancelado"</formula>
    </cfRule>
    <cfRule type="expression" dxfId="2" priority="64169">
      <formula>$B720="Confirmado"</formula>
    </cfRule>
    <cfRule type="expression" dxfId="2295" priority="64171">
      <formula>$B720="Arribado"</formula>
    </cfRule>
    <cfRule type="expression" dxfId="2302" priority="64164">
      <formula>$B720="Liberado"</formula>
    </cfRule>
  </conditionalFormatting>
  <conditionalFormatting sqref="N721">
    <cfRule type="expression" dxfId="2301" priority="64069">
      <formula>$B721="Descargado"</formula>
    </cfRule>
    <cfRule type="expression" dxfId="2298" priority="64072">
      <formula>$B721="Cancelado"</formula>
    </cfRule>
    <cfRule type="expression" dxfId="2" priority="64073">
      <formula>$B721="Confirmado"</formula>
    </cfRule>
    <cfRule type="expression" dxfId="2295" priority="64075">
      <formula>$B721="Arribado"</formula>
    </cfRule>
    <cfRule type="expression" dxfId="2300" priority="64070">
      <formula>$B721="Frontera"</formula>
    </cfRule>
    <cfRule type="expression" dxfId="2299" priority="64071">
      <formula>$B721="Cargado"</formula>
    </cfRule>
    <cfRule type="expression" dxfId="2302" priority="64068">
      <formula>$B721="Liberado"</formula>
    </cfRule>
    <cfRule type="expression" dxfId="2296" priority="64074">
      <formula>$B721="Solicitado"</formula>
    </cfRule>
  </conditionalFormatting>
  <conditionalFormatting sqref="N726:N727">
    <cfRule type="expression" dxfId="2299" priority="63879">
      <formula>$B726="Cargado"</formula>
    </cfRule>
    <cfRule type="expression" dxfId="2298" priority="63880">
      <formula>$B726="Cancelado"</formula>
    </cfRule>
    <cfRule type="expression" dxfId="2" priority="63881">
      <formula>$B726="Confirmado"</formula>
    </cfRule>
    <cfRule type="expression" dxfId="2301" priority="63877">
      <formula>$B726="Descargado"</formula>
    </cfRule>
    <cfRule type="expression" dxfId="2302" priority="63876">
      <formula>$B726="Liberado"</formula>
    </cfRule>
    <cfRule type="expression" dxfId="2300" priority="63878">
      <formula>$B726="Frontera"</formula>
    </cfRule>
    <cfRule type="expression" dxfId="2295" priority="63883">
      <formula>$B726="Arribado"</formula>
    </cfRule>
    <cfRule type="expression" dxfId="2296" priority="63882">
      <formula>$B726="Solicitado"</formula>
    </cfRule>
  </conditionalFormatting>
  <conditionalFormatting sqref="N729">
    <cfRule type="expression" dxfId="2302" priority="64116">
      <formula>$B729="Liberado"</formula>
    </cfRule>
    <cfRule type="expression" dxfId="2301" priority="64117">
      <formula>$B729="Descargado"</formula>
    </cfRule>
    <cfRule type="expression" dxfId="2300" priority="64118">
      <formula>$B729="Frontera"</formula>
    </cfRule>
    <cfRule type="expression" dxfId="2299" priority="64119">
      <formula>$B729="Cargado"</formula>
    </cfRule>
    <cfRule type="expression" dxfId="2298" priority="64120">
      <formula>$B729="Cancelado"</formula>
    </cfRule>
    <cfRule type="expression" dxfId="2" priority="64121">
      <formula>$B729="Confirmado"</formula>
    </cfRule>
    <cfRule type="expression" dxfId="2296" priority="64122">
      <formula>$B729="Solicitado"</formula>
    </cfRule>
    <cfRule type="expression" dxfId="2295" priority="64123">
      <formula>$B729="Arribado"</formula>
    </cfRule>
  </conditionalFormatting>
  <conditionalFormatting sqref="N730">
    <cfRule type="expression" dxfId="2300" priority="63982">
      <formula>$B730="Frontera"</formula>
    </cfRule>
    <cfRule type="expression" dxfId="2299" priority="63983">
      <formula>$B730="Cargado"</formula>
    </cfRule>
    <cfRule type="expression" dxfId="2298" priority="63984">
      <formula>$B730="Cancelado"</formula>
    </cfRule>
    <cfRule type="expression" dxfId="2301" priority="63981">
      <formula>$B730="Descargado"</formula>
    </cfRule>
    <cfRule type="expression" dxfId="2" priority="63985">
      <formula>$B730="Confirmado"</formula>
    </cfRule>
    <cfRule type="expression" dxfId="2296" priority="63986">
      <formula>$B730="Solicitado"</formula>
    </cfRule>
    <cfRule type="expression" dxfId="2302" priority="63980">
      <formula>$B730="Liberado"</formula>
    </cfRule>
    <cfRule type="expression" dxfId="2295" priority="63987">
      <formula>$B730="Arribado"</formula>
    </cfRule>
  </conditionalFormatting>
  <conditionalFormatting sqref="N731:N744">
    <cfRule type="expression" dxfId="2299" priority="63935">
      <formula>$B731="Cargado"</formula>
    </cfRule>
    <cfRule type="expression" dxfId="2300" priority="63934">
      <formula>$B731="Frontera"</formula>
    </cfRule>
    <cfRule type="expression" dxfId="2295" priority="63939">
      <formula>$B731="Arribado"</formula>
    </cfRule>
    <cfRule type="expression" dxfId="2301" priority="63933">
      <formula>$B731="Descargado"</formula>
    </cfRule>
    <cfRule type="expression" dxfId="2302" priority="63932">
      <formula>$B731="Liberado"</formula>
    </cfRule>
    <cfRule type="expression" dxfId="2296" priority="63938">
      <formula>$B731="Solicitado"</formula>
    </cfRule>
    <cfRule type="expression" dxfId="2" priority="63937">
      <formula>$B731="Confirmado"</formula>
    </cfRule>
    <cfRule type="expression" dxfId="2298" priority="63936">
      <formula>$B731="Cancelado"</formula>
    </cfRule>
  </conditionalFormatting>
  <conditionalFormatting sqref="N745">
    <cfRule type="expression" dxfId="2295" priority="63803">
      <formula>$B745="Arribado"</formula>
    </cfRule>
    <cfRule type="expression" dxfId="2302" priority="63796">
      <formula>$B745="Liberado"</formula>
    </cfRule>
    <cfRule type="expression" dxfId="2301" priority="63797">
      <formula>$B745="Descargado"</formula>
    </cfRule>
    <cfRule type="expression" dxfId="2300" priority="63798">
      <formula>$B745="Frontera"</formula>
    </cfRule>
    <cfRule type="expression" dxfId="2299" priority="63799">
      <formula>$B745="Cargado"</formula>
    </cfRule>
    <cfRule type="expression" dxfId="2298" priority="63800">
      <formula>$B745="Cancelado"</formula>
    </cfRule>
    <cfRule type="expression" dxfId="2" priority="63801">
      <formula>$B745="Confirmado"</formula>
    </cfRule>
    <cfRule type="expression" dxfId="2296" priority="63802">
      <formula>$B745="Solicitado"</formula>
    </cfRule>
  </conditionalFormatting>
  <conditionalFormatting sqref="N746">
    <cfRule type="expression" dxfId="2298" priority="63704">
      <formula>$B746="Cancelado"</formula>
    </cfRule>
    <cfRule type="expression" dxfId="2" priority="63705">
      <formula>$B746="Confirmado"</formula>
    </cfRule>
    <cfRule type="expression" dxfId="2296" priority="63706">
      <formula>$B746="Solicitado"</formula>
    </cfRule>
    <cfRule type="expression" dxfId="2295" priority="63707">
      <formula>$B746="Arribado"</formula>
    </cfRule>
    <cfRule type="expression" dxfId="2302" priority="63700">
      <formula>$B746="Liberado"</formula>
    </cfRule>
    <cfRule type="expression" dxfId="2301" priority="63701">
      <formula>$B746="Descargado"</formula>
    </cfRule>
    <cfRule type="expression" dxfId="2300" priority="63702">
      <formula>$B746="Frontera"</formula>
    </cfRule>
    <cfRule type="expression" dxfId="2299" priority="63703">
      <formula>$B746="Cargado"</formula>
    </cfRule>
  </conditionalFormatting>
  <conditionalFormatting sqref="N747:N752">
    <cfRule type="expression" dxfId="2302" priority="63748">
      <formula>$B747="Liberado"</formula>
    </cfRule>
    <cfRule type="expression" dxfId="2298" priority="63752">
      <formula>$B747="Cancelado"</formula>
    </cfRule>
    <cfRule type="expression" dxfId="2299" priority="63751">
      <formula>$B747="Cargado"</formula>
    </cfRule>
    <cfRule type="expression" dxfId="2300" priority="63750">
      <formula>$B747="Frontera"</formula>
    </cfRule>
    <cfRule type="expression" dxfId="2301" priority="63749">
      <formula>$B747="Descargado"</formula>
    </cfRule>
    <cfRule type="expression" dxfId="2295" priority="63755">
      <formula>$B747="Arribado"</formula>
    </cfRule>
    <cfRule type="expression" dxfId="2" priority="63753">
      <formula>$B747="Confirmado"</formula>
    </cfRule>
    <cfRule type="expression" dxfId="2296" priority="63754">
      <formula>$B747="Solicitado"</formula>
    </cfRule>
  </conditionalFormatting>
  <conditionalFormatting sqref="N753">
    <cfRule type="expression" dxfId="2302" priority="63652">
      <formula>$B753="Liberado"</formula>
    </cfRule>
    <cfRule type="expression" dxfId="2301" priority="63653">
      <formula>$B753="Descargado"</formula>
    </cfRule>
    <cfRule type="expression" dxfId="2299" priority="63655">
      <formula>$B753="Cargado"</formula>
    </cfRule>
    <cfRule type="expression" dxfId="2" priority="63657">
      <formula>$B753="Confirmado"</formula>
    </cfRule>
    <cfRule type="expression" dxfId="2298" priority="63656">
      <formula>$B753="Cancelado"</formula>
    </cfRule>
    <cfRule type="expression" dxfId="2300" priority="63654">
      <formula>$B753="Frontera"</formula>
    </cfRule>
    <cfRule type="expression" dxfId="2295" priority="63659">
      <formula>$B753="Arribado"</formula>
    </cfRule>
    <cfRule type="expression" dxfId="2296" priority="63658">
      <formula>$B753="Solicitado"</formula>
    </cfRule>
  </conditionalFormatting>
  <conditionalFormatting sqref="N754">
    <cfRule type="expression" dxfId="2296" priority="63610">
      <formula>$B754="Solicitado"</formula>
    </cfRule>
    <cfRule type="expression" dxfId="2295" priority="63611">
      <formula>$B754="Arribado"</formula>
    </cfRule>
    <cfRule type="expression" dxfId="2302" priority="63604">
      <formula>$B754="Liberado"</formula>
    </cfRule>
    <cfRule type="expression" dxfId="2298" priority="63608">
      <formula>$B754="Cancelado"</formula>
    </cfRule>
    <cfRule type="expression" dxfId="2299" priority="63607">
      <formula>$B754="Cargado"</formula>
    </cfRule>
    <cfRule type="expression" dxfId="2300" priority="63606">
      <formula>$B754="Frontera"</formula>
    </cfRule>
    <cfRule type="expression" dxfId="2301" priority="63605">
      <formula>$B754="Descargado"</formula>
    </cfRule>
    <cfRule type="expression" dxfId="2" priority="63609">
      <formula>$B754="Confirmado"</formula>
    </cfRule>
  </conditionalFormatting>
  <conditionalFormatting sqref="N755:N757 N760 N763:N765">
    <cfRule type="expression" dxfId="2" priority="63561">
      <formula>$B755="Confirmado"</formula>
    </cfRule>
    <cfRule type="expression" dxfId="2296" priority="63562">
      <formula>$B755="Solicitado"</formula>
    </cfRule>
    <cfRule type="expression" dxfId="2295" priority="63563">
      <formula>$B755="Arribado"</formula>
    </cfRule>
    <cfRule type="expression" dxfId="2298" priority="63560">
      <formula>$B755="Cancelado"</formula>
    </cfRule>
    <cfRule type="expression" dxfId="2300" priority="63558">
      <formula>$B755="Frontera"</formula>
    </cfRule>
    <cfRule type="expression" dxfId="2302" priority="63556">
      <formula>$B755="Liberado"</formula>
    </cfRule>
    <cfRule type="expression" dxfId="2301" priority="63557">
      <formula>$B755="Descargado"</formula>
    </cfRule>
    <cfRule type="expression" dxfId="2299" priority="63559">
      <formula>$B755="Cargado"</formula>
    </cfRule>
  </conditionalFormatting>
  <conditionalFormatting sqref="N758">
    <cfRule type="expression" dxfId="2" priority="63497">
      <formula>$B758="Confirmado"</formula>
    </cfRule>
    <cfRule type="expression" dxfId="2299" priority="63495">
      <formula>$B758="Cargado"</formula>
    </cfRule>
    <cfRule type="expression" dxfId="2295" priority="63499">
      <formula>$B758="Arribado"</formula>
    </cfRule>
    <cfRule type="expression" dxfId="2296" priority="63498">
      <formula>$B758="Solicitado"</formula>
    </cfRule>
    <cfRule type="expression" dxfId="2301" priority="63493">
      <formula>$B758="Descargado"</formula>
    </cfRule>
    <cfRule type="expression" dxfId="2298" priority="63496">
      <formula>$B758="Cancelado"</formula>
    </cfRule>
    <cfRule type="expression" dxfId="2302" priority="63492">
      <formula>$B758="Liberado"</formula>
    </cfRule>
    <cfRule type="expression" dxfId="2300" priority="63494">
      <formula>$B758="Frontera"</formula>
    </cfRule>
  </conditionalFormatting>
  <conditionalFormatting sqref="N759">
    <cfRule type="expression" dxfId="2301" priority="63437">
      <formula>$B759="Descargado"</formula>
    </cfRule>
    <cfRule type="expression" dxfId="2302" priority="63436">
      <formula>$B759="Liberado"</formula>
    </cfRule>
    <cfRule type="expression" dxfId="2299" priority="63439">
      <formula>$B759="Cargado"</formula>
    </cfRule>
    <cfRule type="expression" dxfId="2" priority="63441">
      <formula>$B759="Confirmado"</formula>
    </cfRule>
    <cfRule type="expression" dxfId="2298" priority="63440">
      <formula>$B759="Cancelado"</formula>
    </cfRule>
    <cfRule type="expression" dxfId="2295" priority="63443">
      <formula>$B759="Arribado"</formula>
    </cfRule>
    <cfRule type="expression" dxfId="2296" priority="63442">
      <formula>$B759="Solicitado"</formula>
    </cfRule>
    <cfRule type="expression" dxfId="2300" priority="63438">
      <formula>$B759="Frontera"</formula>
    </cfRule>
  </conditionalFormatting>
  <conditionalFormatting sqref="N761:N762">
    <cfRule type="expression" dxfId="2299" priority="63383">
      <formula>$B761="Cargado"</formula>
    </cfRule>
    <cfRule type="expression" dxfId="2300" priority="63382">
      <formula>$B761="Frontera"</formula>
    </cfRule>
    <cfRule type="expression" dxfId="2301" priority="63381">
      <formula>$B761="Descargado"</formula>
    </cfRule>
    <cfRule type="expression" dxfId="2296" priority="63386">
      <formula>$B761="Solicitado"</formula>
    </cfRule>
    <cfRule type="expression" dxfId="2295" priority="63387">
      <formula>$B761="Arribado"</formula>
    </cfRule>
    <cfRule type="expression" dxfId="2302" priority="63380">
      <formula>$B761="Liberado"</formula>
    </cfRule>
    <cfRule type="expression" dxfId="2" priority="63385">
      <formula>$B761="Confirmado"</formula>
    </cfRule>
    <cfRule type="expression" dxfId="2298" priority="63384">
      <formula>$B761="Cancelado"</formula>
    </cfRule>
  </conditionalFormatting>
  <conditionalFormatting sqref="N1660">
    <cfRule type="expression" dxfId="2302" priority="33586">
      <formula>$B1660="Liberado"</formula>
    </cfRule>
    <cfRule type="expression" dxfId="2295" priority="33593">
      <formula>$B1660="Arribado"</formula>
    </cfRule>
    <cfRule type="expression" dxfId="2296" priority="33592">
      <formula>$B1660="Solicitado"</formula>
    </cfRule>
    <cfRule type="expression" dxfId="2" priority="33591">
      <formula>$B1660="Confirmado"</formula>
    </cfRule>
    <cfRule type="expression" dxfId="2298" priority="33590">
      <formula>$B1660="Cancelado"</formula>
    </cfRule>
    <cfRule type="expression" dxfId="2299" priority="33589">
      <formula>$B1660="Cargado"</formula>
    </cfRule>
    <cfRule type="expression" dxfId="2300" priority="33588">
      <formula>$B1660="Frontera"</formula>
    </cfRule>
    <cfRule type="expression" dxfId="2301" priority="33587">
      <formula>$B1660="Descargado"</formula>
    </cfRule>
  </conditionalFormatting>
  <conditionalFormatting sqref="N2120:N2121">
    <cfRule type="expression" dxfId="2295" priority="23745">
      <formula>$B2120="Arribado"</formula>
    </cfRule>
    <cfRule type="expression" dxfId="2302" priority="23730">
      <formula>$B2120="Liberado"</formula>
    </cfRule>
    <cfRule type="expression" dxfId="2301" priority="23731">
      <formula>$B2120="Descargado"</formula>
    </cfRule>
    <cfRule type="expression" dxfId="2300" priority="23732">
      <formula>$B2120="Frontera"</formula>
    </cfRule>
    <cfRule type="expression" dxfId="2299" priority="23733">
      <formula>$B2120="Cargado"</formula>
    </cfRule>
    <cfRule type="expression" dxfId="2298" priority="23734">
      <formula>$B2120="Cancelado"</formula>
    </cfRule>
    <cfRule type="expression" dxfId="2" priority="23735">
      <formula>$B2120="Confirmado"</formula>
    </cfRule>
    <cfRule type="expression" dxfId="2296" priority="23736">
      <formula>$B2120="Solicitado"</formula>
    </cfRule>
    <cfRule type="expression" dxfId="2295" priority="23737">
      <formula>$B2120="Arribado"</formula>
    </cfRule>
    <cfRule type="expression" dxfId="2302" priority="23738">
      <formula>$B2120="Liberado"</formula>
    </cfRule>
    <cfRule type="expression" dxfId="2301" priority="23739">
      <formula>$B2120="Descargado"</formula>
    </cfRule>
    <cfRule type="expression" dxfId="2300" priority="23740">
      <formula>$B2120="Frontera"</formula>
    </cfRule>
    <cfRule type="expression" dxfId="2299" priority="23741">
      <formula>$B2120="Cargado"</formula>
    </cfRule>
    <cfRule type="expression" dxfId="2298" priority="23742">
      <formula>$B2120="Cancelado"</formula>
    </cfRule>
    <cfRule type="expression" dxfId="2" priority="23743">
      <formula>$B2120="Confirmado"</formula>
    </cfRule>
    <cfRule type="expression" dxfId="2296" priority="23744">
      <formula>$B2120="Solicitado"</formula>
    </cfRule>
    <cfRule type="expression" dxfId="2300" priority="23716">
      <formula>$B2120="Frontera"</formula>
    </cfRule>
    <cfRule type="expression" dxfId="2301" priority="23715">
      <formula>$B2120="Descargado"</formula>
    </cfRule>
    <cfRule type="expression" dxfId="2296" priority="23728">
      <formula>$B2120="Solicitado"</formula>
    </cfRule>
    <cfRule type="expression" dxfId="2302" priority="23714">
      <formula>$B2120="Liberado"</formula>
    </cfRule>
    <cfRule type="expression" dxfId="2295" priority="23721">
      <formula>$B2120="Arribado"</formula>
    </cfRule>
    <cfRule type="expression" dxfId="2295" priority="23729">
      <formula>$B2120="Arribado"</formula>
    </cfRule>
    <cfRule type="expression" dxfId="2" priority="23727">
      <formula>$B2120="Confirmado"</formula>
    </cfRule>
    <cfRule type="expression" dxfId="2298" priority="23726">
      <formula>$B2120="Cancelado"</formula>
    </cfRule>
    <cfRule type="expression" dxfId="2299" priority="23725">
      <formula>$B2120="Cargado"</formula>
    </cfRule>
    <cfRule type="expression" dxfId="2300" priority="23724">
      <formula>$B2120="Frontera"</formula>
    </cfRule>
    <cfRule type="expression" dxfId="2301" priority="23723">
      <formula>$B2120="Descargado"</formula>
    </cfRule>
    <cfRule type="expression" dxfId="2302" priority="23722">
      <formula>$B2120="Liberado"</formula>
    </cfRule>
    <cfRule type="expression" dxfId="2296" priority="23720">
      <formula>$B2120="Solicitado"</formula>
    </cfRule>
    <cfRule type="expression" dxfId="2" priority="23719">
      <formula>$B2120="Confirmado"</formula>
    </cfRule>
    <cfRule type="expression" dxfId="2298" priority="23718">
      <formula>$B2120="Cancelado"</formula>
    </cfRule>
    <cfRule type="expression" dxfId="2299" priority="23717">
      <formula>$B2120="Cargado"</formula>
    </cfRule>
  </conditionalFormatting>
  <conditionalFormatting sqref="N2169">
    <cfRule type="expression" dxfId="2301" priority="21147">
      <formula>$B2169="Descargado"</formula>
    </cfRule>
    <cfRule type="expression" dxfId="2299" priority="21141">
      <formula>$B2169="Cargado"</formula>
    </cfRule>
    <cfRule type="expression" dxfId="2300" priority="21140">
      <formula>$B2169="Frontera"</formula>
    </cfRule>
    <cfRule type="expression" dxfId="2301" priority="21139">
      <formula>$B2169="Descargado"</formula>
    </cfRule>
    <cfRule type="expression" dxfId="2302" priority="21138">
      <formula>$B2169="Liberado"</formula>
    </cfRule>
    <cfRule type="expression" dxfId="2300" priority="21156">
      <formula>$B2169="Frontera"</formula>
    </cfRule>
    <cfRule type="expression" dxfId="2299" priority="21157">
      <formula>$B2169="Cargado"</formula>
    </cfRule>
    <cfRule type="expression" dxfId="2298" priority="21158">
      <formula>$B2169="Cancelado"</formula>
    </cfRule>
    <cfRule type="expression" dxfId="2301" priority="21163">
      <formula>$B2169="Descargado"</formula>
    </cfRule>
    <cfRule type="expression" dxfId="2295" priority="21153">
      <formula>$B2169="Arribado"</formula>
    </cfRule>
    <cfRule type="expression" dxfId="2298" priority="21166">
      <formula>$B2169="Cancelado"</formula>
    </cfRule>
    <cfRule type="expression" dxfId="2300" priority="21164">
      <formula>$B2169="Frontera"</formula>
    </cfRule>
    <cfRule type="expression" dxfId="2" priority="21167">
      <formula>$B2169="Confirmado"</formula>
    </cfRule>
    <cfRule type="expression" dxfId="2296" priority="21168">
      <formula>$B2169="Solicitado"</formula>
    </cfRule>
    <cfRule type="expression" dxfId="2295" priority="21169">
      <formula>$B2169="Arribado"</formula>
    </cfRule>
    <cfRule type="expression" dxfId="2302" priority="21146">
      <formula>$B2169="Liberado"</formula>
    </cfRule>
    <cfRule type="expression" dxfId="2302" priority="21162">
      <formula>$B2169="Liberado"</formula>
    </cfRule>
    <cfRule type="expression" dxfId="2" priority="21159">
      <formula>$B2169="Confirmado"</formula>
    </cfRule>
    <cfRule type="expression" dxfId="2295" priority="21145">
      <formula>$B2169="Arribado"</formula>
    </cfRule>
    <cfRule type="expression" dxfId="2296" priority="21144">
      <formula>$B2169="Solicitado"</formula>
    </cfRule>
    <cfRule type="expression" dxfId="2" priority="21143">
      <formula>$B2169="Confirmado"</formula>
    </cfRule>
    <cfRule type="expression" dxfId="2301" priority="21155">
      <formula>$B2169="Descargado"</formula>
    </cfRule>
    <cfRule type="expression" dxfId="2295" priority="21161">
      <formula>$B2169="Arribado"</formula>
    </cfRule>
    <cfRule type="expression" dxfId="2296" priority="21152">
      <formula>$B2169="Solicitado"</formula>
    </cfRule>
    <cfRule type="expression" dxfId="2296" priority="21160">
      <formula>$B2169="Solicitado"</formula>
    </cfRule>
    <cfRule type="expression" dxfId="2302" priority="21154">
      <formula>$B2169="Liberado"</formula>
    </cfRule>
    <cfRule type="expression" dxfId="2299" priority="21165">
      <formula>$B2169="Cargado"</formula>
    </cfRule>
    <cfRule type="expression" dxfId="2298" priority="21142">
      <formula>$B2169="Cancelado"</formula>
    </cfRule>
    <cfRule type="expression" dxfId="2" priority="21151">
      <formula>$B2169="Confirmado"</formula>
    </cfRule>
    <cfRule type="expression" dxfId="2298" priority="21150">
      <formula>$B2169="Cancelado"</formula>
    </cfRule>
    <cfRule type="expression" dxfId="2299" priority="21149">
      <formula>$B2169="Cargado"</formula>
    </cfRule>
    <cfRule type="expression" dxfId="2300" priority="21148">
      <formula>$B2169="Frontera"</formula>
    </cfRule>
  </conditionalFormatting>
  <conditionalFormatting sqref="N2170">
    <cfRule type="expression" dxfId="2295" priority="20993">
      <formula>$B2170="Arribado"</formula>
    </cfRule>
    <cfRule type="expression" dxfId="2296" priority="20992">
      <formula>$B2170="Solicitado"</formula>
    </cfRule>
    <cfRule type="expression" dxfId="2" priority="20991">
      <formula>$B2170="Confirmado"</formula>
    </cfRule>
    <cfRule type="expression" dxfId="2298" priority="20990">
      <formula>$B2170="Cancelado"</formula>
    </cfRule>
    <cfRule type="expression" dxfId="2299" priority="20989">
      <formula>$B2170="Cargado"</formula>
    </cfRule>
    <cfRule type="expression" dxfId="2301" priority="20971">
      <formula>$B2170="Descargado"</formula>
    </cfRule>
    <cfRule type="expression" dxfId="2300" priority="20988">
      <formula>$B2170="Frontera"</formula>
    </cfRule>
    <cfRule type="expression" dxfId="2296" priority="20976">
      <formula>$B2170="Solicitado"</formula>
    </cfRule>
    <cfRule type="expression" dxfId="2295" priority="20977">
      <formula>$B2170="Arribado"</formula>
    </cfRule>
    <cfRule type="expression" dxfId="2302" priority="20978">
      <formula>$B2170="Liberado"</formula>
    </cfRule>
    <cfRule type="expression" dxfId="2301" priority="20979">
      <formula>$B2170="Descargado"</formula>
    </cfRule>
    <cfRule type="expression" dxfId="2300" priority="20980">
      <formula>$B2170="Frontera"</formula>
    </cfRule>
    <cfRule type="expression" dxfId="2299" priority="20981">
      <formula>$B2170="Cargado"</formula>
    </cfRule>
    <cfRule type="expression" dxfId="2301" priority="20987">
      <formula>$B2170="Descargado"</formula>
    </cfRule>
    <cfRule type="expression" dxfId="2298" priority="20982">
      <formula>$B2170="Cancelado"</formula>
    </cfRule>
    <cfRule type="expression" dxfId="2302" priority="20986">
      <formula>$B2170="Liberado"</formula>
    </cfRule>
    <cfRule type="expression" dxfId="2" priority="20983">
      <formula>$B2170="Confirmado"</formula>
    </cfRule>
    <cfRule type="expression" dxfId="2296" priority="20984">
      <formula>$B2170="Solicitado"</formula>
    </cfRule>
    <cfRule type="expression" dxfId="2295" priority="20985">
      <formula>$B2170="Arribado"</formula>
    </cfRule>
    <cfRule type="expression" dxfId="2" priority="20975">
      <formula>$B2170="Confirmado"</formula>
    </cfRule>
    <cfRule type="expression" dxfId="2298" priority="20974">
      <formula>$B2170="Cancelado"</formula>
    </cfRule>
    <cfRule type="expression" dxfId="2299" priority="20973">
      <formula>$B2170="Cargado"</formula>
    </cfRule>
    <cfRule type="expression" dxfId="2300" priority="20972">
      <formula>$B2170="Frontera"</formula>
    </cfRule>
    <cfRule type="expression" dxfId="2302" priority="20970">
      <formula>$B2170="Liberado"</formula>
    </cfRule>
    <cfRule type="expression" dxfId="2295" priority="20969">
      <formula>$B2170="Arribado"</formula>
    </cfRule>
    <cfRule type="expression" dxfId="2296" priority="20968">
      <formula>$B2170="Solicitado"</formula>
    </cfRule>
    <cfRule type="expression" dxfId="2" priority="20967">
      <formula>$B2170="Confirmado"</formula>
    </cfRule>
    <cfRule type="expression" dxfId="2298" priority="20966">
      <formula>$B2170="Cancelado"</formula>
    </cfRule>
    <cfRule type="expression" dxfId="2299" priority="20965">
      <formula>$B2170="Cargado"</formula>
    </cfRule>
    <cfRule type="expression" dxfId="2300" priority="20964">
      <formula>$B2170="Frontera"</formula>
    </cfRule>
    <cfRule type="expression" dxfId="2301" priority="20963">
      <formula>$B2170="Descargado"</formula>
    </cfRule>
    <cfRule type="expression" dxfId="2302" priority="20962">
      <formula>$B2170="Liberado"</formula>
    </cfRule>
  </conditionalFormatting>
  <conditionalFormatting sqref="N2171 N2173:N2189">
    <cfRule type="expression" dxfId="2299" priority="20789">
      <formula>$B2171="Cargado"</formula>
    </cfRule>
    <cfRule type="expression" dxfId="2300" priority="20788">
      <formula>$B2171="Frontera"</formula>
    </cfRule>
    <cfRule type="expression" dxfId="2301" priority="20787">
      <formula>$B2171="Descargado"</formula>
    </cfRule>
    <cfRule type="expression" dxfId="2302" priority="20786">
      <formula>$B2171="Liberado"</formula>
    </cfRule>
    <cfRule type="expression" dxfId="2295" priority="20817">
      <formula>$B2171="Arribado"</formula>
    </cfRule>
    <cfRule type="expression" dxfId="2302" priority="20810">
      <formula>$B2171="Liberado"</formula>
    </cfRule>
    <cfRule type="expression" dxfId="2295" priority="20809">
      <formula>$B2171="Arribado"</formula>
    </cfRule>
    <cfRule type="expression" dxfId="2301" priority="20811">
      <formula>$B2171="Descargado"</formula>
    </cfRule>
    <cfRule type="expression" dxfId="2296" priority="20808">
      <formula>$B2171="Solicitado"</formula>
    </cfRule>
    <cfRule type="expression" dxfId="2" priority="20807">
      <formula>$B2171="Confirmado"</formula>
    </cfRule>
    <cfRule type="expression" dxfId="2298" priority="20806">
      <formula>$B2171="Cancelado"</formula>
    </cfRule>
    <cfRule type="expression" dxfId="2299" priority="20805">
      <formula>$B2171="Cargado"</formula>
    </cfRule>
    <cfRule type="expression" dxfId="2300" priority="20812">
      <formula>$B2171="Frontera"</formula>
    </cfRule>
    <cfRule type="expression" dxfId="2299" priority="20813">
      <formula>$B2171="Cargado"</formula>
    </cfRule>
    <cfRule type="expression" dxfId="2301" priority="20803">
      <formula>$B2171="Descargado"</formula>
    </cfRule>
    <cfRule type="expression" dxfId="2298" priority="20790">
      <formula>$B2171="Cancelado"</formula>
    </cfRule>
    <cfRule type="expression" dxfId="2302" priority="20802">
      <formula>$B2171="Liberado"</formula>
    </cfRule>
    <cfRule type="expression" dxfId="2295" priority="20801">
      <formula>$B2171="Arribado"</formula>
    </cfRule>
    <cfRule type="expression" dxfId="2296" priority="20800">
      <formula>$B2171="Solicitado"</formula>
    </cfRule>
    <cfRule type="expression" dxfId="2" priority="20799">
      <formula>$B2171="Confirmado"</formula>
    </cfRule>
    <cfRule type="expression" dxfId="2298" priority="20798">
      <formula>$B2171="Cancelado"</formula>
    </cfRule>
    <cfRule type="expression" dxfId="2299" priority="20797">
      <formula>$B2171="Cargado"</formula>
    </cfRule>
    <cfRule type="expression" dxfId="2300" priority="20796">
      <formula>$B2171="Frontera"</formula>
    </cfRule>
    <cfRule type="expression" dxfId="2301" priority="20795">
      <formula>$B2171="Descargado"</formula>
    </cfRule>
    <cfRule type="expression" dxfId="2302" priority="20794">
      <formula>$B2171="Liberado"</formula>
    </cfRule>
    <cfRule type="expression" dxfId="2295" priority="20793">
      <formula>$B2171="Arribado"</formula>
    </cfRule>
    <cfRule type="expression" dxfId="2296" priority="20792">
      <formula>$B2171="Solicitado"</formula>
    </cfRule>
    <cfRule type="expression" dxfId="2298" priority="20814">
      <formula>$B2171="Cancelado"</formula>
    </cfRule>
    <cfRule type="expression" dxfId="2" priority="20815">
      <formula>$B2171="Confirmado"</formula>
    </cfRule>
    <cfRule type="expression" dxfId="2" priority="20791">
      <formula>$B2171="Confirmado"</formula>
    </cfRule>
    <cfRule type="expression" dxfId="2296" priority="20816">
      <formula>$B2171="Solicitado"</formula>
    </cfRule>
    <cfRule type="expression" dxfId="2300" priority="20804">
      <formula>$B2171="Frontera"</formula>
    </cfRule>
  </conditionalFormatting>
  <conditionalFormatting sqref="N2172">
    <cfRule type="expression" dxfId="2298" priority="20638">
      <formula>$B2172="Cancelado"</formula>
    </cfRule>
    <cfRule type="expression" dxfId="2300" priority="20636">
      <formula>$B2172="Frontera"</formula>
    </cfRule>
    <cfRule type="expression" dxfId="2301" priority="20635">
      <formula>$B2172="Descargado"</formula>
    </cfRule>
    <cfRule type="expression" dxfId="2" priority="20623">
      <formula>$B2172="Confirmado"</formula>
    </cfRule>
    <cfRule type="expression" dxfId="2298" priority="20622">
      <formula>$B2172="Cancelado"</formula>
    </cfRule>
    <cfRule type="expression" dxfId="2299" priority="20621">
      <formula>$B2172="Cargado"</formula>
    </cfRule>
    <cfRule type="expression" dxfId="2300" priority="20620">
      <formula>$B2172="Frontera"</formula>
    </cfRule>
    <cfRule type="expression" dxfId="2301" priority="20619">
      <formula>$B2172="Descargado"</formula>
    </cfRule>
    <cfRule type="expression" dxfId="2302" priority="20618">
      <formula>$B2172="Liberado"</formula>
    </cfRule>
    <cfRule type="expression" dxfId="2295" priority="20617">
      <formula>$B2172="Arribado"</formula>
    </cfRule>
    <cfRule type="expression" dxfId="2296" priority="20616">
      <formula>$B2172="Solicitado"</formula>
    </cfRule>
    <cfRule type="expression" dxfId="2" priority="20615">
      <formula>$B2172="Confirmado"</formula>
    </cfRule>
    <cfRule type="expression" dxfId="2298" priority="20614">
      <formula>$B2172="Cancelado"</formula>
    </cfRule>
    <cfRule type="expression" dxfId="2299" priority="20613">
      <formula>$B2172="Cargado"</formula>
    </cfRule>
    <cfRule type="expression" dxfId="2300" priority="20612">
      <formula>$B2172="Frontera"</formula>
    </cfRule>
    <cfRule type="expression" dxfId="2301" priority="20611">
      <formula>$B2172="Descargado"</formula>
    </cfRule>
    <cfRule type="expression" dxfId="2302" priority="20610">
      <formula>$B2172="Liberado"</formula>
    </cfRule>
    <cfRule type="expression" dxfId="2299" priority="20637">
      <formula>$B2172="Cargado"</formula>
    </cfRule>
    <cfRule type="expression" dxfId="2295" priority="20633">
      <formula>$B2172="Arribado"</formula>
    </cfRule>
    <cfRule type="expression" dxfId="2296" priority="20632">
      <formula>$B2172="Solicitado"</formula>
    </cfRule>
    <cfRule type="expression" dxfId="2" priority="20631">
      <formula>$B2172="Confirmado"</formula>
    </cfRule>
    <cfRule type="expression" dxfId="2298" priority="20630">
      <formula>$B2172="Cancelado"</formula>
    </cfRule>
    <cfRule type="expression" dxfId="2299" priority="20629">
      <formula>$B2172="Cargado"</formula>
    </cfRule>
    <cfRule type="expression" dxfId="2300" priority="20628">
      <formula>$B2172="Frontera"</formula>
    </cfRule>
    <cfRule type="expression" dxfId="2301" priority="20627">
      <formula>$B2172="Descargado"</formula>
    </cfRule>
    <cfRule type="expression" dxfId="2302" priority="20626">
      <formula>$B2172="Liberado"</formula>
    </cfRule>
    <cfRule type="expression" dxfId="2295" priority="20625">
      <formula>$B2172="Arribado"</formula>
    </cfRule>
    <cfRule type="expression" dxfId="2296" priority="20624">
      <formula>$B2172="Solicitado"</formula>
    </cfRule>
    <cfRule type="expression" dxfId="2295" priority="20641">
      <formula>$B2172="Arribado"</formula>
    </cfRule>
    <cfRule type="expression" dxfId="2296" priority="20640">
      <formula>$B2172="Solicitado"</formula>
    </cfRule>
    <cfRule type="expression" dxfId="2" priority="20639">
      <formula>$B2172="Confirmado"</formula>
    </cfRule>
    <cfRule type="expression" dxfId="2302" priority="20634">
      <formula>$B2172="Liberado"</formula>
    </cfRule>
  </conditionalFormatting>
  <conditionalFormatting sqref="N2190">
    <cfRule type="expression" dxfId="2302" priority="20266">
      <formula>$B2190="Liberado"</formula>
    </cfRule>
    <cfRule type="expression" dxfId="2301" priority="20275">
      <formula>$B2190="Descargado"</formula>
    </cfRule>
    <cfRule type="expression" dxfId="2300" priority="20276">
      <formula>$B2190="Frontera"</formula>
    </cfRule>
    <cfRule type="expression" dxfId="2299" priority="20277">
      <formula>$B2190="Cargado"</formula>
    </cfRule>
    <cfRule type="expression" dxfId="2298" priority="20278">
      <formula>$B2190="Cancelado"</formula>
    </cfRule>
    <cfRule type="expression" dxfId="2" priority="20279">
      <formula>$B2190="Confirmado"</formula>
    </cfRule>
    <cfRule type="expression" dxfId="2299" priority="20261">
      <formula>$B2190="Cargado"</formula>
    </cfRule>
    <cfRule type="expression" dxfId="2296" priority="20280">
      <formula>$B2190="Solicitado"</formula>
    </cfRule>
    <cfRule type="expression" dxfId="2295" priority="20281">
      <formula>$B2190="Arribado"</formula>
    </cfRule>
    <cfRule type="expression" dxfId="2302" priority="20282">
      <formula>$B2190="Liberado"</formula>
    </cfRule>
    <cfRule type="expression" dxfId="2301" priority="20283">
      <formula>$B2190="Descargado"</formula>
    </cfRule>
    <cfRule type="expression" dxfId="2300" priority="20284">
      <formula>$B2190="Frontera"</formula>
    </cfRule>
    <cfRule type="expression" dxfId="2299" priority="20285">
      <formula>$B2190="Cargado"</formula>
    </cfRule>
    <cfRule type="expression" dxfId="2298" priority="20286">
      <formula>$B2190="Cancelado"</formula>
    </cfRule>
    <cfRule type="expression" dxfId="2" priority="20287">
      <formula>$B2190="Confirmado"</formula>
    </cfRule>
    <cfRule type="expression" dxfId="2296" priority="20288">
      <formula>$B2190="Solicitado"</formula>
    </cfRule>
    <cfRule type="expression" dxfId="2295" priority="20289">
      <formula>$B2190="Arribado"</formula>
    </cfRule>
    <cfRule type="expression" dxfId="2301" priority="20267">
      <formula>$B2190="Descargado"</formula>
    </cfRule>
    <cfRule type="expression" dxfId="2300" priority="20268">
      <formula>$B2190="Frontera"</formula>
    </cfRule>
    <cfRule type="expression" dxfId="2299" priority="20269">
      <formula>$B2190="Cargado"</formula>
    </cfRule>
    <cfRule type="expression" dxfId="2298" priority="20270">
      <formula>$B2190="Cancelado"</formula>
    </cfRule>
    <cfRule type="expression" dxfId="2" priority="20271">
      <formula>$B2190="Confirmado"</formula>
    </cfRule>
    <cfRule type="expression" dxfId="2296" priority="20272">
      <formula>$B2190="Solicitado"</formula>
    </cfRule>
    <cfRule type="expression" dxfId="2295" priority="20273">
      <formula>$B2190="Arribado"</formula>
    </cfRule>
    <cfRule type="expression" dxfId="2302" priority="20258">
      <formula>$B2190="Liberado"</formula>
    </cfRule>
    <cfRule type="expression" dxfId="2301" priority="20259">
      <formula>$B2190="Descargado"</formula>
    </cfRule>
    <cfRule type="expression" dxfId="2300" priority="20260">
      <formula>$B2190="Frontera"</formula>
    </cfRule>
    <cfRule type="expression" dxfId="2298" priority="20262">
      <formula>$B2190="Cancelado"</formula>
    </cfRule>
    <cfRule type="expression" dxfId="2" priority="20263">
      <formula>$B2190="Confirmado"</formula>
    </cfRule>
    <cfRule type="expression" dxfId="2296" priority="20264">
      <formula>$B2190="Solicitado"</formula>
    </cfRule>
    <cfRule type="expression" dxfId="2295" priority="20265">
      <formula>$B2190="Arribado"</formula>
    </cfRule>
    <cfRule type="expression" dxfId="2302" priority="20274">
      <formula>$B2190="Liberado"</formula>
    </cfRule>
  </conditionalFormatting>
  <conditionalFormatting sqref="N2191">
    <cfRule type="expression" dxfId="2300" priority="20084">
      <formula>$B2191="Frontera"</formula>
    </cfRule>
    <cfRule type="expression" dxfId="2302" priority="20090">
      <formula>$B2191="Liberado"</formula>
    </cfRule>
    <cfRule type="expression" dxfId="2302" priority="20082">
      <formula>$B2191="Liberado"</formula>
    </cfRule>
    <cfRule type="expression" dxfId="2301" priority="20083">
      <formula>$B2191="Descargado"</formula>
    </cfRule>
    <cfRule type="expression" dxfId="2299" priority="20085">
      <formula>$B2191="Cargado"</formula>
    </cfRule>
    <cfRule type="expression" dxfId="2298" priority="20086">
      <formula>$B2191="Cancelado"</formula>
    </cfRule>
    <cfRule type="expression" dxfId="2" priority="20087">
      <formula>$B2191="Confirmado"</formula>
    </cfRule>
    <cfRule type="expression" dxfId="2296" priority="20088">
      <formula>$B2191="Solicitado"</formula>
    </cfRule>
    <cfRule type="expression" dxfId="2295" priority="20089">
      <formula>$B2191="Arribado"</formula>
    </cfRule>
    <cfRule type="expression" dxfId="2301" priority="20091">
      <formula>$B2191="Descargado"</formula>
    </cfRule>
    <cfRule type="expression" dxfId="2300" priority="20092">
      <formula>$B2191="Frontera"</formula>
    </cfRule>
    <cfRule type="expression" dxfId="2299" priority="20093">
      <formula>$B2191="Cargado"</formula>
    </cfRule>
    <cfRule type="expression" dxfId="2298" priority="20094">
      <formula>$B2191="Cancelado"</formula>
    </cfRule>
    <cfRule type="expression" dxfId="2" priority="20095">
      <formula>$B2191="Confirmado"</formula>
    </cfRule>
    <cfRule type="expression" dxfId="2296" priority="20096">
      <formula>$B2191="Solicitado"</formula>
    </cfRule>
    <cfRule type="expression" dxfId="2295" priority="20097">
      <formula>$B2191="Arribado"</formula>
    </cfRule>
    <cfRule type="expression" dxfId="2302" priority="20098">
      <formula>$B2191="Liberado"</formula>
    </cfRule>
    <cfRule type="expression" dxfId="2301" priority="20099">
      <formula>$B2191="Descargado"</formula>
    </cfRule>
    <cfRule type="expression" dxfId="2300" priority="20100">
      <formula>$B2191="Frontera"</formula>
    </cfRule>
    <cfRule type="expression" dxfId="2299" priority="20101">
      <formula>$B2191="Cargado"</formula>
    </cfRule>
    <cfRule type="expression" dxfId="2298" priority="20102">
      <formula>$B2191="Cancelado"</formula>
    </cfRule>
    <cfRule type="expression" dxfId="2" priority="20103">
      <formula>$B2191="Confirmado"</formula>
    </cfRule>
    <cfRule type="expression" dxfId="2296" priority="20104">
      <formula>$B2191="Solicitado"</formula>
    </cfRule>
    <cfRule type="expression" dxfId="2295" priority="20105">
      <formula>$B2191="Arribado"</formula>
    </cfRule>
    <cfRule type="expression" dxfId="2302" priority="20106">
      <formula>$B2191="Liberado"</formula>
    </cfRule>
    <cfRule type="expression" dxfId="2301" priority="20107">
      <formula>$B2191="Descargado"</formula>
    </cfRule>
    <cfRule type="expression" dxfId="2300" priority="20108">
      <formula>$B2191="Frontera"</formula>
    </cfRule>
    <cfRule type="expression" dxfId="2299" priority="20109">
      <formula>$B2191="Cargado"</formula>
    </cfRule>
    <cfRule type="expression" dxfId="2298" priority="20110">
      <formula>$B2191="Cancelado"</formula>
    </cfRule>
    <cfRule type="expression" dxfId="2" priority="20111">
      <formula>$B2191="Confirmado"</formula>
    </cfRule>
    <cfRule type="expression" dxfId="2296" priority="20112">
      <formula>$B2191="Solicitado"</formula>
    </cfRule>
    <cfRule type="expression" dxfId="2295" priority="20113">
      <formula>$B2191="Arribado"</formula>
    </cfRule>
  </conditionalFormatting>
  <conditionalFormatting sqref="N2192:N2208">
    <cfRule type="expression" dxfId="2296" priority="19904">
      <formula>$B2192="Solicitado"</formula>
    </cfRule>
    <cfRule type="expression" dxfId="2295" priority="19889">
      <formula>$B2192="Arribado"</formula>
    </cfRule>
    <cfRule type="expression" dxfId="2296" priority="19888">
      <formula>$B2192="Solicitado"</formula>
    </cfRule>
    <cfRule type="expression" dxfId="2299" priority="19877">
      <formula>$B2192="Cargado"</formula>
    </cfRule>
    <cfRule type="expression" dxfId="2300" priority="19876">
      <formula>$B2192="Frontera"</formula>
    </cfRule>
    <cfRule type="expression" dxfId="2301" priority="19875">
      <formula>$B2192="Descargado"</formula>
    </cfRule>
    <cfRule type="expression" dxfId="2302" priority="19874">
      <formula>$B2192="Liberado"</formula>
    </cfRule>
    <cfRule type="expression" dxfId="2302" priority="19898">
      <formula>$B2192="Liberado"</formula>
    </cfRule>
    <cfRule type="expression" dxfId="2" priority="19879">
      <formula>$B2192="Confirmado"</formula>
    </cfRule>
    <cfRule type="expression" dxfId="2" priority="19887">
      <formula>$B2192="Confirmado"</formula>
    </cfRule>
    <cfRule type="expression" dxfId="2298" priority="19886">
      <formula>$B2192="Cancelado"</formula>
    </cfRule>
    <cfRule type="expression" dxfId="2299" priority="19885">
      <formula>$B2192="Cargado"</formula>
    </cfRule>
    <cfRule type="expression" dxfId="2301" priority="19883">
      <formula>$B2192="Descargado"</formula>
    </cfRule>
    <cfRule type="expression" dxfId="2302" priority="19882">
      <formula>$B2192="Liberado"</formula>
    </cfRule>
    <cfRule type="expression" dxfId="2295" priority="19881">
      <formula>$B2192="Arribado"</formula>
    </cfRule>
    <cfRule type="expression" dxfId="2296" priority="19880">
      <formula>$B2192="Solicitado"</formula>
    </cfRule>
    <cfRule type="expression" dxfId="2300" priority="19884">
      <formula>$B2192="Frontera"</formula>
    </cfRule>
    <cfRule type="expression" dxfId="2298" priority="19878">
      <formula>$B2192="Cancelado"</formula>
    </cfRule>
    <cfRule type="expression" dxfId="2300" priority="19900">
      <formula>$B2192="Frontera"</formula>
    </cfRule>
    <cfRule type="expression" dxfId="2295" priority="19905">
      <formula>$B2192="Arribado"</formula>
    </cfRule>
    <cfRule type="expression" dxfId="2299" priority="19901">
      <formula>$B2192="Cargado"</formula>
    </cfRule>
    <cfRule type="expression" dxfId="2298" priority="19902">
      <formula>$B2192="Cancelado"</formula>
    </cfRule>
    <cfRule type="expression" dxfId="2" priority="19903">
      <formula>$B2192="Confirmado"</formula>
    </cfRule>
    <cfRule type="expression" dxfId="2301" priority="19899">
      <formula>$B2192="Descargado"</formula>
    </cfRule>
    <cfRule type="expression" dxfId="2295" priority="19897">
      <formula>$B2192="Arribado"</formula>
    </cfRule>
    <cfRule type="expression" dxfId="2296" priority="19896">
      <formula>$B2192="Solicitado"</formula>
    </cfRule>
    <cfRule type="expression" dxfId="2" priority="19895">
      <formula>$B2192="Confirmado"</formula>
    </cfRule>
    <cfRule type="expression" dxfId="2298" priority="19894">
      <formula>$B2192="Cancelado"</formula>
    </cfRule>
    <cfRule type="expression" dxfId="2299" priority="19893">
      <formula>$B2192="Cargado"</formula>
    </cfRule>
    <cfRule type="expression" dxfId="2300" priority="19892">
      <formula>$B2192="Frontera"</formula>
    </cfRule>
    <cfRule type="expression" dxfId="2301" priority="19891">
      <formula>$B2192="Descargado"</formula>
    </cfRule>
    <cfRule type="expression" dxfId="2302" priority="19890">
      <formula>$B2192="Liberado"</formula>
    </cfRule>
  </conditionalFormatting>
  <conditionalFormatting sqref="N2209">
    <cfRule type="expression" dxfId="2302" priority="19674">
      <formula>$B2209="Liberado"</formula>
    </cfRule>
    <cfRule type="expression" dxfId="2" priority="19703">
      <formula>$B2209="Confirmado"</formula>
    </cfRule>
    <cfRule type="expression" dxfId="2301" priority="19699">
      <formula>$B2209="Descargado"</formula>
    </cfRule>
    <cfRule type="expression" dxfId="2302" priority="19698">
      <formula>$B2209="Liberado"</formula>
    </cfRule>
    <cfRule type="expression" dxfId="2295" priority="19697">
      <formula>$B2209="Arribado"</formula>
    </cfRule>
    <cfRule type="expression" dxfId="2296" priority="19696">
      <formula>$B2209="Solicitado"</formula>
    </cfRule>
    <cfRule type="expression" dxfId="2" priority="19695">
      <formula>$B2209="Confirmado"</formula>
    </cfRule>
    <cfRule type="expression" dxfId="2298" priority="19694">
      <formula>$B2209="Cancelado"</formula>
    </cfRule>
    <cfRule type="expression" dxfId="2295" priority="19705">
      <formula>$B2209="Arribado"</formula>
    </cfRule>
    <cfRule type="expression" dxfId="2296" priority="19704">
      <formula>$B2209="Solicitado"</formula>
    </cfRule>
    <cfRule type="expression" dxfId="2301" priority="19675">
      <formula>$B2209="Descargado"</formula>
    </cfRule>
    <cfRule type="expression" dxfId="2298" priority="19702">
      <formula>$B2209="Cancelado"</formula>
    </cfRule>
    <cfRule type="expression" dxfId="2299" priority="19701">
      <formula>$B2209="Cargado"</formula>
    </cfRule>
    <cfRule type="expression" dxfId="2300" priority="19700">
      <formula>$B2209="Frontera"</formula>
    </cfRule>
    <cfRule type="expression" dxfId="2296" priority="19680">
      <formula>$B2209="Solicitado"</formula>
    </cfRule>
    <cfRule type="expression" dxfId="2301" priority="19691">
      <formula>$B2209="Descargado"</formula>
    </cfRule>
    <cfRule type="expression" dxfId="2" priority="19679">
      <formula>$B2209="Confirmado"</formula>
    </cfRule>
    <cfRule type="expression" dxfId="2298" priority="19678">
      <formula>$B2209="Cancelado"</formula>
    </cfRule>
    <cfRule type="expression" dxfId="2299" priority="19677">
      <formula>$B2209="Cargado"</formula>
    </cfRule>
    <cfRule type="expression" dxfId="2300" priority="19676">
      <formula>$B2209="Frontera"</formula>
    </cfRule>
    <cfRule type="expression" dxfId="2302" priority="19690">
      <formula>$B2209="Liberado"</formula>
    </cfRule>
    <cfRule type="expression" dxfId="2295" priority="19689">
      <formula>$B2209="Arribado"</formula>
    </cfRule>
    <cfRule type="expression" dxfId="2296" priority="19688">
      <formula>$B2209="Solicitado"</formula>
    </cfRule>
    <cfRule type="expression" dxfId="2299" priority="19693">
      <formula>$B2209="Cargado"</formula>
    </cfRule>
    <cfRule type="expression" dxfId="2" priority="19687">
      <formula>$B2209="Confirmado"</formula>
    </cfRule>
    <cfRule type="expression" dxfId="2298" priority="19686">
      <formula>$B2209="Cancelado"</formula>
    </cfRule>
    <cfRule type="expression" dxfId="2299" priority="19685">
      <formula>$B2209="Cargado"</formula>
    </cfRule>
    <cfRule type="expression" dxfId="2300" priority="19684">
      <formula>$B2209="Frontera"</formula>
    </cfRule>
    <cfRule type="expression" dxfId="2300" priority="19692">
      <formula>$B2209="Frontera"</formula>
    </cfRule>
    <cfRule type="expression" dxfId="2301" priority="19683">
      <formula>$B2209="Descargado"</formula>
    </cfRule>
    <cfRule type="expression" dxfId="2302" priority="19682">
      <formula>$B2209="Liberado"</formula>
    </cfRule>
    <cfRule type="expression" dxfId="2295" priority="19681">
      <formula>$B2209="Arribado"</formula>
    </cfRule>
  </conditionalFormatting>
  <conditionalFormatting sqref="N2210:N2211">
    <cfRule type="expression" dxfId="2301" priority="19275">
      <formula>$B2210="Descargado"</formula>
    </cfRule>
    <cfRule type="expression" dxfId="2300" priority="19276">
      <formula>$B2210="Frontera"</formula>
    </cfRule>
    <cfRule type="expression" dxfId="2299" priority="19277">
      <formula>$B2210="Cargado"</formula>
    </cfRule>
    <cfRule type="expression" dxfId="2298" priority="19278">
      <formula>$B2210="Cancelado"</formula>
    </cfRule>
    <cfRule type="expression" dxfId="2" priority="19279">
      <formula>$B2210="Confirmado"</formula>
    </cfRule>
    <cfRule type="expression" dxfId="2" priority="19263">
      <formula>$B2210="Confirmado"</formula>
    </cfRule>
    <cfRule type="expression" dxfId="2296" priority="19264">
      <formula>$B2210="Solicitado"</formula>
    </cfRule>
    <cfRule type="expression" dxfId="2295" priority="19265">
      <formula>$B2210="Arribado"</formula>
    </cfRule>
    <cfRule type="expression" dxfId="2296" priority="19280">
      <formula>$B2210="Solicitado"</formula>
    </cfRule>
    <cfRule type="expression" dxfId="2298" priority="19286">
      <formula>$B2210="Cancelado"</formula>
    </cfRule>
    <cfRule type="expression" dxfId="2295" priority="19281">
      <formula>$B2210="Arribado"</formula>
    </cfRule>
    <cfRule type="expression" dxfId="2302" priority="19266">
      <formula>$B2210="Liberado"</formula>
    </cfRule>
    <cfRule type="expression" dxfId="2301" priority="19267">
      <formula>$B2210="Descargado"</formula>
    </cfRule>
    <cfRule type="expression" dxfId="2300" priority="19268">
      <formula>$B2210="Frontera"</formula>
    </cfRule>
    <cfRule type="expression" dxfId="2302" priority="19282">
      <formula>$B2210="Liberado"</formula>
    </cfRule>
    <cfRule type="expression" dxfId="2302" priority="19258">
      <formula>$B2210="Liberado"</formula>
    </cfRule>
    <cfRule type="expression" dxfId="2301" priority="19259">
      <formula>$B2210="Descargado"</formula>
    </cfRule>
    <cfRule type="expression" dxfId="2300" priority="19260">
      <formula>$B2210="Frontera"</formula>
    </cfRule>
    <cfRule type="expression" dxfId="2301" priority="19283">
      <formula>$B2210="Descargado"</formula>
    </cfRule>
    <cfRule type="expression" dxfId="2299" priority="19261">
      <formula>$B2210="Cargado"</formula>
    </cfRule>
    <cfRule type="expression" dxfId="2296" priority="19288">
      <formula>$B2210="Solicitado"</formula>
    </cfRule>
    <cfRule type="expression" dxfId="2298" priority="19262">
      <formula>$B2210="Cancelado"</formula>
    </cfRule>
    <cfRule type="expression" dxfId="2299" priority="19269">
      <formula>$B2210="Cargado"</formula>
    </cfRule>
    <cfRule type="expression" dxfId="2298" priority="19270">
      <formula>$B2210="Cancelado"</formula>
    </cfRule>
    <cfRule type="expression" dxfId="2" priority="19271">
      <formula>$B2210="Confirmado"</formula>
    </cfRule>
    <cfRule type="expression" dxfId="2296" priority="19272">
      <formula>$B2210="Solicitado"</formula>
    </cfRule>
    <cfRule type="expression" dxfId="2295" priority="19273">
      <formula>$B2210="Arribado"</formula>
    </cfRule>
    <cfRule type="expression" dxfId="2300" priority="19284">
      <formula>$B2210="Frontera"</formula>
    </cfRule>
    <cfRule type="expression" dxfId="2299" priority="19285">
      <formula>$B2210="Cargado"</formula>
    </cfRule>
    <cfRule type="expression" dxfId="2295" priority="19289">
      <formula>$B2210="Arribado"</formula>
    </cfRule>
    <cfRule type="expression" dxfId="2" priority="19287">
      <formula>$B2210="Confirmado"</formula>
    </cfRule>
    <cfRule type="expression" dxfId="2302" priority="19274">
      <formula>$B2210="Liberado"</formula>
    </cfRule>
  </conditionalFormatting>
  <conditionalFormatting sqref="N2212:N2214">
    <cfRule type="expression" dxfId="2300" priority="19492">
      <formula>$B2212="Frontera"</formula>
    </cfRule>
    <cfRule type="expression" dxfId="2300" priority="19468">
      <formula>$B2212="Frontera"</formula>
    </cfRule>
    <cfRule type="expression" dxfId="2301" priority="19467">
      <formula>$B2212="Descargado"</formula>
    </cfRule>
    <cfRule type="expression" dxfId="2" priority="19487">
      <formula>$B2212="Confirmado"</formula>
    </cfRule>
    <cfRule type="expression" dxfId="2" priority="19495">
      <formula>$B2212="Confirmado"</formula>
    </cfRule>
    <cfRule type="expression" dxfId="2299" priority="19493">
      <formula>$B2212="Cargado"</formula>
    </cfRule>
    <cfRule type="expression" dxfId="2301" priority="19475">
      <formula>$B2212="Descargado"</formula>
    </cfRule>
    <cfRule type="expression" dxfId="2300" priority="19476">
      <formula>$B2212="Frontera"</formula>
    </cfRule>
    <cfRule type="expression" dxfId="2295" priority="19481">
      <formula>$B2212="Arribado"</formula>
    </cfRule>
    <cfRule type="expression" dxfId="2302" priority="19482">
      <formula>$B2212="Liberado"</formula>
    </cfRule>
    <cfRule type="expression" dxfId="2296" priority="19496">
      <formula>$B2212="Solicitado"</formula>
    </cfRule>
    <cfRule type="expression" dxfId="2295" priority="19497">
      <formula>$B2212="Arribado"</formula>
    </cfRule>
    <cfRule type="expression" dxfId="2298" priority="19486">
      <formula>$B2212="Cancelado"</formula>
    </cfRule>
    <cfRule type="expression" dxfId="2299" priority="19485">
      <formula>$B2212="Cargado"</formula>
    </cfRule>
    <cfRule type="expression" dxfId="2300" priority="19484">
      <formula>$B2212="Frontera"</formula>
    </cfRule>
    <cfRule type="expression" dxfId="2301" priority="19483">
      <formula>$B2212="Descargado"</formula>
    </cfRule>
    <cfRule type="expression" dxfId="2295" priority="19489">
      <formula>$B2212="Arribado"</formula>
    </cfRule>
    <cfRule type="expression" dxfId="2302" priority="19466">
      <formula>$B2212="Liberado"</formula>
    </cfRule>
    <cfRule type="expression" dxfId="2298" priority="19494">
      <formula>$B2212="Cancelado"</formula>
    </cfRule>
    <cfRule type="expression" dxfId="2302" priority="19474">
      <formula>$B2212="Liberado"</formula>
    </cfRule>
    <cfRule type="expression" dxfId="2296" priority="19480">
      <formula>$B2212="Solicitado"</formula>
    </cfRule>
    <cfRule type="expression" dxfId="2296" priority="19488">
      <formula>$B2212="Solicitado"</formula>
    </cfRule>
    <cfRule type="expression" dxfId="2" priority="19479">
      <formula>$B2212="Confirmado"</formula>
    </cfRule>
    <cfRule type="expression" dxfId="2298" priority="19478">
      <formula>$B2212="Cancelado"</formula>
    </cfRule>
    <cfRule type="expression" dxfId="2299" priority="19477">
      <formula>$B2212="Cargado"</formula>
    </cfRule>
    <cfRule type="expression" dxfId="2302" priority="19490">
      <formula>$B2212="Liberado"</formula>
    </cfRule>
    <cfRule type="expression" dxfId="2301" priority="19491">
      <formula>$B2212="Descargado"</formula>
    </cfRule>
    <cfRule type="expression" dxfId="2295" priority="19473">
      <formula>$B2212="Arribado"</formula>
    </cfRule>
    <cfRule type="expression" dxfId="2296" priority="19472">
      <formula>$B2212="Solicitado"</formula>
    </cfRule>
    <cfRule type="expression" dxfId="2" priority="19471">
      <formula>$B2212="Confirmado"</formula>
    </cfRule>
    <cfRule type="expression" dxfId="2298" priority="19470">
      <formula>$B2212="Cancelado"</formula>
    </cfRule>
    <cfRule type="expression" dxfId="2299" priority="19469">
      <formula>$B2212="Cargado"</formula>
    </cfRule>
  </conditionalFormatting>
  <conditionalFormatting sqref="N2215">
    <cfRule type="expression" dxfId="2302" priority="19010">
      <formula>$B2215="Liberado"</formula>
    </cfRule>
    <cfRule type="expression" dxfId="2295" priority="19025">
      <formula>$B2215="Arribado"</formula>
    </cfRule>
    <cfRule type="expression" dxfId="2296" priority="19048">
      <formula>$B2215="Solicitado"</formula>
    </cfRule>
    <cfRule type="expression" dxfId="2295" priority="19049">
      <formula>$B2215="Arribado"</formula>
    </cfRule>
    <cfRule type="expression" dxfId="2301" priority="19019">
      <formula>$B2215="Descargado"</formula>
    </cfRule>
    <cfRule type="expression" dxfId="2302" priority="19018">
      <formula>$B2215="Liberado"</formula>
    </cfRule>
    <cfRule type="expression" dxfId="2295" priority="19017">
      <formula>$B2215="Arribado"</formula>
    </cfRule>
    <cfRule type="expression" dxfId="2296" priority="19016">
      <formula>$B2215="Solicitado"</formula>
    </cfRule>
    <cfRule type="expression" dxfId="2" priority="19015">
      <formula>$B2215="Confirmado"</formula>
    </cfRule>
    <cfRule type="expression" dxfId="2298" priority="19014">
      <formula>$B2215="Cancelado"</formula>
    </cfRule>
    <cfRule type="expression" dxfId="2299" priority="19013">
      <formula>$B2215="Cargado"</formula>
    </cfRule>
    <cfRule type="expression" dxfId="2300" priority="19012">
      <formula>$B2215="Frontera"</formula>
    </cfRule>
    <cfRule type="expression" dxfId="2301" priority="19011">
      <formula>$B2215="Descargado"</formula>
    </cfRule>
    <cfRule type="expression" dxfId="2302" priority="19026">
      <formula>$B2215="Liberado"</formula>
    </cfRule>
    <cfRule type="expression" dxfId="2301" priority="19027">
      <formula>$B2215="Descargado"</formula>
    </cfRule>
    <cfRule type="expression" dxfId="2300" priority="19028">
      <formula>$B2215="Frontera"</formula>
    </cfRule>
    <cfRule type="expression" dxfId="2295" priority="19009">
      <formula>$B2215="Arribado"</formula>
    </cfRule>
    <cfRule type="expression" dxfId="2296" priority="19008">
      <formula>$B2215="Solicitado"</formula>
    </cfRule>
    <cfRule type="expression" dxfId="2" priority="19007">
      <formula>$B2215="Confirmado"</formula>
    </cfRule>
    <cfRule type="expression" dxfId="2298" priority="19006">
      <formula>$B2215="Cancelado"</formula>
    </cfRule>
    <cfRule type="expression" dxfId="2299" priority="19005">
      <formula>$B2215="Cargado"</formula>
    </cfRule>
    <cfRule type="expression" dxfId="2299" priority="19037">
      <formula>$B2215="Cargado"</formula>
    </cfRule>
    <cfRule type="expression" dxfId="2298" priority="19038">
      <formula>$B2215="Cancelado"</formula>
    </cfRule>
    <cfRule type="expression" dxfId="2302" priority="18994">
      <formula>$B2215="Liberado"</formula>
    </cfRule>
    <cfRule type="expression" dxfId="2296" priority="18992">
      <formula>$B2215="Solicitado"</formula>
    </cfRule>
    <cfRule type="expression" dxfId="2" priority="18991">
      <formula>$B2215="Confirmado"</formula>
    </cfRule>
    <cfRule type="expression" dxfId="2298" priority="18990">
      <formula>$B2215="Cancelado"</formula>
    </cfRule>
    <cfRule type="expression" dxfId="2299" priority="18989">
      <formula>$B2215="Cargado"</formula>
    </cfRule>
    <cfRule type="expression" dxfId="2300" priority="18988">
      <formula>$B2215="Frontera"</formula>
    </cfRule>
    <cfRule type="expression" dxfId="2301" priority="18987">
      <formula>$B2215="Descargado"</formula>
    </cfRule>
    <cfRule type="expression" dxfId="2302" priority="18986">
      <formula>$B2215="Liberado"</formula>
    </cfRule>
    <cfRule type="expression" dxfId="2301" priority="18995">
      <formula>$B2215="Descargado"</formula>
    </cfRule>
    <cfRule type="expression" dxfId="2300" priority="19036">
      <formula>$B2215="Frontera"</formula>
    </cfRule>
    <cfRule type="expression" dxfId="2300" priority="18996">
      <formula>$B2215="Frontera"</formula>
    </cfRule>
    <cfRule type="expression" dxfId="2299" priority="18997">
      <formula>$B2215="Cargado"</formula>
    </cfRule>
    <cfRule type="expression" dxfId="2298" priority="18998">
      <formula>$B2215="Cancelado"</formula>
    </cfRule>
    <cfRule type="expression" dxfId="2" priority="18999">
      <formula>$B2215="Confirmado"</formula>
    </cfRule>
    <cfRule type="expression" dxfId="2295" priority="18993">
      <formula>$B2215="Arribado"</formula>
    </cfRule>
    <cfRule type="expression" dxfId="2296" priority="19000">
      <formula>$B2215="Solicitado"</formula>
    </cfRule>
    <cfRule type="expression" dxfId="2295" priority="19001">
      <formula>$B2215="Arribado"</formula>
    </cfRule>
    <cfRule type="expression" dxfId="2" priority="19031">
      <formula>$B2215="Confirmado"</formula>
    </cfRule>
    <cfRule type="expression" dxfId="2302" priority="19002">
      <formula>$B2215="Liberado"</formula>
    </cfRule>
    <cfRule type="expression" dxfId="2301" priority="19003">
      <formula>$B2215="Descargado"</formula>
    </cfRule>
    <cfRule type="expression" dxfId="2" priority="19047">
      <formula>$B2215="Confirmado"</formula>
    </cfRule>
    <cfRule type="expression" dxfId="2298" priority="19046">
      <formula>$B2215="Cancelado"</formula>
    </cfRule>
    <cfRule type="expression" dxfId="2299" priority="19045">
      <formula>$B2215="Cargado"</formula>
    </cfRule>
    <cfRule type="expression" dxfId="2300" priority="19044">
      <formula>$B2215="Frontera"</formula>
    </cfRule>
    <cfRule type="expression" dxfId="2300" priority="19020">
      <formula>$B2215="Frontera"</formula>
    </cfRule>
    <cfRule type="expression" dxfId="2299" priority="19021">
      <formula>$B2215="Cargado"</formula>
    </cfRule>
    <cfRule type="expression" dxfId="2298" priority="19022">
      <formula>$B2215="Cancelado"</formula>
    </cfRule>
    <cfRule type="expression" dxfId="2" priority="19023">
      <formula>$B2215="Confirmado"</formula>
    </cfRule>
    <cfRule type="expression" dxfId="2296" priority="19024">
      <formula>$B2215="Solicitado"</formula>
    </cfRule>
    <cfRule type="expression" dxfId="2300" priority="19004">
      <formula>$B2215="Frontera"</formula>
    </cfRule>
    <cfRule type="expression" dxfId="2299" priority="19029">
      <formula>$B2215="Cargado"</formula>
    </cfRule>
    <cfRule type="expression" dxfId="2298" priority="19030">
      <formula>$B2215="Cancelado"</formula>
    </cfRule>
    <cfRule type="expression" dxfId="2296" priority="19032">
      <formula>$B2215="Solicitado"</formula>
    </cfRule>
    <cfRule type="expression" dxfId="2295" priority="19033">
      <formula>$B2215="Arribado"</formula>
    </cfRule>
    <cfRule type="expression" dxfId="2302" priority="19034">
      <formula>$B2215="Liberado"</formula>
    </cfRule>
    <cfRule type="expression" dxfId="2301" priority="19035">
      <formula>$B2215="Descargado"</formula>
    </cfRule>
    <cfRule type="expression" dxfId="2301" priority="19043">
      <formula>$B2215="Descargado"</formula>
    </cfRule>
    <cfRule type="expression" dxfId="2302" priority="19042">
      <formula>$B2215="Liberado"</formula>
    </cfRule>
    <cfRule type="expression" dxfId="2295" priority="19041">
      <formula>$B2215="Arribado"</formula>
    </cfRule>
    <cfRule type="expression" dxfId="2296" priority="19040">
      <formula>$B2215="Solicitado"</formula>
    </cfRule>
    <cfRule type="expression" dxfId="2" priority="19039">
      <formula>$B2215="Confirmado"</formula>
    </cfRule>
  </conditionalFormatting>
  <conditionalFormatting sqref="N2216:N2219 N2228:N2229 N2224:N2226">
    <cfRule type="expression" dxfId="2300" priority="18612">
      <formula>$B2216="Frontera"</formula>
    </cfRule>
    <cfRule type="expression" dxfId="2301" priority="18611">
      <formula>$B2216="Descargado"</formula>
    </cfRule>
    <cfRule type="expression" dxfId="2302" priority="18610">
      <formula>$B2216="Liberado"</formula>
    </cfRule>
    <cfRule type="expression" dxfId="2295" priority="18609">
      <formula>$B2216="Arribado"</formula>
    </cfRule>
    <cfRule type="expression" dxfId="2301" priority="18619">
      <formula>$B2216="Descargado"</formula>
    </cfRule>
    <cfRule type="expression" dxfId="2" priority="18623">
      <formula>$B2216="Confirmado"</formula>
    </cfRule>
    <cfRule type="expression" dxfId="2295" priority="18633">
      <formula>$B2216="Arribado"</formula>
    </cfRule>
    <cfRule type="expression" dxfId="2298" priority="18614">
      <formula>$B2216="Cancelado"</formula>
    </cfRule>
    <cfRule type="expression" dxfId="2299" priority="18613">
      <formula>$B2216="Cargado"</formula>
    </cfRule>
    <cfRule type="expression" dxfId="2302" priority="18602">
      <formula>$B2216="Liberado"</formula>
    </cfRule>
    <cfRule type="expression" dxfId="2301" priority="18603">
      <formula>$B2216="Descargado"</formula>
    </cfRule>
    <cfRule type="expression" dxfId="2295" priority="18625">
      <formula>$B2216="Arribado"</formula>
    </cfRule>
    <cfRule type="expression" dxfId="2302" priority="18618">
      <formula>$B2216="Liberado"</formula>
    </cfRule>
    <cfRule type="expression" dxfId="2300" priority="18604">
      <formula>$B2216="Frontera"</formula>
    </cfRule>
    <cfRule type="expression" dxfId="2299" priority="18605">
      <formula>$B2216="Cargado"</formula>
    </cfRule>
    <cfRule type="expression" dxfId="2298" priority="18606">
      <formula>$B2216="Cancelado"</formula>
    </cfRule>
    <cfRule type="expression" dxfId="2295" priority="18617">
      <formula>$B2216="Arribado"</formula>
    </cfRule>
    <cfRule type="expression" dxfId="2302" priority="18626">
      <formula>$B2216="Liberado"</formula>
    </cfRule>
    <cfRule type="expression" dxfId="2" priority="18607">
      <formula>$B2216="Confirmado"</formula>
    </cfRule>
    <cfRule type="expression" dxfId="2" priority="18615">
      <formula>$B2216="Confirmado"</formula>
    </cfRule>
    <cfRule type="expression" dxfId="2296" priority="18616">
      <formula>$B2216="Solicitado"</formula>
    </cfRule>
    <cfRule type="expression" dxfId="2296" priority="18632">
      <formula>$B2216="Solicitado"</formula>
    </cfRule>
    <cfRule type="expression" dxfId="2" priority="18631">
      <formula>$B2216="Confirmado"</formula>
    </cfRule>
    <cfRule type="expression" dxfId="2298" priority="18630">
      <formula>$B2216="Cancelado"</formula>
    </cfRule>
    <cfRule type="expression" dxfId="2296" priority="18608">
      <formula>$B2216="Solicitado"</formula>
    </cfRule>
    <cfRule type="expression" dxfId="2301" priority="18627">
      <formula>$B2216="Descargado"</formula>
    </cfRule>
    <cfRule type="expression" dxfId="2300" priority="18628">
      <formula>$B2216="Frontera"</formula>
    </cfRule>
    <cfRule type="expression" dxfId="2299" priority="18629">
      <formula>$B2216="Cargado"</formula>
    </cfRule>
    <cfRule type="expression" dxfId="2296" priority="18624">
      <formula>$B2216="Solicitado"</formula>
    </cfRule>
    <cfRule type="expression" dxfId="2298" priority="18622">
      <formula>$B2216="Cancelado"</formula>
    </cfRule>
    <cfRule type="expression" dxfId="2300" priority="18620">
      <formula>$B2216="Frontera"</formula>
    </cfRule>
    <cfRule type="expression" dxfId="2299" priority="18621">
      <formula>$B2216="Cargado"</formula>
    </cfRule>
  </conditionalFormatting>
  <conditionalFormatting sqref="N2220">
    <cfRule type="expression" dxfId="2300" priority="17588">
      <formula>$B2220="Frontera"</formula>
    </cfRule>
    <cfRule type="expression" dxfId="2301" priority="17587">
      <formula>$B2220="Descargado"</formula>
    </cfRule>
    <cfRule type="expression" dxfId="2302" priority="17586">
      <formula>$B2220="Liberado"</formula>
    </cfRule>
    <cfRule type="expression" dxfId="2295" priority="17577">
      <formula>$B2220="Arribado"</formula>
    </cfRule>
    <cfRule type="expression" dxfId="2302" priority="17578">
      <formula>$B2220="Liberado"</formula>
    </cfRule>
    <cfRule type="expression" dxfId="2296" priority="17592">
      <formula>$B2220="Solicitado"</formula>
    </cfRule>
    <cfRule type="expression" dxfId="2" priority="17591">
      <formula>$B2220="Confirmado"</formula>
    </cfRule>
    <cfRule type="expression" dxfId="2299" priority="17589">
      <formula>$B2220="Cargado"</formula>
    </cfRule>
    <cfRule type="expression" dxfId="2301" priority="17579">
      <formula>$B2220="Descargado"</formula>
    </cfRule>
    <cfRule type="expression" dxfId="2300" priority="17580">
      <formula>$B2220="Frontera"</formula>
    </cfRule>
    <cfRule type="expression" dxfId="2295" priority="17585">
      <formula>$B2220="Arribado"</formula>
    </cfRule>
    <cfRule type="expression" dxfId="2296" priority="17584">
      <formula>$B2220="Solicitado"</formula>
    </cfRule>
    <cfRule type="expression" dxfId="2" priority="17583">
      <formula>$B2220="Confirmado"</formula>
    </cfRule>
    <cfRule type="expression" dxfId="2298" priority="17582">
      <formula>$B2220="Cancelado"</formula>
    </cfRule>
    <cfRule type="expression" dxfId="2299" priority="17581">
      <formula>$B2220="Cargado"</formula>
    </cfRule>
    <cfRule type="expression" dxfId="2295" priority="17593">
      <formula>$B2220="Arribado"</formula>
    </cfRule>
    <cfRule type="expression" dxfId="2298" priority="17590">
      <formula>$B2220="Cancelado"</formula>
    </cfRule>
    <cfRule type="expression" dxfId="2299" priority="17573">
      <formula>$B2220="Cargado"</formula>
    </cfRule>
    <cfRule type="expression" dxfId="2300" priority="17572">
      <formula>$B2220="Frontera"</formula>
    </cfRule>
    <cfRule type="expression" dxfId="2301" priority="17571">
      <formula>$B2220="Descargado"</formula>
    </cfRule>
    <cfRule type="expression" dxfId="2302" priority="17570">
      <formula>$B2220="Liberado"</formula>
    </cfRule>
    <cfRule type="expression" dxfId="2295" priority="17569">
      <formula>$B2220="Arribado"</formula>
    </cfRule>
    <cfRule type="expression" dxfId="2296" priority="17568">
      <formula>$B2220="Solicitado"</formula>
    </cfRule>
    <cfRule type="expression" dxfId="2" priority="17567">
      <formula>$B2220="Confirmado"</formula>
    </cfRule>
    <cfRule type="expression" dxfId="2298" priority="17566">
      <formula>$B2220="Cancelado"</formula>
    </cfRule>
    <cfRule type="expression" dxfId="2299" priority="17565">
      <formula>$B2220="Cargado"</formula>
    </cfRule>
    <cfRule type="expression" dxfId="2301" priority="17563">
      <formula>$B2220="Descargado"</formula>
    </cfRule>
    <cfRule type="expression" dxfId="2302" priority="17562">
      <formula>$B2220="Liberado"</formula>
    </cfRule>
    <cfRule type="expression" dxfId="2300" priority="17564">
      <formula>$B2220="Frontera"</formula>
    </cfRule>
    <cfRule type="expression" dxfId="2298" priority="17574">
      <formula>$B2220="Cancelado"</formula>
    </cfRule>
    <cfRule type="expression" dxfId="2" priority="17575">
      <formula>$B2220="Confirmado"</formula>
    </cfRule>
    <cfRule type="expression" dxfId="2296" priority="17576">
      <formula>$B2220="Solicitado"</formula>
    </cfRule>
  </conditionalFormatting>
  <conditionalFormatting sqref="N2221:N2222">
    <cfRule type="expression" dxfId="2296" priority="17376">
      <formula>$B2221="Solicitado"</formula>
    </cfRule>
    <cfRule type="expression" dxfId="2296" priority="17384">
      <formula>$B2221="Solicitado"</formula>
    </cfRule>
    <cfRule type="expression" dxfId="2295" priority="17385">
      <formula>$B2221="Arribado"</formula>
    </cfRule>
    <cfRule type="expression" dxfId="2299" priority="17357">
      <formula>$B2221="Cargado"</formula>
    </cfRule>
    <cfRule type="expression" dxfId="2295" priority="17377">
      <formula>$B2221="Arribado"</formula>
    </cfRule>
    <cfRule type="expression" dxfId="2302" priority="17378">
      <formula>$B2221="Liberado"</formula>
    </cfRule>
    <cfRule type="expression" dxfId="2301" priority="17379">
      <formula>$B2221="Descargado"</formula>
    </cfRule>
    <cfRule type="expression" dxfId="2301" priority="17355">
      <formula>$B2221="Descargado"</formula>
    </cfRule>
    <cfRule type="expression" dxfId="2296" priority="17360">
      <formula>$B2221="Solicitado"</formula>
    </cfRule>
    <cfRule type="expression" dxfId="2300" priority="17364">
      <formula>$B2221="Frontera"</formula>
    </cfRule>
    <cfRule type="expression" dxfId="2300" priority="17380">
      <formula>$B2221="Frontera"</formula>
    </cfRule>
    <cfRule type="expression" dxfId="2299" priority="17381">
      <formula>$B2221="Cargado"</formula>
    </cfRule>
    <cfRule type="expression" dxfId="2298" priority="17382">
      <formula>$B2221="Cancelado"</formula>
    </cfRule>
    <cfRule type="expression" dxfId="2" priority="17383">
      <formula>$B2221="Confirmado"</formula>
    </cfRule>
    <cfRule type="expression" dxfId="2" priority="17359">
      <formula>$B2221="Confirmado"</formula>
    </cfRule>
    <cfRule type="expression" dxfId="2299" priority="17365">
      <formula>$B2221="Cargado"</formula>
    </cfRule>
    <cfRule type="expression" dxfId="2298" priority="17358">
      <formula>$B2221="Cancelado"</formula>
    </cfRule>
    <cfRule type="expression" dxfId="2" priority="17375">
      <formula>$B2221="Confirmado"</formula>
    </cfRule>
    <cfRule type="expression" dxfId="2298" priority="17374">
      <formula>$B2221="Cancelado"</formula>
    </cfRule>
    <cfRule type="expression" dxfId="2302" priority="17354">
      <formula>$B2221="Liberado"</formula>
    </cfRule>
    <cfRule type="expression" dxfId="2300" priority="17356">
      <formula>$B2221="Frontera"</formula>
    </cfRule>
    <cfRule type="expression" dxfId="2299" priority="17373">
      <formula>$B2221="Cargado"</formula>
    </cfRule>
    <cfRule type="expression" dxfId="2300" priority="17372">
      <formula>$B2221="Frontera"</formula>
    </cfRule>
    <cfRule type="expression" dxfId="2301" priority="17371">
      <formula>$B2221="Descargado"</formula>
    </cfRule>
    <cfRule type="expression" dxfId="2302" priority="17370">
      <formula>$B2221="Liberado"</formula>
    </cfRule>
    <cfRule type="expression" dxfId="2295" priority="17369">
      <formula>$B2221="Arribado"</formula>
    </cfRule>
    <cfRule type="expression" dxfId="2301" priority="17363">
      <formula>$B2221="Descargado"</formula>
    </cfRule>
    <cfRule type="expression" dxfId="2295" priority="17361">
      <formula>$B2221="Arribado"</formula>
    </cfRule>
    <cfRule type="expression" dxfId="2302" priority="17362">
      <formula>$B2221="Liberado"</formula>
    </cfRule>
    <cfRule type="expression" dxfId="2296" priority="17368">
      <formula>$B2221="Solicitado"</formula>
    </cfRule>
    <cfRule type="expression" dxfId="2" priority="17367">
      <formula>$B2221="Confirmado"</formula>
    </cfRule>
    <cfRule type="expression" dxfId="2298" priority="17366">
      <formula>$B2221="Cancelado"</formula>
    </cfRule>
  </conditionalFormatting>
  <conditionalFormatting sqref="N2223">
    <cfRule type="expression" dxfId="2300" priority="17148">
      <formula>$B2223="Frontera"</formula>
    </cfRule>
    <cfRule type="expression" dxfId="2302" priority="17170">
      <formula>$B2223="Liberado"</formula>
    </cfRule>
    <cfRule type="expression" dxfId="2301" priority="17171">
      <formula>$B2223="Descargado"</formula>
    </cfRule>
    <cfRule type="expression" dxfId="2300" priority="17172">
      <formula>$B2223="Frontera"</formula>
    </cfRule>
    <cfRule type="expression" dxfId="2301" priority="17147">
      <formula>$B2223="Descargado"</formula>
    </cfRule>
    <cfRule type="expression" dxfId="2300" priority="17156">
      <formula>$B2223="Frontera"</formula>
    </cfRule>
    <cfRule type="expression" dxfId="2" priority="17159">
      <formula>$B2223="Confirmado"</formula>
    </cfRule>
    <cfRule type="expression" dxfId="2301" priority="17163">
      <formula>$B2223="Descargado"</formula>
    </cfRule>
    <cfRule type="expression" dxfId="2296" priority="17152">
      <formula>$B2223="Solicitado"</formula>
    </cfRule>
    <cfRule type="expression" dxfId="2299" priority="17157">
      <formula>$B2223="Cargado"</formula>
    </cfRule>
    <cfRule type="expression" dxfId="2" priority="17167">
      <formula>$B2223="Confirmado"</formula>
    </cfRule>
    <cfRule type="expression" dxfId="2296" priority="17168">
      <formula>$B2223="Solicitado"</formula>
    </cfRule>
    <cfRule type="expression" dxfId="2299" priority="17173">
      <formula>$B2223="Cargado"</formula>
    </cfRule>
    <cfRule type="expression" dxfId="2302" priority="17146">
      <formula>$B2223="Liberado"</formula>
    </cfRule>
    <cfRule type="expression" dxfId="2295" priority="17153">
      <formula>$B2223="Arribado"</formula>
    </cfRule>
    <cfRule type="expression" dxfId="2" priority="17151">
      <formula>$B2223="Confirmado"</formula>
    </cfRule>
    <cfRule type="expression" dxfId="2295" priority="17161">
      <formula>$B2223="Arribado"</formula>
    </cfRule>
    <cfRule type="expression" dxfId="2302" priority="17162">
      <formula>$B2223="Liberado"</formula>
    </cfRule>
    <cfRule type="expression" dxfId="2298" priority="17150">
      <formula>$B2223="Cancelado"</formula>
    </cfRule>
    <cfRule type="expression" dxfId="2295" priority="17177">
      <formula>$B2223="Arribado"</formula>
    </cfRule>
    <cfRule type="expression" dxfId="2296" priority="17176">
      <formula>$B2223="Solicitado"</formula>
    </cfRule>
    <cfRule type="expression" dxfId="2" priority="17175">
      <formula>$B2223="Confirmado"</formula>
    </cfRule>
    <cfRule type="expression" dxfId="2295" priority="17169">
      <formula>$B2223="Arribado"</formula>
    </cfRule>
    <cfRule type="expression" dxfId="2296" priority="17160">
      <formula>$B2223="Solicitado"</formula>
    </cfRule>
    <cfRule type="expression" dxfId="2298" priority="17158">
      <formula>$B2223="Cancelado"</formula>
    </cfRule>
    <cfRule type="expression" dxfId="2300" priority="17164">
      <formula>$B2223="Frontera"</formula>
    </cfRule>
    <cfRule type="expression" dxfId="2299" priority="17149">
      <formula>$B2223="Cargado"</formula>
    </cfRule>
    <cfRule type="expression" dxfId="2302" priority="17154">
      <formula>$B2223="Liberado"</formula>
    </cfRule>
    <cfRule type="expression" dxfId="2298" priority="17174">
      <formula>$B2223="Cancelado"</formula>
    </cfRule>
    <cfRule type="expression" dxfId="2301" priority="17155">
      <formula>$B2223="Descargado"</formula>
    </cfRule>
    <cfRule type="expression" dxfId="2299" priority="17165">
      <formula>$B2223="Cargado"</formula>
    </cfRule>
    <cfRule type="expression" dxfId="2298" priority="17166">
      <formula>$B2223="Cancelado"</formula>
    </cfRule>
  </conditionalFormatting>
  <conditionalFormatting sqref="N2227">
    <cfRule type="expression" dxfId="2302" priority="18202">
      <formula>$B2227="Liberado"</formula>
    </cfRule>
    <cfRule type="expression" dxfId="2301" priority="18203">
      <formula>$B2227="Descargado"</formula>
    </cfRule>
    <cfRule type="expression" dxfId="2300" priority="18204">
      <formula>$B2227="Frontera"</formula>
    </cfRule>
    <cfRule type="expression" dxfId="2299" priority="18205">
      <formula>$B2227="Cargado"</formula>
    </cfRule>
    <cfRule type="expression" dxfId="2298" priority="18206">
      <formula>$B2227="Cancelado"</formula>
    </cfRule>
    <cfRule type="expression" dxfId="2" priority="18207">
      <formula>$B2227="Confirmado"</formula>
    </cfRule>
    <cfRule type="expression" dxfId="2296" priority="18208">
      <formula>$B2227="Solicitado"</formula>
    </cfRule>
    <cfRule type="expression" dxfId="2295" priority="18209">
      <formula>$B2227="Arribado"</formula>
    </cfRule>
    <cfRule type="expression" dxfId="2302" priority="18210">
      <formula>$B2227="Liberado"</formula>
    </cfRule>
    <cfRule type="expression" dxfId="2301" priority="18211">
      <formula>$B2227="Descargado"</formula>
    </cfRule>
    <cfRule type="expression" dxfId="2300" priority="18212">
      <formula>$B2227="Frontera"</formula>
    </cfRule>
    <cfRule type="expression" dxfId="2299" priority="18213">
      <formula>$B2227="Cargado"</formula>
    </cfRule>
    <cfRule type="expression" dxfId="2298" priority="18214">
      <formula>$B2227="Cancelado"</formula>
    </cfRule>
    <cfRule type="expression" dxfId="2" priority="18215">
      <formula>$B2227="Confirmado"</formula>
    </cfRule>
    <cfRule type="expression" dxfId="2296" priority="18216">
      <formula>$B2227="Solicitado"</formula>
    </cfRule>
    <cfRule type="expression" dxfId="2295" priority="18217">
      <formula>$B2227="Arribado"</formula>
    </cfRule>
    <cfRule type="expression" dxfId="2" priority="18199">
      <formula>$B2227="Confirmado"</formula>
    </cfRule>
    <cfRule type="expression" dxfId="2302" priority="18186">
      <formula>$B2227="Liberado"</formula>
    </cfRule>
    <cfRule type="expression" dxfId="2301" priority="18187">
      <formula>$B2227="Descargado"</formula>
    </cfRule>
    <cfRule type="expression" dxfId="2300" priority="18188">
      <formula>$B2227="Frontera"</formula>
    </cfRule>
    <cfRule type="expression" dxfId="2299" priority="18189">
      <formula>$B2227="Cargado"</formula>
    </cfRule>
    <cfRule type="expression" dxfId="2298" priority="18190">
      <formula>$B2227="Cancelado"</formula>
    </cfRule>
    <cfRule type="expression" dxfId="2" priority="18191">
      <formula>$B2227="Confirmado"</formula>
    </cfRule>
    <cfRule type="expression" dxfId="2296" priority="18192">
      <formula>$B2227="Solicitado"</formula>
    </cfRule>
    <cfRule type="expression" dxfId="2295" priority="18193">
      <formula>$B2227="Arribado"</formula>
    </cfRule>
    <cfRule type="expression" dxfId="2302" priority="18194">
      <formula>$B2227="Liberado"</formula>
    </cfRule>
    <cfRule type="expression" dxfId="2301" priority="18195">
      <formula>$B2227="Descargado"</formula>
    </cfRule>
    <cfRule type="expression" dxfId="2300" priority="18196">
      <formula>$B2227="Frontera"</formula>
    </cfRule>
    <cfRule type="expression" dxfId="2299" priority="18197">
      <formula>$B2227="Cargado"</formula>
    </cfRule>
    <cfRule type="expression" dxfId="2298" priority="18198">
      <formula>$B2227="Cancelado"</formula>
    </cfRule>
    <cfRule type="expression" dxfId="2296" priority="18200">
      <formula>$B2227="Solicitado"</formula>
    </cfRule>
    <cfRule type="expression" dxfId="2295" priority="18201">
      <formula>$B2227="Arribado"</formula>
    </cfRule>
  </conditionalFormatting>
  <conditionalFormatting sqref="N2230">
    <cfRule type="expression" dxfId="2296" priority="16960">
      <formula>$B2230="Solicitado"</formula>
    </cfRule>
    <cfRule type="expression" dxfId="2295" priority="16961">
      <formula>$B2230="Arribado"</formula>
    </cfRule>
    <cfRule type="expression" dxfId="2302" priority="16962">
      <formula>$B2230="Liberado"</formula>
    </cfRule>
    <cfRule type="expression" dxfId="2301" priority="16963">
      <formula>$B2230="Descargado"</formula>
    </cfRule>
    <cfRule type="expression" dxfId="2300" priority="16940">
      <formula>$B2230="Frontera"</formula>
    </cfRule>
    <cfRule type="expression" dxfId="2298" priority="16942">
      <formula>$B2230="Cancelado"</formula>
    </cfRule>
    <cfRule type="expression" dxfId="2299" priority="16949">
      <formula>$B2230="Cargado"</formula>
    </cfRule>
    <cfRule type="expression" dxfId="2298" priority="16950">
      <formula>$B2230="Cancelado"</formula>
    </cfRule>
    <cfRule type="expression" dxfId="2" priority="16951">
      <formula>$B2230="Confirmado"</formula>
    </cfRule>
    <cfRule type="expression" dxfId="2300" priority="16948">
      <formula>$B2230="Frontera"</formula>
    </cfRule>
    <cfRule type="expression" dxfId="2301" priority="16939">
      <formula>$B2230="Descargado"</formula>
    </cfRule>
    <cfRule type="expression" dxfId="2298" priority="16966">
      <formula>$B2230="Cancelado"</formula>
    </cfRule>
    <cfRule type="expression" dxfId="2" priority="16943">
      <formula>$B2230="Confirmado"</formula>
    </cfRule>
    <cfRule type="expression" dxfId="2301" priority="16955">
      <formula>$B2230="Descargado"</formula>
    </cfRule>
    <cfRule type="expression" dxfId="2300" priority="16956">
      <formula>$B2230="Frontera"</formula>
    </cfRule>
    <cfRule type="expression" dxfId="2299" priority="16957">
      <formula>$B2230="Cargado"</formula>
    </cfRule>
    <cfRule type="expression" dxfId="2298" priority="16958">
      <formula>$B2230="Cancelado"</formula>
    </cfRule>
    <cfRule type="expression" dxfId="2296" priority="16952">
      <formula>$B2230="Solicitado"</formula>
    </cfRule>
    <cfRule type="expression" dxfId="2" priority="16959">
      <formula>$B2230="Confirmado"</formula>
    </cfRule>
    <cfRule type="expression" dxfId="2302" priority="16954">
      <formula>$B2230="Liberado"</formula>
    </cfRule>
    <cfRule type="expression" dxfId="2301" priority="16947">
      <formula>$B2230="Descargado"</formula>
    </cfRule>
    <cfRule type="expression" dxfId="2302" priority="16946">
      <formula>$B2230="Liberado"</formula>
    </cfRule>
    <cfRule type="expression" dxfId="2295" priority="16945">
      <formula>$B2230="Arribado"</formula>
    </cfRule>
    <cfRule type="expression" dxfId="2300" priority="16964">
      <formula>$B2230="Frontera"</formula>
    </cfRule>
    <cfRule type="expression" dxfId="2299" priority="16941">
      <formula>$B2230="Cargado"</formula>
    </cfRule>
    <cfRule type="expression" dxfId="2295" priority="16953">
      <formula>$B2230="Arribado"</formula>
    </cfRule>
    <cfRule type="expression" dxfId="2302" priority="16938">
      <formula>$B2230="Liberado"</formula>
    </cfRule>
    <cfRule type="expression" dxfId="2" priority="16967">
      <formula>$B2230="Confirmado"</formula>
    </cfRule>
    <cfRule type="expression" dxfId="2296" priority="16968">
      <formula>$B2230="Solicitado"</formula>
    </cfRule>
    <cfRule type="expression" dxfId="2296" priority="16944">
      <formula>$B2230="Solicitado"</formula>
    </cfRule>
    <cfRule type="expression" dxfId="2295" priority="16969">
      <formula>$B2230="Arribado"</formula>
    </cfRule>
    <cfRule type="expression" dxfId="2299" priority="16965">
      <formula>$B2230="Cargado"</formula>
    </cfRule>
  </conditionalFormatting>
  <conditionalFormatting sqref="N2231">
    <cfRule type="expression" dxfId="2302" priority="18418">
      <formula>$B2231="Liberado"</formula>
    </cfRule>
    <cfRule type="expression" dxfId="2295" priority="18417">
      <formula>$B2231="Arribado"</formula>
    </cfRule>
    <cfRule type="expression" dxfId="2" priority="18415">
      <formula>$B2231="Confirmado"</formula>
    </cfRule>
    <cfRule type="expression" dxfId="2298" priority="18414">
      <formula>$B2231="Cancelado"</formula>
    </cfRule>
    <cfRule type="expression" dxfId="2299" priority="18413">
      <formula>$B2231="Cargado"</formula>
    </cfRule>
    <cfRule type="expression" dxfId="2300" priority="18412">
      <formula>$B2231="Frontera"</formula>
    </cfRule>
    <cfRule type="expression" dxfId="2301" priority="18411">
      <formula>$B2231="Descargado"</formula>
    </cfRule>
    <cfRule type="expression" dxfId="2302" priority="18410">
      <formula>$B2231="Liberado"</formula>
    </cfRule>
    <cfRule type="expression" dxfId="2295" priority="18409">
      <formula>$B2231="Arribado"</formula>
    </cfRule>
    <cfRule type="expression" dxfId="2296" priority="18416">
      <formula>$B2231="Solicitado"</formula>
    </cfRule>
    <cfRule type="expression" dxfId="2302" priority="18402">
      <formula>$B2231="Liberado"</formula>
    </cfRule>
    <cfRule type="expression" dxfId="2295" priority="18401">
      <formula>$B2231="Arribado"</formula>
    </cfRule>
    <cfRule type="expression" dxfId="2295" priority="18425">
      <formula>$B2231="Arribado"</formula>
    </cfRule>
    <cfRule type="expression" dxfId="2298" priority="18422">
      <formula>$B2231="Cancelado"</formula>
    </cfRule>
    <cfRule type="expression" dxfId="2301" priority="18403">
      <formula>$B2231="Descargado"</formula>
    </cfRule>
    <cfRule type="expression" dxfId="2" priority="18423">
      <formula>$B2231="Confirmado"</formula>
    </cfRule>
    <cfRule type="expression" dxfId="2296" priority="18424">
      <formula>$B2231="Solicitado"</formula>
    </cfRule>
    <cfRule type="expression" dxfId="2300" priority="18404">
      <formula>$B2231="Frontera"</formula>
    </cfRule>
    <cfRule type="expression" dxfId="2299" priority="18405">
      <formula>$B2231="Cargado"</formula>
    </cfRule>
    <cfRule type="expression" dxfId="2299" priority="18397">
      <formula>$B2231="Cargado"</formula>
    </cfRule>
    <cfRule type="expression" dxfId="2301" priority="18419">
      <formula>$B2231="Descargado"</formula>
    </cfRule>
    <cfRule type="expression" dxfId="2300" priority="18396">
      <formula>$B2231="Frontera"</formula>
    </cfRule>
    <cfRule type="expression" dxfId="2301" priority="18395">
      <formula>$B2231="Descargado"</formula>
    </cfRule>
    <cfRule type="expression" dxfId="2298" priority="18406">
      <formula>$B2231="Cancelado"</formula>
    </cfRule>
    <cfRule type="expression" dxfId="2302" priority="18394">
      <formula>$B2231="Liberado"</formula>
    </cfRule>
    <cfRule type="expression" dxfId="2299" priority="18421">
      <formula>$B2231="Cargado"</formula>
    </cfRule>
    <cfRule type="expression" dxfId="2296" priority="18400">
      <formula>$B2231="Solicitado"</formula>
    </cfRule>
    <cfRule type="expression" dxfId="2" priority="18399">
      <formula>$B2231="Confirmado"</formula>
    </cfRule>
    <cfRule type="expression" dxfId="2298" priority="18398">
      <formula>$B2231="Cancelado"</formula>
    </cfRule>
    <cfRule type="expression" dxfId="2" priority="18407">
      <formula>$B2231="Confirmado"</formula>
    </cfRule>
    <cfRule type="expression" dxfId="2296" priority="18408">
      <formula>$B2231="Solicitado"</formula>
    </cfRule>
    <cfRule type="expression" dxfId="2300" priority="18420">
      <formula>$B2231="Frontera"</formula>
    </cfRule>
  </conditionalFormatting>
  <conditionalFormatting sqref="N2232">
    <cfRule type="expression" dxfId="2302" priority="18002">
      <formula>$B2232="Liberado"</formula>
    </cfRule>
    <cfRule type="expression" dxfId="2295" priority="18001">
      <formula>$B2232="Arribado"</formula>
    </cfRule>
    <cfRule type="expression" dxfId="2296" priority="18000">
      <formula>$B2232="Solicitado"</formula>
    </cfRule>
    <cfRule type="expression" dxfId="2" priority="17999">
      <formula>$B2232="Confirmado"</formula>
    </cfRule>
    <cfRule type="expression" dxfId="2298" priority="17998">
      <formula>$B2232="Cancelado"</formula>
    </cfRule>
    <cfRule type="expression" dxfId="2299" priority="17997">
      <formula>$B2232="Cargado"</formula>
    </cfRule>
    <cfRule type="expression" dxfId="2300" priority="17996">
      <formula>$B2232="Frontera"</formula>
    </cfRule>
    <cfRule type="expression" dxfId="2301" priority="17995">
      <formula>$B2232="Descargado"</formula>
    </cfRule>
    <cfRule type="expression" dxfId="2302" priority="17994">
      <formula>$B2232="Liberado"</formula>
    </cfRule>
    <cfRule type="expression" dxfId="2295" priority="17993">
      <formula>$B2232="Arribado"</formula>
    </cfRule>
    <cfRule type="expression" dxfId="2296" priority="17992">
      <formula>$B2232="Solicitado"</formula>
    </cfRule>
    <cfRule type="expression" dxfId="2" priority="17991">
      <formula>$B2232="Confirmado"</formula>
    </cfRule>
    <cfRule type="expression" dxfId="2298" priority="17990">
      <formula>$B2232="Cancelado"</formula>
    </cfRule>
    <cfRule type="expression" dxfId="2299" priority="17989">
      <formula>$B2232="Cargado"</formula>
    </cfRule>
    <cfRule type="expression" dxfId="2300" priority="17988">
      <formula>$B2232="Frontera"</formula>
    </cfRule>
    <cfRule type="expression" dxfId="2301" priority="17987">
      <formula>$B2232="Descargado"</formula>
    </cfRule>
    <cfRule type="expression" dxfId="2302" priority="17986">
      <formula>$B2232="Liberado"</formula>
    </cfRule>
    <cfRule type="expression" dxfId="2295" priority="17985">
      <formula>$B2232="Arribado"</formula>
    </cfRule>
    <cfRule type="expression" dxfId="2296" priority="17984">
      <formula>$B2232="Solicitado"</formula>
    </cfRule>
    <cfRule type="expression" dxfId="2" priority="17983">
      <formula>$B2232="Confirmado"</formula>
    </cfRule>
    <cfRule type="expression" dxfId="2298" priority="17982">
      <formula>$B2232="Cancelado"</formula>
    </cfRule>
    <cfRule type="expression" dxfId="2299" priority="17981">
      <formula>$B2232="Cargado"</formula>
    </cfRule>
    <cfRule type="expression" dxfId="2300" priority="17980">
      <formula>$B2232="Frontera"</formula>
    </cfRule>
    <cfRule type="expression" dxfId="2301" priority="17979">
      <formula>$B2232="Descargado"</formula>
    </cfRule>
    <cfRule type="expression" dxfId="2302" priority="17978">
      <formula>$B2232="Liberado"</formula>
    </cfRule>
    <cfRule type="expression" dxfId="2295" priority="18009">
      <formula>$B2232="Arribado"</formula>
    </cfRule>
    <cfRule type="expression" dxfId="2296" priority="18008">
      <formula>$B2232="Solicitado"</formula>
    </cfRule>
    <cfRule type="expression" dxfId="2" priority="18007">
      <formula>$B2232="Confirmado"</formula>
    </cfRule>
    <cfRule type="expression" dxfId="2298" priority="18006">
      <formula>$B2232="Cancelado"</formula>
    </cfRule>
    <cfRule type="expression" dxfId="2299" priority="18005">
      <formula>$B2232="Cargado"</formula>
    </cfRule>
    <cfRule type="expression" dxfId="2300" priority="18004">
      <formula>$B2232="Frontera"</formula>
    </cfRule>
    <cfRule type="expression" dxfId="2301" priority="18003">
      <formula>$B2232="Descargado"</formula>
    </cfRule>
  </conditionalFormatting>
  <conditionalFormatting sqref="N2233:N2245">
    <cfRule type="expression" dxfId="2" priority="17783">
      <formula>$B2233="Confirmado"</formula>
    </cfRule>
    <cfRule type="expression" dxfId="2" priority="17775">
      <formula>$B2233="Confirmado"</formula>
    </cfRule>
    <cfRule type="expression" dxfId="2296" priority="17776">
      <formula>$B2233="Solicitado"</formula>
    </cfRule>
    <cfRule type="expression" dxfId="2299" priority="17797">
      <formula>$B2233="Cargado"</formula>
    </cfRule>
    <cfRule type="expression" dxfId="2300" priority="17796">
      <formula>$B2233="Frontera"</formula>
    </cfRule>
    <cfRule type="expression" dxfId="2298" priority="17790">
      <formula>$B2233="Cancelado"</formula>
    </cfRule>
    <cfRule type="expression" dxfId="2301" priority="17771">
      <formula>$B2233="Descargado"</formula>
    </cfRule>
    <cfRule type="expression" dxfId="2301" priority="17795">
      <formula>$B2233="Descargado"</formula>
    </cfRule>
    <cfRule type="expression" dxfId="2296" priority="17792">
      <formula>$B2233="Solicitado"</formula>
    </cfRule>
    <cfRule type="expression" dxfId="2295" priority="17801">
      <formula>$B2233="Arribado"</formula>
    </cfRule>
    <cfRule type="expression" dxfId="2296" priority="17784">
      <formula>$B2233="Solicitado"</formula>
    </cfRule>
    <cfRule type="expression" dxfId="2295" priority="17793">
      <formula>$B2233="Arribado"</formula>
    </cfRule>
    <cfRule type="expression" dxfId="2295" priority="17785">
      <formula>$B2233="Arribado"</formula>
    </cfRule>
    <cfRule type="expression" dxfId="2298" priority="17782">
      <formula>$B2233="Cancelado"</formula>
    </cfRule>
    <cfRule type="expression" dxfId="2300" priority="17788">
      <formula>$B2233="Frontera"</formula>
    </cfRule>
    <cfRule type="expression" dxfId="2299" priority="17789">
      <formula>$B2233="Cargado"</formula>
    </cfRule>
    <cfRule type="expression" dxfId="2299" priority="17781">
      <formula>$B2233="Cargado"</formula>
    </cfRule>
    <cfRule type="expression" dxfId="2300" priority="17780">
      <formula>$B2233="Frontera"</formula>
    </cfRule>
    <cfRule type="expression" dxfId="2301" priority="17779">
      <formula>$B2233="Descargado"</formula>
    </cfRule>
    <cfRule type="expression" dxfId="2302" priority="17794">
      <formula>$B2233="Liberado"</formula>
    </cfRule>
    <cfRule type="expression" dxfId="2302" priority="17778">
      <formula>$B2233="Liberado"</formula>
    </cfRule>
    <cfRule type="expression" dxfId="2295" priority="17777">
      <formula>$B2233="Arribado"</formula>
    </cfRule>
    <cfRule type="expression" dxfId="2302" priority="17770">
      <formula>$B2233="Liberado"</formula>
    </cfRule>
    <cfRule type="expression" dxfId="2301" priority="17787">
      <formula>$B2233="Descargado"</formula>
    </cfRule>
    <cfRule type="expression" dxfId="2300" priority="17772">
      <formula>$B2233="Frontera"</formula>
    </cfRule>
    <cfRule type="expression" dxfId="2302" priority="17786">
      <formula>$B2233="Liberado"</formula>
    </cfRule>
    <cfRule type="expression" dxfId="2299" priority="17773">
      <formula>$B2233="Cargado"</formula>
    </cfRule>
    <cfRule type="expression" dxfId="2298" priority="17774">
      <formula>$B2233="Cancelado"</formula>
    </cfRule>
    <cfRule type="expression" dxfId="2" priority="17791">
      <formula>$B2233="Confirmado"</formula>
    </cfRule>
    <cfRule type="expression" dxfId="2296" priority="17800">
      <formula>$B2233="Solicitado"</formula>
    </cfRule>
    <cfRule type="expression" dxfId="2" priority="17799">
      <formula>$B2233="Confirmado"</formula>
    </cfRule>
    <cfRule type="expression" dxfId="2298" priority="17798">
      <formula>$B2233="Cancelado"</formula>
    </cfRule>
  </conditionalFormatting>
  <conditionalFormatting sqref="N2246">
    <cfRule type="expression" dxfId="2" priority="16791">
      <formula>$B2246="Confirmado"</formula>
    </cfRule>
    <cfRule type="expression" dxfId="2301" priority="16771">
      <formula>$B2246="Descargado"</formula>
    </cfRule>
    <cfRule type="expression" dxfId="2295" priority="16793">
      <formula>$B2246="Arribado"</formula>
    </cfRule>
    <cfRule type="expression" dxfId="2296" priority="16792">
      <formula>$B2246="Solicitado"</formula>
    </cfRule>
    <cfRule type="expression" dxfId="2298" priority="16766">
      <formula>$B2246="Cancelado"</formula>
    </cfRule>
    <cfRule type="expression" dxfId="2299" priority="16765">
      <formula>$B2246="Cargado"</formula>
    </cfRule>
    <cfRule type="expression" dxfId="2295" priority="16769">
      <formula>$B2246="Arribado"</formula>
    </cfRule>
    <cfRule type="expression" dxfId="2296" priority="16768">
      <formula>$B2246="Solicitado"</formula>
    </cfRule>
    <cfRule type="expression" dxfId="2295" priority="16785">
      <formula>$B2246="Arribado"</formula>
    </cfRule>
    <cfRule type="expression" dxfId="2" priority="16767">
      <formula>$B2246="Confirmado"</formula>
    </cfRule>
    <cfRule type="expression" dxfId="2298" priority="16790">
      <formula>$B2246="Cancelado"</formula>
    </cfRule>
    <cfRule type="expression" dxfId="2299" priority="16789">
      <formula>$B2246="Cargado"</formula>
    </cfRule>
    <cfRule type="expression" dxfId="2299" priority="16781">
      <formula>$B2246="Cargado"</formula>
    </cfRule>
    <cfRule type="expression" dxfId="2298" priority="16782">
      <formula>$B2246="Cancelado"</formula>
    </cfRule>
    <cfRule type="expression" dxfId="2" priority="16783">
      <formula>$B2246="Confirmado"</formula>
    </cfRule>
    <cfRule type="expression" dxfId="2296" priority="16784">
      <formula>$B2246="Solicitado"</formula>
    </cfRule>
    <cfRule type="expression" dxfId="2302" priority="16786">
      <formula>$B2246="Liberado"</formula>
    </cfRule>
    <cfRule type="expression" dxfId="2298" priority="16774">
      <formula>$B2246="Cancelado"</formula>
    </cfRule>
    <cfRule type="expression" dxfId="2300" priority="16780">
      <formula>$B2246="Frontera"</formula>
    </cfRule>
    <cfRule type="expression" dxfId="2301" priority="16779">
      <formula>$B2246="Descargado"</formula>
    </cfRule>
    <cfRule type="expression" dxfId="2302" priority="16778">
      <formula>$B2246="Liberado"</formula>
    </cfRule>
    <cfRule type="expression" dxfId="2295" priority="16777">
      <formula>$B2246="Arribado"</formula>
    </cfRule>
    <cfRule type="expression" dxfId="2296" priority="16776">
      <formula>$B2246="Solicitado"</formula>
    </cfRule>
    <cfRule type="expression" dxfId="2" priority="16775">
      <formula>$B2246="Confirmado"</formula>
    </cfRule>
    <cfRule type="expression" dxfId="2301" priority="16787">
      <formula>$B2246="Descargado"</formula>
    </cfRule>
    <cfRule type="expression" dxfId="2299" priority="16773">
      <formula>$B2246="Cargado"</formula>
    </cfRule>
    <cfRule type="expression" dxfId="2300" priority="16772">
      <formula>$B2246="Frontera"</formula>
    </cfRule>
    <cfRule type="expression" dxfId="2300" priority="16788">
      <formula>$B2246="Frontera"</formula>
    </cfRule>
    <cfRule type="expression" dxfId="2302" priority="16770">
      <formula>$B2246="Liberado"</formula>
    </cfRule>
    <cfRule type="expression" dxfId="2300" priority="16764">
      <formula>$B2246="Frontera"</formula>
    </cfRule>
    <cfRule type="expression" dxfId="2301" priority="16763">
      <formula>$B2246="Descargado"</formula>
    </cfRule>
    <cfRule type="expression" dxfId="2302" priority="16762">
      <formula>$B2246="Liberado"</formula>
    </cfRule>
  </conditionalFormatting>
  <conditionalFormatting sqref="N2259">
    <cfRule type="expression" dxfId="2295" priority="15281">
      <formula>$B2259="Arribado"</formula>
    </cfRule>
    <cfRule type="expression" dxfId="2301" priority="15275">
      <formula>$B2259="Descargado"</formula>
    </cfRule>
    <cfRule type="expression" dxfId="2300" priority="15276">
      <formula>$B2259="Frontera"</formula>
    </cfRule>
    <cfRule type="expression" dxfId="2295" priority="15305">
      <formula>$B2259="Arribado"</formula>
    </cfRule>
    <cfRule type="expression" dxfId="2296" priority="15304">
      <formula>$B2259="Solicitado"</formula>
    </cfRule>
    <cfRule type="expression" dxfId="2" priority="15303">
      <formula>$B2259="Confirmado"</formula>
    </cfRule>
    <cfRule type="expression" dxfId="2298" priority="15302">
      <formula>$B2259="Cancelado"</formula>
    </cfRule>
    <cfRule type="expression" dxfId="2298" priority="15294">
      <formula>$B2259="Cancelado"</formula>
    </cfRule>
    <cfRule type="expression" dxfId="2300" priority="15300">
      <formula>$B2259="Frontera"</formula>
    </cfRule>
    <cfRule type="expression" dxfId="2301" priority="15299">
      <formula>$B2259="Descargado"</formula>
    </cfRule>
    <cfRule type="expression" dxfId="2302" priority="15298">
      <formula>$B2259="Liberado"</formula>
    </cfRule>
    <cfRule type="expression" dxfId="2299" priority="15285">
      <formula>$B2259="Cargado"</formula>
    </cfRule>
    <cfRule type="expression" dxfId="2298" priority="15286">
      <formula>$B2259="Cancelado"</formula>
    </cfRule>
    <cfRule type="expression" dxfId="2" priority="15287">
      <formula>$B2259="Confirmado"</formula>
    </cfRule>
    <cfRule type="expression" dxfId="2296" priority="15288">
      <formula>$B2259="Solicitado"</formula>
    </cfRule>
    <cfRule type="expression" dxfId="2" priority="15295">
      <formula>$B2259="Confirmado"</formula>
    </cfRule>
    <cfRule type="expression" dxfId="2296" priority="15280">
      <formula>$B2259="Solicitado"</formula>
    </cfRule>
    <cfRule type="expression" dxfId="2" priority="15279">
      <formula>$B2259="Confirmado"</formula>
    </cfRule>
    <cfRule type="expression" dxfId="2298" priority="15278">
      <formula>$B2259="Cancelado"</formula>
    </cfRule>
    <cfRule type="expression" dxfId="2299" priority="15277">
      <formula>$B2259="Cargado"</formula>
    </cfRule>
    <cfRule type="expression" dxfId="2295" priority="15289">
      <formula>$B2259="Arribado"</formula>
    </cfRule>
    <cfRule type="expression" dxfId="2299" priority="15293">
      <formula>$B2259="Cargado"</formula>
    </cfRule>
    <cfRule type="expression" dxfId="2295" priority="15297">
      <formula>$B2259="Arribado"</formula>
    </cfRule>
    <cfRule type="expression" dxfId="2300" priority="15292">
      <formula>$B2259="Frontera"</formula>
    </cfRule>
    <cfRule type="expression" dxfId="2302" priority="15282">
      <formula>$B2259="Liberado"</formula>
    </cfRule>
    <cfRule type="expression" dxfId="2301" priority="15291">
      <formula>$B2259="Descargado"</formula>
    </cfRule>
    <cfRule type="expression" dxfId="2302" priority="15290">
      <formula>$B2259="Liberado"</formula>
    </cfRule>
    <cfRule type="expression" dxfId="2301" priority="15283">
      <formula>$B2259="Descargado"</formula>
    </cfRule>
    <cfRule type="expression" dxfId="2302" priority="15274">
      <formula>$B2259="Liberado"</formula>
    </cfRule>
    <cfRule type="expression" dxfId="2296" priority="15296">
      <formula>$B2259="Solicitado"</formula>
    </cfRule>
    <cfRule type="expression" dxfId="2300" priority="15284">
      <formula>$B2259="Frontera"</formula>
    </cfRule>
    <cfRule type="expression" dxfId="2299" priority="15301">
      <formula>$B2259="Cargado"</formula>
    </cfRule>
  </conditionalFormatting>
  <conditionalFormatting sqref="N2260">
    <cfRule type="expression" dxfId="2302" priority="16122">
      <formula>$B2260="Liberado"</formula>
    </cfRule>
    <cfRule type="expression" dxfId="2299" priority="16133">
      <formula>$B2260="Cargado"</formula>
    </cfRule>
    <cfRule type="expression" dxfId="2298" priority="16134">
      <formula>$B2260="Cancelado"</formula>
    </cfRule>
    <cfRule type="expression" dxfId="2" priority="16135">
      <formula>$B2260="Confirmado"</formula>
    </cfRule>
    <cfRule type="expression" dxfId="2296" priority="16136">
      <formula>$B2260="Solicitado"</formula>
    </cfRule>
    <cfRule type="expression" dxfId="2295" priority="16137">
      <formula>$B2260="Arribado"</formula>
    </cfRule>
    <cfRule type="expression" dxfId="2302" priority="16106">
      <formula>$B2260="Liberado"</formula>
    </cfRule>
    <cfRule type="expression" dxfId="2301" priority="16107">
      <formula>$B2260="Descargado"</formula>
    </cfRule>
    <cfRule type="expression" dxfId="2300" priority="16108">
      <formula>$B2260="Frontera"</formula>
    </cfRule>
    <cfRule type="expression" dxfId="2299" priority="16109">
      <formula>$B2260="Cargado"</formula>
    </cfRule>
    <cfRule type="expression" dxfId="2298" priority="16110">
      <formula>$B2260="Cancelado"</formula>
    </cfRule>
    <cfRule type="expression" dxfId="2" priority="16111">
      <formula>$B2260="Confirmado"</formula>
    </cfRule>
    <cfRule type="expression" dxfId="2296" priority="16112">
      <formula>$B2260="Solicitado"</formula>
    </cfRule>
    <cfRule type="expression" dxfId="2295" priority="16113">
      <formula>$B2260="Arribado"</formula>
    </cfRule>
    <cfRule type="expression" dxfId="2302" priority="16114">
      <formula>$B2260="Liberado"</formula>
    </cfRule>
    <cfRule type="expression" dxfId="2301" priority="16115">
      <formula>$B2260="Descargado"</formula>
    </cfRule>
    <cfRule type="expression" dxfId="2300" priority="16116">
      <formula>$B2260="Frontera"</formula>
    </cfRule>
    <cfRule type="expression" dxfId="2299" priority="16117">
      <formula>$B2260="Cargado"</formula>
    </cfRule>
    <cfRule type="expression" dxfId="2298" priority="16118">
      <formula>$B2260="Cancelado"</formula>
    </cfRule>
    <cfRule type="expression" dxfId="2" priority="16119">
      <formula>$B2260="Confirmado"</formula>
    </cfRule>
    <cfRule type="expression" dxfId="2296" priority="16120">
      <formula>$B2260="Solicitado"</formula>
    </cfRule>
    <cfRule type="expression" dxfId="2295" priority="16121">
      <formula>$B2260="Arribado"</formula>
    </cfRule>
    <cfRule type="expression" dxfId="2301" priority="16123">
      <formula>$B2260="Descargado"</formula>
    </cfRule>
    <cfRule type="expression" dxfId="2300" priority="16124">
      <formula>$B2260="Frontera"</formula>
    </cfRule>
    <cfRule type="expression" dxfId="2299" priority="16125">
      <formula>$B2260="Cargado"</formula>
    </cfRule>
    <cfRule type="expression" dxfId="2298" priority="16126">
      <formula>$B2260="Cancelado"</formula>
    </cfRule>
    <cfRule type="expression" dxfId="2" priority="16127">
      <formula>$B2260="Confirmado"</formula>
    </cfRule>
    <cfRule type="expression" dxfId="2296" priority="16128">
      <formula>$B2260="Solicitado"</formula>
    </cfRule>
    <cfRule type="expression" dxfId="2295" priority="16129">
      <formula>$B2260="Arribado"</formula>
    </cfRule>
    <cfRule type="expression" dxfId="2302" priority="16130">
      <formula>$B2260="Liberado"</formula>
    </cfRule>
    <cfRule type="expression" dxfId="2301" priority="16131">
      <formula>$B2260="Descargado"</formula>
    </cfRule>
    <cfRule type="expression" dxfId="2300" priority="16132">
      <formula>$B2260="Frontera"</formula>
    </cfRule>
  </conditionalFormatting>
  <conditionalFormatting sqref="N2261">
    <cfRule type="expression" dxfId="2295" priority="15921">
      <formula>$B2261="Arribado"</formula>
    </cfRule>
    <cfRule type="expression" dxfId="2296" priority="15920">
      <formula>$B2261="Solicitado"</formula>
    </cfRule>
    <cfRule type="expression" dxfId="2" priority="15919">
      <formula>$B2261="Confirmado"</formula>
    </cfRule>
    <cfRule type="expression" dxfId="2298" priority="15918">
      <formula>$B2261="Cancelado"</formula>
    </cfRule>
    <cfRule type="expression" dxfId="2299" priority="15917">
      <formula>$B2261="Cargado"</formula>
    </cfRule>
    <cfRule type="expression" dxfId="2300" priority="15916">
      <formula>$B2261="Frontera"</formula>
    </cfRule>
    <cfRule type="expression" dxfId="2296" priority="15904">
      <formula>$B2261="Solicitado"</formula>
    </cfRule>
    <cfRule type="expression" dxfId="2302" priority="15922">
      <formula>$B2261="Liberado"</formula>
    </cfRule>
    <cfRule type="expression" dxfId="2301" priority="15915">
      <formula>$B2261="Descargado"</formula>
    </cfRule>
    <cfRule type="expression" dxfId="2" priority="15903">
      <formula>$B2261="Confirmado"</formula>
    </cfRule>
    <cfRule type="expression" dxfId="2301" priority="15923">
      <formula>$B2261="Descargado"</formula>
    </cfRule>
    <cfRule type="expression" dxfId="2300" priority="15924">
      <formula>$B2261="Frontera"</formula>
    </cfRule>
    <cfRule type="expression" dxfId="2299" priority="15925">
      <formula>$B2261="Cargado"</formula>
    </cfRule>
    <cfRule type="expression" dxfId="2298" priority="15926">
      <formula>$B2261="Cancelado"</formula>
    </cfRule>
    <cfRule type="expression" dxfId="2299" priority="15901">
      <formula>$B2261="Cargado"</formula>
    </cfRule>
    <cfRule type="expression" dxfId="2300" priority="15900">
      <formula>$B2261="Frontera"</formula>
    </cfRule>
    <cfRule type="expression" dxfId="2296" priority="15928">
      <formula>$B2261="Solicitado"</formula>
    </cfRule>
    <cfRule type="expression" dxfId="2295" priority="15929">
      <formula>$B2261="Arribado"</formula>
    </cfRule>
    <cfRule type="expression" dxfId="2" priority="15927">
      <formula>$B2261="Confirmado"</formula>
    </cfRule>
    <cfRule type="expression" dxfId="2301" priority="15899">
      <formula>$B2261="Descargado"</formula>
    </cfRule>
    <cfRule type="expression" dxfId="2298" priority="15902">
      <formula>$B2261="Cancelado"</formula>
    </cfRule>
    <cfRule type="expression" dxfId="2301" priority="15907">
      <formula>$B2261="Descargado"</formula>
    </cfRule>
    <cfRule type="expression" dxfId="2302" priority="15898">
      <formula>$B2261="Liberado"</formula>
    </cfRule>
    <cfRule type="expression" dxfId="2295" priority="15905">
      <formula>$B2261="Arribado"</formula>
    </cfRule>
    <cfRule type="expression" dxfId="2302" priority="15906">
      <formula>$B2261="Liberado"</formula>
    </cfRule>
    <cfRule type="expression" dxfId="2300" priority="15908">
      <formula>$B2261="Frontera"</formula>
    </cfRule>
    <cfRule type="expression" dxfId="2299" priority="15909">
      <formula>$B2261="Cargado"</formula>
    </cfRule>
    <cfRule type="expression" dxfId="2298" priority="15910">
      <formula>$B2261="Cancelado"</formula>
    </cfRule>
    <cfRule type="expression" dxfId="2" priority="15911">
      <formula>$B2261="Confirmado"</formula>
    </cfRule>
    <cfRule type="expression" dxfId="2296" priority="15912">
      <formula>$B2261="Solicitado"</formula>
    </cfRule>
    <cfRule type="expression" dxfId="2295" priority="15913">
      <formula>$B2261="Arribado"</formula>
    </cfRule>
    <cfRule type="expression" dxfId="2302" priority="15914">
      <formula>$B2261="Liberado"</formula>
    </cfRule>
  </conditionalFormatting>
  <conditionalFormatting sqref="N2262">
    <cfRule type="expression" dxfId="2301" priority="15499">
      <formula>$B2262="Descargado"</formula>
    </cfRule>
    <cfRule type="expression" dxfId="2300" priority="15492">
      <formula>$B2262="Frontera"</formula>
    </cfRule>
    <cfRule type="expression" dxfId="2301" priority="15491">
      <formula>$B2262="Descargado"</formula>
    </cfRule>
    <cfRule type="expression" dxfId="2302" priority="15490">
      <formula>$B2262="Liberado"</formula>
    </cfRule>
    <cfRule type="expression" dxfId="2299" priority="15501">
      <formula>$B2262="Cargado"</formula>
    </cfRule>
    <cfRule type="expression" dxfId="2298" priority="15502">
      <formula>$B2262="Cancelado"</formula>
    </cfRule>
    <cfRule type="expression" dxfId="2" priority="15503">
      <formula>$B2262="Confirmado"</formula>
    </cfRule>
    <cfRule type="expression" dxfId="2296" priority="15504">
      <formula>$B2262="Solicitado"</formula>
    </cfRule>
    <cfRule type="expression" dxfId="2295" priority="15505">
      <formula>$B2262="Arribado"</formula>
    </cfRule>
    <cfRule type="expression" dxfId="2302" priority="15506">
      <formula>$B2262="Liberado"</formula>
    </cfRule>
    <cfRule type="expression" dxfId="2301" priority="15507">
      <formula>$B2262="Descargado"</formula>
    </cfRule>
    <cfRule type="expression" dxfId="2295" priority="15497">
      <formula>$B2262="Arribado"</formula>
    </cfRule>
    <cfRule type="expression" dxfId="2300" priority="15500">
      <formula>$B2262="Frontera"</formula>
    </cfRule>
    <cfRule type="expression" dxfId="2300" priority="15508">
      <formula>$B2262="Frontera"</formula>
    </cfRule>
    <cfRule type="expression" dxfId="2299" priority="15509">
      <formula>$B2262="Cargado"</formula>
    </cfRule>
    <cfRule type="expression" dxfId="2302" priority="15482">
      <formula>$B2262="Liberado"</formula>
    </cfRule>
    <cfRule type="expression" dxfId="2302" priority="15498">
      <formula>$B2262="Liberado"</formula>
    </cfRule>
    <cfRule type="expression" dxfId="2301" priority="15483">
      <formula>$B2262="Descargado"</formula>
    </cfRule>
    <cfRule type="expression" dxfId="2" priority="15511">
      <formula>$B2262="Confirmado"</formula>
    </cfRule>
    <cfRule type="expression" dxfId="2296" priority="15512">
      <formula>$B2262="Solicitado"</formula>
    </cfRule>
    <cfRule type="expression" dxfId="2295" priority="15513">
      <formula>$B2262="Arribado"</formula>
    </cfRule>
    <cfRule type="expression" dxfId="2300" priority="15484">
      <formula>$B2262="Frontera"</formula>
    </cfRule>
    <cfRule type="expression" dxfId="2299" priority="15485">
      <formula>$B2262="Cargado"</formula>
    </cfRule>
    <cfRule type="expression" dxfId="2299" priority="15493">
      <formula>$B2262="Cargado"</formula>
    </cfRule>
    <cfRule type="expression" dxfId="2298" priority="15486">
      <formula>$B2262="Cancelado"</formula>
    </cfRule>
    <cfRule type="expression" dxfId="2" priority="15487">
      <formula>$B2262="Confirmado"</formula>
    </cfRule>
    <cfRule type="expression" dxfId="2296" priority="15488">
      <formula>$B2262="Solicitado"</formula>
    </cfRule>
    <cfRule type="expression" dxfId="2295" priority="15489">
      <formula>$B2262="Arribado"</formula>
    </cfRule>
    <cfRule type="expression" dxfId="2296" priority="15496">
      <formula>$B2262="Solicitado"</formula>
    </cfRule>
    <cfRule type="expression" dxfId="2" priority="15495">
      <formula>$B2262="Confirmado"</formula>
    </cfRule>
    <cfRule type="expression" dxfId="2298" priority="15494">
      <formula>$B2262="Cancelado"</formula>
    </cfRule>
    <cfRule type="expression" dxfId="2298" priority="15510">
      <formula>$B2262="Cancelado"</formula>
    </cfRule>
  </conditionalFormatting>
  <conditionalFormatting sqref="N2263">
    <cfRule type="expression" dxfId="2295" priority="14665">
      <formula>$B2263="Arribado"</formula>
    </cfRule>
    <cfRule type="expression" dxfId="2298" priority="14670">
      <formula>$B2263="Cancelado"</formula>
    </cfRule>
    <cfRule type="expression" dxfId="2299" priority="14669">
      <formula>$B2263="Cargado"</formula>
    </cfRule>
    <cfRule type="expression" dxfId="2300" priority="14668">
      <formula>$B2263="Frontera"</formula>
    </cfRule>
    <cfRule type="expression" dxfId="2301" priority="14667">
      <formula>$B2263="Descargado"</formula>
    </cfRule>
    <cfRule type="expression" dxfId="2302" priority="14666">
      <formula>$B2263="Liberado"</formula>
    </cfRule>
    <cfRule type="expression" dxfId="2302" priority="14650">
      <formula>$B2263="Liberado"</formula>
    </cfRule>
    <cfRule type="expression" dxfId="2300" priority="14652">
      <formula>$B2263="Frontera"</formula>
    </cfRule>
    <cfRule type="expression" dxfId="2299" priority="14653">
      <formula>$B2263="Cargado"</formula>
    </cfRule>
    <cfRule type="expression" dxfId="2298" priority="14654">
      <formula>$B2263="Cancelado"</formula>
    </cfRule>
    <cfRule type="expression" dxfId="2" priority="14655">
      <formula>$B2263="Confirmado"</formula>
    </cfRule>
    <cfRule type="expression" dxfId="2296" priority="14656">
      <formula>$B2263="Solicitado"</formula>
    </cfRule>
    <cfRule type="expression" dxfId="2295" priority="14657">
      <formula>$B2263="Arribado"</formula>
    </cfRule>
    <cfRule type="expression" dxfId="2302" priority="14658">
      <formula>$B2263="Liberado"</formula>
    </cfRule>
    <cfRule type="expression" dxfId="2301" priority="14659">
      <formula>$B2263="Descargado"</formula>
    </cfRule>
    <cfRule type="expression" dxfId="2296" priority="14664">
      <formula>$B2263="Solicitado"</formula>
    </cfRule>
    <cfRule type="expression" dxfId="2" priority="14663">
      <formula>$B2263="Confirmado"</formula>
    </cfRule>
    <cfRule type="expression" dxfId="2298" priority="14662">
      <formula>$B2263="Cancelado"</formula>
    </cfRule>
    <cfRule type="expression" dxfId="2299" priority="14661">
      <formula>$B2263="Cargado"</formula>
    </cfRule>
    <cfRule type="expression" dxfId="2295" priority="14673">
      <formula>$B2263="Arribado"</formula>
    </cfRule>
    <cfRule type="expression" dxfId="2295" priority="14681">
      <formula>$B2263="Arribado"</formula>
    </cfRule>
    <cfRule type="expression" dxfId="2296" priority="14680">
      <formula>$B2263="Solicitado"</formula>
    </cfRule>
    <cfRule type="expression" dxfId="2" priority="14679">
      <formula>$B2263="Confirmado"</formula>
    </cfRule>
    <cfRule type="expression" dxfId="2298" priority="14678">
      <formula>$B2263="Cancelado"</formula>
    </cfRule>
    <cfRule type="expression" dxfId="2299" priority="14677">
      <formula>$B2263="Cargado"</formula>
    </cfRule>
    <cfRule type="expression" dxfId="2301" priority="14651">
      <formula>$B2263="Descargado"</formula>
    </cfRule>
    <cfRule type="expression" dxfId="2300" priority="14676">
      <formula>$B2263="Frontera"</formula>
    </cfRule>
    <cfRule type="expression" dxfId="2301" priority="14675">
      <formula>$B2263="Descargado"</formula>
    </cfRule>
    <cfRule type="expression" dxfId="2" priority="14671">
      <formula>$B2263="Confirmado"</formula>
    </cfRule>
    <cfRule type="expression" dxfId="2302" priority="14674">
      <formula>$B2263="Liberado"</formula>
    </cfRule>
    <cfRule type="expression" dxfId="2296" priority="14672">
      <formula>$B2263="Solicitado"</formula>
    </cfRule>
    <cfRule type="expression" dxfId="2300" priority="14660">
      <formula>$B2263="Frontera"</formula>
    </cfRule>
  </conditionalFormatting>
  <conditionalFormatting sqref="N2264">
    <cfRule type="expression" dxfId="2295" priority="13825">
      <formula>$B2264="Arribado"</formula>
    </cfRule>
    <cfRule type="expression" dxfId="2296" priority="13824">
      <formula>$B2264="Solicitado"</formula>
    </cfRule>
    <cfRule type="expression" dxfId="2" priority="13823">
      <formula>$B2264="Confirmado"</formula>
    </cfRule>
    <cfRule type="expression" dxfId="2298" priority="13822">
      <formula>$B2264="Cancelado"</formula>
    </cfRule>
    <cfRule type="expression" dxfId="2299" priority="13821">
      <formula>$B2264="Cargado"</formula>
    </cfRule>
    <cfRule type="expression" dxfId="2300" priority="13820">
      <formula>$B2264="Frontera"</formula>
    </cfRule>
    <cfRule type="expression" dxfId="2301" priority="13819">
      <formula>$B2264="Descargado"</formula>
    </cfRule>
    <cfRule type="expression" dxfId="2302" priority="13818">
      <formula>$B2264="Liberado"</formula>
    </cfRule>
    <cfRule type="expression" dxfId="2299" priority="13845">
      <formula>$B2264="Cargado"</formula>
    </cfRule>
    <cfRule type="expression" dxfId="2295" priority="13833">
      <formula>$B2264="Arribado"</formula>
    </cfRule>
    <cfRule type="expression" dxfId="2" priority="13831">
      <formula>$B2264="Confirmado"</formula>
    </cfRule>
    <cfRule type="expression" dxfId="2296" priority="13832">
      <formula>$B2264="Solicitado"</formula>
    </cfRule>
    <cfRule type="expression" dxfId="2298" priority="13830">
      <formula>$B2264="Cancelado"</formula>
    </cfRule>
    <cfRule type="expression" dxfId="2300" priority="13844">
      <formula>$B2264="Frontera"</formula>
    </cfRule>
    <cfRule type="expression" dxfId="2298" priority="13846">
      <formula>$B2264="Cancelado"</formula>
    </cfRule>
    <cfRule type="expression" dxfId="2299" priority="13829">
      <formula>$B2264="Cargado"</formula>
    </cfRule>
    <cfRule type="expression" dxfId="2" priority="13847">
      <formula>$B2264="Confirmado"</formula>
    </cfRule>
    <cfRule type="expression" dxfId="2295" priority="13849">
      <formula>$B2264="Arribado"</formula>
    </cfRule>
    <cfRule type="expression" dxfId="2296" priority="13848">
      <formula>$B2264="Solicitado"</formula>
    </cfRule>
    <cfRule type="expression" dxfId="2300" priority="13828">
      <formula>$B2264="Frontera"</formula>
    </cfRule>
    <cfRule type="expression" dxfId="2301" priority="13843">
      <formula>$B2264="Descargado"</formula>
    </cfRule>
    <cfRule type="expression" dxfId="2301" priority="13827">
      <formula>$B2264="Descargado"</formula>
    </cfRule>
    <cfRule type="expression" dxfId="2296" priority="13840">
      <formula>$B2264="Solicitado"</formula>
    </cfRule>
    <cfRule type="expression" dxfId="2302" priority="13842">
      <formula>$B2264="Liberado"</formula>
    </cfRule>
    <cfRule type="expression" dxfId="2295" priority="13841">
      <formula>$B2264="Arribado"</formula>
    </cfRule>
    <cfRule type="expression" dxfId="2" priority="13839">
      <formula>$B2264="Confirmado"</formula>
    </cfRule>
    <cfRule type="expression" dxfId="2298" priority="13838">
      <formula>$B2264="Cancelado"</formula>
    </cfRule>
    <cfRule type="expression" dxfId="2299" priority="13837">
      <formula>$B2264="Cargado"</formula>
    </cfRule>
    <cfRule type="expression" dxfId="2300" priority="13836">
      <formula>$B2264="Frontera"</formula>
    </cfRule>
    <cfRule type="expression" dxfId="2301" priority="13835">
      <formula>$B2264="Descargado"</formula>
    </cfRule>
    <cfRule type="expression" dxfId="2302" priority="13834">
      <formula>$B2264="Liberado"</formula>
    </cfRule>
    <cfRule type="expression" dxfId="2302" priority="13826">
      <formula>$B2264="Liberado"</formula>
    </cfRule>
  </conditionalFormatting>
  <conditionalFormatting sqref="N2265">
    <cfRule type="expression" dxfId="2301" priority="15731">
      <formula>$B2265="Descargado"</formula>
    </cfRule>
    <cfRule type="expression" dxfId="2302" priority="15730">
      <formula>$B2265="Liberado"</formula>
    </cfRule>
    <cfRule type="expression" dxfId="2295" priority="15729">
      <formula>$B2265="Arribado"</formula>
    </cfRule>
    <cfRule type="expression" dxfId="2296" priority="15728">
      <formula>$B2265="Solicitado"</formula>
    </cfRule>
    <cfRule type="expression" dxfId="2" priority="15727">
      <formula>$B2265="Confirmado"</formula>
    </cfRule>
    <cfRule type="expression" dxfId="2298" priority="15726">
      <formula>$B2265="Cancelado"</formula>
    </cfRule>
    <cfRule type="expression" dxfId="2299" priority="15725">
      <formula>$B2265="Cargado"</formula>
    </cfRule>
    <cfRule type="expression" dxfId="2302" priority="15722">
      <formula>$B2265="Liberado"</formula>
    </cfRule>
    <cfRule type="expression" dxfId="2301" priority="15723">
      <formula>$B2265="Descargado"</formula>
    </cfRule>
    <cfRule type="expression" dxfId="2300" priority="15724">
      <formula>$B2265="Frontera"</formula>
    </cfRule>
    <cfRule type="expression" dxfId="2295" priority="15753">
      <formula>$B2265="Arribado"</formula>
    </cfRule>
    <cfRule type="expression" dxfId="2296" priority="15752">
      <formula>$B2265="Solicitado"</formula>
    </cfRule>
    <cfRule type="expression" dxfId="2" priority="15751">
      <formula>$B2265="Confirmado"</formula>
    </cfRule>
    <cfRule type="expression" dxfId="2298" priority="15750">
      <formula>$B2265="Cancelado"</formula>
    </cfRule>
    <cfRule type="expression" dxfId="2299" priority="15749">
      <formula>$B2265="Cargado"</formula>
    </cfRule>
    <cfRule type="expression" dxfId="2300" priority="15748">
      <formula>$B2265="Frontera"</formula>
    </cfRule>
    <cfRule type="expression" dxfId="2301" priority="15747">
      <formula>$B2265="Descargado"</formula>
    </cfRule>
    <cfRule type="expression" dxfId="2302" priority="15746">
      <formula>$B2265="Liberado"</formula>
    </cfRule>
    <cfRule type="expression" dxfId="2295" priority="15745">
      <formula>$B2265="Arribado"</formula>
    </cfRule>
    <cfRule type="expression" dxfId="2296" priority="15744">
      <formula>$B2265="Solicitado"</formula>
    </cfRule>
    <cfRule type="expression" dxfId="2" priority="15743">
      <formula>$B2265="Confirmado"</formula>
    </cfRule>
    <cfRule type="expression" dxfId="2298" priority="15742">
      <formula>$B2265="Cancelado"</formula>
    </cfRule>
    <cfRule type="expression" dxfId="2299" priority="15741">
      <formula>$B2265="Cargado"</formula>
    </cfRule>
    <cfRule type="expression" dxfId="2300" priority="15740">
      <formula>$B2265="Frontera"</formula>
    </cfRule>
    <cfRule type="expression" dxfId="2301" priority="15739">
      <formula>$B2265="Descargado"</formula>
    </cfRule>
    <cfRule type="expression" dxfId="2302" priority="15738">
      <formula>$B2265="Liberado"</formula>
    </cfRule>
    <cfRule type="expression" dxfId="2295" priority="15737">
      <formula>$B2265="Arribado"</formula>
    </cfRule>
    <cfRule type="expression" dxfId="2296" priority="15736">
      <formula>$B2265="Solicitado"</formula>
    </cfRule>
    <cfRule type="expression" dxfId="2" priority="15735">
      <formula>$B2265="Confirmado"</formula>
    </cfRule>
    <cfRule type="expression" dxfId="2298" priority="15734">
      <formula>$B2265="Cancelado"</formula>
    </cfRule>
    <cfRule type="expression" dxfId="2299" priority="15733">
      <formula>$B2265="Cargado"</formula>
    </cfRule>
    <cfRule type="expression" dxfId="2300" priority="15732">
      <formula>$B2265="Frontera"</formula>
    </cfRule>
  </conditionalFormatting>
  <conditionalFormatting sqref="N2266">
    <cfRule type="expression" dxfId="2296" priority="15072">
      <formula>$B2266="Solicitado"</formula>
    </cfRule>
    <cfRule type="expression" dxfId="2299" priority="15077">
      <formula>$B2266="Cargado"</formula>
    </cfRule>
    <cfRule type="expression" dxfId="2298" priority="15078">
      <formula>$B2266="Cancelado"</formula>
    </cfRule>
    <cfRule type="expression" dxfId="2298" priority="15094">
      <formula>$B2266="Cancelado"</formula>
    </cfRule>
    <cfRule type="expression" dxfId="2299" priority="15093">
      <formula>$B2266="Cargado"</formula>
    </cfRule>
    <cfRule type="expression" dxfId="2295" priority="15073">
      <formula>$B2266="Arribado"</formula>
    </cfRule>
    <cfRule type="expression" dxfId="2302" priority="15074">
      <formula>$B2266="Liberado"</formula>
    </cfRule>
    <cfRule type="expression" dxfId="2301" priority="15075">
      <formula>$B2266="Descargado"</formula>
    </cfRule>
    <cfRule type="expression" dxfId="2296" priority="15096">
      <formula>$B2266="Solicitado"</formula>
    </cfRule>
    <cfRule type="expression" dxfId="2302" priority="15082">
      <formula>$B2266="Liberado"</formula>
    </cfRule>
    <cfRule type="expression" dxfId="2301" priority="15083">
      <formula>$B2266="Descargado"</formula>
    </cfRule>
    <cfRule type="expression" dxfId="2300" priority="15084">
      <formula>$B2266="Frontera"</formula>
    </cfRule>
    <cfRule type="expression" dxfId="2299" priority="15085">
      <formula>$B2266="Cargado"</formula>
    </cfRule>
    <cfRule type="expression" dxfId="2298" priority="15086">
      <formula>$B2266="Cancelado"</formula>
    </cfRule>
    <cfRule type="expression" dxfId="2" priority="15087">
      <formula>$B2266="Confirmado"</formula>
    </cfRule>
    <cfRule type="expression" dxfId="2296" priority="15088">
      <formula>$B2266="Solicitado"</formula>
    </cfRule>
    <cfRule type="expression" dxfId="2295" priority="15089">
      <formula>$B2266="Arribado"</formula>
    </cfRule>
    <cfRule type="expression" dxfId="2302" priority="15090">
      <formula>$B2266="Liberado"</formula>
    </cfRule>
    <cfRule type="expression" dxfId="2301" priority="15091">
      <formula>$B2266="Descargado"</formula>
    </cfRule>
    <cfRule type="expression" dxfId="2295" priority="15081">
      <formula>$B2266="Arribado"</formula>
    </cfRule>
    <cfRule type="expression" dxfId="2302" priority="15066">
      <formula>$B2266="Liberado"</formula>
    </cfRule>
    <cfRule type="expression" dxfId="2300" priority="15076">
      <formula>$B2266="Frontera"</formula>
    </cfRule>
    <cfRule type="expression" dxfId="2" priority="15079">
      <formula>$B2266="Confirmado"</formula>
    </cfRule>
    <cfRule type="expression" dxfId="2296" priority="15080">
      <formula>$B2266="Solicitado"</formula>
    </cfRule>
    <cfRule type="expression" dxfId="2301" priority="15067">
      <formula>$B2266="Descargado"</formula>
    </cfRule>
    <cfRule type="expression" dxfId="2300" priority="15092">
      <formula>$B2266="Frontera"</formula>
    </cfRule>
    <cfRule type="expression" dxfId="2300" priority="15068">
      <formula>$B2266="Frontera"</formula>
    </cfRule>
    <cfRule type="expression" dxfId="2299" priority="15069">
      <formula>$B2266="Cargado"</formula>
    </cfRule>
    <cfRule type="expression" dxfId="2298" priority="15070">
      <formula>$B2266="Cancelado"</formula>
    </cfRule>
    <cfRule type="expression" dxfId="2" priority="15095">
      <formula>$B2266="Confirmado"</formula>
    </cfRule>
    <cfRule type="expression" dxfId="2" priority="15071">
      <formula>$B2266="Confirmado"</formula>
    </cfRule>
    <cfRule type="expression" dxfId="2295" priority="15097">
      <formula>$B2266="Arribado"</formula>
    </cfRule>
  </conditionalFormatting>
  <conditionalFormatting sqref="N2267:N2277">
    <cfRule type="expression" dxfId="2" priority="14879">
      <formula>$B2267="Confirmado"</formula>
    </cfRule>
    <cfRule type="expression" dxfId="2300" priority="14884">
      <formula>$B2267="Frontera"</formula>
    </cfRule>
    <cfRule type="expression" dxfId="2" priority="14863">
      <formula>$B2267="Confirmado"</formula>
    </cfRule>
    <cfRule type="expression" dxfId="2296" priority="14864">
      <formula>$B2267="Solicitado"</formula>
    </cfRule>
    <cfRule type="expression" dxfId="2295" priority="14865">
      <formula>$B2267="Arribado"</formula>
    </cfRule>
    <cfRule type="expression" dxfId="2301" priority="14867">
      <formula>$B2267="Descargado"</formula>
    </cfRule>
    <cfRule type="expression" dxfId="2300" priority="14868">
      <formula>$B2267="Frontera"</formula>
    </cfRule>
    <cfRule type="expression" dxfId="2" priority="14887">
      <formula>$B2267="Confirmado"</formula>
    </cfRule>
    <cfRule type="expression" dxfId="2296" priority="14888">
      <formula>$B2267="Solicitado"</formula>
    </cfRule>
    <cfRule type="expression" dxfId="2299" priority="14861">
      <formula>$B2267="Cargado"</formula>
    </cfRule>
    <cfRule type="expression" dxfId="2298" priority="14878">
      <formula>$B2267="Cancelado"</formula>
    </cfRule>
    <cfRule type="expression" dxfId="2298" priority="14870">
      <formula>$B2267="Cancelado"</formula>
    </cfRule>
    <cfRule type="expression" dxfId="2299" priority="14869">
      <formula>$B2267="Cargado"</formula>
    </cfRule>
    <cfRule type="expression" dxfId="2301" priority="14883">
      <formula>$B2267="Descargado"</formula>
    </cfRule>
    <cfRule type="expression" dxfId="2298" priority="14862">
      <formula>$B2267="Cancelado"</formula>
    </cfRule>
    <cfRule type="expression" dxfId="2299" priority="14877">
      <formula>$B2267="Cargado"</formula>
    </cfRule>
    <cfRule type="expression" dxfId="2295" priority="14881">
      <formula>$B2267="Arribado"</formula>
    </cfRule>
    <cfRule type="expression" dxfId="2302" priority="14882">
      <formula>$B2267="Liberado"</formula>
    </cfRule>
    <cfRule type="expression" dxfId="2299" priority="14885">
      <formula>$B2267="Cargado"</formula>
    </cfRule>
    <cfRule type="expression" dxfId="2302" priority="14866">
      <formula>$B2267="Liberado"</formula>
    </cfRule>
    <cfRule type="expression" dxfId="2295" priority="14889">
      <formula>$B2267="Arribado"</formula>
    </cfRule>
    <cfRule type="expression" dxfId="2302" priority="14858">
      <formula>$B2267="Liberado"</formula>
    </cfRule>
    <cfRule type="expression" dxfId="2301" priority="14859">
      <formula>$B2267="Descargado"</formula>
    </cfRule>
    <cfRule type="expression" dxfId="2300" priority="14876">
      <formula>$B2267="Frontera"</formula>
    </cfRule>
    <cfRule type="expression" dxfId="2298" priority="14886">
      <formula>$B2267="Cancelado"</formula>
    </cfRule>
    <cfRule type="expression" dxfId="2301" priority="14875">
      <formula>$B2267="Descargado"</formula>
    </cfRule>
    <cfRule type="expression" dxfId="2302" priority="14874">
      <formula>$B2267="Liberado"</formula>
    </cfRule>
    <cfRule type="expression" dxfId="2295" priority="14873">
      <formula>$B2267="Arribado"</formula>
    </cfRule>
    <cfRule type="expression" dxfId="2296" priority="14872">
      <formula>$B2267="Solicitado"</formula>
    </cfRule>
    <cfRule type="expression" dxfId="2" priority="14871">
      <formula>$B2267="Confirmado"</formula>
    </cfRule>
    <cfRule type="expression" dxfId="2300" priority="14860">
      <formula>$B2267="Frontera"</formula>
    </cfRule>
    <cfRule type="expression" dxfId="2296" priority="14880">
      <formula>$B2267="Solicitado"</formula>
    </cfRule>
  </conditionalFormatting>
  <conditionalFormatting sqref="N2278">
    <cfRule type="expression" dxfId="2298" priority="14054">
      <formula>$B2278="Cancelado"</formula>
    </cfRule>
    <cfRule type="expression" dxfId="2" priority="14055">
      <formula>$B2278="Confirmado"</formula>
    </cfRule>
    <cfRule type="expression" dxfId="2298" priority="14030">
      <formula>$B2278="Cancelado"</formula>
    </cfRule>
    <cfRule type="expression" dxfId="2296" priority="14056">
      <formula>$B2278="Solicitado"</formula>
    </cfRule>
    <cfRule type="expression" dxfId="2295" priority="14057">
      <formula>$B2278="Arribado"</formula>
    </cfRule>
    <cfRule type="expression" dxfId="2" priority="14031">
      <formula>$B2278="Confirmado"</formula>
    </cfRule>
    <cfRule type="expression" dxfId="2296" priority="14032">
      <formula>$B2278="Solicitado"</formula>
    </cfRule>
    <cfRule type="expression" dxfId="2296" priority="14048">
      <formula>$B2278="Solicitado"</formula>
    </cfRule>
    <cfRule type="expression" dxfId="2302" priority="14050">
      <formula>$B2278="Liberado"</formula>
    </cfRule>
    <cfRule type="expression" dxfId="2295" priority="14033">
      <formula>$B2278="Arribado"</formula>
    </cfRule>
    <cfRule type="expression" dxfId="2302" priority="14034">
      <formula>$B2278="Liberado"</formula>
    </cfRule>
    <cfRule type="expression" dxfId="2" priority="14047">
      <formula>$B2278="Confirmado"</formula>
    </cfRule>
    <cfRule type="expression" dxfId="2298" priority="14046">
      <formula>$B2278="Cancelado"</formula>
    </cfRule>
    <cfRule type="expression" dxfId="2299" priority="14045">
      <formula>$B2278="Cargado"</formula>
    </cfRule>
    <cfRule type="expression" dxfId="2301" priority="14035">
      <formula>$B2278="Descargado"</formula>
    </cfRule>
    <cfRule type="expression" dxfId="2300" priority="14036">
      <formula>$B2278="Frontera"</formula>
    </cfRule>
    <cfRule type="expression" dxfId="2299" priority="14037">
      <formula>$B2278="Cargado"</formula>
    </cfRule>
    <cfRule type="expression" dxfId="2298" priority="14038">
      <formula>$B2278="Cancelado"</formula>
    </cfRule>
    <cfRule type="expression" dxfId="2299" priority="14053">
      <formula>$B2278="Cargado"</formula>
    </cfRule>
    <cfRule type="expression" dxfId="2300" priority="14052">
      <formula>$B2278="Frontera"</formula>
    </cfRule>
    <cfRule type="expression" dxfId="2301" priority="14051">
      <formula>$B2278="Descargado"</formula>
    </cfRule>
    <cfRule type="expression" dxfId="2300" priority="14044">
      <formula>$B2278="Frontera"</formula>
    </cfRule>
    <cfRule type="expression" dxfId="2301" priority="14043">
      <formula>$B2278="Descargado"</formula>
    </cfRule>
    <cfRule type="expression" dxfId="2302" priority="14042">
      <formula>$B2278="Liberado"</formula>
    </cfRule>
    <cfRule type="expression" dxfId="2295" priority="14041">
      <formula>$B2278="Arribado"</formula>
    </cfRule>
    <cfRule type="expression" dxfId="2302" priority="14026">
      <formula>$B2278="Liberado"</formula>
    </cfRule>
    <cfRule type="expression" dxfId="2301" priority="14027">
      <formula>$B2278="Descargado"</formula>
    </cfRule>
    <cfRule type="expression" dxfId="2300" priority="14028">
      <formula>$B2278="Frontera"</formula>
    </cfRule>
    <cfRule type="expression" dxfId="2299" priority="14029">
      <formula>$B2278="Cargado"</formula>
    </cfRule>
    <cfRule type="expression" dxfId="2295" priority="14049">
      <formula>$B2278="Arribado"</formula>
    </cfRule>
    <cfRule type="expression" dxfId="2296" priority="14040">
      <formula>$B2278="Solicitado"</formula>
    </cfRule>
    <cfRule type="expression" dxfId="2" priority="14039">
      <formula>$B2278="Confirmado"</formula>
    </cfRule>
  </conditionalFormatting>
  <conditionalFormatting sqref="N2279">
    <cfRule type="expression" dxfId="2302" priority="13626">
      <formula>$B2279="Liberado"</formula>
    </cfRule>
    <cfRule type="expression" dxfId="2299" priority="13605">
      <formula>$B2279="Cargado"</formula>
    </cfRule>
    <cfRule type="expression" dxfId="2302" priority="13602">
      <formula>$B2279="Liberado"</formula>
    </cfRule>
    <cfRule type="expression" dxfId="2301" priority="13603">
      <formula>$B2279="Descargado"</formula>
    </cfRule>
    <cfRule type="expression" dxfId="2300" priority="13604">
      <formula>$B2279="Frontera"</formula>
    </cfRule>
    <cfRule type="expression" dxfId="2295" priority="13617">
      <formula>$B2279="Arribado"</formula>
    </cfRule>
    <cfRule type="expression" dxfId="2298" priority="13606">
      <formula>$B2279="Cancelado"</formula>
    </cfRule>
    <cfRule type="expression" dxfId="2" priority="13607">
      <formula>$B2279="Confirmado"</formula>
    </cfRule>
    <cfRule type="expression" dxfId="2296" priority="13608">
      <formula>$B2279="Solicitado"</formula>
    </cfRule>
    <cfRule type="expression" dxfId="2295" priority="13609">
      <formula>$B2279="Arribado"</formula>
    </cfRule>
    <cfRule type="expression" dxfId="2302" priority="13610">
      <formula>$B2279="Liberado"</formula>
    </cfRule>
    <cfRule type="expression" dxfId="2301" priority="13611">
      <formula>$B2279="Descargado"</formula>
    </cfRule>
    <cfRule type="expression" dxfId="2295" priority="13633">
      <formula>$B2279="Arribado"</formula>
    </cfRule>
    <cfRule type="expression" dxfId="2296" priority="13632">
      <formula>$B2279="Solicitado"</formula>
    </cfRule>
    <cfRule type="expression" dxfId="2" priority="13631">
      <formula>$B2279="Confirmado"</formula>
    </cfRule>
    <cfRule type="expression" dxfId="2298" priority="13630">
      <formula>$B2279="Cancelado"</formula>
    </cfRule>
    <cfRule type="expression" dxfId="2299" priority="13629">
      <formula>$B2279="Cargado"</formula>
    </cfRule>
    <cfRule type="expression" dxfId="2300" priority="13628">
      <formula>$B2279="Frontera"</formula>
    </cfRule>
    <cfRule type="expression" dxfId="2301" priority="13627">
      <formula>$B2279="Descargado"</formula>
    </cfRule>
    <cfRule type="expression" dxfId="2295" priority="13625">
      <formula>$B2279="Arribado"</formula>
    </cfRule>
    <cfRule type="expression" dxfId="2296" priority="13624">
      <formula>$B2279="Solicitado"</formula>
    </cfRule>
    <cfRule type="expression" dxfId="2" priority="13623">
      <formula>$B2279="Confirmado"</formula>
    </cfRule>
    <cfRule type="expression" dxfId="2298" priority="13622">
      <formula>$B2279="Cancelado"</formula>
    </cfRule>
    <cfRule type="expression" dxfId="2300" priority="13612">
      <formula>$B2279="Frontera"</formula>
    </cfRule>
    <cfRule type="expression" dxfId="2299" priority="13621">
      <formula>$B2279="Cargado"</formula>
    </cfRule>
    <cfRule type="expression" dxfId="2300" priority="13620">
      <formula>$B2279="Frontera"</formula>
    </cfRule>
    <cfRule type="expression" dxfId="2301" priority="13619">
      <formula>$B2279="Descargado"</formula>
    </cfRule>
    <cfRule type="expression" dxfId="2302" priority="13618">
      <formula>$B2279="Liberado"</formula>
    </cfRule>
    <cfRule type="expression" dxfId="2299" priority="13613">
      <formula>$B2279="Cargado"</formula>
    </cfRule>
    <cfRule type="expression" dxfId="2298" priority="13614">
      <formula>$B2279="Cancelado"</formula>
    </cfRule>
    <cfRule type="expression" dxfId="2" priority="13615">
      <formula>$B2279="Confirmado"</formula>
    </cfRule>
    <cfRule type="expression" dxfId="2296" priority="13616">
      <formula>$B2279="Solicitado"</formula>
    </cfRule>
  </conditionalFormatting>
  <conditionalFormatting sqref="N2280">
    <cfRule type="expression" dxfId="2" priority="13431">
      <formula>$B2280="Confirmado"</formula>
    </cfRule>
    <cfRule type="expression" dxfId="2" priority="13455">
      <formula>$B2280="Confirmado"</formula>
    </cfRule>
    <cfRule type="expression" dxfId="2299" priority="13453">
      <formula>$B2280="Cargado"</formula>
    </cfRule>
    <cfRule type="expression" dxfId="2300" priority="13452">
      <formula>$B2280="Frontera"</formula>
    </cfRule>
    <cfRule type="expression" dxfId="2301" priority="13451">
      <formula>$B2280="Descargado"</formula>
    </cfRule>
    <cfRule type="expression" dxfId="2302" priority="13450">
      <formula>$B2280="Liberado"</formula>
    </cfRule>
    <cfRule type="expression" dxfId="2295" priority="13449">
      <formula>$B2280="Arribado"</formula>
    </cfRule>
    <cfRule type="expression" dxfId="2296" priority="13448">
      <formula>$B2280="Solicitado"</formula>
    </cfRule>
    <cfRule type="expression" dxfId="2295" priority="13441">
      <formula>$B2280="Arribado"</formula>
    </cfRule>
    <cfRule type="expression" dxfId="2" priority="13447">
      <formula>$B2280="Confirmado"</formula>
    </cfRule>
    <cfRule type="expression" dxfId="2298" priority="13446">
      <formula>$B2280="Cancelado"</formula>
    </cfRule>
    <cfRule type="expression" dxfId="2296" priority="13432">
      <formula>$B2280="Solicitado"</formula>
    </cfRule>
    <cfRule type="expression" dxfId="2" priority="13439">
      <formula>$B2280="Confirmado"</formula>
    </cfRule>
    <cfRule type="expression" dxfId="2300" priority="13436">
      <formula>$B2280="Frontera"</formula>
    </cfRule>
    <cfRule type="expression" dxfId="2301" priority="13435">
      <formula>$B2280="Descargado"</formula>
    </cfRule>
    <cfRule type="expression" dxfId="2302" priority="13434">
      <formula>$B2280="Liberado"</formula>
    </cfRule>
    <cfRule type="expression" dxfId="2295" priority="13433">
      <formula>$B2280="Arribado"</formula>
    </cfRule>
    <cfRule type="expression" dxfId="2298" priority="13454">
      <formula>$B2280="Cancelado"</formula>
    </cfRule>
    <cfRule type="expression" dxfId="2298" priority="13438">
      <formula>$B2280="Cancelado"</formula>
    </cfRule>
    <cfRule type="expression" dxfId="2301" priority="13427">
      <formula>$B2280="Descargado"</formula>
    </cfRule>
    <cfRule type="expression" dxfId="2300" priority="13428">
      <formula>$B2280="Frontera"</formula>
    </cfRule>
    <cfRule type="expression" dxfId="2302" priority="13442">
      <formula>$B2280="Liberado"</formula>
    </cfRule>
    <cfRule type="expression" dxfId="2301" priority="13443">
      <formula>$B2280="Descargado"</formula>
    </cfRule>
    <cfRule type="expression" dxfId="2300" priority="13444">
      <formula>$B2280="Frontera"</formula>
    </cfRule>
    <cfRule type="expression" dxfId="2299" priority="13445">
      <formula>$B2280="Cargado"</formula>
    </cfRule>
    <cfRule type="expression" dxfId="2299" priority="13437">
      <formula>$B2280="Cargado"</formula>
    </cfRule>
    <cfRule type="expression" dxfId="2302" priority="13426">
      <formula>$B2280="Liberado"</formula>
    </cfRule>
    <cfRule type="expression" dxfId="2299" priority="13429">
      <formula>$B2280="Cargado"</formula>
    </cfRule>
    <cfRule type="expression" dxfId="2298" priority="13430">
      <formula>$B2280="Cancelado"</formula>
    </cfRule>
    <cfRule type="expression" dxfId="2296" priority="13440">
      <formula>$B2280="Solicitado"</formula>
    </cfRule>
    <cfRule type="expression" dxfId="2295" priority="13457">
      <formula>$B2280="Arribado"</formula>
    </cfRule>
    <cfRule type="expression" dxfId="2296" priority="13456">
      <formula>$B2280="Solicitado"</formula>
    </cfRule>
  </conditionalFormatting>
  <conditionalFormatting sqref="N2281:N2291">
    <cfRule type="expression" dxfId="2302" priority="13218">
      <formula>$B2281="Liberado"</formula>
    </cfRule>
    <cfRule type="expression" dxfId="2" priority="13247">
      <formula>$B2281="Confirmado"</formula>
    </cfRule>
    <cfRule type="expression" dxfId="2300" priority="13228">
      <formula>$B2281="Frontera"</formula>
    </cfRule>
    <cfRule type="expression" dxfId="2299" priority="13245">
      <formula>$B2281="Cargado"</formula>
    </cfRule>
    <cfRule type="expression" dxfId="2298" priority="13246">
      <formula>$B2281="Cancelado"</formula>
    </cfRule>
    <cfRule type="expression" dxfId="2299" priority="13221">
      <formula>$B2281="Cargado"</formula>
    </cfRule>
    <cfRule type="expression" dxfId="2298" priority="13238">
      <formula>$B2281="Cancelado"</formula>
    </cfRule>
    <cfRule type="expression" dxfId="2300" priority="13220">
      <formula>$B2281="Frontera"</formula>
    </cfRule>
    <cfRule type="expression" dxfId="2301" priority="13219">
      <formula>$B2281="Descargado"</formula>
    </cfRule>
    <cfRule type="expression" dxfId="2296" priority="13248">
      <formula>$B2281="Solicitado"</formula>
    </cfRule>
    <cfRule type="expression" dxfId="2295" priority="13249">
      <formula>$B2281="Arribado"</formula>
    </cfRule>
    <cfRule type="expression" dxfId="2298" priority="13222">
      <formula>$B2281="Cancelado"</formula>
    </cfRule>
    <cfRule type="expression" dxfId="2" priority="13223">
      <formula>$B2281="Confirmado"</formula>
    </cfRule>
    <cfRule type="expression" dxfId="2296" priority="13224">
      <formula>$B2281="Solicitado"</formula>
    </cfRule>
    <cfRule type="expression" dxfId="2295" priority="13225">
      <formula>$B2281="Arribado"</formula>
    </cfRule>
    <cfRule type="expression" dxfId="2302" priority="13226">
      <formula>$B2281="Liberado"</formula>
    </cfRule>
    <cfRule type="expression" dxfId="2301" priority="13227">
      <formula>$B2281="Descargado"</formula>
    </cfRule>
    <cfRule type="expression" dxfId="2299" priority="13229">
      <formula>$B2281="Cargado"</formula>
    </cfRule>
    <cfRule type="expression" dxfId="2298" priority="13230">
      <formula>$B2281="Cancelado"</formula>
    </cfRule>
    <cfRule type="expression" dxfId="2" priority="13231">
      <formula>$B2281="Confirmado"</formula>
    </cfRule>
    <cfRule type="expression" dxfId="2296" priority="13232">
      <formula>$B2281="Solicitado"</formula>
    </cfRule>
    <cfRule type="expression" dxfId="2295" priority="13233">
      <formula>$B2281="Arribado"</formula>
    </cfRule>
    <cfRule type="expression" dxfId="2302" priority="13234">
      <formula>$B2281="Liberado"</formula>
    </cfRule>
    <cfRule type="expression" dxfId="2301" priority="13235">
      <formula>$B2281="Descargado"</formula>
    </cfRule>
    <cfRule type="expression" dxfId="2300" priority="13236">
      <formula>$B2281="Frontera"</formula>
    </cfRule>
    <cfRule type="expression" dxfId="2299" priority="13237">
      <formula>$B2281="Cargado"</formula>
    </cfRule>
    <cfRule type="expression" dxfId="2" priority="13239">
      <formula>$B2281="Confirmado"</formula>
    </cfRule>
    <cfRule type="expression" dxfId="2296" priority="13240">
      <formula>$B2281="Solicitado"</formula>
    </cfRule>
    <cfRule type="expression" dxfId="2295" priority="13241">
      <formula>$B2281="Arribado"</formula>
    </cfRule>
    <cfRule type="expression" dxfId="2302" priority="13242">
      <formula>$B2281="Liberado"</formula>
    </cfRule>
    <cfRule type="expression" dxfId="2301" priority="13243">
      <formula>$B2281="Descargado"</formula>
    </cfRule>
    <cfRule type="expression" dxfId="2300" priority="13244">
      <formula>$B2281="Frontera"</formula>
    </cfRule>
  </conditionalFormatting>
  <conditionalFormatting sqref="N2292 N2294 N2297:N2304">
    <cfRule type="expression" dxfId="2299" priority="13021">
      <formula>$B2292="Cargado"</formula>
    </cfRule>
    <cfRule type="expression" dxfId="2296" priority="13040">
      <formula>$B2292="Solicitado"</formula>
    </cfRule>
    <cfRule type="expression" dxfId="2295" priority="13041">
      <formula>$B2292="Arribado"</formula>
    </cfRule>
    <cfRule type="expression" dxfId="2" priority="13039">
      <formula>$B2292="Confirmado"</formula>
    </cfRule>
    <cfRule type="expression" dxfId="2300" priority="13020">
      <formula>$B2292="Frontera"</formula>
    </cfRule>
    <cfRule type="expression" dxfId="2301" priority="13019">
      <formula>$B2292="Descargado"</formula>
    </cfRule>
    <cfRule type="expression" dxfId="2302" priority="13018">
      <formula>$B2292="Liberado"</formula>
    </cfRule>
    <cfRule type="expression" dxfId="2295" priority="13017">
      <formula>$B2292="Arribado"</formula>
    </cfRule>
    <cfRule type="expression" dxfId="2296" priority="13016">
      <formula>$B2292="Solicitado"</formula>
    </cfRule>
    <cfRule type="expression" dxfId="2" priority="13015">
      <formula>$B2292="Confirmado"</formula>
    </cfRule>
    <cfRule type="expression" dxfId="2298" priority="13014">
      <formula>$B2292="Cancelado"</formula>
    </cfRule>
    <cfRule type="expression" dxfId="2299" priority="13013">
      <formula>$B2292="Cargado"</formula>
    </cfRule>
    <cfRule type="expression" dxfId="2300" priority="13012">
      <formula>$B2292="Frontera"</formula>
    </cfRule>
    <cfRule type="expression" dxfId="2301" priority="13011">
      <formula>$B2292="Descargado"</formula>
    </cfRule>
    <cfRule type="expression" dxfId="2302" priority="13010">
      <formula>$B2292="Liberado"</formula>
    </cfRule>
    <cfRule type="expression" dxfId="2295" priority="13025">
      <formula>$B2292="Arribado"</formula>
    </cfRule>
    <cfRule type="expression" dxfId="2298" priority="13022">
      <formula>$B2292="Cancelado"</formula>
    </cfRule>
    <cfRule type="expression" dxfId="2" priority="13023">
      <formula>$B2292="Confirmado"</formula>
    </cfRule>
    <cfRule type="expression" dxfId="2296" priority="13024">
      <formula>$B2292="Solicitado"</formula>
    </cfRule>
    <cfRule type="expression" dxfId="2302" priority="13026">
      <formula>$B2292="Liberado"</formula>
    </cfRule>
    <cfRule type="expression" dxfId="2301" priority="13027">
      <formula>$B2292="Descargado"</formula>
    </cfRule>
    <cfRule type="expression" dxfId="2300" priority="13028">
      <formula>$B2292="Frontera"</formula>
    </cfRule>
    <cfRule type="expression" dxfId="2299" priority="13029">
      <formula>$B2292="Cargado"</formula>
    </cfRule>
    <cfRule type="expression" dxfId="2298" priority="13030">
      <formula>$B2292="Cancelado"</formula>
    </cfRule>
    <cfRule type="expression" dxfId="2" priority="13031">
      <formula>$B2292="Confirmado"</formula>
    </cfRule>
    <cfRule type="expression" dxfId="2296" priority="13032">
      <formula>$B2292="Solicitado"</formula>
    </cfRule>
    <cfRule type="expression" dxfId="2295" priority="13033">
      <formula>$B2292="Arribado"</formula>
    </cfRule>
    <cfRule type="expression" dxfId="2302" priority="13034">
      <formula>$B2292="Liberado"</formula>
    </cfRule>
    <cfRule type="expression" dxfId="2301" priority="13035">
      <formula>$B2292="Descargado"</formula>
    </cfRule>
    <cfRule type="expression" dxfId="2300" priority="13036">
      <formula>$B2292="Frontera"</formula>
    </cfRule>
    <cfRule type="expression" dxfId="2299" priority="13037">
      <formula>$B2292="Cargado"</formula>
    </cfRule>
    <cfRule type="expression" dxfId="2298" priority="13038">
      <formula>$B2292="Cancelado"</formula>
    </cfRule>
  </conditionalFormatting>
  <conditionalFormatting sqref="N2293">
    <cfRule type="expression" dxfId="2301" priority="12827">
      <formula>$B2293="Descargado"</formula>
    </cfRule>
    <cfRule type="expression" dxfId="2298" priority="12814">
      <formula>$B2293="Cancelado"</formula>
    </cfRule>
    <cfRule type="expression" dxfId="2299" priority="12813">
      <formula>$B2293="Cargado"</formula>
    </cfRule>
    <cfRule type="expression" dxfId="2300" priority="12812">
      <formula>$B2293="Frontera"</formula>
    </cfRule>
    <cfRule type="expression" dxfId="2302" priority="12826">
      <formula>$B2293="Liberado"</formula>
    </cfRule>
    <cfRule type="expression" dxfId="2295" priority="12825">
      <formula>$B2293="Arribado"</formula>
    </cfRule>
    <cfRule type="expression" dxfId="2296" priority="12824">
      <formula>$B2293="Solicitado"</formula>
    </cfRule>
    <cfRule type="expression" dxfId="2" priority="12807">
      <formula>$B2293="Confirmado"</formula>
    </cfRule>
    <cfRule type="expression" dxfId="2300" priority="12804">
      <formula>$B2293="Frontera"</formula>
    </cfRule>
    <cfRule type="expression" dxfId="2" priority="12823">
      <formula>$B2293="Confirmado"</formula>
    </cfRule>
    <cfRule type="expression" dxfId="2298" priority="12822">
      <formula>$B2293="Cancelado"</formula>
    </cfRule>
    <cfRule type="expression" dxfId="2302" priority="12810">
      <formula>$B2293="Liberado"</formula>
    </cfRule>
    <cfRule type="expression" dxfId="2295" priority="12809">
      <formula>$B2293="Arribado"</formula>
    </cfRule>
    <cfRule type="expression" dxfId="2296" priority="12808">
      <formula>$B2293="Solicitado"</formula>
    </cfRule>
    <cfRule type="expression" dxfId="2298" priority="12830">
      <formula>$B2293="Cancelado"</formula>
    </cfRule>
    <cfRule type="expression" dxfId="2" priority="12831">
      <formula>$B2293="Confirmado"</formula>
    </cfRule>
    <cfRule type="expression" dxfId="2299" priority="12829">
      <formula>$B2293="Cargado"</formula>
    </cfRule>
    <cfRule type="expression" dxfId="2296" priority="12832">
      <formula>$B2293="Solicitado"</formula>
    </cfRule>
    <cfRule type="expression" dxfId="2295" priority="12833">
      <formula>$B2293="Arribado"</formula>
    </cfRule>
    <cfRule type="expression" dxfId="2299" priority="12821">
      <formula>$B2293="Cargado"</formula>
    </cfRule>
    <cfRule type="expression" dxfId="2300" priority="12820">
      <formula>$B2293="Frontera"</formula>
    </cfRule>
    <cfRule type="expression" dxfId="2301" priority="12811">
      <formula>$B2293="Descargado"</formula>
    </cfRule>
    <cfRule type="expression" dxfId="2301" priority="12803">
      <formula>$B2293="Descargado"</formula>
    </cfRule>
    <cfRule type="expression" dxfId="2302" priority="12802">
      <formula>$B2293="Liberado"</formula>
    </cfRule>
    <cfRule type="expression" dxfId="2299" priority="12805">
      <formula>$B2293="Cargado"</formula>
    </cfRule>
    <cfRule type="expression" dxfId="2301" priority="12819">
      <formula>$B2293="Descargado"</formula>
    </cfRule>
    <cfRule type="expression" dxfId="2302" priority="12818">
      <formula>$B2293="Liberado"</formula>
    </cfRule>
    <cfRule type="expression" dxfId="2295" priority="12817">
      <formula>$B2293="Arribado"</formula>
    </cfRule>
    <cfRule type="expression" dxfId="2296" priority="12816">
      <formula>$B2293="Solicitado"</formula>
    </cfRule>
    <cfRule type="expression" dxfId="2" priority="12815">
      <formula>$B2293="Confirmado"</formula>
    </cfRule>
    <cfRule type="expression" dxfId="2298" priority="12806">
      <formula>$B2293="Cancelado"</formula>
    </cfRule>
    <cfRule type="expression" dxfId="2300" priority="12828">
      <formula>$B2293="Frontera"</formula>
    </cfRule>
  </conditionalFormatting>
  <conditionalFormatting sqref="N2295">
    <cfRule type="expression" dxfId="2" priority="12623">
      <formula>$B2295="Confirmado"</formula>
    </cfRule>
    <cfRule type="expression" dxfId="2298" priority="12622">
      <formula>$B2295="Cancelado"</formula>
    </cfRule>
    <cfRule type="expression" dxfId="2299" priority="12621">
      <formula>$B2295="Cargado"</formula>
    </cfRule>
    <cfRule type="expression" dxfId="2300" priority="12620">
      <formula>$B2295="Frontera"</formula>
    </cfRule>
    <cfRule type="expression" dxfId="2301" priority="12619">
      <formula>$B2295="Descargado"</formula>
    </cfRule>
    <cfRule type="expression" dxfId="2302" priority="12618">
      <formula>$B2295="Liberado"</formula>
    </cfRule>
    <cfRule type="expression" dxfId="2295" priority="12617">
      <formula>$B2295="Arribado"</formula>
    </cfRule>
    <cfRule type="expression" dxfId="2296" priority="12616">
      <formula>$B2295="Solicitado"</formula>
    </cfRule>
    <cfRule type="expression" dxfId="2" priority="12615">
      <formula>$B2295="Confirmado"</formula>
    </cfRule>
    <cfRule type="expression" dxfId="2302" priority="12594">
      <formula>$B2295="Liberado"</formula>
    </cfRule>
    <cfRule type="expression" dxfId="2299" priority="12613">
      <formula>$B2295="Cargado"</formula>
    </cfRule>
    <cfRule type="expression" dxfId="2300" priority="12612">
      <formula>$B2295="Frontera"</formula>
    </cfRule>
    <cfRule type="expression" dxfId="2301" priority="12611">
      <formula>$B2295="Descargado"</formula>
    </cfRule>
    <cfRule type="expression" dxfId="2302" priority="12610">
      <formula>$B2295="Liberado"</formula>
    </cfRule>
    <cfRule type="expression" dxfId="2295" priority="12609">
      <formula>$B2295="Arribado"</formula>
    </cfRule>
    <cfRule type="expression" dxfId="2298" priority="12614">
      <formula>$B2295="Cancelado"</formula>
    </cfRule>
    <cfRule type="expression" dxfId="2" priority="12607">
      <formula>$B2295="Confirmado"</formula>
    </cfRule>
    <cfRule type="expression" dxfId="2298" priority="12606">
      <formula>$B2295="Cancelado"</formula>
    </cfRule>
    <cfRule type="expression" dxfId="2299" priority="12605">
      <formula>$B2295="Cargado"</formula>
    </cfRule>
    <cfRule type="expression" dxfId="2300" priority="12604">
      <formula>$B2295="Frontera"</formula>
    </cfRule>
    <cfRule type="expression" dxfId="2301" priority="12603">
      <formula>$B2295="Descargado"</formula>
    </cfRule>
    <cfRule type="expression" dxfId="2302" priority="12602">
      <formula>$B2295="Liberado"</formula>
    </cfRule>
    <cfRule type="expression" dxfId="2295" priority="12601">
      <formula>$B2295="Arribado"</formula>
    </cfRule>
    <cfRule type="expression" dxfId="2296" priority="12600">
      <formula>$B2295="Solicitado"</formula>
    </cfRule>
    <cfRule type="expression" dxfId="2" priority="12599">
      <formula>$B2295="Confirmado"</formula>
    </cfRule>
    <cfRule type="expression" dxfId="2298" priority="12598">
      <formula>$B2295="Cancelado"</formula>
    </cfRule>
    <cfRule type="expression" dxfId="2299" priority="12597">
      <formula>$B2295="Cargado"</formula>
    </cfRule>
    <cfRule type="expression" dxfId="2300" priority="12596">
      <formula>$B2295="Frontera"</formula>
    </cfRule>
    <cfRule type="expression" dxfId="2301" priority="12595">
      <formula>$B2295="Descargado"</formula>
    </cfRule>
    <cfRule type="expression" dxfId="2295" priority="12625">
      <formula>$B2295="Arribado"</formula>
    </cfRule>
    <cfRule type="expression" dxfId="2296" priority="12608">
      <formula>$B2295="Solicitado"</formula>
    </cfRule>
    <cfRule type="expression" dxfId="2296" priority="12624">
      <formula>$B2295="Solicitado"</formula>
    </cfRule>
  </conditionalFormatting>
  <conditionalFormatting sqref="N2296">
    <cfRule type="expression" dxfId="2299" priority="11989">
      <formula>$B2296="Cargado"</formula>
    </cfRule>
    <cfRule type="expression" dxfId="2298" priority="11990">
      <formula>$B2296="Cancelado"</formula>
    </cfRule>
    <cfRule type="expression" dxfId="2" priority="11991">
      <formula>$B2296="Confirmado"</formula>
    </cfRule>
    <cfRule type="expression" dxfId="2296" priority="11992">
      <formula>$B2296="Solicitado"</formula>
    </cfRule>
    <cfRule type="expression" dxfId="2302" priority="11762">
      <formula>$B2296="Liberado"</formula>
    </cfRule>
    <cfRule type="expression" dxfId="2301" priority="11763">
      <formula>$B2296="Descargado"</formula>
    </cfRule>
    <cfRule type="expression" dxfId="2300" priority="11764">
      <formula>$B2296="Frontera"</formula>
    </cfRule>
    <cfRule type="expression" dxfId="2299" priority="11765">
      <formula>$B2296="Cargado"</formula>
    </cfRule>
    <cfRule type="expression" dxfId="2298" priority="11766">
      <formula>$B2296="Cancelado"</formula>
    </cfRule>
    <cfRule type="expression" dxfId="2" priority="11767">
      <formula>$B2296="Confirmado"</formula>
    </cfRule>
    <cfRule type="expression" dxfId="2296" priority="11768">
      <formula>$B2296="Solicitado"</formula>
    </cfRule>
    <cfRule type="expression" dxfId="2295" priority="11769">
      <formula>$B2296="Arribado"</formula>
    </cfRule>
    <cfRule type="expression" dxfId="2302" priority="11770">
      <formula>$B2296="Liberado"</formula>
    </cfRule>
    <cfRule type="expression" dxfId="2301" priority="11771">
      <formula>$B2296="Descargado"</formula>
    </cfRule>
    <cfRule type="expression" dxfId="2300" priority="11772">
      <formula>$B2296="Frontera"</formula>
    </cfRule>
    <cfRule type="expression" dxfId="2299" priority="11773">
      <formula>$B2296="Cargado"</formula>
    </cfRule>
    <cfRule type="expression" dxfId="2298" priority="11774">
      <formula>$B2296="Cancelado"</formula>
    </cfRule>
    <cfRule type="expression" dxfId="2" priority="11775">
      <formula>$B2296="Confirmado"</formula>
    </cfRule>
    <cfRule type="expression" dxfId="2296" priority="11776">
      <formula>$B2296="Solicitado"</formula>
    </cfRule>
    <cfRule type="expression" dxfId="2301" priority="11971">
      <formula>$B2296="Descargado"</formula>
    </cfRule>
    <cfRule type="expression" dxfId="2295" priority="11993">
      <formula>$B2296="Arribado"</formula>
    </cfRule>
    <cfRule type="expression" dxfId="2300" priority="11972">
      <formula>$B2296="Frontera"</formula>
    </cfRule>
    <cfRule type="expression" dxfId="2302" priority="11994">
      <formula>$B2296="Liberado"</formula>
    </cfRule>
    <cfRule type="expression" dxfId="2302" priority="11970">
      <formula>$B2296="Liberado"</formula>
    </cfRule>
    <cfRule type="expression" dxfId="2301" priority="11995">
      <formula>$B2296="Descargado"</formula>
    </cfRule>
    <cfRule type="expression" dxfId="2301" priority="11979">
      <formula>$B2296="Descargado"</formula>
    </cfRule>
    <cfRule type="expression" dxfId="2302" priority="11978">
      <formula>$B2296="Liberado"</formula>
    </cfRule>
    <cfRule type="expression" dxfId="2295" priority="11977">
      <formula>$B2296="Arribado"</formula>
    </cfRule>
    <cfRule type="expression" dxfId="2302" priority="11778">
      <formula>$B2296="Liberado"</formula>
    </cfRule>
    <cfRule type="expression" dxfId="2301" priority="11779">
      <formula>$B2296="Descargado"</formula>
    </cfRule>
    <cfRule type="expression" dxfId="2300" priority="11780">
      <formula>$B2296="Frontera"</formula>
    </cfRule>
    <cfRule type="expression" dxfId="2296" priority="11976">
      <formula>$B2296="Solicitado"</formula>
    </cfRule>
    <cfRule type="expression" dxfId="2" priority="11975">
      <formula>$B2296="Confirmado"</formula>
    </cfRule>
    <cfRule type="expression" dxfId="2299" priority="11781">
      <formula>$B2296="Cargado"</formula>
    </cfRule>
    <cfRule type="expression" dxfId="2298" priority="11782">
      <formula>$B2296="Cancelado"</formula>
    </cfRule>
    <cfRule type="expression" dxfId="2" priority="11783">
      <formula>$B2296="Confirmado"</formula>
    </cfRule>
    <cfRule type="expression" dxfId="2296" priority="11784">
      <formula>$B2296="Solicitado"</formula>
    </cfRule>
    <cfRule type="expression" dxfId="2295" priority="11785">
      <formula>$B2296="Arribado"</formula>
    </cfRule>
    <cfRule type="expression" dxfId="2302" priority="11786">
      <formula>$B2296="Liberado"</formula>
    </cfRule>
    <cfRule type="expression" dxfId="2301" priority="11787">
      <formula>$B2296="Descargado"</formula>
    </cfRule>
    <cfRule type="expression" dxfId="2298" priority="11974">
      <formula>$B2296="Cancelado"</formula>
    </cfRule>
    <cfRule type="expression" dxfId="2300" priority="11996">
      <formula>$B2296="Frontera"</formula>
    </cfRule>
    <cfRule type="expression" dxfId="2299" priority="11997">
      <formula>$B2296="Cargado"</formula>
    </cfRule>
    <cfRule type="expression" dxfId="2298" priority="11998">
      <formula>$B2296="Cancelado"</formula>
    </cfRule>
    <cfRule type="expression" dxfId="2" priority="11999">
      <formula>$B2296="Confirmado"</formula>
    </cfRule>
    <cfRule type="expression" dxfId="2296" priority="12000">
      <formula>$B2296="Solicitado"</formula>
    </cfRule>
    <cfRule type="expression" dxfId="2299" priority="11973">
      <formula>$B2296="Cargado"</formula>
    </cfRule>
    <cfRule type="expression" dxfId="2295" priority="12001">
      <formula>$B2296="Arribado"</formula>
    </cfRule>
    <cfRule type="expression" dxfId="2296" priority="11984">
      <formula>$B2296="Solicitado"</formula>
    </cfRule>
    <cfRule type="expression" dxfId="2" priority="11983">
      <formula>$B2296="Confirmado"</formula>
    </cfRule>
    <cfRule type="expression" dxfId="2300" priority="11788">
      <formula>$B2296="Frontera"</formula>
    </cfRule>
    <cfRule type="expression" dxfId="2299" priority="11789">
      <formula>$B2296="Cargado"</formula>
    </cfRule>
    <cfRule type="expression" dxfId="2298" priority="11790">
      <formula>$B2296="Cancelado"</formula>
    </cfRule>
    <cfRule type="expression" dxfId="2" priority="11791">
      <formula>$B2296="Confirmado"</formula>
    </cfRule>
    <cfRule type="expression" dxfId="2296" priority="11792">
      <formula>$B2296="Solicitado"</formula>
    </cfRule>
    <cfRule type="expression" dxfId="2295" priority="11793">
      <formula>$B2296="Arribado"</formula>
    </cfRule>
    <cfRule type="expression" dxfId="2299" priority="11981">
      <formula>$B2296="Cargado"</formula>
    </cfRule>
    <cfRule type="expression" dxfId="2300" priority="11980">
      <formula>$B2296="Frontera"</formula>
    </cfRule>
    <cfRule type="expression" dxfId="2295" priority="11985">
      <formula>$B2296="Arribado"</formula>
    </cfRule>
    <cfRule type="expression" dxfId="2302" priority="11986">
      <formula>$B2296="Liberado"</formula>
    </cfRule>
    <cfRule type="expression" dxfId="2301" priority="11987">
      <formula>$B2296="Descargado"</formula>
    </cfRule>
    <cfRule type="expression" dxfId="2300" priority="11988">
      <formula>$B2296="Frontera"</formula>
    </cfRule>
    <cfRule type="expression" dxfId="2298" priority="11982">
      <formula>$B2296="Cancelado"</formula>
    </cfRule>
    <cfRule type="expression" dxfId="2295" priority="11777">
      <formula>$B2296="Arribado"</formula>
    </cfRule>
  </conditionalFormatting>
  <conditionalFormatting sqref="N2297:N2305">
    <cfRule type="expression" dxfId="2301" priority="12403">
      <formula>$B2297="Descargado"</formula>
    </cfRule>
    <cfRule type="expression" dxfId="2299" priority="12389">
      <formula>$B2297="Cargado"</formula>
    </cfRule>
    <cfRule type="expression" dxfId="2298" priority="12390">
      <formula>$B2297="Cancelado"</formula>
    </cfRule>
    <cfRule type="expression" dxfId="2" priority="12391">
      <formula>$B2297="Confirmado"</formula>
    </cfRule>
    <cfRule type="expression" dxfId="2296" priority="12392">
      <formula>$B2297="Solicitado"</formula>
    </cfRule>
    <cfRule type="expression" dxfId="2295" priority="12393">
      <formula>$B2297="Arribado"</formula>
    </cfRule>
    <cfRule type="expression" dxfId="2302" priority="12394">
      <formula>$B2297="Liberado"</formula>
    </cfRule>
    <cfRule type="expression" dxfId="2301" priority="12395">
      <formula>$B2297="Descargado"</formula>
    </cfRule>
    <cfRule type="expression" dxfId="2300" priority="12396">
      <formula>$B2297="Frontera"</formula>
    </cfRule>
    <cfRule type="expression" dxfId="2299" priority="12397">
      <formula>$B2297="Cargado"</formula>
    </cfRule>
    <cfRule type="expression" dxfId="2298" priority="12398">
      <formula>$B2297="Cancelado"</formula>
    </cfRule>
    <cfRule type="expression" dxfId="2" priority="12399">
      <formula>$B2297="Confirmado"</formula>
    </cfRule>
    <cfRule type="expression" dxfId="2296" priority="12400">
      <formula>$B2297="Solicitado"</formula>
    </cfRule>
    <cfRule type="expression" dxfId="2295" priority="12401">
      <formula>$B2297="Arribado"</formula>
    </cfRule>
    <cfRule type="expression" dxfId="2302" priority="12402">
      <formula>$B2297="Liberado"</formula>
    </cfRule>
    <cfRule type="expression" dxfId="2300" priority="12404">
      <formula>$B2297="Frontera"</formula>
    </cfRule>
    <cfRule type="expression" dxfId="2299" priority="12405">
      <formula>$B2297="Cargado"</formula>
    </cfRule>
    <cfRule type="expression" dxfId="2298" priority="12406">
      <formula>$B2297="Cancelado"</formula>
    </cfRule>
    <cfRule type="expression" dxfId="2" priority="12407">
      <formula>$B2297="Confirmado"</formula>
    </cfRule>
    <cfRule type="expression" dxfId="2296" priority="12408">
      <formula>$B2297="Solicitado"</formula>
    </cfRule>
    <cfRule type="expression" dxfId="2295" priority="12409">
      <formula>$B2297="Arribado"</formula>
    </cfRule>
    <cfRule type="expression" dxfId="2302" priority="12410">
      <formula>$B2297="Liberado"</formula>
    </cfRule>
    <cfRule type="expression" dxfId="2301" priority="12411">
      <formula>$B2297="Descargado"</formula>
    </cfRule>
    <cfRule type="expression" dxfId="2300" priority="12412">
      <formula>$B2297="Frontera"</formula>
    </cfRule>
    <cfRule type="expression" dxfId="2299" priority="12413">
      <formula>$B2297="Cargado"</formula>
    </cfRule>
    <cfRule type="expression" dxfId="2298" priority="12414">
      <formula>$B2297="Cancelado"</formula>
    </cfRule>
    <cfRule type="expression" dxfId="2" priority="12415">
      <formula>$B2297="Confirmado"</formula>
    </cfRule>
    <cfRule type="expression" dxfId="2296" priority="12416">
      <formula>$B2297="Solicitado"</formula>
    </cfRule>
    <cfRule type="expression" dxfId="2295" priority="12417">
      <formula>$B2297="Arribado"</formula>
    </cfRule>
    <cfRule type="expression" dxfId="2302" priority="12386">
      <formula>$B2297="Liberado"</formula>
    </cfRule>
    <cfRule type="expression" dxfId="2301" priority="12387">
      <formula>$B2297="Descargado"</formula>
    </cfRule>
    <cfRule type="expression" dxfId="2300" priority="12388">
      <formula>$B2297="Frontera"</formula>
    </cfRule>
  </conditionalFormatting>
  <conditionalFormatting sqref="N2306:N2309">
    <cfRule type="expression" dxfId="2302" priority="12186">
      <formula>$B2306="Liberado"</formula>
    </cfRule>
    <cfRule type="expression" dxfId="2299" priority="12205">
      <formula>$B2306="Cargado"</formula>
    </cfRule>
    <cfRule type="expression" dxfId="2300" priority="12180">
      <formula>$B2306="Frontera"</formula>
    </cfRule>
    <cfRule type="expression" dxfId="2299" priority="12197">
      <formula>$B2306="Cargado"</formula>
    </cfRule>
    <cfRule type="expression" dxfId="2301" priority="12179">
      <formula>$B2306="Descargado"</formula>
    </cfRule>
    <cfRule type="expression" dxfId="2296" priority="12208">
      <formula>$B2306="Solicitado"</formula>
    </cfRule>
    <cfRule type="expression" dxfId="2" priority="12207">
      <formula>$B2306="Confirmado"</formula>
    </cfRule>
    <cfRule type="expression" dxfId="2298" priority="12206">
      <formula>$B2306="Cancelado"</formula>
    </cfRule>
    <cfRule type="expression" dxfId="2300" priority="12196">
      <formula>$B2306="Frontera"</formula>
    </cfRule>
    <cfRule type="expression" dxfId="2296" priority="12184">
      <formula>$B2306="Solicitado"</formula>
    </cfRule>
    <cfRule type="expression" dxfId="2302" priority="12194">
      <formula>$B2306="Liberado"</formula>
    </cfRule>
    <cfRule type="expression" dxfId="2295" priority="12193">
      <formula>$B2306="Arribado"</formula>
    </cfRule>
    <cfRule type="expression" dxfId="2298" priority="12198">
      <formula>$B2306="Cancelado"</formula>
    </cfRule>
    <cfRule type="expression" dxfId="2" priority="12199">
      <formula>$B2306="Confirmado"</formula>
    </cfRule>
    <cfRule type="expression" dxfId="2296" priority="12192">
      <formula>$B2306="Solicitado"</formula>
    </cfRule>
    <cfRule type="expression" dxfId="2" priority="12191">
      <formula>$B2306="Confirmado"</formula>
    </cfRule>
    <cfRule type="expression" dxfId="2298" priority="12190">
      <formula>$B2306="Cancelado"</formula>
    </cfRule>
    <cfRule type="expression" dxfId="2295" priority="12185">
      <formula>$B2306="Arribado"</formula>
    </cfRule>
    <cfRule type="expression" dxfId="2300" priority="12204">
      <formula>$B2306="Frontera"</formula>
    </cfRule>
    <cfRule type="expression" dxfId="2301" priority="12195">
      <formula>$B2306="Descargado"</formula>
    </cfRule>
    <cfRule type="expression" dxfId="2299" priority="12189">
      <formula>$B2306="Cargado"</formula>
    </cfRule>
    <cfRule type="expression" dxfId="2301" priority="12203">
      <formula>$B2306="Descargado"</formula>
    </cfRule>
    <cfRule type="expression" dxfId="2302" priority="12202">
      <formula>$B2306="Liberado"</formula>
    </cfRule>
    <cfRule type="expression" dxfId="2295" priority="12201">
      <formula>$B2306="Arribado"</formula>
    </cfRule>
    <cfRule type="expression" dxfId="2296" priority="12200">
      <formula>$B2306="Solicitado"</formula>
    </cfRule>
    <cfRule type="expression" dxfId="2295" priority="12209">
      <formula>$B2306="Arribado"</formula>
    </cfRule>
    <cfRule type="expression" dxfId="2299" priority="12181">
      <formula>$B2306="Cargado"</formula>
    </cfRule>
    <cfRule type="expression" dxfId="2298" priority="12182">
      <formula>$B2306="Cancelado"</formula>
    </cfRule>
    <cfRule type="expression" dxfId="2" priority="12183">
      <formula>$B2306="Confirmado"</formula>
    </cfRule>
    <cfRule type="expression" dxfId="2300" priority="12188">
      <formula>$B2306="Frontera"</formula>
    </cfRule>
    <cfRule type="expression" dxfId="2301" priority="12187">
      <formula>$B2306="Descargado"</formula>
    </cfRule>
    <cfRule type="expression" dxfId="2302" priority="12178">
      <formula>$B2306="Liberado"</formula>
    </cfRule>
  </conditionalFormatting>
  <conditionalFormatting sqref="N2310">
    <cfRule type="expression" dxfId="2300" priority="11580">
      <formula>$B2310="Frontera"</formula>
    </cfRule>
    <cfRule type="expression" dxfId="2301" priority="11579">
      <formula>$B2310="Descargado"</formula>
    </cfRule>
    <cfRule type="expression" dxfId="2295" priority="11569">
      <formula>$B2310="Arribado"</formula>
    </cfRule>
    <cfRule type="expression" dxfId="2302" priority="11570">
      <formula>$B2310="Liberado"</formula>
    </cfRule>
    <cfRule type="expression" dxfId="2301" priority="11571">
      <formula>$B2310="Descargado"</formula>
    </cfRule>
    <cfRule type="expression" dxfId="2300" priority="11572">
      <formula>$B2310="Frontera"</formula>
    </cfRule>
    <cfRule type="expression" dxfId="2298" priority="11574">
      <formula>$B2310="Cancelado"</formula>
    </cfRule>
    <cfRule type="expression" dxfId="2" priority="11567">
      <formula>$B2310="Confirmado"</formula>
    </cfRule>
    <cfRule type="expression" dxfId="2298" priority="11566">
      <formula>$B2310="Cancelado"</formula>
    </cfRule>
    <cfRule type="expression" dxfId="2302" priority="11578">
      <formula>$B2310="Liberado"</formula>
    </cfRule>
    <cfRule type="expression" dxfId="2295" priority="11577">
      <formula>$B2310="Arribado"</formula>
    </cfRule>
    <cfRule type="expression" dxfId="2299" priority="11573">
      <formula>$B2310="Cargado"</formula>
    </cfRule>
    <cfRule type="expression" dxfId="2296" priority="11576">
      <formula>$B2310="Solicitado"</formula>
    </cfRule>
    <cfRule type="expression" dxfId="2295" priority="11585">
      <formula>$B2310="Arribado"</formula>
    </cfRule>
    <cfRule type="expression" dxfId="2296" priority="11584">
      <formula>$B2310="Solicitado"</formula>
    </cfRule>
    <cfRule type="expression" dxfId="2" priority="11583">
      <formula>$B2310="Confirmado"</formula>
    </cfRule>
    <cfRule type="expression" dxfId="2298" priority="11582">
      <formula>$B2310="Cancelado"</formula>
    </cfRule>
    <cfRule type="expression" dxfId="2" priority="11575">
      <formula>$B2310="Confirmado"</formula>
    </cfRule>
    <cfRule type="expression" dxfId="2296" priority="11560">
      <formula>$B2310="Solicitado"</formula>
    </cfRule>
    <cfRule type="expression" dxfId="2296" priority="11568">
      <formula>$B2310="Solicitado"</formula>
    </cfRule>
    <cfRule type="expression" dxfId="2299" priority="11557">
      <formula>$B2310="Cargado"</formula>
    </cfRule>
    <cfRule type="expression" dxfId="2300" priority="11556">
      <formula>$B2310="Frontera"</formula>
    </cfRule>
    <cfRule type="expression" dxfId="2301" priority="11555">
      <formula>$B2310="Descargado"</formula>
    </cfRule>
    <cfRule type="expression" dxfId="2" priority="11559">
      <formula>$B2310="Confirmado"</formula>
    </cfRule>
    <cfRule type="expression" dxfId="2300" priority="11564">
      <formula>$B2310="Frontera"</formula>
    </cfRule>
    <cfRule type="expression" dxfId="2299" priority="11565">
      <formula>$B2310="Cargado"</formula>
    </cfRule>
    <cfRule type="expression" dxfId="2302" priority="11554">
      <formula>$B2310="Liberado"</formula>
    </cfRule>
    <cfRule type="expression" dxfId="2301" priority="11563">
      <formula>$B2310="Descargado"</formula>
    </cfRule>
    <cfRule type="expression" dxfId="2299" priority="11581">
      <formula>$B2310="Cargado"</formula>
    </cfRule>
    <cfRule type="expression" dxfId="2302" priority="11562">
      <formula>$B2310="Liberado"</formula>
    </cfRule>
    <cfRule type="expression" dxfId="2295" priority="11561">
      <formula>$B2310="Arribado"</formula>
    </cfRule>
    <cfRule type="expression" dxfId="2298" priority="11558">
      <formula>$B2310="Cancelado"</formula>
    </cfRule>
  </conditionalFormatting>
  <conditionalFormatting sqref="N2311">
    <cfRule type="expression" dxfId="2299" priority="10757">
      <formula>$B2311="Cargado"</formula>
    </cfRule>
    <cfRule type="expression" dxfId="2301" priority="10739">
      <formula>$B2311="Descargado"</formula>
    </cfRule>
    <cfRule type="expression" dxfId="2301" priority="10755">
      <formula>$B2311="Descargado"</formula>
    </cfRule>
    <cfRule type="expression" dxfId="2302" priority="10754">
      <formula>$B2311="Liberado"</formula>
    </cfRule>
    <cfRule type="expression" dxfId="2295" priority="10753">
      <formula>$B2311="Arribado"</formula>
    </cfRule>
    <cfRule type="expression" dxfId="2296" priority="10752">
      <formula>$B2311="Solicitado"</formula>
    </cfRule>
    <cfRule type="expression" dxfId="2" priority="10751">
      <formula>$B2311="Confirmado"</formula>
    </cfRule>
    <cfRule type="expression" dxfId="2298" priority="10750">
      <formula>$B2311="Cancelado"</formula>
    </cfRule>
    <cfRule type="expression" dxfId="2299" priority="10749">
      <formula>$B2311="Cargado"</formula>
    </cfRule>
    <cfRule type="expression" dxfId="2300" priority="10748">
      <formula>$B2311="Frontera"</formula>
    </cfRule>
    <cfRule type="expression" dxfId="2301" priority="10747">
      <formula>$B2311="Descargado"</formula>
    </cfRule>
    <cfRule type="expression" dxfId="2302" priority="10746">
      <formula>$B2311="Liberado"</formula>
    </cfRule>
    <cfRule type="expression" dxfId="2295" priority="10745">
      <formula>$B2311="Arribado"</formula>
    </cfRule>
    <cfRule type="expression" dxfId="2296" priority="10744">
      <formula>$B2311="Solicitado"</formula>
    </cfRule>
    <cfRule type="expression" dxfId="2" priority="10743">
      <formula>$B2311="Confirmado"</formula>
    </cfRule>
    <cfRule type="expression" dxfId="2298" priority="10742">
      <formula>$B2311="Cancelado"</formula>
    </cfRule>
    <cfRule type="expression" dxfId="2299" priority="10741">
      <formula>$B2311="Cargado"</formula>
    </cfRule>
    <cfRule type="expression" dxfId="2300" priority="10740">
      <formula>$B2311="Frontera"</formula>
    </cfRule>
    <cfRule type="expression" dxfId="2302" priority="10738">
      <formula>$B2311="Liberado"</formula>
    </cfRule>
    <cfRule type="expression" dxfId="2" priority="10759">
      <formula>$B2311="Confirmado"</formula>
    </cfRule>
    <cfRule type="expression" dxfId="2300" priority="10756">
      <formula>$B2311="Frontera"</formula>
    </cfRule>
    <cfRule type="expression" dxfId="2298" priority="10758">
      <formula>$B2311="Cancelado"</formula>
    </cfRule>
    <cfRule type="expression" dxfId="2295" priority="10769">
      <formula>$B2311="Arribado"</formula>
    </cfRule>
    <cfRule type="expression" dxfId="2296" priority="10768">
      <formula>$B2311="Solicitado"</formula>
    </cfRule>
    <cfRule type="expression" dxfId="2" priority="10767">
      <formula>$B2311="Confirmado"</formula>
    </cfRule>
    <cfRule type="expression" dxfId="2298" priority="10766">
      <formula>$B2311="Cancelado"</formula>
    </cfRule>
    <cfRule type="expression" dxfId="2299" priority="10765">
      <formula>$B2311="Cargado"</formula>
    </cfRule>
    <cfRule type="expression" dxfId="2300" priority="10764">
      <formula>$B2311="Frontera"</formula>
    </cfRule>
    <cfRule type="expression" dxfId="2301" priority="10763">
      <formula>$B2311="Descargado"</formula>
    </cfRule>
    <cfRule type="expression" dxfId="2302" priority="10762">
      <formula>$B2311="Liberado"</formula>
    </cfRule>
    <cfRule type="expression" dxfId="2295" priority="10761">
      <formula>$B2311="Arribado"</formula>
    </cfRule>
    <cfRule type="expression" dxfId="2296" priority="10760">
      <formula>$B2311="Solicitado"</formula>
    </cfRule>
  </conditionalFormatting>
  <conditionalFormatting sqref="N2312 N2314:N2320">
    <cfRule type="expression" dxfId="2" priority="11287">
      <formula>$B2312="Confirmado"</formula>
    </cfRule>
    <cfRule type="expression" dxfId="2298" priority="11286">
      <formula>$B2312="Cancelado"</formula>
    </cfRule>
    <cfRule type="expression" dxfId="2" priority="11295">
      <formula>$B2312="Confirmado"</formula>
    </cfRule>
    <cfRule type="expression" dxfId="2299" priority="11301">
      <formula>$B2312="Cargado"</formula>
    </cfRule>
    <cfRule type="expression" dxfId="2298" priority="11294">
      <formula>$B2312="Cancelado"</formula>
    </cfRule>
    <cfRule type="expression" dxfId="2295" priority="11305">
      <formula>$B2312="Arribado"</formula>
    </cfRule>
    <cfRule type="expression" dxfId="2299" priority="11285">
      <formula>$B2312="Cargado"</formula>
    </cfRule>
    <cfRule type="expression" dxfId="2300" priority="11284">
      <formula>$B2312="Frontera"</formula>
    </cfRule>
    <cfRule type="expression" dxfId="2295" priority="11297">
      <formula>$B2312="Arribado"</formula>
    </cfRule>
    <cfRule type="expression" dxfId="2301" priority="11283">
      <formula>$B2312="Descargado"</formula>
    </cfRule>
    <cfRule type="expression" dxfId="2302" priority="11282">
      <formula>$B2312="Liberado"</formula>
    </cfRule>
    <cfRule type="expression" dxfId="2302" priority="11306">
      <formula>$B2312="Liberado"</formula>
    </cfRule>
    <cfRule type="expression" dxfId="2301" priority="11307">
      <formula>$B2312="Descargado"</formula>
    </cfRule>
    <cfRule type="expression" dxfId="2300" priority="11308">
      <formula>$B2312="Frontera"</formula>
    </cfRule>
    <cfRule type="expression" dxfId="2299" priority="11309">
      <formula>$B2312="Cargado"</formula>
    </cfRule>
    <cfRule type="expression" dxfId="2301" priority="11299">
      <formula>$B2312="Descargado"</formula>
    </cfRule>
    <cfRule type="expression" dxfId="2" priority="11311">
      <formula>$B2312="Confirmado"</formula>
    </cfRule>
    <cfRule type="expression" dxfId="2296" priority="11312">
      <formula>$B2312="Solicitado"</formula>
    </cfRule>
    <cfRule type="expression" dxfId="2295" priority="11313">
      <formula>$B2312="Arribado"</formula>
    </cfRule>
    <cfRule type="expression" dxfId="2300" priority="11300">
      <formula>$B2312="Frontera"</formula>
    </cfRule>
    <cfRule type="expression" dxfId="2302" priority="11298">
      <formula>$B2312="Liberado"</formula>
    </cfRule>
    <cfRule type="expression" dxfId="2298" priority="11302">
      <formula>$B2312="Cancelado"</formula>
    </cfRule>
    <cfRule type="expression" dxfId="2" priority="11303">
      <formula>$B2312="Confirmado"</formula>
    </cfRule>
    <cfRule type="expression" dxfId="2296" priority="11304">
      <formula>$B2312="Solicitado"</formula>
    </cfRule>
    <cfRule type="expression" dxfId="2296" priority="11296">
      <formula>$B2312="Solicitado"</formula>
    </cfRule>
    <cfRule type="expression" dxfId="2302" priority="11290">
      <formula>$B2312="Liberado"</formula>
    </cfRule>
    <cfRule type="expression" dxfId="2301" priority="11291">
      <formula>$B2312="Descargado"</formula>
    </cfRule>
    <cfRule type="expression" dxfId="2300" priority="11292">
      <formula>$B2312="Frontera"</formula>
    </cfRule>
    <cfRule type="expression" dxfId="2299" priority="11293">
      <formula>$B2312="Cargado"</formula>
    </cfRule>
    <cfRule type="expression" dxfId="2295" priority="11289">
      <formula>$B2312="Arribado"</formula>
    </cfRule>
    <cfRule type="expression" dxfId="2296" priority="11288">
      <formula>$B2312="Solicitado"</formula>
    </cfRule>
    <cfRule type="expression" dxfId="2298" priority="11310">
      <formula>$B2312="Cancelado"</formula>
    </cfRule>
  </conditionalFormatting>
  <conditionalFormatting sqref="N2313">
    <cfRule type="expression" dxfId="2302" priority="11026">
      <formula>$B2313="Liberado"</formula>
    </cfRule>
    <cfRule type="expression" dxfId="2" priority="11023">
      <formula>$B2313="Confirmado"</formula>
    </cfRule>
    <cfRule type="expression" dxfId="2296" priority="11024">
      <formula>$B2313="Solicitado"</formula>
    </cfRule>
    <cfRule type="expression" dxfId="2300" priority="11028">
      <formula>$B2313="Frontera"</formula>
    </cfRule>
    <cfRule type="expression" dxfId="2302" priority="11010">
      <formula>$B2313="Liberado"</formula>
    </cfRule>
    <cfRule type="expression" dxfId="2301" priority="11011">
      <formula>$B2313="Descargado"</formula>
    </cfRule>
    <cfRule type="expression" dxfId="2300" priority="11012">
      <formula>$B2313="Frontera"</formula>
    </cfRule>
    <cfRule type="expression" dxfId="2301" priority="11027">
      <formula>$B2313="Descargado"</formula>
    </cfRule>
    <cfRule type="expression" dxfId="2299" priority="11013">
      <formula>$B2313="Cargado"</formula>
    </cfRule>
    <cfRule type="expression" dxfId="2301" priority="11035">
      <formula>$B2313="Descargado"</formula>
    </cfRule>
    <cfRule type="expression" dxfId="2302" priority="11034">
      <formula>$B2313="Liberado"</formula>
    </cfRule>
    <cfRule type="expression" dxfId="2295" priority="11033">
      <formula>$B2313="Arribado"</formula>
    </cfRule>
    <cfRule type="expression" dxfId="2298" priority="11014">
      <formula>$B2313="Cancelado"</formula>
    </cfRule>
    <cfRule type="expression" dxfId="2300" priority="11020">
      <formula>$B2313="Frontera"</formula>
    </cfRule>
    <cfRule type="expression" dxfId="2299" priority="11021">
      <formula>$B2313="Cargado"</formula>
    </cfRule>
    <cfRule type="expression" dxfId="2299" priority="11037">
      <formula>$B2313="Cargado"</formula>
    </cfRule>
    <cfRule type="expression" dxfId="2298" priority="11038">
      <formula>$B2313="Cancelado"</formula>
    </cfRule>
    <cfRule type="expression" dxfId="2" priority="11039">
      <formula>$B2313="Confirmado"</formula>
    </cfRule>
    <cfRule type="expression" dxfId="2296" priority="11040">
      <formula>$B2313="Solicitado"</formula>
    </cfRule>
    <cfRule type="expression" dxfId="2295" priority="11041">
      <formula>$B2313="Arribado"</formula>
    </cfRule>
    <cfRule type="expression" dxfId="2298" priority="11022">
      <formula>$B2313="Cancelado"</formula>
    </cfRule>
    <cfRule type="expression" dxfId="2302" priority="11018">
      <formula>$B2313="Liberado"</formula>
    </cfRule>
    <cfRule type="expression" dxfId="2296" priority="11032">
      <formula>$B2313="Solicitado"</formula>
    </cfRule>
    <cfRule type="expression" dxfId="2298" priority="11030">
      <formula>$B2313="Cancelado"</formula>
    </cfRule>
    <cfRule type="expression" dxfId="2299" priority="11029">
      <formula>$B2313="Cargado"</formula>
    </cfRule>
    <cfRule type="expression" dxfId="2295" priority="11017">
      <formula>$B2313="Arribado"</formula>
    </cfRule>
    <cfRule type="expression" dxfId="2296" priority="11016">
      <formula>$B2313="Solicitado"</formula>
    </cfRule>
    <cfRule type="expression" dxfId="2295" priority="11025">
      <formula>$B2313="Arribado"</formula>
    </cfRule>
    <cfRule type="expression" dxfId="2300" priority="11036">
      <formula>$B2313="Frontera"</formula>
    </cfRule>
    <cfRule type="expression" dxfId="2" priority="11015">
      <formula>$B2313="Confirmado"</formula>
    </cfRule>
    <cfRule type="expression" dxfId="2" priority="11031">
      <formula>$B2313="Confirmado"</formula>
    </cfRule>
    <cfRule type="expression" dxfId="2301" priority="11019">
      <formula>$B2313="Descargado"</formula>
    </cfRule>
  </conditionalFormatting>
  <conditionalFormatting sqref="N2321">
    <cfRule type="expression" dxfId="2302" priority="10482">
      <formula>$B2321="Liberado"</formula>
    </cfRule>
    <cfRule type="expression" dxfId="2301" priority="10483">
      <formula>$B2321="Descargado"</formula>
    </cfRule>
    <cfRule type="expression" dxfId="2300" priority="10484">
      <formula>$B2321="Frontera"</formula>
    </cfRule>
    <cfRule type="expression" dxfId="2299" priority="10485">
      <formula>$B2321="Cargado"</formula>
    </cfRule>
    <cfRule type="expression" dxfId="2298" priority="10486">
      <formula>$B2321="Cancelado"</formula>
    </cfRule>
    <cfRule type="expression" dxfId="2" priority="10487">
      <formula>$B2321="Confirmado"</formula>
    </cfRule>
    <cfRule type="expression" dxfId="2301" priority="10475">
      <formula>$B2321="Descargado"</formula>
    </cfRule>
    <cfRule type="expression" dxfId="2302" priority="10474">
      <formula>$B2321="Liberado"</formula>
    </cfRule>
    <cfRule type="expression" dxfId="2295" priority="10473">
      <formula>$B2321="Arribado"</formula>
    </cfRule>
    <cfRule type="expression" dxfId="2296" priority="10472">
      <formula>$B2321="Solicitado"</formula>
    </cfRule>
    <cfRule type="expression" dxfId="2296" priority="10488">
      <formula>$B2321="Solicitado"</formula>
    </cfRule>
    <cfRule type="expression" dxfId="2295" priority="10489">
      <formula>$B2321="Arribado"</formula>
    </cfRule>
    <cfRule type="expression" dxfId="2302" priority="10490">
      <formula>$B2321="Liberado"</formula>
    </cfRule>
    <cfRule type="expression" dxfId="2301" priority="10491">
      <formula>$B2321="Descargado"</formula>
    </cfRule>
    <cfRule type="expression" dxfId="2" priority="10471">
      <formula>$B2321="Confirmado"</formula>
    </cfRule>
    <cfRule type="expression" dxfId="2298" priority="10470">
      <formula>$B2321="Cancelado"</formula>
    </cfRule>
    <cfRule type="expression" dxfId="2299" priority="10469">
      <formula>$B2321="Cargado"</formula>
    </cfRule>
    <cfRule type="expression" dxfId="2300" priority="10468">
      <formula>$B2321="Frontera"</formula>
    </cfRule>
    <cfRule type="expression" dxfId="2301" priority="10467">
      <formula>$B2321="Descargado"</formula>
    </cfRule>
    <cfRule type="expression" dxfId="2302" priority="10466">
      <formula>$B2321="Liberado"</formula>
    </cfRule>
    <cfRule type="expression" dxfId="2" priority="10479">
      <formula>$B2321="Confirmado"</formula>
    </cfRule>
    <cfRule type="expression" dxfId="2296" priority="10480">
      <formula>$B2321="Solicitado"</formula>
    </cfRule>
    <cfRule type="expression" dxfId="2298" priority="10478">
      <formula>$B2321="Cancelado"</formula>
    </cfRule>
    <cfRule type="expression" dxfId="2299" priority="10477">
      <formula>$B2321="Cargado"</formula>
    </cfRule>
    <cfRule type="expression" dxfId="2300" priority="10476">
      <formula>$B2321="Frontera"</formula>
    </cfRule>
    <cfRule type="expression" dxfId="2295" priority="10481">
      <formula>$B2321="Arribado"</formula>
    </cfRule>
    <cfRule type="expression" dxfId="2300" priority="10492">
      <formula>$B2321="Frontera"</formula>
    </cfRule>
    <cfRule type="expression" dxfId="2299" priority="10493">
      <formula>$B2321="Cargado"</formula>
    </cfRule>
    <cfRule type="expression" dxfId="2298" priority="10494">
      <formula>$B2321="Cancelado"</formula>
    </cfRule>
    <cfRule type="expression" dxfId="2" priority="10495">
      <formula>$B2321="Confirmado"</formula>
    </cfRule>
    <cfRule type="expression" dxfId="2296" priority="10496">
      <formula>$B2321="Solicitado"</formula>
    </cfRule>
    <cfRule type="expression" dxfId="2295" priority="10497">
      <formula>$B2321="Arribado"</formula>
    </cfRule>
  </conditionalFormatting>
  <conditionalFormatting sqref="N2322 N2324:N2328">
    <cfRule type="expression" dxfId="2298" priority="10222">
      <formula>$B2322="Cancelado"</formula>
    </cfRule>
    <cfRule type="expression" dxfId="2" priority="10223">
      <formula>$B2322="Confirmado"</formula>
    </cfRule>
    <cfRule type="expression" dxfId="2296" priority="10224">
      <formula>$B2322="Solicitado"</formula>
    </cfRule>
    <cfRule type="expression" dxfId="2295" priority="10225">
      <formula>$B2322="Arribado"</formula>
    </cfRule>
    <cfRule type="expression" dxfId="2" priority="10207">
      <formula>$B2322="Confirmado"</formula>
    </cfRule>
    <cfRule type="expression" dxfId="2300" priority="10196">
      <formula>$B2322="Frontera"</formula>
    </cfRule>
    <cfRule type="expression" dxfId="2296" priority="10208">
      <formula>$B2322="Solicitado"</formula>
    </cfRule>
    <cfRule type="expression" dxfId="2295" priority="10209">
      <formula>$B2322="Arribado"</formula>
    </cfRule>
    <cfRule type="expression" dxfId="2302" priority="10210">
      <formula>$B2322="Liberado"</formula>
    </cfRule>
    <cfRule type="expression" dxfId="2301" priority="10211">
      <formula>$B2322="Descargado"</formula>
    </cfRule>
    <cfRule type="expression" dxfId="2300" priority="10212">
      <formula>$B2322="Frontera"</formula>
    </cfRule>
    <cfRule type="expression" dxfId="2299" priority="10213">
      <formula>$B2322="Cargado"</formula>
    </cfRule>
    <cfRule type="expression" dxfId="2298" priority="10214">
      <formula>$B2322="Cancelado"</formula>
    </cfRule>
    <cfRule type="expression" dxfId="2" priority="10215">
      <formula>$B2322="Confirmado"</formula>
    </cfRule>
    <cfRule type="expression" dxfId="2302" priority="10194">
      <formula>$B2322="Liberado"</formula>
    </cfRule>
    <cfRule type="expression" dxfId="2301" priority="10195">
      <formula>$B2322="Descargado"</formula>
    </cfRule>
    <cfRule type="expression" dxfId="2299" priority="10197">
      <formula>$B2322="Cargado"</formula>
    </cfRule>
    <cfRule type="expression" dxfId="2298" priority="10198">
      <formula>$B2322="Cancelado"</formula>
    </cfRule>
    <cfRule type="expression" dxfId="2296" priority="10216">
      <formula>$B2322="Solicitado"</formula>
    </cfRule>
    <cfRule type="expression" dxfId="2295" priority="10217">
      <formula>$B2322="Arribado"</formula>
    </cfRule>
    <cfRule type="expression" dxfId="2302" priority="10218">
      <formula>$B2322="Liberado"</formula>
    </cfRule>
    <cfRule type="expression" dxfId="2301" priority="10219">
      <formula>$B2322="Descargado"</formula>
    </cfRule>
    <cfRule type="expression" dxfId="2300" priority="10220">
      <formula>$B2322="Frontera"</formula>
    </cfRule>
    <cfRule type="expression" dxfId="2299" priority="10221">
      <formula>$B2322="Cargado"</formula>
    </cfRule>
    <cfRule type="expression" dxfId="2" priority="10199">
      <formula>$B2322="Confirmado"</formula>
    </cfRule>
    <cfRule type="expression" dxfId="2296" priority="10200">
      <formula>$B2322="Solicitado"</formula>
    </cfRule>
    <cfRule type="expression" dxfId="2295" priority="10201">
      <formula>$B2322="Arribado"</formula>
    </cfRule>
    <cfRule type="expression" dxfId="2302" priority="10202">
      <formula>$B2322="Liberado"</formula>
    </cfRule>
    <cfRule type="expression" dxfId="2301" priority="10203">
      <formula>$B2322="Descargado"</formula>
    </cfRule>
    <cfRule type="expression" dxfId="2300" priority="10204">
      <formula>$B2322="Frontera"</formula>
    </cfRule>
    <cfRule type="expression" dxfId="2299" priority="10205">
      <formula>$B2322="Cargado"</formula>
    </cfRule>
    <cfRule type="expression" dxfId="2298" priority="10206">
      <formula>$B2322="Cancelado"</formula>
    </cfRule>
  </conditionalFormatting>
  <conditionalFormatting sqref="N2323">
    <cfRule type="expression" dxfId="2299" priority="8997">
      <formula>$B2323="Cargado"</formula>
    </cfRule>
    <cfRule type="expression" dxfId="2" priority="8991">
      <formula>$B2323="Confirmado"</formula>
    </cfRule>
    <cfRule type="expression" dxfId="2300" priority="8980">
      <formula>$B2323="Frontera"</formula>
    </cfRule>
    <cfRule type="expression" dxfId="2300" priority="8996">
      <formula>$B2323="Frontera"</formula>
    </cfRule>
    <cfRule type="expression" dxfId="2301" priority="8995">
      <formula>$B2323="Descargado"</formula>
    </cfRule>
    <cfRule type="expression" dxfId="2302" priority="8994">
      <formula>$B2323="Liberado"</formula>
    </cfRule>
    <cfRule type="expression" dxfId="2295" priority="8993">
      <formula>$B2323="Arribado"</formula>
    </cfRule>
    <cfRule type="expression" dxfId="2296" priority="8992">
      <formula>$B2323="Solicitado"</formula>
    </cfRule>
    <cfRule type="expression" dxfId="2298" priority="8990">
      <formula>$B2323="Cancelado"</formula>
    </cfRule>
    <cfRule type="expression" dxfId="2299" priority="8989">
      <formula>$B2323="Cargado"</formula>
    </cfRule>
    <cfRule type="expression" dxfId="2" priority="9007">
      <formula>$B2323="Confirmado"</formula>
    </cfRule>
    <cfRule type="expression" dxfId="2295" priority="9001">
      <formula>$B2323="Arribado"</formula>
    </cfRule>
    <cfRule type="expression" dxfId="2302" priority="9002">
      <formula>$B2323="Liberado"</formula>
    </cfRule>
    <cfRule type="expression" dxfId="2296" priority="9008">
      <formula>$B2323="Solicitado"</formula>
    </cfRule>
    <cfRule type="expression" dxfId="2295" priority="9009">
      <formula>$B2323="Arribado"</formula>
    </cfRule>
    <cfRule type="expression" dxfId="2301" priority="8979">
      <formula>$B2323="Descargado"</formula>
    </cfRule>
    <cfRule type="expression" dxfId="2299" priority="8981">
      <formula>$B2323="Cargado"</formula>
    </cfRule>
    <cfRule type="expression" dxfId="2301" priority="9003">
      <formula>$B2323="Descargado"</formula>
    </cfRule>
    <cfRule type="expression" dxfId="2302" priority="8978">
      <formula>$B2323="Liberado"</formula>
    </cfRule>
    <cfRule type="expression" dxfId="2300" priority="9004">
      <formula>$B2323="Frontera"</formula>
    </cfRule>
    <cfRule type="expression" dxfId="2299" priority="9005">
      <formula>$B2323="Cargado"</formula>
    </cfRule>
    <cfRule type="expression" dxfId="2300" priority="8988">
      <formula>$B2323="Frontera"</formula>
    </cfRule>
    <cfRule type="expression" dxfId="2301" priority="8987">
      <formula>$B2323="Descargado"</formula>
    </cfRule>
    <cfRule type="expression" dxfId="2302" priority="8986">
      <formula>$B2323="Liberado"</formula>
    </cfRule>
    <cfRule type="expression" dxfId="2295" priority="8985">
      <formula>$B2323="Arribado"</formula>
    </cfRule>
    <cfRule type="expression" dxfId="2296" priority="8984">
      <formula>$B2323="Solicitado"</formula>
    </cfRule>
    <cfRule type="expression" dxfId="2" priority="8983">
      <formula>$B2323="Confirmado"</formula>
    </cfRule>
    <cfRule type="expression" dxfId="2298" priority="8982">
      <formula>$B2323="Cancelado"</formula>
    </cfRule>
    <cfRule type="expression" dxfId="2298" priority="8998">
      <formula>$B2323="Cancelado"</formula>
    </cfRule>
    <cfRule type="expression" dxfId="2298" priority="9006">
      <formula>$B2323="Cancelado"</formula>
    </cfRule>
    <cfRule type="expression" dxfId="2" priority="8999">
      <formula>$B2323="Confirmado"</formula>
    </cfRule>
    <cfRule type="expression" dxfId="2296" priority="9000">
      <formula>$B2323="Solicitado"</formula>
    </cfRule>
  </conditionalFormatting>
  <conditionalFormatting sqref="N2329">
    <cfRule type="expression" dxfId="2296" priority="9824">
      <formula>$B2329="Solicitado"</formula>
    </cfRule>
    <cfRule type="expression" dxfId="2301" priority="9803">
      <formula>$B2329="Descargado"</formula>
    </cfRule>
    <cfRule type="expression" dxfId="2302" priority="9802">
      <formula>$B2329="Liberado"</formula>
    </cfRule>
    <cfRule type="expression" dxfId="2295" priority="9801">
      <formula>$B2329="Arribado"</formula>
    </cfRule>
    <cfRule type="expression" dxfId="2296" priority="9800">
      <formula>$B2329="Solicitado"</formula>
    </cfRule>
    <cfRule type="expression" dxfId="2" priority="9799">
      <formula>$B2329="Confirmado"</formula>
    </cfRule>
    <cfRule type="expression" dxfId="2298" priority="9798">
      <formula>$B2329="Cancelado"</formula>
    </cfRule>
    <cfRule type="expression" dxfId="2" priority="9823">
      <formula>$B2329="Confirmado"</formula>
    </cfRule>
    <cfRule type="expression" dxfId="2298" priority="9822">
      <formula>$B2329="Cancelado"</formula>
    </cfRule>
    <cfRule type="expression" dxfId="2299" priority="9813">
      <formula>$B2329="Cargado"</formula>
    </cfRule>
    <cfRule type="expression" dxfId="2300" priority="9812">
      <formula>$B2329="Frontera"</formula>
    </cfRule>
    <cfRule type="expression" dxfId="2296" priority="9808">
      <formula>$B2329="Solicitado"</formula>
    </cfRule>
    <cfRule type="expression" dxfId="2" priority="9807">
      <formula>$B2329="Confirmado"</formula>
    </cfRule>
    <cfRule type="expression" dxfId="2298" priority="9806">
      <formula>$B2329="Cancelado"</formula>
    </cfRule>
    <cfRule type="expression" dxfId="2299" priority="9805">
      <formula>$B2329="Cargado"</formula>
    </cfRule>
    <cfRule type="expression" dxfId="2300" priority="9804">
      <formula>$B2329="Frontera"</formula>
    </cfRule>
    <cfRule type="expression" dxfId="2299" priority="9797">
      <formula>$B2329="Cargado"</formula>
    </cfRule>
    <cfRule type="expression" dxfId="2300" priority="9796">
      <formula>$B2329="Frontera"</formula>
    </cfRule>
    <cfRule type="expression" dxfId="2301" priority="9811">
      <formula>$B2329="Descargado"</formula>
    </cfRule>
    <cfRule type="expression" dxfId="2301" priority="9795">
      <formula>$B2329="Descargado"</formula>
    </cfRule>
    <cfRule type="expression" dxfId="2302" priority="9794">
      <formula>$B2329="Liberado"</formula>
    </cfRule>
    <cfRule type="expression" dxfId="2302" priority="9810">
      <formula>$B2329="Liberado"</formula>
    </cfRule>
    <cfRule type="expression" dxfId="2295" priority="9809">
      <formula>$B2329="Arribado"</formula>
    </cfRule>
    <cfRule type="expression" dxfId="2295" priority="9825">
      <formula>$B2329="Arribado"</formula>
    </cfRule>
    <cfRule type="expression" dxfId="2298" priority="9814">
      <formula>$B2329="Cancelado"</formula>
    </cfRule>
    <cfRule type="expression" dxfId="2" priority="9815">
      <formula>$B2329="Confirmado"</formula>
    </cfRule>
    <cfRule type="expression" dxfId="2296" priority="9816">
      <formula>$B2329="Solicitado"</formula>
    </cfRule>
    <cfRule type="expression" dxfId="2295" priority="9817">
      <formula>$B2329="Arribado"</formula>
    </cfRule>
    <cfRule type="expression" dxfId="2302" priority="9818">
      <formula>$B2329="Liberado"</formula>
    </cfRule>
    <cfRule type="expression" dxfId="2301" priority="9819">
      <formula>$B2329="Descargado"</formula>
    </cfRule>
    <cfRule type="expression" dxfId="2300" priority="9820">
      <formula>$B2329="Frontera"</formula>
    </cfRule>
    <cfRule type="expression" dxfId="2299" priority="9821">
      <formula>$B2329="Cargado"</formula>
    </cfRule>
  </conditionalFormatting>
  <conditionalFormatting sqref="N2330">
    <cfRule type="expression" dxfId="2" priority="9535">
      <formula>$B2330="Confirmado"</formula>
    </cfRule>
    <cfRule type="expression" dxfId="2298" priority="9534">
      <formula>$B2330="Cancelado"</formula>
    </cfRule>
    <cfRule type="expression" dxfId="2296" priority="9544">
      <formula>$B2330="Solicitado"</formula>
    </cfRule>
    <cfRule type="expression" dxfId="2301" priority="9531">
      <formula>$B2330="Descargado"</formula>
    </cfRule>
    <cfRule type="expression" dxfId="2300" priority="9532">
      <formula>$B2330="Frontera"</formula>
    </cfRule>
    <cfRule type="expression" dxfId="2298" priority="9550">
      <formula>$B2330="Cancelado"</formula>
    </cfRule>
    <cfRule type="expression" dxfId="2296" priority="9552">
      <formula>$B2330="Solicitado"</formula>
    </cfRule>
    <cfRule type="expression" dxfId="2299" priority="9525">
      <formula>$B2330="Cargado"</formula>
    </cfRule>
    <cfRule type="expression" dxfId="2298" priority="9542">
      <formula>$B2330="Cancelado"</formula>
    </cfRule>
    <cfRule type="expression" dxfId="2298" priority="9526">
      <formula>$B2330="Cancelado"</formula>
    </cfRule>
    <cfRule type="expression" dxfId="2" priority="9527">
      <formula>$B2330="Confirmado"</formula>
    </cfRule>
    <cfRule type="expression" dxfId="2296" priority="9528">
      <formula>$B2330="Solicitado"</formula>
    </cfRule>
    <cfRule type="expression" dxfId="2295" priority="9529">
      <formula>$B2330="Arribado"</formula>
    </cfRule>
    <cfRule type="expression" dxfId="2302" priority="9530">
      <formula>$B2330="Liberado"</formula>
    </cfRule>
    <cfRule type="expression" dxfId="2299" priority="9541">
      <formula>$B2330="Cargado"</formula>
    </cfRule>
    <cfRule type="expression" dxfId="2300" priority="9540">
      <formula>$B2330="Frontera"</formula>
    </cfRule>
    <cfRule type="expression" dxfId="2301" priority="9539">
      <formula>$B2330="Descargado"</formula>
    </cfRule>
    <cfRule type="expression" dxfId="2301" priority="9547">
      <formula>$B2330="Descargado"</formula>
    </cfRule>
    <cfRule type="expression" dxfId="2302" priority="9546">
      <formula>$B2330="Liberado"</formula>
    </cfRule>
    <cfRule type="expression" dxfId="2295" priority="9545">
      <formula>$B2330="Arribado"</formula>
    </cfRule>
    <cfRule type="expression" dxfId="2302" priority="9522">
      <formula>$B2330="Liberado"</formula>
    </cfRule>
    <cfRule type="expression" dxfId="2301" priority="9523">
      <formula>$B2330="Descargado"</formula>
    </cfRule>
    <cfRule type="expression" dxfId="2300" priority="9524">
      <formula>$B2330="Frontera"</formula>
    </cfRule>
    <cfRule type="expression" dxfId="2302" priority="9538">
      <formula>$B2330="Liberado"</formula>
    </cfRule>
    <cfRule type="expression" dxfId="2295" priority="9537">
      <formula>$B2330="Arribado"</formula>
    </cfRule>
    <cfRule type="expression" dxfId="2" priority="9543">
      <formula>$B2330="Confirmado"</formula>
    </cfRule>
    <cfRule type="expression" dxfId="2300" priority="9548">
      <formula>$B2330="Frontera"</formula>
    </cfRule>
    <cfRule type="expression" dxfId="2296" priority="9536">
      <formula>$B2330="Solicitado"</formula>
    </cfRule>
    <cfRule type="expression" dxfId="2299" priority="9549">
      <formula>$B2330="Cargado"</formula>
    </cfRule>
    <cfRule type="expression" dxfId="2" priority="9551">
      <formula>$B2330="Confirmado"</formula>
    </cfRule>
    <cfRule type="expression" dxfId="2299" priority="9533">
      <formula>$B2330="Cargado"</formula>
    </cfRule>
    <cfRule type="expression" dxfId="2295" priority="9553">
      <formula>$B2330="Arribado"</formula>
    </cfRule>
  </conditionalFormatting>
  <conditionalFormatting sqref="N2331:N2335">
    <cfRule type="expression" dxfId="2302" priority="9258">
      <formula>$B2331="Liberado"</formula>
    </cfRule>
    <cfRule type="expression" dxfId="2302" priority="9250">
      <formula>$B2331="Liberado"</formula>
    </cfRule>
    <cfRule type="expression" dxfId="2301" priority="9251">
      <formula>$B2331="Descargado"</formula>
    </cfRule>
    <cfRule type="expression" dxfId="2300" priority="9252">
      <formula>$B2331="Frontera"</formula>
    </cfRule>
    <cfRule type="expression" dxfId="2299" priority="9253">
      <formula>$B2331="Cargado"</formula>
    </cfRule>
    <cfRule type="expression" dxfId="2298" priority="9254">
      <formula>$B2331="Cancelado"</formula>
    </cfRule>
    <cfRule type="expression" dxfId="2" priority="9255">
      <formula>$B2331="Confirmado"</formula>
    </cfRule>
    <cfRule type="expression" dxfId="2296" priority="9256">
      <formula>$B2331="Solicitado"</formula>
    </cfRule>
    <cfRule type="expression" dxfId="2300" priority="9260">
      <formula>$B2331="Frontera"</formula>
    </cfRule>
    <cfRule type="expression" dxfId="2301" priority="9259">
      <formula>$B2331="Descargado"</formula>
    </cfRule>
    <cfRule type="expression" dxfId="2296" priority="9272">
      <formula>$B2331="Solicitado"</formula>
    </cfRule>
    <cfRule type="expression" dxfId="2295" priority="9257">
      <formula>$B2331="Arribado"</formula>
    </cfRule>
    <cfRule type="expression" dxfId="2295" priority="9273">
      <formula>$B2331="Arribado"</formula>
    </cfRule>
    <cfRule type="expression" dxfId="2302" priority="9274">
      <formula>$B2331="Liberado"</formula>
    </cfRule>
    <cfRule type="expression" dxfId="2" priority="9263">
      <formula>$B2331="Confirmado"</formula>
    </cfRule>
    <cfRule type="expression" dxfId="2301" priority="9275">
      <formula>$B2331="Descargado"</formula>
    </cfRule>
    <cfRule type="expression" dxfId="2295" priority="9265">
      <formula>$B2331="Arribado"</formula>
    </cfRule>
    <cfRule type="expression" dxfId="2302" priority="9266">
      <formula>$B2331="Liberado"</formula>
    </cfRule>
    <cfRule type="expression" dxfId="2298" priority="9278">
      <formula>$B2331="Cancelado"</formula>
    </cfRule>
    <cfRule type="expression" dxfId="2296" priority="9264">
      <formula>$B2331="Solicitado"</formula>
    </cfRule>
    <cfRule type="expression" dxfId="2300" priority="9268">
      <formula>$B2331="Frontera"</formula>
    </cfRule>
    <cfRule type="expression" dxfId="2" priority="9279">
      <formula>$B2331="Confirmado"</formula>
    </cfRule>
    <cfRule type="expression" dxfId="2299" priority="9269">
      <formula>$B2331="Cargado"</formula>
    </cfRule>
    <cfRule type="expression" dxfId="2298" priority="9262">
      <formula>$B2331="Cancelado"</formula>
    </cfRule>
    <cfRule type="expression" dxfId="2299" priority="9261">
      <formula>$B2331="Cargado"</formula>
    </cfRule>
    <cfRule type="expression" dxfId="2295" priority="9281">
      <formula>$B2331="Arribado"</formula>
    </cfRule>
    <cfRule type="expression" dxfId="2298" priority="9270">
      <formula>$B2331="Cancelado"</formula>
    </cfRule>
    <cfRule type="expression" dxfId="2" priority="9271">
      <formula>$B2331="Confirmado"</formula>
    </cfRule>
    <cfRule type="expression" dxfId="2301" priority="9267">
      <formula>$B2331="Descargado"</formula>
    </cfRule>
    <cfRule type="expression" dxfId="2299" priority="9277">
      <formula>$B2331="Cargado"</formula>
    </cfRule>
    <cfRule type="expression" dxfId="2300" priority="9276">
      <formula>$B2331="Frontera"</formula>
    </cfRule>
    <cfRule type="expression" dxfId="2296" priority="9280">
      <formula>$B2331="Solicitado"</formula>
    </cfRule>
  </conditionalFormatting>
  <conditionalFormatting sqref="N2336">
    <cfRule type="expression" dxfId="2295" priority="8713">
      <formula>$B2336="Arribado"</formula>
    </cfRule>
    <cfRule type="expression" dxfId="2302" priority="8714">
      <formula>$B2336="Liberado"</formula>
    </cfRule>
    <cfRule type="expression" dxfId="2301" priority="8715">
      <formula>$B2336="Descargado"</formula>
    </cfRule>
    <cfRule type="expression" dxfId="2300" priority="8716">
      <formula>$B2336="Frontera"</formula>
    </cfRule>
    <cfRule type="expression" dxfId="2299" priority="8717">
      <formula>$B2336="Cargado"</formula>
    </cfRule>
    <cfRule type="expression" dxfId="2298" priority="8718">
      <formula>$B2336="Cancelado"</formula>
    </cfRule>
    <cfRule type="expression" dxfId="2" priority="8719">
      <formula>$B2336="Confirmado"</formula>
    </cfRule>
    <cfRule type="expression" dxfId="2296" priority="8720">
      <formula>$B2336="Solicitado"</formula>
    </cfRule>
    <cfRule type="expression" dxfId="2295" priority="8721">
      <formula>$B2336="Arribado"</formula>
    </cfRule>
    <cfRule type="expression" dxfId="2302" priority="8722">
      <formula>$B2336="Liberado"</formula>
    </cfRule>
    <cfRule type="expression" dxfId="2301" priority="8723">
      <formula>$B2336="Descargado"</formula>
    </cfRule>
    <cfRule type="expression" dxfId="2300" priority="8724">
      <formula>$B2336="Frontera"</formula>
    </cfRule>
    <cfRule type="expression" dxfId="2299" priority="8725">
      <formula>$B2336="Cargado"</formula>
    </cfRule>
    <cfRule type="expression" dxfId="2298" priority="8726">
      <formula>$B2336="Cancelado"</formula>
    </cfRule>
    <cfRule type="expression" dxfId="2" priority="8727">
      <formula>$B2336="Confirmado"</formula>
    </cfRule>
    <cfRule type="expression" dxfId="2296" priority="8728">
      <formula>$B2336="Solicitado"</formula>
    </cfRule>
    <cfRule type="expression" dxfId="2295" priority="8729">
      <formula>$B2336="Arribado"</formula>
    </cfRule>
    <cfRule type="expression" dxfId="2302" priority="8730">
      <formula>$B2336="Liberado"</formula>
    </cfRule>
    <cfRule type="expression" dxfId="2301" priority="8731">
      <formula>$B2336="Descargado"</formula>
    </cfRule>
    <cfRule type="expression" dxfId="2300" priority="8732">
      <formula>$B2336="Frontera"</formula>
    </cfRule>
    <cfRule type="expression" dxfId="2299" priority="8733">
      <formula>$B2336="Cargado"</formula>
    </cfRule>
    <cfRule type="expression" dxfId="2298" priority="8734">
      <formula>$B2336="Cancelado"</formula>
    </cfRule>
    <cfRule type="expression" dxfId="2" priority="8735">
      <formula>$B2336="Confirmado"</formula>
    </cfRule>
    <cfRule type="expression" dxfId="2296" priority="8736">
      <formula>$B2336="Solicitado"</formula>
    </cfRule>
    <cfRule type="expression" dxfId="2295" priority="8737">
      <formula>$B2336="Arribado"</formula>
    </cfRule>
    <cfRule type="expression" dxfId="2302" priority="8706">
      <formula>$B2336="Liberado"</formula>
    </cfRule>
    <cfRule type="expression" dxfId="2301" priority="8707">
      <formula>$B2336="Descargado"</formula>
    </cfRule>
    <cfRule type="expression" dxfId="2300" priority="8708">
      <formula>$B2336="Frontera"</formula>
    </cfRule>
    <cfRule type="expression" dxfId="2299" priority="8709">
      <formula>$B2336="Cargado"</formula>
    </cfRule>
    <cfRule type="expression" dxfId="2298" priority="8710">
      <formula>$B2336="Cancelado"</formula>
    </cfRule>
    <cfRule type="expression" dxfId="2" priority="8711">
      <formula>$B2336="Confirmado"</formula>
    </cfRule>
    <cfRule type="expression" dxfId="2296" priority="8712">
      <formula>$B2336="Solicitado"</formula>
    </cfRule>
  </conditionalFormatting>
  <conditionalFormatting sqref="N2337">
    <cfRule type="expression" dxfId="2302" priority="8162">
      <formula>$B2337="Liberado"</formula>
    </cfRule>
    <cfRule type="expression" dxfId="2298" priority="8174">
      <formula>$B2337="Cancelado"</formula>
    </cfRule>
    <cfRule type="expression" dxfId="2301" priority="8187">
      <formula>$B2337="Descargado"</formula>
    </cfRule>
    <cfRule type="expression" dxfId="2295" priority="8193">
      <formula>$B2337="Arribado"</formula>
    </cfRule>
    <cfRule type="expression" dxfId="2299" priority="8189">
      <formula>$B2337="Cargado"</formula>
    </cfRule>
    <cfRule type="expression" dxfId="2299" priority="8181">
      <formula>$B2337="Cargado"</formula>
    </cfRule>
    <cfRule type="expression" dxfId="2298" priority="8190">
      <formula>$B2337="Cancelado"</formula>
    </cfRule>
    <cfRule type="expression" dxfId="2" priority="8191">
      <formula>$B2337="Confirmado"</formula>
    </cfRule>
    <cfRule type="expression" dxfId="2300" priority="8188">
      <formula>$B2337="Frontera"</formula>
    </cfRule>
    <cfRule type="expression" dxfId="2296" priority="8192">
      <formula>$B2337="Solicitado"</formula>
    </cfRule>
    <cfRule type="expression" dxfId="2" priority="8175">
      <formula>$B2337="Confirmado"</formula>
    </cfRule>
    <cfRule type="expression" dxfId="2296" priority="8176">
      <formula>$B2337="Solicitado"</formula>
    </cfRule>
    <cfRule type="expression" dxfId="2295" priority="8177">
      <formula>$B2337="Arribado"</formula>
    </cfRule>
    <cfRule type="expression" dxfId="2302" priority="8178">
      <formula>$B2337="Liberado"</formula>
    </cfRule>
    <cfRule type="expression" dxfId="2301" priority="8179">
      <formula>$B2337="Descargado"</formula>
    </cfRule>
    <cfRule type="expression" dxfId="2300" priority="8180">
      <formula>$B2337="Frontera"</formula>
    </cfRule>
    <cfRule type="expression" dxfId="2296" priority="8184">
      <formula>$B2337="Solicitado"</formula>
    </cfRule>
    <cfRule type="expression" dxfId="2295" priority="8185">
      <formula>$B2337="Arribado"</formula>
    </cfRule>
    <cfRule type="expression" dxfId="2299" priority="8173">
      <formula>$B2337="Cargado"</formula>
    </cfRule>
    <cfRule type="expression" dxfId="2300" priority="8172">
      <formula>$B2337="Frontera"</formula>
    </cfRule>
    <cfRule type="expression" dxfId="2301" priority="8171">
      <formula>$B2337="Descargado"</formula>
    </cfRule>
    <cfRule type="expression" dxfId="2302" priority="8186">
      <formula>$B2337="Liberado"</formula>
    </cfRule>
    <cfRule type="expression" dxfId="2302" priority="8170">
      <formula>$B2337="Liberado"</formula>
    </cfRule>
    <cfRule type="expression" dxfId="2298" priority="8182">
      <formula>$B2337="Cancelado"</formula>
    </cfRule>
    <cfRule type="expression" dxfId="2295" priority="8169">
      <formula>$B2337="Arribado"</formula>
    </cfRule>
    <cfRule type="expression" dxfId="2296" priority="8168">
      <formula>$B2337="Solicitado"</formula>
    </cfRule>
    <cfRule type="expression" dxfId="2" priority="8167">
      <formula>$B2337="Confirmado"</formula>
    </cfRule>
    <cfRule type="expression" dxfId="2298" priority="8166">
      <formula>$B2337="Cancelado"</formula>
    </cfRule>
    <cfRule type="expression" dxfId="2299" priority="8165">
      <formula>$B2337="Cargado"</formula>
    </cfRule>
    <cfRule type="expression" dxfId="2300" priority="8164">
      <formula>$B2337="Frontera"</formula>
    </cfRule>
    <cfRule type="expression" dxfId="2301" priority="8163">
      <formula>$B2337="Descargado"</formula>
    </cfRule>
    <cfRule type="expression" dxfId="2" priority="8183">
      <formula>$B2337="Confirmado"</formula>
    </cfRule>
  </conditionalFormatting>
  <conditionalFormatting sqref="N2338:N2347">
    <cfRule type="expression" dxfId="2298" priority="8446">
      <formula>$B2338="Cancelado"</formula>
    </cfRule>
    <cfRule type="expression" dxfId="2" priority="8447">
      <formula>$B2338="Confirmado"</formula>
    </cfRule>
    <cfRule type="expression" dxfId="2296" priority="8448">
      <formula>$B2338="Solicitado"</formula>
    </cfRule>
    <cfRule type="expression" dxfId="2295" priority="8449">
      <formula>$B2338="Arribado"</formula>
    </cfRule>
    <cfRule type="expression" dxfId="2302" priority="8450">
      <formula>$B2338="Liberado"</formula>
    </cfRule>
    <cfRule type="expression" dxfId="2301" priority="8451">
      <formula>$B2338="Descargado"</formula>
    </cfRule>
    <cfRule type="expression" dxfId="2299" priority="8453">
      <formula>$B2338="Cargado"</formula>
    </cfRule>
    <cfRule type="expression" dxfId="2299" priority="8445">
      <formula>$B2338="Cargado"</formula>
    </cfRule>
    <cfRule type="expression" dxfId="2" priority="8455">
      <formula>$B2338="Confirmado"</formula>
    </cfRule>
    <cfRule type="expression" dxfId="2296" priority="8456">
      <formula>$B2338="Solicitado"</formula>
    </cfRule>
    <cfRule type="expression" dxfId="2295" priority="8465">
      <formula>$B2338="Arribado"</formula>
    </cfRule>
    <cfRule type="expression" dxfId="2296" priority="8464">
      <formula>$B2338="Solicitado"</formula>
    </cfRule>
    <cfRule type="expression" dxfId="2301" priority="8459">
      <formula>$B2338="Descargado"</formula>
    </cfRule>
    <cfRule type="expression" dxfId="2300" priority="8460">
      <formula>$B2338="Frontera"</formula>
    </cfRule>
    <cfRule type="expression" dxfId="2299" priority="8461">
      <formula>$B2338="Cargado"</formula>
    </cfRule>
    <cfRule type="expression" dxfId="2" priority="8463">
      <formula>$B2338="Confirmado"</formula>
    </cfRule>
    <cfRule type="expression" dxfId="2298" priority="8454">
      <formula>$B2338="Cancelado"</formula>
    </cfRule>
    <cfRule type="expression" dxfId="2301" priority="8435">
      <formula>$B2338="Descargado"</formula>
    </cfRule>
    <cfRule type="expression" dxfId="2298" priority="8462">
      <formula>$B2338="Cancelado"</formula>
    </cfRule>
    <cfRule type="expression" dxfId="2300" priority="8444">
      <formula>$B2338="Frontera"</formula>
    </cfRule>
    <cfRule type="expression" dxfId="2295" priority="8457">
      <formula>$B2338="Arribado"</formula>
    </cfRule>
    <cfRule type="expression" dxfId="2302" priority="8458">
      <formula>$B2338="Liberado"</formula>
    </cfRule>
    <cfRule type="expression" dxfId="2302" priority="8434">
      <formula>$B2338="Liberado"</formula>
    </cfRule>
    <cfRule type="expression" dxfId="2300" priority="8452">
      <formula>$B2338="Frontera"</formula>
    </cfRule>
    <cfRule type="expression" dxfId="2300" priority="8436">
      <formula>$B2338="Frontera"</formula>
    </cfRule>
    <cfRule type="expression" dxfId="2299" priority="8437">
      <formula>$B2338="Cargado"</formula>
    </cfRule>
    <cfRule type="expression" dxfId="2298" priority="8438">
      <formula>$B2338="Cancelado"</formula>
    </cfRule>
    <cfRule type="expression" dxfId="2" priority="8439">
      <formula>$B2338="Confirmado"</formula>
    </cfRule>
    <cfRule type="expression" dxfId="2296" priority="8440">
      <formula>$B2338="Solicitado"</formula>
    </cfRule>
    <cfRule type="expression" dxfId="2295" priority="8441">
      <formula>$B2338="Arribado"</formula>
    </cfRule>
    <cfRule type="expression" dxfId="2302" priority="8442">
      <formula>$B2338="Liberado"</formula>
    </cfRule>
    <cfRule type="expression" dxfId="2301" priority="8443">
      <formula>$B2338="Descargado"</formula>
    </cfRule>
  </conditionalFormatting>
  <conditionalFormatting sqref="N2348">
    <cfRule type="expression" dxfId="2300" priority="8036">
      <formula>$B2348="Frontera"</formula>
    </cfRule>
    <cfRule type="expression" dxfId="2301" priority="8035">
      <formula>$B2348="Descargado"</formula>
    </cfRule>
    <cfRule type="expression" dxfId="2302" priority="8034">
      <formula>$B2348="Liberado"</formula>
    </cfRule>
    <cfRule type="expression" dxfId="2295" priority="8033">
      <formula>$B2348="Arribado"</formula>
    </cfRule>
    <cfRule type="expression" dxfId="2296" priority="8032">
      <formula>$B2348="Solicitado"</formula>
    </cfRule>
    <cfRule type="expression" dxfId="2295" priority="8049">
      <formula>$B2348="Arribado"</formula>
    </cfRule>
    <cfRule type="expression" dxfId="2" priority="8031">
      <formula>$B2348="Confirmado"</formula>
    </cfRule>
    <cfRule type="expression" dxfId="2298" priority="8030">
      <formula>$B2348="Cancelado"</formula>
    </cfRule>
    <cfRule type="expression" dxfId="2299" priority="8029">
      <formula>$B2348="Cargado"</formula>
    </cfRule>
    <cfRule type="expression" dxfId="2300" priority="8028">
      <formula>$B2348="Frontera"</formula>
    </cfRule>
    <cfRule type="expression" dxfId="2301" priority="8027">
      <formula>$B2348="Descargado"</formula>
    </cfRule>
    <cfRule type="expression" dxfId="2302" priority="8026">
      <formula>$B2348="Liberado"</formula>
    </cfRule>
    <cfRule type="expression" dxfId="2295" priority="8025">
      <formula>$B2348="Arribado"</formula>
    </cfRule>
    <cfRule type="expression" dxfId="2296" priority="8048">
      <formula>$B2348="Solicitado"</formula>
    </cfRule>
    <cfRule type="expression" dxfId="2" priority="8047">
      <formula>$B2348="Confirmado"</formula>
    </cfRule>
    <cfRule type="expression" dxfId="2296" priority="8024">
      <formula>$B2348="Solicitado"</formula>
    </cfRule>
    <cfRule type="expression" dxfId="2" priority="8023">
      <formula>$B2348="Confirmado"</formula>
    </cfRule>
    <cfRule type="expression" dxfId="2298" priority="8022">
      <formula>$B2348="Cancelado"</formula>
    </cfRule>
    <cfRule type="expression" dxfId="2299" priority="8021">
      <formula>$B2348="Cargado"</formula>
    </cfRule>
    <cfRule type="expression" dxfId="2300" priority="8020">
      <formula>$B2348="Frontera"</formula>
    </cfRule>
    <cfRule type="expression" dxfId="2301" priority="8019">
      <formula>$B2348="Descargado"</formula>
    </cfRule>
    <cfRule type="expression" dxfId="2302" priority="8018">
      <formula>$B2348="Liberado"</formula>
    </cfRule>
    <cfRule type="expression" dxfId="2298" priority="8046">
      <formula>$B2348="Cancelado"</formula>
    </cfRule>
    <cfRule type="expression" dxfId="2299" priority="8045">
      <formula>$B2348="Cargado"</formula>
    </cfRule>
    <cfRule type="expression" dxfId="2300" priority="8044">
      <formula>$B2348="Frontera"</formula>
    </cfRule>
    <cfRule type="expression" dxfId="2301" priority="8043">
      <formula>$B2348="Descargado"</formula>
    </cfRule>
    <cfRule type="expression" dxfId="2302" priority="8042">
      <formula>$B2348="Liberado"</formula>
    </cfRule>
    <cfRule type="expression" dxfId="2295" priority="8041">
      <formula>$B2348="Arribado"</formula>
    </cfRule>
    <cfRule type="expression" dxfId="2296" priority="8040">
      <formula>$B2348="Solicitado"</formula>
    </cfRule>
    <cfRule type="expression" dxfId="2" priority="8039">
      <formula>$B2348="Confirmado"</formula>
    </cfRule>
    <cfRule type="expression" dxfId="2298" priority="8038">
      <formula>$B2348="Cancelado"</formula>
    </cfRule>
    <cfRule type="expression" dxfId="2299" priority="8037">
      <formula>$B2348="Cargado"</formula>
    </cfRule>
  </conditionalFormatting>
  <conditionalFormatting sqref="N2349">
    <cfRule type="expression" dxfId="2298" priority="7758">
      <formula>$B2349="Cancelado"</formula>
    </cfRule>
    <cfRule type="expression" dxfId="2296" priority="7752">
      <formula>$B2349="Solicitado"</formula>
    </cfRule>
    <cfRule type="expression" dxfId="2300" priority="7756">
      <formula>$B2349="Frontera"</formula>
    </cfRule>
    <cfRule type="expression" dxfId="2" priority="7751">
      <formula>$B2349="Confirmado"</formula>
    </cfRule>
    <cfRule type="expression" dxfId="2301" priority="7747">
      <formula>$B2349="Descargado"</formula>
    </cfRule>
    <cfRule type="expression" dxfId="2300" priority="7748">
      <formula>$B2349="Frontera"</formula>
    </cfRule>
    <cfRule type="expression" dxfId="2" priority="7775">
      <formula>$B2349="Confirmado"</formula>
    </cfRule>
    <cfRule type="expression" dxfId="2298" priority="7774">
      <formula>$B2349="Cancelado"</formula>
    </cfRule>
    <cfRule type="expression" dxfId="2299" priority="7773">
      <formula>$B2349="Cargado"</formula>
    </cfRule>
    <cfRule type="expression" dxfId="2300" priority="7772">
      <formula>$B2349="Frontera"</formula>
    </cfRule>
    <cfRule type="expression" dxfId="2295" priority="7777">
      <formula>$B2349="Arribado"</formula>
    </cfRule>
    <cfRule type="expression" dxfId="2296" priority="7776">
      <formula>$B2349="Solicitado"</formula>
    </cfRule>
    <cfRule type="expression" dxfId="2295" priority="7753">
      <formula>$B2349="Arribado"</formula>
    </cfRule>
    <cfRule type="expression" dxfId="2298" priority="7750">
      <formula>$B2349="Cancelado"</formula>
    </cfRule>
    <cfRule type="expression" dxfId="2296" priority="7768">
      <formula>$B2349="Solicitado"</formula>
    </cfRule>
    <cfRule type="expression" dxfId="2" priority="7767">
      <formula>$B2349="Confirmado"</formula>
    </cfRule>
    <cfRule type="expression" dxfId="2298" priority="7766">
      <formula>$B2349="Cancelado"</formula>
    </cfRule>
    <cfRule type="expression" dxfId="2299" priority="7749">
      <formula>$B2349="Cargado"</formula>
    </cfRule>
    <cfRule type="expression" dxfId="2301" priority="7771">
      <formula>$B2349="Descargado"</formula>
    </cfRule>
    <cfRule type="expression" dxfId="2302" priority="7770">
      <formula>$B2349="Liberado"</formula>
    </cfRule>
    <cfRule type="expression" dxfId="2295" priority="7769">
      <formula>$B2349="Arribado"</formula>
    </cfRule>
    <cfRule type="expression" dxfId="2299" priority="7765">
      <formula>$B2349="Cargado"</formula>
    </cfRule>
    <cfRule type="expression" dxfId="2300" priority="7764">
      <formula>$B2349="Frontera"</formula>
    </cfRule>
    <cfRule type="expression" dxfId="2302" priority="7746">
      <formula>$B2349="Liberado"</formula>
    </cfRule>
    <cfRule type="expression" dxfId="2301" priority="7763">
      <formula>$B2349="Descargado"</formula>
    </cfRule>
    <cfRule type="expression" dxfId="2302" priority="7762">
      <formula>$B2349="Liberado"</formula>
    </cfRule>
    <cfRule type="expression" dxfId="2295" priority="7761">
      <formula>$B2349="Arribado"</formula>
    </cfRule>
    <cfRule type="expression" dxfId="2296" priority="7760">
      <formula>$B2349="Solicitado"</formula>
    </cfRule>
    <cfRule type="expression" dxfId="2" priority="7759">
      <formula>$B2349="Confirmado"</formula>
    </cfRule>
    <cfRule type="expression" dxfId="2301" priority="7755">
      <formula>$B2349="Descargado"</formula>
    </cfRule>
    <cfRule type="expression" dxfId="2302" priority="7754">
      <formula>$B2349="Liberado"</formula>
    </cfRule>
    <cfRule type="expression" dxfId="2299" priority="7757">
      <formula>$B2349="Cargado"</formula>
    </cfRule>
  </conditionalFormatting>
  <conditionalFormatting sqref="N2350">
    <cfRule type="expression" dxfId="2299" priority="6413">
      <formula>$B2350="Cargado"</formula>
    </cfRule>
    <cfRule type="expression" dxfId="2299" priority="6389">
      <formula>$B2350="Cargado"</formula>
    </cfRule>
    <cfRule type="expression" dxfId="2300" priority="6388">
      <formula>$B2350="Frontera"</formula>
    </cfRule>
    <cfRule type="expression" dxfId="2301" priority="6387">
      <formula>$B2350="Descargado"</formula>
    </cfRule>
    <cfRule type="expression" dxfId="2302" priority="6386">
      <formula>$B2350="Liberado"</formula>
    </cfRule>
    <cfRule type="expression" dxfId="2296" priority="6416">
      <formula>$B2350="Solicitado"</formula>
    </cfRule>
    <cfRule type="expression" dxfId="2295" priority="6417">
      <formula>$B2350="Arribado"</formula>
    </cfRule>
    <cfRule type="expression" dxfId="2" priority="6415">
      <formula>$B2350="Confirmado"</formula>
    </cfRule>
    <cfRule type="expression" dxfId="2298" priority="6414">
      <formula>$B2350="Cancelado"</formula>
    </cfRule>
    <cfRule type="expression" dxfId="2300" priority="6412">
      <formula>$B2350="Frontera"</formula>
    </cfRule>
    <cfRule type="expression" dxfId="2301" priority="6411">
      <formula>$B2350="Descargado"</formula>
    </cfRule>
    <cfRule type="expression" dxfId="2302" priority="6410">
      <formula>$B2350="Liberado"</formula>
    </cfRule>
    <cfRule type="expression" dxfId="2295" priority="6409">
      <formula>$B2350="Arribado"</formula>
    </cfRule>
    <cfRule type="expression" dxfId="2296" priority="6408">
      <formula>$B2350="Solicitado"</formula>
    </cfRule>
    <cfRule type="expression" dxfId="2" priority="6407">
      <formula>$B2350="Confirmado"</formula>
    </cfRule>
    <cfRule type="expression" dxfId="2298" priority="6406">
      <formula>$B2350="Cancelado"</formula>
    </cfRule>
    <cfRule type="expression" dxfId="2299" priority="6405">
      <formula>$B2350="Cargado"</formula>
    </cfRule>
    <cfRule type="expression" dxfId="2300" priority="6404">
      <formula>$B2350="Frontera"</formula>
    </cfRule>
    <cfRule type="expression" dxfId="2301" priority="6403">
      <formula>$B2350="Descargado"</formula>
    </cfRule>
    <cfRule type="expression" dxfId="2302" priority="6402">
      <formula>$B2350="Liberado"</formula>
    </cfRule>
    <cfRule type="expression" dxfId="2295" priority="6401">
      <formula>$B2350="Arribado"</formula>
    </cfRule>
    <cfRule type="expression" dxfId="2296" priority="6400">
      <formula>$B2350="Solicitado"</formula>
    </cfRule>
    <cfRule type="expression" dxfId="2" priority="6399">
      <formula>$B2350="Confirmado"</formula>
    </cfRule>
    <cfRule type="expression" dxfId="2298" priority="6398">
      <formula>$B2350="Cancelado"</formula>
    </cfRule>
    <cfRule type="expression" dxfId="2299" priority="6397">
      <formula>$B2350="Cargado"</formula>
    </cfRule>
    <cfRule type="expression" dxfId="2300" priority="6396">
      <formula>$B2350="Frontera"</formula>
    </cfRule>
    <cfRule type="expression" dxfId="2301" priority="6395">
      <formula>$B2350="Descargado"</formula>
    </cfRule>
    <cfRule type="expression" dxfId="2302" priority="6394">
      <formula>$B2350="Liberado"</formula>
    </cfRule>
    <cfRule type="expression" dxfId="2295" priority="6393">
      <formula>$B2350="Arribado"</formula>
    </cfRule>
    <cfRule type="expression" dxfId="2296" priority="6392">
      <formula>$B2350="Solicitado"</formula>
    </cfRule>
    <cfRule type="expression" dxfId="2" priority="6391">
      <formula>$B2350="Confirmado"</formula>
    </cfRule>
    <cfRule type="expression" dxfId="2298" priority="6390">
      <formula>$B2350="Cancelado"</formula>
    </cfRule>
  </conditionalFormatting>
  <conditionalFormatting sqref="N2351">
    <cfRule type="expression" dxfId="2" priority="6807">
      <formula>$B2351="Confirmado"</formula>
    </cfRule>
    <cfRule type="expression" dxfId="2298" priority="6806">
      <formula>$B2351="Cancelado"</formula>
    </cfRule>
    <cfRule type="expression" dxfId="2299" priority="6805">
      <formula>$B2351="Cargado"</formula>
    </cfRule>
    <cfRule type="expression" dxfId="2302" priority="6810">
      <formula>$B2351="Liberado"</formula>
    </cfRule>
    <cfRule type="expression" dxfId="2301" priority="6811">
      <formula>$B2351="Descargado"</formula>
    </cfRule>
    <cfRule type="expression" dxfId="2300" priority="6812">
      <formula>$B2351="Frontera"</formula>
    </cfRule>
    <cfRule type="expression" dxfId="2299" priority="6813">
      <formula>$B2351="Cargado"</formula>
    </cfRule>
    <cfRule type="expression" dxfId="2296" priority="6808">
      <formula>$B2351="Solicitado"</formula>
    </cfRule>
    <cfRule type="expression" dxfId="2301" priority="6827">
      <formula>$B2351="Descargado"</formula>
    </cfRule>
    <cfRule type="expression" dxfId="2295" priority="6817">
      <formula>$B2351="Arribado"</formula>
    </cfRule>
    <cfRule type="expression" dxfId="2300" priority="6828">
      <formula>$B2351="Frontera"</formula>
    </cfRule>
    <cfRule type="expression" dxfId="2299" priority="6829">
      <formula>$B2351="Cargado"</formula>
    </cfRule>
    <cfRule type="expression" dxfId="2298" priority="6830">
      <formula>$B2351="Cancelado"</formula>
    </cfRule>
    <cfRule type="expression" dxfId="2" priority="6831">
      <formula>$B2351="Confirmado"</formula>
    </cfRule>
    <cfRule type="expression" dxfId="2296" priority="6832">
      <formula>$B2351="Solicitado"</formula>
    </cfRule>
    <cfRule type="expression" dxfId="2295" priority="6833">
      <formula>$B2351="Arribado"</formula>
    </cfRule>
    <cfRule type="expression" dxfId="2302" priority="6826">
      <formula>$B2351="Liberado"</formula>
    </cfRule>
    <cfRule type="expression" dxfId="2301" priority="6819">
      <formula>$B2351="Descargado"</formula>
    </cfRule>
    <cfRule type="expression" dxfId="2300" priority="6820">
      <formula>$B2351="Frontera"</formula>
    </cfRule>
    <cfRule type="expression" dxfId="2299" priority="6821">
      <formula>$B2351="Cargado"</formula>
    </cfRule>
    <cfRule type="expression" dxfId="2298" priority="6822">
      <formula>$B2351="Cancelado"</formula>
    </cfRule>
    <cfRule type="expression" dxfId="2" priority="6823">
      <formula>$B2351="Confirmado"</formula>
    </cfRule>
    <cfRule type="expression" dxfId="2302" priority="6818">
      <formula>$B2351="Liberado"</formula>
    </cfRule>
    <cfRule type="expression" dxfId="2295" priority="6809">
      <formula>$B2351="Arribado"</formula>
    </cfRule>
    <cfRule type="expression" dxfId="2296" priority="6824">
      <formula>$B2351="Solicitado"</formula>
    </cfRule>
    <cfRule type="expression" dxfId="2300" priority="6804">
      <formula>$B2351="Frontera"</formula>
    </cfRule>
    <cfRule type="expression" dxfId="2295" priority="6825">
      <formula>$B2351="Arribado"</formula>
    </cfRule>
    <cfRule type="expression" dxfId="2301" priority="6803">
      <formula>$B2351="Descargado"</formula>
    </cfRule>
    <cfRule type="expression" dxfId="2302" priority="6802">
      <formula>$B2351="Liberado"</formula>
    </cfRule>
    <cfRule type="expression" dxfId="2298" priority="6814">
      <formula>$B2351="Cancelado"</formula>
    </cfRule>
    <cfRule type="expression" dxfId="2" priority="6815">
      <formula>$B2351="Confirmado"</formula>
    </cfRule>
    <cfRule type="expression" dxfId="2296" priority="6816">
      <formula>$B2351="Solicitado"</formula>
    </cfRule>
  </conditionalFormatting>
  <conditionalFormatting sqref="N2352:N2356 N2375">
    <cfRule type="expression" dxfId="2296" priority="7480">
      <formula>$B2352="Solicitado"</formula>
    </cfRule>
    <cfRule type="expression" dxfId="2299" priority="7501">
      <formula>$B2352="Cargado"</formula>
    </cfRule>
    <cfRule type="expression" dxfId="2300" priority="7500">
      <formula>$B2352="Frontera"</formula>
    </cfRule>
    <cfRule type="expression" dxfId="2" priority="7495">
      <formula>$B2352="Confirmado"</formula>
    </cfRule>
    <cfRule type="expression" dxfId="2301" priority="7499">
      <formula>$B2352="Descargado"</formula>
    </cfRule>
    <cfRule type="expression" dxfId="2295" priority="7505">
      <formula>$B2352="Arribado"</formula>
    </cfRule>
    <cfRule type="expression" dxfId="2296" priority="7504">
      <formula>$B2352="Solicitado"</formula>
    </cfRule>
    <cfRule type="expression" dxfId="2296" priority="7496">
      <formula>$B2352="Solicitado"</formula>
    </cfRule>
    <cfRule type="expression" dxfId="2" priority="7479">
      <formula>$B2352="Confirmado"</formula>
    </cfRule>
    <cfRule type="expression" dxfId="2302" priority="7498">
      <formula>$B2352="Liberado"</formula>
    </cfRule>
    <cfRule type="expression" dxfId="2" priority="7503">
      <formula>$B2352="Confirmado"</formula>
    </cfRule>
    <cfRule type="expression" dxfId="2295" priority="7481">
      <formula>$B2352="Arribado"</formula>
    </cfRule>
    <cfRule type="expression" dxfId="2298" priority="7502">
      <formula>$B2352="Cancelado"</formula>
    </cfRule>
    <cfRule type="expression" dxfId="2298" priority="7478">
      <formula>$B2352="Cancelado"</formula>
    </cfRule>
    <cfRule type="expression" dxfId="2299" priority="7477">
      <formula>$B2352="Cargado"</formula>
    </cfRule>
    <cfRule type="expression" dxfId="2298" priority="7494">
      <formula>$B2352="Cancelado"</formula>
    </cfRule>
    <cfRule type="expression" dxfId="2302" priority="7474">
      <formula>$B2352="Liberado"</formula>
    </cfRule>
    <cfRule type="expression" dxfId="2295" priority="7497">
      <formula>$B2352="Arribado"</formula>
    </cfRule>
    <cfRule type="expression" dxfId="2299" priority="7493">
      <formula>$B2352="Cargado"</formula>
    </cfRule>
    <cfRule type="expression" dxfId="2300" priority="7492">
      <formula>$B2352="Frontera"</formula>
    </cfRule>
    <cfRule type="expression" dxfId="2301" priority="7491">
      <formula>$B2352="Descargado"</formula>
    </cfRule>
    <cfRule type="expression" dxfId="2302" priority="7490">
      <formula>$B2352="Liberado"</formula>
    </cfRule>
    <cfRule type="expression" dxfId="2295" priority="7489">
      <formula>$B2352="Arribado"</formula>
    </cfRule>
    <cfRule type="expression" dxfId="2296" priority="7488">
      <formula>$B2352="Solicitado"</formula>
    </cfRule>
    <cfRule type="expression" dxfId="2300" priority="7476">
      <formula>$B2352="Frontera"</formula>
    </cfRule>
    <cfRule type="expression" dxfId="2" priority="7487">
      <formula>$B2352="Confirmado"</formula>
    </cfRule>
    <cfRule type="expression" dxfId="2298" priority="7486">
      <formula>$B2352="Cancelado"</formula>
    </cfRule>
    <cfRule type="expression" dxfId="2299" priority="7485">
      <formula>$B2352="Cargado"</formula>
    </cfRule>
    <cfRule type="expression" dxfId="2300" priority="7484">
      <formula>$B2352="Frontera"</formula>
    </cfRule>
    <cfRule type="expression" dxfId="2301" priority="7475">
      <formula>$B2352="Descargado"</formula>
    </cfRule>
    <cfRule type="expression" dxfId="2301" priority="7483">
      <formula>$B2352="Descargado"</formula>
    </cfRule>
    <cfRule type="expression" dxfId="2302" priority="7482">
      <formula>$B2352="Liberado"</formula>
    </cfRule>
  </conditionalFormatting>
  <conditionalFormatting sqref="N2357:N2358">
    <cfRule type="expression" dxfId="2" priority="7215">
      <formula>$B2357="Confirmado"</formula>
    </cfRule>
    <cfRule type="expression" dxfId="2302" priority="7202">
      <formula>$B2357="Liberado"</formula>
    </cfRule>
    <cfRule type="expression" dxfId="2301" priority="7203">
      <formula>$B2357="Descargado"</formula>
    </cfRule>
    <cfRule type="expression" dxfId="2299" priority="7205">
      <formula>$B2357="Cargado"</formula>
    </cfRule>
    <cfRule type="expression" dxfId="2298" priority="7206">
      <formula>$B2357="Cancelado"</formula>
    </cfRule>
    <cfRule type="expression" dxfId="2295" priority="7233">
      <formula>$B2357="Arribado"</formula>
    </cfRule>
    <cfRule type="expression" dxfId="2296" priority="7232">
      <formula>$B2357="Solicitado"</formula>
    </cfRule>
    <cfRule type="expression" dxfId="2" priority="7207">
      <formula>$B2357="Confirmado"</formula>
    </cfRule>
    <cfRule type="expression" dxfId="2296" priority="7208">
      <formula>$B2357="Solicitado"</formula>
    </cfRule>
    <cfRule type="expression" dxfId="2295" priority="7209">
      <formula>$B2357="Arribado"</formula>
    </cfRule>
    <cfRule type="expression" dxfId="2301" priority="7211">
      <formula>$B2357="Descargado"</formula>
    </cfRule>
    <cfRule type="expression" dxfId="2296" priority="7216">
      <formula>$B2357="Solicitado"</formula>
    </cfRule>
    <cfRule type="expression" dxfId="2300" priority="7212">
      <formula>$B2357="Frontera"</formula>
    </cfRule>
    <cfRule type="expression" dxfId="2299" priority="7213">
      <formula>$B2357="Cargado"</formula>
    </cfRule>
    <cfRule type="expression" dxfId="2298" priority="7214">
      <formula>$B2357="Cancelado"</formula>
    </cfRule>
    <cfRule type="expression" dxfId="2295" priority="7217">
      <formula>$B2357="Arribado"</formula>
    </cfRule>
    <cfRule type="expression" dxfId="2302" priority="7210">
      <formula>$B2357="Liberado"</formula>
    </cfRule>
    <cfRule type="expression" dxfId="2302" priority="7218">
      <formula>$B2357="Liberado"</formula>
    </cfRule>
    <cfRule type="expression" dxfId="2301" priority="7219">
      <formula>$B2357="Descargado"</formula>
    </cfRule>
    <cfRule type="expression" dxfId="2300" priority="7220">
      <formula>$B2357="Frontera"</formula>
    </cfRule>
    <cfRule type="expression" dxfId="2299" priority="7221">
      <formula>$B2357="Cargado"</formula>
    </cfRule>
    <cfRule type="expression" dxfId="2300" priority="7204">
      <formula>$B2357="Frontera"</formula>
    </cfRule>
    <cfRule type="expression" dxfId="2298" priority="7230">
      <formula>$B2357="Cancelado"</formula>
    </cfRule>
    <cfRule type="expression" dxfId="2299" priority="7229">
      <formula>$B2357="Cargado"</formula>
    </cfRule>
    <cfRule type="expression" dxfId="2300" priority="7228">
      <formula>$B2357="Frontera"</formula>
    </cfRule>
    <cfRule type="expression" dxfId="2301" priority="7227">
      <formula>$B2357="Descargado"</formula>
    </cfRule>
    <cfRule type="expression" dxfId="2302" priority="7226">
      <formula>$B2357="Liberado"</formula>
    </cfRule>
    <cfRule type="expression" dxfId="2295" priority="7225">
      <formula>$B2357="Arribado"</formula>
    </cfRule>
    <cfRule type="expression" dxfId="2296" priority="7224">
      <formula>$B2357="Solicitado"</formula>
    </cfRule>
    <cfRule type="expression" dxfId="2" priority="7223">
      <formula>$B2357="Confirmado"</formula>
    </cfRule>
    <cfRule type="expression" dxfId="2298" priority="7222">
      <formula>$B2357="Cancelado"</formula>
    </cfRule>
    <cfRule type="expression" dxfId="2" priority="7231">
      <formula>$B2357="Confirmado"</formula>
    </cfRule>
  </conditionalFormatting>
  <conditionalFormatting sqref="N2359:N2360">
    <cfRule type="expression" dxfId="2299" priority="6533">
      <formula>$B2359="Cargado"</formula>
    </cfRule>
    <cfRule type="expression" dxfId="2300" priority="6532">
      <formula>$B2359="Frontera"</formula>
    </cfRule>
    <cfRule type="expression" dxfId="2302" priority="6530">
      <formula>$B2359="Liberado"</formula>
    </cfRule>
    <cfRule type="expression" dxfId="2301" priority="6531">
      <formula>$B2359="Descargado"</formula>
    </cfRule>
    <cfRule type="expression" dxfId="2295" priority="6561">
      <formula>$B2359="Arribado"</formula>
    </cfRule>
    <cfRule type="expression" dxfId="2296" priority="6560">
      <formula>$B2359="Solicitado"</formula>
    </cfRule>
    <cfRule type="expression" dxfId="2" priority="6559">
      <formula>$B2359="Confirmado"</formula>
    </cfRule>
    <cfRule type="expression" dxfId="2298" priority="6558">
      <formula>$B2359="Cancelado"</formula>
    </cfRule>
    <cfRule type="expression" dxfId="2299" priority="6557">
      <formula>$B2359="Cargado"</formula>
    </cfRule>
    <cfRule type="expression" dxfId="2300" priority="6556">
      <formula>$B2359="Frontera"</formula>
    </cfRule>
    <cfRule type="expression" dxfId="2301" priority="6555">
      <formula>$B2359="Descargado"</formula>
    </cfRule>
    <cfRule type="expression" dxfId="2302" priority="6554">
      <formula>$B2359="Liberado"</formula>
    </cfRule>
    <cfRule type="expression" dxfId="2295" priority="6553">
      <formula>$B2359="Arribado"</formula>
    </cfRule>
    <cfRule type="expression" dxfId="2296" priority="6552">
      <formula>$B2359="Solicitado"</formula>
    </cfRule>
    <cfRule type="expression" dxfId="2" priority="6551">
      <formula>$B2359="Confirmado"</formula>
    </cfRule>
    <cfRule type="expression" dxfId="2298" priority="6550">
      <formula>$B2359="Cancelado"</formula>
    </cfRule>
    <cfRule type="expression" dxfId="2299" priority="6549">
      <formula>$B2359="Cargado"</formula>
    </cfRule>
    <cfRule type="expression" dxfId="2300" priority="6548">
      <formula>$B2359="Frontera"</formula>
    </cfRule>
    <cfRule type="expression" dxfId="2301" priority="6547">
      <formula>$B2359="Descargado"</formula>
    </cfRule>
    <cfRule type="expression" dxfId="2302" priority="6546">
      <formula>$B2359="Liberado"</formula>
    </cfRule>
    <cfRule type="expression" dxfId="2295" priority="6545">
      <formula>$B2359="Arribado"</formula>
    </cfRule>
    <cfRule type="expression" dxfId="2296" priority="6544">
      <formula>$B2359="Solicitado"</formula>
    </cfRule>
    <cfRule type="expression" dxfId="2" priority="6543">
      <formula>$B2359="Confirmado"</formula>
    </cfRule>
    <cfRule type="expression" dxfId="2298" priority="6542">
      <formula>$B2359="Cancelado"</formula>
    </cfRule>
    <cfRule type="expression" dxfId="2299" priority="6541">
      <formula>$B2359="Cargado"</formula>
    </cfRule>
    <cfRule type="expression" dxfId="2300" priority="6540">
      <formula>$B2359="Frontera"</formula>
    </cfRule>
    <cfRule type="expression" dxfId="2301" priority="6539">
      <formula>$B2359="Descargado"</formula>
    </cfRule>
    <cfRule type="expression" dxfId="2302" priority="6538">
      <formula>$B2359="Liberado"</formula>
    </cfRule>
    <cfRule type="expression" dxfId="2295" priority="6537">
      <formula>$B2359="Arribado"</formula>
    </cfRule>
    <cfRule type="expression" dxfId="2296" priority="6536">
      <formula>$B2359="Solicitado"</formula>
    </cfRule>
    <cfRule type="expression" dxfId="2" priority="6535">
      <formula>$B2359="Confirmado"</formula>
    </cfRule>
    <cfRule type="expression" dxfId="2298" priority="6534">
      <formula>$B2359="Cancelado"</formula>
    </cfRule>
  </conditionalFormatting>
  <conditionalFormatting sqref="N2361">
    <cfRule type="expression" dxfId="2296" priority="5992">
      <formula>$B2361="Solicitado"</formula>
    </cfRule>
    <cfRule type="expression" dxfId="2295" priority="5993">
      <formula>$B2361="Arribado"</formula>
    </cfRule>
    <cfRule type="expression" dxfId="2302" priority="5994">
      <formula>$B2361="Liberado"</formula>
    </cfRule>
    <cfRule type="expression" dxfId="2301" priority="5995">
      <formula>$B2361="Descargado"</formula>
    </cfRule>
    <cfRule type="expression" dxfId="2299" priority="6005">
      <formula>$B2361="Cargado"</formula>
    </cfRule>
    <cfRule type="expression" dxfId="2298" priority="5990">
      <formula>$B2361="Cancelado"</formula>
    </cfRule>
    <cfRule type="expression" dxfId="2295" priority="6001">
      <formula>$B2361="Arribado"</formula>
    </cfRule>
    <cfRule type="expression" dxfId="2296" priority="6000">
      <formula>$B2361="Solicitado"</formula>
    </cfRule>
    <cfRule type="expression" dxfId="2" priority="5999">
      <formula>$B2361="Confirmado"</formula>
    </cfRule>
    <cfRule type="expression" dxfId="2298" priority="5998">
      <formula>$B2361="Cancelado"</formula>
    </cfRule>
    <cfRule type="expression" dxfId="2299" priority="5997">
      <formula>$B2361="Cargado"</formula>
    </cfRule>
    <cfRule type="expression" dxfId="2300" priority="5996">
      <formula>$B2361="Frontera"</formula>
    </cfRule>
    <cfRule type="expression" dxfId="2300" priority="6004">
      <formula>$B2361="Frontera"</formula>
    </cfRule>
    <cfRule type="expression" dxfId="2301" priority="6003">
      <formula>$B2361="Descargado"</formula>
    </cfRule>
    <cfRule type="expression" dxfId="2302" priority="6002">
      <formula>$B2361="Liberado"</formula>
    </cfRule>
    <cfRule type="expression" dxfId="2301" priority="6011">
      <formula>$B2361="Descargado"</formula>
    </cfRule>
    <cfRule type="expression" dxfId="2" priority="5991">
      <formula>$B2361="Confirmado"</formula>
    </cfRule>
    <cfRule type="expression" dxfId="2295" priority="6017">
      <formula>$B2361="Arribado"</formula>
    </cfRule>
    <cfRule type="expression" dxfId="2296" priority="6008">
      <formula>$B2361="Solicitado"</formula>
    </cfRule>
    <cfRule type="expression" dxfId="2301" priority="5987">
      <formula>$B2361="Descargado"</formula>
    </cfRule>
    <cfRule type="expression" dxfId="2300" priority="5988">
      <formula>$B2361="Frontera"</formula>
    </cfRule>
    <cfRule type="expression" dxfId="2299" priority="5989">
      <formula>$B2361="Cargado"</formula>
    </cfRule>
    <cfRule type="expression" dxfId="2" priority="6007">
      <formula>$B2361="Confirmado"</formula>
    </cfRule>
    <cfRule type="expression" dxfId="2295" priority="6009">
      <formula>$B2361="Arribado"</formula>
    </cfRule>
    <cfRule type="expression" dxfId="2302" priority="6010">
      <formula>$B2361="Liberado"</formula>
    </cfRule>
    <cfRule type="expression" dxfId="2300" priority="6012">
      <formula>$B2361="Frontera"</formula>
    </cfRule>
    <cfRule type="expression" dxfId="2299" priority="6013">
      <formula>$B2361="Cargado"</formula>
    </cfRule>
    <cfRule type="expression" dxfId="2298" priority="6006">
      <formula>$B2361="Cancelado"</formula>
    </cfRule>
    <cfRule type="expression" dxfId="2302" priority="5986">
      <formula>$B2361="Liberado"</formula>
    </cfRule>
    <cfRule type="expression" dxfId="2298" priority="6014">
      <formula>$B2361="Cancelado"</formula>
    </cfRule>
    <cfRule type="expression" dxfId="2" priority="6015">
      <formula>$B2361="Confirmado"</formula>
    </cfRule>
    <cfRule type="expression" dxfId="2296" priority="6016">
      <formula>$B2361="Solicitado"</formula>
    </cfRule>
  </conditionalFormatting>
  <conditionalFormatting sqref="N2362:N2370">
    <cfRule type="expression" dxfId="2295" priority="5745">
      <formula>$B2362="Arribado"</formula>
    </cfRule>
    <cfRule type="expression" dxfId="2296" priority="5744">
      <formula>$B2362="Solicitado"</formula>
    </cfRule>
    <cfRule type="expression" dxfId="2" priority="5743">
      <formula>$B2362="Confirmado"</formula>
    </cfRule>
    <cfRule type="expression" dxfId="2298" priority="5742">
      <formula>$B2362="Cancelado"</formula>
    </cfRule>
    <cfRule type="expression" dxfId="2302" priority="5730">
      <formula>$B2362="Liberado"</formula>
    </cfRule>
    <cfRule type="expression" dxfId="2296" priority="5728">
      <formula>$B2362="Solicitado"</formula>
    </cfRule>
    <cfRule type="expression" dxfId="2" priority="5727">
      <formula>$B2362="Confirmado"</formula>
    </cfRule>
    <cfRule type="expression" dxfId="2298" priority="5726">
      <formula>$B2362="Cancelado"</formula>
    </cfRule>
    <cfRule type="expression" dxfId="2" priority="5719">
      <formula>$B2362="Confirmado"</formula>
    </cfRule>
    <cfRule type="expression" dxfId="2299" priority="5741">
      <formula>$B2362="Cargado"</formula>
    </cfRule>
    <cfRule type="expression" dxfId="2300" priority="5740">
      <formula>$B2362="Frontera"</formula>
    </cfRule>
    <cfRule type="expression" dxfId="2301" priority="5739">
      <formula>$B2362="Descargado"</formula>
    </cfRule>
    <cfRule type="expression" dxfId="2295" priority="5729">
      <formula>$B2362="Arribado"</formula>
    </cfRule>
    <cfRule type="expression" dxfId="2299" priority="5725">
      <formula>$B2362="Cargado"</formula>
    </cfRule>
    <cfRule type="expression" dxfId="2300" priority="5724">
      <formula>$B2362="Frontera"</formula>
    </cfRule>
    <cfRule type="expression" dxfId="2298" priority="5718">
      <formula>$B2362="Cancelado"</formula>
    </cfRule>
    <cfRule type="expression" dxfId="2301" priority="5723">
      <formula>$B2362="Descargado"</formula>
    </cfRule>
    <cfRule type="expression" dxfId="2302" priority="5722">
      <formula>$B2362="Liberado"</formula>
    </cfRule>
    <cfRule type="expression" dxfId="2295" priority="5721">
      <formula>$B2362="Arribado"</formula>
    </cfRule>
    <cfRule type="expression" dxfId="2296" priority="5720">
      <formula>$B2362="Solicitado"</formula>
    </cfRule>
    <cfRule type="expression" dxfId="2302" priority="5738">
      <formula>$B2362="Liberado"</formula>
    </cfRule>
    <cfRule type="expression" dxfId="2302" priority="5714">
      <formula>$B2362="Liberado"</formula>
    </cfRule>
    <cfRule type="expression" dxfId="2300" priority="5716">
      <formula>$B2362="Frontera"</formula>
    </cfRule>
    <cfRule type="expression" dxfId="2299" priority="5717">
      <formula>$B2362="Cargado"</formula>
    </cfRule>
    <cfRule type="expression" dxfId="2295" priority="5737">
      <formula>$B2362="Arribado"</formula>
    </cfRule>
    <cfRule type="expression" dxfId="2296" priority="5736">
      <formula>$B2362="Solicitado"</formula>
    </cfRule>
    <cfRule type="expression" dxfId="2" priority="5735">
      <formula>$B2362="Confirmado"</formula>
    </cfRule>
    <cfRule type="expression" dxfId="2298" priority="5734">
      <formula>$B2362="Cancelado"</formula>
    </cfRule>
    <cfRule type="expression" dxfId="2299" priority="5733">
      <formula>$B2362="Cargado"</formula>
    </cfRule>
    <cfRule type="expression" dxfId="2300" priority="5732">
      <formula>$B2362="Frontera"</formula>
    </cfRule>
    <cfRule type="expression" dxfId="2301" priority="5715">
      <formula>$B2362="Descargado"</formula>
    </cfRule>
    <cfRule type="expression" dxfId="2301" priority="5731">
      <formula>$B2362="Descargado"</formula>
    </cfRule>
  </conditionalFormatting>
  <conditionalFormatting sqref="N2371">
    <cfRule type="expression" dxfId="2295" priority="5457">
      <formula>$B2371="Arribado"</formula>
    </cfRule>
    <cfRule type="expression" dxfId="2302" priority="5458">
      <formula>$B2371="Liberado"</formula>
    </cfRule>
    <cfRule type="expression" dxfId="2301" priority="5459">
      <formula>$B2371="Descargado"</formula>
    </cfRule>
    <cfRule type="expression" dxfId="2300" priority="5460">
      <formula>$B2371="Frontera"</formula>
    </cfRule>
    <cfRule type="expression" dxfId="2296" priority="5448">
      <formula>$B2371="Solicitado"</formula>
    </cfRule>
    <cfRule type="expression" dxfId="2" priority="5463">
      <formula>$B2371="Confirmado"</formula>
    </cfRule>
    <cfRule type="expression" dxfId="2296" priority="5464">
      <formula>$B2371="Solicitado"</formula>
    </cfRule>
    <cfRule type="expression" dxfId="2295" priority="5465">
      <formula>$B2371="Arribado"</formula>
    </cfRule>
    <cfRule type="expression" dxfId="2302" priority="5466">
      <formula>$B2371="Liberado"</formula>
    </cfRule>
    <cfRule type="expression" dxfId="2301" priority="5467">
      <formula>$B2371="Descargado"</formula>
    </cfRule>
    <cfRule type="expression" dxfId="2300" priority="5468">
      <formula>$B2371="Frontera"</formula>
    </cfRule>
    <cfRule type="expression" dxfId="2299" priority="5469">
      <formula>$B2371="Cargado"</formula>
    </cfRule>
    <cfRule type="expression" dxfId="2298" priority="5470">
      <formula>$B2371="Cancelado"</formula>
    </cfRule>
    <cfRule type="expression" dxfId="2" priority="5471">
      <formula>$B2371="Confirmado"</formula>
    </cfRule>
    <cfRule type="expression" dxfId="2296" priority="5472">
      <formula>$B2371="Solicitado"</formula>
    </cfRule>
    <cfRule type="expression" dxfId="2295" priority="5473">
      <formula>$B2371="Arribado"</formula>
    </cfRule>
    <cfRule type="expression" dxfId="2299" priority="5461">
      <formula>$B2371="Cargado"</formula>
    </cfRule>
    <cfRule type="expression" dxfId="2302" priority="5442">
      <formula>$B2371="Liberado"</formula>
    </cfRule>
    <cfRule type="expression" dxfId="2301" priority="5443">
      <formula>$B2371="Descargado"</formula>
    </cfRule>
    <cfRule type="expression" dxfId="2300" priority="5444">
      <formula>$B2371="Frontera"</formula>
    </cfRule>
    <cfRule type="expression" dxfId="2299" priority="5445">
      <formula>$B2371="Cargado"</formula>
    </cfRule>
    <cfRule type="expression" dxfId="2298" priority="5446">
      <formula>$B2371="Cancelado"</formula>
    </cfRule>
    <cfRule type="expression" dxfId="2" priority="5447">
      <formula>$B2371="Confirmado"</formula>
    </cfRule>
    <cfRule type="expression" dxfId="2298" priority="5462">
      <formula>$B2371="Cancelado"</formula>
    </cfRule>
    <cfRule type="expression" dxfId="2295" priority="5449">
      <formula>$B2371="Arribado"</formula>
    </cfRule>
    <cfRule type="expression" dxfId="2302" priority="5450">
      <formula>$B2371="Liberado"</formula>
    </cfRule>
    <cfRule type="expression" dxfId="2301" priority="5451">
      <formula>$B2371="Descargado"</formula>
    </cfRule>
    <cfRule type="expression" dxfId="2300" priority="5452">
      <formula>$B2371="Frontera"</formula>
    </cfRule>
    <cfRule type="expression" dxfId="2299" priority="5453">
      <formula>$B2371="Cargado"</formula>
    </cfRule>
    <cfRule type="expression" dxfId="2298" priority="5454">
      <formula>$B2371="Cancelado"</formula>
    </cfRule>
    <cfRule type="expression" dxfId="2" priority="5455">
      <formula>$B2371="Confirmado"</formula>
    </cfRule>
    <cfRule type="expression" dxfId="2296" priority="5456">
      <formula>$B2371="Solicitado"</formula>
    </cfRule>
  </conditionalFormatting>
  <conditionalFormatting sqref="N2372">
    <cfRule type="expression" dxfId="2302" priority="5178">
      <formula>$B2372="Liberado"</formula>
    </cfRule>
    <cfRule type="expression" dxfId="2" priority="5175">
      <formula>$B2372="Confirmado"</formula>
    </cfRule>
    <cfRule type="expression" dxfId="2298" priority="5174">
      <formula>$B2372="Cancelado"</formula>
    </cfRule>
    <cfRule type="expression" dxfId="2299" priority="5173">
      <formula>$B2372="Cargado"</formula>
    </cfRule>
    <cfRule type="expression" dxfId="2300" priority="5172">
      <formula>$B2372="Frontera"</formula>
    </cfRule>
    <cfRule type="expression" dxfId="2299" priority="5181">
      <formula>$B2372="Cargado"</formula>
    </cfRule>
    <cfRule type="expression" dxfId="2300" priority="5180">
      <formula>$B2372="Frontera"</formula>
    </cfRule>
    <cfRule type="expression" dxfId="2301" priority="5179">
      <formula>$B2372="Descargado"</formula>
    </cfRule>
    <cfRule type="expression" dxfId="2302" priority="5170">
      <formula>$B2372="Liberado"</formula>
    </cfRule>
    <cfRule type="expression" dxfId="2295" priority="5201">
      <formula>$B2372="Arribado"</formula>
    </cfRule>
    <cfRule type="expression" dxfId="2296" priority="5200">
      <formula>$B2372="Solicitado"</formula>
    </cfRule>
    <cfRule type="expression" dxfId="2" priority="5199">
      <formula>$B2372="Confirmado"</formula>
    </cfRule>
    <cfRule type="expression" dxfId="2298" priority="5198">
      <formula>$B2372="Cancelado"</formula>
    </cfRule>
    <cfRule type="expression" dxfId="2299" priority="5197">
      <formula>$B2372="Cargado"</formula>
    </cfRule>
    <cfRule type="expression" dxfId="2300" priority="5196">
      <formula>$B2372="Frontera"</formula>
    </cfRule>
    <cfRule type="expression" dxfId="2301" priority="5195">
      <formula>$B2372="Descargado"</formula>
    </cfRule>
    <cfRule type="expression" dxfId="2302" priority="5194">
      <formula>$B2372="Liberado"</formula>
    </cfRule>
    <cfRule type="expression" dxfId="2296" priority="5192">
      <formula>$B2372="Solicitado"</formula>
    </cfRule>
    <cfRule type="expression" dxfId="2" priority="5191">
      <formula>$B2372="Confirmado"</formula>
    </cfRule>
    <cfRule type="expression" dxfId="2298" priority="5190">
      <formula>$B2372="Cancelado"</formula>
    </cfRule>
    <cfRule type="expression" dxfId="2295" priority="5193">
      <formula>$B2372="Arribado"</formula>
    </cfRule>
    <cfRule type="expression" dxfId="2301" priority="5171">
      <formula>$B2372="Descargado"</formula>
    </cfRule>
    <cfRule type="expression" dxfId="2299" priority="5189">
      <formula>$B2372="Cargado"</formula>
    </cfRule>
    <cfRule type="expression" dxfId="2300" priority="5188">
      <formula>$B2372="Frontera"</formula>
    </cfRule>
    <cfRule type="expression" dxfId="2301" priority="5187">
      <formula>$B2372="Descargado"</formula>
    </cfRule>
    <cfRule type="expression" dxfId="2302" priority="5186">
      <formula>$B2372="Liberado"</formula>
    </cfRule>
    <cfRule type="expression" dxfId="2295" priority="5185">
      <formula>$B2372="Arribado"</formula>
    </cfRule>
    <cfRule type="expression" dxfId="2296" priority="5184">
      <formula>$B2372="Solicitado"</formula>
    </cfRule>
    <cfRule type="expression" dxfId="2" priority="5183">
      <formula>$B2372="Confirmado"</formula>
    </cfRule>
    <cfRule type="expression" dxfId="2296" priority="5176">
      <formula>$B2372="Solicitado"</formula>
    </cfRule>
    <cfRule type="expression" dxfId="2295" priority="5177">
      <formula>$B2372="Arribado"</formula>
    </cfRule>
    <cfRule type="expression" dxfId="2298" priority="5182">
      <formula>$B2372="Cancelado"</formula>
    </cfRule>
  </conditionalFormatting>
  <conditionalFormatting sqref="N2373">
    <cfRule type="expression" dxfId="2302" priority="4898">
      <formula>$B2373="Liberado"</formula>
    </cfRule>
    <cfRule type="expression" dxfId="2295" priority="4929">
      <formula>$B2373="Arribado"</formula>
    </cfRule>
    <cfRule type="expression" dxfId="2296" priority="4928">
      <formula>$B2373="Solicitado"</formula>
    </cfRule>
    <cfRule type="expression" dxfId="2" priority="4927">
      <formula>$B2373="Confirmado"</formula>
    </cfRule>
    <cfRule type="expression" dxfId="2298" priority="4926">
      <formula>$B2373="Cancelado"</formula>
    </cfRule>
    <cfRule type="expression" dxfId="2299" priority="4925">
      <formula>$B2373="Cargado"</formula>
    </cfRule>
    <cfRule type="expression" dxfId="2300" priority="4924">
      <formula>$B2373="Frontera"</formula>
    </cfRule>
    <cfRule type="expression" dxfId="2301" priority="4923">
      <formula>$B2373="Descargado"</formula>
    </cfRule>
    <cfRule type="expression" dxfId="2302" priority="4922">
      <formula>$B2373="Liberado"</formula>
    </cfRule>
    <cfRule type="expression" dxfId="2295" priority="4921">
      <formula>$B2373="Arribado"</formula>
    </cfRule>
    <cfRule type="expression" dxfId="2296" priority="4920">
      <formula>$B2373="Solicitado"</formula>
    </cfRule>
    <cfRule type="expression" dxfId="2" priority="4919">
      <formula>$B2373="Confirmado"</formula>
    </cfRule>
    <cfRule type="expression" dxfId="2298" priority="4918">
      <formula>$B2373="Cancelado"</formula>
    </cfRule>
    <cfRule type="expression" dxfId="2299" priority="4917">
      <formula>$B2373="Cargado"</formula>
    </cfRule>
    <cfRule type="expression" dxfId="2300" priority="4916">
      <formula>$B2373="Frontera"</formula>
    </cfRule>
    <cfRule type="expression" dxfId="2301" priority="4915">
      <formula>$B2373="Descargado"</formula>
    </cfRule>
    <cfRule type="expression" dxfId="2302" priority="4914">
      <formula>$B2373="Liberado"</formula>
    </cfRule>
    <cfRule type="expression" dxfId="2295" priority="4913">
      <formula>$B2373="Arribado"</formula>
    </cfRule>
    <cfRule type="expression" dxfId="2296" priority="4912">
      <formula>$B2373="Solicitado"</formula>
    </cfRule>
    <cfRule type="expression" dxfId="2" priority="4911">
      <formula>$B2373="Confirmado"</formula>
    </cfRule>
    <cfRule type="expression" dxfId="2298" priority="4910">
      <formula>$B2373="Cancelado"</formula>
    </cfRule>
    <cfRule type="expression" dxfId="2299" priority="4909">
      <formula>$B2373="Cargado"</formula>
    </cfRule>
    <cfRule type="expression" dxfId="2300" priority="4908">
      <formula>$B2373="Frontera"</formula>
    </cfRule>
    <cfRule type="expression" dxfId="2301" priority="4907">
      <formula>$B2373="Descargado"</formula>
    </cfRule>
    <cfRule type="expression" dxfId="2302" priority="4906">
      <formula>$B2373="Liberado"</formula>
    </cfRule>
    <cfRule type="expression" dxfId="2295" priority="4905">
      <formula>$B2373="Arribado"</formula>
    </cfRule>
    <cfRule type="expression" dxfId="2296" priority="4904">
      <formula>$B2373="Solicitado"</formula>
    </cfRule>
    <cfRule type="expression" dxfId="2" priority="4903">
      <formula>$B2373="Confirmado"</formula>
    </cfRule>
    <cfRule type="expression" dxfId="2298" priority="4902">
      <formula>$B2373="Cancelado"</formula>
    </cfRule>
    <cfRule type="expression" dxfId="2299" priority="4901">
      <formula>$B2373="Cargado"</formula>
    </cfRule>
    <cfRule type="expression" dxfId="2300" priority="4900">
      <formula>$B2373="Frontera"</formula>
    </cfRule>
    <cfRule type="expression" dxfId="2301" priority="4899">
      <formula>$B2373="Descargado"</formula>
    </cfRule>
  </conditionalFormatting>
  <conditionalFormatting sqref="N2374">
    <cfRule type="expression" dxfId="2299" priority="3084">
      <formula>$B2374="Cargado"</formula>
    </cfRule>
    <cfRule type="expression" dxfId="2300" priority="3083">
      <formula>$B2374="Frontera"</formula>
    </cfRule>
    <cfRule type="expression" dxfId="2301" priority="3082">
      <formula>$B2374="Descargado"</formula>
    </cfRule>
    <cfRule type="expression" dxfId="2302" priority="3081">
      <formula>$B2374="Liberado"</formula>
    </cfRule>
    <cfRule type="expression" dxfId="2295" priority="3080">
      <formula>$B2374="Arribado"</formula>
    </cfRule>
    <cfRule type="expression" dxfId="2296" priority="3079">
      <formula>$B2374="Solicitado"</formula>
    </cfRule>
    <cfRule type="expression" dxfId="2302" priority="3065">
      <formula>$B2374="Liberado"</formula>
    </cfRule>
    <cfRule type="expression" dxfId="2301" priority="3066">
      <formula>$B2374="Descargado"</formula>
    </cfRule>
    <cfRule type="expression" dxfId="2300" priority="3067">
      <formula>$B2374="Frontera"</formula>
    </cfRule>
    <cfRule type="expression" dxfId="2299" priority="3068">
      <formula>$B2374="Cargado"</formula>
    </cfRule>
    <cfRule type="expression" dxfId="2298" priority="3069">
      <formula>$B2374="Cancelado"</formula>
    </cfRule>
    <cfRule type="expression" dxfId="2" priority="3070">
      <formula>$B2374="Confirmado"</formula>
    </cfRule>
    <cfRule type="expression" dxfId="2302" priority="3057">
      <formula>$B2374="Liberado"</formula>
    </cfRule>
    <cfRule type="expression" dxfId="2296" priority="3071">
      <formula>$B2374="Solicitado"</formula>
    </cfRule>
    <cfRule type="expression" dxfId="2295" priority="3072">
      <formula>$B2374="Arribado"</formula>
    </cfRule>
    <cfRule type="expression" dxfId="2302" priority="3073">
      <formula>$B2374="Liberado"</formula>
    </cfRule>
    <cfRule type="expression" dxfId="2299" priority="3076">
      <formula>$B2374="Cargado"</formula>
    </cfRule>
    <cfRule type="expression" dxfId="2301" priority="3074">
      <formula>$B2374="Descargado"</formula>
    </cfRule>
    <cfRule type="expression" dxfId="2300" priority="3075">
      <formula>$B2374="Frontera"</formula>
    </cfRule>
    <cfRule type="expression" dxfId="2301" priority="3058">
      <formula>$B2374="Descargado"</formula>
    </cfRule>
    <cfRule type="expression" dxfId="2295" priority="3088">
      <formula>$B2374="Arribado"</formula>
    </cfRule>
    <cfRule type="expression" dxfId="2" priority="3078">
      <formula>$B2374="Confirmado"</formula>
    </cfRule>
    <cfRule type="expression" dxfId="2" priority="3086">
      <formula>$B2374="Confirmado"</formula>
    </cfRule>
    <cfRule type="expression" dxfId="2296" priority="3087">
      <formula>$B2374="Solicitado"</formula>
    </cfRule>
    <cfRule type="expression" dxfId="2298" priority="3077">
      <formula>$B2374="Cancelado"</formula>
    </cfRule>
    <cfRule type="expression" dxfId="2300" priority="3059">
      <formula>$B2374="Frontera"</formula>
    </cfRule>
    <cfRule type="expression" dxfId="2298" priority="3085">
      <formula>$B2374="Cancelado"</formula>
    </cfRule>
    <cfRule type="expression" dxfId="2295" priority="3064">
      <formula>$B2374="Arribado"</formula>
    </cfRule>
    <cfRule type="expression" dxfId="2299" priority="3060">
      <formula>$B2374="Cargado"</formula>
    </cfRule>
    <cfRule type="expression" dxfId="2296" priority="3063">
      <formula>$B2374="Solicitado"</formula>
    </cfRule>
    <cfRule type="expression" dxfId="2" priority="3062">
      <formula>$B2374="Confirmado"</formula>
    </cfRule>
    <cfRule type="expression" dxfId="2298" priority="3061">
      <formula>$B2374="Cancelado"</formula>
    </cfRule>
  </conditionalFormatting>
  <conditionalFormatting sqref="N2376">
    <cfRule type="expression" dxfId="2299" priority="4765">
      <formula>$B2376="Cargado"</formula>
    </cfRule>
    <cfRule type="expression" dxfId="2295" priority="4785">
      <formula>$B2376="Arribado"</formula>
    </cfRule>
    <cfRule type="expression" dxfId="2296" priority="4784">
      <formula>$B2376="Solicitado"</formula>
    </cfRule>
    <cfRule type="expression" dxfId="2299" priority="4781">
      <formula>$B2376="Cargado"</formula>
    </cfRule>
    <cfRule type="expression" dxfId="2300" priority="4780">
      <formula>$B2376="Frontera"</formula>
    </cfRule>
    <cfRule type="expression" dxfId="2301" priority="4779">
      <formula>$B2376="Descargado"</formula>
    </cfRule>
    <cfRule type="expression" dxfId="2302" priority="4778">
      <formula>$B2376="Liberado"</formula>
    </cfRule>
    <cfRule type="expression" dxfId="2295" priority="4777">
      <formula>$B2376="Arribado"</formula>
    </cfRule>
    <cfRule type="expression" dxfId="2296" priority="4776">
      <formula>$B2376="Solicitado"</formula>
    </cfRule>
    <cfRule type="expression" dxfId="2" priority="4775">
      <formula>$B2376="Confirmado"</formula>
    </cfRule>
    <cfRule type="expression" dxfId="2301" priority="4771">
      <formula>$B2376="Descargado"</formula>
    </cfRule>
    <cfRule type="expression" dxfId="2302" priority="4770">
      <formula>$B2376="Liberado"</formula>
    </cfRule>
    <cfRule type="expression" dxfId="2295" priority="4769">
      <formula>$B2376="Arribado"</formula>
    </cfRule>
    <cfRule type="expression" dxfId="2296" priority="4768">
      <formula>$B2376="Solicitado"</formula>
    </cfRule>
    <cfRule type="expression" dxfId="2" priority="4767">
      <formula>$B2376="Confirmado"</formula>
    </cfRule>
    <cfRule type="expression" dxfId="2" priority="4783">
      <formula>$B2376="Confirmado"</formula>
    </cfRule>
    <cfRule type="expression" dxfId="2302" priority="4754">
      <formula>$B2376="Liberado"</formula>
    </cfRule>
    <cfRule type="expression" dxfId="2300" priority="4764">
      <formula>$B2376="Frontera"</formula>
    </cfRule>
    <cfRule type="expression" dxfId="2301" priority="4763">
      <formula>$B2376="Descargado"</formula>
    </cfRule>
    <cfRule type="expression" dxfId="2302" priority="4762">
      <formula>$B2376="Liberado"</formula>
    </cfRule>
    <cfRule type="expression" dxfId="2295" priority="4761">
      <formula>$B2376="Arribado"</formula>
    </cfRule>
    <cfRule type="expression" dxfId="2296" priority="4760">
      <formula>$B2376="Solicitado"</formula>
    </cfRule>
    <cfRule type="expression" dxfId="2298" priority="4758">
      <formula>$B2376="Cancelado"</formula>
    </cfRule>
    <cfRule type="expression" dxfId="2298" priority="4782">
      <formula>$B2376="Cancelado"</formula>
    </cfRule>
    <cfRule type="expression" dxfId="2" priority="4759">
      <formula>$B2376="Confirmado"</formula>
    </cfRule>
    <cfRule type="expression" dxfId="2301" priority="4755">
      <formula>$B2376="Descargado"</formula>
    </cfRule>
    <cfRule type="expression" dxfId="2300" priority="4756">
      <formula>$B2376="Frontera"</formula>
    </cfRule>
    <cfRule type="expression" dxfId="2299" priority="4757">
      <formula>$B2376="Cargado"</formula>
    </cfRule>
    <cfRule type="expression" dxfId="2298" priority="4774">
      <formula>$B2376="Cancelado"</formula>
    </cfRule>
    <cfRule type="expression" dxfId="2299" priority="4773">
      <formula>$B2376="Cargado"</formula>
    </cfRule>
    <cfRule type="expression" dxfId="2300" priority="4772">
      <formula>$B2376="Frontera"</formula>
    </cfRule>
    <cfRule type="expression" dxfId="2298" priority="4766">
      <formula>$B2376="Cancelado"</formula>
    </cfRule>
  </conditionalFormatting>
  <conditionalFormatting sqref="N2377:N2385">
    <cfRule type="expression" dxfId="2296" priority="4488">
      <formula>$B2377="Solicitado"</formula>
    </cfRule>
    <cfRule type="expression" dxfId="2296" priority="4496">
      <formula>$B2377="Solicitado"</formula>
    </cfRule>
    <cfRule type="expression" dxfId="2295" priority="4497">
      <formula>$B2377="Arribado"</formula>
    </cfRule>
    <cfRule type="expression" dxfId="2302" priority="4498">
      <formula>$B2377="Liberado"</formula>
    </cfRule>
    <cfRule type="expression" dxfId="2301" priority="4499">
      <formula>$B2377="Descargado"</formula>
    </cfRule>
    <cfRule type="expression" dxfId="2300" priority="4500">
      <formula>$B2377="Frontera"</formula>
    </cfRule>
    <cfRule type="expression" dxfId="2299" priority="4501">
      <formula>$B2377="Cargado"</formula>
    </cfRule>
    <cfRule type="expression" dxfId="2298" priority="4502">
      <formula>$B2377="Cancelado"</formula>
    </cfRule>
    <cfRule type="expression" dxfId="2" priority="4503">
      <formula>$B2377="Confirmado"</formula>
    </cfRule>
    <cfRule type="expression" dxfId="2296" priority="4504">
      <formula>$B2377="Solicitado"</formula>
    </cfRule>
    <cfRule type="expression" dxfId="2295" priority="4505">
      <formula>$B2377="Arribado"</formula>
    </cfRule>
    <cfRule type="expression" dxfId="2302" priority="4506">
      <formula>$B2377="Liberado"</formula>
    </cfRule>
    <cfRule type="expression" dxfId="2301" priority="4507">
      <formula>$B2377="Descargado"</formula>
    </cfRule>
    <cfRule type="expression" dxfId="2300" priority="4508">
      <formula>$B2377="Frontera"</formula>
    </cfRule>
    <cfRule type="expression" dxfId="2299" priority="4509">
      <formula>$B2377="Cargado"</formula>
    </cfRule>
    <cfRule type="expression" dxfId="2298" priority="4510">
      <formula>$B2377="Cancelado"</formula>
    </cfRule>
    <cfRule type="expression" dxfId="2" priority="4495">
      <formula>$B2377="Confirmado"</formula>
    </cfRule>
    <cfRule type="expression" dxfId="2298" priority="4494">
      <formula>$B2377="Cancelado"</formula>
    </cfRule>
    <cfRule type="expression" dxfId="2300" priority="4492">
      <formula>$B2377="Frontera"</formula>
    </cfRule>
    <cfRule type="expression" dxfId="2301" priority="4491">
      <formula>$B2377="Descargado"</formula>
    </cfRule>
    <cfRule type="expression" dxfId="2302" priority="4490">
      <formula>$B2377="Liberado"</formula>
    </cfRule>
    <cfRule type="expression" dxfId="2295" priority="4489">
      <formula>$B2377="Arribado"</formula>
    </cfRule>
    <cfRule type="expression" dxfId="2" priority="4511">
      <formula>$B2377="Confirmado"</formula>
    </cfRule>
    <cfRule type="expression" dxfId="2296" priority="4512">
      <formula>$B2377="Solicitado"</formula>
    </cfRule>
    <cfRule type="expression" dxfId="2295" priority="4513">
      <formula>$B2377="Arribado"</formula>
    </cfRule>
    <cfRule type="expression" dxfId="2298" priority="4486">
      <formula>$B2377="Cancelado"</formula>
    </cfRule>
    <cfRule type="expression" dxfId="2299" priority="4485">
      <formula>$B2377="Cargado"</formula>
    </cfRule>
    <cfRule type="expression" dxfId="2300" priority="4484">
      <formula>$B2377="Frontera"</formula>
    </cfRule>
    <cfRule type="expression" dxfId="2301" priority="4483">
      <formula>$B2377="Descargado"</formula>
    </cfRule>
    <cfRule type="expression" dxfId="2302" priority="4482">
      <formula>$B2377="Liberado"</formula>
    </cfRule>
    <cfRule type="expression" dxfId="2299" priority="4493">
      <formula>$B2377="Cargado"</formula>
    </cfRule>
    <cfRule type="expression" dxfId="2" priority="4487">
      <formula>$B2377="Confirmado"</formula>
    </cfRule>
  </conditionalFormatting>
  <conditionalFormatting sqref="N2386:N2387">
    <cfRule type="expression" dxfId="2299" priority="3405">
      <formula>$B2386="Cargado"</formula>
    </cfRule>
    <cfRule type="expression" dxfId="2300" priority="3404">
      <formula>$B2386="Frontera"</formula>
    </cfRule>
    <cfRule type="expression" dxfId="2301" priority="3403">
      <formula>$B2386="Descargado"</formula>
    </cfRule>
    <cfRule type="expression" dxfId="2302" priority="3402">
      <formula>$B2386="Liberado"</formula>
    </cfRule>
    <cfRule type="expression" dxfId="2" priority="3423">
      <formula>$B2386="Confirmado"</formula>
    </cfRule>
    <cfRule type="expression" dxfId="2298" priority="3422">
      <formula>$B2386="Cancelado"</formula>
    </cfRule>
    <cfRule type="expression" dxfId="2" priority="3415">
      <formula>$B2386="Confirmado"</formula>
    </cfRule>
    <cfRule type="expression" dxfId="2298" priority="3414">
      <formula>$B2386="Cancelado"</formula>
    </cfRule>
    <cfRule type="expression" dxfId="2299" priority="3413">
      <formula>$B2386="Cargado"</formula>
    </cfRule>
    <cfRule type="expression" dxfId="2300" priority="3412">
      <formula>$B2386="Frontera"</formula>
    </cfRule>
    <cfRule type="expression" dxfId="2302" priority="3410">
      <formula>$B2386="Liberado"</formula>
    </cfRule>
    <cfRule type="expression" dxfId="2295" priority="3409">
      <formula>$B2386="Arribado"</formula>
    </cfRule>
    <cfRule type="expression" dxfId="2296" priority="3408">
      <formula>$B2386="Solicitado"</formula>
    </cfRule>
    <cfRule type="expression" dxfId="2299" priority="3421">
      <formula>$B2386="Cargado"</formula>
    </cfRule>
    <cfRule type="expression" dxfId="2300" priority="3420">
      <formula>$B2386="Frontera"</formula>
    </cfRule>
    <cfRule type="expression" dxfId="2301" priority="3411">
      <formula>$B2386="Descargado"</formula>
    </cfRule>
    <cfRule type="expression" dxfId="2301" priority="3419">
      <formula>$B2386="Descargado"</formula>
    </cfRule>
    <cfRule type="expression" dxfId="2" priority="3407">
      <formula>$B2386="Confirmado"</formula>
    </cfRule>
    <cfRule type="expression" dxfId="2302" priority="3418">
      <formula>$B2386="Liberado"</formula>
    </cfRule>
    <cfRule type="expression" dxfId="2295" priority="3417">
      <formula>$B2386="Arribado"</formula>
    </cfRule>
    <cfRule type="expression" dxfId="2296" priority="3416">
      <formula>$B2386="Solicitado"</formula>
    </cfRule>
    <cfRule type="expression" dxfId="2295" priority="3401">
      <formula>$B2386="Arribado"</formula>
    </cfRule>
    <cfRule type="expression" dxfId="2296" priority="3400">
      <formula>$B2386="Solicitado"</formula>
    </cfRule>
    <cfRule type="expression" dxfId="2" priority="3399">
      <formula>$B2386="Confirmado"</formula>
    </cfRule>
    <cfRule type="expression" dxfId="2298" priority="3398">
      <formula>$B2386="Cancelado"</formula>
    </cfRule>
    <cfRule type="expression" dxfId="2299" priority="3397">
      <formula>$B2386="Cargado"</formula>
    </cfRule>
    <cfRule type="expression" dxfId="2300" priority="3396">
      <formula>$B2386="Frontera"</formula>
    </cfRule>
    <cfRule type="expression" dxfId="2295" priority="3425">
      <formula>$B2386="Arribado"</formula>
    </cfRule>
    <cfRule type="expression" dxfId="2301" priority="3395">
      <formula>$B2386="Descargado"</formula>
    </cfRule>
    <cfRule type="expression" dxfId="2298" priority="3406">
      <formula>$B2386="Cancelado"</formula>
    </cfRule>
    <cfRule type="expression" dxfId="2302" priority="3394">
      <formula>$B2386="Liberado"</formula>
    </cfRule>
    <cfRule type="expression" dxfId="2296" priority="3424">
      <formula>$B2386="Solicitado"</formula>
    </cfRule>
  </conditionalFormatting>
  <conditionalFormatting sqref="N2388">
    <cfRule type="expression" dxfId="2302" priority="3818">
      <formula>$B2388="Liberado"</formula>
    </cfRule>
    <cfRule type="expression" dxfId="2295" priority="3817">
      <formula>$B2388="Arribado"</formula>
    </cfRule>
    <cfRule type="expression" dxfId="2296" priority="3816">
      <formula>$B2388="Solicitado"</formula>
    </cfRule>
    <cfRule type="expression" dxfId="2" priority="3815">
      <formula>$B2388="Confirmado"</formula>
    </cfRule>
    <cfRule type="expression" dxfId="2298" priority="3814">
      <formula>$B2388="Cancelado"</formula>
    </cfRule>
    <cfRule type="expression" dxfId="2299" priority="3813">
      <formula>$B2388="Cargado"</formula>
    </cfRule>
    <cfRule type="expression" dxfId="2300" priority="3812">
      <formula>$B2388="Frontera"</formula>
    </cfRule>
    <cfRule type="expression" dxfId="2301" priority="3811">
      <formula>$B2388="Descargado"</formula>
    </cfRule>
    <cfRule type="expression" dxfId="2302" priority="3810">
      <formula>$B2388="Liberado"</formula>
    </cfRule>
    <cfRule type="expression" dxfId="2" priority="3839">
      <formula>$B2388="Confirmado"</formula>
    </cfRule>
    <cfRule type="expression" dxfId="2295" priority="3841">
      <formula>$B2388="Arribado"</formula>
    </cfRule>
    <cfRule type="expression" dxfId="2296" priority="3840">
      <formula>$B2388="Solicitado"</formula>
    </cfRule>
    <cfRule type="expression" dxfId="2298" priority="3838">
      <formula>$B2388="Cancelado"</formula>
    </cfRule>
    <cfRule type="expression" dxfId="2299" priority="3837">
      <formula>$B2388="Cargado"</formula>
    </cfRule>
    <cfRule type="expression" dxfId="2300" priority="3836">
      <formula>$B2388="Frontera"</formula>
    </cfRule>
    <cfRule type="expression" dxfId="2301" priority="3835">
      <formula>$B2388="Descargado"</formula>
    </cfRule>
    <cfRule type="expression" dxfId="2302" priority="3834">
      <formula>$B2388="Liberado"</formula>
    </cfRule>
    <cfRule type="expression" dxfId="2295" priority="3833">
      <formula>$B2388="Arribado"</formula>
    </cfRule>
    <cfRule type="expression" dxfId="2296" priority="3832">
      <formula>$B2388="Solicitado"</formula>
    </cfRule>
    <cfRule type="expression" dxfId="2" priority="3831">
      <formula>$B2388="Confirmado"</formula>
    </cfRule>
    <cfRule type="expression" dxfId="2298" priority="3830">
      <formula>$B2388="Cancelado"</formula>
    </cfRule>
    <cfRule type="expression" dxfId="2299" priority="3829">
      <formula>$B2388="Cargado"</formula>
    </cfRule>
    <cfRule type="expression" dxfId="2300" priority="3828">
      <formula>$B2388="Frontera"</formula>
    </cfRule>
    <cfRule type="expression" dxfId="2301" priority="3827">
      <formula>$B2388="Descargado"</formula>
    </cfRule>
    <cfRule type="expression" dxfId="2302" priority="3826">
      <formula>$B2388="Liberado"</formula>
    </cfRule>
    <cfRule type="expression" dxfId="2295" priority="3825">
      <formula>$B2388="Arribado"</formula>
    </cfRule>
    <cfRule type="expression" dxfId="2296" priority="3824">
      <formula>$B2388="Solicitado"</formula>
    </cfRule>
    <cfRule type="expression" dxfId="2" priority="3823">
      <formula>$B2388="Confirmado"</formula>
    </cfRule>
    <cfRule type="expression" dxfId="2298" priority="3822">
      <formula>$B2388="Cancelado"</formula>
    </cfRule>
    <cfRule type="expression" dxfId="2299" priority="3821">
      <formula>$B2388="Cargado"</formula>
    </cfRule>
    <cfRule type="expression" dxfId="2300" priority="3820">
      <formula>$B2388="Frontera"</formula>
    </cfRule>
    <cfRule type="expression" dxfId="2301" priority="3819">
      <formula>$B2388="Descargado"</formula>
    </cfRule>
  </conditionalFormatting>
  <conditionalFormatting sqref="N2389">
    <cfRule type="expression" dxfId="2296" priority="3544">
      <formula>$B2389="Solicitado"</formula>
    </cfRule>
    <cfRule type="expression" dxfId="2" priority="3559">
      <formula>$B2389="Confirmado"</formula>
    </cfRule>
    <cfRule type="expression" dxfId="2302" priority="3538">
      <formula>$B2389="Liberado"</formula>
    </cfRule>
    <cfRule type="expression" dxfId="2301" priority="3539">
      <formula>$B2389="Descargado"</formula>
    </cfRule>
    <cfRule type="expression" dxfId="2300" priority="3540">
      <formula>$B2389="Frontera"</formula>
    </cfRule>
    <cfRule type="expression" dxfId="2299" priority="3541">
      <formula>$B2389="Cargado"</formula>
    </cfRule>
    <cfRule type="expression" dxfId="2298" priority="3542">
      <formula>$B2389="Cancelado"</formula>
    </cfRule>
    <cfRule type="expression" dxfId="2" priority="3543">
      <formula>$B2389="Confirmado"</formula>
    </cfRule>
    <cfRule type="expression" dxfId="2296" priority="3568">
      <formula>$B2389="Solicitado"</formula>
    </cfRule>
    <cfRule type="expression" dxfId="2295" priority="3545">
      <formula>$B2389="Arribado"</formula>
    </cfRule>
    <cfRule type="expression" dxfId="2302" priority="3546">
      <formula>$B2389="Liberado"</formula>
    </cfRule>
    <cfRule type="expression" dxfId="2296" priority="3552">
      <formula>$B2389="Solicitado"</formula>
    </cfRule>
    <cfRule type="expression" dxfId="2301" priority="3547">
      <formula>$B2389="Descargado"</formula>
    </cfRule>
    <cfRule type="expression" dxfId="2300" priority="3548">
      <formula>$B2389="Frontera"</formula>
    </cfRule>
    <cfRule type="expression" dxfId="2299" priority="3549">
      <formula>$B2389="Cargado"</formula>
    </cfRule>
    <cfRule type="expression" dxfId="2295" priority="3569">
      <formula>$B2389="Arribado"</formula>
    </cfRule>
    <cfRule type="expression" dxfId="2296" priority="3560">
      <formula>$B2389="Solicitado"</formula>
    </cfRule>
    <cfRule type="expression" dxfId="2" priority="3567">
      <formula>$B2389="Confirmado"</formula>
    </cfRule>
    <cfRule type="expression" dxfId="2298" priority="3566">
      <formula>$B2389="Cancelado"</formula>
    </cfRule>
    <cfRule type="expression" dxfId="2299" priority="3565">
      <formula>$B2389="Cargado"</formula>
    </cfRule>
    <cfRule type="expression" dxfId="2" priority="3551">
      <formula>$B2389="Confirmado"</formula>
    </cfRule>
    <cfRule type="expression" dxfId="2300" priority="3564">
      <formula>$B2389="Frontera"</formula>
    </cfRule>
    <cfRule type="expression" dxfId="2301" priority="3563">
      <formula>$B2389="Descargado"</formula>
    </cfRule>
    <cfRule type="expression" dxfId="2295" priority="3561">
      <formula>$B2389="Arribado"</formula>
    </cfRule>
    <cfRule type="expression" dxfId="2298" priority="3558">
      <formula>$B2389="Cancelado"</formula>
    </cfRule>
    <cfRule type="expression" dxfId="2299" priority="3557">
      <formula>$B2389="Cargado"</formula>
    </cfRule>
    <cfRule type="expression" dxfId="2302" priority="3562">
      <formula>$B2389="Liberado"</formula>
    </cfRule>
    <cfRule type="expression" dxfId="2300" priority="3556">
      <formula>$B2389="Frontera"</formula>
    </cfRule>
    <cfRule type="expression" dxfId="2301" priority="3555">
      <formula>$B2389="Descargado"</formula>
    </cfRule>
    <cfRule type="expression" dxfId="2298" priority="3550">
      <formula>$B2389="Cancelado"</formula>
    </cfRule>
    <cfRule type="expression" dxfId="2302" priority="3554">
      <formula>$B2389="Liberado"</formula>
    </cfRule>
    <cfRule type="expression" dxfId="2295" priority="3553">
      <formula>$B2389="Arribado"</formula>
    </cfRule>
  </conditionalFormatting>
  <conditionalFormatting sqref="N2390">
    <cfRule type="expression" dxfId="2300" priority="2627">
      <formula>$B2390="Frontera"</formula>
    </cfRule>
    <cfRule type="expression" dxfId="2296" priority="2655">
      <formula>$B2390="Solicitado"</formula>
    </cfRule>
    <cfRule type="expression" dxfId="2" priority="2654">
      <formula>$B2390="Confirmado"</formula>
    </cfRule>
    <cfRule type="expression" dxfId="2298" priority="2653">
      <formula>$B2390="Cancelado"</formula>
    </cfRule>
    <cfRule type="expression" dxfId="2299" priority="2652">
      <formula>$B2390="Cargado"</formula>
    </cfRule>
    <cfRule type="expression" dxfId="2300" priority="2651">
      <formula>$B2390="Frontera"</formula>
    </cfRule>
    <cfRule type="expression" dxfId="2301" priority="2650">
      <formula>$B2390="Descargado"</formula>
    </cfRule>
    <cfRule type="expression" dxfId="2302" priority="2649">
      <formula>$B2390="Liberado"</formula>
    </cfRule>
    <cfRule type="expression" dxfId="2295" priority="2656">
      <formula>$B2390="Arribado"</formula>
    </cfRule>
    <cfRule type="expression" dxfId="2296" priority="2647">
      <formula>$B2390="Solicitado"</formula>
    </cfRule>
    <cfRule type="expression" dxfId="2300" priority="2643">
      <formula>$B2390="Frontera"</formula>
    </cfRule>
    <cfRule type="expression" dxfId="2295" priority="2648">
      <formula>$B2390="Arribado"</formula>
    </cfRule>
    <cfRule type="expression" dxfId="2295" priority="2632">
      <formula>$B2390="Arribado"</formula>
    </cfRule>
    <cfRule type="expression" dxfId="2302" priority="2633">
      <formula>$B2390="Liberado"</formula>
    </cfRule>
    <cfRule type="expression" dxfId="2301" priority="2634">
      <formula>$B2390="Descargado"</formula>
    </cfRule>
    <cfRule type="expression" dxfId="2300" priority="2635">
      <formula>$B2390="Frontera"</formula>
    </cfRule>
    <cfRule type="expression" dxfId="2299" priority="2636">
      <formula>$B2390="Cargado"</formula>
    </cfRule>
    <cfRule type="expression" dxfId="2298" priority="2637">
      <formula>$B2390="Cancelado"</formula>
    </cfRule>
    <cfRule type="expression" dxfId="2" priority="2638">
      <formula>$B2390="Confirmado"</formula>
    </cfRule>
    <cfRule type="expression" dxfId="2296" priority="2639">
      <formula>$B2390="Solicitado"</formula>
    </cfRule>
    <cfRule type="expression" dxfId="2295" priority="2640">
      <formula>$B2390="Arribado"</formula>
    </cfRule>
    <cfRule type="expression" dxfId="2" priority="2646">
      <formula>$B2390="Confirmado"</formula>
    </cfRule>
    <cfRule type="expression" dxfId="2298" priority="2645">
      <formula>$B2390="Cancelado"</formula>
    </cfRule>
    <cfRule type="expression" dxfId="2302" priority="2641">
      <formula>$B2390="Liberado"</formula>
    </cfRule>
    <cfRule type="expression" dxfId="2302" priority="2625">
      <formula>$B2390="Liberado"</formula>
    </cfRule>
    <cfRule type="expression" dxfId="2301" priority="2642">
      <formula>$B2390="Descargado"</formula>
    </cfRule>
    <cfRule type="expression" dxfId="2301" priority="2626">
      <formula>$B2390="Descargado"</formula>
    </cfRule>
    <cfRule type="expression" dxfId="2299" priority="2628">
      <formula>$B2390="Cargado"</formula>
    </cfRule>
    <cfRule type="expression" dxfId="2298" priority="2629">
      <formula>$B2390="Cancelado"</formula>
    </cfRule>
    <cfRule type="expression" dxfId="2" priority="2630">
      <formula>$B2390="Confirmado"</formula>
    </cfRule>
    <cfRule type="expression" dxfId="2296" priority="2631">
      <formula>$B2390="Solicitado"</formula>
    </cfRule>
    <cfRule type="expression" dxfId="2299" priority="2644">
      <formula>$B2390="Cargado"</formula>
    </cfRule>
  </conditionalFormatting>
  <conditionalFormatting sqref="N2391">
    <cfRule type="expression" dxfId="2" priority="4223">
      <formula>$B2391="Confirmado"</formula>
    </cfRule>
    <cfRule type="expression" dxfId="2298" priority="4222">
      <formula>$B2391="Cancelado"</formula>
    </cfRule>
    <cfRule type="expression" dxfId="2299" priority="4221">
      <formula>$B2391="Cargado"</formula>
    </cfRule>
    <cfRule type="expression" dxfId="2300" priority="4220">
      <formula>$B2391="Frontera"</formula>
    </cfRule>
    <cfRule type="expression" dxfId="2301" priority="4219">
      <formula>$B2391="Descargado"</formula>
    </cfRule>
    <cfRule type="expression" dxfId="2302" priority="4218">
      <formula>$B2391="Liberado"</formula>
    </cfRule>
    <cfRule type="expression" dxfId="2295" priority="4217">
      <formula>$B2391="Arribado"</formula>
    </cfRule>
    <cfRule type="expression" dxfId="2296" priority="4216">
      <formula>$B2391="Solicitado"</formula>
    </cfRule>
    <cfRule type="expression" dxfId="2" priority="4215">
      <formula>$B2391="Confirmado"</formula>
    </cfRule>
    <cfRule type="expression" dxfId="2298" priority="4214">
      <formula>$B2391="Cancelado"</formula>
    </cfRule>
    <cfRule type="expression" dxfId="2299" priority="4213">
      <formula>$B2391="Cargado"</formula>
    </cfRule>
    <cfRule type="expression" dxfId="2301" priority="4211">
      <formula>$B2391="Descargado"</formula>
    </cfRule>
    <cfRule type="expression" dxfId="2302" priority="4210">
      <formula>$B2391="Liberado"</formula>
    </cfRule>
    <cfRule type="expression" dxfId="2300" priority="4212">
      <formula>$B2391="Frontera"</formula>
    </cfRule>
    <cfRule type="expression" dxfId="2299" priority="4237">
      <formula>$B2391="Cargado"</formula>
    </cfRule>
    <cfRule type="expression" dxfId="2295" priority="4241">
      <formula>$B2391="Arribado"</formula>
    </cfRule>
    <cfRule type="expression" dxfId="2" priority="4231">
      <formula>$B2391="Confirmado"</formula>
    </cfRule>
    <cfRule type="expression" dxfId="2296" priority="4240">
      <formula>$B2391="Solicitado"</formula>
    </cfRule>
    <cfRule type="expression" dxfId="2" priority="4239">
      <formula>$B2391="Confirmado"</formula>
    </cfRule>
    <cfRule type="expression" dxfId="2298" priority="4238">
      <formula>$B2391="Cancelado"</formula>
    </cfRule>
    <cfRule type="expression" dxfId="2300" priority="4236">
      <formula>$B2391="Frontera"</formula>
    </cfRule>
    <cfRule type="expression" dxfId="2301" priority="4235">
      <formula>$B2391="Descargado"</formula>
    </cfRule>
    <cfRule type="expression" dxfId="2302" priority="4234">
      <formula>$B2391="Liberado"</formula>
    </cfRule>
    <cfRule type="expression" dxfId="2295" priority="4233">
      <formula>$B2391="Arribado"</formula>
    </cfRule>
    <cfRule type="expression" dxfId="2296" priority="4232">
      <formula>$B2391="Solicitado"</formula>
    </cfRule>
    <cfRule type="expression" dxfId="2298" priority="4230">
      <formula>$B2391="Cancelado"</formula>
    </cfRule>
    <cfRule type="expression" dxfId="2299" priority="4229">
      <formula>$B2391="Cargado"</formula>
    </cfRule>
    <cfRule type="expression" dxfId="2300" priority="4228">
      <formula>$B2391="Frontera"</formula>
    </cfRule>
    <cfRule type="expression" dxfId="2301" priority="4227">
      <formula>$B2391="Descargado"</formula>
    </cfRule>
    <cfRule type="expression" dxfId="2302" priority="4226">
      <formula>$B2391="Liberado"</formula>
    </cfRule>
    <cfRule type="expression" dxfId="2295" priority="4225">
      <formula>$B2391="Arribado"</formula>
    </cfRule>
    <cfRule type="expression" dxfId="2296" priority="4224">
      <formula>$B2391="Solicitado"</formula>
    </cfRule>
  </conditionalFormatting>
  <conditionalFormatting sqref="N2392">
    <cfRule type="expression" dxfId="2" priority="1854">
      <formula>$B2392="Confirmado"</formula>
    </cfRule>
    <cfRule type="expression" dxfId="2296" priority="1855">
      <formula>$B2392="Solicitado"</formula>
    </cfRule>
    <cfRule type="expression" dxfId="2301" priority="1858">
      <formula>$B2392="Descargado"</formula>
    </cfRule>
    <cfRule type="expression" dxfId="2298" priority="1853">
      <formula>$B2392="Cancelado"</formula>
    </cfRule>
    <cfRule type="expression" dxfId="2300" priority="1867">
      <formula>$B2392="Frontera"</formula>
    </cfRule>
    <cfRule type="expression" dxfId="2302" priority="1857">
      <formula>$B2392="Liberado"</formula>
    </cfRule>
    <cfRule type="expression" dxfId="2295" priority="1872">
      <formula>$B2392="Arribado"</formula>
    </cfRule>
    <cfRule type="expression" dxfId="2299" priority="1868">
      <formula>$B2392="Cargado"</formula>
    </cfRule>
    <cfRule type="expression" dxfId="2300" priority="1859">
      <formula>$B2392="Frontera"</formula>
    </cfRule>
    <cfRule type="expression" dxfId="2298" priority="1869">
      <formula>$B2392="Cancelado"</formula>
    </cfRule>
    <cfRule type="expression" dxfId="2" priority="1870">
      <formula>$B2392="Confirmado"</formula>
    </cfRule>
    <cfRule type="expression" dxfId="2" priority="1862">
      <formula>$B2392="Confirmado"</formula>
    </cfRule>
    <cfRule type="expression" dxfId="2295" priority="1848">
      <formula>$B2392="Arribado"</formula>
    </cfRule>
    <cfRule type="expression" dxfId="2" priority="1846">
      <formula>$B2392="Confirmado"</formula>
    </cfRule>
    <cfRule type="expression" dxfId="2302" priority="1849">
      <formula>$B2392="Liberado"</formula>
    </cfRule>
    <cfRule type="expression" dxfId="2301" priority="1850">
      <formula>$B2392="Descargado"</formula>
    </cfRule>
    <cfRule type="expression" dxfId="2296" priority="1871">
      <formula>$B2392="Solicitado"</formula>
    </cfRule>
    <cfRule type="expression" dxfId="2295" priority="1856">
      <formula>$B2392="Arribado"</formula>
    </cfRule>
    <cfRule type="expression" dxfId="2300" priority="1843">
      <formula>$B2392="Frontera"</formula>
    </cfRule>
    <cfRule type="expression" dxfId="2301" priority="1842">
      <formula>$B2392="Descargado"</formula>
    </cfRule>
    <cfRule type="expression" dxfId="2302" priority="1841">
      <formula>$B2392="Liberado"</formula>
    </cfRule>
    <cfRule type="expression" dxfId="2296" priority="1863">
      <formula>$B2392="Solicitado"</formula>
    </cfRule>
    <cfRule type="expression" dxfId="2296" priority="1847">
      <formula>$B2392="Solicitado"</formula>
    </cfRule>
    <cfRule type="expression" dxfId="2300" priority="1851">
      <formula>$B2392="Frontera"</formula>
    </cfRule>
    <cfRule type="expression" dxfId="2298" priority="1861">
      <formula>$B2392="Cancelado"</formula>
    </cfRule>
    <cfRule type="expression" dxfId="2299" priority="1852">
      <formula>$B2392="Cargado"</formula>
    </cfRule>
    <cfRule type="expression" dxfId="2299" priority="1844">
      <formula>$B2392="Cargado"</formula>
    </cfRule>
    <cfRule type="expression" dxfId="2298" priority="1845">
      <formula>$B2392="Cancelado"</formula>
    </cfRule>
    <cfRule type="expression" dxfId="2299" priority="1860">
      <formula>$B2392="Cargado"</formula>
    </cfRule>
    <cfRule type="expression" dxfId="2295" priority="1864">
      <formula>$B2392="Arribado"</formula>
    </cfRule>
    <cfRule type="expression" dxfId="2302" priority="1865">
      <formula>$B2392="Liberado"</formula>
    </cfRule>
    <cfRule type="expression" dxfId="2301" priority="1866">
      <formula>$B2392="Descargado"</formula>
    </cfRule>
  </conditionalFormatting>
  <conditionalFormatting sqref="N2393">
    <cfRule type="expression" dxfId="2" priority="1558">
      <formula>$B2393="Confirmado"</formula>
    </cfRule>
    <cfRule type="expression" dxfId="2298" priority="1557">
      <formula>$B2393="Cancelado"</formula>
    </cfRule>
    <cfRule type="expression" dxfId="2299" priority="1548">
      <formula>$B2393="Cargado"</formula>
    </cfRule>
    <cfRule type="expression" dxfId="2301" priority="1546">
      <formula>$B2393="Descargado"</formula>
    </cfRule>
    <cfRule type="expression" dxfId="2302" priority="1545">
      <formula>$B2393="Liberado"</formula>
    </cfRule>
    <cfRule type="expression" dxfId="2295" priority="1544">
      <formula>$B2393="Arribado"</formula>
    </cfRule>
    <cfRule type="expression" dxfId="2296" priority="1543">
      <formula>$B2393="Solicitado"</formula>
    </cfRule>
    <cfRule type="expression" dxfId="2" priority="1542">
      <formula>$B2393="Confirmado"</formula>
    </cfRule>
    <cfRule type="expression" dxfId="2300" priority="1547">
      <formula>$B2393="Frontera"</formula>
    </cfRule>
    <cfRule type="expression" dxfId="2298" priority="1565">
      <formula>$B2393="Cancelado"</formula>
    </cfRule>
    <cfRule type="expression" dxfId="2299" priority="1564">
      <formula>$B2393="Cargado"</formula>
    </cfRule>
    <cfRule type="expression" dxfId="2" priority="1566">
      <formula>$B2393="Confirmado"</formula>
    </cfRule>
    <cfRule type="expression" dxfId="2300" priority="1563">
      <formula>$B2393="Frontera"</formula>
    </cfRule>
    <cfRule type="expression" dxfId="2295" priority="1568">
      <formula>$B2393="Arribado"</formula>
    </cfRule>
    <cfRule type="expression" dxfId="2301" priority="1562">
      <formula>$B2393="Descargado"</formula>
    </cfRule>
    <cfRule type="expression" dxfId="2302" priority="1561">
      <formula>$B2393="Liberado"</formula>
    </cfRule>
    <cfRule type="expression" dxfId="2302" priority="1537">
      <formula>$B2393="Liberado"</formula>
    </cfRule>
    <cfRule type="expression" dxfId="2301" priority="1538">
      <formula>$B2393="Descargado"</formula>
    </cfRule>
    <cfRule type="expression" dxfId="2300" priority="1539">
      <formula>$B2393="Frontera"</formula>
    </cfRule>
    <cfRule type="expression" dxfId="2298" priority="1549">
      <formula>$B2393="Cancelado"</formula>
    </cfRule>
    <cfRule type="expression" dxfId="2296" priority="1551">
      <formula>$B2393="Solicitado"</formula>
    </cfRule>
    <cfRule type="expression" dxfId="2295" priority="1552">
      <formula>$B2393="Arribado"</formula>
    </cfRule>
    <cfRule type="expression" dxfId="2301" priority="1554">
      <formula>$B2393="Descargado"</formula>
    </cfRule>
    <cfRule type="expression" dxfId="2300" priority="1555">
      <formula>$B2393="Frontera"</formula>
    </cfRule>
    <cfRule type="expression" dxfId="2299" priority="1556">
      <formula>$B2393="Cargado"</formula>
    </cfRule>
    <cfRule type="expression" dxfId="2299" priority="1540">
      <formula>$B2393="Cargado"</formula>
    </cfRule>
    <cfRule type="expression" dxfId="2298" priority="1541">
      <formula>$B2393="Cancelado"</formula>
    </cfRule>
    <cfRule type="expression" dxfId="2296" priority="1567">
      <formula>$B2393="Solicitado"</formula>
    </cfRule>
    <cfRule type="expression" dxfId="2302" priority="1553">
      <formula>$B2393="Liberado"</formula>
    </cfRule>
    <cfRule type="expression" dxfId="2296" priority="1559">
      <formula>$B2393="Solicitado"</formula>
    </cfRule>
    <cfRule type="expression" dxfId="2295" priority="1560">
      <formula>$B2393="Arribado"</formula>
    </cfRule>
    <cfRule type="expression" dxfId="2" priority="1550">
      <formula>$B2393="Confirmado"</formula>
    </cfRule>
  </conditionalFormatting>
  <conditionalFormatting sqref="N2394">
    <cfRule type="expression" dxfId="2296" priority="2471">
      <formula>$B2394="Solicitado"</formula>
    </cfRule>
    <cfRule type="expression" dxfId="2295" priority="2472">
      <formula>$B2394="Arribado"</formula>
    </cfRule>
    <cfRule type="expression" dxfId="2302" priority="2473">
      <formula>$B2394="Liberado"</formula>
    </cfRule>
    <cfRule type="expression" dxfId="2301" priority="2474">
      <formula>$B2394="Descargado"</formula>
    </cfRule>
    <cfRule type="expression" dxfId="2300" priority="2475">
      <formula>$B2394="Frontera"</formula>
    </cfRule>
    <cfRule type="expression" dxfId="2299" priority="2476">
      <formula>$B2394="Cargado"</formula>
    </cfRule>
    <cfRule type="expression" dxfId="2298" priority="2477">
      <formula>$B2394="Cancelado"</formula>
    </cfRule>
    <cfRule type="expression" dxfId="2" priority="2478">
      <formula>$B2394="Confirmado"</formula>
    </cfRule>
    <cfRule type="expression" dxfId="2296" priority="2479">
      <formula>$B2394="Solicitado"</formula>
    </cfRule>
    <cfRule type="expression" dxfId="2295" priority="2480">
      <formula>$B2394="Arribado"</formula>
    </cfRule>
    <cfRule type="expression" dxfId="2300" priority="2467">
      <formula>$B2394="Frontera"</formula>
    </cfRule>
    <cfRule type="expression" dxfId="2301" priority="2450">
      <formula>$B2394="Descargado"</formula>
    </cfRule>
    <cfRule type="expression" dxfId="2300" priority="2451">
      <formula>$B2394="Frontera"</formula>
    </cfRule>
    <cfRule type="expression" dxfId="2299" priority="2452">
      <formula>$B2394="Cargado"</formula>
    </cfRule>
    <cfRule type="expression" dxfId="2298" priority="2453">
      <formula>$B2394="Cancelado"</formula>
    </cfRule>
    <cfRule type="expression" dxfId="2" priority="2454">
      <formula>$B2394="Confirmado"</formula>
    </cfRule>
    <cfRule type="expression" dxfId="2296" priority="2455">
      <formula>$B2394="Solicitado"</formula>
    </cfRule>
    <cfRule type="expression" dxfId="2295" priority="2456">
      <formula>$B2394="Arribado"</formula>
    </cfRule>
    <cfRule type="expression" dxfId="2302" priority="2457">
      <formula>$B2394="Liberado"</formula>
    </cfRule>
    <cfRule type="expression" dxfId="2301" priority="2458">
      <formula>$B2394="Descargado"</formula>
    </cfRule>
    <cfRule type="expression" dxfId="2300" priority="2459">
      <formula>$B2394="Frontera"</formula>
    </cfRule>
    <cfRule type="expression" dxfId="2299" priority="2460">
      <formula>$B2394="Cargado"</formula>
    </cfRule>
    <cfRule type="expression" dxfId="2298" priority="2461">
      <formula>$B2394="Cancelado"</formula>
    </cfRule>
    <cfRule type="expression" dxfId="2" priority="2462">
      <formula>$B2394="Confirmado"</formula>
    </cfRule>
    <cfRule type="expression" dxfId="2296" priority="2463">
      <formula>$B2394="Solicitado"</formula>
    </cfRule>
    <cfRule type="expression" dxfId="2302" priority="2465">
      <formula>$B2394="Liberado"</formula>
    </cfRule>
    <cfRule type="expression" dxfId="2301" priority="2466">
      <formula>$B2394="Descargado"</formula>
    </cfRule>
    <cfRule type="expression" dxfId="2302" priority="2449">
      <formula>$B2394="Liberado"</formula>
    </cfRule>
    <cfRule type="expression" dxfId="2295" priority="2464">
      <formula>$B2394="Arribado"</formula>
    </cfRule>
    <cfRule type="expression" dxfId="2299" priority="2468">
      <formula>$B2394="Cargado"</formula>
    </cfRule>
    <cfRule type="expression" dxfId="2298" priority="2469">
      <formula>$B2394="Cancelado"</formula>
    </cfRule>
    <cfRule type="expression" dxfId="2" priority="2470">
      <formula>$B2394="Confirmado"</formula>
    </cfRule>
  </conditionalFormatting>
  <conditionalFormatting sqref="N2395:N2414">
    <cfRule type="expression" dxfId="2" priority="2174">
      <formula>$B2395="Confirmado"</formula>
    </cfRule>
    <cfRule type="expression" dxfId="2298" priority="2173">
      <formula>$B2395="Cancelado"</formula>
    </cfRule>
    <cfRule type="expression" dxfId="2299" priority="2172">
      <formula>$B2395="Cargado"</formula>
    </cfRule>
    <cfRule type="expression" dxfId="2300" priority="2171">
      <formula>$B2395="Frontera"</formula>
    </cfRule>
    <cfRule type="expression" dxfId="2301" priority="2170">
      <formula>$B2395="Descargado"</formula>
    </cfRule>
    <cfRule type="expression" dxfId="2302" priority="2169">
      <formula>$B2395="Liberado"</formula>
    </cfRule>
    <cfRule type="expression" dxfId="2296" priority="2167">
      <formula>$B2395="Solicitado"</formula>
    </cfRule>
    <cfRule type="expression" dxfId="2295" priority="2168">
      <formula>$B2395="Arribado"</formula>
    </cfRule>
    <cfRule type="expression" dxfId="2296" priority="2151">
      <formula>$B2395="Solicitado"</formula>
    </cfRule>
    <cfRule type="expression" dxfId="2300" priority="2147">
      <formula>$B2395="Frontera"</formula>
    </cfRule>
    <cfRule type="expression" dxfId="2299" priority="2148">
      <formula>$B2395="Cargado"</formula>
    </cfRule>
    <cfRule type="expression" dxfId="2302" priority="2145">
      <formula>$B2395="Liberado"</formula>
    </cfRule>
    <cfRule type="expression" dxfId="2298" priority="2149">
      <formula>$B2395="Cancelado"</formula>
    </cfRule>
    <cfRule type="expression" dxfId="2" priority="2150">
      <formula>$B2395="Confirmado"</formula>
    </cfRule>
    <cfRule type="expression" dxfId="2301" priority="2146">
      <formula>$B2395="Descargado"</formula>
    </cfRule>
    <cfRule type="expression" dxfId="2" priority="2166">
      <formula>$B2395="Confirmado"</formula>
    </cfRule>
    <cfRule type="expression" dxfId="2298" priority="2165">
      <formula>$B2395="Cancelado"</formula>
    </cfRule>
    <cfRule type="expression" dxfId="2299" priority="2164">
      <formula>$B2395="Cargado"</formula>
    </cfRule>
    <cfRule type="expression" dxfId="2295" priority="2176">
      <formula>$B2395="Arribado"</formula>
    </cfRule>
    <cfRule type="expression" dxfId="2296" priority="2175">
      <formula>$B2395="Solicitado"</formula>
    </cfRule>
    <cfRule type="expression" dxfId="2300" priority="2163">
      <formula>$B2395="Frontera"</formula>
    </cfRule>
    <cfRule type="expression" dxfId="2301" priority="2162">
      <formula>$B2395="Descargado"</formula>
    </cfRule>
    <cfRule type="expression" dxfId="2302" priority="2161">
      <formula>$B2395="Liberado"</formula>
    </cfRule>
    <cfRule type="expression" dxfId="2295" priority="2160">
      <formula>$B2395="Arribado"</formula>
    </cfRule>
    <cfRule type="expression" dxfId="2296" priority="2159">
      <formula>$B2395="Solicitado"</formula>
    </cfRule>
    <cfRule type="expression" dxfId="2" priority="2158">
      <formula>$B2395="Confirmado"</formula>
    </cfRule>
    <cfRule type="expression" dxfId="2298" priority="2157">
      <formula>$B2395="Cancelado"</formula>
    </cfRule>
    <cfRule type="expression" dxfId="2299" priority="2156">
      <formula>$B2395="Cargado"</formula>
    </cfRule>
    <cfRule type="expression" dxfId="2300" priority="2155">
      <formula>$B2395="Frontera"</formula>
    </cfRule>
    <cfRule type="expression" dxfId="2301" priority="2154">
      <formula>$B2395="Descargado"</formula>
    </cfRule>
    <cfRule type="expression" dxfId="2302" priority="2153">
      <formula>$B2395="Liberado"</formula>
    </cfRule>
    <cfRule type="expression" dxfId="2295" priority="2152">
      <formula>$B2395="Arribado"</formula>
    </cfRule>
  </conditionalFormatting>
  <conditionalFormatting sqref="N2424:N2425">
    <cfRule type="expression" dxfId="2" priority="1022">
      <formula>$B2424="Confirmado"</formula>
    </cfRule>
    <cfRule type="expression" dxfId="2295" priority="1024">
      <formula>$B2424="Arribado"</formula>
    </cfRule>
    <cfRule type="expression" dxfId="2296" priority="1023">
      <formula>$B2424="Solicitado"</formula>
    </cfRule>
    <cfRule type="expression" dxfId="2302" priority="1017">
      <formula>$B2424="Liberado"</formula>
    </cfRule>
    <cfRule type="expression" dxfId="2301" priority="1018">
      <formula>$B2424="Descargado"</formula>
    </cfRule>
    <cfRule type="expression" dxfId="2299" priority="1012">
      <formula>$B2424="Cargado"</formula>
    </cfRule>
    <cfRule type="expression" dxfId="2302" priority="1033">
      <formula>$B2424="Liberado"</formula>
    </cfRule>
    <cfRule type="expression" dxfId="2301" priority="1034">
      <formula>$B2424="Descargado"</formula>
    </cfRule>
    <cfRule type="expression" dxfId="2298" priority="1013">
      <formula>$B2424="Cancelado"</formula>
    </cfRule>
    <cfRule type="expression" dxfId="2" priority="1014">
      <formula>$B2424="Confirmado"</formula>
    </cfRule>
    <cfRule type="expression" dxfId="2300" priority="1035">
      <formula>$B2424="Frontera"</formula>
    </cfRule>
    <cfRule type="expression" dxfId="2300" priority="1019">
      <formula>$B2424="Frontera"</formula>
    </cfRule>
    <cfRule type="expression" dxfId="2302" priority="1009">
      <formula>$B2424="Liberado"</formula>
    </cfRule>
    <cfRule type="expression" dxfId="2299" priority="1020">
      <formula>$B2424="Cargado"</formula>
    </cfRule>
    <cfRule type="expression" dxfId="2295" priority="1032">
      <formula>$B2424="Arribado"</formula>
    </cfRule>
    <cfRule type="expression" dxfId="2296" priority="1031">
      <formula>$B2424="Solicitado"</formula>
    </cfRule>
    <cfRule type="expression" dxfId="2" priority="1030">
      <formula>$B2424="Confirmado"</formula>
    </cfRule>
    <cfRule type="expression" dxfId="2298" priority="1029">
      <formula>$B2424="Cancelado"</formula>
    </cfRule>
    <cfRule type="expression" dxfId="2299" priority="1028">
      <formula>$B2424="Cargado"</formula>
    </cfRule>
    <cfRule type="expression" dxfId="2300" priority="1027">
      <formula>$B2424="Frontera"</formula>
    </cfRule>
    <cfRule type="expression" dxfId="2301" priority="1026">
      <formula>$B2424="Descargado"</formula>
    </cfRule>
    <cfRule type="expression" dxfId="2302" priority="1025">
      <formula>$B2424="Liberado"</formula>
    </cfRule>
    <cfRule type="expression" dxfId="2298" priority="1021">
      <formula>$B2424="Cancelado"</formula>
    </cfRule>
    <cfRule type="expression" dxfId="2300" priority="1011">
      <formula>$B2424="Frontera"</formula>
    </cfRule>
    <cfRule type="expression" dxfId="2299" priority="1036">
      <formula>$B2424="Cargado"</formula>
    </cfRule>
    <cfRule type="expression" dxfId="2298" priority="1037">
      <formula>$B2424="Cancelado"</formula>
    </cfRule>
    <cfRule type="expression" dxfId="2" priority="1038">
      <formula>$B2424="Confirmado"</formula>
    </cfRule>
    <cfRule type="expression" dxfId="2296" priority="1039">
      <formula>$B2424="Solicitado"</formula>
    </cfRule>
    <cfRule type="expression" dxfId="2295" priority="1040">
      <formula>$B2424="Arribado"</formula>
    </cfRule>
    <cfRule type="expression" dxfId="2301" priority="1010">
      <formula>$B2424="Descargado"</formula>
    </cfRule>
    <cfRule type="expression" dxfId="2296" priority="1015">
      <formula>$B2424="Solicitado"</formula>
    </cfRule>
    <cfRule type="expression" dxfId="2295" priority="1016">
      <formula>$B2424="Arribado"</formula>
    </cfRule>
  </conditionalFormatting>
  <conditionalFormatting sqref="N2498 I2498">
    <cfRule type="expression" dxfId="2296" priority="399">
      <formula>$B2498="Solicitado"</formula>
    </cfRule>
    <cfRule type="expression" dxfId="2295" priority="400">
      <formula>$B2498="Arribado"</formula>
    </cfRule>
    <cfRule type="expression" dxfId="2" priority="398">
      <formula>$B2498="Confirmado"</formula>
    </cfRule>
    <cfRule type="expression" dxfId="2302" priority="393">
      <formula>$B2498="Liberado"</formula>
    </cfRule>
    <cfRule type="expression" dxfId="2301" priority="394">
      <formula>$B2498="Descargado"</formula>
    </cfRule>
    <cfRule type="expression" dxfId="2300" priority="395">
      <formula>$B2498="Frontera"</formula>
    </cfRule>
    <cfRule type="expression" dxfId="2299" priority="396">
      <formula>$B2498="Cargado"</formula>
    </cfRule>
    <cfRule type="expression" dxfId="2298" priority="397">
      <formula>$B2498="Cancelado"</formula>
    </cfRule>
  </conditionalFormatting>
  <conditionalFormatting sqref="N2512:N2513 I2512:I2513 N2528:N2535">
    <cfRule type="expression" dxfId="2298" priority="341">
      <formula>$B2512="Cancelado"</formula>
    </cfRule>
    <cfRule type="expression" dxfId="2295" priority="344">
      <formula>$B2512="Arribado"</formula>
    </cfRule>
    <cfRule type="expression" dxfId="2300" priority="339">
      <formula>$B2512="Frontera"</formula>
    </cfRule>
    <cfRule type="expression" dxfId="2299" priority="340">
      <formula>$B2512="Cargado"</formula>
    </cfRule>
    <cfRule type="expression" dxfId="2302" priority="337">
      <formula>$B2512="Liberado"</formula>
    </cfRule>
    <cfRule type="expression" dxfId="2" priority="342">
      <formula>$B2512="Confirmado"</formula>
    </cfRule>
    <cfRule type="expression" dxfId="2301" priority="338">
      <formula>$B2512="Descargado"</formula>
    </cfRule>
    <cfRule type="expression" dxfId="2296" priority="343">
      <formula>$B2512="Solicitado"</formula>
    </cfRule>
  </conditionalFormatting>
  <conditionalFormatting sqref="N2514 I2514">
    <cfRule type="expression" dxfId="2299" priority="316">
      <formula>$B2514="Cargado"</formula>
    </cfRule>
    <cfRule type="expression" dxfId="2300" priority="315">
      <formula>$B2514="Frontera"</formula>
    </cfRule>
    <cfRule type="expression" dxfId="2301" priority="314">
      <formula>$B2514="Descargado"</formula>
    </cfRule>
    <cfRule type="expression" dxfId="2302" priority="313">
      <formula>$B2514="Liberado"</formula>
    </cfRule>
    <cfRule type="expression" dxfId="2298" priority="317">
      <formula>$B2514="Cancelado"</formula>
    </cfRule>
    <cfRule type="expression" dxfId="2296" priority="319">
      <formula>$B2514="Solicitado"</formula>
    </cfRule>
    <cfRule type="expression" dxfId="2295" priority="320">
      <formula>$B2514="Arribado"</formula>
    </cfRule>
    <cfRule type="expression" dxfId="2" priority="318">
      <formula>$B2514="Confirmado"</formula>
    </cfRule>
  </conditionalFormatting>
  <conditionalFormatting sqref="N2526">
    <cfRule type="expression" dxfId="2300" priority="171">
      <formula>$B2526="Frontera"</formula>
    </cfRule>
    <cfRule type="expression" dxfId="2301" priority="170">
      <formula>$B2526="Descargado"</formula>
    </cfRule>
    <cfRule type="expression" dxfId="2298" priority="173">
      <formula>$B2526="Cancelado"</formula>
    </cfRule>
    <cfRule type="expression" dxfId="2295" priority="176">
      <formula>$B2526="Arribado"</formula>
    </cfRule>
    <cfRule type="expression" dxfId="2296" priority="175">
      <formula>$B2526="Solicitado"</formula>
    </cfRule>
    <cfRule type="expression" dxfId="2" priority="174">
      <formula>$B2526="Confirmado"</formula>
    </cfRule>
    <cfRule type="expression" dxfId="2299" priority="172">
      <formula>$B2526="Cargado"</formula>
    </cfRule>
    <cfRule type="expression" dxfId="2302" priority="169">
      <formula>$B2526="Liberado"</formula>
    </cfRule>
  </conditionalFormatting>
  <conditionalFormatting sqref="N2527">
    <cfRule type="expression" dxfId="2300" priority="147">
      <formula>$B2527="Frontera"</formula>
    </cfRule>
    <cfRule type="expression" dxfId="2299" priority="148">
      <formula>$B2527="Cargado"</formula>
    </cfRule>
    <cfRule type="expression" dxfId="2301" priority="146">
      <formula>$B2527="Descargado"</formula>
    </cfRule>
    <cfRule type="expression" dxfId="2295" priority="152">
      <formula>$B2527="Arribado"</formula>
    </cfRule>
    <cfRule type="expression" dxfId="2296" priority="151">
      <formula>$B2527="Solicitado"</formula>
    </cfRule>
    <cfRule type="expression" dxfId="2" priority="150">
      <formula>$B2527="Confirmado"</formula>
    </cfRule>
    <cfRule type="expression" dxfId="2302" priority="145">
      <formula>$B2527="Liberado"</formula>
    </cfRule>
    <cfRule type="expression" dxfId="2298" priority="149">
      <formula>$B2527="Cancelado"</formula>
    </cfRule>
  </conditionalFormatting>
  <conditionalFormatting sqref="N2536:N2539">
    <cfRule type="expression" dxfId="2298" priority="133">
      <formula>$B2536="Cancelado"</formula>
    </cfRule>
    <cfRule type="expression" dxfId="2" priority="134">
      <formula>$B2536="Confirmado"</formula>
    </cfRule>
    <cfRule type="expression" dxfId="2296" priority="135">
      <formula>$B2536="Solicitado"</formula>
    </cfRule>
    <cfRule type="expression" dxfId="2299" priority="132">
      <formula>$B2536="Cargado"</formula>
    </cfRule>
    <cfRule type="expression" dxfId="2300" priority="131">
      <formula>$B2536="Frontera"</formula>
    </cfRule>
    <cfRule type="expression" dxfId="2295" priority="136">
      <formula>$B2536="Arribado"</formula>
    </cfRule>
    <cfRule type="expression" dxfId="2302" priority="129">
      <formula>$B2536="Liberado"</formula>
    </cfRule>
    <cfRule type="expression" dxfId="2301" priority="130">
      <formula>$B2536="Descargado"</formula>
    </cfRule>
  </conditionalFormatting>
  <conditionalFormatting sqref="N239:S239">
    <cfRule type="expression" dxfId="2295" priority="69187">
      <formula>$B239="Arribado"</formula>
    </cfRule>
    <cfRule type="expression" dxfId="2296" priority="69186">
      <formula>$B239="Solicitado"</formula>
    </cfRule>
    <cfRule type="expression" dxfId="2" priority="69185">
      <formula>$B239="Confirmado"</formula>
    </cfRule>
    <cfRule type="expression" dxfId="2298" priority="69184">
      <formula>$B239="Cancelado"</formula>
    </cfRule>
    <cfRule type="expression" dxfId="2299" priority="69183">
      <formula>$B239="Cargado"</formula>
    </cfRule>
    <cfRule type="expression" dxfId="2300" priority="69182">
      <formula>$B239="Frontera"</formula>
    </cfRule>
    <cfRule type="expression" dxfId="2301" priority="69181">
      <formula>$B239="Descargado"</formula>
    </cfRule>
  </conditionalFormatting>
  <conditionalFormatting sqref="N314:U342">
    <cfRule type="expression" dxfId="2302" priority="67788">
      <formula>$B314="Liberado"</formula>
    </cfRule>
  </conditionalFormatting>
  <conditionalFormatting sqref="O36">
    <cfRule type="expression" dxfId="2296" priority="72906">
      <formula>$B36="Solicitado"</formula>
    </cfRule>
    <cfRule type="expression" dxfId="2" priority="72905">
      <formula>$B36="Confirmado"</formula>
    </cfRule>
    <cfRule type="expression" dxfId="2301" priority="72901">
      <formula>$B36="Descargado"</formula>
    </cfRule>
    <cfRule type="expression" dxfId="2295" priority="72907">
      <formula>$B36="Arribado"</formula>
    </cfRule>
    <cfRule type="expression" dxfId="2299" priority="72903">
      <formula>$B36="Cargado"</formula>
    </cfRule>
    <cfRule type="expression" dxfId="2300" priority="72902">
      <formula>$B36="Frontera"</formula>
    </cfRule>
    <cfRule type="expression" dxfId="2298" priority="72904">
      <formula>$B36="Cancelado"</formula>
    </cfRule>
  </conditionalFormatting>
  <conditionalFormatting sqref="O108:U108">
    <cfRule type="expression" dxfId="2295" priority="69803">
      <formula>$B108="Arribado"</formula>
    </cfRule>
    <cfRule type="expression" dxfId="2296" priority="69802">
      <formula>$B108="Solicitado"</formula>
    </cfRule>
    <cfRule type="expression" dxfId="2" priority="69801">
      <formula>$B108="Confirmado"</formula>
    </cfRule>
    <cfRule type="expression" dxfId="2298" priority="69800">
      <formula>$B108="Cancelado"</formula>
    </cfRule>
    <cfRule type="expression" dxfId="2299" priority="69799">
      <formula>$B108="Cargado"</formula>
    </cfRule>
    <cfRule type="expression" dxfId="2301" priority="69797">
      <formula>$B108="Descargado"</formula>
    </cfRule>
    <cfRule type="expression" dxfId="2300" priority="69798">
      <formula>$B108="Frontera"</formula>
    </cfRule>
  </conditionalFormatting>
  <conditionalFormatting sqref="O109:U121">
    <cfRule type="expression" dxfId="2295" priority="69731">
      <formula>$B109="Arribado"</formula>
    </cfRule>
    <cfRule type="expression" dxfId="2296" priority="69730">
      <formula>$B109="Solicitado"</formula>
    </cfRule>
    <cfRule type="expression" dxfId="2" priority="69729">
      <formula>$B109="Confirmado"</formula>
    </cfRule>
    <cfRule type="expression" dxfId="2298" priority="69728">
      <formula>$B109="Cancelado"</formula>
    </cfRule>
    <cfRule type="expression" dxfId="2299" priority="69727">
      <formula>$B109="Cargado"</formula>
    </cfRule>
    <cfRule type="expression" dxfId="2300" priority="69726">
      <formula>$B109="Frontera"</formula>
    </cfRule>
    <cfRule type="expression" dxfId="2301" priority="69725">
      <formula>$B109="Descargado"</formula>
    </cfRule>
  </conditionalFormatting>
  <conditionalFormatting sqref="O122:U122">
    <cfRule type="expression" dxfId="2299" priority="69631">
      <formula>$B122="Cargado"</formula>
    </cfRule>
    <cfRule type="expression" dxfId="2300" priority="69630">
      <formula>$B122="Frontera"</formula>
    </cfRule>
    <cfRule type="expression" dxfId="2301" priority="69629">
      <formula>$B122="Descargado"</formula>
    </cfRule>
    <cfRule type="expression" dxfId="2295" priority="69635">
      <formula>$B122="Arribado"</formula>
    </cfRule>
    <cfRule type="expression" dxfId="2296" priority="69634">
      <formula>$B122="Solicitado"</formula>
    </cfRule>
    <cfRule type="expression" dxfId="2" priority="69633">
      <formula>$B122="Confirmado"</formula>
    </cfRule>
    <cfRule type="expression" dxfId="2298" priority="69632">
      <formula>$B122="Cancelado"</formula>
    </cfRule>
  </conditionalFormatting>
  <conditionalFormatting sqref="O123:U134">
    <cfRule type="expression" dxfId="2295" priority="69563">
      <formula>$B123="Arribado"</formula>
    </cfRule>
    <cfRule type="expression" dxfId="2301" priority="69557">
      <formula>$B123="Descargado"</formula>
    </cfRule>
    <cfRule type="expression" dxfId="2300" priority="69558">
      <formula>$B123="Frontera"</formula>
    </cfRule>
    <cfRule type="expression" dxfId="2299" priority="69559">
      <formula>$B123="Cargado"</formula>
    </cfRule>
    <cfRule type="expression" dxfId="2298" priority="69560">
      <formula>$B123="Cancelado"</formula>
    </cfRule>
    <cfRule type="expression" dxfId="2" priority="69561">
      <formula>$B123="Confirmado"</formula>
    </cfRule>
    <cfRule type="expression" dxfId="2296" priority="69562">
      <formula>$B123="Solicitado"</formula>
    </cfRule>
  </conditionalFormatting>
  <conditionalFormatting sqref="O729:U729">
    <cfRule type="expression" dxfId="2298" priority="64152">
      <formula>$B729="Cancelado"</formula>
    </cfRule>
    <cfRule type="expression" dxfId="2" priority="64153">
      <formula>$B729="Confirmado"</formula>
    </cfRule>
    <cfRule type="expression" dxfId="2300" priority="64150">
      <formula>$B729="Frontera"</formula>
    </cfRule>
    <cfRule type="expression" dxfId="2301" priority="64149">
      <formula>$B729="Descargado"</formula>
    </cfRule>
    <cfRule type="expression" dxfId="2302" priority="64148">
      <formula>$B729="Liberado"</formula>
    </cfRule>
    <cfRule type="expression" dxfId="2299" priority="64151">
      <formula>$B729="Cargado"</formula>
    </cfRule>
    <cfRule type="expression" dxfId="2296" priority="64154">
      <formula>$B729="Solicitado"</formula>
    </cfRule>
    <cfRule type="expression" dxfId="2295" priority="64155">
      <formula>$B729="Arribado"</formula>
    </cfRule>
  </conditionalFormatting>
  <conditionalFormatting sqref="O730:U730">
    <cfRule type="expression" dxfId="2301" priority="64013">
      <formula>$B730="Descargado"</formula>
    </cfRule>
    <cfRule type="expression" dxfId="2295" priority="64019">
      <formula>$B730="Arribado"</formula>
    </cfRule>
    <cfRule type="expression" dxfId="2296" priority="64018">
      <formula>$B730="Solicitado"</formula>
    </cfRule>
    <cfRule type="expression" dxfId="2302" priority="64012">
      <formula>$B730="Liberado"</formula>
    </cfRule>
    <cfRule type="expression" dxfId="2" priority="64017">
      <formula>$B730="Confirmado"</formula>
    </cfRule>
    <cfRule type="expression" dxfId="2298" priority="64016">
      <formula>$B730="Cancelado"</formula>
    </cfRule>
    <cfRule type="expression" dxfId="2299" priority="64015">
      <formula>$B730="Cargado"</formula>
    </cfRule>
    <cfRule type="expression" dxfId="2300" priority="64014">
      <formula>$B730="Frontera"</formula>
    </cfRule>
  </conditionalFormatting>
  <conditionalFormatting sqref="O731:U744">
    <cfRule type="expression" dxfId="2295" priority="63971">
      <formula>$B731="Arribado"</formula>
    </cfRule>
    <cfRule type="expression" dxfId="2296" priority="63970">
      <formula>$B731="Solicitado"</formula>
    </cfRule>
    <cfRule type="expression" dxfId="2" priority="63969">
      <formula>$B731="Confirmado"</formula>
    </cfRule>
    <cfRule type="expression" dxfId="2298" priority="63968">
      <formula>$B731="Cancelado"</formula>
    </cfRule>
    <cfRule type="expression" dxfId="2299" priority="63967">
      <formula>$B731="Cargado"</formula>
    </cfRule>
    <cfRule type="expression" dxfId="2300" priority="63966">
      <formula>$B731="Frontera"</formula>
    </cfRule>
    <cfRule type="expression" dxfId="2301" priority="63965">
      <formula>$B731="Descargado"</formula>
    </cfRule>
    <cfRule type="expression" dxfId="2302" priority="63964">
      <formula>$B731="Liberado"</formula>
    </cfRule>
  </conditionalFormatting>
  <conditionalFormatting sqref="P94">
    <cfRule type="expression" dxfId="2299" priority="69663">
      <formula>$B94="Cargado"</formula>
    </cfRule>
    <cfRule type="expression" dxfId="2302" priority="69668">
      <formula>$B93="Liberado"</formula>
    </cfRule>
    <cfRule type="expression" dxfId="2301" priority="69661">
      <formula>$B94="Descargado"</formula>
    </cfRule>
    <cfRule type="expression" dxfId="2300" priority="69662">
      <formula>$B94="Frontera"</formula>
    </cfRule>
    <cfRule type="expression" dxfId="2301" priority="69669">
      <formula>$B93="Descargado"</formula>
    </cfRule>
    <cfRule type="expression" dxfId="2298" priority="69664">
      <formula>$B94="Cancelado"</formula>
    </cfRule>
    <cfRule type="expression" dxfId="2" priority="69665">
      <formula>$B94="Confirmado"</formula>
    </cfRule>
    <cfRule type="expression" dxfId="2" priority="69673">
      <formula>$B93="Confirmado"</formula>
    </cfRule>
    <cfRule type="expression" dxfId="2296" priority="69674">
      <formula>$B93="Solicitado"</formula>
    </cfRule>
    <cfRule type="expression" dxfId="2295" priority="69675">
      <formula>$B93="Arribado"</formula>
    </cfRule>
    <cfRule type="expression" dxfId="2300" priority="69670">
      <formula>$B93="Frontera"</formula>
    </cfRule>
    <cfRule type="expression" dxfId="2299" priority="69671">
      <formula>$B93="Cargado"</formula>
    </cfRule>
    <cfRule type="expression" dxfId="2298" priority="69672">
      <formula>$B93="Cancelado"</formula>
    </cfRule>
    <cfRule type="expression" dxfId="2296" priority="69666">
      <formula>$B94="Solicitado"</formula>
    </cfRule>
    <cfRule type="expression" dxfId="2295" priority="69667">
      <formula>$B94="Arribado"</formula>
    </cfRule>
  </conditionalFormatting>
  <conditionalFormatting sqref="P95 P1076 P1092 O1298 Q1315">
    <cfRule type="expression" dxfId="2298" priority="103909">
      <formula>$B94="Cancelado"</formula>
    </cfRule>
    <cfRule type="expression" dxfId="2299" priority="103908">
      <formula>$B94="Cargado"</formula>
    </cfRule>
    <cfRule type="expression" dxfId="2300" priority="103907">
      <formula>$B94="Frontera"</formula>
    </cfRule>
    <cfRule type="expression" dxfId="2301" priority="103906">
      <formula>$B94="Descargado"</formula>
    </cfRule>
    <cfRule type="expression" dxfId="2" priority="103910">
      <formula>$B94="Confirmado"</formula>
    </cfRule>
    <cfRule type="expression" dxfId="2295" priority="103912">
      <formula>$B94="Arribado"</formula>
    </cfRule>
    <cfRule type="expression" dxfId="2296" priority="103911">
      <formula>$B94="Solicitado"</formula>
    </cfRule>
  </conditionalFormatting>
  <conditionalFormatting sqref="P95 P1076 P1092 Q1315 O1298">
    <cfRule type="expression" dxfId="2302" priority="103905">
      <formula>$B94="Liberado"</formula>
    </cfRule>
  </conditionalFormatting>
  <conditionalFormatting sqref="P1072">
    <cfRule type="expression" dxfId="2295" priority="52019">
      <formula>$B1072="Arribado"</formula>
    </cfRule>
    <cfRule type="expression" dxfId="2296" priority="52018">
      <formula>$B1072="Solicitado"</formula>
    </cfRule>
    <cfRule type="expression" dxfId="2298" priority="52016">
      <formula>$B1072="Cancelado"</formula>
    </cfRule>
    <cfRule type="expression" dxfId="2299" priority="52015">
      <formula>$B1072="Cargado"</formula>
    </cfRule>
    <cfRule type="expression" dxfId="2299" priority="52007">
      <formula>$B1072="Cargado"</formula>
    </cfRule>
    <cfRule type="expression" dxfId="2298" priority="52008">
      <formula>$B1072="Cancelado"</formula>
    </cfRule>
    <cfRule type="expression" dxfId="2301" priority="52029">
      <formula>$B1071="Descargado"</formula>
    </cfRule>
    <cfRule type="expression" dxfId="2298" priority="52032">
      <formula>$B1071="Cancelado"</formula>
    </cfRule>
    <cfRule type="expression" dxfId="2" priority="52033">
      <formula>$B1071="Confirmado"</formula>
    </cfRule>
    <cfRule type="expression" dxfId="2302" priority="52004">
      <formula>$B1072="Liberado"</formula>
    </cfRule>
    <cfRule type="expression" dxfId="2301" priority="52005">
      <formula>$B1072="Descargado"</formula>
    </cfRule>
    <cfRule type="expression" dxfId="2300" priority="52006">
      <formula>$B1072="Frontera"</formula>
    </cfRule>
    <cfRule type="expression" dxfId="2300" priority="52014">
      <formula>$B1072="Frontera"</formula>
    </cfRule>
    <cfRule type="expression" dxfId="2" priority="52009">
      <formula>$B1072="Confirmado"</formula>
    </cfRule>
    <cfRule type="expression" dxfId="2296" priority="52010">
      <formula>$B1072="Solicitado"</formula>
    </cfRule>
    <cfRule type="expression" dxfId="2295" priority="52011">
      <formula>$B1072="Arribado"</formula>
    </cfRule>
    <cfRule type="expression" dxfId="2299" priority="52023">
      <formula>$B1072="Cargado"</formula>
    </cfRule>
    <cfRule type="expression" dxfId="2300" priority="52022">
      <formula>$B1072="Frontera"</formula>
    </cfRule>
    <cfRule type="expression" dxfId="2301" priority="52021">
      <formula>$B1072="Descargado"</formula>
    </cfRule>
    <cfRule type="expression" dxfId="2302" priority="52020">
      <formula>$B1072="Liberado"</formula>
    </cfRule>
    <cfRule type="expression" dxfId="2298" priority="52024">
      <formula>$B1072="Cancelado"</formula>
    </cfRule>
    <cfRule type="expression" dxfId="2" priority="52017">
      <formula>$B1072="Confirmado"</formula>
    </cfRule>
    <cfRule type="expression" dxfId="2302" priority="52012">
      <formula>$B1072="Liberado"</formula>
    </cfRule>
    <cfRule type="expression" dxfId="2301" priority="52013">
      <formula>$B1072="Descargado"</formula>
    </cfRule>
    <cfRule type="expression" dxfId="2295" priority="52027">
      <formula>$B1072="Arribado"</formula>
    </cfRule>
    <cfRule type="expression" dxfId="2296" priority="52026">
      <formula>$B1072="Solicitado"</formula>
    </cfRule>
    <cfRule type="expression" dxfId="2295" priority="52035">
      <formula>$B1071="Arribado"</formula>
    </cfRule>
    <cfRule type="expression" dxfId="2" priority="52025">
      <formula>$B1072="Confirmado"</formula>
    </cfRule>
    <cfRule type="expression" dxfId="2296" priority="52034">
      <formula>$B1071="Solicitado"</formula>
    </cfRule>
    <cfRule type="expression" dxfId="2300" priority="52030">
      <formula>$B1071="Frontera"</formula>
    </cfRule>
    <cfRule type="expression" dxfId="2299" priority="52031">
      <formula>$B1071="Cargado"</formula>
    </cfRule>
    <cfRule type="expression" dxfId="2302" priority="52028">
      <formula>$B1071="Liberado"</formula>
    </cfRule>
  </conditionalFormatting>
  <conditionalFormatting sqref="P1075">
    <cfRule type="expression" dxfId="2296" priority="52002">
      <formula>$B1075="Solicitado"</formula>
    </cfRule>
    <cfRule type="expression" dxfId="2298" priority="52000">
      <formula>$B1075="Cancelado"</formula>
    </cfRule>
    <cfRule type="expression" dxfId="2295" priority="52003">
      <formula>$B1075="Arribado"</formula>
    </cfRule>
    <cfRule type="expression" dxfId="2" priority="52001">
      <formula>$B1075="Confirmado"</formula>
    </cfRule>
    <cfRule type="expression" dxfId="2299" priority="51999">
      <formula>$B1075="Cargado"</formula>
    </cfRule>
    <cfRule type="expression" dxfId="2300" priority="51998">
      <formula>$B1075="Frontera"</formula>
    </cfRule>
    <cfRule type="expression" dxfId="2301" priority="51997">
      <formula>$B1075="Descargado"</formula>
    </cfRule>
    <cfRule type="expression" dxfId="2302" priority="51996">
      <formula>$B1075="Liberado"</formula>
    </cfRule>
  </conditionalFormatting>
  <conditionalFormatting sqref="P1098">
    <cfRule type="expression" dxfId="2299" priority="49751">
      <formula>$B1098="Cargado"</formula>
    </cfRule>
    <cfRule type="expression" dxfId="2300" priority="49750">
      <formula>$B1098="Frontera"</formula>
    </cfRule>
    <cfRule type="expression" dxfId="2298" priority="49768">
      <formula>$B1098="Cancelado"</formula>
    </cfRule>
    <cfRule type="expression" dxfId="2301" priority="49749">
      <formula>$B1098="Descargado"</formula>
    </cfRule>
    <cfRule type="expression" dxfId="2302" priority="49748">
      <formula>$B1098="Liberado"</formula>
    </cfRule>
    <cfRule type="expression" dxfId="2301" priority="49757">
      <formula>$B1098="Descargado"</formula>
    </cfRule>
    <cfRule type="expression" dxfId="2295" priority="49771">
      <formula>$B1098="Arribado"</formula>
    </cfRule>
    <cfRule type="expression" dxfId="2296" priority="49770">
      <formula>$B1098="Solicitado"</formula>
    </cfRule>
    <cfRule type="expression" dxfId="2" priority="49769">
      <formula>$B1098="Confirmado"</formula>
    </cfRule>
    <cfRule type="expression" dxfId="2299" priority="49767">
      <formula>$B1098="Cargado"</formula>
    </cfRule>
    <cfRule type="expression" dxfId="2300" priority="49766">
      <formula>$B1098="Frontera"</formula>
    </cfRule>
    <cfRule type="expression" dxfId="2301" priority="49765">
      <formula>$B1098="Descargado"</formula>
    </cfRule>
    <cfRule type="expression" dxfId="2302" priority="49764">
      <formula>$B1098="Liberado"</formula>
    </cfRule>
    <cfRule type="expression" dxfId="2295" priority="49763">
      <formula>$B1098="Arribado"</formula>
    </cfRule>
    <cfRule type="expression" dxfId="2296" priority="49762">
      <formula>$B1098="Solicitado"</formula>
    </cfRule>
    <cfRule type="expression" dxfId="2" priority="49761">
      <formula>$B1098="Confirmado"</formula>
    </cfRule>
    <cfRule type="expression" dxfId="2298" priority="49760">
      <formula>$B1098="Cancelado"</formula>
    </cfRule>
    <cfRule type="expression" dxfId="2299" priority="49759">
      <formula>$B1098="Cargado"</formula>
    </cfRule>
    <cfRule type="expression" dxfId="2300" priority="49758">
      <formula>$B1098="Frontera"</formula>
    </cfRule>
    <cfRule type="expression" dxfId="2302" priority="49756">
      <formula>$B1098="Liberado"</formula>
    </cfRule>
    <cfRule type="expression" dxfId="2295" priority="49755">
      <formula>$B1098="Arribado"</formula>
    </cfRule>
    <cfRule type="expression" dxfId="2296" priority="49754">
      <formula>$B1098="Solicitado"</formula>
    </cfRule>
    <cfRule type="expression" dxfId="2" priority="49753">
      <formula>$B1098="Confirmado"</formula>
    </cfRule>
    <cfRule type="expression" dxfId="2298" priority="49752">
      <formula>$B1098="Cancelado"</formula>
    </cfRule>
  </conditionalFormatting>
  <conditionalFormatting sqref="Q1314">
    <cfRule type="expression" dxfId="2302" priority="37420">
      <formula>$B1314="Liberado"</formula>
    </cfRule>
    <cfRule type="expression" dxfId="2298" priority="37432">
      <formula>$B1313="Cancelado"</formula>
    </cfRule>
    <cfRule type="expression" dxfId="2299" priority="37431">
      <formula>$B1313="Cargado"</formula>
    </cfRule>
    <cfRule type="expression" dxfId="2300" priority="37430">
      <formula>$B1313="Frontera"</formula>
    </cfRule>
    <cfRule type="expression" dxfId="2301" priority="37429">
      <formula>$B1313="Descargado"</formula>
    </cfRule>
    <cfRule type="expression" dxfId="2301" priority="37421">
      <formula>$B1314="Descargado"</formula>
    </cfRule>
    <cfRule type="expression" dxfId="2" priority="37433">
      <formula>$B1313="Confirmado"</formula>
    </cfRule>
    <cfRule type="expression" dxfId="2296" priority="37434">
      <formula>$B1313="Solicitado"</formula>
    </cfRule>
    <cfRule type="expression" dxfId="2295" priority="37435">
      <formula>$B1313="Arribado"</formula>
    </cfRule>
    <cfRule type="expression" dxfId="2302" priority="37428">
      <formula>$B1313="Liberado"</formula>
    </cfRule>
    <cfRule type="expression" dxfId="2295" priority="37427">
      <formula>$B1314="Arribado"</formula>
    </cfRule>
    <cfRule type="expression" dxfId="2299" priority="37423">
      <formula>$B1314="Cargado"</formula>
    </cfRule>
    <cfRule type="expression" dxfId="2296" priority="37426">
      <formula>$B1314="Solicitado"</formula>
    </cfRule>
    <cfRule type="expression" dxfId="2300" priority="37422">
      <formula>$B1314="Frontera"</formula>
    </cfRule>
    <cfRule type="expression" dxfId="2" priority="37425">
      <formula>$B1314="Confirmado"</formula>
    </cfRule>
    <cfRule type="expression" dxfId="2298" priority="37424">
      <formula>$B1314="Cancelado"</formula>
    </cfRule>
  </conditionalFormatting>
  <conditionalFormatting sqref="Q567:S567">
    <cfRule type="expression" dxfId="2299" priority="65375">
      <formula>$B567="Cargado"</formula>
    </cfRule>
    <cfRule type="expression" dxfId="2298" priority="65376">
      <formula>$B567="Cancelado"</formula>
    </cfRule>
    <cfRule type="expression" dxfId="2300" priority="65374">
      <formula>$B567="Frontera"</formula>
    </cfRule>
    <cfRule type="expression" dxfId="2295" priority="65379">
      <formula>$B567="Arribado"</formula>
    </cfRule>
    <cfRule type="expression" dxfId="2296" priority="65378">
      <formula>$B567="Solicitado"</formula>
    </cfRule>
    <cfRule type="expression" dxfId="2301" priority="65373">
      <formula>$B567="Descargado"</formula>
    </cfRule>
    <cfRule type="expression" dxfId="2302" priority="65372">
      <formula>$B567="Liberado"</formula>
    </cfRule>
    <cfRule type="expression" dxfId="2" priority="65377">
      <formula>$B567="Confirmado"</formula>
    </cfRule>
  </conditionalFormatting>
  <conditionalFormatting sqref="Q781:S781">
    <cfRule type="expression" dxfId="2298" priority="63272">
      <formula>$B781="Cancelado"</formula>
    </cfRule>
    <cfRule type="expression" dxfId="2" priority="63273">
      <formula>$B781="Confirmado"</formula>
    </cfRule>
    <cfRule type="expression" dxfId="2296" priority="63274">
      <formula>$B781="Solicitado"</formula>
    </cfRule>
    <cfRule type="expression" dxfId="2295" priority="63275">
      <formula>$B781="Arribado"</formula>
    </cfRule>
    <cfRule type="expression" dxfId="2300" priority="63270">
      <formula>$B781="Frontera"</formula>
    </cfRule>
    <cfRule type="expression" dxfId="2302" priority="63268">
      <formula>$B781="Liberado"</formula>
    </cfRule>
    <cfRule type="expression" dxfId="2299" priority="63271">
      <formula>$B781="Cargado"</formula>
    </cfRule>
    <cfRule type="expression" dxfId="2301" priority="63269">
      <formula>$B781="Descargado"</formula>
    </cfRule>
  </conditionalFormatting>
  <conditionalFormatting sqref="Q782:S790 Q792:S793">
    <cfRule type="expression" dxfId="2298" priority="63240">
      <formula>$B782="Cancelado"</formula>
    </cfRule>
    <cfRule type="expression" dxfId="2299" priority="63239">
      <formula>$B782="Cargado"</formula>
    </cfRule>
    <cfRule type="expression" dxfId="2301" priority="63237">
      <formula>$B782="Descargado"</formula>
    </cfRule>
    <cfRule type="expression" dxfId="2300" priority="63238">
      <formula>$B782="Frontera"</formula>
    </cfRule>
    <cfRule type="expression" dxfId="2302" priority="63236">
      <formula>$B782="Liberado"</formula>
    </cfRule>
    <cfRule type="expression" dxfId="2" priority="63241">
      <formula>$B782="Confirmado"</formula>
    </cfRule>
    <cfRule type="expression" dxfId="2295" priority="63243">
      <formula>$B782="Arribado"</formula>
    </cfRule>
    <cfRule type="expression" dxfId="2296" priority="63242">
      <formula>$B782="Solicitado"</formula>
    </cfRule>
  </conditionalFormatting>
  <conditionalFormatting sqref="Q791:S791">
    <cfRule type="expression" dxfId="2295" priority="63211">
      <formula>$B791="Arribado"</formula>
    </cfRule>
    <cfRule type="expression" dxfId="2301" priority="63205">
      <formula>$B791="Descargado"</formula>
    </cfRule>
    <cfRule type="expression" dxfId="2302" priority="63204">
      <formula>$B791="Liberado"</formula>
    </cfRule>
    <cfRule type="expression" dxfId="2298" priority="63208">
      <formula>$B791="Cancelado"</formula>
    </cfRule>
    <cfRule type="expression" dxfId="2" priority="63209">
      <formula>$B791="Confirmado"</formula>
    </cfRule>
    <cfRule type="expression" dxfId="2296" priority="63210">
      <formula>$B791="Solicitado"</formula>
    </cfRule>
    <cfRule type="expression" dxfId="2299" priority="63207">
      <formula>$B791="Cargado"</formula>
    </cfRule>
    <cfRule type="expression" dxfId="2300" priority="63206">
      <formula>$B791="Frontera"</formula>
    </cfRule>
  </conditionalFormatting>
  <conditionalFormatting sqref="Q794:S794">
    <cfRule type="expression" dxfId="2300" priority="63166">
      <formula>$B794="Frontera"</formula>
    </cfRule>
    <cfRule type="expression" dxfId="2295" priority="63171">
      <formula>$B794="Arribado"</formula>
    </cfRule>
    <cfRule type="expression" dxfId="2296" priority="63170">
      <formula>$B794="Solicitado"</formula>
    </cfRule>
    <cfRule type="expression" dxfId="2" priority="63169">
      <formula>$B794="Confirmado"</formula>
    </cfRule>
    <cfRule type="expression" dxfId="2298" priority="63168">
      <formula>$B794="Cancelado"</formula>
    </cfRule>
    <cfRule type="expression" dxfId="2299" priority="63167">
      <formula>$B794="Cargado"</formula>
    </cfRule>
    <cfRule type="expression" dxfId="2301" priority="63165">
      <formula>$B794="Descargado"</formula>
    </cfRule>
    <cfRule type="expression" dxfId="2302" priority="63164">
      <formula>$B794="Liberado"</formula>
    </cfRule>
  </conditionalFormatting>
  <conditionalFormatting sqref="Q795:S801">
    <cfRule type="expression" dxfId="2296" priority="63138">
      <formula>$B795="Solicitado"</formula>
    </cfRule>
    <cfRule type="expression" dxfId="2" priority="63137">
      <formula>$B795="Confirmado"</formula>
    </cfRule>
    <cfRule type="expression" dxfId="2295" priority="63139">
      <formula>$B795="Arribado"</formula>
    </cfRule>
    <cfRule type="expression" dxfId="2298" priority="63136">
      <formula>$B795="Cancelado"</formula>
    </cfRule>
    <cfRule type="expression" dxfId="2299" priority="63135">
      <formula>$B795="Cargado"</formula>
    </cfRule>
    <cfRule type="expression" dxfId="2300" priority="63134">
      <formula>$B795="Frontera"</formula>
    </cfRule>
    <cfRule type="expression" dxfId="2301" priority="63133">
      <formula>$B795="Descargado"</formula>
    </cfRule>
    <cfRule type="expression" dxfId="2302" priority="63132">
      <formula>$B795="Liberado"</formula>
    </cfRule>
  </conditionalFormatting>
  <conditionalFormatting sqref="Q802:S802">
    <cfRule type="expression" dxfId="2301" priority="63101">
      <formula>$B802="Descargado"</formula>
    </cfRule>
    <cfRule type="expression" dxfId="2300" priority="63102">
      <formula>$B802="Frontera"</formula>
    </cfRule>
    <cfRule type="expression" dxfId="2299" priority="63103">
      <formula>$B802="Cargado"</formula>
    </cfRule>
    <cfRule type="expression" dxfId="2298" priority="63104">
      <formula>$B802="Cancelado"</formula>
    </cfRule>
    <cfRule type="expression" dxfId="2" priority="63105">
      <formula>$B802="Confirmado"</formula>
    </cfRule>
    <cfRule type="expression" dxfId="2296" priority="63106">
      <formula>$B802="Solicitado"</formula>
    </cfRule>
    <cfRule type="expression" dxfId="2302" priority="63100">
      <formula>$B802="Liberado"</formula>
    </cfRule>
    <cfRule type="expression" dxfId="2295" priority="63107">
      <formula>$B802="Arribado"</formula>
    </cfRule>
  </conditionalFormatting>
  <conditionalFormatting sqref="Q803:S809">
    <cfRule type="expression" dxfId="2298" priority="63064">
      <formula>$B803="Cancelado"</formula>
    </cfRule>
    <cfRule type="expression" dxfId="2299" priority="63063">
      <formula>$B803="Cargado"</formula>
    </cfRule>
    <cfRule type="expression" dxfId="2300" priority="63062">
      <formula>$B803="Frontera"</formula>
    </cfRule>
    <cfRule type="expression" dxfId="2295" priority="63067">
      <formula>$B803="Arribado"</formula>
    </cfRule>
    <cfRule type="expression" dxfId="2302" priority="63060">
      <formula>$B803="Liberado"</formula>
    </cfRule>
    <cfRule type="expression" dxfId="2301" priority="63061">
      <formula>$B803="Descargado"</formula>
    </cfRule>
    <cfRule type="expression" dxfId="2296" priority="63066">
      <formula>$B803="Solicitado"</formula>
    </cfRule>
    <cfRule type="expression" dxfId="2" priority="63065">
      <formula>$B803="Confirmado"</formula>
    </cfRule>
  </conditionalFormatting>
  <conditionalFormatting sqref="Q810:S810">
    <cfRule type="expression" dxfId="2295" priority="63027">
      <formula>$B810="Arribado"</formula>
    </cfRule>
    <cfRule type="expression" dxfId="2" priority="63025">
      <formula>$B810="Confirmado"</formula>
    </cfRule>
    <cfRule type="expression" dxfId="2299" priority="63023">
      <formula>$B810="Cargado"</formula>
    </cfRule>
    <cfRule type="expression" dxfId="2298" priority="63024">
      <formula>$B810="Cancelado"</formula>
    </cfRule>
    <cfRule type="expression" dxfId="2296" priority="63026">
      <formula>$B810="Solicitado"</formula>
    </cfRule>
    <cfRule type="expression" dxfId="2302" priority="63020">
      <formula>$B810="Liberado"</formula>
    </cfRule>
    <cfRule type="expression" dxfId="2300" priority="63022">
      <formula>$B810="Frontera"</formula>
    </cfRule>
    <cfRule type="expression" dxfId="2301" priority="63021">
      <formula>$B810="Descargado"</formula>
    </cfRule>
  </conditionalFormatting>
  <conditionalFormatting sqref="Q811:S811">
    <cfRule type="expression" dxfId="2295" priority="62987">
      <formula>$B811="Arribado"</formula>
    </cfRule>
    <cfRule type="expression" dxfId="2296" priority="62986">
      <formula>$B811="Solicitado"</formula>
    </cfRule>
    <cfRule type="expression" dxfId="2301" priority="62981">
      <formula>$B811="Descargado"</formula>
    </cfRule>
    <cfRule type="expression" dxfId="2" priority="62985">
      <formula>$B811="Confirmado"</formula>
    </cfRule>
    <cfRule type="expression" dxfId="2298" priority="62984">
      <formula>$B811="Cancelado"</formula>
    </cfRule>
    <cfRule type="expression" dxfId="2300" priority="62982">
      <formula>$B811="Frontera"</formula>
    </cfRule>
    <cfRule type="expression" dxfId="2302" priority="62980">
      <formula>$B811="Liberado"</formula>
    </cfRule>
    <cfRule type="expression" dxfId="2299" priority="62983">
      <formula>$B811="Cargado"</formula>
    </cfRule>
  </conditionalFormatting>
  <conditionalFormatting sqref="Q812:S812">
    <cfRule type="expression" dxfId="2299" priority="62951">
      <formula>$B812="Cargado"</formula>
    </cfRule>
    <cfRule type="expression" dxfId="2298" priority="62952">
      <formula>$B812="Cancelado"</formula>
    </cfRule>
    <cfRule type="expression" dxfId="2" priority="62953">
      <formula>$B812="Confirmado"</formula>
    </cfRule>
    <cfRule type="expression" dxfId="2296" priority="62954">
      <formula>$B812="Solicitado"</formula>
    </cfRule>
    <cfRule type="expression" dxfId="2295" priority="62955">
      <formula>$B812="Arribado"</formula>
    </cfRule>
    <cfRule type="expression" dxfId="2302" priority="62948">
      <formula>$B812="Liberado"</formula>
    </cfRule>
    <cfRule type="expression" dxfId="2301" priority="62949">
      <formula>$B812="Descargado"</formula>
    </cfRule>
    <cfRule type="expression" dxfId="2300" priority="62950">
      <formula>$B812="Frontera"</formula>
    </cfRule>
  </conditionalFormatting>
  <conditionalFormatting sqref="Q813:S826">
    <cfRule type="expression" dxfId="2" priority="62873">
      <formula>$B813="Confirmado"</formula>
    </cfRule>
    <cfRule type="expression" dxfId="2302" priority="62868">
      <formula>$B813="Liberado"</formula>
    </cfRule>
    <cfRule type="expression" dxfId="2300" priority="62870">
      <formula>$B813="Frontera"</formula>
    </cfRule>
    <cfRule type="expression" dxfId="2301" priority="62869">
      <formula>$B813="Descargado"</formula>
    </cfRule>
    <cfRule type="expression" dxfId="2295" priority="62875">
      <formula>$B813="Arribado"</formula>
    </cfRule>
    <cfRule type="expression" dxfId="2296" priority="62874">
      <formula>$B813="Solicitado"</formula>
    </cfRule>
    <cfRule type="expression" dxfId="2299" priority="62871">
      <formula>$B813="Cargado"</formula>
    </cfRule>
    <cfRule type="expression" dxfId="2298" priority="62872">
      <formula>$B813="Cancelado"</formula>
    </cfRule>
  </conditionalFormatting>
  <conditionalFormatting sqref="Q827:S827">
    <cfRule type="expression" dxfId="2299" priority="62807">
      <formula>$B827="Cargado"</formula>
    </cfRule>
    <cfRule type="expression" dxfId="2" priority="62809">
      <formula>$B827="Confirmado"</formula>
    </cfRule>
    <cfRule type="expression" dxfId="2302" priority="62804">
      <formula>$B827="Liberado"</formula>
    </cfRule>
    <cfRule type="expression" dxfId="2296" priority="62810">
      <formula>$B827="Solicitado"</formula>
    </cfRule>
    <cfRule type="expression" dxfId="2295" priority="62811">
      <formula>$B827="Arribado"</formula>
    </cfRule>
    <cfRule type="expression" dxfId="2300" priority="62806">
      <formula>$B827="Frontera"</formula>
    </cfRule>
    <cfRule type="expression" dxfId="2301" priority="62805">
      <formula>$B827="Descargado"</formula>
    </cfRule>
    <cfRule type="expression" dxfId="2298" priority="62808">
      <formula>$B827="Cancelado"</formula>
    </cfRule>
  </conditionalFormatting>
  <conditionalFormatting sqref="Q828:S839">
    <cfRule type="expression" dxfId="2300" priority="62766">
      <formula>$B828="Frontera"</formula>
    </cfRule>
    <cfRule type="expression" dxfId="2299" priority="62767">
      <formula>$B828="Cargado"</formula>
    </cfRule>
    <cfRule type="expression" dxfId="2" priority="62769">
      <formula>$B828="Confirmado"</formula>
    </cfRule>
    <cfRule type="expression" dxfId="2296" priority="62770">
      <formula>$B828="Solicitado"</formula>
    </cfRule>
    <cfRule type="expression" dxfId="2295" priority="62771">
      <formula>$B828="Arribado"</formula>
    </cfRule>
    <cfRule type="expression" dxfId="2298" priority="62768">
      <formula>$B828="Cancelado"</formula>
    </cfRule>
    <cfRule type="expression" dxfId="2302" priority="62764">
      <formula>$B828="Liberado"</formula>
    </cfRule>
    <cfRule type="expression" dxfId="2301" priority="62765">
      <formula>$B828="Descargado"</formula>
    </cfRule>
  </conditionalFormatting>
  <conditionalFormatting sqref="Q840:S840">
    <cfRule type="expression" dxfId="2299" priority="62727">
      <formula>$B840="Cargado"</formula>
    </cfRule>
    <cfRule type="expression" dxfId="2298" priority="62728">
      <formula>$B840="Cancelado"</formula>
    </cfRule>
    <cfRule type="expression" dxfId="2" priority="62729">
      <formula>$B840="Confirmado"</formula>
    </cfRule>
    <cfRule type="expression" dxfId="2296" priority="62730">
      <formula>$B840="Solicitado"</formula>
    </cfRule>
    <cfRule type="expression" dxfId="2295" priority="62731">
      <formula>$B840="Arribado"</formula>
    </cfRule>
    <cfRule type="expression" dxfId="2302" priority="62724">
      <formula>$B840="Liberado"</formula>
    </cfRule>
    <cfRule type="expression" dxfId="2301" priority="62725">
      <formula>$B840="Descargado"</formula>
    </cfRule>
    <cfRule type="expression" dxfId="2300" priority="62726">
      <formula>$B840="Frontera"</formula>
    </cfRule>
  </conditionalFormatting>
  <conditionalFormatting sqref="Q841:S848">
    <cfRule type="expression" dxfId="2295" priority="62691">
      <formula>$B841="Arribado"</formula>
    </cfRule>
    <cfRule type="expression" dxfId="2296" priority="62690">
      <formula>$B841="Solicitado"</formula>
    </cfRule>
    <cfRule type="expression" dxfId="2301" priority="62685">
      <formula>$B841="Descargado"</formula>
    </cfRule>
    <cfRule type="expression" dxfId="2299" priority="62687">
      <formula>$B841="Cargado"</formula>
    </cfRule>
    <cfRule type="expression" dxfId="2300" priority="62686">
      <formula>$B841="Frontera"</formula>
    </cfRule>
    <cfRule type="expression" dxfId="2298" priority="62688">
      <formula>$B841="Cancelado"</formula>
    </cfRule>
    <cfRule type="expression" dxfId="2302" priority="62684">
      <formula>$B841="Liberado"</formula>
    </cfRule>
    <cfRule type="expression" dxfId="2" priority="62689">
      <formula>$B841="Confirmado"</formula>
    </cfRule>
  </conditionalFormatting>
  <conditionalFormatting sqref="Q849:S849">
    <cfRule type="expression" dxfId="2295" priority="62651">
      <formula>$B849="Arribado"</formula>
    </cfRule>
    <cfRule type="expression" dxfId="2" priority="62649">
      <formula>$B849="Confirmado"</formula>
    </cfRule>
    <cfRule type="expression" dxfId="2298" priority="62648">
      <formula>$B849="Cancelado"</formula>
    </cfRule>
    <cfRule type="expression" dxfId="2299" priority="62647">
      <formula>$B849="Cargado"</formula>
    </cfRule>
    <cfRule type="expression" dxfId="2301" priority="62645">
      <formula>$B849="Descargado"</formula>
    </cfRule>
    <cfRule type="expression" dxfId="2296" priority="62650">
      <formula>$B849="Solicitado"</formula>
    </cfRule>
    <cfRule type="expression" dxfId="2302" priority="62644">
      <formula>$B849="Liberado"</formula>
    </cfRule>
    <cfRule type="expression" dxfId="2300" priority="62646">
      <formula>$B849="Frontera"</formula>
    </cfRule>
  </conditionalFormatting>
  <conditionalFormatting sqref="Q850:S850">
    <cfRule type="expression" dxfId="2301" priority="62605">
      <formula>$B850="Descargado"</formula>
    </cfRule>
    <cfRule type="expression" dxfId="2300" priority="62606">
      <formula>$B850="Frontera"</formula>
    </cfRule>
    <cfRule type="expression" dxfId="2302" priority="62604">
      <formula>$B850="Liberado"</formula>
    </cfRule>
    <cfRule type="expression" dxfId="2295" priority="62611">
      <formula>$B850="Arribado"</formula>
    </cfRule>
    <cfRule type="expression" dxfId="2296" priority="62610">
      <formula>$B850="Solicitado"</formula>
    </cfRule>
    <cfRule type="expression" dxfId="2" priority="62609">
      <formula>$B850="Confirmado"</formula>
    </cfRule>
    <cfRule type="expression" dxfId="2298" priority="62608">
      <formula>$B850="Cancelado"</formula>
    </cfRule>
    <cfRule type="expression" dxfId="2299" priority="62607">
      <formula>$B850="Cargado"</formula>
    </cfRule>
  </conditionalFormatting>
  <conditionalFormatting sqref="Q851:S859">
    <cfRule type="expression" dxfId="2299" priority="62567">
      <formula>$B851="Cargado"</formula>
    </cfRule>
    <cfRule type="expression" dxfId="2298" priority="62568">
      <formula>$B851="Cancelado"</formula>
    </cfRule>
    <cfRule type="expression" dxfId="2" priority="62569">
      <formula>$B851="Confirmado"</formula>
    </cfRule>
    <cfRule type="expression" dxfId="2302" priority="62564">
      <formula>$B851="Liberado"</formula>
    </cfRule>
    <cfRule type="expression" dxfId="2296" priority="62570">
      <formula>$B851="Solicitado"</formula>
    </cfRule>
    <cfRule type="expression" dxfId="2295" priority="62571">
      <formula>$B851="Arribado"</formula>
    </cfRule>
    <cfRule type="expression" dxfId="2301" priority="62565">
      <formula>$B851="Descargado"</formula>
    </cfRule>
    <cfRule type="expression" dxfId="2300" priority="62566">
      <formula>$B851="Frontera"</formula>
    </cfRule>
  </conditionalFormatting>
  <conditionalFormatting sqref="Q860:S860">
    <cfRule type="expression" dxfId="2296" priority="62530">
      <formula>$B860="Solicitado"</formula>
    </cfRule>
    <cfRule type="expression" dxfId="2" priority="62529">
      <formula>$B860="Confirmado"</formula>
    </cfRule>
    <cfRule type="expression" dxfId="2299" priority="62527">
      <formula>$B860="Cargado"</formula>
    </cfRule>
    <cfRule type="expression" dxfId="2300" priority="62526">
      <formula>$B860="Frontera"</formula>
    </cfRule>
    <cfRule type="expression" dxfId="2301" priority="62525">
      <formula>$B860="Descargado"</formula>
    </cfRule>
    <cfRule type="expression" dxfId="2302" priority="62524">
      <formula>$B860="Liberado"</formula>
    </cfRule>
    <cfRule type="expression" dxfId="2298" priority="62528">
      <formula>$B860="Cancelado"</formula>
    </cfRule>
    <cfRule type="expression" dxfId="2295" priority="62531">
      <formula>$B860="Arribado"</formula>
    </cfRule>
  </conditionalFormatting>
  <conditionalFormatting sqref="Q861:S861">
    <cfRule type="expression" dxfId="2302" priority="62484">
      <formula>$B861="Liberado"</formula>
    </cfRule>
    <cfRule type="expression" dxfId="2301" priority="62485">
      <formula>$B861="Descargado"</formula>
    </cfRule>
    <cfRule type="expression" dxfId="2300" priority="62486">
      <formula>$B861="Frontera"</formula>
    </cfRule>
    <cfRule type="expression" dxfId="2299" priority="62487">
      <formula>$B861="Cargado"</formula>
    </cfRule>
    <cfRule type="expression" dxfId="2298" priority="62488">
      <formula>$B861="Cancelado"</formula>
    </cfRule>
    <cfRule type="expression" dxfId="2" priority="62489">
      <formula>$B861="Confirmado"</formula>
    </cfRule>
    <cfRule type="expression" dxfId="2296" priority="62490">
      <formula>$B861="Solicitado"</formula>
    </cfRule>
    <cfRule type="expression" dxfId="2295" priority="62491">
      <formula>$B861="Arribado"</formula>
    </cfRule>
  </conditionalFormatting>
  <conditionalFormatting sqref="Q862:S871">
    <cfRule type="expression" dxfId="2" priority="62449">
      <formula>$B862="Confirmado"</formula>
    </cfRule>
    <cfRule type="expression" dxfId="2296" priority="62450">
      <formula>$B862="Solicitado"</formula>
    </cfRule>
    <cfRule type="expression" dxfId="2295" priority="62451">
      <formula>$B862="Arribado"</formula>
    </cfRule>
    <cfRule type="expression" dxfId="2298" priority="62448">
      <formula>$B862="Cancelado"</formula>
    </cfRule>
    <cfRule type="expression" dxfId="2299" priority="62447">
      <formula>$B862="Cargado"</formula>
    </cfRule>
    <cfRule type="expression" dxfId="2300" priority="62446">
      <formula>$B862="Frontera"</formula>
    </cfRule>
    <cfRule type="expression" dxfId="2302" priority="62444">
      <formula>$B862="Liberado"</formula>
    </cfRule>
    <cfRule type="expression" dxfId="2301" priority="62445">
      <formula>$B862="Descargado"</formula>
    </cfRule>
  </conditionalFormatting>
  <conditionalFormatting sqref="Q872:S873">
    <cfRule type="expression" dxfId="2296" priority="62410">
      <formula>$B872="Solicitado"</formula>
    </cfRule>
    <cfRule type="expression" dxfId="2" priority="62409">
      <formula>$B872="Confirmado"</formula>
    </cfRule>
    <cfRule type="expression" dxfId="2298" priority="62408">
      <formula>$B872="Cancelado"</formula>
    </cfRule>
    <cfRule type="expression" dxfId="2299" priority="62407">
      <formula>$B872="Cargado"</formula>
    </cfRule>
    <cfRule type="expression" dxfId="2300" priority="62406">
      <formula>$B872="Frontera"</formula>
    </cfRule>
    <cfRule type="expression" dxfId="2301" priority="62405">
      <formula>$B872="Descargado"</formula>
    </cfRule>
    <cfRule type="expression" dxfId="2302" priority="62404">
      <formula>$B872="Liberado"</formula>
    </cfRule>
    <cfRule type="expression" dxfId="2295" priority="62411">
      <formula>$B872="Arribado"</formula>
    </cfRule>
  </conditionalFormatting>
  <conditionalFormatting sqref="Q874:S874">
    <cfRule type="expression" dxfId="2" priority="62369">
      <formula>$B874="Confirmado"</formula>
    </cfRule>
    <cfRule type="expression" dxfId="2295" priority="62371">
      <formula>$B874="Arribado"</formula>
    </cfRule>
    <cfRule type="expression" dxfId="2296" priority="62370">
      <formula>$B874="Solicitado"</formula>
    </cfRule>
    <cfRule type="expression" dxfId="2298" priority="62368">
      <formula>$B874="Cancelado"</formula>
    </cfRule>
    <cfRule type="expression" dxfId="2299" priority="62367">
      <formula>$B874="Cargado"</formula>
    </cfRule>
    <cfRule type="expression" dxfId="2300" priority="62366">
      <formula>$B874="Frontera"</formula>
    </cfRule>
    <cfRule type="expression" dxfId="2301" priority="62365">
      <formula>$B874="Descargado"</formula>
    </cfRule>
    <cfRule type="expression" dxfId="2302" priority="62364">
      <formula>$B874="Liberado"</formula>
    </cfRule>
  </conditionalFormatting>
  <conditionalFormatting sqref="Q875:S875">
    <cfRule type="expression" dxfId="2298" priority="62328">
      <formula>$B875="Cancelado"</formula>
    </cfRule>
    <cfRule type="expression" dxfId="2300" priority="62326">
      <formula>$B875="Frontera"</formula>
    </cfRule>
    <cfRule type="expression" dxfId="2301" priority="62325">
      <formula>$B875="Descargado"</formula>
    </cfRule>
    <cfRule type="expression" dxfId="2302" priority="62324">
      <formula>$B875="Liberado"</formula>
    </cfRule>
    <cfRule type="expression" dxfId="2299" priority="62327">
      <formula>$B875="Cargado"</formula>
    </cfRule>
    <cfRule type="expression" dxfId="2" priority="62329">
      <formula>$B875="Confirmado"</formula>
    </cfRule>
    <cfRule type="expression" dxfId="2296" priority="62330">
      <formula>$B875="Solicitado"</formula>
    </cfRule>
    <cfRule type="expression" dxfId="2295" priority="62331">
      <formula>$B875="Arribado"</formula>
    </cfRule>
  </conditionalFormatting>
  <conditionalFormatting sqref="Q876:S876 Q878:S890">
    <cfRule type="expression" dxfId="2295" priority="62291">
      <formula>$B876="Arribado"</formula>
    </cfRule>
    <cfRule type="expression" dxfId="2296" priority="62290">
      <formula>$B876="Solicitado"</formula>
    </cfRule>
    <cfRule type="expression" dxfId="2" priority="62289">
      <formula>$B876="Confirmado"</formula>
    </cfRule>
    <cfRule type="expression" dxfId="2298" priority="62288">
      <formula>$B876="Cancelado"</formula>
    </cfRule>
    <cfRule type="expression" dxfId="2299" priority="62287">
      <formula>$B876="Cargado"</formula>
    </cfRule>
    <cfRule type="expression" dxfId="2300" priority="62286">
      <formula>$B876="Frontera"</formula>
    </cfRule>
    <cfRule type="expression" dxfId="2301" priority="62285">
      <formula>$B876="Descargado"</formula>
    </cfRule>
    <cfRule type="expression" dxfId="2302" priority="62284">
      <formula>$B876="Liberado"</formula>
    </cfRule>
  </conditionalFormatting>
  <conditionalFormatting sqref="Q877:S877">
    <cfRule type="expression" dxfId="2299" priority="62247">
      <formula>$B877="Cargado"</formula>
    </cfRule>
    <cfRule type="expression" dxfId="2295" priority="62251">
      <formula>$B877="Arribado"</formula>
    </cfRule>
    <cfRule type="expression" dxfId="2296" priority="62250">
      <formula>$B877="Solicitado"</formula>
    </cfRule>
    <cfRule type="expression" dxfId="2" priority="62249">
      <formula>$B877="Confirmado"</formula>
    </cfRule>
    <cfRule type="expression" dxfId="2298" priority="62248">
      <formula>$B877="Cancelado"</formula>
    </cfRule>
    <cfRule type="expression" dxfId="2300" priority="62246">
      <formula>$B877="Frontera"</formula>
    </cfRule>
    <cfRule type="expression" dxfId="2301" priority="62245">
      <formula>$B877="Descargado"</formula>
    </cfRule>
    <cfRule type="expression" dxfId="2302" priority="62244">
      <formula>$B877="Liberado"</formula>
    </cfRule>
  </conditionalFormatting>
  <conditionalFormatting sqref="Q878:S890 Q1230:S1230">
    <cfRule type="expression" dxfId="2298" priority="63304">
      <formula>$B878="Cancelado"</formula>
    </cfRule>
    <cfRule type="expression" dxfId="2" priority="63305">
      <formula>$B878="Confirmado"</formula>
    </cfRule>
    <cfRule type="expression" dxfId="2295" priority="63307">
      <formula>$B878="Arribado"</formula>
    </cfRule>
    <cfRule type="expression" dxfId="2296" priority="63306">
      <formula>$B878="Solicitado"</formula>
    </cfRule>
    <cfRule type="expression" dxfId="2302" priority="63300">
      <formula>$B878="Liberado"</formula>
    </cfRule>
    <cfRule type="expression" dxfId="2301" priority="63301">
      <formula>$B878="Descargado"</formula>
    </cfRule>
    <cfRule type="expression" dxfId="2300" priority="63302">
      <formula>$B878="Frontera"</formula>
    </cfRule>
    <cfRule type="expression" dxfId="2299" priority="63303">
      <formula>$B878="Cargado"</formula>
    </cfRule>
  </conditionalFormatting>
  <conditionalFormatting sqref="Q891:S891">
    <cfRule type="expression" dxfId="2302" priority="62204">
      <formula>$B891="Liberado"</formula>
    </cfRule>
    <cfRule type="expression" dxfId="2298" priority="62208">
      <formula>$B891="Cancelado"</formula>
    </cfRule>
    <cfRule type="expression" dxfId="2" priority="62209">
      <formula>$B891="Confirmado"</formula>
    </cfRule>
    <cfRule type="expression" dxfId="2295" priority="62211">
      <formula>$B891="Arribado"</formula>
    </cfRule>
    <cfRule type="expression" dxfId="2296" priority="62210">
      <formula>$B891="Solicitado"</formula>
    </cfRule>
    <cfRule type="expression" dxfId="2301" priority="62205">
      <formula>$B891="Descargado"</formula>
    </cfRule>
    <cfRule type="expression" dxfId="2300" priority="62206">
      <formula>$B891="Frontera"</formula>
    </cfRule>
    <cfRule type="expression" dxfId="2299" priority="62207">
      <formula>$B891="Cargado"</formula>
    </cfRule>
  </conditionalFormatting>
  <conditionalFormatting sqref="Q892:S893 Q895:S900 Q902:S905">
    <cfRule type="expression" dxfId="2295" priority="62171">
      <formula>$B892="Arribado"</formula>
    </cfRule>
    <cfRule type="expression" dxfId="2296" priority="62170">
      <formula>$B892="Solicitado"</formula>
    </cfRule>
    <cfRule type="expression" dxfId="2" priority="62169">
      <formula>$B892="Confirmado"</formula>
    </cfRule>
    <cfRule type="expression" dxfId="2302" priority="62164">
      <formula>$B892="Liberado"</formula>
    </cfRule>
    <cfRule type="expression" dxfId="2301" priority="62165">
      <formula>$B892="Descargado"</formula>
    </cfRule>
    <cfRule type="expression" dxfId="2300" priority="62166">
      <formula>$B892="Frontera"</formula>
    </cfRule>
    <cfRule type="expression" dxfId="2299" priority="62167">
      <formula>$B892="Cargado"</formula>
    </cfRule>
    <cfRule type="expression" dxfId="2298" priority="62168">
      <formula>$B892="Cancelado"</formula>
    </cfRule>
  </conditionalFormatting>
  <conditionalFormatting sqref="Q894:S894">
    <cfRule type="expression" dxfId="2301" priority="62125">
      <formula>$B894="Descargado"</formula>
    </cfRule>
    <cfRule type="expression" dxfId="2300" priority="62126">
      <formula>$B894="Frontera"</formula>
    </cfRule>
    <cfRule type="expression" dxfId="2299" priority="62127">
      <formula>$B894="Cargado"</formula>
    </cfRule>
    <cfRule type="expression" dxfId="2298" priority="62128">
      <formula>$B894="Cancelado"</formula>
    </cfRule>
    <cfRule type="expression" dxfId="2" priority="62129">
      <formula>$B894="Confirmado"</formula>
    </cfRule>
    <cfRule type="expression" dxfId="2296" priority="62130">
      <formula>$B894="Solicitado"</formula>
    </cfRule>
    <cfRule type="expression" dxfId="2302" priority="62124">
      <formula>$B894="Liberado"</formula>
    </cfRule>
    <cfRule type="expression" dxfId="2295" priority="62131">
      <formula>$B894="Arribado"</formula>
    </cfRule>
  </conditionalFormatting>
  <conditionalFormatting sqref="Q901:S901">
    <cfRule type="expression" dxfId="2302" priority="62084">
      <formula>$B901="Liberado"</formula>
    </cfRule>
    <cfRule type="expression" dxfId="2296" priority="62090">
      <formula>$B901="Solicitado"</formula>
    </cfRule>
    <cfRule type="expression" dxfId="2" priority="62089">
      <formula>$B901="Confirmado"</formula>
    </cfRule>
    <cfRule type="expression" dxfId="2299" priority="62087">
      <formula>$B901="Cargado"</formula>
    </cfRule>
    <cfRule type="expression" dxfId="2300" priority="62086">
      <formula>$B901="Frontera"</formula>
    </cfRule>
    <cfRule type="expression" dxfId="2295" priority="62091">
      <formula>$B901="Arribado"</formula>
    </cfRule>
    <cfRule type="expression" dxfId="2301" priority="62085">
      <formula>$B901="Descargado"</formula>
    </cfRule>
    <cfRule type="expression" dxfId="2298" priority="62088">
      <formula>$B901="Cancelado"</formula>
    </cfRule>
  </conditionalFormatting>
  <conditionalFormatting sqref="Q906:S906">
    <cfRule type="expression" dxfId="2298" priority="62048">
      <formula>$B906="Cancelado"</formula>
    </cfRule>
    <cfRule type="expression" dxfId="2" priority="62049">
      <formula>$B906="Confirmado"</formula>
    </cfRule>
    <cfRule type="expression" dxfId="2296" priority="62050">
      <formula>$B906="Solicitado"</formula>
    </cfRule>
    <cfRule type="expression" dxfId="2295" priority="62051">
      <formula>$B906="Arribado"</formula>
    </cfRule>
    <cfRule type="expression" dxfId="2302" priority="62044">
      <formula>$B906="Liberado"</formula>
    </cfRule>
    <cfRule type="expression" dxfId="2301" priority="62045">
      <formula>$B906="Descargado"</formula>
    </cfRule>
    <cfRule type="expression" dxfId="2300" priority="62046">
      <formula>$B906="Frontera"</formula>
    </cfRule>
    <cfRule type="expression" dxfId="2299" priority="62047">
      <formula>$B906="Cargado"</formula>
    </cfRule>
  </conditionalFormatting>
  <conditionalFormatting sqref="Q907:S912">
    <cfRule type="expression" dxfId="2302" priority="62004">
      <formula>$B907="Liberado"</formula>
    </cfRule>
    <cfRule type="expression" dxfId="2301" priority="62005">
      <formula>$B907="Descargado"</formula>
    </cfRule>
    <cfRule type="expression" dxfId="2300" priority="62006">
      <formula>$B907="Frontera"</formula>
    </cfRule>
    <cfRule type="expression" dxfId="2299" priority="62007">
      <formula>$B907="Cargado"</formula>
    </cfRule>
    <cfRule type="expression" dxfId="2298" priority="62008">
      <formula>$B907="Cancelado"</formula>
    </cfRule>
    <cfRule type="expression" dxfId="2" priority="62009">
      <formula>$B907="Confirmado"</formula>
    </cfRule>
    <cfRule type="expression" dxfId="2296" priority="62010">
      <formula>$B907="Solicitado"</formula>
    </cfRule>
    <cfRule type="expression" dxfId="2295" priority="62011">
      <formula>$B907="Arribado"</formula>
    </cfRule>
  </conditionalFormatting>
  <conditionalFormatting sqref="Q913:S913">
    <cfRule type="expression" dxfId="2302" priority="61964">
      <formula>$B913="Liberado"</formula>
    </cfRule>
    <cfRule type="expression" dxfId="2300" priority="61966">
      <formula>$B913="Frontera"</formula>
    </cfRule>
    <cfRule type="expression" dxfId="2301" priority="61965">
      <formula>$B913="Descargado"</formula>
    </cfRule>
    <cfRule type="expression" dxfId="2299" priority="61967">
      <formula>$B913="Cargado"</formula>
    </cfRule>
    <cfRule type="expression" dxfId="2298" priority="61968">
      <formula>$B913="Cancelado"</formula>
    </cfRule>
    <cfRule type="expression" dxfId="2" priority="61969">
      <formula>$B913="Confirmado"</formula>
    </cfRule>
    <cfRule type="expression" dxfId="2295" priority="61971">
      <formula>$B913="Arribado"</formula>
    </cfRule>
    <cfRule type="expression" dxfId="2296" priority="61970">
      <formula>$B913="Solicitado"</formula>
    </cfRule>
  </conditionalFormatting>
  <conditionalFormatting sqref="Q914:S919 Q937:S940 Q943:S944 Q953:S953 Q946:S949">
    <cfRule type="expression" dxfId="2299" priority="61927">
      <formula>$B914="Cargado"</formula>
    </cfRule>
    <cfRule type="expression" dxfId="2300" priority="61926">
      <formula>$B914="Frontera"</formula>
    </cfRule>
    <cfRule type="expression" dxfId="2301" priority="61925">
      <formula>$B914="Descargado"</formula>
    </cfRule>
    <cfRule type="expression" dxfId="2302" priority="61924">
      <formula>$B914="Liberado"</formula>
    </cfRule>
    <cfRule type="expression" dxfId="2295" priority="61931">
      <formula>$B914="Arribado"</formula>
    </cfRule>
    <cfRule type="expression" dxfId="2296" priority="61930">
      <formula>$B914="Solicitado"</formula>
    </cfRule>
    <cfRule type="expression" dxfId="2" priority="61929">
      <formula>$B914="Confirmado"</formula>
    </cfRule>
    <cfRule type="expression" dxfId="2298" priority="61928">
      <formula>$B914="Cancelado"</formula>
    </cfRule>
  </conditionalFormatting>
  <conditionalFormatting sqref="Q920:S920">
    <cfRule type="expression" dxfId="2298" priority="61800">
      <formula>$B920="Cancelado"</formula>
    </cfRule>
    <cfRule type="expression" dxfId="2299" priority="61799">
      <formula>$B920="Cargado"</formula>
    </cfRule>
    <cfRule type="expression" dxfId="2301" priority="61797">
      <formula>$B920="Descargado"</formula>
    </cfRule>
    <cfRule type="expression" dxfId="2302" priority="61796">
      <formula>$B920="Liberado"</formula>
    </cfRule>
    <cfRule type="expression" dxfId="2300" priority="61798">
      <formula>$B920="Frontera"</formula>
    </cfRule>
    <cfRule type="expression" dxfId="2295" priority="61803">
      <formula>$B920="Arribado"</formula>
    </cfRule>
    <cfRule type="expression" dxfId="2296" priority="61802">
      <formula>$B920="Solicitado"</formula>
    </cfRule>
    <cfRule type="expression" dxfId="2" priority="61801">
      <formula>$B920="Confirmado"</formula>
    </cfRule>
  </conditionalFormatting>
  <conditionalFormatting sqref="Q921:S921">
    <cfRule type="expression" dxfId="2302" priority="61876">
      <formula>$B921="Liberado"</formula>
    </cfRule>
    <cfRule type="expression" dxfId="2301" priority="61877">
      <formula>$B921="Descargado"</formula>
    </cfRule>
    <cfRule type="expression" dxfId="2300" priority="61878">
      <formula>$B921="Frontera"</formula>
    </cfRule>
    <cfRule type="expression" dxfId="2299" priority="61879">
      <formula>$B921="Cargado"</formula>
    </cfRule>
    <cfRule type="expression" dxfId="2" priority="61881">
      <formula>$B921="Confirmado"</formula>
    </cfRule>
    <cfRule type="expression" dxfId="2298" priority="61880">
      <formula>$B921="Cancelado"</formula>
    </cfRule>
    <cfRule type="expression" dxfId="2296" priority="61882">
      <formula>$B921="Solicitado"</formula>
    </cfRule>
    <cfRule type="expression" dxfId="2295" priority="61883">
      <formula>$B921="Arribado"</formula>
    </cfRule>
  </conditionalFormatting>
  <conditionalFormatting sqref="Q922:S922">
    <cfRule type="expression" dxfId="2302" priority="61836">
      <formula>$B922="Liberado"</formula>
    </cfRule>
    <cfRule type="expression" dxfId="2301" priority="61837">
      <formula>$B922="Descargado"</formula>
    </cfRule>
    <cfRule type="expression" dxfId="2300" priority="61838">
      <formula>$B922="Frontera"</formula>
    </cfRule>
    <cfRule type="expression" dxfId="2299" priority="61839">
      <formula>$B922="Cargado"</formula>
    </cfRule>
    <cfRule type="expression" dxfId="2298" priority="61840">
      <formula>$B922="Cancelado"</formula>
    </cfRule>
    <cfRule type="expression" dxfId="2" priority="61841">
      <formula>$B922="Confirmado"</formula>
    </cfRule>
    <cfRule type="expression" dxfId="2296" priority="61842">
      <formula>$B922="Solicitado"</formula>
    </cfRule>
    <cfRule type="expression" dxfId="2295" priority="61843">
      <formula>$B922="Arribado"</formula>
    </cfRule>
  </conditionalFormatting>
  <conditionalFormatting sqref="Q923:S924 Q933:S934">
    <cfRule type="expression" dxfId="2300" priority="61758">
      <formula>$B923="Frontera"</formula>
    </cfRule>
    <cfRule type="expression" dxfId="2295" priority="61763">
      <formula>$B923="Arribado"</formula>
    </cfRule>
    <cfRule type="expression" dxfId="2296" priority="61762">
      <formula>$B923="Solicitado"</formula>
    </cfRule>
    <cfRule type="expression" dxfId="2" priority="61761">
      <formula>$B923="Confirmado"</formula>
    </cfRule>
    <cfRule type="expression" dxfId="2298" priority="61760">
      <formula>$B923="Cancelado"</formula>
    </cfRule>
    <cfRule type="expression" dxfId="2299" priority="61759">
      <formula>$B923="Cargado"</formula>
    </cfRule>
    <cfRule type="expression" dxfId="2302" priority="61756">
      <formula>$B923="Liberado"</formula>
    </cfRule>
    <cfRule type="expression" dxfId="2301" priority="61757">
      <formula>$B923="Descargado"</formula>
    </cfRule>
  </conditionalFormatting>
  <conditionalFormatting sqref="Q925:S926">
    <cfRule type="expression" dxfId="2302" priority="61476">
      <formula>$B925="Liberado"</formula>
    </cfRule>
    <cfRule type="expression" dxfId="2301" priority="61477">
      <formula>$B925="Descargado"</formula>
    </cfRule>
    <cfRule type="expression" dxfId="2" priority="61521">
      <formula>$B925="Confirmado"</formula>
    </cfRule>
    <cfRule type="expression" dxfId="2300" priority="61478">
      <formula>$B925="Frontera"</formula>
    </cfRule>
    <cfRule type="expression" dxfId="2299" priority="61479">
      <formula>$B925="Cargado"</formula>
    </cfRule>
    <cfRule type="expression" dxfId="2298" priority="61480">
      <formula>$B925="Cancelado"</formula>
    </cfRule>
    <cfRule type="expression" dxfId="2298" priority="61520">
      <formula>$B925="Cancelado"</formula>
    </cfRule>
    <cfRule type="expression" dxfId="2" priority="61481">
      <formula>$B925="Confirmado"</formula>
    </cfRule>
    <cfRule type="expression" dxfId="2300" priority="61518">
      <formula>$B925="Frontera"</formula>
    </cfRule>
    <cfRule type="expression" dxfId="2296" priority="61482">
      <formula>$B925="Solicitado"</formula>
    </cfRule>
    <cfRule type="expression" dxfId="2295" priority="61483">
      <formula>$B925="Arribado"</formula>
    </cfRule>
    <cfRule type="expression" dxfId="2295" priority="61523">
      <formula>$B925="Arribado"</formula>
    </cfRule>
    <cfRule type="expression" dxfId="2301" priority="61517">
      <formula>$B925="Descargado"</formula>
    </cfRule>
    <cfRule type="expression" dxfId="2302" priority="61516">
      <formula>$B925="Liberado"</formula>
    </cfRule>
    <cfRule type="expression" dxfId="2296" priority="61522">
      <formula>$B925="Solicitado"</formula>
    </cfRule>
    <cfRule type="expression" dxfId="2299" priority="61519">
      <formula>$B925="Cargado"</formula>
    </cfRule>
  </conditionalFormatting>
  <conditionalFormatting sqref="Q927:S927">
    <cfRule type="expression" dxfId="2295" priority="61723">
      <formula>$B927="Arribado"</formula>
    </cfRule>
    <cfRule type="expression" dxfId="2296" priority="61722">
      <formula>$B927="Solicitado"</formula>
    </cfRule>
    <cfRule type="expression" dxfId="2" priority="61721">
      <formula>$B927="Confirmado"</formula>
    </cfRule>
    <cfRule type="expression" dxfId="2298" priority="61720">
      <formula>$B927="Cancelado"</formula>
    </cfRule>
    <cfRule type="expression" dxfId="2299" priority="61719">
      <formula>$B927="Cargado"</formula>
    </cfRule>
    <cfRule type="expression" dxfId="2302" priority="61716">
      <formula>$B927="Liberado"</formula>
    </cfRule>
    <cfRule type="expression" dxfId="2300" priority="61718">
      <formula>$B927="Frontera"</formula>
    </cfRule>
    <cfRule type="expression" dxfId="2301" priority="61717">
      <formula>$B927="Descargado"</formula>
    </cfRule>
  </conditionalFormatting>
  <conditionalFormatting sqref="Q928:S928">
    <cfRule type="expression" dxfId="2" priority="61601">
      <formula>$B928="Confirmado"</formula>
    </cfRule>
    <cfRule type="expression" dxfId="2298" priority="61600">
      <formula>$B928="Cancelado"</formula>
    </cfRule>
    <cfRule type="expression" dxfId="2299" priority="61599">
      <formula>$B928="Cargado"</formula>
    </cfRule>
    <cfRule type="expression" dxfId="2300" priority="61598">
      <formula>$B928="Frontera"</formula>
    </cfRule>
    <cfRule type="expression" dxfId="2301" priority="61597">
      <formula>$B928="Descargado"</formula>
    </cfRule>
    <cfRule type="expression" dxfId="2302" priority="61596">
      <formula>$B928="Liberado"</formula>
    </cfRule>
    <cfRule type="expression" dxfId="2296" priority="61602">
      <formula>$B928="Solicitado"</formula>
    </cfRule>
    <cfRule type="expression" dxfId="2295" priority="61603">
      <formula>$B928="Arribado"</formula>
    </cfRule>
  </conditionalFormatting>
  <conditionalFormatting sqref="Q929:S929">
    <cfRule type="expression" dxfId="2300" priority="61638">
      <formula>$B929="Frontera"</formula>
    </cfRule>
    <cfRule type="expression" dxfId="2301" priority="61637">
      <formula>$B929="Descargado"</formula>
    </cfRule>
    <cfRule type="expression" dxfId="2302" priority="61636">
      <formula>$B929="Liberado"</formula>
    </cfRule>
    <cfRule type="expression" dxfId="2295" priority="61643">
      <formula>$B929="Arribado"</formula>
    </cfRule>
    <cfRule type="expression" dxfId="2296" priority="61642">
      <formula>$B929="Solicitado"</formula>
    </cfRule>
    <cfRule type="expression" dxfId="2" priority="61641">
      <formula>$B929="Confirmado"</formula>
    </cfRule>
    <cfRule type="expression" dxfId="2298" priority="61640">
      <formula>$B929="Cancelado"</formula>
    </cfRule>
    <cfRule type="expression" dxfId="2299" priority="61639">
      <formula>$B929="Cargado"</formula>
    </cfRule>
  </conditionalFormatting>
  <conditionalFormatting sqref="Q930:S932">
    <cfRule type="expression" dxfId="2300" priority="61558">
      <formula>$B930="Frontera"</formula>
    </cfRule>
    <cfRule type="expression" dxfId="2301" priority="61557">
      <formula>$B930="Descargado"</formula>
    </cfRule>
    <cfRule type="expression" dxfId="2302" priority="61556">
      <formula>$B930="Liberado"</formula>
    </cfRule>
    <cfRule type="expression" dxfId="2" priority="61561">
      <formula>$B930="Confirmado"</formula>
    </cfRule>
    <cfRule type="expression" dxfId="2298" priority="61560">
      <formula>$B930="Cancelado"</formula>
    </cfRule>
    <cfRule type="expression" dxfId="2299" priority="61559">
      <formula>$B930="Cargado"</formula>
    </cfRule>
    <cfRule type="expression" dxfId="2295" priority="61563">
      <formula>$B930="Arribado"</formula>
    </cfRule>
    <cfRule type="expression" dxfId="2296" priority="61562">
      <formula>$B930="Solicitado"</formula>
    </cfRule>
  </conditionalFormatting>
  <conditionalFormatting sqref="Q933:S935 Q937:S940 Q943:S944 Q953:S953 Q946:S949">
    <cfRule type="expression" dxfId="2299" priority="61679">
      <formula>$B933="Cargado"</formula>
    </cfRule>
    <cfRule type="expression" dxfId="2302" priority="61676">
      <formula>$B933="Liberado"</formula>
    </cfRule>
    <cfRule type="expression" dxfId="2301" priority="61677">
      <formula>$B933="Descargado"</formula>
    </cfRule>
    <cfRule type="expression" dxfId="2300" priority="61678">
      <formula>$B933="Frontera"</formula>
    </cfRule>
    <cfRule type="expression" dxfId="2298" priority="61680">
      <formula>$B933="Cancelado"</formula>
    </cfRule>
    <cfRule type="expression" dxfId="2295" priority="61683">
      <formula>$B933="Arribado"</formula>
    </cfRule>
    <cfRule type="expression" dxfId="2296" priority="61682">
      <formula>$B933="Solicitado"</formula>
    </cfRule>
    <cfRule type="expression" dxfId="2" priority="61681">
      <formula>$B933="Confirmado"</formula>
    </cfRule>
  </conditionalFormatting>
  <conditionalFormatting sqref="Q936:S936">
    <cfRule type="expression" dxfId="2302" priority="61404">
      <formula>$B936="Liberado"</formula>
    </cfRule>
    <cfRule type="expression" dxfId="2302" priority="61436">
      <formula>$B936="Liberado"</formula>
    </cfRule>
    <cfRule type="expression" dxfId="2295" priority="61411">
      <formula>$B936="Arribado"</formula>
    </cfRule>
    <cfRule type="expression" dxfId="2296" priority="61410">
      <formula>$B936="Solicitado"</formula>
    </cfRule>
    <cfRule type="expression" dxfId="2" priority="61409">
      <formula>$B936="Confirmado"</formula>
    </cfRule>
    <cfRule type="expression" dxfId="2298" priority="61408">
      <formula>$B936="Cancelado"</formula>
    </cfRule>
    <cfRule type="expression" dxfId="2301" priority="61405">
      <formula>$B936="Descargado"</formula>
    </cfRule>
    <cfRule type="expression" dxfId="2" priority="61441">
      <formula>$B936="Confirmado"</formula>
    </cfRule>
    <cfRule type="expression" dxfId="2300" priority="61406">
      <formula>$B936="Frontera"</formula>
    </cfRule>
    <cfRule type="expression" dxfId="2295" priority="61443">
      <formula>$B936="Arribado"</formula>
    </cfRule>
    <cfRule type="expression" dxfId="2299" priority="61439">
      <formula>$B936="Cargado"</formula>
    </cfRule>
    <cfRule type="expression" dxfId="2300" priority="61438">
      <formula>$B936="Frontera"</formula>
    </cfRule>
    <cfRule type="expression" dxfId="2296" priority="61442">
      <formula>$B936="Solicitado"</formula>
    </cfRule>
    <cfRule type="expression" dxfId="2299" priority="61407">
      <formula>$B936="Cargado"</formula>
    </cfRule>
    <cfRule type="expression" dxfId="2301" priority="61437">
      <formula>$B936="Descargado"</formula>
    </cfRule>
    <cfRule type="expression" dxfId="2298" priority="61440">
      <formula>$B936="Cancelado"</formula>
    </cfRule>
  </conditionalFormatting>
  <conditionalFormatting sqref="Q941:S941">
    <cfRule type="expression" dxfId="2" priority="61153">
      <formula>$B941="Confirmado"</formula>
    </cfRule>
    <cfRule type="expression" dxfId="2296" priority="61154">
      <formula>$B941="Solicitado"</formula>
    </cfRule>
    <cfRule type="expression" dxfId="2295" priority="61155">
      <formula>$B941="Arribado"</formula>
    </cfRule>
    <cfRule type="expression" dxfId="2302" priority="61148">
      <formula>$B941="Liberado"</formula>
    </cfRule>
    <cfRule type="expression" dxfId="2300" priority="61150">
      <formula>$B941="Frontera"</formula>
    </cfRule>
    <cfRule type="expression" dxfId="2295" priority="61123">
      <formula>$B941="Arribado"</formula>
    </cfRule>
    <cfRule type="expression" dxfId="2296" priority="61122">
      <formula>$B941="Solicitado"</formula>
    </cfRule>
    <cfRule type="expression" dxfId="2" priority="61121">
      <formula>$B941="Confirmado"</formula>
    </cfRule>
    <cfRule type="expression" dxfId="2298" priority="61120">
      <formula>$B941="Cancelado"</formula>
    </cfRule>
    <cfRule type="expression" dxfId="2299" priority="61119">
      <formula>$B941="Cargado"</formula>
    </cfRule>
    <cfRule type="expression" dxfId="2300" priority="61118">
      <formula>$B941="Frontera"</formula>
    </cfRule>
    <cfRule type="expression" dxfId="2299" priority="61151">
      <formula>$B941="Cargado"</formula>
    </cfRule>
    <cfRule type="expression" dxfId="2298" priority="61152">
      <formula>$B941="Cancelado"</formula>
    </cfRule>
    <cfRule type="expression" dxfId="2301" priority="61117">
      <formula>$B941="Descargado"</formula>
    </cfRule>
    <cfRule type="expression" dxfId="2302" priority="61116">
      <formula>$B941="Liberado"</formula>
    </cfRule>
    <cfRule type="expression" dxfId="2301" priority="61149">
      <formula>$B941="Descargado"</formula>
    </cfRule>
  </conditionalFormatting>
  <conditionalFormatting sqref="Q942:S942">
    <cfRule type="expression" dxfId="2296" priority="61338">
      <formula>$B942="Solicitado"</formula>
    </cfRule>
    <cfRule type="expression" dxfId="2302" priority="61364">
      <formula>$B942="Liberado"</formula>
    </cfRule>
    <cfRule type="expression" dxfId="2301" priority="61365">
      <formula>$B942="Descargado"</formula>
    </cfRule>
    <cfRule type="expression" dxfId="2295" priority="61371">
      <formula>$B942="Arribado"</formula>
    </cfRule>
    <cfRule type="expression" dxfId="2300" priority="61366">
      <formula>$B942="Frontera"</formula>
    </cfRule>
    <cfRule type="expression" dxfId="2302" priority="61332">
      <formula>$B942="Liberado"</formula>
    </cfRule>
    <cfRule type="expression" dxfId="2300" priority="61334">
      <formula>$B942="Frontera"</formula>
    </cfRule>
    <cfRule type="expression" dxfId="2299" priority="61367">
      <formula>$B942="Cargado"</formula>
    </cfRule>
    <cfRule type="expression" dxfId="2298" priority="61368">
      <formula>$B942="Cancelado"</formula>
    </cfRule>
    <cfRule type="expression" dxfId="2" priority="61369">
      <formula>$B942="Confirmado"</formula>
    </cfRule>
    <cfRule type="expression" dxfId="2296" priority="61370">
      <formula>$B942="Solicitado"</formula>
    </cfRule>
    <cfRule type="expression" dxfId="2299" priority="61335">
      <formula>$B942="Cargado"</formula>
    </cfRule>
    <cfRule type="expression" dxfId="2301" priority="61333">
      <formula>$B942="Descargado"</formula>
    </cfRule>
    <cfRule type="expression" dxfId="2295" priority="61339">
      <formula>$B942="Arribado"</formula>
    </cfRule>
    <cfRule type="expression" dxfId="2" priority="61337">
      <formula>$B942="Confirmado"</formula>
    </cfRule>
    <cfRule type="expression" dxfId="2298" priority="61336">
      <formula>$B942="Cancelado"</formula>
    </cfRule>
  </conditionalFormatting>
  <conditionalFormatting sqref="Q945:S945">
    <cfRule type="expression" dxfId="2300" priority="60830">
      <formula>$B945="Frontera"</formula>
    </cfRule>
    <cfRule type="expression" dxfId="2301" priority="60829">
      <formula>$B945="Descargado"</formula>
    </cfRule>
    <cfRule type="expression" dxfId="2302" priority="60828">
      <formula>$B945="Liberado"</formula>
    </cfRule>
    <cfRule type="expression" dxfId="2" priority="60865">
      <formula>$B945="Confirmado"</formula>
    </cfRule>
    <cfRule type="expression" dxfId="2298" priority="60864">
      <formula>$B945="Cancelado"</formula>
    </cfRule>
    <cfRule type="expression" dxfId="2299" priority="60863">
      <formula>$B945="Cargado"</formula>
    </cfRule>
    <cfRule type="expression" dxfId="2300" priority="60862">
      <formula>$B945="Frontera"</formula>
    </cfRule>
    <cfRule type="expression" dxfId="2301" priority="60861">
      <formula>$B945="Descargado"</formula>
    </cfRule>
    <cfRule type="expression" dxfId="2302" priority="60860">
      <formula>$B945="Liberado"</formula>
    </cfRule>
    <cfRule type="expression" dxfId="2295" priority="60867">
      <formula>$B945="Arribado"</formula>
    </cfRule>
    <cfRule type="expression" dxfId="2296" priority="60866">
      <formula>$B945="Solicitado"</formula>
    </cfRule>
    <cfRule type="expression" dxfId="2295" priority="60835">
      <formula>$B945="Arribado"</formula>
    </cfRule>
    <cfRule type="expression" dxfId="2296" priority="60834">
      <formula>$B945="Solicitado"</formula>
    </cfRule>
    <cfRule type="expression" dxfId="2" priority="60833">
      <formula>$B945="Confirmado"</formula>
    </cfRule>
    <cfRule type="expression" dxfId="2298" priority="60832">
      <formula>$B945="Cancelado"</formula>
    </cfRule>
    <cfRule type="expression" dxfId="2299" priority="60831">
      <formula>$B945="Cargado"</formula>
    </cfRule>
  </conditionalFormatting>
  <conditionalFormatting sqref="Q950:S950">
    <cfRule type="expression" dxfId="2" priority="61297">
      <formula>$B950="Confirmado"</formula>
    </cfRule>
    <cfRule type="expression" dxfId="2298" priority="61296">
      <formula>$B950="Cancelado"</formula>
    </cfRule>
    <cfRule type="expression" dxfId="2299" priority="61295">
      <formula>$B950="Cargado"</formula>
    </cfRule>
    <cfRule type="expression" dxfId="2300" priority="61294">
      <formula>$B950="Frontera"</formula>
    </cfRule>
    <cfRule type="expression" dxfId="2301" priority="61293">
      <formula>$B950="Descargado"</formula>
    </cfRule>
    <cfRule type="expression" dxfId="2295" priority="61299">
      <formula>$B950="Arribado"</formula>
    </cfRule>
    <cfRule type="expression" dxfId="2296" priority="61298">
      <formula>$B950="Solicitado"</formula>
    </cfRule>
    <cfRule type="expression" dxfId="2302" priority="61260">
      <formula>$B950="Liberado"</formula>
    </cfRule>
    <cfRule type="expression" dxfId="2301" priority="61261">
      <formula>$B950="Descargado"</formula>
    </cfRule>
    <cfRule type="expression" dxfId="2300" priority="61262">
      <formula>$B950="Frontera"</formula>
    </cfRule>
    <cfRule type="expression" dxfId="2299" priority="61263">
      <formula>$B950="Cargado"</formula>
    </cfRule>
    <cfRule type="expression" dxfId="2298" priority="61264">
      <formula>$B950="Cancelado"</formula>
    </cfRule>
    <cfRule type="expression" dxfId="2" priority="61265">
      <formula>$B950="Confirmado"</formula>
    </cfRule>
    <cfRule type="expression" dxfId="2296" priority="61266">
      <formula>$B950="Solicitado"</formula>
    </cfRule>
    <cfRule type="expression" dxfId="2295" priority="61267">
      <formula>$B950="Arribado"</formula>
    </cfRule>
    <cfRule type="expression" dxfId="2302" priority="61292">
      <formula>$B950="Liberado"</formula>
    </cfRule>
  </conditionalFormatting>
  <conditionalFormatting sqref="Q951:S952">
    <cfRule type="expression" dxfId="2299" priority="61223">
      <formula>$B951="Cargado"</formula>
    </cfRule>
    <cfRule type="expression" dxfId="2301" priority="61189">
      <formula>$B951="Descargado"</formula>
    </cfRule>
    <cfRule type="expression" dxfId="2300" priority="61190">
      <formula>$B951="Frontera"</formula>
    </cfRule>
    <cfRule type="expression" dxfId="2295" priority="61227">
      <formula>$B951="Arribado"</formula>
    </cfRule>
    <cfRule type="expression" dxfId="2296" priority="61226">
      <formula>$B951="Solicitado"</formula>
    </cfRule>
    <cfRule type="expression" dxfId="2298" priority="61224">
      <formula>$B951="Cancelado"</formula>
    </cfRule>
    <cfRule type="expression" dxfId="2" priority="61225">
      <formula>$B951="Confirmado"</formula>
    </cfRule>
    <cfRule type="expression" dxfId="2296" priority="61194">
      <formula>$B951="Solicitado"</formula>
    </cfRule>
    <cfRule type="expression" dxfId="2299" priority="61191">
      <formula>$B951="Cargado"</formula>
    </cfRule>
    <cfRule type="expression" dxfId="2298" priority="61192">
      <formula>$B951="Cancelado"</formula>
    </cfRule>
    <cfRule type="expression" dxfId="2" priority="61193">
      <formula>$B951="Confirmado"</formula>
    </cfRule>
    <cfRule type="expression" dxfId="2295" priority="61195">
      <formula>$B951="Arribado"</formula>
    </cfRule>
    <cfRule type="expression" dxfId="2302" priority="61220">
      <formula>$B951="Liberado"</formula>
    </cfRule>
    <cfRule type="expression" dxfId="2301" priority="61221">
      <formula>$B951="Descargado"</formula>
    </cfRule>
    <cfRule type="expression" dxfId="2300" priority="61222">
      <formula>$B951="Frontera"</formula>
    </cfRule>
    <cfRule type="expression" dxfId="2302" priority="61188">
      <formula>$B951="Liberado"</formula>
    </cfRule>
  </conditionalFormatting>
  <conditionalFormatting sqref="Q954:S954">
    <cfRule type="expression" dxfId="2295" priority="61083">
      <formula>$B954="Arribado"</formula>
    </cfRule>
    <cfRule type="expression" dxfId="2296" priority="61082">
      <formula>$B954="Solicitado"</formula>
    </cfRule>
    <cfRule type="expression" dxfId="2" priority="61081">
      <formula>$B954="Confirmado"</formula>
    </cfRule>
    <cfRule type="expression" dxfId="2298" priority="61080">
      <formula>$B954="Cancelado"</formula>
    </cfRule>
    <cfRule type="expression" dxfId="2299" priority="61079">
      <formula>$B954="Cargado"</formula>
    </cfRule>
    <cfRule type="expression" dxfId="2300" priority="61078">
      <formula>$B954="Frontera"</formula>
    </cfRule>
    <cfRule type="expression" dxfId="2301" priority="61077">
      <formula>$B954="Descargado"</formula>
    </cfRule>
    <cfRule type="expression" dxfId="2302" priority="61076">
      <formula>$B954="Liberado"</formula>
    </cfRule>
    <cfRule type="expression" dxfId="2295" priority="61051">
      <formula>$B954="Arribado"</formula>
    </cfRule>
    <cfRule type="expression" dxfId="2296" priority="61050">
      <formula>$B954="Solicitado"</formula>
    </cfRule>
    <cfRule type="expression" dxfId="2" priority="61049">
      <formula>$B954="Confirmado"</formula>
    </cfRule>
    <cfRule type="expression" dxfId="2298" priority="61048">
      <formula>$B954="Cancelado"</formula>
    </cfRule>
    <cfRule type="expression" dxfId="2299" priority="61047">
      <formula>$B954="Cargado"</formula>
    </cfRule>
    <cfRule type="expression" dxfId="2301" priority="61045">
      <formula>$B954="Descargado"</formula>
    </cfRule>
    <cfRule type="expression" dxfId="2300" priority="61046">
      <formula>$B954="Frontera"</formula>
    </cfRule>
    <cfRule type="expression" dxfId="2302" priority="61044">
      <formula>$B954="Liberado"</formula>
    </cfRule>
  </conditionalFormatting>
  <conditionalFormatting sqref="Q955:S963 Q965:S965">
    <cfRule type="expression" dxfId="2302" priority="61004">
      <formula>$B955="Liberado"</formula>
    </cfRule>
    <cfRule type="expression" dxfId="2295" priority="60979">
      <formula>$B955="Arribado"</formula>
    </cfRule>
    <cfRule type="expression" dxfId="2296" priority="60978">
      <formula>$B955="Solicitado"</formula>
    </cfRule>
    <cfRule type="expression" dxfId="2300" priority="60974">
      <formula>$B955="Frontera"</formula>
    </cfRule>
    <cfRule type="expression" dxfId="2" priority="60977">
      <formula>$B955="Confirmado"</formula>
    </cfRule>
    <cfRule type="expression" dxfId="2300" priority="61006">
      <formula>$B955="Frontera"</formula>
    </cfRule>
    <cfRule type="expression" dxfId="2299" priority="61007">
      <formula>$B955="Cargado"</formula>
    </cfRule>
    <cfRule type="expression" dxfId="2301" priority="60973">
      <formula>$B955="Descargado"</formula>
    </cfRule>
    <cfRule type="expression" dxfId="2298" priority="61008">
      <formula>$B955="Cancelado"</formula>
    </cfRule>
    <cfRule type="expression" dxfId="2301" priority="61005">
      <formula>$B955="Descargado"</formula>
    </cfRule>
    <cfRule type="expression" dxfId="2" priority="61009">
      <formula>$B955="Confirmado"</formula>
    </cfRule>
    <cfRule type="expression" dxfId="2296" priority="61010">
      <formula>$B955="Solicitado"</formula>
    </cfRule>
    <cfRule type="expression" dxfId="2295" priority="61011">
      <formula>$B955="Arribado"</formula>
    </cfRule>
    <cfRule type="expression" dxfId="2298" priority="60976">
      <formula>$B955="Cancelado"</formula>
    </cfRule>
    <cfRule type="expression" dxfId="2299" priority="60975">
      <formula>$B955="Cargado"</formula>
    </cfRule>
    <cfRule type="expression" dxfId="2302" priority="60972">
      <formula>$B955="Liberado"</formula>
    </cfRule>
  </conditionalFormatting>
  <conditionalFormatting sqref="Q964:S964">
    <cfRule type="expression" dxfId="2" priority="60937">
      <formula>$B964="Confirmado"</formula>
    </cfRule>
    <cfRule type="expression" dxfId="2298" priority="60936">
      <formula>$B964="Cancelado"</formula>
    </cfRule>
    <cfRule type="expression" dxfId="2299" priority="60935">
      <formula>$B964="Cargado"</formula>
    </cfRule>
    <cfRule type="expression" dxfId="2300" priority="60934">
      <formula>$B964="Frontera"</formula>
    </cfRule>
    <cfRule type="expression" dxfId="2301" priority="60933">
      <formula>$B964="Descargado"</formula>
    </cfRule>
    <cfRule type="expression" dxfId="2302" priority="60932">
      <formula>$B964="Liberado"</formula>
    </cfRule>
    <cfRule type="expression" dxfId="2295" priority="60907">
      <formula>$B964="Arribado"</formula>
    </cfRule>
    <cfRule type="expression" dxfId="2296" priority="60906">
      <formula>$B964="Solicitado"</formula>
    </cfRule>
    <cfRule type="expression" dxfId="2" priority="60905">
      <formula>$B964="Confirmado"</formula>
    </cfRule>
    <cfRule type="expression" dxfId="2298" priority="60904">
      <formula>$B964="Cancelado"</formula>
    </cfRule>
    <cfRule type="expression" dxfId="2299" priority="60903">
      <formula>$B964="Cargado"</formula>
    </cfRule>
    <cfRule type="expression" dxfId="2300" priority="60902">
      <formula>$B964="Frontera"</formula>
    </cfRule>
    <cfRule type="expression" dxfId="2301" priority="60901">
      <formula>$B964="Descargado"</formula>
    </cfRule>
    <cfRule type="expression" dxfId="2302" priority="60900">
      <formula>$B964="Liberado"</formula>
    </cfRule>
    <cfRule type="expression" dxfId="2295" priority="60939">
      <formula>$B964="Arribado"</formula>
    </cfRule>
    <cfRule type="expression" dxfId="2296" priority="60938">
      <formula>$B964="Solicitado"</formula>
    </cfRule>
  </conditionalFormatting>
  <conditionalFormatting sqref="Q966:S967">
    <cfRule type="expression" dxfId="2300" priority="60790">
      <formula>$B966="Frontera"</formula>
    </cfRule>
    <cfRule type="expression" dxfId="2298" priority="60792">
      <formula>$B966="Cancelado"</formula>
    </cfRule>
    <cfRule type="expression" dxfId="2" priority="60793">
      <formula>$B966="Confirmado"</formula>
    </cfRule>
    <cfRule type="expression" dxfId="2300" priority="60758">
      <formula>$B966="Frontera"</formula>
    </cfRule>
    <cfRule type="expression" dxfId="2299" priority="60791">
      <formula>$B966="Cargado"</formula>
    </cfRule>
    <cfRule type="expression" dxfId="2298" priority="60760">
      <formula>$B966="Cancelado"</formula>
    </cfRule>
    <cfRule type="expression" dxfId="2295" priority="60795">
      <formula>$B966="Arribado"</formula>
    </cfRule>
    <cfRule type="expression" dxfId="2296" priority="60762">
      <formula>$B966="Solicitado"</formula>
    </cfRule>
    <cfRule type="expression" dxfId="2295" priority="60763">
      <formula>$B966="Arribado"</formula>
    </cfRule>
    <cfRule type="expression" dxfId="2302" priority="60788">
      <formula>$B966="Liberado"</formula>
    </cfRule>
    <cfRule type="expression" dxfId="2296" priority="60794">
      <formula>$B966="Solicitado"</formula>
    </cfRule>
    <cfRule type="expression" dxfId="2299" priority="60759">
      <formula>$B966="Cargado"</formula>
    </cfRule>
    <cfRule type="expression" dxfId="2301" priority="60789">
      <formula>$B966="Descargado"</formula>
    </cfRule>
    <cfRule type="expression" dxfId="2" priority="60761">
      <formula>$B966="Confirmado"</formula>
    </cfRule>
    <cfRule type="expression" dxfId="2301" priority="60757">
      <formula>$B966="Descargado"</formula>
    </cfRule>
    <cfRule type="expression" dxfId="2302" priority="60756">
      <formula>$B966="Liberado"</formula>
    </cfRule>
  </conditionalFormatting>
  <conditionalFormatting sqref="Q968:S968">
    <cfRule type="expression" dxfId="2301" priority="60573">
      <formula>$B968="Descargado"</formula>
    </cfRule>
    <cfRule type="expression" dxfId="2302" priority="60572">
      <formula>$B968="Liberado"</formula>
    </cfRule>
    <cfRule type="expression" dxfId="2298" priority="60544">
      <formula>$B968="Cancelado"</formula>
    </cfRule>
    <cfRule type="expression" dxfId="2295" priority="60579">
      <formula>$B968="Arribado"</formula>
    </cfRule>
    <cfRule type="expression" dxfId="2296" priority="60578">
      <formula>$B968="Solicitado"</formula>
    </cfRule>
    <cfRule type="expression" dxfId="2" priority="60577">
      <formula>$B968="Confirmado"</formula>
    </cfRule>
    <cfRule type="expression" dxfId="2299" priority="60575">
      <formula>$B968="Cargado"</formula>
    </cfRule>
    <cfRule type="expression" dxfId="2299" priority="60543">
      <formula>$B968="Cargado"</formula>
    </cfRule>
    <cfRule type="expression" dxfId="2298" priority="60576">
      <formula>$B968="Cancelado"</formula>
    </cfRule>
    <cfRule type="expression" dxfId="2300" priority="60542">
      <formula>$B968="Frontera"</formula>
    </cfRule>
    <cfRule type="expression" dxfId="2301" priority="60541">
      <formula>$B968="Descargado"</formula>
    </cfRule>
    <cfRule type="expression" dxfId="2296" priority="60546">
      <formula>$B968="Solicitado"</formula>
    </cfRule>
    <cfRule type="expression" dxfId="2" priority="60545">
      <formula>$B968="Confirmado"</formula>
    </cfRule>
    <cfRule type="expression" dxfId="2300" priority="60574">
      <formula>$B968="Frontera"</formula>
    </cfRule>
    <cfRule type="expression" dxfId="2302" priority="60540">
      <formula>$B968="Liberado"</formula>
    </cfRule>
    <cfRule type="expression" dxfId="2295" priority="60547">
      <formula>$B968="Arribado"</formula>
    </cfRule>
  </conditionalFormatting>
  <conditionalFormatting sqref="Q969:S969">
    <cfRule type="expression" dxfId="2302" priority="60644">
      <formula>$B969="Liberado"</formula>
    </cfRule>
    <cfRule type="expression" dxfId="2300" priority="60646">
      <formula>$B969="Frontera"</formula>
    </cfRule>
    <cfRule type="expression" dxfId="2299" priority="60647">
      <formula>$B969="Cargado"</formula>
    </cfRule>
    <cfRule type="expression" dxfId="2" priority="60649">
      <formula>$B969="Confirmado"</formula>
    </cfRule>
    <cfRule type="expression" dxfId="2296" priority="60650">
      <formula>$B969="Solicitado"</formula>
    </cfRule>
    <cfRule type="expression" dxfId="2301" priority="60645">
      <formula>$B969="Descargado"</formula>
    </cfRule>
    <cfRule type="expression" dxfId="2302" priority="60612">
      <formula>$B969="Liberado"</formula>
    </cfRule>
    <cfRule type="expression" dxfId="2300" priority="60614">
      <formula>$B969="Frontera"</formula>
    </cfRule>
    <cfRule type="expression" dxfId="2299" priority="60615">
      <formula>$B969="Cargado"</formula>
    </cfRule>
    <cfRule type="expression" dxfId="2298" priority="60616">
      <formula>$B969="Cancelado"</formula>
    </cfRule>
    <cfRule type="expression" dxfId="2295" priority="60619">
      <formula>$B969="Arribado"</formula>
    </cfRule>
    <cfRule type="expression" dxfId="2301" priority="60613">
      <formula>$B969="Descargado"</formula>
    </cfRule>
    <cfRule type="expression" dxfId="2" priority="60617">
      <formula>$B969="Confirmado"</formula>
    </cfRule>
    <cfRule type="expression" dxfId="2296" priority="60618">
      <formula>$B969="Solicitado"</formula>
    </cfRule>
    <cfRule type="expression" dxfId="2298" priority="60648">
      <formula>$B969="Cancelado"</formula>
    </cfRule>
    <cfRule type="expression" dxfId="2295" priority="60651">
      <formula>$B969="Arribado"</formula>
    </cfRule>
  </conditionalFormatting>
  <conditionalFormatting sqref="Q970:S970">
    <cfRule type="expression" dxfId="2302" priority="60684">
      <formula>$B970="Liberado"</formula>
    </cfRule>
    <cfRule type="expression" dxfId="2301" priority="60717">
      <formula>$B970="Descargado"</formula>
    </cfRule>
    <cfRule type="expression" dxfId="2295" priority="60723">
      <formula>$B970="Arribado"</formula>
    </cfRule>
    <cfRule type="expression" dxfId="2296" priority="60722">
      <formula>$B970="Solicitado"</formula>
    </cfRule>
    <cfRule type="expression" dxfId="2" priority="60721">
      <formula>$B970="Confirmado"</formula>
    </cfRule>
    <cfRule type="expression" dxfId="2298" priority="60720">
      <formula>$B970="Cancelado"</formula>
    </cfRule>
    <cfRule type="expression" dxfId="2299" priority="60719">
      <formula>$B970="Cargado"</formula>
    </cfRule>
    <cfRule type="expression" dxfId="2300" priority="60718">
      <formula>$B970="Frontera"</formula>
    </cfRule>
    <cfRule type="expression" dxfId="2300" priority="60686">
      <formula>$B970="Frontera"</formula>
    </cfRule>
    <cfRule type="expression" dxfId="2302" priority="60716">
      <formula>$B970="Liberado"</formula>
    </cfRule>
    <cfRule type="expression" dxfId="2295" priority="60691">
      <formula>$B970="Arribado"</formula>
    </cfRule>
    <cfRule type="expression" dxfId="2296" priority="60690">
      <formula>$B970="Solicitado"</formula>
    </cfRule>
    <cfRule type="expression" dxfId="2" priority="60689">
      <formula>$B970="Confirmado"</formula>
    </cfRule>
    <cfRule type="expression" dxfId="2298" priority="60688">
      <formula>$B970="Cancelado"</formula>
    </cfRule>
    <cfRule type="expression" dxfId="2299" priority="60687">
      <formula>$B970="Cargado"</formula>
    </cfRule>
    <cfRule type="expression" dxfId="2301" priority="60685">
      <formula>$B970="Descargado"</formula>
    </cfRule>
  </conditionalFormatting>
  <conditionalFormatting sqref="Q971:S971">
    <cfRule type="expression" dxfId="2295" priority="60507">
      <formula>$B971="Arribado"</formula>
    </cfRule>
    <cfRule type="expression" dxfId="2299" priority="60503">
      <formula>$B971="Cargado"</formula>
    </cfRule>
    <cfRule type="expression" dxfId="2301" priority="60501">
      <formula>$B971="Descargado"</formula>
    </cfRule>
    <cfRule type="expression" dxfId="2300" priority="60502">
      <formula>$B971="Frontera"</formula>
    </cfRule>
    <cfRule type="expression" dxfId="2296" priority="60506">
      <formula>$B971="Solicitado"</formula>
    </cfRule>
    <cfRule type="expression" dxfId="2298" priority="60504">
      <formula>$B971="Cancelado"</formula>
    </cfRule>
    <cfRule type="expression" dxfId="2298" priority="60472">
      <formula>$B971="Cancelado"</formula>
    </cfRule>
    <cfRule type="expression" dxfId="2" priority="60505">
      <formula>$B971="Confirmado"</formula>
    </cfRule>
    <cfRule type="expression" dxfId="2295" priority="60475">
      <formula>$B971="Arribado"</formula>
    </cfRule>
    <cfRule type="expression" dxfId="2296" priority="60474">
      <formula>$B971="Solicitado"</formula>
    </cfRule>
    <cfRule type="expression" dxfId="2" priority="60473">
      <formula>$B971="Confirmado"</formula>
    </cfRule>
    <cfRule type="expression" dxfId="2299" priority="60471">
      <formula>$B971="Cargado"</formula>
    </cfRule>
    <cfRule type="expression" dxfId="2302" priority="60468">
      <formula>$B971="Liberado"</formula>
    </cfRule>
    <cfRule type="expression" dxfId="2300" priority="60470">
      <formula>$B971="Frontera"</formula>
    </cfRule>
    <cfRule type="expression" dxfId="2301" priority="60469">
      <formula>$B971="Descargado"</formula>
    </cfRule>
    <cfRule type="expression" dxfId="2302" priority="60500">
      <formula>$B971="Liberado"</formula>
    </cfRule>
  </conditionalFormatting>
  <conditionalFormatting sqref="Q972:S973 Q976:S976">
    <cfRule type="expression" dxfId="2302" priority="60396">
      <formula>$B972="Liberado"</formula>
    </cfRule>
    <cfRule type="expression" dxfId="2295" priority="60435">
      <formula>$B972="Arribado"</formula>
    </cfRule>
    <cfRule type="expression" dxfId="2296" priority="60402">
      <formula>$B972="Solicitado"</formula>
    </cfRule>
    <cfRule type="expression" dxfId="2296" priority="60434">
      <formula>$B972="Solicitado"</formula>
    </cfRule>
    <cfRule type="expression" dxfId="2" priority="60433">
      <formula>$B972="Confirmado"</formula>
    </cfRule>
    <cfRule type="expression" dxfId="2298" priority="60432">
      <formula>$B972="Cancelado"</formula>
    </cfRule>
    <cfRule type="expression" dxfId="2295" priority="60403">
      <formula>$B972="Arribado"</formula>
    </cfRule>
    <cfRule type="expression" dxfId="2302" priority="60428">
      <formula>$B972="Liberado"</formula>
    </cfRule>
    <cfRule type="expression" dxfId="2299" priority="60431">
      <formula>$B972="Cargado"</formula>
    </cfRule>
    <cfRule type="expression" dxfId="2300" priority="60430">
      <formula>$B972="Frontera"</formula>
    </cfRule>
    <cfRule type="expression" dxfId="2" priority="60401">
      <formula>$B972="Confirmado"</formula>
    </cfRule>
    <cfRule type="expression" dxfId="2298" priority="60400">
      <formula>$B972="Cancelado"</formula>
    </cfRule>
    <cfRule type="expression" dxfId="2299" priority="60399">
      <formula>$B972="Cargado"</formula>
    </cfRule>
    <cfRule type="expression" dxfId="2300" priority="60398">
      <formula>$B972="Frontera"</formula>
    </cfRule>
    <cfRule type="expression" dxfId="2301" priority="60429">
      <formula>$B972="Descargado"</formula>
    </cfRule>
    <cfRule type="expression" dxfId="2301" priority="60397">
      <formula>$B972="Descargado"</formula>
    </cfRule>
  </conditionalFormatting>
  <conditionalFormatting sqref="Q974:S974">
    <cfRule type="expression" dxfId="2295" priority="59899">
      <formula>$B974="Arribado"</formula>
    </cfRule>
    <cfRule type="expression" dxfId="2296" priority="59898">
      <formula>$B974="Solicitado"</formula>
    </cfRule>
    <cfRule type="expression" dxfId="2" priority="59897">
      <formula>$B974="Confirmado"</formula>
    </cfRule>
    <cfRule type="expression" dxfId="2298" priority="59896">
      <formula>$B974="Cancelado"</formula>
    </cfRule>
    <cfRule type="expression" dxfId="2299" priority="59895">
      <formula>$B974="Cargado"</formula>
    </cfRule>
    <cfRule type="expression" dxfId="2300" priority="59894">
      <formula>$B974="Frontera"</formula>
    </cfRule>
    <cfRule type="expression" dxfId="2302" priority="59892">
      <formula>$B974="Liberado"</formula>
    </cfRule>
    <cfRule type="expression" dxfId="2" priority="59865">
      <formula>$B974="Confirmado"</formula>
    </cfRule>
    <cfRule type="expression" dxfId="2301" priority="59861">
      <formula>$B974="Descargado"</formula>
    </cfRule>
    <cfRule type="expression" dxfId="2301" priority="59893">
      <formula>$B974="Descargado"</formula>
    </cfRule>
    <cfRule type="expression" dxfId="2300" priority="59862">
      <formula>$B974="Frontera"</formula>
    </cfRule>
    <cfRule type="expression" dxfId="2299" priority="59863">
      <formula>$B974="Cargado"</formula>
    </cfRule>
    <cfRule type="expression" dxfId="2298" priority="59864">
      <formula>$B974="Cancelado"</formula>
    </cfRule>
    <cfRule type="expression" dxfId="2296" priority="59866">
      <formula>$B974="Solicitado"</formula>
    </cfRule>
    <cfRule type="expression" dxfId="2295" priority="59867">
      <formula>$B974="Arribado"</formula>
    </cfRule>
    <cfRule type="expression" dxfId="2302" priority="59860">
      <formula>$B974="Liberado"</formula>
    </cfRule>
  </conditionalFormatting>
  <conditionalFormatting sqref="Q975:S975">
    <cfRule type="expression" dxfId="2301" priority="59821">
      <formula>$B975="Descargado"</formula>
    </cfRule>
    <cfRule type="expression" dxfId="2" priority="59793">
      <formula>$B975="Confirmado"</formula>
    </cfRule>
    <cfRule type="expression" dxfId="2298" priority="59792">
      <formula>$B975="Cancelado"</formula>
    </cfRule>
    <cfRule type="expression" dxfId="2299" priority="59791">
      <formula>$B975="Cargado"</formula>
    </cfRule>
    <cfRule type="expression" dxfId="2302" priority="59820">
      <formula>$B975="Liberado"</formula>
    </cfRule>
    <cfRule type="expression" dxfId="2302" priority="59788">
      <formula>$B975="Liberado"</formula>
    </cfRule>
    <cfRule type="expression" dxfId="2300" priority="59790">
      <formula>$B975="Frontera"</formula>
    </cfRule>
    <cfRule type="expression" dxfId="2301" priority="59789">
      <formula>$B975="Descargado"</formula>
    </cfRule>
    <cfRule type="expression" dxfId="2295" priority="59795">
      <formula>$B975="Arribado"</formula>
    </cfRule>
    <cfRule type="expression" dxfId="2296" priority="59794">
      <formula>$B975="Solicitado"</formula>
    </cfRule>
    <cfRule type="expression" dxfId="2295" priority="59827">
      <formula>$B975="Arribado"</formula>
    </cfRule>
    <cfRule type="expression" dxfId="2296" priority="59826">
      <formula>$B975="Solicitado"</formula>
    </cfRule>
    <cfRule type="expression" dxfId="2" priority="59825">
      <formula>$B975="Confirmado"</formula>
    </cfRule>
    <cfRule type="expression" dxfId="2298" priority="59824">
      <formula>$B975="Cancelado"</formula>
    </cfRule>
    <cfRule type="expression" dxfId="2299" priority="59823">
      <formula>$B975="Cargado"</formula>
    </cfRule>
    <cfRule type="expression" dxfId="2300" priority="59822">
      <formula>$B975="Frontera"</formula>
    </cfRule>
  </conditionalFormatting>
  <conditionalFormatting sqref="Q977:S977">
    <cfRule type="expression" dxfId="2301" priority="60325">
      <formula>$B977="Descargado"</formula>
    </cfRule>
    <cfRule type="expression" dxfId="2296" priority="60330">
      <formula>$B977="Solicitado"</formula>
    </cfRule>
    <cfRule type="expression" dxfId="2302" priority="60356">
      <formula>$B977="Liberado"</formula>
    </cfRule>
    <cfRule type="expression" dxfId="2299" priority="60359">
      <formula>$B977="Cargado"</formula>
    </cfRule>
    <cfRule type="expression" dxfId="2" priority="60329">
      <formula>$B977="Confirmado"</formula>
    </cfRule>
    <cfRule type="expression" dxfId="2295" priority="60363">
      <formula>$B977="Arribado"</formula>
    </cfRule>
    <cfRule type="expression" dxfId="2302" priority="60324">
      <formula>$B977="Liberado"</formula>
    </cfRule>
    <cfRule type="expression" dxfId="2300" priority="60326">
      <formula>$B977="Frontera"</formula>
    </cfRule>
    <cfRule type="expression" dxfId="2299" priority="60327">
      <formula>$B977="Cargado"</formula>
    </cfRule>
    <cfRule type="expression" dxfId="2295" priority="60331">
      <formula>$B977="Arribado"</formula>
    </cfRule>
    <cfRule type="expression" dxfId="2298" priority="60328">
      <formula>$B977="Cancelado"</formula>
    </cfRule>
    <cfRule type="expression" dxfId="2296" priority="60362">
      <formula>$B977="Solicitado"</formula>
    </cfRule>
    <cfRule type="expression" dxfId="2298" priority="60360">
      <formula>$B977="Cancelado"</formula>
    </cfRule>
    <cfRule type="expression" dxfId="2301" priority="60357">
      <formula>$B977="Descargado"</formula>
    </cfRule>
    <cfRule type="expression" dxfId="2" priority="60361">
      <formula>$B977="Confirmado"</formula>
    </cfRule>
    <cfRule type="expression" dxfId="2300" priority="60358">
      <formula>$B977="Frontera"</formula>
    </cfRule>
  </conditionalFormatting>
  <conditionalFormatting sqref="Q978:S978">
    <cfRule type="expression" dxfId="2299" priority="60007">
      <formula>$B978="Cargado"</formula>
    </cfRule>
    <cfRule type="expression" dxfId="2302" priority="60004">
      <formula>$B978="Liberado"</formula>
    </cfRule>
    <cfRule type="expression" dxfId="2298" priority="60008">
      <formula>$B978="Cancelado"</formula>
    </cfRule>
    <cfRule type="expression" dxfId="2295" priority="60011">
      <formula>$B978="Arribado"</formula>
    </cfRule>
    <cfRule type="expression" dxfId="2301" priority="60005">
      <formula>$B978="Descargado"</formula>
    </cfRule>
    <cfRule type="expression" dxfId="2300" priority="60006">
      <formula>$B978="Frontera"</formula>
    </cfRule>
    <cfRule type="expression" dxfId="2302" priority="60036">
      <formula>$B978="Liberado"</formula>
    </cfRule>
    <cfRule type="expression" dxfId="2301" priority="60037">
      <formula>$B978="Descargado"</formula>
    </cfRule>
    <cfRule type="expression" dxfId="2" priority="60009">
      <formula>$B978="Confirmado"</formula>
    </cfRule>
    <cfRule type="expression" dxfId="2296" priority="60010">
      <formula>$B978="Solicitado"</formula>
    </cfRule>
    <cfRule type="expression" dxfId="2295" priority="60043">
      <formula>$B978="Arribado"</formula>
    </cfRule>
    <cfRule type="expression" dxfId="2296" priority="60042">
      <formula>$B978="Solicitado"</formula>
    </cfRule>
    <cfRule type="expression" dxfId="2" priority="60041">
      <formula>$B978="Confirmado"</formula>
    </cfRule>
    <cfRule type="expression" dxfId="2298" priority="60040">
      <formula>$B978="Cancelado"</formula>
    </cfRule>
    <cfRule type="expression" dxfId="2299" priority="60039">
      <formula>$B978="Cargado"</formula>
    </cfRule>
    <cfRule type="expression" dxfId="2300" priority="60038">
      <formula>$B978="Frontera"</formula>
    </cfRule>
  </conditionalFormatting>
  <conditionalFormatting sqref="Q979:S979">
    <cfRule type="expression" dxfId="2296" priority="59938">
      <formula>$B979="Solicitado"</formula>
    </cfRule>
    <cfRule type="expression" dxfId="2" priority="59937">
      <formula>$B979="Confirmado"</formula>
    </cfRule>
    <cfRule type="expression" dxfId="2302" priority="59964">
      <formula>$B979="Liberado"</formula>
    </cfRule>
    <cfRule type="expression" dxfId="2301" priority="59965">
      <formula>$B979="Descargado"</formula>
    </cfRule>
    <cfRule type="expression" dxfId="2299" priority="59967">
      <formula>$B979="Cargado"</formula>
    </cfRule>
    <cfRule type="expression" dxfId="2298" priority="59968">
      <formula>$B979="Cancelado"</formula>
    </cfRule>
    <cfRule type="expression" dxfId="2298" priority="59936">
      <formula>$B979="Cancelado"</formula>
    </cfRule>
    <cfRule type="expression" dxfId="2299" priority="59935">
      <formula>$B979="Cargado"</formula>
    </cfRule>
    <cfRule type="expression" dxfId="2300" priority="59966">
      <formula>$B979="Frontera"</formula>
    </cfRule>
    <cfRule type="expression" dxfId="2295" priority="59939">
      <formula>$B979="Arribado"</formula>
    </cfRule>
    <cfRule type="expression" dxfId="2300" priority="59934">
      <formula>$B979="Frontera"</formula>
    </cfRule>
    <cfRule type="expression" dxfId="2301" priority="59933">
      <formula>$B979="Descargado"</formula>
    </cfRule>
    <cfRule type="expression" dxfId="2302" priority="59932">
      <formula>$B979="Liberado"</formula>
    </cfRule>
    <cfRule type="expression" dxfId="2" priority="59969">
      <formula>$B979="Confirmado"</formula>
    </cfRule>
    <cfRule type="expression" dxfId="2295" priority="59971">
      <formula>$B979="Arribado"</formula>
    </cfRule>
    <cfRule type="expression" dxfId="2296" priority="59970">
      <formula>$B979="Solicitado"</formula>
    </cfRule>
  </conditionalFormatting>
  <conditionalFormatting sqref="Q980:S980">
    <cfRule type="expression" dxfId="2295" priority="60083">
      <formula>$B980="Arribado"</formula>
    </cfRule>
    <cfRule type="expression" dxfId="2302" priority="60108">
      <formula>$B980="Liberado"</formula>
    </cfRule>
    <cfRule type="expression" dxfId="2" priority="60113">
      <formula>$B980="Confirmado"</formula>
    </cfRule>
    <cfRule type="expression" dxfId="2295" priority="60115">
      <formula>$B980="Arribado"</formula>
    </cfRule>
    <cfRule type="expression" dxfId="2296" priority="60114">
      <formula>$B980="Solicitado"</formula>
    </cfRule>
    <cfRule type="expression" dxfId="2298" priority="60112">
      <formula>$B980="Cancelado"</formula>
    </cfRule>
    <cfRule type="expression" dxfId="2299" priority="60111">
      <formula>$B980="Cargado"</formula>
    </cfRule>
    <cfRule type="expression" dxfId="2300" priority="60110">
      <formula>$B980="Frontera"</formula>
    </cfRule>
    <cfRule type="expression" dxfId="2301" priority="60109">
      <formula>$B980="Descargado"</formula>
    </cfRule>
    <cfRule type="expression" dxfId="2302" priority="60076">
      <formula>$B980="Liberado"</formula>
    </cfRule>
    <cfRule type="expression" dxfId="2301" priority="60077">
      <formula>$B980="Descargado"</formula>
    </cfRule>
    <cfRule type="expression" dxfId="2300" priority="60078">
      <formula>$B980="Frontera"</formula>
    </cfRule>
    <cfRule type="expression" dxfId="2299" priority="60079">
      <formula>$B980="Cargado"</formula>
    </cfRule>
    <cfRule type="expression" dxfId="2298" priority="60080">
      <formula>$B980="Cancelado"</formula>
    </cfRule>
    <cfRule type="expression" dxfId="2" priority="60081">
      <formula>$B980="Confirmado"</formula>
    </cfRule>
    <cfRule type="expression" dxfId="2296" priority="60082">
      <formula>$B980="Solicitado"</formula>
    </cfRule>
  </conditionalFormatting>
  <conditionalFormatting sqref="Q981:S981">
    <cfRule type="expression" dxfId="2298" priority="59704">
      <formula>$B981="Cancelado"</formula>
    </cfRule>
    <cfRule type="expression" dxfId="2299" priority="59703">
      <formula>$B981="Cargado"</formula>
    </cfRule>
    <cfRule type="expression" dxfId="2302" priority="59732">
      <formula>$B981="Liberado"</formula>
    </cfRule>
    <cfRule type="expression" dxfId="2" priority="59705">
      <formula>$B981="Confirmado"</formula>
    </cfRule>
    <cfRule type="expression" dxfId="2300" priority="59702">
      <formula>$B981="Frontera"</formula>
    </cfRule>
    <cfRule type="expression" dxfId="2301" priority="59701">
      <formula>$B981="Descargado"</formula>
    </cfRule>
    <cfRule type="expression" dxfId="2302" priority="59700">
      <formula>$B981="Liberado"</formula>
    </cfRule>
    <cfRule type="expression" dxfId="2295" priority="59707">
      <formula>$B981="Arribado"</formula>
    </cfRule>
    <cfRule type="expression" dxfId="2295" priority="59739">
      <formula>$B981="Arribado"</formula>
    </cfRule>
    <cfRule type="expression" dxfId="2296" priority="59738">
      <formula>$B981="Solicitado"</formula>
    </cfRule>
    <cfRule type="expression" dxfId="2" priority="59737">
      <formula>$B981="Confirmado"</formula>
    </cfRule>
    <cfRule type="expression" dxfId="2298" priority="59736">
      <formula>$B981="Cancelado"</formula>
    </cfRule>
    <cfRule type="expression" dxfId="2299" priority="59735">
      <formula>$B981="Cargado"</formula>
    </cfRule>
    <cfRule type="expression" dxfId="2296" priority="59706">
      <formula>$B981="Solicitado"</formula>
    </cfRule>
    <cfRule type="expression" dxfId="2300" priority="59734">
      <formula>$B981="Frontera"</formula>
    </cfRule>
    <cfRule type="expression" dxfId="2301" priority="59733">
      <formula>$B981="Descargado"</formula>
    </cfRule>
  </conditionalFormatting>
  <conditionalFormatting sqref="Q982:S982">
    <cfRule type="expression" dxfId="2301" priority="59261">
      <formula>$B982="Descargado"</formula>
    </cfRule>
    <cfRule type="expression" dxfId="2298" priority="59288">
      <formula>$B982="Cancelado"</formula>
    </cfRule>
    <cfRule type="expression" dxfId="2301" priority="59285">
      <formula>$B982="Descargado"</formula>
    </cfRule>
    <cfRule type="expression" dxfId="2300" priority="59286">
      <formula>$B982="Frontera"</formula>
    </cfRule>
    <cfRule type="expression" dxfId="2295" priority="59291">
      <formula>$B982="Arribado"</formula>
    </cfRule>
    <cfRule type="expression" dxfId="2299" priority="59287">
      <formula>$B982="Cargado"</formula>
    </cfRule>
    <cfRule type="expression" dxfId="2" priority="59265">
      <formula>$B982="Confirmado"</formula>
    </cfRule>
    <cfRule type="expression" dxfId="2302" priority="59260">
      <formula>$B982="Liberado"</formula>
    </cfRule>
    <cfRule type="expression" dxfId="2302" priority="59284">
      <formula>$B982="Liberado"</formula>
    </cfRule>
    <cfRule type="expression" dxfId="2295" priority="59267">
      <formula>$B982="Arribado"</formula>
    </cfRule>
    <cfRule type="expression" dxfId="2296" priority="59266">
      <formula>$B982="Solicitado"</formula>
    </cfRule>
    <cfRule type="expression" dxfId="2" priority="59289">
      <formula>$B982="Confirmado"</formula>
    </cfRule>
    <cfRule type="expression" dxfId="2298" priority="59264">
      <formula>$B982="Cancelado"</formula>
    </cfRule>
    <cfRule type="expression" dxfId="2296" priority="59290">
      <formula>$B982="Solicitado"</formula>
    </cfRule>
    <cfRule type="expression" dxfId="2299" priority="59263">
      <formula>$B982="Cargado"</formula>
    </cfRule>
    <cfRule type="expression" dxfId="2300" priority="59262">
      <formula>$B982="Frontera"</formula>
    </cfRule>
  </conditionalFormatting>
  <conditionalFormatting sqref="Q983:S987">
    <cfRule type="expression" dxfId="2299" priority="59615">
      <formula>$B983="Cargado"</formula>
    </cfRule>
    <cfRule type="expression" dxfId="2" priority="59617">
      <formula>$B983="Confirmado"</formula>
    </cfRule>
    <cfRule type="expression" dxfId="2300" priority="59614">
      <formula>$B983="Frontera"</formula>
    </cfRule>
    <cfRule type="expression" dxfId="2302" priority="59644">
      <formula>$B983="Liberado"</formula>
    </cfRule>
    <cfRule type="expression" dxfId="2301" priority="59645">
      <formula>$B983="Descargado"</formula>
    </cfRule>
    <cfRule type="expression" dxfId="2300" priority="59646">
      <formula>$B983="Frontera"</formula>
    </cfRule>
    <cfRule type="expression" dxfId="2301" priority="59613">
      <formula>$B983="Descargado"</formula>
    </cfRule>
    <cfRule type="expression" dxfId="2298" priority="59648">
      <formula>$B983="Cancelado"</formula>
    </cfRule>
    <cfRule type="expression" dxfId="2" priority="59649">
      <formula>$B983="Confirmado"</formula>
    </cfRule>
    <cfRule type="expression" dxfId="2296" priority="59618">
      <formula>$B983="Solicitado"</formula>
    </cfRule>
    <cfRule type="expression" dxfId="2295" priority="59619">
      <formula>$B983="Arribado"</formula>
    </cfRule>
    <cfRule type="expression" dxfId="2298" priority="59616">
      <formula>$B983="Cancelado"</formula>
    </cfRule>
    <cfRule type="expression" dxfId="2296" priority="59650">
      <formula>$B983="Solicitado"</formula>
    </cfRule>
    <cfRule type="expression" dxfId="2295" priority="59651">
      <formula>$B983="Arribado"</formula>
    </cfRule>
    <cfRule type="expression" dxfId="2302" priority="59612">
      <formula>$B983="Liberado"</formula>
    </cfRule>
    <cfRule type="expression" dxfId="2299" priority="59647">
      <formula>$B983="Cargado"</formula>
    </cfRule>
  </conditionalFormatting>
  <conditionalFormatting sqref="Q988:S988">
    <cfRule type="expression" dxfId="2300" priority="58950">
      <formula>$B988="Frontera"</formula>
    </cfRule>
    <cfRule type="expression" dxfId="2296" priority="58930">
      <formula>$B988="Solicitado"</formula>
    </cfRule>
    <cfRule type="expression" dxfId="2299" priority="58951">
      <formula>$B988="Cargado"</formula>
    </cfRule>
    <cfRule type="expression" dxfId="2298" priority="58952">
      <formula>$B988="Cancelado"</formula>
    </cfRule>
    <cfRule type="expression" dxfId="2" priority="58953">
      <formula>$B988="Confirmado"</formula>
    </cfRule>
    <cfRule type="expression" dxfId="2302" priority="58924">
      <formula>$B988="Liberado"</formula>
    </cfRule>
    <cfRule type="expression" dxfId="2301" priority="58925">
      <formula>$B988="Descargado"</formula>
    </cfRule>
    <cfRule type="expression" dxfId="2300" priority="58926">
      <formula>$B988="Frontera"</formula>
    </cfRule>
    <cfRule type="expression" dxfId="2299" priority="58927">
      <formula>$B988="Cargado"</formula>
    </cfRule>
    <cfRule type="expression" dxfId="2298" priority="58928">
      <formula>$B988="Cancelado"</formula>
    </cfRule>
    <cfRule type="expression" dxfId="2295" priority="58955">
      <formula>$B988="Arribado"</formula>
    </cfRule>
    <cfRule type="expression" dxfId="2" priority="58929">
      <formula>$B988="Confirmado"</formula>
    </cfRule>
    <cfRule type="expression" dxfId="2295" priority="58931">
      <formula>$B988="Arribado"</formula>
    </cfRule>
    <cfRule type="expression" dxfId="2302" priority="58948">
      <formula>$B988="Liberado"</formula>
    </cfRule>
    <cfRule type="expression" dxfId="2296" priority="58954">
      <formula>$B988="Solicitado"</formula>
    </cfRule>
    <cfRule type="expression" dxfId="2301" priority="58949">
      <formula>$B988="Descargado"</formula>
    </cfRule>
  </conditionalFormatting>
  <conditionalFormatting sqref="Q989:S989">
    <cfRule type="expression" dxfId="2296" priority="59530">
      <formula>$B989="Solicitado"</formula>
    </cfRule>
    <cfRule type="expression" dxfId="2" priority="59529">
      <formula>$B989="Confirmado"</formula>
    </cfRule>
    <cfRule type="expression" dxfId="2298" priority="59528">
      <formula>$B989="Cancelado"</formula>
    </cfRule>
    <cfRule type="expression" dxfId="2299" priority="59527">
      <formula>$B989="Cargado"</formula>
    </cfRule>
    <cfRule type="expression" dxfId="2300" priority="59526">
      <formula>$B989="Frontera"</formula>
    </cfRule>
    <cfRule type="expression" dxfId="2301" priority="59525">
      <formula>$B989="Descargado"</formula>
    </cfRule>
    <cfRule type="expression" dxfId="2302" priority="59524">
      <formula>$B989="Liberado"</formula>
    </cfRule>
    <cfRule type="expression" dxfId="2295" priority="59531">
      <formula>$B989="Arribado"</formula>
    </cfRule>
    <cfRule type="expression" dxfId="2295" priority="59563">
      <formula>$B989="Arribado"</formula>
    </cfRule>
    <cfRule type="expression" dxfId="2296" priority="59562">
      <formula>$B989="Solicitado"</formula>
    </cfRule>
    <cfRule type="expression" dxfId="2" priority="59561">
      <formula>$B989="Confirmado"</formula>
    </cfRule>
    <cfRule type="expression" dxfId="2298" priority="59560">
      <formula>$B989="Cancelado"</formula>
    </cfRule>
    <cfRule type="expression" dxfId="2299" priority="59559">
      <formula>$B989="Cargado"</formula>
    </cfRule>
    <cfRule type="expression" dxfId="2300" priority="59558">
      <formula>$B989="Frontera"</formula>
    </cfRule>
    <cfRule type="expression" dxfId="2301" priority="59557">
      <formula>$B989="Descargado"</formula>
    </cfRule>
    <cfRule type="expression" dxfId="2302" priority="59556">
      <formula>$B989="Liberado"</formula>
    </cfRule>
  </conditionalFormatting>
  <conditionalFormatting sqref="Q990:S990">
    <cfRule type="expression" dxfId="2302" priority="59172">
      <formula>$B990="Liberado"</formula>
    </cfRule>
    <cfRule type="expression" dxfId="2299" priority="59175">
      <formula>$B990="Cargado"</formula>
    </cfRule>
    <cfRule type="expression" dxfId="2300" priority="59198">
      <formula>$B990="Frontera"</formula>
    </cfRule>
    <cfRule type="expression" dxfId="2299" priority="59199">
      <formula>$B990="Cargado"</formula>
    </cfRule>
    <cfRule type="expression" dxfId="2298" priority="59200">
      <formula>$B990="Cancelado"</formula>
    </cfRule>
    <cfRule type="expression" dxfId="2300" priority="59174">
      <formula>$B990="Frontera"</formula>
    </cfRule>
    <cfRule type="expression" dxfId="2301" priority="59173">
      <formula>$B990="Descargado"</formula>
    </cfRule>
    <cfRule type="expression" dxfId="2295" priority="59203">
      <formula>$B990="Arribado"</formula>
    </cfRule>
    <cfRule type="expression" dxfId="2296" priority="59202">
      <formula>$B990="Solicitado"</formula>
    </cfRule>
    <cfRule type="expression" dxfId="2" priority="59201">
      <formula>$B990="Confirmado"</formula>
    </cfRule>
    <cfRule type="expression" dxfId="2295" priority="59179">
      <formula>$B990="Arribado"</formula>
    </cfRule>
    <cfRule type="expression" dxfId="2302" priority="59196">
      <formula>$B990="Liberado"</formula>
    </cfRule>
    <cfRule type="expression" dxfId="2301" priority="59197">
      <formula>$B990="Descargado"</formula>
    </cfRule>
    <cfRule type="expression" dxfId="2296" priority="59178">
      <formula>$B990="Solicitado"</formula>
    </cfRule>
    <cfRule type="expression" dxfId="2298" priority="59176">
      <formula>$B990="Cancelado"</formula>
    </cfRule>
    <cfRule type="expression" dxfId="2" priority="59177">
      <formula>$B990="Confirmado"</formula>
    </cfRule>
  </conditionalFormatting>
  <conditionalFormatting sqref="Q991:S991">
    <cfRule type="expression" dxfId="2" priority="59009">
      <formula>$B991="Confirmado"</formula>
    </cfRule>
    <cfRule type="expression" dxfId="2296" priority="59010">
      <formula>$B991="Solicitado"</formula>
    </cfRule>
    <cfRule type="expression" dxfId="2302" priority="59028">
      <formula>$B991="Liberado"</formula>
    </cfRule>
    <cfRule type="expression" dxfId="2301" priority="59029">
      <formula>$B991="Descargado"</formula>
    </cfRule>
    <cfRule type="expression" dxfId="2300" priority="59030">
      <formula>$B991="Frontera"</formula>
    </cfRule>
    <cfRule type="expression" dxfId="2299" priority="59031">
      <formula>$B991="Cargado"</formula>
    </cfRule>
    <cfRule type="expression" dxfId="2298" priority="59032">
      <formula>$B991="Cancelado"</formula>
    </cfRule>
    <cfRule type="expression" dxfId="2" priority="59033">
      <formula>$B991="Confirmado"</formula>
    </cfRule>
    <cfRule type="expression" dxfId="2299" priority="59007">
      <formula>$B991="Cargado"</formula>
    </cfRule>
    <cfRule type="expression" dxfId="2295" priority="59035">
      <formula>$B991="Arribado"</formula>
    </cfRule>
    <cfRule type="expression" dxfId="2302" priority="59004">
      <formula>$B991="Liberado"</formula>
    </cfRule>
    <cfRule type="expression" dxfId="2301" priority="59005">
      <formula>$B991="Descargado"</formula>
    </cfRule>
    <cfRule type="expression" dxfId="2300" priority="59006">
      <formula>$B991="Frontera"</formula>
    </cfRule>
    <cfRule type="expression" dxfId="2295" priority="59011">
      <formula>$B991="Arribado"</formula>
    </cfRule>
    <cfRule type="expression" dxfId="2298" priority="59008">
      <formula>$B991="Cancelado"</formula>
    </cfRule>
    <cfRule type="expression" dxfId="2296" priority="59034">
      <formula>$B991="Solicitado"</formula>
    </cfRule>
  </conditionalFormatting>
  <conditionalFormatting sqref="Q992:S992">
    <cfRule type="expression" dxfId="2301" priority="59101">
      <formula>$B992="Descargado"</formula>
    </cfRule>
    <cfRule type="expression" dxfId="2302" priority="59100">
      <formula>$B992="Liberado"</formula>
    </cfRule>
    <cfRule type="expression" dxfId="2298" priority="59128">
      <formula>$B992="Cancelado"</formula>
    </cfRule>
    <cfRule type="expression" dxfId="2301" priority="59125">
      <formula>$B992="Descargado"</formula>
    </cfRule>
    <cfRule type="expression" dxfId="2" priority="59129">
      <formula>$B992="Confirmado"</formula>
    </cfRule>
    <cfRule type="expression" dxfId="2296" priority="59130">
      <formula>$B992="Solicitado"</formula>
    </cfRule>
    <cfRule type="expression" dxfId="2295" priority="59131">
      <formula>$B992="Arribado"</formula>
    </cfRule>
    <cfRule type="expression" dxfId="2" priority="59105">
      <formula>$B992="Confirmado"</formula>
    </cfRule>
    <cfRule type="expression" dxfId="2295" priority="59107">
      <formula>$B992="Arribado"</formula>
    </cfRule>
    <cfRule type="expression" dxfId="2299" priority="59103">
      <formula>$B992="Cargado"</formula>
    </cfRule>
    <cfRule type="expression" dxfId="2300" priority="59126">
      <formula>$B992="Frontera"</formula>
    </cfRule>
    <cfRule type="expression" dxfId="2299" priority="59127">
      <formula>$B992="Cargado"</formula>
    </cfRule>
    <cfRule type="expression" dxfId="2302" priority="59124">
      <formula>$B992="Liberado"</formula>
    </cfRule>
    <cfRule type="expression" dxfId="2298" priority="59104">
      <formula>$B992="Cancelado"</formula>
    </cfRule>
    <cfRule type="expression" dxfId="2300" priority="59102">
      <formula>$B992="Frontera"</formula>
    </cfRule>
    <cfRule type="expression" dxfId="2296" priority="59106">
      <formula>$B992="Solicitado"</formula>
    </cfRule>
  </conditionalFormatting>
  <conditionalFormatting sqref="Q993:S993">
    <cfRule type="expression" dxfId="2" priority="59473">
      <formula>$B993="Confirmado"</formula>
    </cfRule>
    <cfRule type="expression" dxfId="2295" priority="59475">
      <formula>$B993="Arribado"</formula>
    </cfRule>
    <cfRule type="expression" dxfId="2296" priority="59474">
      <formula>$B993="Solicitado"</formula>
    </cfRule>
    <cfRule type="expression" dxfId="2298" priority="59472">
      <formula>$B993="Cancelado"</formula>
    </cfRule>
    <cfRule type="expression" dxfId="2299" priority="59471">
      <formula>$B993="Cargado"</formula>
    </cfRule>
    <cfRule type="expression" dxfId="2300" priority="59470">
      <formula>$B993="Frontera"</formula>
    </cfRule>
    <cfRule type="expression" dxfId="2301" priority="59469">
      <formula>$B993="Descargado"</formula>
    </cfRule>
    <cfRule type="expression" dxfId="2301" priority="59437">
      <formula>$B993="Descargado"</formula>
    </cfRule>
    <cfRule type="expression" dxfId="2300" priority="59438">
      <formula>$B993="Frontera"</formula>
    </cfRule>
    <cfRule type="expression" dxfId="2298" priority="59440">
      <formula>$B993="Cancelado"</formula>
    </cfRule>
    <cfRule type="expression" dxfId="2" priority="59441">
      <formula>$B993="Confirmado"</formula>
    </cfRule>
    <cfRule type="expression" dxfId="2296" priority="59442">
      <formula>$B993="Solicitado"</formula>
    </cfRule>
    <cfRule type="expression" dxfId="2295" priority="59443">
      <formula>$B993="Arribado"</formula>
    </cfRule>
    <cfRule type="expression" dxfId="2302" priority="59436">
      <formula>$B993="Liberado"</formula>
    </cfRule>
    <cfRule type="expression" dxfId="2299" priority="59439">
      <formula>$B993="Cargado"</formula>
    </cfRule>
    <cfRule type="expression" dxfId="2302" priority="59468">
      <formula>$B993="Liberado"</formula>
    </cfRule>
  </conditionalFormatting>
  <conditionalFormatting sqref="Q994:S994">
    <cfRule type="expression" dxfId="2" priority="59353">
      <formula>$B994="Confirmado"</formula>
    </cfRule>
    <cfRule type="expression" dxfId="2299" priority="59351">
      <formula>$B994="Cargado"</formula>
    </cfRule>
    <cfRule type="expression" dxfId="2300" priority="59350">
      <formula>$B994="Frontera"</formula>
    </cfRule>
    <cfRule type="expression" dxfId="2301" priority="59349">
      <formula>$B994="Descargado"</formula>
    </cfRule>
    <cfRule type="expression" dxfId="2302" priority="59348">
      <formula>$B994="Liberado"</formula>
    </cfRule>
    <cfRule type="expression" dxfId="2302" priority="59380">
      <formula>$B994="Liberado"</formula>
    </cfRule>
    <cfRule type="expression" dxfId="2301" priority="59381">
      <formula>$B994="Descargado"</formula>
    </cfRule>
    <cfRule type="expression" dxfId="2300" priority="59382">
      <formula>$B994="Frontera"</formula>
    </cfRule>
    <cfRule type="expression" dxfId="2299" priority="59383">
      <formula>$B994="Cargado"</formula>
    </cfRule>
    <cfRule type="expression" dxfId="2298" priority="59384">
      <formula>$B994="Cancelado"</formula>
    </cfRule>
    <cfRule type="expression" dxfId="2298" priority="59352">
      <formula>$B994="Cancelado"</formula>
    </cfRule>
    <cfRule type="expression" dxfId="2" priority="59385">
      <formula>$B994="Confirmado"</formula>
    </cfRule>
    <cfRule type="expression" dxfId="2296" priority="59386">
      <formula>$B994="Solicitado"</formula>
    </cfRule>
    <cfRule type="expression" dxfId="2295" priority="59387">
      <formula>$B994="Arribado"</formula>
    </cfRule>
    <cfRule type="expression" dxfId="2295" priority="59355">
      <formula>$B994="Arribado"</formula>
    </cfRule>
    <cfRule type="expression" dxfId="2296" priority="59354">
      <formula>$B994="Solicitado"</formula>
    </cfRule>
  </conditionalFormatting>
  <conditionalFormatting sqref="Q995:S995">
    <cfRule type="expression" dxfId="2296" priority="58842">
      <formula>$B995="Solicitado"</formula>
    </cfRule>
    <cfRule type="expression" dxfId="2295" priority="58843">
      <formula>$B995="Arribado"</formula>
    </cfRule>
    <cfRule type="expression" dxfId="2296" priority="58874">
      <formula>$B995="Solicitado"</formula>
    </cfRule>
    <cfRule type="expression" dxfId="2301" priority="58837">
      <formula>$B995="Descargado"</formula>
    </cfRule>
    <cfRule type="expression" dxfId="2302" priority="58868">
      <formula>$B995="Liberado"</formula>
    </cfRule>
    <cfRule type="expression" dxfId="2300" priority="58838">
      <formula>$B995="Frontera"</formula>
    </cfRule>
    <cfRule type="expression" dxfId="2299" priority="58839">
      <formula>$B995="Cargado"</formula>
    </cfRule>
    <cfRule type="expression" dxfId="2298" priority="58840">
      <formula>$B995="Cancelado"</formula>
    </cfRule>
    <cfRule type="expression" dxfId="2" priority="58841">
      <formula>$B995="Confirmado"</formula>
    </cfRule>
    <cfRule type="expression" dxfId="2" priority="58873">
      <formula>$B995="Confirmado"</formula>
    </cfRule>
    <cfRule type="expression" dxfId="2298" priority="58872">
      <formula>$B995="Cancelado"</formula>
    </cfRule>
    <cfRule type="expression" dxfId="2299" priority="58871">
      <formula>$B995="Cargado"</formula>
    </cfRule>
    <cfRule type="expression" dxfId="2300" priority="58870">
      <formula>$B995="Frontera"</formula>
    </cfRule>
    <cfRule type="expression" dxfId="2301" priority="58869">
      <formula>$B995="Descargado"</formula>
    </cfRule>
    <cfRule type="expression" dxfId="2302" priority="58836">
      <formula>$B995="Liberado"</formula>
    </cfRule>
    <cfRule type="expression" dxfId="2295" priority="58875">
      <formula>$B995="Arribado"</formula>
    </cfRule>
  </conditionalFormatting>
  <conditionalFormatting sqref="Q996:S1000">
    <cfRule type="expression" dxfId="2302" priority="58780">
      <formula>$B996="Liberado"</formula>
    </cfRule>
    <cfRule type="expression" dxfId="2301" priority="58781">
      <formula>$B996="Descargado"</formula>
    </cfRule>
    <cfRule type="expression" dxfId="2300" priority="58782">
      <formula>$B996="Frontera"</formula>
    </cfRule>
    <cfRule type="expression" dxfId="2299" priority="58783">
      <formula>$B996="Cargado"</formula>
    </cfRule>
    <cfRule type="expression" dxfId="2298" priority="58784">
      <formula>$B996="Cancelado"</formula>
    </cfRule>
    <cfRule type="expression" dxfId="2" priority="58785">
      <formula>$B996="Confirmado"</formula>
    </cfRule>
    <cfRule type="expression" dxfId="2296" priority="58786">
      <formula>$B996="Solicitado"</formula>
    </cfRule>
    <cfRule type="expression" dxfId="2298" priority="58752">
      <formula>$B996="Cancelado"</formula>
    </cfRule>
    <cfRule type="expression" dxfId="2295" priority="58787">
      <formula>$B996="Arribado"</formula>
    </cfRule>
    <cfRule type="expression" dxfId="2299" priority="58751">
      <formula>$B996="Cargado"</formula>
    </cfRule>
    <cfRule type="expression" dxfId="2300" priority="58750">
      <formula>$B996="Frontera"</formula>
    </cfRule>
    <cfRule type="expression" dxfId="2301" priority="58749">
      <formula>$B996="Descargado"</formula>
    </cfRule>
    <cfRule type="expression" dxfId="2302" priority="58748">
      <formula>$B996="Liberado"</formula>
    </cfRule>
    <cfRule type="expression" dxfId="2295" priority="58755">
      <formula>$B996="Arribado"</formula>
    </cfRule>
    <cfRule type="expression" dxfId="2296" priority="58754">
      <formula>$B996="Solicitado"</formula>
    </cfRule>
    <cfRule type="expression" dxfId="2" priority="58753">
      <formula>$B996="Confirmado"</formula>
    </cfRule>
  </conditionalFormatting>
  <conditionalFormatting sqref="Q1001:S1001">
    <cfRule type="expression" dxfId="2296" priority="58402">
      <formula>$B1001="Solicitado"</formula>
    </cfRule>
    <cfRule type="expression" dxfId="2298" priority="58432">
      <formula>$B1001="Cancelado"</formula>
    </cfRule>
    <cfRule type="expression" dxfId="2299" priority="58431">
      <formula>$B1001="Cargado"</formula>
    </cfRule>
    <cfRule type="expression" dxfId="2299" priority="58399">
      <formula>$B1001="Cargado"</formula>
    </cfRule>
    <cfRule type="expression" dxfId="2300" priority="58398">
      <formula>$B1001="Frontera"</formula>
    </cfRule>
    <cfRule type="expression" dxfId="2295" priority="58435">
      <formula>$B1001="Arribado"</formula>
    </cfRule>
    <cfRule type="expression" dxfId="2301" priority="58397">
      <formula>$B1001="Descargado"</formula>
    </cfRule>
    <cfRule type="expression" dxfId="2" priority="58433">
      <formula>$B1001="Confirmado"</formula>
    </cfRule>
    <cfRule type="expression" dxfId="2302" priority="58396">
      <formula>$B1001="Liberado"</formula>
    </cfRule>
    <cfRule type="expression" dxfId="2" priority="58401">
      <formula>$B1001="Confirmado"</formula>
    </cfRule>
    <cfRule type="expression" dxfId="2298" priority="58400">
      <formula>$B1001="Cancelado"</formula>
    </cfRule>
    <cfRule type="expression" dxfId="2300" priority="58430">
      <formula>$B1001="Frontera"</formula>
    </cfRule>
    <cfRule type="expression" dxfId="2301" priority="58429">
      <formula>$B1001="Descargado"</formula>
    </cfRule>
    <cfRule type="expression" dxfId="2296" priority="58434">
      <formula>$B1001="Solicitado"</formula>
    </cfRule>
    <cfRule type="expression" dxfId="2302" priority="58428">
      <formula>$B1001="Liberado"</formula>
    </cfRule>
    <cfRule type="expression" dxfId="2295" priority="58403">
      <formula>$B1001="Arribado"</formula>
    </cfRule>
  </conditionalFormatting>
  <conditionalFormatting sqref="Q1002:S1002">
    <cfRule type="expression" dxfId="2302" priority="58252">
      <formula>$B1002="Liberado"</formula>
    </cfRule>
    <cfRule type="expression" dxfId="2301" priority="58253">
      <formula>$B1002="Descargado"</formula>
    </cfRule>
    <cfRule type="expression" dxfId="2300" priority="58254">
      <formula>$B1002="Frontera"</formula>
    </cfRule>
    <cfRule type="expression" dxfId="2299" priority="58255">
      <formula>$B1002="Cargado"</formula>
    </cfRule>
    <cfRule type="expression" dxfId="2298" priority="58256">
      <formula>$B1002="Cancelado"</formula>
    </cfRule>
    <cfRule type="expression" dxfId="2" priority="58257">
      <formula>$B1002="Confirmado"</formula>
    </cfRule>
    <cfRule type="expression" dxfId="2296" priority="58258">
      <formula>$B1002="Solicitado"</formula>
    </cfRule>
    <cfRule type="expression" dxfId="2295" priority="58259">
      <formula>$B1002="Arribado"</formula>
    </cfRule>
    <cfRule type="expression" dxfId="2299" priority="58223">
      <formula>$B1002="Cargado"</formula>
    </cfRule>
    <cfRule type="expression" dxfId="2302" priority="58220">
      <formula>$B1002="Liberado"</formula>
    </cfRule>
    <cfRule type="expression" dxfId="2301" priority="58221">
      <formula>$B1002="Descargado"</formula>
    </cfRule>
    <cfRule type="expression" dxfId="2300" priority="58222">
      <formula>$B1002="Frontera"</formula>
    </cfRule>
    <cfRule type="expression" dxfId="2298" priority="58224">
      <formula>$B1002="Cancelado"</formula>
    </cfRule>
    <cfRule type="expression" dxfId="2" priority="58225">
      <formula>$B1002="Confirmado"</formula>
    </cfRule>
    <cfRule type="expression" dxfId="2296" priority="58226">
      <formula>$B1002="Solicitado"</formula>
    </cfRule>
    <cfRule type="expression" dxfId="2295" priority="58227">
      <formula>$B1002="Arribado"</formula>
    </cfRule>
  </conditionalFormatting>
  <conditionalFormatting sqref="Q1003:S1004">
    <cfRule type="expression" dxfId="2298" priority="58664">
      <formula>$B1003="Cancelado"</formula>
    </cfRule>
    <cfRule type="expression" dxfId="2299" priority="58663">
      <formula>$B1003="Cargado"</formula>
    </cfRule>
    <cfRule type="expression" dxfId="2301" priority="58661">
      <formula>$B1003="Descargado"</formula>
    </cfRule>
    <cfRule type="expression" dxfId="2296" priority="58698">
      <formula>$B1003="Solicitado"</formula>
    </cfRule>
    <cfRule type="expression" dxfId="2298" priority="58696">
      <formula>$B1003="Cancelado"</formula>
    </cfRule>
    <cfRule type="expression" dxfId="2302" priority="58660">
      <formula>$B1003="Liberado"</formula>
    </cfRule>
    <cfRule type="expression" dxfId="2295" priority="58699">
      <formula>$B1003="Arribado"</formula>
    </cfRule>
    <cfRule type="expression" dxfId="2" priority="58697">
      <formula>$B1003="Confirmado"</formula>
    </cfRule>
    <cfRule type="expression" dxfId="2300" priority="58662">
      <formula>$B1003="Frontera"</formula>
    </cfRule>
    <cfRule type="expression" dxfId="2299" priority="58695">
      <formula>$B1003="Cargado"</formula>
    </cfRule>
    <cfRule type="expression" dxfId="2300" priority="58694">
      <formula>$B1003="Frontera"</formula>
    </cfRule>
    <cfRule type="expression" dxfId="2301" priority="58693">
      <formula>$B1003="Descargado"</formula>
    </cfRule>
    <cfRule type="expression" dxfId="2302" priority="58692">
      <formula>$B1003="Liberado"</formula>
    </cfRule>
    <cfRule type="expression" dxfId="2295" priority="58667">
      <formula>$B1003="Arribado"</formula>
    </cfRule>
    <cfRule type="expression" dxfId="2296" priority="58666">
      <formula>$B1003="Solicitado"</formula>
    </cfRule>
    <cfRule type="expression" dxfId="2" priority="58665">
      <formula>$B1003="Confirmado"</formula>
    </cfRule>
  </conditionalFormatting>
  <conditionalFormatting sqref="Q1005:S1005">
    <cfRule type="expression" dxfId="2" priority="58601">
      <formula>$B1005="Confirmado"</formula>
    </cfRule>
    <cfRule type="expression" dxfId="2300" priority="58598">
      <formula>$B1005="Frontera"</formula>
    </cfRule>
    <cfRule type="expression" dxfId="2300" priority="58574">
      <formula>$B1005="Frontera"</formula>
    </cfRule>
    <cfRule type="expression" dxfId="2299" priority="58575">
      <formula>$B1005="Cargado"</formula>
    </cfRule>
    <cfRule type="expression" dxfId="2298" priority="58600">
      <formula>$B1005="Cancelado"</formula>
    </cfRule>
    <cfRule type="expression" dxfId="2" priority="58577">
      <formula>$B1005="Confirmado"</formula>
    </cfRule>
    <cfRule type="expression" dxfId="2296" priority="58602">
      <formula>$B1005="Solicitado"</formula>
    </cfRule>
    <cfRule type="expression" dxfId="2302" priority="58572">
      <formula>$B1005="Liberado"</formula>
    </cfRule>
    <cfRule type="expression" dxfId="2299" priority="58599">
      <formula>$B1005="Cargado"</formula>
    </cfRule>
    <cfRule type="expression" dxfId="2295" priority="58603">
      <formula>$B1005="Arribado"</formula>
    </cfRule>
    <cfRule type="expression" dxfId="2301" priority="58573">
      <formula>$B1005="Descargado"</formula>
    </cfRule>
    <cfRule type="expression" dxfId="2295" priority="58579">
      <formula>$B1005="Arribado"</formula>
    </cfRule>
    <cfRule type="expression" dxfId="2298" priority="58576">
      <formula>$B1005="Cancelado"</formula>
    </cfRule>
    <cfRule type="expression" dxfId="2296" priority="58578">
      <formula>$B1005="Solicitado"</formula>
    </cfRule>
    <cfRule type="expression" dxfId="2302" priority="58596">
      <formula>$B1005="Liberado"</formula>
    </cfRule>
    <cfRule type="expression" dxfId="2301" priority="58597">
      <formula>$B1005="Descargado"</formula>
    </cfRule>
  </conditionalFormatting>
  <conditionalFormatting sqref="Q1006:S1006">
    <cfRule type="expression" dxfId="2300" priority="58310">
      <formula>$B1006="Frontera"</formula>
    </cfRule>
    <cfRule type="expression" dxfId="2299" priority="58311">
      <formula>$B1006="Cargado"</formula>
    </cfRule>
    <cfRule type="expression" dxfId="2296" priority="58314">
      <formula>$B1006="Solicitado"</formula>
    </cfRule>
    <cfRule type="expression" dxfId="2295" priority="58315">
      <formula>$B1006="Arribado"</formula>
    </cfRule>
    <cfRule type="expression" dxfId="2302" priority="58308">
      <formula>$B1006="Liberado"</formula>
    </cfRule>
    <cfRule type="expression" dxfId="2302" priority="58332">
      <formula>$B1006="Liberado"</formula>
    </cfRule>
    <cfRule type="expression" dxfId="2296" priority="58338">
      <formula>$B1006="Solicitado"</formula>
    </cfRule>
    <cfRule type="expression" dxfId="2301" priority="58333">
      <formula>$B1006="Descargado"</formula>
    </cfRule>
    <cfRule type="expression" dxfId="2" priority="58337">
      <formula>$B1006="Confirmado"</formula>
    </cfRule>
    <cfRule type="expression" dxfId="2295" priority="58339">
      <formula>$B1006="Arribado"</formula>
    </cfRule>
    <cfRule type="expression" dxfId="2298" priority="58336">
      <formula>$B1006="Cancelado"</formula>
    </cfRule>
    <cfRule type="expression" dxfId="2299" priority="58335">
      <formula>$B1006="Cargado"</formula>
    </cfRule>
    <cfRule type="expression" dxfId="2300" priority="58334">
      <formula>$B1006="Frontera"</formula>
    </cfRule>
    <cfRule type="expression" dxfId="2298" priority="58312">
      <formula>$B1006="Cancelado"</formula>
    </cfRule>
    <cfRule type="expression" dxfId="2" priority="58313">
      <formula>$B1006="Confirmado"</formula>
    </cfRule>
    <cfRule type="expression" dxfId="2301" priority="58309">
      <formula>$B1006="Descargado"</formula>
    </cfRule>
  </conditionalFormatting>
  <conditionalFormatting sqref="Q1007:S1007">
    <cfRule type="expression" dxfId="2302" priority="58508">
      <formula>$B1007="Liberado"</formula>
    </cfRule>
    <cfRule type="expression" dxfId="2301" priority="58509">
      <formula>$B1007="Descargado"</formula>
    </cfRule>
    <cfRule type="expression" dxfId="2299" priority="58487">
      <formula>$B1007="Cargado"</formula>
    </cfRule>
    <cfRule type="expression" dxfId="2299" priority="58511">
      <formula>$B1007="Cargado"</formula>
    </cfRule>
    <cfRule type="expression" dxfId="2300" priority="58510">
      <formula>$B1007="Frontera"</formula>
    </cfRule>
    <cfRule type="expression" dxfId="2295" priority="58515">
      <formula>$B1007="Arribado"</formula>
    </cfRule>
    <cfRule type="expression" dxfId="2296" priority="58514">
      <formula>$B1007="Solicitado"</formula>
    </cfRule>
    <cfRule type="expression" dxfId="2" priority="58513">
      <formula>$B1007="Confirmado"</formula>
    </cfRule>
    <cfRule type="expression" dxfId="2302" priority="58484">
      <formula>$B1007="Liberado"</formula>
    </cfRule>
    <cfRule type="expression" dxfId="2" priority="58489">
      <formula>$B1007="Confirmado"</formula>
    </cfRule>
    <cfRule type="expression" dxfId="2296" priority="58490">
      <formula>$B1007="Solicitado"</formula>
    </cfRule>
    <cfRule type="expression" dxfId="2300" priority="58486">
      <formula>$B1007="Frontera"</formula>
    </cfRule>
    <cfRule type="expression" dxfId="2295" priority="58491">
      <formula>$B1007="Arribado"</formula>
    </cfRule>
    <cfRule type="expression" dxfId="2298" priority="58512">
      <formula>$B1007="Cancelado"</formula>
    </cfRule>
    <cfRule type="expression" dxfId="2298" priority="58488">
      <formula>$B1007="Cancelado"</formula>
    </cfRule>
    <cfRule type="expression" dxfId="2301" priority="58485">
      <formula>$B1007="Descargado"</formula>
    </cfRule>
  </conditionalFormatting>
  <conditionalFormatting sqref="Q1008:S1008">
    <cfRule type="expression" dxfId="2295" priority="58171">
      <formula>$B1008="Arribado"</formula>
    </cfRule>
    <cfRule type="expression" dxfId="2301" priority="58165">
      <formula>$B1008="Descargado"</formula>
    </cfRule>
    <cfRule type="expression" dxfId="2296" priority="58170">
      <formula>$B1008="Solicitado"</formula>
    </cfRule>
    <cfRule type="expression" dxfId="2" priority="58169">
      <formula>$B1008="Confirmado"</formula>
    </cfRule>
    <cfRule type="expression" dxfId="2298" priority="58168">
      <formula>$B1008="Cancelado"</formula>
    </cfRule>
    <cfRule type="expression" dxfId="2299" priority="58167">
      <formula>$B1008="Cargado"</formula>
    </cfRule>
    <cfRule type="expression" dxfId="2300" priority="58166">
      <formula>$B1008="Frontera"</formula>
    </cfRule>
    <cfRule type="expression" dxfId="2302" priority="58164">
      <formula>$B1008="Liberado"</formula>
    </cfRule>
    <cfRule type="expression" dxfId="2302" priority="58132">
      <formula>$B1008="Liberado"</formula>
    </cfRule>
    <cfRule type="expression" dxfId="2295" priority="58139">
      <formula>$B1008="Arribado"</formula>
    </cfRule>
    <cfRule type="expression" dxfId="2301" priority="58133">
      <formula>$B1008="Descargado"</formula>
    </cfRule>
    <cfRule type="expression" dxfId="2300" priority="58134">
      <formula>$B1008="Frontera"</formula>
    </cfRule>
    <cfRule type="expression" dxfId="2299" priority="58135">
      <formula>$B1008="Cargado"</formula>
    </cfRule>
    <cfRule type="expression" dxfId="2296" priority="58138">
      <formula>$B1008="Solicitado"</formula>
    </cfRule>
    <cfRule type="expression" dxfId="2" priority="58137">
      <formula>$B1008="Confirmado"</formula>
    </cfRule>
    <cfRule type="expression" dxfId="2298" priority="58136">
      <formula>$B1008="Cancelado"</formula>
    </cfRule>
  </conditionalFormatting>
  <conditionalFormatting sqref="Q1009:S1014">
    <cfRule type="expression" dxfId="2301" priority="58077">
      <formula>$B1009="Descargado"</formula>
    </cfRule>
    <cfRule type="expression" dxfId="2302" priority="58044">
      <formula>$B1009="Liberado"</formula>
    </cfRule>
    <cfRule type="expression" dxfId="2301" priority="58045">
      <formula>$B1009="Descargado"</formula>
    </cfRule>
    <cfRule type="expression" dxfId="2299" priority="58047">
      <formula>$B1009="Cargado"</formula>
    </cfRule>
    <cfRule type="expression" dxfId="2295" priority="58083">
      <formula>$B1009="Arribado"</formula>
    </cfRule>
    <cfRule type="expression" dxfId="2300" priority="58046">
      <formula>$B1009="Frontera"</formula>
    </cfRule>
    <cfRule type="expression" dxfId="2298" priority="58048">
      <formula>$B1009="Cancelado"</formula>
    </cfRule>
    <cfRule type="expression" dxfId="2" priority="58049">
      <formula>$B1009="Confirmado"</formula>
    </cfRule>
    <cfRule type="expression" dxfId="2296" priority="58050">
      <formula>$B1009="Solicitado"</formula>
    </cfRule>
    <cfRule type="expression" dxfId="2295" priority="58051">
      <formula>$B1009="Arribado"</formula>
    </cfRule>
    <cfRule type="expression" dxfId="2300" priority="58078">
      <formula>$B1009="Frontera"</formula>
    </cfRule>
    <cfRule type="expression" dxfId="2296" priority="58082">
      <formula>$B1009="Solicitado"</formula>
    </cfRule>
    <cfRule type="expression" dxfId="2" priority="58081">
      <formula>$B1009="Confirmado"</formula>
    </cfRule>
    <cfRule type="expression" dxfId="2298" priority="58080">
      <formula>$B1009="Cancelado"</formula>
    </cfRule>
    <cfRule type="expression" dxfId="2299" priority="58079">
      <formula>$B1009="Cargado"</formula>
    </cfRule>
    <cfRule type="expression" dxfId="2302" priority="58076">
      <formula>$B1009="Liberado"</formula>
    </cfRule>
  </conditionalFormatting>
  <conditionalFormatting sqref="Q1015:S1015">
    <cfRule type="expression" dxfId="2295" priority="57963">
      <formula>$B1015="Arribado"</formula>
    </cfRule>
    <cfRule type="expression" dxfId="2296" priority="57962">
      <formula>$B1015="Solicitado"</formula>
    </cfRule>
    <cfRule type="expression" dxfId="2" priority="57961">
      <formula>$B1015="Confirmado"</formula>
    </cfRule>
    <cfRule type="expression" dxfId="2298" priority="57960">
      <formula>$B1015="Cancelado"</formula>
    </cfRule>
    <cfRule type="expression" dxfId="2299" priority="57959">
      <formula>$B1015="Cargado"</formula>
    </cfRule>
    <cfRule type="expression" dxfId="2300" priority="57958">
      <formula>$B1015="Frontera"</formula>
    </cfRule>
    <cfRule type="expression" dxfId="2301" priority="57957">
      <formula>$B1015="Descargado"</formula>
    </cfRule>
    <cfRule type="expression" dxfId="2302" priority="57956">
      <formula>$B1015="Liberado"</formula>
    </cfRule>
    <cfRule type="expression" dxfId="2299" priority="57991">
      <formula>$B1015="Cargado"</formula>
    </cfRule>
    <cfRule type="expression" dxfId="2295" priority="57995">
      <formula>$B1015="Arribado"</formula>
    </cfRule>
    <cfRule type="expression" dxfId="2296" priority="57994">
      <formula>$B1015="Solicitado"</formula>
    </cfRule>
    <cfRule type="expression" dxfId="2" priority="57993">
      <formula>$B1015="Confirmado"</formula>
    </cfRule>
    <cfRule type="expression" dxfId="2298" priority="57992">
      <formula>$B1015="Cancelado"</formula>
    </cfRule>
    <cfRule type="expression" dxfId="2300" priority="57990">
      <formula>$B1015="Frontera"</formula>
    </cfRule>
    <cfRule type="expression" dxfId="2301" priority="57989">
      <formula>$B1015="Descargado"</formula>
    </cfRule>
    <cfRule type="expression" dxfId="2302" priority="57988">
      <formula>$B1015="Liberado"</formula>
    </cfRule>
  </conditionalFormatting>
  <conditionalFormatting sqref="Q1016:S1017">
    <cfRule type="expression" dxfId="2301" priority="57517">
      <formula>$B1016="Descargado"</formula>
    </cfRule>
    <cfRule type="expression" dxfId="2298" priority="57520">
      <formula>$B1016="Cancelado"</formula>
    </cfRule>
    <cfRule type="expression" dxfId="2299" priority="57519">
      <formula>$B1016="Cargado"</formula>
    </cfRule>
    <cfRule type="expression" dxfId="2300" priority="57518">
      <formula>$B1016="Frontera"</formula>
    </cfRule>
    <cfRule type="expression" dxfId="2296" priority="57522">
      <formula>$B1016="Solicitado"</formula>
    </cfRule>
    <cfRule type="expression" dxfId="2295" priority="57523">
      <formula>$B1016="Arribado"</formula>
    </cfRule>
    <cfRule type="expression" dxfId="2" priority="57521">
      <formula>$B1016="Confirmado"</formula>
    </cfRule>
    <cfRule type="expression" dxfId="2302" priority="57516">
      <formula>$B1016="Liberado"</formula>
    </cfRule>
    <cfRule type="expression" dxfId="2296" priority="57546">
      <formula>$B1016="Solicitado"</formula>
    </cfRule>
    <cfRule type="expression" dxfId="2301" priority="57541">
      <formula>$B1016="Descargado"</formula>
    </cfRule>
    <cfRule type="expression" dxfId="2295" priority="57547">
      <formula>$B1016="Arribado"</formula>
    </cfRule>
    <cfRule type="expression" dxfId="2300" priority="57542">
      <formula>$B1016="Frontera"</formula>
    </cfRule>
    <cfRule type="expression" dxfId="2302" priority="57540">
      <formula>$B1016="Liberado"</formula>
    </cfRule>
    <cfRule type="expression" dxfId="2299" priority="57543">
      <formula>$B1016="Cargado"</formula>
    </cfRule>
    <cfRule type="expression" dxfId="2" priority="57545">
      <formula>$B1016="Confirmado"</formula>
    </cfRule>
    <cfRule type="expression" dxfId="2298" priority="57544">
      <formula>$B1016="Cancelado"</formula>
    </cfRule>
  </conditionalFormatting>
  <conditionalFormatting sqref="Q1018:S1019">
    <cfRule type="expression" dxfId="2295" priority="57907">
      <formula>$B1018="Arribado"</formula>
    </cfRule>
    <cfRule type="expression" dxfId="2296" priority="57874">
      <formula>$B1018="Solicitado"</formula>
    </cfRule>
    <cfRule type="expression" dxfId="2295" priority="57875">
      <formula>$B1018="Arribado"</formula>
    </cfRule>
    <cfRule type="expression" dxfId="2299" priority="57871">
      <formula>$B1018="Cargado"</formula>
    </cfRule>
    <cfRule type="expression" dxfId="2300" priority="57870">
      <formula>$B1018="Frontera"</formula>
    </cfRule>
    <cfRule type="expression" dxfId="2301" priority="57869">
      <formula>$B1018="Descargado"</formula>
    </cfRule>
    <cfRule type="expression" dxfId="2302" priority="57868">
      <formula>$B1018="Liberado"</formula>
    </cfRule>
    <cfRule type="expression" dxfId="2302" priority="57900">
      <formula>$B1018="Liberado"</formula>
    </cfRule>
    <cfRule type="expression" dxfId="2" priority="57873">
      <formula>$B1018="Confirmado"</formula>
    </cfRule>
    <cfRule type="expression" dxfId="2301" priority="57901">
      <formula>$B1018="Descargado"</formula>
    </cfRule>
    <cfRule type="expression" dxfId="2300" priority="57902">
      <formula>$B1018="Frontera"</formula>
    </cfRule>
    <cfRule type="expression" dxfId="2298" priority="57904">
      <formula>$B1018="Cancelado"</formula>
    </cfRule>
    <cfRule type="expression" dxfId="2" priority="57905">
      <formula>$B1018="Confirmado"</formula>
    </cfRule>
    <cfRule type="expression" dxfId="2296" priority="57906">
      <formula>$B1018="Solicitado"</formula>
    </cfRule>
    <cfRule type="expression" dxfId="2299" priority="57903">
      <formula>$B1018="Cargado"</formula>
    </cfRule>
    <cfRule type="expression" dxfId="2298" priority="57872">
      <formula>$B1018="Cancelado"</formula>
    </cfRule>
  </conditionalFormatting>
  <conditionalFormatting sqref="Q1020:S1020">
    <cfRule type="expression" dxfId="2302" priority="57812">
      <formula>$B1020="Liberado"</formula>
    </cfRule>
    <cfRule type="expression" dxfId="2299" priority="57815">
      <formula>$B1020="Cargado"</formula>
    </cfRule>
    <cfRule type="expression" dxfId="2298" priority="57816">
      <formula>$B1020="Cancelado"</formula>
    </cfRule>
    <cfRule type="expression" dxfId="2" priority="57785">
      <formula>$B1020="Confirmado"</formula>
    </cfRule>
    <cfRule type="expression" dxfId="2295" priority="57787">
      <formula>$B1020="Arribado"</formula>
    </cfRule>
    <cfRule type="expression" dxfId="2298" priority="57784">
      <formula>$B1020="Cancelado"</formula>
    </cfRule>
    <cfRule type="expression" dxfId="2299" priority="57783">
      <formula>$B1020="Cargado"</formula>
    </cfRule>
    <cfRule type="expression" dxfId="2" priority="57817">
      <formula>$B1020="Confirmado"</formula>
    </cfRule>
    <cfRule type="expression" dxfId="2300" priority="57814">
      <formula>$B1020="Frontera"</formula>
    </cfRule>
    <cfRule type="expression" dxfId="2301" priority="57781">
      <formula>$B1020="Descargado"</formula>
    </cfRule>
    <cfRule type="expression" dxfId="2300" priority="57782">
      <formula>$B1020="Frontera"</formula>
    </cfRule>
    <cfRule type="expression" dxfId="2302" priority="57780">
      <formula>$B1020="Liberado"</formula>
    </cfRule>
    <cfRule type="expression" dxfId="2301" priority="57813">
      <formula>$B1020="Descargado"</formula>
    </cfRule>
    <cfRule type="expression" dxfId="2295" priority="57819">
      <formula>$B1020="Arribado"</formula>
    </cfRule>
    <cfRule type="expression" dxfId="2296" priority="57818">
      <formula>$B1020="Solicitado"</formula>
    </cfRule>
    <cfRule type="expression" dxfId="2296" priority="57786">
      <formula>$B1020="Solicitado"</formula>
    </cfRule>
  </conditionalFormatting>
  <conditionalFormatting sqref="Q1021:S1021">
    <cfRule type="expression" dxfId="2301" priority="57693">
      <formula>$B1021="Descargado"</formula>
    </cfRule>
    <cfRule type="expression" dxfId="2302" priority="57692">
      <formula>$B1021="Liberado"</formula>
    </cfRule>
    <cfRule type="expression" dxfId="2300" priority="57718">
      <formula>$B1021="Frontera"</formula>
    </cfRule>
    <cfRule type="expression" dxfId="2299" priority="57719">
      <formula>$B1021="Cargado"</formula>
    </cfRule>
    <cfRule type="expression" dxfId="2298" priority="57720">
      <formula>$B1021="Cancelado"</formula>
    </cfRule>
    <cfRule type="expression" dxfId="2" priority="57721">
      <formula>$B1021="Confirmado"</formula>
    </cfRule>
    <cfRule type="expression" dxfId="2296" priority="57722">
      <formula>$B1021="Solicitado"</formula>
    </cfRule>
    <cfRule type="expression" dxfId="2295" priority="57723">
      <formula>$B1021="Arribado"</formula>
    </cfRule>
    <cfRule type="expression" dxfId="2300" priority="57694">
      <formula>$B1021="Frontera"</formula>
    </cfRule>
    <cfRule type="expression" dxfId="2301" priority="57717">
      <formula>$B1021="Descargado"</formula>
    </cfRule>
    <cfRule type="expression" dxfId="2302" priority="57716">
      <formula>$B1021="Liberado"</formula>
    </cfRule>
    <cfRule type="expression" dxfId="2295" priority="57699">
      <formula>$B1021="Arribado"</formula>
    </cfRule>
    <cfRule type="expression" dxfId="2296" priority="57698">
      <formula>$B1021="Solicitado"</formula>
    </cfRule>
    <cfRule type="expression" dxfId="2" priority="57697">
      <formula>$B1021="Confirmado"</formula>
    </cfRule>
    <cfRule type="expression" dxfId="2298" priority="57696">
      <formula>$B1021="Cancelado"</formula>
    </cfRule>
    <cfRule type="expression" dxfId="2299" priority="57695">
      <formula>$B1021="Cargado"</formula>
    </cfRule>
  </conditionalFormatting>
  <conditionalFormatting sqref="Q1022:S1022">
    <cfRule type="expression" dxfId="2302" priority="57428">
      <formula>$B1022="Liberado"</formula>
    </cfRule>
    <cfRule type="expression" dxfId="2296" priority="57434">
      <formula>$B1022="Solicitado"</formula>
    </cfRule>
    <cfRule type="expression" dxfId="2296" priority="57458">
      <formula>$B1022="Solicitado"</formula>
    </cfRule>
    <cfRule type="expression" dxfId="2300" priority="57430">
      <formula>$B1022="Frontera"</formula>
    </cfRule>
    <cfRule type="expression" dxfId="2" priority="57433">
      <formula>$B1022="Confirmado"</formula>
    </cfRule>
    <cfRule type="expression" dxfId="2298" priority="57432">
      <formula>$B1022="Cancelado"</formula>
    </cfRule>
    <cfRule type="expression" dxfId="2300" priority="57454">
      <formula>$B1022="Frontera"</formula>
    </cfRule>
    <cfRule type="expression" dxfId="2301" priority="57429">
      <formula>$B1022="Descargado"</formula>
    </cfRule>
    <cfRule type="expression" dxfId="2299" priority="57455">
      <formula>$B1022="Cargado"</formula>
    </cfRule>
    <cfRule type="expression" dxfId="2298" priority="57456">
      <formula>$B1022="Cancelado"</formula>
    </cfRule>
    <cfRule type="expression" dxfId="2" priority="57457">
      <formula>$B1022="Confirmado"</formula>
    </cfRule>
    <cfRule type="expression" dxfId="2299" priority="57431">
      <formula>$B1022="Cargado"</formula>
    </cfRule>
    <cfRule type="expression" dxfId="2295" priority="57459">
      <formula>$B1022="Arribado"</formula>
    </cfRule>
    <cfRule type="expression" dxfId="2301" priority="57453">
      <formula>$B1022="Descargado"</formula>
    </cfRule>
    <cfRule type="expression" dxfId="2302" priority="57452">
      <formula>$B1022="Liberado"</formula>
    </cfRule>
    <cfRule type="expression" dxfId="2295" priority="57435">
      <formula>$B1022="Arribado"</formula>
    </cfRule>
  </conditionalFormatting>
  <conditionalFormatting sqref="Q1023:S1025">
    <cfRule type="expression" dxfId="2298" priority="57368">
      <formula>$B1023="Cancelado"</formula>
    </cfRule>
    <cfRule type="expression" dxfId="2299" priority="57367">
      <formula>$B1023="Cargado"</formula>
    </cfRule>
    <cfRule type="expression" dxfId="2301" priority="57365">
      <formula>$B1023="Descargado"</formula>
    </cfRule>
    <cfRule type="expression" dxfId="2299" priority="57343">
      <formula>$B1023="Cargado"</formula>
    </cfRule>
    <cfRule type="expression" dxfId="2" priority="57369">
      <formula>$B1023="Confirmado"</formula>
    </cfRule>
    <cfRule type="expression" dxfId="2302" priority="57340">
      <formula>$B1023="Liberado"</formula>
    </cfRule>
    <cfRule type="expression" dxfId="2301" priority="57341">
      <formula>$B1023="Descargado"</formula>
    </cfRule>
    <cfRule type="expression" dxfId="2300" priority="57342">
      <formula>$B1023="Frontera"</formula>
    </cfRule>
    <cfRule type="expression" dxfId="2" priority="57345">
      <formula>$B1023="Confirmado"</formula>
    </cfRule>
    <cfRule type="expression" dxfId="2295" priority="57371">
      <formula>$B1023="Arribado"</formula>
    </cfRule>
    <cfRule type="expression" dxfId="2296" priority="57370">
      <formula>$B1023="Solicitado"</formula>
    </cfRule>
    <cfRule type="expression" dxfId="2298" priority="57344">
      <formula>$B1023="Cancelado"</formula>
    </cfRule>
    <cfRule type="expression" dxfId="2296" priority="57346">
      <formula>$B1023="Solicitado"</formula>
    </cfRule>
    <cfRule type="expression" dxfId="2295" priority="57347">
      <formula>$B1023="Arribado"</formula>
    </cfRule>
    <cfRule type="expression" dxfId="2302" priority="57364">
      <formula>$B1023="Liberado"</formula>
    </cfRule>
    <cfRule type="expression" dxfId="2300" priority="57366">
      <formula>$B1023="Frontera"</formula>
    </cfRule>
  </conditionalFormatting>
  <conditionalFormatting sqref="Q1026:S1026">
    <cfRule type="expression" dxfId="2296" priority="56794">
      <formula>$B1026="Solicitado"</formula>
    </cfRule>
    <cfRule type="expression" dxfId="2295" priority="56795">
      <formula>$B1026="Arribado"</formula>
    </cfRule>
    <cfRule type="expression" dxfId="2299" priority="56791">
      <formula>$B1026="Cargado"</formula>
    </cfRule>
    <cfRule type="expression" dxfId="2298" priority="56816">
      <formula>$B1026="Cancelado"</formula>
    </cfRule>
    <cfRule type="expression" dxfId="2299" priority="56815">
      <formula>$B1026="Cargado"</formula>
    </cfRule>
    <cfRule type="expression" dxfId="2301" priority="56813">
      <formula>$B1026="Descargado"</formula>
    </cfRule>
    <cfRule type="expression" dxfId="2301" priority="56789">
      <formula>$B1026="Descargado"</formula>
    </cfRule>
    <cfRule type="expression" dxfId="2302" priority="56812">
      <formula>$B1026="Liberado"</formula>
    </cfRule>
    <cfRule type="expression" dxfId="2302" priority="56788">
      <formula>$B1026="Liberado"</formula>
    </cfRule>
    <cfRule type="expression" dxfId="2" priority="56793">
      <formula>$B1026="Confirmado"</formula>
    </cfRule>
    <cfRule type="expression" dxfId="2" priority="56817">
      <formula>$B1026="Confirmado"</formula>
    </cfRule>
    <cfRule type="expression" dxfId="2296" priority="56818">
      <formula>$B1026="Solicitado"</formula>
    </cfRule>
    <cfRule type="expression" dxfId="2300" priority="56790">
      <formula>$B1026="Frontera"</formula>
    </cfRule>
    <cfRule type="expression" dxfId="2298" priority="56792">
      <formula>$B1026="Cancelado"</formula>
    </cfRule>
    <cfRule type="expression" dxfId="2300" priority="56814">
      <formula>$B1026="Frontera"</formula>
    </cfRule>
    <cfRule type="expression" dxfId="2295" priority="56819">
      <formula>$B1026="Arribado"</formula>
    </cfRule>
  </conditionalFormatting>
  <conditionalFormatting sqref="Q1027:S1027">
    <cfRule type="expression" dxfId="2295" priority="57259">
      <formula>$B1027="Arribado"</formula>
    </cfRule>
    <cfRule type="expression" dxfId="2296" priority="57258">
      <formula>$B1027="Solicitado"</formula>
    </cfRule>
    <cfRule type="expression" dxfId="2" priority="57257">
      <formula>$B1027="Confirmado"</formula>
    </cfRule>
    <cfRule type="expression" dxfId="2300" priority="57254">
      <formula>$B1027="Frontera"</formula>
    </cfRule>
    <cfRule type="expression" dxfId="2295" priority="57283">
      <formula>$B1027="Arribado"</formula>
    </cfRule>
    <cfRule type="expression" dxfId="2301" priority="57253">
      <formula>$B1027="Descargado"</formula>
    </cfRule>
    <cfRule type="expression" dxfId="2302" priority="57252">
      <formula>$B1027="Liberado"</formula>
    </cfRule>
    <cfRule type="expression" dxfId="2298" priority="57256">
      <formula>$B1027="Cancelado"</formula>
    </cfRule>
    <cfRule type="expression" dxfId="2299" priority="57255">
      <formula>$B1027="Cargado"</formula>
    </cfRule>
    <cfRule type="expression" dxfId="2302" priority="57276">
      <formula>$B1027="Liberado"</formula>
    </cfRule>
    <cfRule type="expression" dxfId="2301" priority="57277">
      <formula>$B1027="Descargado"</formula>
    </cfRule>
    <cfRule type="expression" dxfId="2300" priority="57278">
      <formula>$B1027="Frontera"</formula>
    </cfRule>
    <cfRule type="expression" dxfId="2299" priority="57279">
      <formula>$B1027="Cargado"</formula>
    </cfRule>
    <cfRule type="expression" dxfId="2298" priority="57280">
      <formula>$B1027="Cancelado"</formula>
    </cfRule>
    <cfRule type="expression" dxfId="2" priority="57281">
      <formula>$B1027="Confirmado"</formula>
    </cfRule>
    <cfRule type="expression" dxfId="2296" priority="57282">
      <formula>$B1027="Solicitado"</formula>
    </cfRule>
  </conditionalFormatting>
  <conditionalFormatting sqref="Q1028:S1028 Q1030:S1030">
    <cfRule type="expression" dxfId="2298" priority="57168">
      <formula>$B1028="Cancelado"</formula>
    </cfRule>
    <cfRule type="expression" dxfId="2302" priority="57188">
      <formula>$B1028="Liberado"</formula>
    </cfRule>
    <cfRule type="expression" dxfId="2300" priority="57166">
      <formula>$B1028="Frontera"</formula>
    </cfRule>
    <cfRule type="expression" dxfId="2295" priority="57171">
      <formula>$B1028="Arribado"</formula>
    </cfRule>
    <cfRule type="expression" dxfId="2302" priority="57164">
      <formula>$B1028="Liberado"</formula>
    </cfRule>
    <cfRule type="expression" dxfId="2299" priority="57167">
      <formula>$B1028="Cargado"</formula>
    </cfRule>
    <cfRule type="expression" dxfId="2300" priority="57190">
      <formula>$B1028="Frontera"</formula>
    </cfRule>
    <cfRule type="expression" dxfId="2301" priority="57165">
      <formula>$B1028="Descargado"</formula>
    </cfRule>
    <cfRule type="expression" dxfId="2" priority="57169">
      <formula>$B1028="Confirmado"</formula>
    </cfRule>
    <cfRule type="expression" dxfId="2296" priority="57170">
      <formula>$B1028="Solicitado"</formula>
    </cfRule>
    <cfRule type="expression" dxfId="2301" priority="57189">
      <formula>$B1028="Descargado"</formula>
    </cfRule>
    <cfRule type="expression" dxfId="2299" priority="57191">
      <formula>$B1028="Cargado"</formula>
    </cfRule>
    <cfRule type="expression" dxfId="2298" priority="57192">
      <formula>$B1028="Cancelado"</formula>
    </cfRule>
    <cfRule type="expression" dxfId="2" priority="57193">
      <formula>$B1028="Confirmado"</formula>
    </cfRule>
    <cfRule type="expression" dxfId="2296" priority="57194">
      <formula>$B1028="Solicitado"</formula>
    </cfRule>
    <cfRule type="expression" dxfId="2295" priority="57195">
      <formula>$B1028="Arribado"</formula>
    </cfRule>
  </conditionalFormatting>
  <conditionalFormatting sqref="Q1029:S1029">
    <cfRule type="expression" dxfId="2" priority="56729">
      <formula>$B1029="Confirmado"</formula>
    </cfRule>
    <cfRule type="expression" dxfId="2295" priority="56731">
      <formula>$B1029="Arribado"</formula>
    </cfRule>
    <cfRule type="expression" dxfId="2302" priority="56700">
      <formula>$B1029="Liberado"</formula>
    </cfRule>
    <cfRule type="expression" dxfId="2302" priority="56724">
      <formula>$B1029="Liberado"</formula>
    </cfRule>
    <cfRule type="expression" dxfId="2295" priority="56707">
      <formula>$B1029="Arribado"</formula>
    </cfRule>
    <cfRule type="expression" dxfId="2" priority="56705">
      <formula>$B1029="Confirmado"</formula>
    </cfRule>
    <cfRule type="expression" dxfId="2300" priority="56702">
      <formula>$B1029="Frontera"</formula>
    </cfRule>
    <cfRule type="expression" dxfId="2301" priority="56701">
      <formula>$B1029="Descargado"</formula>
    </cfRule>
    <cfRule type="expression" dxfId="2299" priority="56703">
      <formula>$B1029="Cargado"</formula>
    </cfRule>
    <cfRule type="expression" dxfId="2298" priority="56704">
      <formula>$B1029="Cancelado"</formula>
    </cfRule>
    <cfRule type="expression" dxfId="2296" priority="56730">
      <formula>$B1029="Solicitado"</formula>
    </cfRule>
    <cfRule type="expression" dxfId="2296" priority="56706">
      <formula>$B1029="Solicitado"</formula>
    </cfRule>
    <cfRule type="expression" dxfId="2298" priority="56728">
      <formula>$B1029="Cancelado"</formula>
    </cfRule>
    <cfRule type="expression" dxfId="2300" priority="56726">
      <formula>$B1029="Frontera"</formula>
    </cfRule>
    <cfRule type="expression" dxfId="2301" priority="56725">
      <formula>$B1029="Descargado"</formula>
    </cfRule>
    <cfRule type="expression" dxfId="2299" priority="56727">
      <formula>$B1029="Cargado"</formula>
    </cfRule>
  </conditionalFormatting>
  <conditionalFormatting sqref="Q1033:S1033">
    <cfRule type="expression" dxfId="2301" priority="56901">
      <formula>$B1033="Descargado"</formula>
    </cfRule>
    <cfRule type="expression" dxfId="2300" priority="56902">
      <formula>$B1033="Frontera"</formula>
    </cfRule>
    <cfRule type="expression" dxfId="2299" priority="56903">
      <formula>$B1033="Cargado"</formula>
    </cfRule>
    <cfRule type="expression" dxfId="2299" priority="56879">
      <formula>$B1033="Cargado"</formula>
    </cfRule>
    <cfRule type="expression" dxfId="2298" priority="56904">
      <formula>$B1033="Cancelado"</formula>
    </cfRule>
    <cfRule type="expression" dxfId="2" priority="56905">
      <formula>$B1033="Confirmado"</formula>
    </cfRule>
    <cfRule type="expression" dxfId="2296" priority="56906">
      <formula>$B1033="Solicitado"</formula>
    </cfRule>
    <cfRule type="expression" dxfId="2295" priority="56907">
      <formula>$B1033="Arribado"</formula>
    </cfRule>
    <cfRule type="expression" dxfId="2295" priority="56883">
      <formula>$B1033="Arribado"</formula>
    </cfRule>
    <cfRule type="expression" dxfId="2302" priority="56876">
      <formula>$B1033="Liberado"</formula>
    </cfRule>
    <cfRule type="expression" dxfId="2301" priority="56877">
      <formula>$B1033="Descargado"</formula>
    </cfRule>
    <cfRule type="expression" dxfId="2300" priority="56878">
      <formula>$B1033="Frontera"</formula>
    </cfRule>
    <cfRule type="expression" dxfId="2298" priority="56880">
      <formula>$B1033="Cancelado"</formula>
    </cfRule>
    <cfRule type="expression" dxfId="2" priority="56881">
      <formula>$B1033="Confirmado"</formula>
    </cfRule>
    <cfRule type="expression" dxfId="2296" priority="56882">
      <formula>$B1033="Solicitado"</formula>
    </cfRule>
    <cfRule type="expression" dxfId="2302" priority="56900">
      <formula>$B1033="Liberado"</formula>
    </cfRule>
  </conditionalFormatting>
  <conditionalFormatting sqref="Q1034:S1034">
    <cfRule type="expression" dxfId="2302" priority="56532">
      <formula>$B1034="Liberado"</formula>
    </cfRule>
    <cfRule type="expression" dxfId="2296" priority="56514">
      <formula>$B1034="Solicitado"</formula>
    </cfRule>
    <cfRule type="expression" dxfId="2300" priority="56534">
      <formula>$B1034="Frontera"</formula>
    </cfRule>
    <cfRule type="expression" dxfId="2" priority="56513">
      <formula>$B1034="Confirmado"</formula>
    </cfRule>
    <cfRule type="expression" dxfId="2298" priority="56512">
      <formula>$B1034="Cancelado"</formula>
    </cfRule>
    <cfRule type="expression" dxfId="2299" priority="56511">
      <formula>$B1034="Cargado"</formula>
    </cfRule>
    <cfRule type="expression" dxfId="2301" priority="56533">
      <formula>$B1034="Descargado"</formula>
    </cfRule>
    <cfRule type="expression" dxfId="2300" priority="56510">
      <formula>$B1034="Frontera"</formula>
    </cfRule>
    <cfRule type="expression" dxfId="2301" priority="56509">
      <formula>$B1034="Descargado"</formula>
    </cfRule>
    <cfRule type="expression" dxfId="2302" priority="56508">
      <formula>$B1034="Liberado"</formula>
    </cfRule>
    <cfRule type="expression" dxfId="2299" priority="56535">
      <formula>$B1034="Cargado"</formula>
    </cfRule>
    <cfRule type="expression" dxfId="2295" priority="56515">
      <formula>$B1034="Arribado"</formula>
    </cfRule>
    <cfRule type="expression" dxfId="2298" priority="56536">
      <formula>$B1034="Cancelado"</formula>
    </cfRule>
    <cfRule type="expression" dxfId="2295" priority="56539">
      <formula>$B1034="Arribado"</formula>
    </cfRule>
    <cfRule type="expression" dxfId="2296" priority="56538">
      <formula>$B1034="Solicitado"</formula>
    </cfRule>
    <cfRule type="expression" dxfId="2" priority="56537">
      <formula>$B1034="Confirmado"</formula>
    </cfRule>
  </conditionalFormatting>
  <conditionalFormatting sqref="Q1040:S1040 Q1044:S1049 Q1054:S1054">
    <cfRule type="expression" dxfId="2300" priority="56342">
      <formula>$B1040="Frontera"</formula>
    </cfRule>
    <cfRule type="expression" dxfId="2299" priority="56343">
      <formula>$B1040="Cargado"</formula>
    </cfRule>
    <cfRule type="expression" dxfId="2301" priority="56341">
      <formula>$B1040="Descargado"</formula>
    </cfRule>
    <cfRule type="expression" dxfId="2302" priority="56340">
      <formula>$B1040="Liberado"</formula>
    </cfRule>
    <cfRule type="expression" dxfId="2295" priority="56323">
      <formula>$B1040="Arribado"</formula>
    </cfRule>
    <cfRule type="expression" dxfId="2296" priority="56322">
      <formula>$B1040="Solicitado"</formula>
    </cfRule>
    <cfRule type="expression" dxfId="2" priority="56321">
      <formula>$B1040="Confirmado"</formula>
    </cfRule>
    <cfRule type="expression" dxfId="2298" priority="56320">
      <formula>$B1040="Cancelado"</formula>
    </cfRule>
    <cfRule type="expression" dxfId="2299" priority="56319">
      <formula>$B1040="Cargado"</formula>
    </cfRule>
    <cfRule type="expression" dxfId="2298" priority="56344">
      <formula>$B1040="Cancelado"</formula>
    </cfRule>
    <cfRule type="expression" dxfId="2" priority="56345">
      <formula>$B1040="Confirmado"</formula>
    </cfRule>
    <cfRule type="expression" dxfId="2296" priority="56346">
      <formula>$B1040="Solicitado"</formula>
    </cfRule>
    <cfRule type="expression" dxfId="2295" priority="56347">
      <formula>$B1040="Arribado"</formula>
    </cfRule>
    <cfRule type="expression" dxfId="2300" priority="56318">
      <formula>$B1040="Frontera"</formula>
    </cfRule>
    <cfRule type="expression" dxfId="2301" priority="56317">
      <formula>$B1040="Descargado"</formula>
    </cfRule>
    <cfRule type="expression" dxfId="2302" priority="56316">
      <formula>$B1040="Liberado"</formula>
    </cfRule>
  </conditionalFormatting>
  <conditionalFormatting sqref="Q1041:S1041">
    <cfRule type="expression" dxfId="2" priority="55785">
      <formula>$B1041="Confirmado"</formula>
    </cfRule>
    <cfRule type="expression" dxfId="2296" priority="55786">
      <formula>$B1041="Solicitado"</formula>
    </cfRule>
    <cfRule type="expression" dxfId="2295" priority="55787">
      <formula>$B1041="Arribado"</formula>
    </cfRule>
    <cfRule type="expression" dxfId="2301" priority="55757">
      <formula>$B1041="Descargado"</formula>
    </cfRule>
    <cfRule type="expression" dxfId="2302" priority="55756">
      <formula>$B1041="Liberado"</formula>
    </cfRule>
    <cfRule type="expression" dxfId="2301" priority="55781">
      <formula>$B1041="Descargado"</formula>
    </cfRule>
    <cfRule type="expression" dxfId="2300" priority="55782">
      <formula>$B1041="Frontera"</formula>
    </cfRule>
    <cfRule type="expression" dxfId="2299" priority="55783">
      <formula>$B1041="Cargado"</formula>
    </cfRule>
    <cfRule type="expression" dxfId="2298" priority="55784">
      <formula>$B1041="Cancelado"</formula>
    </cfRule>
    <cfRule type="expression" dxfId="2302" priority="55780">
      <formula>$B1041="Liberado"</formula>
    </cfRule>
    <cfRule type="expression" dxfId="2295" priority="55763">
      <formula>$B1041="Arribado"</formula>
    </cfRule>
    <cfRule type="expression" dxfId="2296" priority="55762">
      <formula>$B1041="Solicitado"</formula>
    </cfRule>
    <cfRule type="expression" dxfId="2" priority="55761">
      <formula>$B1041="Confirmado"</formula>
    </cfRule>
    <cfRule type="expression" dxfId="2298" priority="55760">
      <formula>$B1041="Cancelado"</formula>
    </cfRule>
    <cfRule type="expression" dxfId="2299" priority="55759">
      <formula>$B1041="Cargado"</formula>
    </cfRule>
    <cfRule type="expression" dxfId="2300" priority="55758">
      <formula>$B1041="Frontera"</formula>
    </cfRule>
  </conditionalFormatting>
  <conditionalFormatting sqref="Q1042:S1043">
    <cfRule type="expression" dxfId="2" priority="55033">
      <formula>$B1042="Confirmado"</formula>
    </cfRule>
    <cfRule type="expression" dxfId="2298" priority="55008">
      <formula>$B1042="Cancelado"</formula>
    </cfRule>
    <cfRule type="expression" dxfId="2295" priority="55011">
      <formula>$B1042="Arribado"</formula>
    </cfRule>
    <cfRule type="expression" dxfId="2301" priority="55005">
      <formula>$B1042="Descargado"</formula>
    </cfRule>
    <cfRule type="expression" dxfId="2299" priority="55031">
      <formula>$B1042="Cargado"</formula>
    </cfRule>
    <cfRule type="expression" dxfId="2300" priority="55030">
      <formula>$B1042="Frontera"</formula>
    </cfRule>
    <cfRule type="expression" dxfId="2298" priority="55032">
      <formula>$B1042="Cancelado"</formula>
    </cfRule>
    <cfRule type="expression" dxfId="2302" priority="55004">
      <formula>$B1042="Liberado"</formula>
    </cfRule>
    <cfRule type="expression" dxfId="2296" priority="55034">
      <formula>$B1042="Solicitado"</formula>
    </cfRule>
    <cfRule type="expression" dxfId="2295" priority="55035">
      <formula>$B1042="Arribado"</formula>
    </cfRule>
    <cfRule type="expression" dxfId="2301" priority="55029">
      <formula>$B1042="Descargado"</formula>
    </cfRule>
    <cfRule type="expression" dxfId="2" priority="55009">
      <formula>$B1042="Confirmado"</formula>
    </cfRule>
    <cfRule type="expression" dxfId="2302" priority="55028">
      <formula>$B1042="Liberado"</formula>
    </cfRule>
    <cfRule type="expression" dxfId="2300" priority="55006">
      <formula>$B1042="Frontera"</formula>
    </cfRule>
    <cfRule type="expression" dxfId="2299" priority="55007">
      <formula>$B1042="Cargado"</formula>
    </cfRule>
    <cfRule type="expression" dxfId="2296" priority="55010">
      <formula>$B1042="Solicitado"</formula>
    </cfRule>
  </conditionalFormatting>
  <conditionalFormatting sqref="Q1050:S1050">
    <cfRule type="expression" dxfId="2302" priority="55564">
      <formula>$B1050="Liberado"</formula>
    </cfRule>
    <cfRule type="expression" dxfId="2296" priority="55594">
      <formula>$B1050="Solicitado"</formula>
    </cfRule>
    <cfRule type="expression" dxfId="2295" priority="55595">
      <formula>$B1050="Arribado"</formula>
    </cfRule>
    <cfRule type="expression" dxfId="2301" priority="55589">
      <formula>$B1050="Descargado"</formula>
    </cfRule>
    <cfRule type="expression" dxfId="2296" priority="55570">
      <formula>$B1050="Solicitado"</formula>
    </cfRule>
    <cfRule type="expression" dxfId="2" priority="55569">
      <formula>$B1050="Confirmado"</formula>
    </cfRule>
    <cfRule type="expression" dxfId="2298" priority="55568">
      <formula>$B1050="Cancelado"</formula>
    </cfRule>
    <cfRule type="expression" dxfId="2299" priority="55567">
      <formula>$B1050="Cargado"</formula>
    </cfRule>
    <cfRule type="expression" dxfId="2295" priority="55571">
      <formula>$B1050="Arribado"</formula>
    </cfRule>
    <cfRule type="expression" dxfId="2302" priority="55588">
      <formula>$B1050="Liberado"</formula>
    </cfRule>
    <cfRule type="expression" dxfId="2300" priority="55590">
      <formula>$B1050="Frontera"</formula>
    </cfRule>
    <cfRule type="expression" dxfId="2299" priority="55591">
      <formula>$B1050="Cargado"</formula>
    </cfRule>
    <cfRule type="expression" dxfId="2298" priority="55592">
      <formula>$B1050="Cancelado"</formula>
    </cfRule>
    <cfRule type="expression" dxfId="2" priority="55593">
      <formula>$B1050="Confirmado"</formula>
    </cfRule>
    <cfRule type="expression" dxfId="2300" priority="55566">
      <formula>$B1050="Frontera"</formula>
    </cfRule>
    <cfRule type="expression" dxfId="2301" priority="55565">
      <formula>$B1050="Descargado"</formula>
    </cfRule>
  </conditionalFormatting>
  <conditionalFormatting sqref="Q1051:S1051">
    <cfRule type="expression" dxfId="2300" priority="55478">
      <formula>$B1051="Frontera"</formula>
    </cfRule>
    <cfRule type="expression" dxfId="2298" priority="55480">
      <formula>$B1051="Cancelado"</formula>
    </cfRule>
    <cfRule type="expression" dxfId="2301" priority="55501">
      <formula>$B1051="Descargado"</formula>
    </cfRule>
    <cfRule type="expression" dxfId="2300" priority="55502">
      <formula>$B1051="Frontera"</formula>
    </cfRule>
    <cfRule type="expression" dxfId="2299" priority="55503">
      <formula>$B1051="Cargado"</formula>
    </cfRule>
    <cfRule type="expression" dxfId="2298" priority="55504">
      <formula>$B1051="Cancelado"</formula>
    </cfRule>
    <cfRule type="expression" dxfId="2302" priority="55476">
      <formula>$B1051="Liberado"</formula>
    </cfRule>
    <cfRule type="expression" dxfId="2" priority="55481">
      <formula>$B1051="Confirmado"</formula>
    </cfRule>
    <cfRule type="expression" dxfId="2295" priority="55483">
      <formula>$B1051="Arribado"</formula>
    </cfRule>
    <cfRule type="expression" dxfId="2295" priority="55507">
      <formula>$B1051="Arribado"</formula>
    </cfRule>
    <cfRule type="expression" dxfId="2302" priority="55500">
      <formula>$B1051="Liberado"</formula>
    </cfRule>
    <cfRule type="expression" dxfId="2296" priority="55482">
      <formula>$B1051="Solicitado"</formula>
    </cfRule>
    <cfRule type="expression" dxfId="2" priority="55505">
      <formula>$B1051="Confirmado"</formula>
    </cfRule>
    <cfRule type="expression" dxfId="2301" priority="55477">
      <formula>$B1051="Descargado"</formula>
    </cfRule>
    <cfRule type="expression" dxfId="2296" priority="55506">
      <formula>$B1051="Solicitado"</formula>
    </cfRule>
    <cfRule type="expression" dxfId="2299" priority="55479">
      <formula>$B1051="Cargado"</formula>
    </cfRule>
  </conditionalFormatting>
  <conditionalFormatting sqref="Q1052:S1052">
    <cfRule type="expression" dxfId="2302" priority="55388">
      <formula>$B1052="Liberado"</formula>
    </cfRule>
    <cfRule type="expression" dxfId="2298" priority="55416">
      <formula>$B1052="Cancelado"</formula>
    </cfRule>
    <cfRule type="expression" dxfId="2299" priority="55415">
      <formula>$B1052="Cargado"</formula>
    </cfRule>
    <cfRule type="expression" dxfId="2300" priority="55414">
      <formula>$B1052="Frontera"</formula>
    </cfRule>
    <cfRule type="expression" dxfId="2295" priority="55419">
      <formula>$B1052="Arribado"</formula>
    </cfRule>
    <cfRule type="expression" dxfId="2" priority="55417">
      <formula>$B1052="Confirmado"</formula>
    </cfRule>
    <cfRule type="expression" dxfId="2" priority="55393">
      <formula>$B1052="Confirmado"</formula>
    </cfRule>
    <cfRule type="expression" dxfId="2301" priority="55413">
      <formula>$B1052="Descargado"</formula>
    </cfRule>
    <cfRule type="expression" dxfId="2300" priority="55390">
      <formula>$B1052="Frontera"</formula>
    </cfRule>
    <cfRule type="expression" dxfId="2302" priority="55412">
      <formula>$B1052="Liberado"</formula>
    </cfRule>
    <cfRule type="expression" dxfId="2295" priority="55395">
      <formula>$B1052="Arribado"</formula>
    </cfRule>
    <cfRule type="expression" dxfId="2298" priority="55392">
      <formula>$B1052="Cancelado"</formula>
    </cfRule>
    <cfRule type="expression" dxfId="2299" priority="55391">
      <formula>$B1052="Cargado"</formula>
    </cfRule>
    <cfRule type="expression" dxfId="2296" priority="55418">
      <formula>$B1052="Solicitado"</formula>
    </cfRule>
    <cfRule type="expression" dxfId="2301" priority="55389">
      <formula>$B1052="Descargado"</formula>
    </cfRule>
    <cfRule type="expression" dxfId="2296" priority="55394">
      <formula>$B1052="Solicitado"</formula>
    </cfRule>
  </conditionalFormatting>
  <conditionalFormatting sqref="Q1053:S1053">
    <cfRule type="expression" dxfId="2296" priority="55202">
      <formula>$B1053="Solicitado"</formula>
    </cfRule>
    <cfRule type="expression" dxfId="2301" priority="55221">
      <formula>$B1053="Descargado"</formula>
    </cfRule>
    <cfRule type="expression" dxfId="2298" priority="55224">
      <formula>$B1053="Cancelado"</formula>
    </cfRule>
    <cfRule type="expression" dxfId="2300" priority="55222">
      <formula>$B1053="Frontera"</formula>
    </cfRule>
    <cfRule type="expression" dxfId="2" priority="55225">
      <formula>$B1053="Confirmado"</formula>
    </cfRule>
    <cfRule type="expression" dxfId="2299" priority="55223">
      <formula>$B1053="Cargado"</formula>
    </cfRule>
    <cfRule type="expression" dxfId="2296" priority="55226">
      <formula>$B1053="Solicitado"</formula>
    </cfRule>
    <cfRule type="expression" dxfId="2295" priority="55227">
      <formula>$B1053="Arribado"</formula>
    </cfRule>
    <cfRule type="expression" dxfId="2" priority="55201">
      <formula>$B1053="Confirmado"</formula>
    </cfRule>
    <cfRule type="expression" dxfId="2302" priority="55220">
      <formula>$B1053="Liberado"</formula>
    </cfRule>
    <cfRule type="expression" dxfId="2295" priority="55203">
      <formula>$B1053="Arribado"</formula>
    </cfRule>
    <cfRule type="expression" dxfId="2302" priority="55196">
      <formula>$B1053="Liberado"</formula>
    </cfRule>
    <cfRule type="expression" dxfId="2301" priority="55197">
      <formula>$B1053="Descargado"</formula>
    </cfRule>
    <cfRule type="expression" dxfId="2300" priority="55198">
      <formula>$B1053="Frontera"</formula>
    </cfRule>
    <cfRule type="expression" dxfId="2299" priority="55199">
      <formula>$B1053="Cargado"</formula>
    </cfRule>
    <cfRule type="expression" dxfId="2298" priority="55200">
      <formula>$B1053="Cancelado"</formula>
    </cfRule>
  </conditionalFormatting>
  <conditionalFormatting sqref="Q1064:S1064">
    <cfRule type="expression" dxfId="2301" priority="54309">
      <formula>$B1064="Descargado"</formula>
    </cfRule>
    <cfRule type="expression" dxfId="2300" priority="54310">
      <formula>$B1064="Frontera"</formula>
    </cfRule>
    <cfRule type="expression" dxfId="2299" priority="54311">
      <formula>$B1064="Cargado"</formula>
    </cfRule>
    <cfRule type="expression" dxfId="2298" priority="54312">
      <formula>$B1064="Cancelado"</formula>
    </cfRule>
    <cfRule type="expression" dxfId="2" priority="54313">
      <formula>$B1064="Confirmado"</formula>
    </cfRule>
    <cfRule type="expression" dxfId="2296" priority="54314">
      <formula>$B1064="Solicitado"</formula>
    </cfRule>
    <cfRule type="expression" dxfId="2301" priority="54333">
      <formula>$B1064="Descargado"</formula>
    </cfRule>
    <cfRule type="expression" dxfId="2302" priority="54332">
      <formula>$B1064="Liberado"</formula>
    </cfRule>
    <cfRule type="expression" dxfId="2295" priority="54315">
      <formula>$B1064="Arribado"</formula>
    </cfRule>
    <cfRule type="expression" dxfId="2300" priority="54334">
      <formula>$B1064="Frontera"</formula>
    </cfRule>
    <cfRule type="expression" dxfId="2299" priority="54335">
      <formula>$B1064="Cargado"</formula>
    </cfRule>
    <cfRule type="expression" dxfId="2298" priority="54336">
      <formula>$B1064="Cancelado"</formula>
    </cfRule>
    <cfRule type="expression" dxfId="2" priority="54337">
      <formula>$B1064="Confirmado"</formula>
    </cfRule>
    <cfRule type="expression" dxfId="2296" priority="54338">
      <formula>$B1064="Solicitado"</formula>
    </cfRule>
    <cfRule type="expression" dxfId="2302" priority="54308">
      <formula>$B1064="Liberado"</formula>
    </cfRule>
    <cfRule type="expression" dxfId="2295" priority="54339">
      <formula>$B1064="Arribado"</formula>
    </cfRule>
  </conditionalFormatting>
  <conditionalFormatting sqref="Q1065:S1065">
    <cfRule type="expression" dxfId="2296" priority="54506">
      <formula>$B1065="Solicitado"</formula>
    </cfRule>
    <cfRule type="expression" dxfId="2301" priority="54501">
      <formula>$B1065="Descargado"</formula>
    </cfRule>
    <cfRule type="expression" dxfId="2" priority="54529">
      <formula>$B1065="Confirmado"</formula>
    </cfRule>
    <cfRule type="expression" dxfId="2295" priority="54531">
      <formula>$B1065="Arribado"</formula>
    </cfRule>
    <cfRule type="expression" dxfId="2302" priority="54524">
      <formula>$B1065="Liberado"</formula>
    </cfRule>
    <cfRule type="expression" dxfId="2302" priority="54500">
      <formula>$B1065="Liberado"</formula>
    </cfRule>
    <cfRule type="expression" dxfId="2298" priority="54528">
      <formula>$B1065="Cancelado"</formula>
    </cfRule>
    <cfRule type="expression" dxfId="2300" priority="54502">
      <formula>$B1065="Frontera"</formula>
    </cfRule>
    <cfRule type="expression" dxfId="2299" priority="54503">
      <formula>$B1065="Cargado"</formula>
    </cfRule>
    <cfRule type="expression" dxfId="2299" priority="54527">
      <formula>$B1065="Cargado"</formula>
    </cfRule>
    <cfRule type="expression" dxfId="2298" priority="54504">
      <formula>$B1065="Cancelado"</formula>
    </cfRule>
    <cfRule type="expression" dxfId="2" priority="54505">
      <formula>$B1065="Confirmado"</formula>
    </cfRule>
    <cfRule type="expression" dxfId="2301" priority="54525">
      <formula>$B1065="Descargado"</formula>
    </cfRule>
    <cfRule type="expression" dxfId="2295" priority="54507">
      <formula>$B1065="Arribado"</formula>
    </cfRule>
    <cfRule type="expression" dxfId="2300" priority="54526">
      <formula>$B1065="Frontera"</formula>
    </cfRule>
    <cfRule type="expression" dxfId="2296" priority="54530">
      <formula>$B1065="Solicitado"</formula>
    </cfRule>
  </conditionalFormatting>
  <conditionalFormatting sqref="Q1066:S1067">
    <cfRule type="expression" dxfId="2300" priority="54118">
      <formula>$B1066="Frontera"</formula>
    </cfRule>
    <cfRule type="expression" dxfId="2298" priority="54120">
      <formula>$B1066="Cancelado"</formula>
    </cfRule>
    <cfRule type="expression" dxfId="2" priority="54121">
      <formula>$B1066="Confirmado"</formula>
    </cfRule>
    <cfRule type="expression" dxfId="2296" priority="54122">
      <formula>$B1066="Solicitado"</formula>
    </cfRule>
    <cfRule type="expression" dxfId="2" priority="54145">
      <formula>$B1066="Confirmado"</formula>
    </cfRule>
    <cfRule type="expression" dxfId="2295" priority="54123">
      <formula>$B1066="Arribado"</formula>
    </cfRule>
    <cfRule type="expression" dxfId="2295" priority="54147">
      <formula>$B1066="Arribado"</formula>
    </cfRule>
    <cfRule type="expression" dxfId="2296" priority="54146">
      <formula>$B1066="Solicitado"</formula>
    </cfRule>
    <cfRule type="expression" dxfId="2299" priority="54119">
      <formula>$B1066="Cargado"</formula>
    </cfRule>
    <cfRule type="expression" dxfId="2299" priority="54143">
      <formula>$B1066="Cargado"</formula>
    </cfRule>
    <cfRule type="expression" dxfId="2300" priority="54142">
      <formula>$B1066="Frontera"</formula>
    </cfRule>
    <cfRule type="expression" dxfId="2301" priority="54141">
      <formula>$B1066="Descargado"</formula>
    </cfRule>
    <cfRule type="expression" dxfId="2302" priority="54140">
      <formula>$B1066="Liberado"</formula>
    </cfRule>
    <cfRule type="expression" dxfId="2298" priority="54144">
      <formula>$B1066="Cancelado"</formula>
    </cfRule>
    <cfRule type="expression" dxfId="2302" priority="54116">
      <formula>$B1066="Liberado"</formula>
    </cfRule>
    <cfRule type="expression" dxfId="2301" priority="54117">
      <formula>$B1066="Descargado"</formula>
    </cfRule>
  </conditionalFormatting>
  <conditionalFormatting sqref="Q1068:S1069">
    <cfRule type="expression" dxfId="2296" priority="52938">
      <formula>$B1068="Solicitado"</formula>
    </cfRule>
    <cfRule type="expression" dxfId="2295" priority="52939">
      <formula>$B1068="Arribado"</formula>
    </cfRule>
    <cfRule type="expression" dxfId="2299" priority="52935">
      <formula>$B1068="Cargado"</formula>
    </cfRule>
    <cfRule type="expression" dxfId="2298" priority="52936">
      <formula>$B1068="Cancelado"</formula>
    </cfRule>
    <cfRule type="expression" dxfId="2302" priority="52956">
      <formula>$B1068="Liberado"</formula>
    </cfRule>
    <cfRule type="expression" dxfId="2" priority="52937">
      <formula>$B1068="Confirmado"</formula>
    </cfRule>
    <cfRule type="expression" dxfId="2300" priority="52934">
      <formula>$B1068="Frontera"</formula>
    </cfRule>
    <cfRule type="expression" dxfId="2" priority="52961">
      <formula>$B1068="Confirmado"</formula>
    </cfRule>
    <cfRule type="expression" dxfId="2299" priority="52959">
      <formula>$B1068="Cargado"</formula>
    </cfRule>
    <cfRule type="expression" dxfId="2298" priority="52960">
      <formula>$B1068="Cancelado"</formula>
    </cfRule>
    <cfRule type="expression" dxfId="2302" priority="52932">
      <formula>$B1068="Liberado"</formula>
    </cfRule>
    <cfRule type="expression" dxfId="2300" priority="52958">
      <formula>$B1068="Frontera"</formula>
    </cfRule>
    <cfRule type="expression" dxfId="2301" priority="52957">
      <formula>$B1068="Descargado"</formula>
    </cfRule>
    <cfRule type="expression" dxfId="2295" priority="52963">
      <formula>$B1068="Arribado"</formula>
    </cfRule>
    <cfRule type="expression" dxfId="2301" priority="52933">
      <formula>$B1068="Descargado"</formula>
    </cfRule>
    <cfRule type="expression" dxfId="2296" priority="52962">
      <formula>$B1068="Solicitado"</formula>
    </cfRule>
  </conditionalFormatting>
  <conditionalFormatting sqref="Q1070:S1070">
    <cfRule type="expression" dxfId="2299" priority="53727">
      <formula>$B1070="Cargado"</formula>
    </cfRule>
    <cfRule type="expression" dxfId="2298" priority="53728">
      <formula>$B1070="Cancelado"</formula>
    </cfRule>
    <cfRule type="expression" dxfId="2" priority="53729">
      <formula>$B1070="Confirmado"</formula>
    </cfRule>
    <cfRule type="expression" dxfId="2296" priority="53730">
      <formula>$B1070="Solicitado"</formula>
    </cfRule>
    <cfRule type="expression" dxfId="2" priority="53705">
      <formula>$B1070="Confirmado"</formula>
    </cfRule>
    <cfRule type="expression" dxfId="2295" priority="53731">
      <formula>$B1070="Arribado"</formula>
    </cfRule>
    <cfRule type="expression" dxfId="2300" priority="53726">
      <formula>$B1070="Frontera"</formula>
    </cfRule>
    <cfRule type="expression" dxfId="2302" priority="53700">
      <formula>$B1070="Liberado"</formula>
    </cfRule>
    <cfRule type="expression" dxfId="2301" priority="53701">
      <formula>$B1070="Descargado"</formula>
    </cfRule>
    <cfRule type="expression" dxfId="2300" priority="53702">
      <formula>$B1070="Frontera"</formula>
    </cfRule>
    <cfRule type="expression" dxfId="2299" priority="53703">
      <formula>$B1070="Cargado"</formula>
    </cfRule>
    <cfRule type="expression" dxfId="2298" priority="53704">
      <formula>$B1070="Cancelado"</formula>
    </cfRule>
    <cfRule type="expression" dxfId="2296" priority="53706">
      <formula>$B1070="Solicitado"</formula>
    </cfRule>
    <cfRule type="expression" dxfId="2295" priority="53707">
      <formula>$B1070="Arribado"</formula>
    </cfRule>
    <cfRule type="expression" dxfId="2302" priority="53724">
      <formula>$B1070="Liberado"</formula>
    </cfRule>
    <cfRule type="expression" dxfId="2301" priority="53725">
      <formula>$B1070="Descargado"</formula>
    </cfRule>
  </conditionalFormatting>
  <conditionalFormatting sqref="Q1071:S1071">
    <cfRule type="expression" dxfId="2298" priority="53320">
      <formula>$B1071="Cancelado"</formula>
    </cfRule>
    <cfRule type="expression" dxfId="2302" priority="53316">
      <formula>$B1071="Liberado"</formula>
    </cfRule>
    <cfRule type="expression" dxfId="2299" priority="53319">
      <formula>$B1071="Cargado"</formula>
    </cfRule>
    <cfRule type="expression" dxfId="2300" priority="53318">
      <formula>$B1071="Frontera"</formula>
    </cfRule>
    <cfRule type="expression" dxfId="2" priority="53345">
      <formula>$B1071="Confirmado"</formula>
    </cfRule>
    <cfRule type="expression" dxfId="2296" priority="53346">
      <formula>$B1071="Solicitado"</formula>
    </cfRule>
    <cfRule type="expression" dxfId="2295" priority="53347">
      <formula>$B1071="Arribado"</formula>
    </cfRule>
    <cfRule type="expression" dxfId="2301" priority="53317">
      <formula>$B1071="Descargado"</formula>
    </cfRule>
    <cfRule type="expression" dxfId="2298" priority="53344">
      <formula>$B1071="Cancelado"</formula>
    </cfRule>
    <cfRule type="expression" dxfId="2" priority="53321">
      <formula>$B1071="Confirmado"</formula>
    </cfRule>
    <cfRule type="expression" dxfId="2296" priority="53322">
      <formula>$B1071="Solicitado"</formula>
    </cfRule>
    <cfRule type="expression" dxfId="2295" priority="53323">
      <formula>$B1071="Arribado"</formula>
    </cfRule>
    <cfRule type="expression" dxfId="2302" priority="53340">
      <formula>$B1071="Liberado"</formula>
    </cfRule>
    <cfRule type="expression" dxfId="2301" priority="53341">
      <formula>$B1071="Descargado"</formula>
    </cfRule>
    <cfRule type="expression" dxfId="2300" priority="53342">
      <formula>$B1071="Frontera"</formula>
    </cfRule>
    <cfRule type="expression" dxfId="2299" priority="53343">
      <formula>$B1071="Cargado"</formula>
    </cfRule>
  </conditionalFormatting>
  <conditionalFormatting sqref="Q1072:S1072">
    <cfRule type="expression" dxfId="2302" priority="53148">
      <formula>$B1072="Liberado"</formula>
    </cfRule>
    <cfRule type="expression" dxfId="2298" priority="53128">
      <formula>$B1072="Cancelado"</formula>
    </cfRule>
    <cfRule type="expression" dxfId="2301" priority="53149">
      <formula>$B1072="Descargado"</formula>
    </cfRule>
    <cfRule type="expression" dxfId="2296" priority="53130">
      <formula>$B1072="Solicitado"</formula>
    </cfRule>
    <cfRule type="expression" dxfId="2" priority="53129">
      <formula>$B1072="Confirmado"</formula>
    </cfRule>
    <cfRule type="expression" dxfId="2295" priority="53155">
      <formula>$B1072="Arribado"</formula>
    </cfRule>
    <cfRule type="expression" dxfId="2299" priority="53127">
      <formula>$B1072="Cargado"</formula>
    </cfRule>
    <cfRule type="expression" dxfId="2300" priority="53126">
      <formula>$B1072="Frontera"</formula>
    </cfRule>
    <cfRule type="expression" dxfId="2302" priority="53124">
      <formula>$B1072="Liberado"</formula>
    </cfRule>
    <cfRule type="expression" dxfId="2296" priority="53154">
      <formula>$B1072="Solicitado"</formula>
    </cfRule>
    <cfRule type="expression" dxfId="2300" priority="53150">
      <formula>$B1072="Frontera"</formula>
    </cfRule>
    <cfRule type="expression" dxfId="2301" priority="53125">
      <formula>$B1072="Descargado"</formula>
    </cfRule>
    <cfRule type="expression" dxfId="2295" priority="53131">
      <formula>$B1072="Arribado"</formula>
    </cfRule>
    <cfRule type="expression" dxfId="2299" priority="53151">
      <formula>$B1072="Cargado"</formula>
    </cfRule>
    <cfRule type="expression" dxfId="2298" priority="53152">
      <formula>$B1072="Cancelado"</formula>
    </cfRule>
    <cfRule type="expression" dxfId="2" priority="53153">
      <formula>$B1072="Confirmado"</formula>
    </cfRule>
  </conditionalFormatting>
  <conditionalFormatting sqref="Q1073:S1073">
    <cfRule type="expression" dxfId="2295" priority="53539">
      <formula>$B1073="Arribado"</formula>
    </cfRule>
    <cfRule type="expression" dxfId="2296" priority="53538">
      <formula>$B1073="Solicitado"</formula>
    </cfRule>
    <cfRule type="expression" dxfId="2" priority="53537">
      <formula>$B1073="Confirmado"</formula>
    </cfRule>
    <cfRule type="expression" dxfId="2300" priority="53510">
      <formula>$B1073="Frontera"</formula>
    </cfRule>
    <cfRule type="expression" dxfId="2301" priority="53509">
      <formula>$B1073="Descargado"</formula>
    </cfRule>
    <cfRule type="expression" dxfId="2301" priority="53533">
      <formula>$B1073="Descargado"</formula>
    </cfRule>
    <cfRule type="expression" dxfId="2298" priority="53536">
      <formula>$B1073="Cancelado"</formula>
    </cfRule>
    <cfRule type="expression" dxfId="2298" priority="53512">
      <formula>$B1073="Cancelado"</formula>
    </cfRule>
    <cfRule type="expression" dxfId="2299" priority="53535">
      <formula>$B1073="Cargado"</formula>
    </cfRule>
    <cfRule type="expression" dxfId="2302" priority="53508">
      <formula>$B1073="Liberado"</formula>
    </cfRule>
    <cfRule type="expression" dxfId="2300" priority="53534">
      <formula>$B1073="Frontera"</formula>
    </cfRule>
    <cfRule type="expression" dxfId="2" priority="53513">
      <formula>$B1073="Confirmado"</formula>
    </cfRule>
    <cfRule type="expression" dxfId="2302" priority="53532">
      <formula>$B1073="Liberado"</formula>
    </cfRule>
    <cfRule type="expression" dxfId="2295" priority="53515">
      <formula>$B1073="Arribado"</formula>
    </cfRule>
    <cfRule type="expression" dxfId="2299" priority="53511">
      <formula>$B1073="Cargado"</formula>
    </cfRule>
    <cfRule type="expression" dxfId="2296" priority="53514">
      <formula>$B1073="Solicitado"</formula>
    </cfRule>
  </conditionalFormatting>
  <conditionalFormatting sqref="Q1076:S1076">
    <cfRule type="expression" dxfId="2296" priority="52370">
      <formula>$B1076="Solicitado"</formula>
    </cfRule>
    <cfRule type="expression" dxfId="2" priority="52369">
      <formula>$B1076="Confirmado"</formula>
    </cfRule>
    <cfRule type="expression" dxfId="2298" priority="52368">
      <formula>$B1076="Cancelado"</formula>
    </cfRule>
    <cfRule type="expression" dxfId="2299" priority="52367">
      <formula>$B1076="Cargado"</formula>
    </cfRule>
    <cfRule type="expression" dxfId="2300" priority="52366">
      <formula>$B1076="Frontera"</formula>
    </cfRule>
    <cfRule type="expression" dxfId="2300" priority="52342">
      <formula>$B1076="Frontera"</formula>
    </cfRule>
    <cfRule type="expression" dxfId="2296" priority="52346">
      <formula>$B1076="Solicitado"</formula>
    </cfRule>
    <cfRule type="expression" dxfId="2302" priority="52340">
      <formula>$B1076="Liberado"</formula>
    </cfRule>
    <cfRule type="expression" dxfId="2301" priority="52341">
      <formula>$B1076="Descargado"</formula>
    </cfRule>
    <cfRule type="expression" dxfId="2" priority="52345">
      <formula>$B1076="Confirmado"</formula>
    </cfRule>
    <cfRule type="expression" dxfId="2299" priority="52343">
      <formula>$B1076="Cargado"</formula>
    </cfRule>
    <cfRule type="expression" dxfId="2301" priority="52365">
      <formula>$B1076="Descargado"</formula>
    </cfRule>
    <cfRule type="expression" dxfId="2295" priority="52371">
      <formula>$B1076="Arribado"</formula>
    </cfRule>
    <cfRule type="expression" dxfId="2295" priority="52347">
      <formula>$B1076="Arribado"</formula>
    </cfRule>
    <cfRule type="expression" dxfId="2302" priority="52364">
      <formula>$B1076="Liberado"</formula>
    </cfRule>
    <cfRule type="expression" dxfId="2298" priority="52344">
      <formula>$B1076="Cancelado"</formula>
    </cfRule>
  </conditionalFormatting>
  <conditionalFormatting sqref="Q1081:S1081">
    <cfRule type="expression" dxfId="2300" priority="52150">
      <formula>$B1081="Frontera"</formula>
    </cfRule>
    <cfRule type="expression" dxfId="2301" priority="52173">
      <formula>$B1081="Descargado"</formula>
    </cfRule>
    <cfRule type="expression" dxfId="2302" priority="52172">
      <formula>$B1081="Liberado"</formula>
    </cfRule>
    <cfRule type="expression" dxfId="2295" priority="52179">
      <formula>$B1081="Arribado"</formula>
    </cfRule>
    <cfRule type="expression" dxfId="2296" priority="52154">
      <formula>$B1081="Solicitado"</formula>
    </cfRule>
    <cfRule type="expression" dxfId="2295" priority="52155">
      <formula>$B1081="Arribado"</formula>
    </cfRule>
    <cfRule type="expression" dxfId="2296" priority="52178">
      <formula>$B1081="Solicitado"</formula>
    </cfRule>
    <cfRule type="expression" dxfId="2" priority="52177">
      <formula>$B1081="Confirmado"</formula>
    </cfRule>
    <cfRule type="expression" dxfId="2299" priority="52151">
      <formula>$B1081="Cargado"</formula>
    </cfRule>
    <cfRule type="expression" dxfId="2298" priority="52176">
      <formula>$B1081="Cancelado"</formula>
    </cfRule>
    <cfRule type="expression" dxfId="2299" priority="52175">
      <formula>$B1081="Cargado"</formula>
    </cfRule>
    <cfRule type="expression" dxfId="2300" priority="52174">
      <formula>$B1081="Frontera"</formula>
    </cfRule>
    <cfRule type="expression" dxfId="2298" priority="52152">
      <formula>$B1081="Cancelado"</formula>
    </cfRule>
    <cfRule type="expression" dxfId="2" priority="52153">
      <formula>$B1081="Confirmado"</formula>
    </cfRule>
    <cfRule type="expression" dxfId="2302" priority="52148">
      <formula>$B1081="Liberado"</formula>
    </cfRule>
    <cfRule type="expression" dxfId="2301" priority="52149">
      <formula>$B1081="Descargado"</formula>
    </cfRule>
  </conditionalFormatting>
  <conditionalFormatting sqref="Q1082:S1083">
    <cfRule type="expression" dxfId="2295" priority="51947">
      <formula>$B1082="Arribado"</formula>
    </cfRule>
    <cfRule type="expression" dxfId="2296" priority="51946">
      <formula>$B1082="Solicitado"</formula>
    </cfRule>
    <cfRule type="expression" dxfId="2" priority="51945">
      <formula>$B1082="Confirmado"</formula>
    </cfRule>
    <cfRule type="expression" dxfId="2298" priority="51944">
      <formula>$B1082="Cancelado"</formula>
    </cfRule>
    <cfRule type="expression" dxfId="2299" priority="51943">
      <formula>$B1082="Cargado"</formula>
    </cfRule>
    <cfRule type="expression" dxfId="2300" priority="51942">
      <formula>$B1082="Frontera"</formula>
    </cfRule>
    <cfRule type="expression" dxfId="2301" priority="51941">
      <formula>$B1082="Descargado"</formula>
    </cfRule>
    <cfRule type="expression" dxfId="2302" priority="51940">
      <formula>$B1082="Liberado"</formula>
    </cfRule>
    <cfRule type="expression" dxfId="2299" priority="51919">
      <formula>$B1082="Cargado"</formula>
    </cfRule>
    <cfRule type="expression" dxfId="2300" priority="51918">
      <formula>$B1082="Frontera"</formula>
    </cfRule>
    <cfRule type="expression" dxfId="2301" priority="51917">
      <formula>$B1082="Descargado"</formula>
    </cfRule>
    <cfRule type="expression" dxfId="2302" priority="51916">
      <formula>$B1082="Liberado"</formula>
    </cfRule>
    <cfRule type="expression" dxfId="2298" priority="51920">
      <formula>$B1082="Cancelado"</formula>
    </cfRule>
    <cfRule type="expression" dxfId="2" priority="51921">
      <formula>$B1082="Confirmado"</formula>
    </cfRule>
    <cfRule type="expression" dxfId="2296" priority="51922">
      <formula>$B1082="Solicitado"</formula>
    </cfRule>
    <cfRule type="expression" dxfId="2295" priority="51923">
      <formula>$B1082="Arribado"</formula>
    </cfRule>
  </conditionalFormatting>
  <conditionalFormatting sqref="Q1092:S1092">
    <cfRule type="expression" dxfId="2296" priority="51458">
      <formula>$B1092="Solicitado"</formula>
    </cfRule>
    <cfRule type="expression" dxfId="2299" priority="51431">
      <formula>$B1092="Cargado"</formula>
    </cfRule>
    <cfRule type="expression" dxfId="2301" priority="51429">
      <formula>$B1092="Descargado"</formula>
    </cfRule>
    <cfRule type="expression" dxfId="2295" priority="51459">
      <formula>$B1092="Arribado"</formula>
    </cfRule>
    <cfRule type="expression" dxfId="2" priority="51457">
      <formula>$B1092="Confirmado"</formula>
    </cfRule>
    <cfRule type="expression" dxfId="2298" priority="51456">
      <formula>$B1092="Cancelado"</formula>
    </cfRule>
    <cfRule type="expression" dxfId="2300" priority="51454">
      <formula>$B1092="Frontera"</formula>
    </cfRule>
    <cfRule type="expression" dxfId="2301" priority="51453">
      <formula>$B1092="Descargado"</formula>
    </cfRule>
    <cfRule type="expression" dxfId="2295" priority="51435">
      <formula>$B1092="Arribado"</formula>
    </cfRule>
    <cfRule type="expression" dxfId="2302" priority="51428">
      <formula>$B1092="Liberado"</formula>
    </cfRule>
    <cfRule type="expression" dxfId="2" priority="51433">
      <formula>$B1092="Confirmado"</formula>
    </cfRule>
    <cfRule type="expression" dxfId="2298" priority="51432">
      <formula>$B1092="Cancelado"</formula>
    </cfRule>
    <cfRule type="expression" dxfId="2299" priority="51455">
      <formula>$B1092="Cargado"</formula>
    </cfRule>
    <cfRule type="expression" dxfId="2302" priority="51452">
      <formula>$B1092="Liberado"</formula>
    </cfRule>
    <cfRule type="expression" dxfId="2296" priority="51434">
      <formula>$B1092="Solicitado"</formula>
    </cfRule>
    <cfRule type="expression" dxfId="2300" priority="51430">
      <formula>$B1092="Frontera"</formula>
    </cfRule>
  </conditionalFormatting>
  <conditionalFormatting sqref="Q1093:S1094">
    <cfRule type="expression" dxfId="2301" priority="51237">
      <formula>$B1093="Descargado"</formula>
    </cfRule>
    <cfRule type="expression" dxfId="2298" priority="51240">
      <formula>$B1093="Cancelado"</formula>
    </cfRule>
    <cfRule type="expression" dxfId="2299" priority="51239">
      <formula>$B1093="Cargado"</formula>
    </cfRule>
    <cfRule type="expression" dxfId="2295" priority="51243">
      <formula>$B1093="Arribado"</formula>
    </cfRule>
    <cfRule type="expression" dxfId="2296" priority="51242">
      <formula>$B1093="Solicitado"</formula>
    </cfRule>
    <cfRule type="expression" dxfId="2302" priority="51260">
      <formula>$B1093="Liberado"</formula>
    </cfRule>
    <cfRule type="expression" dxfId="2301" priority="51261">
      <formula>$B1093="Descargado"</formula>
    </cfRule>
    <cfRule type="expression" dxfId="2300" priority="51262">
      <formula>$B1093="Frontera"</formula>
    </cfRule>
    <cfRule type="expression" dxfId="2299" priority="51263">
      <formula>$B1093="Cargado"</formula>
    </cfRule>
    <cfRule type="expression" dxfId="2" priority="51241">
      <formula>$B1093="Confirmado"</formula>
    </cfRule>
    <cfRule type="expression" dxfId="2300" priority="51238">
      <formula>$B1093="Frontera"</formula>
    </cfRule>
    <cfRule type="expression" dxfId="2" priority="51265">
      <formula>$B1093="Confirmado"</formula>
    </cfRule>
    <cfRule type="expression" dxfId="2296" priority="51266">
      <formula>$B1093="Solicitado"</formula>
    </cfRule>
    <cfRule type="expression" dxfId="2302" priority="51236">
      <formula>$B1093="Liberado"</formula>
    </cfRule>
    <cfRule type="expression" dxfId="2295" priority="51267">
      <formula>$B1093="Arribado"</formula>
    </cfRule>
    <cfRule type="expression" dxfId="2298" priority="51264">
      <formula>$B1093="Cancelado"</formula>
    </cfRule>
  </conditionalFormatting>
  <conditionalFormatting sqref="Q1095:S1095">
    <cfRule type="expression" dxfId="2302" priority="51020">
      <formula>$B1095="Liberado"</formula>
    </cfRule>
    <cfRule type="expression" dxfId="2299" priority="51023">
      <formula>$B1095="Cargado"</formula>
    </cfRule>
    <cfRule type="expression" dxfId="2" priority="51025">
      <formula>$B1095="Confirmado"</formula>
    </cfRule>
    <cfRule type="expression" dxfId="2296" priority="51050">
      <formula>$B1095="Solicitado"</formula>
    </cfRule>
    <cfRule type="expression" dxfId="2301" priority="51045">
      <formula>$B1095="Descargado"</formula>
    </cfRule>
    <cfRule type="expression" dxfId="2302" priority="51044">
      <formula>$B1095="Liberado"</formula>
    </cfRule>
    <cfRule type="expression" dxfId="2295" priority="51027">
      <formula>$B1095="Arribado"</formula>
    </cfRule>
    <cfRule type="expression" dxfId="2295" priority="51051">
      <formula>$B1095="Arribado"</formula>
    </cfRule>
    <cfRule type="expression" dxfId="2" priority="51049">
      <formula>$B1095="Confirmado"</formula>
    </cfRule>
    <cfRule type="expression" dxfId="2298" priority="51048">
      <formula>$B1095="Cancelado"</formula>
    </cfRule>
    <cfRule type="expression" dxfId="2299" priority="51047">
      <formula>$B1095="Cargado"</formula>
    </cfRule>
    <cfRule type="expression" dxfId="2296" priority="51026">
      <formula>$B1095="Solicitado"</formula>
    </cfRule>
    <cfRule type="expression" dxfId="2298" priority="51024">
      <formula>$B1095="Cancelado"</formula>
    </cfRule>
    <cfRule type="expression" dxfId="2300" priority="51046">
      <formula>$B1095="Frontera"</formula>
    </cfRule>
    <cfRule type="expression" dxfId="2300" priority="51022">
      <formula>$B1095="Frontera"</formula>
    </cfRule>
    <cfRule type="expression" dxfId="2301" priority="51021">
      <formula>$B1095="Descargado"</formula>
    </cfRule>
  </conditionalFormatting>
  <conditionalFormatting sqref="Q1097:S1097">
    <cfRule type="expression" dxfId="2300" priority="50398">
      <formula>$B1097="Frontera"</formula>
    </cfRule>
    <cfRule type="expression" dxfId="2299" priority="50399">
      <formula>$B1097="Cargado"</formula>
    </cfRule>
    <cfRule type="expression" dxfId="2" priority="50425">
      <formula>$B1097="Confirmado"</formula>
    </cfRule>
    <cfRule type="expression" dxfId="2298" priority="50424">
      <formula>$B1097="Cancelado"</formula>
    </cfRule>
    <cfRule type="expression" dxfId="2299" priority="50423">
      <formula>$B1097="Cargado"</formula>
    </cfRule>
    <cfRule type="expression" dxfId="2302" priority="50420">
      <formula>$B1097="Liberado"</formula>
    </cfRule>
    <cfRule type="expression" dxfId="2301" priority="50421">
      <formula>$B1097="Descargado"</formula>
    </cfRule>
    <cfRule type="expression" dxfId="2300" priority="50422">
      <formula>$B1097="Frontera"</formula>
    </cfRule>
    <cfRule type="expression" dxfId="2295" priority="50403">
      <formula>$B1097="Arribado"</formula>
    </cfRule>
    <cfRule type="expression" dxfId="2296" priority="50402">
      <formula>$B1097="Solicitado"</formula>
    </cfRule>
    <cfRule type="expression" dxfId="2" priority="50401">
      <formula>$B1097="Confirmado"</formula>
    </cfRule>
    <cfRule type="expression" dxfId="2302" priority="50396">
      <formula>$B1097="Liberado"</formula>
    </cfRule>
    <cfRule type="expression" dxfId="2298" priority="50400">
      <formula>$B1097="Cancelado"</formula>
    </cfRule>
    <cfRule type="expression" dxfId="2295" priority="50427">
      <formula>$B1097="Arribado"</formula>
    </cfRule>
    <cfRule type="expression" dxfId="2301" priority="50397">
      <formula>$B1097="Descargado"</formula>
    </cfRule>
    <cfRule type="expression" dxfId="2296" priority="50426">
      <formula>$B1097="Solicitado"</formula>
    </cfRule>
  </conditionalFormatting>
  <conditionalFormatting sqref="Q1098:S1103">
    <cfRule type="expression" dxfId="2299" priority="50231">
      <formula>$B1098="Cargado"</formula>
    </cfRule>
    <cfRule type="expression" dxfId="2296" priority="50234">
      <formula>$B1098="Solicitado"</formula>
    </cfRule>
    <cfRule type="expression" dxfId="2295" priority="50211">
      <formula>$B1098="Arribado"</formula>
    </cfRule>
    <cfRule type="expression" dxfId="2301" priority="50229">
      <formula>$B1098="Descargado"</formula>
    </cfRule>
    <cfRule type="expression" dxfId="2300" priority="50230">
      <formula>$B1098="Frontera"</formula>
    </cfRule>
    <cfRule type="expression" dxfId="2298" priority="50232">
      <formula>$B1098="Cancelado"</formula>
    </cfRule>
    <cfRule type="expression" dxfId="2" priority="50209">
      <formula>$B1098="Confirmado"</formula>
    </cfRule>
    <cfRule type="expression" dxfId="2298" priority="50208">
      <formula>$B1098="Cancelado"</formula>
    </cfRule>
    <cfRule type="expression" dxfId="2302" priority="50228">
      <formula>$B1098="Liberado"</formula>
    </cfRule>
    <cfRule type="expression" dxfId="2299" priority="50207">
      <formula>$B1098="Cargado"</formula>
    </cfRule>
    <cfRule type="expression" dxfId="2295" priority="50235">
      <formula>$B1098="Arribado"</formula>
    </cfRule>
    <cfRule type="expression" dxfId="2302" priority="50204">
      <formula>$B1098="Liberado"</formula>
    </cfRule>
    <cfRule type="expression" dxfId="2301" priority="50205">
      <formula>$B1098="Descargado"</formula>
    </cfRule>
    <cfRule type="expression" dxfId="2300" priority="50206">
      <formula>$B1098="Frontera"</formula>
    </cfRule>
    <cfRule type="expression" dxfId="2296" priority="50210">
      <formula>$B1098="Solicitado"</formula>
    </cfRule>
    <cfRule type="expression" dxfId="2" priority="50233">
      <formula>$B1098="Confirmado"</formula>
    </cfRule>
  </conditionalFormatting>
  <conditionalFormatting sqref="Q1156:S1156">
    <cfRule type="expression" dxfId="2302" priority="43804">
      <formula>$B1156="Liberado"</formula>
    </cfRule>
    <cfRule type="expression" dxfId="2299" priority="43807">
      <formula>$B1156="Cargado"</formula>
    </cfRule>
    <cfRule type="expression" dxfId="2300" priority="43806">
      <formula>$B1156="Frontera"</formula>
    </cfRule>
    <cfRule type="expression" dxfId="2301" priority="43805">
      <formula>$B1156="Descargado"</formula>
    </cfRule>
    <cfRule type="expression" dxfId="2298" priority="43808">
      <formula>$B1156="Cancelado"</formula>
    </cfRule>
    <cfRule type="expression" dxfId="2" priority="43809">
      <formula>$B1156="Confirmado"</formula>
    </cfRule>
    <cfRule type="expression" dxfId="2296" priority="43810">
      <formula>$B1156="Solicitado"</formula>
    </cfRule>
    <cfRule type="expression" dxfId="2295" priority="43811">
      <formula>$B1156="Arribado"</formula>
    </cfRule>
  </conditionalFormatting>
  <conditionalFormatting sqref="Q1168:S1168">
    <cfRule type="expression" dxfId="2300" priority="42806">
      <formula>$B1168="Frontera"</formula>
    </cfRule>
    <cfRule type="expression" dxfId="2299" priority="42807">
      <formula>$B1168="Cargado"</formula>
    </cfRule>
    <cfRule type="expression" dxfId="2298" priority="42808">
      <formula>$B1168="Cancelado"</formula>
    </cfRule>
    <cfRule type="expression" dxfId="2302" priority="42804">
      <formula>$B1168="Liberado"</formula>
    </cfRule>
    <cfRule type="expression" dxfId="2295" priority="42811">
      <formula>$B1168="Arribado"</formula>
    </cfRule>
    <cfRule type="expression" dxfId="2301" priority="42805">
      <formula>$B1168="Descargado"</formula>
    </cfRule>
    <cfRule type="expression" dxfId="2" priority="42809">
      <formula>$B1168="Confirmado"</formula>
    </cfRule>
    <cfRule type="expression" dxfId="2296" priority="42810">
      <formula>$B1168="Solicitado"</formula>
    </cfRule>
  </conditionalFormatting>
  <conditionalFormatting sqref="Q1203:S1203">
    <cfRule type="expression" dxfId="2302" priority="39500">
      <formula>$B1203="Liberado"</formula>
    </cfRule>
    <cfRule type="expression" dxfId="2300" priority="39502">
      <formula>$B1203="Frontera"</formula>
    </cfRule>
    <cfRule type="expression" dxfId="2301" priority="39501">
      <formula>$B1203="Descargado"</formula>
    </cfRule>
    <cfRule type="expression" dxfId="2296" priority="39506">
      <formula>$B1203="Solicitado"</formula>
    </cfRule>
    <cfRule type="expression" dxfId="2298" priority="39504">
      <formula>$B1203="Cancelado"</formula>
    </cfRule>
    <cfRule type="expression" dxfId="2" priority="39505">
      <formula>$B1203="Confirmado"</formula>
    </cfRule>
    <cfRule type="expression" dxfId="2295" priority="39507">
      <formula>$B1203="Arribado"</formula>
    </cfRule>
    <cfRule type="expression" dxfId="2299" priority="39503">
      <formula>$B1203="Cargado"</formula>
    </cfRule>
  </conditionalFormatting>
  <conditionalFormatting sqref="Q1227:S1229">
    <cfRule type="expression" dxfId="2299" priority="56079">
      <formula>$B1227="Cargado"</formula>
    </cfRule>
    <cfRule type="expression" dxfId="2300" priority="56078">
      <formula>$B1227="Frontera"</formula>
    </cfRule>
    <cfRule type="expression" dxfId="2301" priority="56077">
      <formula>$B1227="Descargado"</formula>
    </cfRule>
    <cfRule type="expression" dxfId="2302" priority="56076">
      <formula>$B1227="Liberado"</formula>
    </cfRule>
    <cfRule type="expression" dxfId="2295" priority="56059">
      <formula>$B1227="Arribado"</formula>
    </cfRule>
    <cfRule type="expression" dxfId="2296" priority="56058">
      <formula>$B1227="Solicitado"</formula>
    </cfRule>
    <cfRule type="expression" dxfId="2298" priority="56056">
      <formula>$B1227="Cancelado"</formula>
    </cfRule>
    <cfRule type="expression" dxfId="2299" priority="56055">
      <formula>$B1227="Cargado"</formula>
    </cfRule>
    <cfRule type="expression" dxfId="2300" priority="56054">
      <formula>$B1227="Frontera"</formula>
    </cfRule>
    <cfRule type="expression" dxfId="2301" priority="56053">
      <formula>$B1227="Descargado"</formula>
    </cfRule>
    <cfRule type="expression" dxfId="2302" priority="56052">
      <formula>$B1227="Liberado"</formula>
    </cfRule>
    <cfRule type="expression" dxfId="2" priority="56057">
      <formula>$B1227="Confirmado"</formula>
    </cfRule>
    <cfRule type="expression" dxfId="2295" priority="56083">
      <formula>$B1227="Arribado"</formula>
    </cfRule>
    <cfRule type="expression" dxfId="2296" priority="56082">
      <formula>$B1227="Solicitado"</formula>
    </cfRule>
    <cfRule type="expression" dxfId="2" priority="56081">
      <formula>$B1227="Confirmado"</formula>
    </cfRule>
    <cfRule type="expression" dxfId="2298" priority="56080">
      <formula>$B1227="Cancelado"</formula>
    </cfRule>
  </conditionalFormatting>
  <conditionalFormatting sqref="Q1377:S1377">
    <cfRule type="expression" dxfId="2301" priority="36893">
      <formula>$B1377="Descargado"</formula>
    </cfRule>
    <cfRule type="expression" dxfId="2300" priority="36894">
      <formula>$B1377="Frontera"</formula>
    </cfRule>
    <cfRule type="expression" dxfId="2302" priority="36892">
      <formula>$B1377="Liberado"</formula>
    </cfRule>
    <cfRule type="expression" dxfId="2" priority="36897">
      <formula>$B1377="Confirmado"</formula>
    </cfRule>
    <cfRule type="expression" dxfId="2298" priority="36896">
      <formula>$B1377="Cancelado"</formula>
    </cfRule>
    <cfRule type="expression" dxfId="2295" priority="36899">
      <formula>$B1377="Arribado"</formula>
    </cfRule>
    <cfRule type="expression" dxfId="2299" priority="36895">
      <formula>$B1377="Cargado"</formula>
    </cfRule>
    <cfRule type="expression" dxfId="2296" priority="36898">
      <formula>$B1377="Solicitado"</formula>
    </cfRule>
  </conditionalFormatting>
  <conditionalFormatting sqref="Q1596:S1596">
    <cfRule type="expression" dxfId="2299" priority="34549">
      <formula>$B1596="Cargado"</formula>
    </cfRule>
    <cfRule type="expression" dxfId="2295" priority="34553">
      <formula>$B1596="Arribado"</formula>
    </cfRule>
    <cfRule type="expression" dxfId="2300" priority="34548">
      <formula>$B1596="Frontera"</formula>
    </cfRule>
    <cfRule type="expression" dxfId="2301" priority="34547">
      <formula>$B1596="Descargado"</formula>
    </cfRule>
    <cfRule type="expression" dxfId="2302" priority="34546">
      <formula>$B1596="Liberado"</formula>
    </cfRule>
    <cfRule type="expression" dxfId="2" priority="34551">
      <formula>$B1596="Confirmado"</formula>
    </cfRule>
    <cfRule type="expression" dxfId="2298" priority="34550">
      <formula>$B1596="Cancelado"</formula>
    </cfRule>
    <cfRule type="expression" dxfId="2296" priority="34552">
      <formula>$B1596="Solicitado"</formula>
    </cfRule>
  </conditionalFormatting>
  <conditionalFormatting sqref="Q1657:S1657">
    <cfRule type="expression" dxfId="2300" priority="33236">
      <formula>$B1657="Frontera"</formula>
    </cfRule>
    <cfRule type="expression" dxfId="2301" priority="33235">
      <formula>$B1657="Descargado"</formula>
    </cfRule>
    <cfRule type="expression" dxfId="2302" priority="33234">
      <formula>$B1657="Liberado"</formula>
    </cfRule>
    <cfRule type="expression" dxfId="2295" priority="33249">
      <formula>$B1657="Arribado"</formula>
    </cfRule>
    <cfRule type="expression" dxfId="2296" priority="33248">
      <formula>$B1657="Solicitado"</formula>
    </cfRule>
    <cfRule type="expression" dxfId="2" priority="33247">
      <formula>$B1657="Confirmado"</formula>
    </cfRule>
    <cfRule type="expression" dxfId="2298" priority="33246">
      <formula>$B1657="Cancelado"</formula>
    </cfRule>
    <cfRule type="expression" dxfId="2299" priority="33245">
      <formula>$B1657="Cargado"</formula>
    </cfRule>
    <cfRule type="expression" dxfId="2300" priority="33244">
      <formula>$B1657="Frontera"</formula>
    </cfRule>
    <cfRule type="expression" dxfId="2301" priority="33243">
      <formula>$B1657="Descargado"</formula>
    </cfRule>
    <cfRule type="expression" dxfId="2302" priority="33242">
      <formula>$B1657="Liberado"</formula>
    </cfRule>
    <cfRule type="expression" dxfId="2295" priority="33241">
      <formula>$B1657="Arribado"</formula>
    </cfRule>
    <cfRule type="expression" dxfId="2296" priority="33240">
      <formula>$B1657="Solicitado"</formula>
    </cfRule>
    <cfRule type="expression" dxfId="2" priority="33239">
      <formula>$B1657="Confirmado"</formula>
    </cfRule>
    <cfRule type="expression" dxfId="2298" priority="33238">
      <formula>$B1657="Cancelado"</formula>
    </cfRule>
    <cfRule type="expression" dxfId="2299" priority="33237">
      <formula>$B1657="Cargado"</formula>
    </cfRule>
  </conditionalFormatting>
  <conditionalFormatting sqref="Q1875:S1875">
    <cfRule type="expression" dxfId="2302" priority="31258">
      <formula>$B1875="Liberado"</formula>
    </cfRule>
    <cfRule type="expression" dxfId="2302" priority="31250">
      <formula>$B1875="Liberado"</formula>
    </cfRule>
    <cfRule type="expression" dxfId="2295" priority="31257">
      <formula>$B1875="Arribado"</formula>
    </cfRule>
    <cfRule type="expression" dxfId="2296" priority="31256">
      <formula>$B1875="Solicitado"</formula>
    </cfRule>
    <cfRule type="expression" dxfId="2" priority="31255">
      <formula>$B1875="Confirmado"</formula>
    </cfRule>
    <cfRule type="expression" dxfId="2298" priority="31254">
      <formula>$B1875="Cancelado"</formula>
    </cfRule>
    <cfRule type="expression" dxfId="2299" priority="31253">
      <formula>$B1875="Cargado"</formula>
    </cfRule>
    <cfRule type="expression" dxfId="2300" priority="31252">
      <formula>$B1875="Frontera"</formula>
    </cfRule>
    <cfRule type="expression" dxfId="2301" priority="31251">
      <formula>$B1875="Descargado"</formula>
    </cfRule>
    <cfRule type="expression" dxfId="2295" priority="31265">
      <formula>$B1875="Arribado"</formula>
    </cfRule>
    <cfRule type="expression" dxfId="2296" priority="31264">
      <formula>$B1875="Solicitado"</formula>
    </cfRule>
    <cfRule type="expression" dxfId="2" priority="31263">
      <formula>$B1875="Confirmado"</formula>
    </cfRule>
    <cfRule type="expression" dxfId="2298" priority="31262">
      <formula>$B1875="Cancelado"</formula>
    </cfRule>
    <cfRule type="expression" dxfId="2299" priority="31261">
      <formula>$B1875="Cargado"</formula>
    </cfRule>
    <cfRule type="expression" dxfId="2300" priority="31260">
      <formula>$B1875="Frontera"</formula>
    </cfRule>
    <cfRule type="expression" dxfId="2301" priority="31259">
      <formula>$B1875="Descargado"</formula>
    </cfRule>
  </conditionalFormatting>
  <conditionalFormatting sqref="Q2007:S2007">
    <cfRule type="expression" dxfId="2302" priority="27434">
      <formula>$B2007="Liberado"</formula>
    </cfRule>
    <cfRule type="expression" dxfId="2295" priority="27433">
      <formula>$B2007="Arribado"</formula>
    </cfRule>
    <cfRule type="expression" dxfId="2299" priority="27445">
      <formula>$B2007="Cargado"</formula>
    </cfRule>
    <cfRule type="expression" dxfId="2299" priority="27437">
      <formula>$B2007="Cargado"</formula>
    </cfRule>
    <cfRule type="expression" dxfId="2300" priority="27436">
      <formula>$B2007="Frontera"</formula>
    </cfRule>
    <cfRule type="expression" dxfId="2301" priority="27435">
      <formula>$B2007="Descargado"</formula>
    </cfRule>
    <cfRule type="expression" dxfId="2300" priority="27420">
      <formula>$B2007="Frontera"</formula>
    </cfRule>
    <cfRule type="expression" dxfId="2298" priority="27430">
      <formula>$B2007="Cancelado"</formula>
    </cfRule>
    <cfRule type="expression" dxfId="2" priority="27431">
      <formula>$B2007="Confirmado"</formula>
    </cfRule>
    <cfRule type="expression" dxfId="2296" priority="27432">
      <formula>$B2007="Solicitado"</formula>
    </cfRule>
    <cfRule type="expression" dxfId="2301" priority="27419">
      <formula>$B2007="Descargado"</formula>
    </cfRule>
    <cfRule type="expression" dxfId="2299" priority="27429">
      <formula>$B2007="Cargado"</formula>
    </cfRule>
    <cfRule type="expression" dxfId="2302" priority="27442">
      <formula>$B2007="Liberado"</formula>
    </cfRule>
    <cfRule type="expression" dxfId="2295" priority="27449">
      <formula>$B2007="Arribado"</formula>
    </cfRule>
    <cfRule type="expression" dxfId="2296" priority="27448">
      <formula>$B2007="Solicitado"</formula>
    </cfRule>
    <cfRule type="expression" dxfId="2301" priority="27427">
      <formula>$B2007="Descargado"</formula>
    </cfRule>
    <cfRule type="expression" dxfId="2298" priority="27446">
      <formula>$B2007="Cancelado"</formula>
    </cfRule>
    <cfRule type="expression" dxfId="2296" priority="27424">
      <formula>$B2007="Solicitado"</formula>
    </cfRule>
    <cfRule type="expression" dxfId="2302" priority="27426">
      <formula>$B2007="Liberado"</formula>
    </cfRule>
    <cfRule type="expression" dxfId="2296" priority="27440">
      <formula>$B2007="Solicitado"</formula>
    </cfRule>
    <cfRule type="expression" dxfId="2295" priority="27425">
      <formula>$B2007="Arribado"</formula>
    </cfRule>
    <cfRule type="expression" dxfId="2301" priority="27443">
      <formula>$B2007="Descargado"</formula>
    </cfRule>
    <cfRule type="expression" dxfId="2302" priority="27418">
      <formula>$B2007="Liberado"</formula>
    </cfRule>
    <cfRule type="expression" dxfId="2300" priority="27444">
      <formula>$B2007="Frontera"</formula>
    </cfRule>
    <cfRule type="expression" dxfId="2298" priority="27438">
      <formula>$B2007="Cancelado"</formula>
    </cfRule>
    <cfRule type="expression" dxfId="2" priority="27439">
      <formula>$B2007="Confirmado"</formula>
    </cfRule>
    <cfRule type="expression" dxfId="2" priority="27447">
      <formula>$B2007="Confirmado"</formula>
    </cfRule>
    <cfRule type="expression" dxfId="2300" priority="27428">
      <formula>$B2007="Frontera"</formula>
    </cfRule>
    <cfRule type="expression" dxfId="2299" priority="27421">
      <formula>$B2007="Cargado"</formula>
    </cfRule>
    <cfRule type="expression" dxfId="2295" priority="27441">
      <formula>$B2007="Arribado"</formula>
    </cfRule>
    <cfRule type="expression" dxfId="2" priority="27423">
      <formula>$B2007="Confirmado"</formula>
    </cfRule>
    <cfRule type="expression" dxfId="2298" priority="27422">
      <formula>$B2007="Cancelado"</formula>
    </cfRule>
  </conditionalFormatting>
  <conditionalFormatting sqref="Q2014:S2014">
    <cfRule type="expression" dxfId="2301" priority="26395">
      <formula>$B2014="Descargado"</formula>
    </cfRule>
    <cfRule type="expression" dxfId="2300" priority="26396">
      <formula>$B2014="Frontera"</formula>
    </cfRule>
    <cfRule type="expression" dxfId="2302" priority="26394">
      <formula>$B2014="Liberado"</formula>
    </cfRule>
    <cfRule type="expression" dxfId="2300" priority="26404">
      <formula>$B2014="Frontera"</formula>
    </cfRule>
    <cfRule type="expression" dxfId="2296" priority="26392">
      <formula>$B2014="Solicitado"</formula>
    </cfRule>
    <cfRule type="expression" dxfId="2295" priority="26393">
      <formula>$B2014="Arribado"</formula>
    </cfRule>
    <cfRule type="expression" dxfId="2300" priority="26412">
      <formula>$B2014="Frontera"</formula>
    </cfRule>
    <cfRule type="expression" dxfId="2" priority="26399">
      <formula>$B2014="Confirmado"</formula>
    </cfRule>
    <cfRule type="expression" dxfId="2295" priority="26401">
      <formula>$B2014="Arribado"</formula>
    </cfRule>
    <cfRule type="expression" dxfId="2298" priority="26398">
      <formula>$B2014="Cancelado"</formula>
    </cfRule>
    <cfRule type="expression" dxfId="2295" priority="26417">
      <formula>$B2014="Arribado"</formula>
    </cfRule>
    <cfRule type="expression" dxfId="2296" priority="26416">
      <formula>$B2014="Solicitado"</formula>
    </cfRule>
    <cfRule type="expression" dxfId="2" priority="26415">
      <formula>$B2014="Confirmado"</formula>
    </cfRule>
    <cfRule type="expression" dxfId="2298" priority="26414">
      <formula>$B2014="Cancelado"</formula>
    </cfRule>
    <cfRule type="expression" dxfId="2300" priority="26388">
      <formula>$B2014="Frontera"</formula>
    </cfRule>
    <cfRule type="expression" dxfId="2299" priority="26413">
      <formula>$B2014="Cargado"</formula>
    </cfRule>
    <cfRule type="expression" dxfId="2301" priority="26411">
      <formula>$B2014="Descargado"</formula>
    </cfRule>
    <cfRule type="expression" dxfId="2302" priority="26410">
      <formula>$B2014="Liberado"</formula>
    </cfRule>
    <cfRule type="expression" dxfId="2299" priority="26397">
      <formula>$B2014="Cargado"</formula>
    </cfRule>
    <cfRule type="expression" dxfId="2302" priority="26386">
      <formula>$B2014="Liberado"</formula>
    </cfRule>
    <cfRule type="expression" dxfId="2301" priority="26387">
      <formula>$B2014="Descargado"</formula>
    </cfRule>
    <cfRule type="expression" dxfId="2296" priority="26408">
      <formula>$B2014="Solicitado"</formula>
    </cfRule>
    <cfRule type="expression" dxfId="2" priority="26407">
      <formula>$B2014="Confirmado"</formula>
    </cfRule>
    <cfRule type="expression" dxfId="2298" priority="26406">
      <formula>$B2014="Cancelado"</formula>
    </cfRule>
    <cfRule type="expression" dxfId="2299" priority="26405">
      <formula>$B2014="Cargado"</formula>
    </cfRule>
    <cfRule type="expression" dxfId="2299" priority="26389">
      <formula>$B2014="Cargado"</formula>
    </cfRule>
    <cfRule type="expression" dxfId="2298" priority="26390">
      <formula>$B2014="Cancelado"</formula>
    </cfRule>
    <cfRule type="expression" dxfId="2" priority="26391">
      <formula>$B2014="Confirmado"</formula>
    </cfRule>
    <cfRule type="expression" dxfId="2295" priority="26409">
      <formula>$B2014="Arribado"</formula>
    </cfRule>
    <cfRule type="expression" dxfId="2296" priority="26400">
      <formula>$B2014="Solicitado"</formula>
    </cfRule>
    <cfRule type="expression" dxfId="2302" priority="26402">
      <formula>$B2014="Liberado"</formula>
    </cfRule>
    <cfRule type="expression" dxfId="2301" priority="26403">
      <formula>$B2014="Descargado"</formula>
    </cfRule>
  </conditionalFormatting>
  <conditionalFormatting sqref="Q2261:S2261">
    <cfRule type="expression" dxfId="2295" priority="13769">
      <formula>$B2261="Arribado"</formula>
    </cfRule>
    <cfRule type="expression" dxfId="2296" priority="13768">
      <formula>$B2261="Solicitado"</formula>
    </cfRule>
    <cfRule type="expression" dxfId="2" priority="13767">
      <formula>$B2261="Confirmado"</formula>
    </cfRule>
    <cfRule type="expression" dxfId="2302" priority="13762">
      <formula>$B2261="Liberado"</formula>
    </cfRule>
    <cfRule type="expression" dxfId="2300" priority="13764">
      <formula>$B2261="Frontera"</formula>
    </cfRule>
    <cfRule type="expression" dxfId="2301" priority="13763">
      <formula>$B2261="Descargado"</formula>
    </cfRule>
    <cfRule type="expression" dxfId="2299" priority="13765">
      <formula>$B2261="Cargado"</formula>
    </cfRule>
    <cfRule type="expression" dxfId="2298" priority="13766">
      <formula>$B2261="Cancelado"</formula>
    </cfRule>
  </conditionalFormatting>
  <conditionalFormatting sqref="R196">
    <cfRule type="expression" dxfId="2" priority="69321">
      <formula>$B196="Confirmado"</formula>
    </cfRule>
    <cfRule type="expression" dxfId="2301" priority="69317">
      <formula>$B196="Descargado"</formula>
    </cfRule>
    <cfRule type="expression" dxfId="2300" priority="69318">
      <formula>$B196="Frontera"</formula>
    </cfRule>
    <cfRule type="expression" dxfId="2299" priority="69319">
      <formula>$B196="Cargado"</formula>
    </cfRule>
    <cfRule type="expression" dxfId="2298" priority="69320">
      <formula>$B196="Cancelado"</formula>
    </cfRule>
    <cfRule type="expression" dxfId="2296" priority="69322">
      <formula>$B196="Solicitado"</formula>
    </cfRule>
    <cfRule type="expression" dxfId="2295" priority="69323">
      <formula>$B196="Arribado"</formula>
    </cfRule>
  </conditionalFormatting>
  <conditionalFormatting sqref="T84:U84">
    <cfRule type="expression" dxfId="2" priority="69969">
      <formula>$B84="Confirmado"</formula>
    </cfRule>
    <cfRule type="expression" dxfId="2296" priority="69970">
      <formula>$B84="Solicitado"</formula>
    </cfRule>
    <cfRule type="expression" dxfId="2300" priority="69966">
      <formula>$B84="Frontera"</formula>
    </cfRule>
    <cfRule type="expression" dxfId="2295" priority="69971">
      <formula>$B84="Arribado"</formula>
    </cfRule>
    <cfRule type="expression" dxfId="2298" priority="69968">
      <formula>$B84="Cancelado"</formula>
    </cfRule>
    <cfRule type="expression" dxfId="2301" priority="69965">
      <formula>$B84="Descargado"</formula>
    </cfRule>
    <cfRule type="expression" dxfId="2299" priority="69967">
      <formula>$B84="Cargado"</formula>
    </cfRule>
  </conditionalFormatting>
  <conditionalFormatting sqref="T95:U95">
    <cfRule type="expression" dxfId="2300" priority="69654">
      <formula>$B95="Frontera"</formula>
    </cfRule>
    <cfRule type="expression" dxfId="2" priority="69657">
      <formula>$B95="Confirmado"</formula>
    </cfRule>
    <cfRule type="expression" dxfId="2298" priority="69656">
      <formula>$B95="Cancelado"</formula>
    </cfRule>
    <cfRule type="expression" dxfId="2295" priority="69659">
      <formula>$B95="Arribado"</formula>
    </cfRule>
    <cfRule type="expression" dxfId="2299" priority="69655">
      <formula>$B95="Cargado"</formula>
    </cfRule>
    <cfRule type="expression" dxfId="2301" priority="69653">
      <formula>$B95="Descargado"</formula>
    </cfRule>
    <cfRule type="expression" dxfId="2296" priority="69658">
      <formula>$B95="Solicitado"</formula>
    </cfRule>
  </conditionalFormatting>
  <conditionalFormatting sqref="T228:U228">
    <cfRule type="expression" dxfId="2299" priority="69215">
      <formula>$B228="Cargado"</formula>
    </cfRule>
    <cfRule type="expression" dxfId="2300" priority="69214">
      <formula>$B228="Frontera"</formula>
    </cfRule>
    <cfRule type="expression" dxfId="2301" priority="69213">
      <formula>$B228="Descargado"</formula>
    </cfRule>
    <cfRule type="expression" dxfId="2296" priority="69218">
      <formula>$B228="Solicitado"</formula>
    </cfRule>
    <cfRule type="expression" dxfId="2295" priority="69219">
      <formula>$B228="Arribado"</formula>
    </cfRule>
    <cfRule type="expression" dxfId="2" priority="69217">
      <formula>$B228="Confirmado"</formula>
    </cfRule>
    <cfRule type="expression" dxfId="2298" priority="69216">
      <formula>$B228="Cancelado"</formula>
    </cfRule>
  </conditionalFormatting>
  <conditionalFormatting sqref="T229:U229">
    <cfRule type="expression" dxfId="2301" priority="69189">
      <formula>$B229="Descargado"</formula>
    </cfRule>
    <cfRule type="expression" dxfId="2295" priority="69195">
      <formula>$B229="Arribado"</formula>
    </cfRule>
    <cfRule type="expression" dxfId="2298" priority="69192">
      <formula>$B229="Cancelado"</formula>
    </cfRule>
    <cfRule type="expression" dxfId="2296" priority="69194">
      <formula>$B229="Solicitado"</formula>
    </cfRule>
    <cfRule type="expression" dxfId="2" priority="69193">
      <formula>$B229="Confirmado"</formula>
    </cfRule>
    <cfRule type="expression" dxfId="2299" priority="69191">
      <formula>$B229="Cargado"</formula>
    </cfRule>
    <cfRule type="expression" dxfId="2300" priority="69190">
      <formula>$B229="Frontera"</formula>
    </cfRule>
  </conditionalFormatting>
  <conditionalFormatting sqref="T230:U230">
    <cfRule type="expression" dxfId="2301" priority="69197">
      <formula>$B230="Descargado"</formula>
    </cfRule>
    <cfRule type="expression" dxfId="2300" priority="69198">
      <formula>$B230="Frontera"</formula>
    </cfRule>
    <cfRule type="expression" dxfId="2298" priority="69200">
      <formula>$B230="Cancelado"</formula>
    </cfRule>
    <cfRule type="expression" dxfId="2296" priority="69202">
      <formula>$B230="Solicitado"</formula>
    </cfRule>
    <cfRule type="expression" dxfId="2295" priority="69203">
      <formula>$B230="Arribado"</formula>
    </cfRule>
    <cfRule type="expression" dxfId="2299" priority="69199">
      <formula>$B230="Cargado"</formula>
    </cfRule>
    <cfRule type="expression" dxfId="2" priority="69201">
      <formula>$B230="Confirmado"</formula>
    </cfRule>
  </conditionalFormatting>
  <conditionalFormatting sqref="T235:U235">
    <cfRule type="expression" dxfId="2300" priority="69134">
      <formula>$B235="Frontera"</formula>
    </cfRule>
    <cfRule type="expression" dxfId="2301" priority="69133">
      <formula>$B235="Descargado"</formula>
    </cfRule>
    <cfRule type="expression" dxfId="2295" priority="69139">
      <formula>$B235="Arribado"</formula>
    </cfRule>
    <cfRule type="expression" dxfId="2298" priority="69136">
      <formula>$B235="Cancelado"</formula>
    </cfRule>
    <cfRule type="expression" dxfId="2" priority="69137">
      <formula>$B235="Confirmado"</formula>
    </cfRule>
    <cfRule type="expression" dxfId="2296" priority="69138">
      <formula>$B235="Solicitado"</formula>
    </cfRule>
    <cfRule type="expression" dxfId="2299" priority="69135">
      <formula>$B235="Cargado"</formula>
    </cfRule>
  </conditionalFormatting>
  <conditionalFormatting sqref="T239:U239">
    <cfRule type="expression" dxfId="2298" priority="69072">
      <formula>$B239="Cancelado"</formula>
    </cfRule>
    <cfRule type="expression" dxfId="2299" priority="69071">
      <formula>$B239="Cargado"</formula>
    </cfRule>
    <cfRule type="expression" dxfId="2300" priority="69070">
      <formula>$B239="Frontera"</formula>
    </cfRule>
    <cfRule type="expression" dxfId="2301" priority="69069">
      <formula>$B239="Descargado"</formula>
    </cfRule>
    <cfRule type="expression" dxfId="2295" priority="69075">
      <formula>$B239="Arribado"</formula>
    </cfRule>
    <cfRule type="expression" dxfId="2296" priority="69074">
      <formula>$B239="Solicitado"</formula>
    </cfRule>
    <cfRule type="expression" dxfId="2" priority="69073">
      <formula>$B239="Confirmado"</formula>
    </cfRule>
  </conditionalFormatting>
  <conditionalFormatting sqref="T240:U240">
    <cfRule type="expression" dxfId="2296" priority="69098">
      <formula>$B240="Solicitado"</formula>
    </cfRule>
    <cfRule type="expression" dxfId="2295" priority="69099">
      <formula>$B240="Arribado"</formula>
    </cfRule>
    <cfRule type="expression" dxfId="2298" priority="69096">
      <formula>$B240="Cancelado"</formula>
    </cfRule>
    <cfRule type="expression" dxfId="2299" priority="69095">
      <formula>$B240="Cargado"</formula>
    </cfRule>
    <cfRule type="expression" dxfId="2300" priority="69094">
      <formula>$B240="Frontera"</formula>
    </cfRule>
    <cfRule type="expression" dxfId="2301" priority="69093">
      <formula>$B240="Descargado"</formula>
    </cfRule>
    <cfRule type="expression" dxfId="2" priority="69097">
      <formula>$B240="Confirmado"</formula>
    </cfRule>
  </conditionalFormatting>
  <conditionalFormatting sqref="T251:U251">
    <cfRule type="expression" dxfId="2298" priority="69000">
      <formula>$B251="Cancelado"</formula>
    </cfRule>
    <cfRule type="expression" dxfId="2295" priority="69003">
      <formula>$B251="Arribado"</formula>
    </cfRule>
    <cfRule type="expression" dxfId="2301" priority="68997">
      <formula>$B251="Descargado"</formula>
    </cfRule>
    <cfRule type="expression" dxfId="2300" priority="68998">
      <formula>$B251="Frontera"</formula>
    </cfRule>
    <cfRule type="expression" dxfId="2299" priority="68999">
      <formula>$B251="Cargado"</formula>
    </cfRule>
    <cfRule type="expression" dxfId="2" priority="69001">
      <formula>$B251="Confirmado"</formula>
    </cfRule>
    <cfRule type="expression" dxfId="2296" priority="69002">
      <formula>$B251="Solicitado"</formula>
    </cfRule>
  </conditionalFormatting>
  <conditionalFormatting sqref="T257:U257">
    <cfRule type="expression" dxfId="2299" priority="68991">
      <formula>$B257="Cargado"</formula>
    </cfRule>
    <cfRule type="expression" dxfId="2298" priority="68992">
      <formula>$B257="Cancelado"</formula>
    </cfRule>
    <cfRule type="expression" dxfId="2" priority="68993">
      <formula>$B257="Confirmado"</formula>
    </cfRule>
    <cfRule type="expression" dxfId="2296" priority="68994">
      <formula>$B257="Solicitado"</formula>
    </cfRule>
    <cfRule type="expression" dxfId="2295" priority="68995">
      <formula>$B257="Arribado"</formula>
    </cfRule>
    <cfRule type="expression" dxfId="2300" priority="68990">
      <formula>$B257="Frontera"</formula>
    </cfRule>
    <cfRule type="expression" dxfId="2301" priority="68989">
      <formula>$B257="Descargado"</formula>
    </cfRule>
  </conditionalFormatting>
  <conditionalFormatting sqref="T258:U258">
    <cfRule type="expression" dxfId="2296" priority="68938">
      <formula>$B258="Solicitado"</formula>
    </cfRule>
    <cfRule type="expression" dxfId="2" priority="68937">
      <formula>$B258="Confirmado"</formula>
    </cfRule>
    <cfRule type="expression" dxfId="2299" priority="68935">
      <formula>$B258="Cargado"</formula>
    </cfRule>
    <cfRule type="expression" dxfId="2300" priority="68934">
      <formula>$B258="Frontera"</formula>
    </cfRule>
    <cfRule type="expression" dxfId="2301" priority="68933">
      <formula>$B258="Descargado"</formula>
    </cfRule>
    <cfRule type="expression" dxfId="2298" priority="68936">
      <formula>$B258="Cancelado"</formula>
    </cfRule>
    <cfRule type="expression" dxfId="2295" priority="68939">
      <formula>$B258="Arribado"</formula>
    </cfRule>
  </conditionalFormatting>
  <conditionalFormatting sqref="T259:U259">
    <cfRule type="expression" dxfId="2295" priority="68931">
      <formula>$B259="Arribado"</formula>
    </cfRule>
    <cfRule type="expression" dxfId="2296" priority="68930">
      <formula>$B259="Solicitado"</formula>
    </cfRule>
    <cfRule type="expression" dxfId="2" priority="68929">
      <formula>$B259="Confirmado"</formula>
    </cfRule>
    <cfRule type="expression" dxfId="2299" priority="68927">
      <formula>$B259="Cargado"</formula>
    </cfRule>
    <cfRule type="expression" dxfId="2300" priority="68926">
      <formula>$B259="Frontera"</formula>
    </cfRule>
    <cfRule type="expression" dxfId="2301" priority="68925">
      <formula>$B259="Descargado"</formula>
    </cfRule>
    <cfRule type="expression" dxfId="2298" priority="68928">
      <formula>$B259="Cancelado"</formula>
    </cfRule>
  </conditionalFormatting>
  <conditionalFormatting sqref="T263:U263">
    <cfRule type="expression" dxfId="2301" priority="68829">
      <formula>$B263="Descargado"</formula>
    </cfRule>
    <cfRule type="expression" dxfId="2295" priority="68835">
      <formula>$B263="Arribado"</formula>
    </cfRule>
    <cfRule type="expression" dxfId="2300" priority="68830">
      <formula>$B263="Frontera"</formula>
    </cfRule>
    <cfRule type="expression" dxfId="2299" priority="68831">
      <formula>$B263="Cargado"</formula>
    </cfRule>
    <cfRule type="expression" dxfId="2298" priority="68832">
      <formula>$B263="Cancelado"</formula>
    </cfRule>
    <cfRule type="expression" dxfId="2" priority="68833">
      <formula>$B263="Confirmado"</formula>
    </cfRule>
    <cfRule type="expression" dxfId="2296" priority="68834">
      <formula>$B263="Solicitado"</formula>
    </cfRule>
  </conditionalFormatting>
  <conditionalFormatting sqref="T265:U265">
    <cfRule type="expression" dxfId="2295" priority="68915">
      <formula>$B265="Arribado"</formula>
    </cfRule>
    <cfRule type="expression" dxfId="2296" priority="68914">
      <formula>$B265="Solicitado"</formula>
    </cfRule>
    <cfRule type="expression" dxfId="2299" priority="68911">
      <formula>$B265="Cargado"</formula>
    </cfRule>
    <cfRule type="expression" dxfId="2" priority="68913">
      <formula>$B265="Confirmado"</formula>
    </cfRule>
    <cfRule type="expression" dxfId="2298" priority="68912">
      <formula>$B265="Cancelado"</formula>
    </cfRule>
    <cfRule type="expression" dxfId="2301" priority="68909">
      <formula>$B265="Descargado"</formula>
    </cfRule>
    <cfRule type="expression" dxfId="2300" priority="68910">
      <formula>$B265="Frontera"</formula>
    </cfRule>
  </conditionalFormatting>
  <conditionalFormatting sqref="T266:U266">
    <cfRule type="expression" dxfId="2301" priority="68917">
      <formula>$B266="Descargado"</formula>
    </cfRule>
    <cfRule type="expression" dxfId="2300" priority="68918">
      <formula>$B266="Frontera"</formula>
    </cfRule>
    <cfRule type="expression" dxfId="2299" priority="68919">
      <formula>$B266="Cargado"</formula>
    </cfRule>
    <cfRule type="expression" dxfId="2" priority="68921">
      <formula>$B266="Confirmado"</formula>
    </cfRule>
    <cfRule type="expression" dxfId="2295" priority="68923">
      <formula>$B266="Arribado"</formula>
    </cfRule>
    <cfRule type="expression" dxfId="2296" priority="68922">
      <formula>$B266="Solicitado"</formula>
    </cfRule>
    <cfRule type="expression" dxfId="2298" priority="68920">
      <formula>$B266="Cancelado"</formula>
    </cfRule>
  </conditionalFormatting>
  <conditionalFormatting sqref="T267:U267">
    <cfRule type="expression" dxfId="2299" priority="68823">
      <formula>$B267="Cargado"</formula>
    </cfRule>
    <cfRule type="expression" dxfId="2301" priority="68821">
      <formula>$B267="Descargado"</formula>
    </cfRule>
    <cfRule type="expression" dxfId="2295" priority="68827">
      <formula>$B267="Arribado"</formula>
    </cfRule>
    <cfRule type="expression" dxfId="2300" priority="68822">
      <formula>$B267="Frontera"</formula>
    </cfRule>
    <cfRule type="expression" dxfId="2296" priority="68826">
      <formula>$B267="Solicitado"</formula>
    </cfRule>
    <cfRule type="expression" dxfId="2" priority="68825">
      <formula>$B267="Confirmado"</formula>
    </cfRule>
    <cfRule type="expression" dxfId="2298" priority="68824">
      <formula>$B267="Cancelado"</formula>
    </cfRule>
  </conditionalFormatting>
  <conditionalFormatting sqref="T272:U272">
    <cfRule type="expression" dxfId="2300" priority="68662">
      <formula>$B272="Frontera"</formula>
    </cfRule>
    <cfRule type="expression" dxfId="2299" priority="68663">
      <formula>$B272="Cargado"</formula>
    </cfRule>
    <cfRule type="expression" dxfId="2301" priority="68661">
      <formula>$B272="Descargado"</formula>
    </cfRule>
    <cfRule type="expression" dxfId="2298" priority="68664">
      <formula>$B272="Cancelado"</formula>
    </cfRule>
    <cfRule type="expression" dxfId="2" priority="68665">
      <formula>$B272="Confirmado"</formula>
    </cfRule>
    <cfRule type="expression" dxfId="2296" priority="68666">
      <formula>$B272="Solicitado"</formula>
    </cfRule>
    <cfRule type="expression" dxfId="2295" priority="68667">
      <formula>$B272="Arribado"</formula>
    </cfRule>
  </conditionalFormatting>
  <conditionalFormatting sqref="T274:U274">
    <cfRule type="expression" dxfId="2300" priority="68646">
      <formula>$B274="Frontera"</formula>
    </cfRule>
    <cfRule type="expression" dxfId="2301" priority="68645">
      <formula>$B274="Descargado"</formula>
    </cfRule>
    <cfRule type="expression" dxfId="2296" priority="68650">
      <formula>$B274="Solicitado"</formula>
    </cfRule>
    <cfRule type="expression" dxfId="2295" priority="68651">
      <formula>$B274="Arribado"</formula>
    </cfRule>
    <cfRule type="expression" dxfId="2" priority="68649">
      <formula>$B274="Confirmado"</formula>
    </cfRule>
    <cfRule type="expression" dxfId="2298" priority="68648">
      <formula>$B274="Cancelado"</formula>
    </cfRule>
    <cfRule type="expression" dxfId="2299" priority="68647">
      <formula>$B274="Cargado"</formula>
    </cfRule>
  </conditionalFormatting>
  <conditionalFormatting sqref="T279:U279">
    <cfRule type="expression" dxfId="2295" priority="68643">
      <formula>$B279="Arribado"</formula>
    </cfRule>
    <cfRule type="expression" dxfId="2" priority="68641">
      <formula>$B279="Confirmado"</formula>
    </cfRule>
    <cfRule type="expression" dxfId="2301" priority="68637">
      <formula>$B279="Descargado"</formula>
    </cfRule>
    <cfRule type="expression" dxfId="2300" priority="68638">
      <formula>$B279="Frontera"</formula>
    </cfRule>
    <cfRule type="expression" dxfId="2299" priority="68639">
      <formula>$B279="Cargado"</formula>
    </cfRule>
    <cfRule type="expression" dxfId="2298" priority="68640">
      <formula>$B279="Cancelado"</formula>
    </cfRule>
    <cfRule type="expression" dxfId="2296" priority="68642">
      <formula>$B279="Solicitado"</formula>
    </cfRule>
  </conditionalFormatting>
  <conditionalFormatting sqref="T280:U280">
    <cfRule type="expression" dxfId="2300" priority="68630">
      <formula>$B280="Frontera"</formula>
    </cfRule>
    <cfRule type="expression" dxfId="2299" priority="68631">
      <formula>$B280="Cargado"</formula>
    </cfRule>
    <cfRule type="expression" dxfId="2" priority="68633">
      <formula>$B280="Confirmado"</formula>
    </cfRule>
    <cfRule type="expression" dxfId="2296" priority="68634">
      <formula>$B280="Solicitado"</formula>
    </cfRule>
    <cfRule type="expression" dxfId="2298" priority="68632">
      <formula>$B280="Cancelado"</formula>
    </cfRule>
    <cfRule type="expression" dxfId="2295" priority="68635">
      <formula>$B280="Arribado"</formula>
    </cfRule>
    <cfRule type="expression" dxfId="2301" priority="68629">
      <formula>$B280="Descargado"</formula>
    </cfRule>
  </conditionalFormatting>
  <conditionalFormatting sqref="T287:U287">
    <cfRule type="expression" dxfId="2296" priority="68466">
      <formula>$B287="Solicitado"</formula>
    </cfRule>
    <cfRule type="expression" dxfId="2295" priority="68467">
      <formula>$B287="Arribado"</formula>
    </cfRule>
    <cfRule type="expression" dxfId="2301" priority="68461">
      <formula>$B287="Descargado"</formula>
    </cfRule>
    <cfRule type="expression" dxfId="2299" priority="68463">
      <formula>$B287="Cargado"</formula>
    </cfRule>
    <cfRule type="expression" dxfId="2300" priority="68462">
      <formula>$B287="Frontera"</formula>
    </cfRule>
    <cfRule type="expression" dxfId="2298" priority="68464">
      <formula>$B287="Cancelado"</formula>
    </cfRule>
    <cfRule type="expression" dxfId="2" priority="68465">
      <formula>$B287="Confirmado"</formula>
    </cfRule>
  </conditionalFormatting>
  <conditionalFormatting sqref="T290:U290">
    <cfRule type="expression" dxfId="2299" priority="68551">
      <formula>$B290="Cargado"</formula>
    </cfRule>
    <cfRule type="expression" dxfId="2300" priority="68550">
      <formula>$B290="Frontera"</formula>
    </cfRule>
    <cfRule type="expression" dxfId="2301" priority="68549">
      <formula>$B290="Descargado"</formula>
    </cfRule>
    <cfRule type="expression" dxfId="2" priority="68553">
      <formula>$B290="Confirmado"</formula>
    </cfRule>
    <cfRule type="expression" dxfId="2295" priority="68555">
      <formula>$B290="Arribado"</formula>
    </cfRule>
    <cfRule type="expression" dxfId="2296" priority="68554">
      <formula>$B290="Solicitado"</formula>
    </cfRule>
    <cfRule type="expression" dxfId="2298" priority="68552">
      <formula>$B290="Cancelado"</formula>
    </cfRule>
  </conditionalFormatting>
  <conditionalFormatting sqref="T301:U301">
    <cfRule type="expression" dxfId="2298" priority="68456">
      <formula>$B301="Cancelado"</formula>
    </cfRule>
    <cfRule type="expression" dxfId="2296" priority="68458">
      <formula>$B301="Solicitado"</formula>
    </cfRule>
    <cfRule type="expression" dxfId="2295" priority="68459">
      <formula>$B301="Arribado"</formula>
    </cfRule>
    <cfRule type="expression" dxfId="2" priority="68457">
      <formula>$B301="Confirmado"</formula>
    </cfRule>
    <cfRule type="expression" dxfId="2301" priority="68453">
      <formula>$B301="Descargado"</formula>
    </cfRule>
    <cfRule type="expression" dxfId="2300" priority="68454">
      <formula>$B301="Frontera"</formula>
    </cfRule>
    <cfRule type="expression" dxfId="2299" priority="68455">
      <formula>$B301="Cargado"</formula>
    </cfRule>
  </conditionalFormatting>
  <conditionalFormatting sqref="T311:U311">
    <cfRule type="expression" dxfId="2" priority="68297">
      <formula>$B311="Confirmado"</formula>
    </cfRule>
    <cfRule type="expression" dxfId="2298" priority="68296">
      <formula>$B311="Cancelado"</formula>
    </cfRule>
    <cfRule type="expression" dxfId="2299" priority="68295">
      <formula>$B311="Cargado"</formula>
    </cfRule>
    <cfRule type="expression" dxfId="2300" priority="68294">
      <formula>$B311="Frontera"</formula>
    </cfRule>
    <cfRule type="expression" dxfId="2301" priority="68293">
      <formula>$B311="Descargado"</formula>
    </cfRule>
    <cfRule type="expression" dxfId="2296" priority="68298">
      <formula>$B311="Solicitado"</formula>
    </cfRule>
    <cfRule type="expression" dxfId="2295" priority="68299">
      <formula>$B311="Arribado"</formula>
    </cfRule>
  </conditionalFormatting>
  <conditionalFormatting sqref="T313:U313">
    <cfRule type="expression" dxfId="2299" priority="68303">
      <formula>$B313="Cargado"</formula>
    </cfRule>
    <cfRule type="expression" dxfId="2" priority="68305">
      <formula>$B313="Confirmado"</formula>
    </cfRule>
    <cfRule type="expression" dxfId="2296" priority="68306">
      <formula>$B313="Solicitado"</formula>
    </cfRule>
    <cfRule type="expression" dxfId="2295" priority="68307">
      <formula>$B313="Arribado"</formula>
    </cfRule>
    <cfRule type="expression" dxfId="2301" priority="68301">
      <formula>$B313="Descargado"</formula>
    </cfRule>
    <cfRule type="expression" dxfId="2300" priority="68302">
      <formula>$B313="Frontera"</formula>
    </cfRule>
    <cfRule type="expression" dxfId="2298" priority="68304">
      <formula>$B313="Cancelado"</formula>
    </cfRule>
  </conditionalFormatting>
  <conditionalFormatting sqref="T335:U335">
    <cfRule type="expression" dxfId="2301" priority="67797">
      <formula>$B335="Descargado"</formula>
    </cfRule>
    <cfRule type="expression" dxfId="2300" priority="67798">
      <formula>$B335="Frontera"</formula>
    </cfRule>
    <cfRule type="expression" dxfId="2299" priority="67799">
      <formula>$B335="Cargado"</formula>
    </cfRule>
    <cfRule type="expression" dxfId="2298" priority="67800">
      <formula>$B335="Cancelado"</formula>
    </cfRule>
    <cfRule type="expression" dxfId="2" priority="67801">
      <formula>$B335="Confirmado"</formula>
    </cfRule>
    <cfRule type="expression" dxfId="2295" priority="67803">
      <formula>$B335="Arribado"</formula>
    </cfRule>
    <cfRule type="expression" dxfId="2296" priority="67802">
      <formula>$B335="Solicitado"</formula>
    </cfRule>
  </conditionalFormatting>
  <conditionalFormatting sqref="T339:U339">
    <cfRule type="expression" dxfId="2300" priority="67790">
      <formula>$B339="Frontera"</formula>
    </cfRule>
    <cfRule type="expression" dxfId="2298" priority="67792">
      <formula>$B339="Cancelado"</formula>
    </cfRule>
    <cfRule type="expression" dxfId="2301" priority="67789">
      <formula>$B339="Descargado"</formula>
    </cfRule>
    <cfRule type="expression" dxfId="2299" priority="67791">
      <formula>$B339="Cargado"</formula>
    </cfRule>
    <cfRule type="expression" dxfId="2295" priority="67795">
      <formula>$B339="Arribado"</formula>
    </cfRule>
    <cfRule type="expression" dxfId="2" priority="67793">
      <formula>$B339="Confirmado"</formula>
    </cfRule>
    <cfRule type="expression" dxfId="2296" priority="67794">
      <formula>$B339="Solicitado"</formula>
    </cfRule>
  </conditionalFormatting>
  <conditionalFormatting sqref="T343:U343">
    <cfRule type="expression" dxfId="2" priority="67641">
      <formula>$B343="Confirmado"</formula>
    </cfRule>
    <cfRule type="expression" dxfId="2296" priority="67642">
      <formula>$B343="Solicitado"</formula>
    </cfRule>
    <cfRule type="expression" dxfId="2295" priority="67643">
      <formula>$B343="Arribado"</formula>
    </cfRule>
    <cfRule type="expression" dxfId="2302" priority="67636">
      <formula>$B343="Liberado"</formula>
    </cfRule>
    <cfRule type="expression" dxfId="2301" priority="67637">
      <formula>$B343="Descargado"</formula>
    </cfRule>
    <cfRule type="expression" dxfId="2300" priority="67638">
      <formula>$B343="Frontera"</formula>
    </cfRule>
    <cfRule type="expression" dxfId="2299" priority="67639">
      <formula>$B343="Cargado"</formula>
    </cfRule>
    <cfRule type="expression" dxfId="2298" priority="67640">
      <formula>$B343="Cancelado"</formula>
    </cfRule>
  </conditionalFormatting>
  <conditionalFormatting sqref="T345:U345">
    <cfRule type="expression" dxfId="2302" priority="67612">
      <formula>$B345="Liberado"</formula>
    </cfRule>
    <cfRule type="expression" dxfId="2301" priority="67613">
      <formula>$B345="Descargado"</formula>
    </cfRule>
    <cfRule type="expression" dxfId="2300" priority="67614">
      <formula>$B345="Frontera"</formula>
    </cfRule>
    <cfRule type="expression" dxfId="2298" priority="67616">
      <formula>$B345="Cancelado"</formula>
    </cfRule>
    <cfRule type="expression" dxfId="2" priority="67617">
      <formula>$B345="Confirmado"</formula>
    </cfRule>
    <cfRule type="expression" dxfId="2299" priority="67615">
      <formula>$B345="Cargado"</formula>
    </cfRule>
    <cfRule type="expression" dxfId="2296" priority="67618">
      <formula>$B345="Solicitado"</formula>
    </cfRule>
    <cfRule type="expression" dxfId="2295" priority="67619">
      <formula>$B345="Arribado"</formula>
    </cfRule>
  </conditionalFormatting>
  <conditionalFormatting sqref="T346:U346">
    <cfRule type="expression" dxfId="2300" priority="67510">
      <formula>$B346="Frontera"</formula>
    </cfRule>
    <cfRule type="expression" dxfId="2301" priority="67509">
      <formula>$B346="Descargado"</formula>
    </cfRule>
    <cfRule type="expression" dxfId="2299" priority="67511">
      <formula>$B346="Cargado"</formula>
    </cfRule>
    <cfRule type="expression" dxfId="2298" priority="67512">
      <formula>$B346="Cancelado"</formula>
    </cfRule>
    <cfRule type="expression" dxfId="2" priority="67513">
      <formula>$B346="Confirmado"</formula>
    </cfRule>
    <cfRule type="expression" dxfId="2296" priority="67514">
      <formula>$B346="Solicitado"</formula>
    </cfRule>
    <cfRule type="expression" dxfId="2295" priority="67515">
      <formula>$B346="Arribado"</formula>
    </cfRule>
    <cfRule type="expression" dxfId="2302" priority="67508">
      <formula>$B346="Liberado"</formula>
    </cfRule>
  </conditionalFormatting>
  <conditionalFormatting sqref="T355:U355">
    <cfRule type="expression" dxfId="2302" priority="67500">
      <formula>$B355="Liberado"</formula>
    </cfRule>
    <cfRule type="expression" dxfId="2301" priority="67501">
      <formula>$B355="Descargado"</formula>
    </cfRule>
    <cfRule type="expression" dxfId="2300" priority="67502">
      <formula>$B355="Frontera"</formula>
    </cfRule>
    <cfRule type="expression" dxfId="2299" priority="67503">
      <formula>$B355="Cargado"</formula>
    </cfRule>
    <cfRule type="expression" dxfId="2" priority="67505">
      <formula>$B355="Confirmado"</formula>
    </cfRule>
    <cfRule type="expression" dxfId="2296" priority="67506">
      <formula>$B355="Solicitado"</formula>
    </cfRule>
    <cfRule type="expression" dxfId="2295" priority="67507">
      <formula>$B355="Arribado"</formula>
    </cfRule>
    <cfRule type="expression" dxfId="2298" priority="67504">
      <formula>$B355="Cancelado"</formula>
    </cfRule>
  </conditionalFormatting>
  <conditionalFormatting sqref="T368:U368">
    <cfRule type="expression" dxfId="2301" priority="67253">
      <formula>$B368="Descargado"</formula>
    </cfRule>
    <cfRule type="expression" dxfId="2302" priority="67252">
      <formula>$B368="Liberado"</formula>
    </cfRule>
    <cfRule type="expression" dxfId="2299" priority="67255">
      <formula>$B368="Cargado"</formula>
    </cfRule>
    <cfRule type="expression" dxfId="2300" priority="67254">
      <formula>$B368="Frontera"</formula>
    </cfRule>
    <cfRule type="expression" dxfId="2296" priority="67258">
      <formula>$B368="Solicitado"</formula>
    </cfRule>
    <cfRule type="expression" dxfId="2295" priority="67259">
      <formula>$B368="Arribado"</formula>
    </cfRule>
    <cfRule type="expression" dxfId="2" priority="67257">
      <formula>$B368="Confirmado"</formula>
    </cfRule>
    <cfRule type="expression" dxfId="2298" priority="67256">
      <formula>$B368="Cancelado"</formula>
    </cfRule>
  </conditionalFormatting>
  <conditionalFormatting sqref="T421:U421">
    <cfRule type="expression" dxfId="2295" priority="66939">
      <formula>$B421="Arribado"</formula>
    </cfRule>
    <cfRule type="expression" dxfId="2" priority="66937">
      <formula>$B421="Confirmado"</formula>
    </cfRule>
    <cfRule type="expression" dxfId="2302" priority="66932">
      <formula>$B421="Liberado"</formula>
    </cfRule>
    <cfRule type="expression" dxfId="2300" priority="66934">
      <formula>$B421="Frontera"</formula>
    </cfRule>
    <cfRule type="expression" dxfId="2296" priority="66938">
      <formula>$B421="Solicitado"</formula>
    </cfRule>
    <cfRule type="expression" dxfId="2299" priority="66935">
      <formula>$B421="Cargado"</formula>
    </cfRule>
    <cfRule type="expression" dxfId="2301" priority="66933">
      <formula>$B421="Descargado"</formula>
    </cfRule>
    <cfRule type="expression" dxfId="2298" priority="66936">
      <formula>$B421="Cancelado"</formula>
    </cfRule>
  </conditionalFormatting>
  <conditionalFormatting sqref="T440:U440">
    <cfRule type="expression" dxfId="2296" priority="66738">
      <formula>$B440="Solicitado"</formula>
    </cfRule>
    <cfRule type="expression" dxfId="2" priority="66737">
      <formula>$B440="Confirmado"</formula>
    </cfRule>
    <cfRule type="expression" dxfId="2300" priority="66734">
      <formula>$B440="Frontera"</formula>
    </cfRule>
    <cfRule type="expression" dxfId="2302" priority="66732">
      <formula>$B440="Liberado"</formula>
    </cfRule>
    <cfRule type="expression" dxfId="2301" priority="66733">
      <formula>$B440="Descargado"</formula>
    </cfRule>
    <cfRule type="expression" dxfId="2295" priority="66739">
      <formula>$B440="Arribado"</formula>
    </cfRule>
    <cfRule type="expression" dxfId="2299" priority="66735">
      <formula>$B440="Cargado"</formula>
    </cfRule>
    <cfRule type="expression" dxfId="2298" priority="66736">
      <formula>$B440="Cancelado"</formula>
    </cfRule>
  </conditionalFormatting>
  <conditionalFormatting sqref="T445:U445">
    <cfRule type="expression" dxfId="2296" priority="66634">
      <formula>$B445="Solicitado"</formula>
    </cfRule>
    <cfRule type="expression" dxfId="2295" priority="66635">
      <formula>$B445="Arribado"</formula>
    </cfRule>
    <cfRule type="expression" dxfId="2" priority="66633">
      <formula>$B445="Confirmado"</formula>
    </cfRule>
    <cfRule type="expression" dxfId="2298" priority="66632">
      <formula>$B445="Cancelado"</formula>
    </cfRule>
    <cfRule type="expression" dxfId="2299" priority="66631">
      <formula>$B445="Cargado"</formula>
    </cfRule>
    <cfRule type="expression" dxfId="2300" priority="66630">
      <formula>$B445="Frontera"</formula>
    </cfRule>
    <cfRule type="expression" dxfId="2301" priority="66629">
      <formula>$B445="Descargado"</formula>
    </cfRule>
    <cfRule type="expression" dxfId="2302" priority="66628">
      <formula>$B445="Liberado"</formula>
    </cfRule>
  </conditionalFormatting>
  <conditionalFormatting sqref="T495:U495">
    <cfRule type="expression" dxfId="2296" priority="66178">
      <formula>$B495="Solicitado"</formula>
    </cfRule>
    <cfRule type="expression" dxfId="2" priority="66177">
      <formula>$B495="Confirmado"</formula>
    </cfRule>
    <cfRule type="expression" dxfId="2298" priority="66176">
      <formula>$B495="Cancelado"</formula>
    </cfRule>
    <cfRule type="expression" dxfId="2299" priority="66175">
      <formula>$B495="Cargado"</formula>
    </cfRule>
    <cfRule type="expression" dxfId="2300" priority="66174">
      <formula>$B495="Frontera"</formula>
    </cfRule>
    <cfRule type="expression" dxfId="2301" priority="66173">
      <formula>$B495="Descargado"</formula>
    </cfRule>
    <cfRule type="expression" dxfId="2302" priority="66172">
      <formula>$B495="Liberado"</formula>
    </cfRule>
    <cfRule type="expression" dxfId="2301" priority="66181">
      <formula>$B495="Descargado"</formula>
    </cfRule>
    <cfRule type="expression" dxfId="2299" priority="66183">
      <formula>$B495="Cargado"</formula>
    </cfRule>
    <cfRule type="expression" dxfId="2298" priority="66184">
      <formula>$B495="Cancelado"</formula>
    </cfRule>
    <cfRule type="expression" dxfId="2" priority="66185">
      <formula>$B495="Confirmado"</formula>
    </cfRule>
    <cfRule type="expression" dxfId="2300" priority="66182">
      <formula>$B495="Frontera"</formula>
    </cfRule>
    <cfRule type="expression" dxfId="2296" priority="66186">
      <formula>$B495="Solicitado"</formula>
    </cfRule>
    <cfRule type="expression" dxfId="2295" priority="66187">
      <formula>$B495="Arribado"</formula>
    </cfRule>
    <cfRule type="expression" dxfId="2302" priority="66180">
      <formula>$B495="Liberado"</formula>
    </cfRule>
    <cfRule type="expression" dxfId="2295" priority="66179">
      <formula>$B495="Arribado"</formula>
    </cfRule>
  </conditionalFormatting>
  <conditionalFormatting sqref="T507:U507">
    <cfRule type="expression" dxfId="2298" priority="66168">
      <formula>$B507="Cancelado"</formula>
    </cfRule>
    <cfRule type="expression" dxfId="2" priority="66169">
      <formula>$B507="Confirmado"</formula>
    </cfRule>
    <cfRule type="expression" dxfId="2296" priority="66170">
      <formula>$B507="Solicitado"</formula>
    </cfRule>
    <cfRule type="expression" dxfId="2295" priority="66171">
      <formula>$B507="Arribado"</formula>
    </cfRule>
    <cfRule type="expression" dxfId="2299" priority="66159">
      <formula>$B507="Cargado"</formula>
    </cfRule>
    <cfRule type="expression" dxfId="2302" priority="66156">
      <formula>$B507="Liberado"</formula>
    </cfRule>
    <cfRule type="expression" dxfId="2301" priority="66157">
      <formula>$B507="Descargado"</formula>
    </cfRule>
    <cfRule type="expression" dxfId="2300" priority="66158">
      <formula>$B507="Frontera"</formula>
    </cfRule>
    <cfRule type="expression" dxfId="2298" priority="66160">
      <formula>$B507="Cancelado"</formula>
    </cfRule>
    <cfRule type="expression" dxfId="2" priority="66161">
      <formula>$B507="Confirmado"</formula>
    </cfRule>
    <cfRule type="expression" dxfId="2296" priority="66162">
      <formula>$B507="Solicitado"</formula>
    </cfRule>
    <cfRule type="expression" dxfId="2295" priority="66163">
      <formula>$B507="Arribado"</formula>
    </cfRule>
    <cfRule type="expression" dxfId="2302" priority="66164">
      <formula>$B507="Liberado"</formula>
    </cfRule>
    <cfRule type="expression" dxfId="2301" priority="66165">
      <formula>$B507="Descargado"</formula>
    </cfRule>
    <cfRule type="expression" dxfId="2300" priority="66166">
      <formula>$B507="Frontera"</formula>
    </cfRule>
    <cfRule type="expression" dxfId="2299" priority="66167">
      <formula>$B507="Cargado"</formula>
    </cfRule>
  </conditionalFormatting>
  <conditionalFormatting sqref="T508:U508">
    <cfRule type="expression" dxfId="2295" priority="66203">
      <formula>$B508="Arribado"</formula>
    </cfRule>
    <cfRule type="expression" dxfId="2302" priority="66196">
      <formula>$B508="Liberado"</formula>
    </cfRule>
    <cfRule type="expression" dxfId="2300" priority="66198">
      <formula>$B508="Frontera"</formula>
    </cfRule>
    <cfRule type="expression" dxfId="2295" priority="66195">
      <formula>$B508="Arribado"</formula>
    </cfRule>
    <cfRule type="expression" dxfId="2301" priority="66197">
      <formula>$B508="Descargado"</formula>
    </cfRule>
    <cfRule type="expression" dxfId="2296" priority="66202">
      <formula>$B508="Solicitado"</formula>
    </cfRule>
    <cfRule type="expression" dxfId="2296" priority="66194">
      <formula>$B508="Solicitado"</formula>
    </cfRule>
    <cfRule type="expression" dxfId="2299" priority="66191">
      <formula>$B508="Cargado"</formula>
    </cfRule>
    <cfRule type="expression" dxfId="2302" priority="66188">
      <formula>$B508="Liberado"</formula>
    </cfRule>
    <cfRule type="expression" dxfId="2298" priority="66192">
      <formula>$B508="Cancelado"</formula>
    </cfRule>
    <cfRule type="expression" dxfId="2" priority="66201">
      <formula>$B508="Confirmado"</formula>
    </cfRule>
    <cfRule type="expression" dxfId="2" priority="66193">
      <formula>$B508="Confirmado"</formula>
    </cfRule>
    <cfRule type="expression" dxfId="2299" priority="66199">
      <formula>$B508="Cargado"</formula>
    </cfRule>
    <cfRule type="expression" dxfId="2301" priority="66189">
      <formula>$B508="Descargado"</formula>
    </cfRule>
    <cfRule type="expression" dxfId="2298" priority="66200">
      <formula>$B508="Cancelado"</formula>
    </cfRule>
    <cfRule type="expression" dxfId="2300" priority="66190">
      <formula>$B508="Frontera"</formula>
    </cfRule>
  </conditionalFormatting>
  <conditionalFormatting sqref="T510:U510">
    <cfRule type="expression" dxfId="2296" priority="66146">
      <formula>$B510="Solicitado"</formula>
    </cfRule>
    <cfRule type="expression" dxfId="2295" priority="66147">
      <formula>$B510="Arribado"</formula>
    </cfRule>
    <cfRule type="expression" dxfId="2299" priority="66151">
      <formula>$B510="Cargado"</formula>
    </cfRule>
    <cfRule type="expression" dxfId="2302" priority="66148">
      <formula>$B510="Liberado"</formula>
    </cfRule>
    <cfRule type="expression" dxfId="2301" priority="66149">
      <formula>$B510="Descargado"</formula>
    </cfRule>
    <cfRule type="expression" dxfId="2298" priority="66152">
      <formula>$B510="Cancelado"</formula>
    </cfRule>
    <cfRule type="expression" dxfId="2" priority="66153">
      <formula>$B510="Confirmado"</formula>
    </cfRule>
    <cfRule type="expression" dxfId="2296" priority="66154">
      <formula>$B510="Solicitado"</formula>
    </cfRule>
    <cfRule type="expression" dxfId="2298" priority="66144">
      <formula>$B510="Cancelado"</formula>
    </cfRule>
    <cfRule type="expression" dxfId="2300" priority="66142">
      <formula>$B510="Frontera"</formula>
    </cfRule>
    <cfRule type="expression" dxfId="2299" priority="66143">
      <formula>$B510="Cargado"</formula>
    </cfRule>
    <cfRule type="expression" dxfId="2300" priority="66150">
      <formula>$B510="Frontera"</formula>
    </cfRule>
    <cfRule type="expression" dxfId="2295" priority="66155">
      <formula>$B510="Arribado"</formula>
    </cfRule>
    <cfRule type="expression" dxfId="2301" priority="66141">
      <formula>$B510="Descargado"</formula>
    </cfRule>
    <cfRule type="expression" dxfId="2302" priority="66140">
      <formula>$B510="Liberado"</formula>
    </cfRule>
    <cfRule type="expression" dxfId="2" priority="66145">
      <formula>$B510="Confirmado"</formula>
    </cfRule>
  </conditionalFormatting>
  <conditionalFormatting sqref="T514:U514">
    <cfRule type="expression" dxfId="2295" priority="66059">
      <formula>$B514="Arribado"</formula>
    </cfRule>
    <cfRule type="expression" dxfId="2299" priority="66055">
      <formula>$B514="Cargado"</formula>
    </cfRule>
    <cfRule type="expression" dxfId="2298" priority="66056">
      <formula>$B514="Cancelado"</formula>
    </cfRule>
    <cfRule type="expression" dxfId="2301" priority="66045">
      <formula>$B514="Descargado"</formula>
    </cfRule>
    <cfRule type="expression" dxfId="2301" priority="66053">
      <formula>$B514="Descargado"</formula>
    </cfRule>
    <cfRule type="expression" dxfId="2300" priority="66046">
      <formula>$B514="Frontera"</formula>
    </cfRule>
    <cfRule type="expression" dxfId="2302" priority="66052">
      <formula>$B514="Liberado"</formula>
    </cfRule>
    <cfRule type="expression" dxfId="2" priority="66057">
      <formula>$B514="Confirmado"</formula>
    </cfRule>
    <cfRule type="expression" dxfId="2302" priority="66044">
      <formula>$B514="Liberado"</formula>
    </cfRule>
    <cfRule type="expression" dxfId="2" priority="66049">
      <formula>$B514="Confirmado"</formula>
    </cfRule>
    <cfRule type="expression" dxfId="2296" priority="66050">
      <formula>$B514="Solicitado"</formula>
    </cfRule>
    <cfRule type="expression" dxfId="2300" priority="66054">
      <formula>$B514="Frontera"</formula>
    </cfRule>
    <cfRule type="expression" dxfId="2295" priority="66051">
      <formula>$B514="Arribado"</formula>
    </cfRule>
    <cfRule type="expression" dxfId="2296" priority="66058">
      <formula>$B514="Solicitado"</formula>
    </cfRule>
    <cfRule type="expression" dxfId="2298" priority="66048">
      <formula>$B514="Cancelado"</formula>
    </cfRule>
    <cfRule type="expression" dxfId="2299" priority="66047">
      <formula>$B514="Cargado"</formula>
    </cfRule>
  </conditionalFormatting>
  <conditionalFormatting sqref="T515:U519">
    <cfRule type="expression" dxfId="2301" priority="66061">
      <formula>$B515="Descargado"</formula>
    </cfRule>
    <cfRule type="expression" dxfId="2300" priority="66062">
      <formula>$B515="Frontera"</formula>
    </cfRule>
    <cfRule type="expression" dxfId="2299" priority="66063">
      <formula>$B515="Cargado"</formula>
    </cfRule>
    <cfRule type="expression" dxfId="2298" priority="66064">
      <formula>$B515="Cancelado"</formula>
    </cfRule>
    <cfRule type="expression" dxfId="2" priority="66065">
      <formula>$B515="Confirmado"</formula>
    </cfRule>
    <cfRule type="expression" dxfId="2296" priority="66066">
      <formula>$B515="Solicitado"</formula>
    </cfRule>
    <cfRule type="expression" dxfId="2302" priority="66068">
      <formula>$B515="Liberado"</formula>
    </cfRule>
    <cfRule type="expression" dxfId="2295" priority="66067">
      <formula>$B515="Arribado"</formula>
    </cfRule>
    <cfRule type="expression" dxfId="2302" priority="66060">
      <formula>$B515="Liberado"</formula>
    </cfRule>
    <cfRule type="expression" dxfId="2295" priority="66075">
      <formula>$B515="Arribado"</formula>
    </cfRule>
    <cfRule type="expression" dxfId="2296" priority="66074">
      <formula>$B515="Solicitado"</formula>
    </cfRule>
    <cfRule type="expression" dxfId="2" priority="66073">
      <formula>$B515="Confirmado"</formula>
    </cfRule>
    <cfRule type="expression" dxfId="2298" priority="66072">
      <formula>$B515="Cancelado"</formula>
    </cfRule>
    <cfRule type="expression" dxfId="2299" priority="66071">
      <formula>$B515="Cargado"</formula>
    </cfRule>
    <cfRule type="expression" dxfId="2300" priority="66070">
      <formula>$B515="Frontera"</formula>
    </cfRule>
    <cfRule type="expression" dxfId="2301" priority="66069">
      <formula>$B515="Descargado"</formula>
    </cfRule>
  </conditionalFormatting>
  <conditionalFormatting sqref="T669:U669">
    <cfRule type="expression" dxfId="2296" priority="64730">
      <formula>$B669="Solicitado"</formula>
    </cfRule>
    <cfRule type="expression" dxfId="2302" priority="64724">
      <formula>$B669="Liberado"</formula>
    </cfRule>
    <cfRule type="expression" dxfId="2301" priority="64725">
      <formula>$B669="Descargado"</formula>
    </cfRule>
    <cfRule type="expression" dxfId="2300" priority="64726">
      <formula>$B669="Frontera"</formula>
    </cfRule>
    <cfRule type="expression" dxfId="2299" priority="64727">
      <formula>$B669="Cargado"</formula>
    </cfRule>
    <cfRule type="expression" dxfId="2298" priority="64728">
      <formula>$B669="Cancelado"</formula>
    </cfRule>
    <cfRule type="expression" dxfId="2295" priority="64731">
      <formula>$B669="Arribado"</formula>
    </cfRule>
    <cfRule type="expression" dxfId="2" priority="64729">
      <formula>$B669="Confirmado"</formula>
    </cfRule>
  </conditionalFormatting>
  <conditionalFormatting sqref="T719:U719">
    <cfRule type="expression" dxfId="2301" priority="64021">
      <formula>$B719="Descargado"</formula>
    </cfRule>
    <cfRule type="expression" dxfId="2" priority="64025">
      <formula>$B719="Confirmado"</formula>
    </cfRule>
    <cfRule type="expression" dxfId="2300" priority="64022">
      <formula>$B719="Frontera"</formula>
    </cfRule>
    <cfRule type="expression" dxfId="2299" priority="64023">
      <formula>$B719="Cargado"</formula>
    </cfRule>
    <cfRule type="expression" dxfId="2295" priority="64027">
      <formula>$B719="Arribado"</formula>
    </cfRule>
    <cfRule type="expression" dxfId="2296" priority="64026">
      <formula>$B719="Solicitado"</formula>
    </cfRule>
    <cfRule type="expression" dxfId="2302" priority="64020">
      <formula>$B719="Liberado"</formula>
    </cfRule>
    <cfRule type="expression" dxfId="2298" priority="64024">
      <formula>$B719="Cancelado"</formula>
    </cfRule>
  </conditionalFormatting>
  <conditionalFormatting sqref="T721:U721">
    <cfRule type="expression" dxfId="2296" priority="63922">
      <formula>$B721="Solicitado"</formula>
    </cfRule>
    <cfRule type="expression" dxfId="2295" priority="63923">
      <formula>$B721="Arribado"</formula>
    </cfRule>
    <cfRule type="expression" dxfId="2299" priority="63919">
      <formula>$B721="Cargado"</formula>
    </cfRule>
    <cfRule type="expression" dxfId="2" priority="63921">
      <formula>$B721="Confirmado"</formula>
    </cfRule>
    <cfRule type="expression" dxfId="2298" priority="63920">
      <formula>$B721="Cancelado"</formula>
    </cfRule>
    <cfRule type="expression" dxfId="2300" priority="63918">
      <formula>$B721="Frontera"</formula>
    </cfRule>
    <cfRule type="expression" dxfId="2301" priority="63917">
      <formula>$B721="Descargado"</formula>
    </cfRule>
    <cfRule type="expression" dxfId="2302" priority="63916">
      <formula>$B721="Liberado"</formula>
    </cfRule>
  </conditionalFormatting>
  <conditionalFormatting sqref="T778:U778">
    <cfRule type="expression" dxfId="2298" priority="63200">
      <formula>$B778="Cancelado"</formula>
    </cfRule>
    <cfRule type="expression" dxfId="2301" priority="63197">
      <formula>$B778="Descargado"</formula>
    </cfRule>
    <cfRule type="expression" dxfId="2302" priority="63196">
      <formula>$B778="Liberado"</formula>
    </cfRule>
    <cfRule type="expression" dxfId="2" priority="63201">
      <formula>$B778="Confirmado"</formula>
    </cfRule>
    <cfRule type="expression" dxfId="2295" priority="63203">
      <formula>$B778="Arribado"</formula>
    </cfRule>
    <cfRule type="expression" dxfId="2296" priority="63202">
      <formula>$B778="Solicitado"</formula>
    </cfRule>
    <cfRule type="expression" dxfId="2300" priority="63198">
      <formula>$B778="Frontera"</formula>
    </cfRule>
    <cfRule type="expression" dxfId="2299" priority="63199">
      <formula>$B778="Cargado"</formula>
    </cfRule>
  </conditionalFormatting>
  <conditionalFormatting sqref="T791:U791 M791:P791 A791 C791:K791">
    <cfRule type="expression" dxfId="2" priority="63233">
      <formula>$B791="Confirmado"</formula>
    </cfRule>
    <cfRule type="expression" dxfId="2295" priority="63235">
      <formula>$B791="Arribado"</formula>
    </cfRule>
    <cfRule type="expression" dxfId="2298" priority="63232">
      <formula>$B791="Cancelado"</formula>
    </cfRule>
    <cfRule type="expression" dxfId="2302" priority="63228">
      <formula>$B791="Liberado"</formula>
    </cfRule>
    <cfRule type="expression" dxfId="2296" priority="63234">
      <formula>$B791="Solicitado"</formula>
    </cfRule>
    <cfRule type="expression" dxfId="2301" priority="63229">
      <formula>$B791="Descargado"</formula>
    </cfRule>
    <cfRule type="expression" dxfId="2299" priority="63231">
      <formula>$B791="Cargado"</formula>
    </cfRule>
    <cfRule type="expression" dxfId="2300" priority="63230">
      <formula>$B791="Frontera"</formula>
    </cfRule>
  </conditionalFormatting>
  <conditionalFormatting sqref="T809:U809">
    <cfRule type="expression" dxfId="2296" priority="62850">
      <formula>$B809="Solicitado"</formula>
    </cfRule>
    <cfRule type="expression" dxfId="2" priority="62849">
      <formula>$B809="Confirmado"</formula>
    </cfRule>
    <cfRule type="expression" dxfId="2298" priority="62848">
      <formula>$B809="Cancelado"</formula>
    </cfRule>
    <cfRule type="expression" dxfId="2299" priority="62847">
      <formula>$B809="Cargado"</formula>
    </cfRule>
    <cfRule type="expression" dxfId="2295" priority="62851">
      <formula>$B809="Arribado"</formula>
    </cfRule>
    <cfRule type="expression" dxfId="2301" priority="62845">
      <formula>$B809="Descargado"</formula>
    </cfRule>
    <cfRule type="expression" dxfId="2300" priority="62846">
      <formula>$B809="Frontera"</formula>
    </cfRule>
    <cfRule type="expression" dxfId="2302" priority="62844">
      <formula>$B809="Liberado"</formula>
    </cfRule>
  </conditionalFormatting>
  <conditionalFormatting sqref="T810:U810">
    <cfRule type="expression" dxfId="2301" priority="62837">
      <formula>$B810="Descargado"</formula>
    </cfRule>
    <cfRule type="expression" dxfId="2302" priority="62836">
      <formula>$B810="Liberado"</formula>
    </cfRule>
    <cfRule type="expression" dxfId="2295" priority="62843">
      <formula>$B810="Arribado"</formula>
    </cfRule>
    <cfRule type="expression" dxfId="2296" priority="62842">
      <formula>$B810="Solicitado"</formula>
    </cfRule>
    <cfRule type="expression" dxfId="2" priority="62841">
      <formula>$B810="Confirmado"</formula>
    </cfRule>
    <cfRule type="expression" dxfId="2298" priority="62840">
      <formula>$B810="Cancelado"</formula>
    </cfRule>
    <cfRule type="expression" dxfId="2299" priority="62839">
      <formula>$B810="Cargado"</formula>
    </cfRule>
    <cfRule type="expression" dxfId="2300" priority="62838">
      <formula>$B810="Frontera"</formula>
    </cfRule>
  </conditionalFormatting>
  <conditionalFormatting sqref="T811:U811">
    <cfRule type="expression" dxfId="2295" priority="62835">
      <formula>$B811="Arribado"</formula>
    </cfRule>
    <cfRule type="expression" dxfId="2296" priority="62834">
      <formula>$B811="Solicitado"</formula>
    </cfRule>
    <cfRule type="expression" dxfId="2" priority="62833">
      <formula>$B811="Confirmado"</formula>
    </cfRule>
    <cfRule type="expression" dxfId="2298" priority="62832">
      <formula>$B811="Cancelado"</formula>
    </cfRule>
    <cfRule type="expression" dxfId="2299" priority="62831">
      <formula>$B811="Cargado"</formula>
    </cfRule>
    <cfRule type="expression" dxfId="2300" priority="62830">
      <formula>$B811="Frontera"</formula>
    </cfRule>
    <cfRule type="expression" dxfId="2301" priority="62829">
      <formula>$B811="Descargado"</formula>
    </cfRule>
    <cfRule type="expression" dxfId="2302" priority="62828">
      <formula>$B811="Liberado"</formula>
    </cfRule>
  </conditionalFormatting>
  <conditionalFormatting sqref="T941:U941 J941:K941 C941:H941 M941:P941 A941">
    <cfRule type="expression" dxfId="2298" priority="61136">
      <formula>$B941="Cancelado"</formula>
    </cfRule>
    <cfRule type="expression" dxfId="2" priority="61137">
      <formula>$B941="Confirmado"</formula>
    </cfRule>
    <cfRule type="expression" dxfId="2296" priority="61138">
      <formula>$B941="Solicitado"</formula>
    </cfRule>
    <cfRule type="expression" dxfId="2295" priority="61139">
      <formula>$B941="Arribado"</formula>
    </cfRule>
    <cfRule type="expression" dxfId="2301" priority="61133">
      <formula>$B941="Descargado"</formula>
    </cfRule>
    <cfRule type="expression" dxfId="2300" priority="61134">
      <formula>$B941="Frontera"</formula>
    </cfRule>
    <cfRule type="expression" dxfId="2302" priority="61132">
      <formula>$B941="Liberado"</formula>
    </cfRule>
    <cfRule type="expression" dxfId="2299" priority="61135">
      <formula>$B941="Cargado"</formula>
    </cfRule>
  </conditionalFormatting>
  <conditionalFormatting sqref="T1053:U1053">
    <cfRule type="expression" dxfId="2300" priority="52814">
      <formula>$B1053="Frontera"</formula>
    </cfRule>
    <cfRule type="expression" dxfId="2301" priority="52813">
      <formula>$B1053="Descargado"</formula>
    </cfRule>
    <cfRule type="expression" dxfId="2" priority="52817">
      <formula>$B1053="Confirmado"</formula>
    </cfRule>
    <cfRule type="expression" dxfId="2298" priority="52816">
      <formula>$B1053="Cancelado"</formula>
    </cfRule>
    <cfRule type="expression" dxfId="2295" priority="52819">
      <formula>$B1053="Arribado"</formula>
    </cfRule>
    <cfRule type="expression" dxfId="2296" priority="52818">
      <formula>$B1053="Solicitado"</formula>
    </cfRule>
    <cfRule type="expression" dxfId="2299" priority="52815">
      <formula>$B1053="Cargado"</formula>
    </cfRule>
    <cfRule type="expression" dxfId="2302" priority="52812">
      <formula>$B1053="Liberado"</formula>
    </cfRule>
  </conditionalFormatting>
  <conditionalFormatting sqref="T1082:U1082">
    <cfRule type="expression" dxfId="2296" priority="51114">
      <formula>$B1082="Solicitado"</formula>
    </cfRule>
    <cfRule type="expression" dxfId="2296" priority="51106">
      <formula>$B1082="Solicitado"</formula>
    </cfRule>
    <cfRule type="expression" dxfId="2299" priority="51103">
      <formula>$B1082="Cargado"</formula>
    </cfRule>
    <cfRule type="expression" dxfId="2300" priority="51102">
      <formula>$B1082="Frontera"</formula>
    </cfRule>
    <cfRule type="expression" dxfId="2298" priority="51104">
      <formula>$B1082="Cancelado"</formula>
    </cfRule>
    <cfRule type="expression" dxfId="2299" priority="51119">
      <formula>$B1082="Cargado"</formula>
    </cfRule>
    <cfRule type="expression" dxfId="2302" priority="51100">
      <formula>$B1082="Liberado"</formula>
    </cfRule>
    <cfRule type="expression" dxfId="2" priority="51105">
      <formula>$B1082="Confirmado"</formula>
    </cfRule>
    <cfRule type="expression" dxfId="2301" priority="51101">
      <formula>$B1082="Descargado"</formula>
    </cfRule>
    <cfRule type="expression" dxfId="2300" priority="51118">
      <formula>$B1082="Frontera"</formula>
    </cfRule>
    <cfRule type="expression" dxfId="2295" priority="51107">
      <formula>$B1082="Arribado"</formula>
    </cfRule>
    <cfRule type="expression" dxfId="2299" priority="51111">
      <formula>$B1082="Cargado"</formula>
    </cfRule>
    <cfRule type="expression" dxfId="2295" priority="51123">
      <formula>$B1082="Arribado"</formula>
    </cfRule>
    <cfRule type="expression" dxfId="2301" priority="51117">
      <formula>$B1082="Descargado"</formula>
    </cfRule>
    <cfRule type="expression" dxfId="2300" priority="51110">
      <formula>$B1082="Frontera"</formula>
    </cfRule>
    <cfRule type="expression" dxfId="2302" priority="51116">
      <formula>$B1082="Liberado"</formula>
    </cfRule>
    <cfRule type="expression" dxfId="2295" priority="51115">
      <formula>$B1082="Arribado"</formula>
    </cfRule>
    <cfRule type="expression" dxfId="2296" priority="51122">
      <formula>$B1082="Solicitado"</formula>
    </cfRule>
    <cfRule type="expression" dxfId="2" priority="51121">
      <formula>$B1082="Confirmado"</formula>
    </cfRule>
    <cfRule type="expression" dxfId="2298" priority="51112">
      <formula>$B1082="Cancelado"</formula>
    </cfRule>
    <cfRule type="expression" dxfId="2298" priority="51120">
      <formula>$B1082="Cancelado"</formula>
    </cfRule>
    <cfRule type="expression" dxfId="2" priority="51113">
      <formula>$B1082="Confirmado"</formula>
    </cfRule>
    <cfRule type="expression" dxfId="2301" priority="51109">
      <formula>$B1082="Descargado"</formula>
    </cfRule>
    <cfRule type="expression" dxfId="2302" priority="51108">
      <formula>$B1082="Liberado"</formula>
    </cfRule>
  </conditionalFormatting>
  <conditionalFormatting sqref="T1579:U1579">
    <cfRule type="expression" dxfId="2300" priority="34732">
      <formula>$B1579="Frontera"</formula>
    </cfRule>
    <cfRule type="expression" dxfId="2302" priority="34730">
      <formula>$B1579="Liberado"</formula>
    </cfRule>
    <cfRule type="expression" dxfId="2301" priority="34731">
      <formula>$B1579="Descargado"</formula>
    </cfRule>
    <cfRule type="expression" dxfId="2295" priority="34737">
      <formula>$B1579="Arribado"</formula>
    </cfRule>
    <cfRule type="expression" dxfId="2296" priority="34736">
      <formula>$B1579="Solicitado"</formula>
    </cfRule>
    <cfRule type="expression" dxfId="2" priority="34735">
      <formula>$B1579="Confirmado"</formula>
    </cfRule>
    <cfRule type="expression" dxfId="2298" priority="34734">
      <formula>$B1579="Cancelado"</formula>
    </cfRule>
    <cfRule type="expression" dxfId="2299" priority="34733">
      <formula>$B1579="Cargado"</formula>
    </cfRule>
  </conditionalFormatting>
  <conditionalFormatting sqref="T1582:U1582">
    <cfRule type="expression" dxfId="2299" priority="34653">
      <formula>$B1582="Cargado"</formula>
    </cfRule>
    <cfRule type="expression" dxfId="2298" priority="34654">
      <formula>$B1582="Cancelado"</formula>
    </cfRule>
    <cfRule type="expression" dxfId="2" priority="34655">
      <formula>$B1582="Confirmado"</formula>
    </cfRule>
    <cfRule type="expression" dxfId="2296" priority="34656">
      <formula>$B1582="Solicitado"</formula>
    </cfRule>
    <cfRule type="expression" dxfId="2295" priority="34657">
      <formula>$B1582="Arribado"</formula>
    </cfRule>
    <cfRule type="expression" dxfId="2302" priority="34650">
      <formula>$B1582="Liberado"</formula>
    </cfRule>
    <cfRule type="expression" dxfId="2301" priority="34651">
      <formula>$B1582="Descargado"</formula>
    </cfRule>
    <cfRule type="expression" dxfId="2300" priority="34652">
      <formula>$B1582="Frontera"</formula>
    </cfRule>
  </conditionalFormatting>
  <conditionalFormatting sqref="T1629:U1629">
    <cfRule type="expression" dxfId="2295" priority="34105">
      <formula>$B1629="Arribado"</formula>
    </cfRule>
    <cfRule type="expression" dxfId="2296" priority="34104">
      <formula>$B1629="Solicitado"</formula>
    </cfRule>
    <cfRule type="expression" dxfId="2" priority="34103">
      <formula>$B1629="Confirmado"</formula>
    </cfRule>
    <cfRule type="expression" dxfId="2298" priority="34102">
      <formula>$B1629="Cancelado"</formula>
    </cfRule>
    <cfRule type="expression" dxfId="2299" priority="34101">
      <formula>$B1629="Cargado"</formula>
    </cfRule>
    <cfRule type="expression" dxfId="2300" priority="34100">
      <formula>$B1629="Frontera"</formula>
    </cfRule>
    <cfRule type="expression" dxfId="2302" priority="34098">
      <formula>$B1629="Liberado"</formula>
    </cfRule>
    <cfRule type="expression" dxfId="2301" priority="34099">
      <formula>$B1629="Descargado"</formula>
    </cfRule>
  </conditionalFormatting>
  <conditionalFormatting sqref="T1631:U1631">
    <cfRule type="expression" dxfId="2300" priority="34092">
      <formula>$B1631="Frontera"</formula>
    </cfRule>
    <cfRule type="expression" dxfId="2299" priority="34093">
      <formula>$B1631="Cargado"</formula>
    </cfRule>
    <cfRule type="expression" dxfId="2295" priority="34097">
      <formula>$B1631="Arribado"</formula>
    </cfRule>
    <cfRule type="expression" dxfId="2298" priority="34094">
      <formula>$B1631="Cancelado"</formula>
    </cfRule>
    <cfRule type="expression" dxfId="2" priority="34095">
      <formula>$B1631="Confirmado"</formula>
    </cfRule>
    <cfRule type="expression" dxfId="2302" priority="34090">
      <formula>$B1631="Liberado"</formula>
    </cfRule>
    <cfRule type="expression" dxfId="2296" priority="34096">
      <formula>$B1631="Solicitado"</formula>
    </cfRule>
    <cfRule type="expression" dxfId="2301" priority="34091">
      <formula>$B1631="Descargado"</formula>
    </cfRule>
  </conditionalFormatting>
  <conditionalFormatting sqref="T1981:U1981">
    <cfRule type="expression" dxfId="2300" priority="28804">
      <formula>$B1981="Frontera"</formula>
    </cfRule>
    <cfRule type="expression" dxfId="2301" priority="28803">
      <formula>$B1981="Descargado"</formula>
    </cfRule>
    <cfRule type="expression" dxfId="2295" priority="28817">
      <formula>$B1981="Arribado"</formula>
    </cfRule>
    <cfRule type="expression" dxfId="2296" priority="28824">
      <formula>$B1981="Solicitado"</formula>
    </cfRule>
    <cfRule type="expression" dxfId="2" priority="28815">
      <formula>$B1981="Confirmado"</formula>
    </cfRule>
    <cfRule type="expression" dxfId="2301" priority="28819">
      <formula>$B1981="Descargado"</formula>
    </cfRule>
    <cfRule type="expression" dxfId="2300" priority="28820">
      <formula>$B1981="Frontera"</formula>
    </cfRule>
    <cfRule type="expression" dxfId="2302" priority="28810">
      <formula>$B1981="Liberado"</formula>
    </cfRule>
    <cfRule type="expression" dxfId="2298" priority="28814">
      <formula>$B1981="Cancelado"</formula>
    </cfRule>
    <cfRule type="expression" dxfId="2299" priority="28821">
      <formula>$B1981="Cargado"</formula>
    </cfRule>
    <cfRule type="expression" dxfId="2299" priority="28813">
      <formula>$B1981="Cargado"</formula>
    </cfRule>
    <cfRule type="expression" dxfId="2301" priority="28811">
      <formula>$B1981="Descargado"</formula>
    </cfRule>
    <cfRule type="expression" dxfId="2" priority="28823">
      <formula>$B1981="Confirmado"</formula>
    </cfRule>
    <cfRule type="expression" dxfId="2300" priority="28812">
      <formula>$B1981="Frontera"</formula>
    </cfRule>
    <cfRule type="expression" dxfId="2302" priority="28826">
      <formula>$B1981="Liberado"</formula>
    </cfRule>
    <cfRule type="expression" dxfId="2" priority="28807">
      <formula>$B1981="Confirmado"</formula>
    </cfRule>
    <cfRule type="expression" dxfId="2301" priority="28827">
      <formula>$B1981="Descargado"</formula>
    </cfRule>
    <cfRule type="expression" dxfId="2298" priority="28822">
      <formula>$B1981="Cancelado"</formula>
    </cfRule>
    <cfRule type="expression" dxfId="2300" priority="28828">
      <formula>$B1981="Frontera"</formula>
    </cfRule>
    <cfRule type="expression" dxfId="2302" priority="28818">
      <formula>$B1981="Liberado"</formula>
    </cfRule>
    <cfRule type="expression" dxfId="2295" priority="28809">
      <formula>$B1981="Arribado"</formula>
    </cfRule>
    <cfRule type="expression" dxfId="2296" priority="28816">
      <formula>$B1981="Solicitado"</formula>
    </cfRule>
    <cfRule type="expression" dxfId="2296" priority="28808">
      <formula>$B1981="Solicitado"</formula>
    </cfRule>
    <cfRule type="expression" dxfId="2295" priority="28825">
      <formula>$B1981="Arribado"</formula>
    </cfRule>
    <cfRule type="expression" dxfId="2295" priority="28833">
      <formula>$B1981="Arribado"</formula>
    </cfRule>
    <cfRule type="expression" dxfId="2296" priority="28832">
      <formula>$B1981="Solicitado"</formula>
    </cfRule>
    <cfRule type="expression" dxfId="2" priority="28831">
      <formula>$B1981="Confirmado"</formula>
    </cfRule>
    <cfRule type="expression" dxfId="2298" priority="28830">
      <formula>$B1981="Cancelado"</formula>
    </cfRule>
    <cfRule type="expression" dxfId="2302" priority="28802">
      <formula>$B1981="Liberado"</formula>
    </cfRule>
    <cfRule type="expression" dxfId="2299" priority="28829">
      <formula>$B1981="Cargado"</formula>
    </cfRule>
    <cfRule type="expression" dxfId="2298" priority="28806">
      <formula>$B1981="Cancelado"</formula>
    </cfRule>
    <cfRule type="expression" dxfId="2299" priority="28805">
      <formula>$B1981="Cargado"</formula>
    </cfRule>
  </conditionalFormatting>
  <conditionalFormatting sqref="V2367:W2372">
    <cfRule type="expression" dxfId="2295" priority="3225">
      <formula>$B2367="Arribado"</formula>
    </cfRule>
    <cfRule type="expression" dxfId="2302" priority="3226">
      <formula>$B2367="Liberado"</formula>
    </cfRule>
    <cfRule type="expression" dxfId="2301" priority="3227">
      <formula>$B2367="Descargado"</formula>
    </cfRule>
    <cfRule type="expression" dxfId="2300" priority="3228">
      <formula>$B2367="Frontera"</formula>
    </cfRule>
    <cfRule type="expression" dxfId="2299" priority="3229">
      <formula>$B2367="Cargado"</formula>
    </cfRule>
    <cfRule type="expression" dxfId="2300" priority="3244">
      <formula>$B2367="Frontera"</formula>
    </cfRule>
    <cfRule type="expression" dxfId="2298" priority="3230">
      <formula>$B2367="Cancelado"</formula>
    </cfRule>
    <cfRule type="expression" dxfId="2" priority="3231">
      <formula>$B2367="Confirmado"</formula>
    </cfRule>
    <cfRule type="expression" dxfId="2296" priority="3232">
      <formula>$B2367="Solicitado"</formula>
    </cfRule>
    <cfRule type="expression" dxfId="2295" priority="3233">
      <formula>$B2367="Arribado"</formula>
    </cfRule>
    <cfRule type="expression" dxfId="2302" priority="3234">
      <formula>$B2367="Liberado"</formula>
    </cfRule>
    <cfRule type="expression" dxfId="2301" priority="3235">
      <formula>$B2367="Descargado"</formula>
    </cfRule>
    <cfRule type="expression" dxfId="2302" priority="3218">
      <formula>$B2367="Liberado"</formula>
    </cfRule>
    <cfRule type="expression" dxfId="2295" priority="3241">
      <formula>$B2367="Arribado"</formula>
    </cfRule>
    <cfRule type="expression" dxfId="2301" priority="3219">
      <formula>$B2367="Descargado"</formula>
    </cfRule>
    <cfRule type="expression" dxfId="2299" priority="3237">
      <formula>$B2367="Cargado"</formula>
    </cfRule>
    <cfRule type="expression" dxfId="2300" priority="3236">
      <formula>$B2367="Frontera"</formula>
    </cfRule>
    <cfRule type="expression" dxfId="2300" priority="3220">
      <formula>$B2367="Frontera"</formula>
    </cfRule>
    <cfRule type="expression" dxfId="2298" priority="3238">
      <formula>$B2367="Cancelado"</formula>
    </cfRule>
    <cfRule type="expression" dxfId="2" priority="3239">
      <formula>$B2367="Confirmado"</formula>
    </cfRule>
    <cfRule type="expression" dxfId="2301" priority="3243">
      <formula>$B2367="Descargado"</formula>
    </cfRule>
    <cfRule type="expression" dxfId="2296" priority="3240">
      <formula>$B2367="Solicitado"</formula>
    </cfRule>
    <cfRule type="expression" dxfId="2302" priority="3242">
      <formula>$B2367="Liberado"</formula>
    </cfRule>
    <cfRule type="expression" dxfId="2299" priority="3221">
      <formula>$B2367="Cargado"</formula>
    </cfRule>
    <cfRule type="expression" dxfId="2295" priority="3249">
      <formula>$B2367="Arribado"</formula>
    </cfRule>
    <cfRule type="expression" dxfId="2298" priority="3222">
      <formula>$B2367="Cancelado"</formula>
    </cfRule>
    <cfRule type="expression" dxfId="2296" priority="3248">
      <formula>$B2367="Solicitado"</formula>
    </cfRule>
    <cfRule type="expression" dxfId="2" priority="3247">
      <formula>$B2367="Confirmado"</formula>
    </cfRule>
    <cfRule type="expression" dxfId="2298" priority="3246">
      <formula>$B2367="Cancelado"</formula>
    </cfRule>
    <cfRule type="expression" dxfId="2299" priority="3245">
      <formula>$B2367="Cargado"</formula>
    </cfRule>
    <cfRule type="expression" dxfId="2" priority="3223">
      <formula>$B2367="Confirmado"</formula>
    </cfRule>
    <cfRule type="expression" dxfId="2296" priority="3224">
      <formula>$B2367="Solicitado"</formula>
    </cfRule>
  </conditionalFormatting>
  <conditionalFormatting sqref="V2373:W2373 V2375:W2389 V2391:W2391">
    <cfRule type="expression" dxfId="2296" priority="3216">
      <formula>$B2373="Solicitado"</formula>
    </cfRule>
    <cfRule type="expression" dxfId="2302" priority="3210">
      <formula>$B2373="Liberado"</formula>
    </cfRule>
    <cfRule type="expression" dxfId="2295" priority="3209">
      <formula>$B2373="Arribado"</formula>
    </cfRule>
    <cfRule type="expression" dxfId="2" priority="3215">
      <formula>$B2373="Confirmado"</formula>
    </cfRule>
    <cfRule type="expression" dxfId="2300" priority="3204">
      <formula>$B2373="Frontera"</formula>
    </cfRule>
    <cfRule type="expression" dxfId="2301" priority="3203">
      <formula>$B2373="Descargado"</formula>
    </cfRule>
    <cfRule type="expression" dxfId="2302" priority="3202">
      <formula>$B2373="Liberado"</formula>
    </cfRule>
    <cfRule type="expression" dxfId="2295" priority="3201">
      <formula>$B2373="Arribado"</formula>
    </cfRule>
    <cfRule type="expression" dxfId="2296" priority="3200">
      <formula>$B2373="Solicitado"</formula>
    </cfRule>
    <cfRule type="expression" dxfId="2296" priority="3208">
      <formula>$B2373="Solicitado"</formula>
    </cfRule>
    <cfRule type="expression" dxfId="2" priority="3199">
      <formula>$B2373="Confirmado"</formula>
    </cfRule>
    <cfRule type="expression" dxfId="2298" priority="3198">
      <formula>$B2373="Cancelado"</formula>
    </cfRule>
    <cfRule type="expression" dxfId="2" priority="3207">
      <formula>$B2373="Confirmado"</formula>
    </cfRule>
    <cfRule type="expression" dxfId="2298" priority="3190">
      <formula>$B2373="Cancelado"</formula>
    </cfRule>
    <cfRule type="expression" dxfId="2298" priority="3214">
      <formula>$B2373="Cancelado"</formula>
    </cfRule>
    <cfRule type="expression" dxfId="2298" priority="3206">
      <formula>$B2373="Cancelado"</formula>
    </cfRule>
    <cfRule type="expression" dxfId="2299" priority="3213">
      <formula>$B2373="Cargado"</formula>
    </cfRule>
    <cfRule type="expression" dxfId="2300" priority="3212">
      <formula>$B2373="Frontera"</formula>
    </cfRule>
    <cfRule type="expression" dxfId="2299" priority="3197">
      <formula>$B2373="Cargado"</formula>
    </cfRule>
    <cfRule type="expression" dxfId="2300" priority="3196">
      <formula>$B2373="Frontera"</formula>
    </cfRule>
    <cfRule type="expression" dxfId="2301" priority="3195">
      <formula>$B2373="Descargado"</formula>
    </cfRule>
    <cfRule type="expression" dxfId="2302" priority="3194">
      <formula>$B2373="Liberado"</formula>
    </cfRule>
    <cfRule type="expression" dxfId="2295" priority="3193">
      <formula>$B2373="Arribado"</formula>
    </cfRule>
    <cfRule type="expression" dxfId="2299" priority="3189">
      <formula>$B2373="Cargado"</formula>
    </cfRule>
    <cfRule type="expression" dxfId="2295" priority="3217">
      <formula>$B2373="Arribado"</formula>
    </cfRule>
    <cfRule type="expression" dxfId="2301" priority="3211">
      <formula>$B2373="Descargado"</formula>
    </cfRule>
    <cfRule type="expression" dxfId="2296" priority="3192">
      <formula>$B2373="Solicitado"</formula>
    </cfRule>
    <cfRule type="expression" dxfId="2300" priority="3188">
      <formula>$B2373="Frontera"</formula>
    </cfRule>
    <cfRule type="expression" dxfId="2299" priority="3205">
      <formula>$B2373="Cargado"</formula>
    </cfRule>
    <cfRule type="expression" dxfId="2301" priority="3187">
      <formula>$B2373="Descargado"</formula>
    </cfRule>
    <cfRule type="expression" dxfId="2302" priority="3186">
      <formula>$B2373="Liberado"</formula>
    </cfRule>
    <cfRule type="expression" dxfId="2" priority="3191">
      <formula>$B2373="Confirmado"</formula>
    </cfRule>
  </conditionalFormatting>
  <conditionalFormatting sqref="V2373:W2373">
    <cfRule type="cellIs" dxfId="2714" priority="3185" operator="equal">
      <formula>0</formula>
    </cfRule>
  </conditionalFormatting>
  <conditionalFormatting sqref="V2374:W2374">
    <cfRule type="expression" dxfId="2299" priority="2900">
      <formula>$B2374="Cargado"</formula>
    </cfRule>
    <cfRule type="expression" dxfId="2298" priority="2901">
      <formula>$B2374="Cancelado"</formula>
    </cfRule>
    <cfRule type="expression" dxfId="2302" priority="2889">
      <formula>$B2374="Liberado"</formula>
    </cfRule>
    <cfRule type="expression" dxfId="2300" priority="2891">
      <formula>$B2374="Frontera"</formula>
    </cfRule>
    <cfRule type="expression" dxfId="2301" priority="2890">
      <formula>$B2374="Descargado"</formula>
    </cfRule>
    <cfRule type="expression" dxfId="2296" priority="2887">
      <formula>$B2374="Solicitado"</formula>
    </cfRule>
    <cfRule type="expression" dxfId="2302" priority="2897">
      <formula>$B2374="Liberado"</formula>
    </cfRule>
    <cfRule type="expression" dxfId="2298" priority="2893">
      <formula>$B2374="Cancelado"</formula>
    </cfRule>
    <cfRule type="expression" dxfId="2" priority="2894">
      <formula>$B2374="Confirmado"</formula>
    </cfRule>
    <cfRule type="expression" dxfId="2296" priority="2895">
      <formula>$B2374="Solicitado"</formula>
    </cfRule>
    <cfRule type="expression" dxfId="2295" priority="2896">
      <formula>$B2374="Arribado"</formula>
    </cfRule>
    <cfRule type="expression" dxfId="2299" priority="2884">
      <formula>$B2374="Cargado"</formula>
    </cfRule>
    <cfRule type="expression" dxfId="2295" priority="2912">
      <formula>$B2374="Arribado"</formula>
    </cfRule>
    <cfRule type="expression" dxfId="2296" priority="2911">
      <formula>$B2374="Solicitado"</formula>
    </cfRule>
    <cfRule type="expression" dxfId="2" priority="2910">
      <formula>$B2374="Confirmado"</formula>
    </cfRule>
    <cfRule type="expression" dxfId="2298" priority="2909">
      <formula>$B2374="Cancelado"</formula>
    </cfRule>
    <cfRule type="expression" dxfId="2299" priority="2908">
      <formula>$B2374="Cargado"</formula>
    </cfRule>
    <cfRule type="expression" dxfId="2300" priority="2907">
      <formula>$B2374="Frontera"</formula>
    </cfRule>
    <cfRule type="expression" dxfId="2301" priority="2906">
      <formula>$B2374="Descargado"</formula>
    </cfRule>
    <cfRule type="expression" dxfId="2302" priority="2905">
      <formula>$B2374="Liberado"</formula>
    </cfRule>
    <cfRule type="expression" dxfId="2295" priority="2904">
      <formula>$B2374="Arribado"</formula>
    </cfRule>
    <cfRule type="expression" dxfId="2296" priority="2903">
      <formula>$B2374="Solicitado"</formula>
    </cfRule>
    <cfRule type="expression" dxfId="2" priority="2902">
      <formula>$B2374="Confirmado"</formula>
    </cfRule>
    <cfRule type="expression" dxfId="2300" priority="2883">
      <formula>$B2374="Frontera"</formula>
    </cfRule>
    <cfRule type="expression" dxfId="2301" priority="2882">
      <formula>$B2374="Descargado"</formula>
    </cfRule>
    <cfRule type="expression" dxfId="2302" priority="2881">
      <formula>$B2374="Liberado"</formula>
    </cfRule>
    <cfRule type="expression" dxfId="2301" priority="2898">
      <formula>$B2374="Descargado"</formula>
    </cfRule>
    <cfRule type="expression" dxfId="2299" priority="2892">
      <formula>$B2374="Cargado"</formula>
    </cfRule>
    <cfRule type="expression" dxfId="2298" priority="2885">
      <formula>$B2374="Cancelado"</formula>
    </cfRule>
    <cfRule type="expression" dxfId="2" priority="2886">
      <formula>$B2374="Confirmado"</formula>
    </cfRule>
    <cfRule type="expression" dxfId="2295" priority="2888">
      <formula>$B2374="Arribado"</formula>
    </cfRule>
    <cfRule type="expression" dxfId="2300" priority="2899">
      <formula>$B2374="Frontera"</formula>
    </cfRule>
  </conditionalFormatting>
  <conditionalFormatting sqref="V2390:W2390">
    <cfRule type="expression" dxfId="2302" priority="2593">
      <formula>$B2390="Liberado"</formula>
    </cfRule>
    <cfRule type="expression" dxfId="2300" priority="2579">
      <formula>$B2390="Frontera"</formula>
    </cfRule>
    <cfRule type="expression" dxfId="2301" priority="2578">
      <formula>$B2390="Descargado"</formula>
    </cfRule>
    <cfRule type="expression" dxfId="2295" priority="2592">
      <formula>$B2390="Arribado"</formula>
    </cfRule>
    <cfRule type="expression" dxfId="2296" priority="2591">
      <formula>$B2390="Solicitado"</formula>
    </cfRule>
    <cfRule type="expression" dxfId="2" priority="2590">
      <formula>$B2390="Confirmado"</formula>
    </cfRule>
    <cfRule type="expression" dxfId="2298" priority="2589">
      <formula>$B2390="Cancelado"</formula>
    </cfRule>
    <cfRule type="expression" dxfId="2299" priority="2588">
      <formula>$B2390="Cargado"</formula>
    </cfRule>
    <cfRule type="expression" dxfId="2301" priority="2602">
      <formula>$B2390="Descargado"</formula>
    </cfRule>
    <cfRule type="expression" dxfId="2296" priority="2607">
      <formula>$B2390="Solicitado"</formula>
    </cfRule>
    <cfRule type="expression" dxfId="2295" priority="2608">
      <formula>$B2390="Arribado"</formula>
    </cfRule>
    <cfRule type="expression" dxfId="2300" priority="2587">
      <formula>$B2390="Frontera"</formula>
    </cfRule>
    <cfRule type="expression" dxfId="2301" priority="2586">
      <formula>$B2390="Descargado"</formula>
    </cfRule>
    <cfRule type="expression" dxfId="2296" priority="2599">
      <formula>$B2390="Solicitado"</formula>
    </cfRule>
    <cfRule type="expression" dxfId="2" priority="2598">
      <formula>$B2390="Confirmado"</formula>
    </cfRule>
    <cfRule type="expression" dxfId="2298" priority="2605">
      <formula>$B2390="Cancelado"</formula>
    </cfRule>
    <cfRule type="expression" dxfId="2300" priority="2603">
      <formula>$B2390="Frontera"</formula>
    </cfRule>
    <cfRule type="expression" dxfId="2299" priority="2604">
      <formula>$B2390="Cargado"</formula>
    </cfRule>
    <cfRule type="expression" dxfId="2302" priority="2601">
      <formula>$B2390="Liberado"</formula>
    </cfRule>
    <cfRule type="expression" dxfId="2" priority="2606">
      <formula>$B2390="Confirmado"</formula>
    </cfRule>
    <cfRule type="expression" dxfId="2298" priority="2597">
      <formula>$B2390="Cancelado"</formula>
    </cfRule>
    <cfRule type="expression" dxfId="2302" priority="2585">
      <formula>$B2390="Liberado"</formula>
    </cfRule>
    <cfRule type="expression" dxfId="2295" priority="2584">
      <formula>$B2390="Arribado"</formula>
    </cfRule>
    <cfRule type="expression" dxfId="2296" priority="2583">
      <formula>$B2390="Solicitado"</formula>
    </cfRule>
    <cfRule type="expression" dxfId="2" priority="2582">
      <formula>$B2390="Confirmado"</formula>
    </cfRule>
    <cfRule type="expression" dxfId="2298" priority="2581">
      <formula>$B2390="Cancelado"</formula>
    </cfRule>
    <cfRule type="expression" dxfId="2299" priority="2596">
      <formula>$B2390="Cargado"</formula>
    </cfRule>
    <cfRule type="expression" dxfId="2300" priority="2595">
      <formula>$B2390="Frontera"</formula>
    </cfRule>
    <cfRule type="expression" dxfId="2301" priority="2594">
      <formula>$B2390="Descargado"</formula>
    </cfRule>
    <cfRule type="expression" dxfId="2299" priority="2580">
      <formula>$B2390="Cargado"</formula>
    </cfRule>
    <cfRule type="expression" dxfId="2295" priority="2600">
      <formula>$B2390="Arribado"</formula>
    </cfRule>
    <cfRule type="expression" dxfId="2302" priority="2577">
      <formula>$B2390="Liberado"</formula>
    </cfRule>
  </conditionalFormatting>
  <conditionalFormatting sqref="V2392:W2392">
    <cfRule type="expression" dxfId="2296" priority="1679">
      <formula>$B2392="Solicitado"</formula>
    </cfRule>
    <cfRule type="expression" dxfId="2302" priority="1681">
      <formula>$B2392="Liberado"</formula>
    </cfRule>
    <cfRule type="expression" dxfId="2301" priority="1682">
      <formula>$B2392="Descargado"</formula>
    </cfRule>
    <cfRule type="expression" dxfId="2300" priority="1683">
      <formula>$B2392="Frontera"</formula>
    </cfRule>
    <cfRule type="expression" dxfId="2299" priority="1684">
      <formula>$B2392="Cargado"</formula>
    </cfRule>
    <cfRule type="expression" dxfId="2298" priority="1685">
      <formula>$B2392="Cancelado"</formula>
    </cfRule>
    <cfRule type="expression" dxfId="2" priority="1686">
      <formula>$B2392="Confirmado"</formula>
    </cfRule>
    <cfRule type="expression" dxfId="2296" priority="1687">
      <formula>$B2392="Solicitado"</formula>
    </cfRule>
    <cfRule type="expression" dxfId="2295" priority="1688">
      <formula>$B2392="Arribado"</formula>
    </cfRule>
    <cfRule type="expression" dxfId="2302" priority="1689">
      <formula>$B2392="Liberado"</formula>
    </cfRule>
    <cfRule type="expression" dxfId="2301" priority="1690">
      <formula>$B2392="Descargado"</formula>
    </cfRule>
    <cfRule type="expression" dxfId="2300" priority="1691">
      <formula>$B2392="Frontera"</formula>
    </cfRule>
    <cfRule type="expression" dxfId="2301" priority="1666">
      <formula>$B2392="Descargado"</formula>
    </cfRule>
    <cfRule type="expression" dxfId="2300" priority="1667">
      <formula>$B2392="Frontera"</formula>
    </cfRule>
    <cfRule type="expression" dxfId="2299" priority="1692">
      <formula>$B2392="Cargado"</formula>
    </cfRule>
    <cfRule type="expression" dxfId="2298" priority="1693">
      <formula>$B2392="Cancelado"</formula>
    </cfRule>
    <cfRule type="expression" dxfId="2" priority="1694">
      <formula>$B2392="Confirmado"</formula>
    </cfRule>
    <cfRule type="expression" dxfId="2296" priority="1695">
      <formula>$B2392="Solicitado"</formula>
    </cfRule>
    <cfRule type="expression" dxfId="2295" priority="1696">
      <formula>$B2392="Arribado"</formula>
    </cfRule>
    <cfRule type="expression" dxfId="2295" priority="1680">
      <formula>$B2392="Arribado"</formula>
    </cfRule>
    <cfRule type="expression" dxfId="2299" priority="1668">
      <formula>$B2392="Cargado"</formula>
    </cfRule>
    <cfRule type="expression" dxfId="2298" priority="1669">
      <formula>$B2392="Cancelado"</formula>
    </cfRule>
    <cfRule type="expression" dxfId="2302" priority="1665">
      <formula>$B2392="Liberado"</formula>
    </cfRule>
    <cfRule type="expression" dxfId="2302" priority="1673">
      <formula>$B2392="Liberado"</formula>
    </cfRule>
    <cfRule type="expression" dxfId="2301" priority="1674">
      <formula>$B2392="Descargado"</formula>
    </cfRule>
    <cfRule type="expression" dxfId="2" priority="1670">
      <formula>$B2392="Confirmado"</formula>
    </cfRule>
    <cfRule type="expression" dxfId="2296" priority="1671">
      <formula>$B2392="Solicitado"</formula>
    </cfRule>
    <cfRule type="expression" dxfId="2295" priority="1672">
      <formula>$B2392="Arribado"</formula>
    </cfRule>
    <cfRule type="expression" dxfId="2300" priority="1675">
      <formula>$B2392="Frontera"</formula>
    </cfRule>
    <cfRule type="expression" dxfId="2299" priority="1676">
      <formula>$B2392="Cargado"</formula>
    </cfRule>
    <cfRule type="expression" dxfId="2298" priority="1677">
      <formula>$B2392="Cancelado"</formula>
    </cfRule>
    <cfRule type="expression" dxfId="2" priority="1678">
      <formula>$B2392="Confirmado"</formula>
    </cfRule>
  </conditionalFormatting>
  <conditionalFormatting sqref="V2393:W2393">
    <cfRule type="expression" dxfId="2301" priority="1362">
      <formula>$B2393="Descargado"</formula>
    </cfRule>
    <cfRule type="expression" dxfId="2295" priority="1392">
      <formula>$B2393="Arribado"</formula>
    </cfRule>
    <cfRule type="expression" dxfId="2296" priority="1391">
      <formula>$B2393="Solicitado"</formula>
    </cfRule>
    <cfRule type="expression" dxfId="2" priority="1390">
      <formula>$B2393="Confirmado"</formula>
    </cfRule>
    <cfRule type="expression" dxfId="2298" priority="1389">
      <formula>$B2393="Cancelado"</formula>
    </cfRule>
    <cfRule type="expression" dxfId="2302" priority="1369">
      <formula>$B2393="Liberado"</formula>
    </cfRule>
    <cfRule type="expression" dxfId="2299" priority="1388">
      <formula>$B2393="Cargado"</formula>
    </cfRule>
    <cfRule type="expression" dxfId="2301" priority="1370">
      <formula>$B2393="Descargado"</formula>
    </cfRule>
    <cfRule type="expression" dxfId="2298" priority="1365">
      <formula>$B2393="Cancelado"</formula>
    </cfRule>
    <cfRule type="expression" dxfId="2301" priority="1386">
      <formula>$B2393="Descargado"</formula>
    </cfRule>
    <cfRule type="expression" dxfId="2302" priority="1385">
      <formula>$B2393="Liberado"</formula>
    </cfRule>
    <cfRule type="expression" dxfId="2295" priority="1384">
      <formula>$B2393="Arribado"</formula>
    </cfRule>
    <cfRule type="expression" dxfId="2" priority="1382">
      <formula>$B2393="Confirmado"</formula>
    </cfRule>
    <cfRule type="expression" dxfId="2298" priority="1381">
      <formula>$B2393="Cancelado"</formula>
    </cfRule>
    <cfRule type="expression" dxfId="2296" priority="1383">
      <formula>$B2393="Solicitado"</formula>
    </cfRule>
    <cfRule type="expression" dxfId="2300" priority="1371">
      <formula>$B2393="Frontera"</formula>
    </cfRule>
    <cfRule type="expression" dxfId="2" priority="1366">
      <formula>$B2393="Confirmado"</formula>
    </cfRule>
    <cfRule type="expression" dxfId="2296" priority="1367">
      <formula>$B2393="Solicitado"</formula>
    </cfRule>
    <cfRule type="expression" dxfId="2302" priority="1361">
      <formula>$B2393="Liberado"</formula>
    </cfRule>
    <cfRule type="expression" dxfId="2299" priority="1372">
      <formula>$B2393="Cargado"</formula>
    </cfRule>
    <cfRule type="expression" dxfId="2298" priority="1373">
      <formula>$B2393="Cancelado"</formula>
    </cfRule>
    <cfRule type="expression" dxfId="2" priority="1374">
      <formula>$B2393="Confirmado"</formula>
    </cfRule>
    <cfRule type="expression" dxfId="2296" priority="1375">
      <formula>$B2393="Solicitado"</formula>
    </cfRule>
    <cfRule type="expression" dxfId="2295" priority="1376">
      <formula>$B2393="Arribado"</formula>
    </cfRule>
    <cfRule type="expression" dxfId="2295" priority="1368">
      <formula>$B2393="Arribado"</formula>
    </cfRule>
    <cfRule type="expression" dxfId="2302" priority="1377">
      <formula>$B2393="Liberado"</formula>
    </cfRule>
    <cfRule type="expression" dxfId="2300" priority="1363">
      <formula>$B2393="Frontera"</formula>
    </cfRule>
    <cfRule type="expression" dxfId="2299" priority="1364">
      <formula>$B2393="Cargado"</formula>
    </cfRule>
    <cfRule type="expression" dxfId="2300" priority="1387">
      <formula>$B2393="Frontera"</formula>
    </cfRule>
    <cfRule type="expression" dxfId="2301" priority="1378">
      <formula>$B2393="Descargado"</formula>
    </cfRule>
    <cfRule type="expression" dxfId="2300" priority="1379">
      <formula>$B2393="Frontera"</formula>
    </cfRule>
    <cfRule type="expression" dxfId="2299" priority="1380">
      <formula>$B2393="Cargado"</formula>
    </cfRule>
  </conditionalFormatting>
  <conditionalFormatting sqref="V2394:W2394">
    <cfRule type="expression" dxfId="2302" priority="2281">
      <formula>$B2394="Liberado"</formula>
    </cfRule>
    <cfRule type="expression" dxfId="2301" priority="2282">
      <formula>$B2394="Descargado"</formula>
    </cfRule>
    <cfRule type="expression" dxfId="2300" priority="2283">
      <formula>$B2394="Frontera"</formula>
    </cfRule>
    <cfRule type="expression" dxfId="2299" priority="2284">
      <formula>$B2394="Cargado"</formula>
    </cfRule>
    <cfRule type="expression" dxfId="2295" priority="2296">
      <formula>$B2394="Arribado"</formula>
    </cfRule>
    <cfRule type="expression" dxfId="2296" priority="2295">
      <formula>$B2394="Solicitado"</formula>
    </cfRule>
    <cfRule type="expression" dxfId="2" priority="2294">
      <formula>$B2394="Confirmado"</formula>
    </cfRule>
    <cfRule type="expression" dxfId="2298" priority="2293">
      <formula>$B2394="Cancelado"</formula>
    </cfRule>
    <cfRule type="expression" dxfId="2299" priority="2292">
      <formula>$B2394="Cargado"</formula>
    </cfRule>
    <cfRule type="expression" dxfId="2300" priority="2291">
      <formula>$B2394="Frontera"</formula>
    </cfRule>
    <cfRule type="expression" dxfId="2301" priority="2290">
      <formula>$B2394="Descargado"</formula>
    </cfRule>
    <cfRule type="expression" dxfId="2302" priority="2289">
      <formula>$B2394="Liberado"</formula>
    </cfRule>
    <cfRule type="expression" dxfId="2295" priority="2288">
      <formula>$B2394="Arribado"</formula>
    </cfRule>
    <cfRule type="expression" dxfId="2296" priority="2287">
      <formula>$B2394="Solicitado"</formula>
    </cfRule>
    <cfRule type="expression" dxfId="2" priority="2286">
      <formula>$B2394="Confirmado"</formula>
    </cfRule>
    <cfRule type="expression" dxfId="2298" priority="2285">
      <formula>$B2394="Cancelado"</formula>
    </cfRule>
    <cfRule type="expression" dxfId="2" priority="2302">
      <formula>$B2394="Confirmado"</formula>
    </cfRule>
    <cfRule type="expression" dxfId="2302" priority="2273">
      <formula>$B2394="Liberado"</formula>
    </cfRule>
    <cfRule type="expression" dxfId="2301" priority="2274">
      <formula>$B2394="Descargado"</formula>
    </cfRule>
    <cfRule type="expression" dxfId="2300" priority="2275">
      <formula>$B2394="Frontera"</formula>
    </cfRule>
    <cfRule type="expression" dxfId="2299" priority="2276">
      <formula>$B2394="Cargado"</formula>
    </cfRule>
    <cfRule type="expression" dxfId="2298" priority="2277">
      <formula>$B2394="Cancelado"</formula>
    </cfRule>
    <cfRule type="expression" dxfId="2" priority="2278">
      <formula>$B2394="Confirmado"</formula>
    </cfRule>
    <cfRule type="expression" dxfId="2296" priority="2279">
      <formula>$B2394="Solicitado"</formula>
    </cfRule>
    <cfRule type="expression" dxfId="2295" priority="2280">
      <formula>$B2394="Arribado"</formula>
    </cfRule>
    <cfRule type="expression" dxfId="2295" priority="2304">
      <formula>$B2394="Arribado"</formula>
    </cfRule>
    <cfRule type="expression" dxfId="2296" priority="2303">
      <formula>$B2394="Solicitado"</formula>
    </cfRule>
    <cfRule type="expression" dxfId="2298" priority="2301">
      <formula>$B2394="Cancelado"</formula>
    </cfRule>
    <cfRule type="expression" dxfId="2299" priority="2300">
      <formula>$B2394="Cargado"</formula>
    </cfRule>
    <cfRule type="expression" dxfId="2300" priority="2299">
      <formula>$B2394="Frontera"</formula>
    </cfRule>
    <cfRule type="expression" dxfId="2301" priority="2298">
      <formula>$B2394="Descargado"</formula>
    </cfRule>
    <cfRule type="expression" dxfId="2302" priority="2297">
      <formula>$B2394="Liberado"</formula>
    </cfRule>
  </conditionalFormatting>
  <conditionalFormatting sqref="V2395:W2414">
    <cfRule type="expression" dxfId="2295" priority="1976">
      <formula>$B2395="Arribado"</formula>
    </cfRule>
    <cfRule type="expression" dxfId="2302" priority="1977">
      <formula>$B2395="Liberado"</formula>
    </cfRule>
    <cfRule type="expression" dxfId="2301" priority="1978">
      <formula>$B2395="Descargado"</formula>
    </cfRule>
    <cfRule type="expression" dxfId="2300" priority="1979">
      <formula>$B2395="Frontera"</formula>
    </cfRule>
    <cfRule type="expression" dxfId="2299" priority="1980">
      <formula>$B2395="Cargado"</formula>
    </cfRule>
    <cfRule type="expression" dxfId="2296" priority="1975">
      <formula>$B2395="Solicitado"</formula>
    </cfRule>
    <cfRule type="expression" dxfId="2298" priority="1981">
      <formula>$B2395="Cancelado"</formula>
    </cfRule>
    <cfRule type="expression" dxfId="2" priority="1982">
      <formula>$B2395="Confirmado"</formula>
    </cfRule>
    <cfRule type="expression" dxfId="2296" priority="1983">
      <formula>$B2395="Solicitado"</formula>
    </cfRule>
    <cfRule type="expression" dxfId="2295" priority="1984">
      <formula>$B2395="Arribado"</formula>
    </cfRule>
    <cfRule type="expression" dxfId="2302" priority="1985">
      <formula>$B2395="Liberado"</formula>
    </cfRule>
    <cfRule type="expression" dxfId="2301" priority="1986">
      <formula>$B2395="Descargado"</formula>
    </cfRule>
    <cfRule type="expression" dxfId="2301" priority="1994">
      <formula>$B2395="Descargado"</formula>
    </cfRule>
    <cfRule type="expression" dxfId="2295" priority="2000">
      <formula>$B2395="Arribado"</formula>
    </cfRule>
    <cfRule type="expression" dxfId="2296" priority="1999">
      <formula>$B2395="Solicitado"</formula>
    </cfRule>
    <cfRule type="expression" dxfId="2302" priority="1993">
      <formula>$B2395="Liberado"</formula>
    </cfRule>
    <cfRule type="expression" dxfId="2" priority="1998">
      <formula>$B2395="Confirmado"</formula>
    </cfRule>
    <cfRule type="expression" dxfId="2298" priority="1997">
      <formula>$B2395="Cancelado"</formula>
    </cfRule>
    <cfRule type="expression" dxfId="2299" priority="1996">
      <formula>$B2395="Cargado"</formula>
    </cfRule>
    <cfRule type="expression" dxfId="2295" priority="1992">
      <formula>$B2395="Arribado"</formula>
    </cfRule>
    <cfRule type="expression" dxfId="2296" priority="1991">
      <formula>$B2395="Solicitado"</formula>
    </cfRule>
    <cfRule type="expression" dxfId="2" priority="1990">
      <formula>$B2395="Confirmado"</formula>
    </cfRule>
    <cfRule type="expression" dxfId="2298" priority="1989">
      <formula>$B2395="Cancelado"</formula>
    </cfRule>
    <cfRule type="expression" dxfId="2299" priority="1988">
      <formula>$B2395="Cargado"</formula>
    </cfRule>
    <cfRule type="expression" dxfId="2302" priority="1969">
      <formula>$B2395="Liberado"</formula>
    </cfRule>
    <cfRule type="expression" dxfId="2301" priority="1970">
      <formula>$B2395="Descargado"</formula>
    </cfRule>
    <cfRule type="expression" dxfId="2300" priority="1971">
      <formula>$B2395="Frontera"</formula>
    </cfRule>
    <cfRule type="expression" dxfId="2299" priority="1972">
      <formula>$B2395="Cargado"</formula>
    </cfRule>
    <cfRule type="expression" dxfId="2298" priority="1973">
      <formula>$B2395="Cancelado"</formula>
    </cfRule>
    <cfRule type="expression" dxfId="2" priority="1974">
      <formula>$B2395="Confirmado"</formula>
    </cfRule>
    <cfRule type="expression" dxfId="2300" priority="1995">
      <formula>$B2395="Frontera"</formula>
    </cfRule>
    <cfRule type="expression" dxfId="2300" priority="1987">
      <formula>$B2395="Frontera"</formula>
    </cfRule>
  </conditionalFormatting>
  <conditionalFormatting sqref="V2415:W2415">
    <cfRule type="expression" dxfId="2" priority="1102">
      <formula>$B2415="Confirmado"</formula>
    </cfRule>
    <cfRule type="expression" dxfId="2298" priority="1101">
      <formula>$B2415="Cancelado"</formula>
    </cfRule>
    <cfRule type="expression" dxfId="2300" priority="1099">
      <formula>$B2415="Frontera"</formula>
    </cfRule>
    <cfRule type="expression" dxfId="2295" priority="1104">
      <formula>$B2415="Arribado"</formula>
    </cfRule>
    <cfRule type="expression" dxfId="2299" priority="1100">
      <formula>$B2415="Cargado"</formula>
    </cfRule>
    <cfRule type="expression" dxfId="2302" priority="1073">
      <formula>$B2415="Liberado"</formula>
    </cfRule>
    <cfRule type="expression" dxfId="2301" priority="1074">
      <formula>$B2415="Descargado"</formula>
    </cfRule>
    <cfRule type="expression" dxfId="2300" priority="1075">
      <formula>$B2415="Frontera"</formula>
    </cfRule>
    <cfRule type="expression" dxfId="2299" priority="1076">
      <formula>$B2415="Cargado"</formula>
    </cfRule>
    <cfRule type="expression" dxfId="2298" priority="1077">
      <formula>$B2415="Cancelado"</formula>
    </cfRule>
    <cfRule type="expression" dxfId="2" priority="1078">
      <formula>$B2415="Confirmado"</formula>
    </cfRule>
    <cfRule type="expression" dxfId="2296" priority="1079">
      <formula>$B2415="Solicitado"</formula>
    </cfRule>
    <cfRule type="expression" dxfId="2295" priority="1080">
      <formula>$B2415="Arribado"</formula>
    </cfRule>
    <cfRule type="expression" dxfId="2302" priority="1081">
      <formula>$B2415="Liberado"</formula>
    </cfRule>
    <cfRule type="expression" dxfId="2302" priority="1089">
      <formula>$B2415="Liberado"</formula>
    </cfRule>
    <cfRule type="expression" dxfId="2301" priority="1082">
      <formula>$B2415="Descargado"</formula>
    </cfRule>
    <cfRule type="expression" dxfId="2300" priority="1083">
      <formula>$B2415="Frontera"</formula>
    </cfRule>
    <cfRule type="expression" dxfId="2299" priority="1084">
      <formula>$B2415="Cargado"</formula>
    </cfRule>
    <cfRule type="expression" dxfId="2298" priority="1085">
      <formula>$B2415="Cancelado"</formula>
    </cfRule>
    <cfRule type="expression" dxfId="2" priority="1086">
      <formula>$B2415="Confirmado"</formula>
    </cfRule>
    <cfRule type="expression" dxfId="2296" priority="1087">
      <formula>$B2415="Solicitado"</formula>
    </cfRule>
    <cfRule type="expression" dxfId="2300" priority="1091">
      <formula>$B2415="Frontera"</formula>
    </cfRule>
    <cfRule type="expression" dxfId="2302" priority="1097">
      <formula>$B2415="Liberado"</formula>
    </cfRule>
    <cfRule type="expression" dxfId="2301" priority="1090">
      <formula>$B2415="Descargado"</formula>
    </cfRule>
    <cfRule type="expression" dxfId="2296" priority="1103">
      <formula>$B2415="Solicitado"</formula>
    </cfRule>
    <cfRule type="expression" dxfId="2295" priority="1088">
      <formula>$B2415="Arribado"</formula>
    </cfRule>
    <cfRule type="expression" dxfId="2299" priority="1092">
      <formula>$B2415="Cargado"</formula>
    </cfRule>
    <cfRule type="expression" dxfId="2298" priority="1093">
      <formula>$B2415="Cancelado"</formula>
    </cfRule>
    <cfRule type="expression" dxfId="2" priority="1094">
      <formula>$B2415="Confirmado"</formula>
    </cfRule>
    <cfRule type="expression" dxfId="2296" priority="1095">
      <formula>$B2415="Solicitado"</formula>
    </cfRule>
    <cfRule type="expression" dxfId="2295" priority="1096">
      <formula>$B2415="Arribado"</formula>
    </cfRule>
    <cfRule type="expression" dxfId="2301" priority="1098">
      <formula>$B2415="Descargado"</formula>
    </cfRule>
  </conditionalFormatting>
  <conditionalFormatting sqref="V2425:W2425">
    <cfRule type="expression" dxfId="2301" priority="1002">
      <formula>$B2425="Descargado"</formula>
    </cfRule>
    <cfRule type="expression" dxfId="2300" priority="1003">
      <formula>$B2425="Frontera"</formula>
    </cfRule>
    <cfRule type="expression" dxfId="2299" priority="1004">
      <formula>$B2425="Cargado"</formula>
    </cfRule>
    <cfRule type="expression" dxfId="2298" priority="1005">
      <formula>$B2425="Cancelado"</formula>
    </cfRule>
    <cfRule type="expression" dxfId="2" priority="1006">
      <formula>$B2425="Confirmado"</formula>
    </cfRule>
    <cfRule type="expression" dxfId="2296" priority="1007">
      <formula>$B2425="Solicitado"</formula>
    </cfRule>
    <cfRule type="expression" dxfId="2295" priority="1008">
      <formula>$B2425="Arribado"</formula>
    </cfRule>
    <cfRule type="expression" dxfId="2298" priority="989">
      <formula>$B2425="Cancelado"</formula>
    </cfRule>
    <cfRule type="expression" dxfId="2299" priority="988">
      <formula>$B2425="Cargado"</formula>
    </cfRule>
    <cfRule type="expression" dxfId="2300" priority="987">
      <formula>$B2425="Frontera"</formula>
    </cfRule>
    <cfRule type="expression" dxfId="2301" priority="986">
      <formula>$B2425="Descargado"</formula>
    </cfRule>
    <cfRule type="expression" dxfId="2302" priority="985">
      <formula>$B2425="Liberado"</formula>
    </cfRule>
    <cfRule type="expression" dxfId="2295" priority="984">
      <formula>$B2425="Arribado"</formula>
    </cfRule>
    <cfRule type="expression" dxfId="2302" priority="977">
      <formula>$B2425="Liberado"</formula>
    </cfRule>
    <cfRule type="expression" dxfId="2301" priority="978">
      <formula>$B2425="Descargado"</formula>
    </cfRule>
    <cfRule type="expression" dxfId="2" priority="990">
      <formula>$B2425="Confirmado"</formula>
    </cfRule>
    <cfRule type="expression" dxfId="2296" priority="999">
      <formula>$B2425="Solicitado"</formula>
    </cfRule>
    <cfRule type="expression" dxfId="2296" priority="983">
      <formula>$B2425="Solicitado"</formula>
    </cfRule>
    <cfRule type="expression" dxfId="2" priority="982">
      <formula>$B2425="Confirmado"</formula>
    </cfRule>
    <cfRule type="expression" dxfId="2298" priority="981">
      <formula>$B2425="Cancelado"</formula>
    </cfRule>
    <cfRule type="expression" dxfId="2299" priority="980">
      <formula>$B2425="Cargado"</formula>
    </cfRule>
    <cfRule type="expression" dxfId="2300" priority="979">
      <formula>$B2425="Frontera"</formula>
    </cfRule>
    <cfRule type="expression" dxfId="2301" priority="994">
      <formula>$B2425="Descargado"</formula>
    </cfRule>
    <cfRule type="expression" dxfId="2300" priority="995">
      <formula>$B2425="Frontera"</formula>
    </cfRule>
    <cfRule type="expression" dxfId="2299" priority="996">
      <formula>$B2425="Cargado"</formula>
    </cfRule>
    <cfRule type="expression" dxfId="2298" priority="997">
      <formula>$B2425="Cancelado"</formula>
    </cfRule>
    <cfRule type="expression" dxfId="2295" priority="992">
      <formula>$B2425="Arribado"</formula>
    </cfRule>
    <cfRule type="expression" dxfId="2302" priority="993">
      <formula>$B2425="Liberado"</formula>
    </cfRule>
    <cfRule type="expression" dxfId="2296" priority="991">
      <formula>$B2425="Solicitado"</formula>
    </cfRule>
    <cfRule type="expression" dxfId="2" priority="998">
      <formula>$B2425="Confirmado"</formula>
    </cfRule>
    <cfRule type="expression" dxfId="2295" priority="1000">
      <formula>$B2425="Arribado"</formula>
    </cfRule>
    <cfRule type="expression" dxfId="2302" priority="1001">
      <formula>$B2425="Liberado"</formula>
    </cfRule>
  </conditionalFormatting>
  <conditionalFormatting sqref="V2426:W2430">
    <cfRule type="expression" dxfId="2302" priority="1041">
      <formula>$B2426="Liberado"</formula>
    </cfRule>
    <cfRule type="expression" dxfId="2301" priority="1042">
      <formula>$B2426="Descargado"</formula>
    </cfRule>
    <cfRule type="expression" dxfId="2300" priority="1043">
      <formula>$B2426="Frontera"</formula>
    </cfRule>
    <cfRule type="expression" dxfId="2299" priority="1044">
      <formula>$B2426="Cargado"</formula>
    </cfRule>
    <cfRule type="expression" dxfId="2298" priority="1045">
      <formula>$B2426="Cancelado"</formula>
    </cfRule>
    <cfRule type="expression" dxfId="2" priority="1046">
      <formula>$B2426="Confirmado"</formula>
    </cfRule>
    <cfRule type="expression" dxfId="2296" priority="1047">
      <formula>$B2426="Solicitado"</formula>
    </cfRule>
    <cfRule type="expression" dxfId="2295" priority="1048">
      <formula>$B2426="Arribado"</formula>
    </cfRule>
    <cfRule type="expression" dxfId="2302" priority="1049">
      <formula>$B2426="Liberado"</formula>
    </cfRule>
    <cfRule type="expression" dxfId="2301" priority="1050">
      <formula>$B2426="Descargado"</formula>
    </cfRule>
    <cfRule type="expression" dxfId="2300" priority="1051">
      <formula>$B2426="Frontera"</formula>
    </cfRule>
    <cfRule type="expression" dxfId="2299" priority="1052">
      <formula>$B2426="Cargado"</formula>
    </cfRule>
    <cfRule type="expression" dxfId="2298" priority="1053">
      <formula>$B2426="Cancelado"</formula>
    </cfRule>
    <cfRule type="expression" dxfId="2" priority="1070">
      <formula>$B2426="Confirmado"</formula>
    </cfRule>
    <cfRule type="expression" dxfId="2" priority="1062">
      <formula>$B2426="Confirmado"</formula>
    </cfRule>
    <cfRule type="expression" dxfId="2299" priority="1060">
      <formula>$B2426="Cargado"</formula>
    </cfRule>
    <cfRule type="expression" dxfId="2300" priority="1059">
      <formula>$B2426="Frontera"</formula>
    </cfRule>
    <cfRule type="expression" dxfId="2301" priority="1058">
      <formula>$B2426="Descargado"</formula>
    </cfRule>
    <cfRule type="expression" dxfId="2295" priority="1072">
      <formula>$B2426="Arribado"</formula>
    </cfRule>
    <cfRule type="expression" dxfId="2296" priority="1071">
      <formula>$B2426="Solicitado"</formula>
    </cfRule>
    <cfRule type="expression" dxfId="2298" priority="1069">
      <formula>$B2426="Cancelado"</formula>
    </cfRule>
    <cfRule type="expression" dxfId="2295" priority="1064">
      <formula>$B2426="Arribado"</formula>
    </cfRule>
    <cfRule type="expression" dxfId="2299" priority="1068">
      <formula>$B2426="Cargado"</formula>
    </cfRule>
    <cfRule type="expression" dxfId="2298" priority="1061">
      <formula>$B2426="Cancelado"</formula>
    </cfRule>
    <cfRule type="expression" dxfId="2296" priority="1063">
      <formula>$B2426="Solicitado"</formula>
    </cfRule>
    <cfRule type="expression" dxfId="2301" priority="1066">
      <formula>$B2426="Descargado"</formula>
    </cfRule>
    <cfRule type="expression" dxfId="2302" priority="1057">
      <formula>$B2426="Liberado"</formula>
    </cfRule>
    <cfRule type="expression" dxfId="2295" priority="1056">
      <formula>$B2426="Arribado"</formula>
    </cfRule>
    <cfRule type="expression" dxfId="2296" priority="1055">
      <formula>$B2426="Solicitado"</formula>
    </cfRule>
    <cfRule type="expression" dxfId="2" priority="1054">
      <formula>$B2426="Confirmado"</formula>
    </cfRule>
    <cfRule type="expression" dxfId="2300" priority="1067">
      <formula>$B2426="Frontera"</formula>
    </cfRule>
    <cfRule type="expression" dxfId="2302" priority="1065">
      <formula>$B2426="Liberado"</formula>
    </cfRule>
  </conditionalFormatting>
  <conditionalFormatting sqref="V2431:W2431">
    <cfRule type="expression" dxfId="2298" priority="957">
      <formula>$B2431="Cancelado"</formula>
    </cfRule>
    <cfRule type="expression" dxfId="2299" priority="956">
      <formula>$B2431="Cargado"</formula>
    </cfRule>
    <cfRule type="expression" dxfId="2300" priority="955">
      <formula>$B2431="Frontera"</formula>
    </cfRule>
    <cfRule type="expression" dxfId="2301" priority="954">
      <formula>$B2431="Descargado"</formula>
    </cfRule>
    <cfRule type="expression" dxfId="2302" priority="953">
      <formula>$B2431="Liberado"</formula>
    </cfRule>
    <cfRule type="expression" dxfId="2295" priority="976">
      <formula>$B2431="Arribado"</formula>
    </cfRule>
    <cfRule type="expression" dxfId="2298" priority="973">
      <formula>$B2431="Cancelado"</formula>
    </cfRule>
    <cfRule type="expression" dxfId="2295" priority="952">
      <formula>$B2431="Arribado"</formula>
    </cfRule>
    <cfRule type="expression" dxfId="2301" priority="970">
      <formula>$B2431="Descargado"</formula>
    </cfRule>
    <cfRule type="expression" dxfId="2296" priority="951">
      <formula>$B2431="Solicitado"</formula>
    </cfRule>
    <cfRule type="expression" dxfId="2" priority="950">
      <formula>$B2431="Confirmado"</formula>
    </cfRule>
    <cfRule type="expression" dxfId="2298" priority="949">
      <formula>$B2431="Cancelado"</formula>
    </cfRule>
    <cfRule type="expression" dxfId="2299" priority="948">
      <formula>$B2431="Cargado"</formula>
    </cfRule>
    <cfRule type="expression" dxfId="2300" priority="947">
      <formula>$B2431="Frontera"</formula>
    </cfRule>
    <cfRule type="expression" dxfId="2301" priority="946">
      <formula>$B2431="Descargado"</formula>
    </cfRule>
    <cfRule type="expression" dxfId="2302" priority="945">
      <formula>$B2431="Liberado"</formula>
    </cfRule>
    <cfRule type="expression" dxfId="2302" priority="969">
      <formula>$B2431="Liberado"</formula>
    </cfRule>
    <cfRule type="expression" dxfId="2299" priority="972">
      <formula>$B2431="Cargado"</formula>
    </cfRule>
    <cfRule type="expression" dxfId="2300" priority="971">
      <formula>$B2431="Frontera"</formula>
    </cfRule>
    <cfRule type="expression" dxfId="2296" priority="975">
      <formula>$B2431="Solicitado"</formula>
    </cfRule>
    <cfRule type="expression" dxfId="2" priority="974">
      <formula>$B2431="Confirmado"</formula>
    </cfRule>
    <cfRule type="expression" dxfId="2296" priority="967">
      <formula>$B2431="Solicitado"</formula>
    </cfRule>
    <cfRule type="expression" dxfId="2" priority="966">
      <formula>$B2431="Confirmado"</formula>
    </cfRule>
    <cfRule type="expression" dxfId="2295" priority="968">
      <formula>$B2431="Arribado"</formula>
    </cfRule>
    <cfRule type="expression" dxfId="2300" priority="963">
      <formula>$B2431="Frontera"</formula>
    </cfRule>
    <cfRule type="expression" dxfId="2301" priority="962">
      <formula>$B2431="Descargado"</formula>
    </cfRule>
    <cfRule type="expression" dxfId="2302" priority="961">
      <formula>$B2431="Liberado"</formula>
    </cfRule>
    <cfRule type="expression" dxfId="2298" priority="965">
      <formula>$B2431="Cancelado"</formula>
    </cfRule>
    <cfRule type="expression" dxfId="2295" priority="960">
      <formula>$B2431="Arribado"</formula>
    </cfRule>
    <cfRule type="expression" dxfId="2296" priority="959">
      <formula>$B2431="Solicitado"</formula>
    </cfRule>
    <cfRule type="expression" dxfId="2" priority="958">
      <formula>$B2431="Confirmado"</formula>
    </cfRule>
    <cfRule type="expression" dxfId="2299" priority="964">
      <formula>$B2431="Cargado"</formula>
    </cfRule>
  </conditionalFormatting>
  <conditionalFormatting sqref="V2440:W2440">
    <cfRule type="expression" dxfId="2302" priority="897">
      <formula>$B2440="Liberado"</formula>
    </cfRule>
    <cfRule type="expression" dxfId="2295" priority="896">
      <formula>$B2440="Arribado"</formula>
    </cfRule>
    <cfRule type="expression" dxfId="2296" priority="895">
      <formula>$B2440="Solicitado"</formula>
    </cfRule>
    <cfRule type="expression" dxfId="2" priority="894">
      <formula>$B2440="Confirmado"</formula>
    </cfRule>
    <cfRule type="expression" dxfId="2298" priority="893">
      <formula>$B2440="Cancelado"</formula>
    </cfRule>
    <cfRule type="expression" dxfId="2299" priority="892">
      <formula>$B2440="Cargado"</formula>
    </cfRule>
    <cfRule type="expression" dxfId="2300" priority="891">
      <formula>$B2440="Frontera"</formula>
    </cfRule>
    <cfRule type="expression" dxfId="2301" priority="890">
      <formula>$B2440="Descargado"</formula>
    </cfRule>
    <cfRule type="expression" dxfId="2302" priority="889">
      <formula>$B2440="Liberado"</formula>
    </cfRule>
    <cfRule type="expression" dxfId="2295" priority="888">
      <formula>$B2440="Arribado"</formula>
    </cfRule>
    <cfRule type="expression" dxfId="2296" priority="887">
      <formula>$B2440="Solicitado"</formula>
    </cfRule>
    <cfRule type="expression" dxfId="2" priority="886">
      <formula>$B2440="Confirmado"</formula>
    </cfRule>
    <cfRule type="expression" dxfId="2298" priority="885">
      <formula>$B2440="Cancelado"</formula>
    </cfRule>
    <cfRule type="expression" dxfId="2299" priority="884">
      <formula>$B2440="Cargado"</formula>
    </cfRule>
    <cfRule type="expression" dxfId="2300" priority="883">
      <formula>$B2440="Frontera"</formula>
    </cfRule>
    <cfRule type="expression" dxfId="2301" priority="882">
      <formula>$B2440="Descargado"</formula>
    </cfRule>
    <cfRule type="expression" dxfId="2302" priority="881">
      <formula>$B2440="Liberado"</formula>
    </cfRule>
    <cfRule type="expression" dxfId="2295" priority="912">
      <formula>$B2440="Arribado"</formula>
    </cfRule>
    <cfRule type="expression" dxfId="2296" priority="911">
      <formula>$B2440="Solicitado"</formula>
    </cfRule>
    <cfRule type="expression" dxfId="2" priority="910">
      <formula>$B2440="Confirmado"</formula>
    </cfRule>
    <cfRule type="expression" dxfId="2298" priority="909">
      <formula>$B2440="Cancelado"</formula>
    </cfRule>
    <cfRule type="expression" dxfId="2299" priority="908">
      <formula>$B2440="Cargado"</formula>
    </cfRule>
    <cfRule type="expression" dxfId="2300" priority="907">
      <formula>$B2440="Frontera"</formula>
    </cfRule>
    <cfRule type="expression" dxfId="2301" priority="906">
      <formula>$B2440="Descargado"</formula>
    </cfRule>
    <cfRule type="expression" dxfId="2302" priority="905">
      <formula>$B2440="Liberado"</formula>
    </cfRule>
    <cfRule type="expression" dxfId="2295" priority="904">
      <formula>$B2440="Arribado"</formula>
    </cfRule>
    <cfRule type="expression" dxfId="2296" priority="903">
      <formula>$B2440="Solicitado"</formula>
    </cfRule>
    <cfRule type="expression" dxfId="2" priority="902">
      <formula>$B2440="Confirmado"</formula>
    </cfRule>
    <cfRule type="expression" dxfId="2298" priority="901">
      <formula>$B2440="Cancelado"</formula>
    </cfRule>
    <cfRule type="expression" dxfId="2299" priority="900">
      <formula>$B2440="Cargado"</formula>
    </cfRule>
    <cfRule type="expression" dxfId="2300" priority="899">
      <formula>$B2440="Frontera"</formula>
    </cfRule>
    <cfRule type="expression" dxfId="2301" priority="898">
      <formula>$B2440="Descargado"</formula>
    </cfRule>
  </conditionalFormatting>
  <conditionalFormatting sqref="W2471">
    <cfRule type="expression" dxfId="2296" priority="679">
      <formula>$B2471="Solicitado"</formula>
    </cfRule>
    <cfRule type="expression" dxfId="2" priority="678">
      <formula>$B2471="Confirmado"</formula>
    </cfRule>
    <cfRule type="expression" dxfId="2298" priority="677">
      <formula>$B2471="Cancelado"</formula>
    </cfRule>
    <cfRule type="expression" dxfId="2299" priority="676">
      <formula>$B2471="Cargado"</formula>
    </cfRule>
    <cfRule type="expression" dxfId="2300" priority="675">
      <formula>$B2471="Frontera"</formula>
    </cfRule>
    <cfRule type="expression" dxfId="2301" priority="674">
      <formula>$B2471="Descargado"</formula>
    </cfRule>
    <cfRule type="expression" dxfId="2295" priority="680">
      <formula>$B2471="Arribado"</formula>
    </cfRule>
    <cfRule type="expression" dxfId="2302" priority="673">
      <formula>$B2471="Liberado"</formula>
    </cfRule>
  </conditionalFormatting>
  <conditionalFormatting sqref="W2472">
    <cfRule type="expression" dxfId="2301" priority="618">
      <formula>$B2472="Descargado"</formula>
    </cfRule>
    <cfRule type="expression" dxfId="2295" priority="624">
      <formula>$B2472="Arribado"</formula>
    </cfRule>
    <cfRule type="expression" dxfId="2296" priority="623">
      <formula>$B2472="Solicitado"</formula>
    </cfRule>
    <cfRule type="expression" dxfId="2" priority="622">
      <formula>$B2472="Confirmado"</formula>
    </cfRule>
    <cfRule type="expression" dxfId="2298" priority="621">
      <formula>$B2472="Cancelado"</formula>
    </cfRule>
    <cfRule type="expression" dxfId="2299" priority="620">
      <formula>$B2472="Cargado"</formula>
    </cfRule>
    <cfRule type="expression" dxfId="2300" priority="619">
      <formula>$B2472="Frontera"</formula>
    </cfRule>
    <cfRule type="expression" dxfId="2302" priority="617">
      <formula>$B2472="Liberado"</formula>
    </cfRule>
  </conditionalFormatting>
  <conditionalFormatting sqref="W2473:W2474">
    <cfRule type="expression" dxfId="2295" priority="600">
      <formula>$B2473="Arribado"</formula>
    </cfRule>
    <cfRule type="expression" dxfId="2296" priority="599">
      <formula>$B2473="Solicitado"</formula>
    </cfRule>
    <cfRule type="expression" dxfId="2" priority="598">
      <formula>$B2473="Confirmado"</formula>
    </cfRule>
    <cfRule type="expression" dxfId="2298" priority="597">
      <formula>$B2473="Cancelado"</formula>
    </cfRule>
    <cfRule type="expression" dxfId="2300" priority="595">
      <formula>$B2473="Frontera"</formula>
    </cfRule>
    <cfRule type="expression" dxfId="2299" priority="596">
      <formula>$B2473="Cargado"</formula>
    </cfRule>
    <cfRule type="expression" dxfId="2301" priority="594">
      <formula>$B2473="Descargado"</formula>
    </cfRule>
    <cfRule type="expression" dxfId="2302" priority="593">
      <formula>$B2473="Liberado"</formula>
    </cfRule>
  </conditionalFormatting>
  <conditionalFormatting sqref="W2475">
    <cfRule type="expression" dxfId="2302" priority="569">
      <formula>$B2475="Liberado"</formula>
    </cfRule>
    <cfRule type="expression" dxfId="2301" priority="570">
      <formula>$B2475="Descargado"</formula>
    </cfRule>
    <cfRule type="expression" dxfId="2300" priority="571">
      <formula>$B2475="Frontera"</formula>
    </cfRule>
    <cfRule type="expression" dxfId="2299" priority="572">
      <formula>$B2475="Cargado"</formula>
    </cfRule>
    <cfRule type="expression" dxfId="2298" priority="573">
      <formula>$B2475="Cancelado"</formula>
    </cfRule>
    <cfRule type="expression" dxfId="2" priority="574">
      <formula>$B2475="Confirmado"</formula>
    </cfRule>
    <cfRule type="expression" dxfId="2296" priority="575">
      <formula>$B2475="Solicitado"</formula>
    </cfRule>
    <cfRule type="expression" dxfId="2295" priority="576">
      <formula>$B2475="Arribado"</formula>
    </cfRule>
  </conditionalFormatting>
  <conditionalFormatting sqref="W2476 W2478">
    <cfRule type="expression" dxfId="2295" priority="552">
      <formula>$B2476="Arribado"</formula>
    </cfRule>
    <cfRule type="expression" dxfId="2298" priority="549">
      <formula>$B2476="Cancelado"</formula>
    </cfRule>
    <cfRule type="expression" dxfId="2296" priority="551">
      <formula>$B2476="Solicitado"</formula>
    </cfRule>
    <cfRule type="expression" dxfId="2" priority="550">
      <formula>$B2476="Confirmado"</formula>
    </cfRule>
    <cfRule type="expression" dxfId="2300" priority="547">
      <formula>$B2476="Frontera"</formula>
    </cfRule>
    <cfRule type="expression" dxfId="2301" priority="546">
      <formula>$B2476="Descargado"</formula>
    </cfRule>
    <cfRule type="expression" dxfId="2302" priority="545">
      <formula>$B2476="Liberado"</formula>
    </cfRule>
    <cfRule type="expression" dxfId="2299" priority="548">
      <formula>$B2476="Cargado"</formula>
    </cfRule>
  </conditionalFormatting>
  <conditionalFormatting sqref="W2477">
    <cfRule type="expression" dxfId="2299" priority="516">
      <formula>$B2477="Cargado"</formula>
    </cfRule>
    <cfRule type="expression" dxfId="2295" priority="520">
      <formula>$B2477="Arribado"</formula>
    </cfRule>
    <cfRule type="expression" dxfId="2300" priority="515">
      <formula>$B2477="Frontera"</formula>
    </cfRule>
    <cfRule type="expression" dxfId="2" priority="518">
      <formula>$B2477="Confirmado"</formula>
    </cfRule>
    <cfRule type="expression" dxfId="2298" priority="517">
      <formula>$B2477="Cancelado"</formula>
    </cfRule>
    <cfRule type="expression" dxfId="2301" priority="514">
      <formula>$B2477="Descargado"</formula>
    </cfRule>
    <cfRule type="expression" dxfId="2302" priority="513">
      <formula>$B2477="Liberado"</formula>
    </cfRule>
    <cfRule type="expression" dxfId="2296" priority="519">
      <formula>$B2477="Solicitado"</formula>
    </cfRule>
  </conditionalFormatting>
  <conditionalFormatting sqref="W2479">
    <cfRule type="expression" dxfId="2302" priority="481">
      <formula>$B2479="Liberado"</formula>
    </cfRule>
    <cfRule type="expression" dxfId="2298" priority="485">
      <formula>$B2479="Cancelado"</formula>
    </cfRule>
    <cfRule type="expression" dxfId="2301" priority="482">
      <formula>$B2479="Descargado"</formula>
    </cfRule>
    <cfRule type="expression" dxfId="2300" priority="483">
      <formula>$B2479="Frontera"</formula>
    </cfRule>
    <cfRule type="expression" dxfId="2299" priority="484">
      <formula>$B2479="Cargado"</formula>
    </cfRule>
    <cfRule type="expression" dxfId="2" priority="486">
      <formula>$B2479="Confirmado"</formula>
    </cfRule>
    <cfRule type="expression" dxfId="2296" priority="487">
      <formula>$B2479="Solicitado"</formula>
    </cfRule>
    <cfRule type="expression" dxfId="2295" priority="488">
      <formula>$B2479="Arribado"</formula>
    </cfRule>
  </conditionalFormatting>
  <dataValidations count="2">
    <dataValidation type="list" allowBlank="1" showInputMessage="1" showErrorMessage="1" sqref="D5:D4114" xr:uid="{00000000-0002-0000-0000-000000000000}">
      <formula1>Productores</formula1>
    </dataValidation>
    <dataValidation type="list" allowBlank="1" showInputMessage="1" showErrorMessage="1" sqref="B5:B4114" xr:uid="{00000000-0002-0000-0000-000001000000}">
      <formula1>Status</formula1>
    </dataValidation>
  </dataValidations>
  <printOptions horizontalCentered="1" verticalCentered="1"/>
  <pageMargins left="0.35433070866141736" right="0.35433070866141736" top="9.0500000000000007" bottom="0.32" header="0.31496062992125984" footer="0.31496062992125984"/>
  <pageSetup paperSize="9" scale="10" orientation="portrait" horizontalDpi="300" verticalDpi="300"/>
  <headerFooter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84F1491-2E44-4547-9A40-97A58B34F3C1}">
          <x14:formula1>
            <xm:f>Rangos!$N$5:$N$210</xm:f>
          </x14:formula1>
          <xm:sqref>V2367:V2369 V3318:V3319 V2371:V2610</xm:sqref>
        </x14:dataValidation>
        <x14:dataValidation type="list" allowBlank="1" showInputMessage="1" showErrorMessage="1" xr:uid="{6578485A-DF3A-44D4-B2D4-6AB559758ED4}">
          <x14:formula1>
            <xm:f>Choferes!$B$2:$B$185</xm:f>
          </x14:formula1>
          <xm:sqref>V2611:V2851 V2853:V2892</xm:sqref>
        </x14:dataValidation>
        <x14:dataValidation type="list" allowBlank="1" showInputMessage="1" showErrorMessage="1" xr:uid="{983383D5-DAFA-44EF-BFD8-991879F48270}">
          <x14:formula1>
            <xm:f>Choferes!$B$2:$B$500</xm:f>
          </x14:formula1>
          <xm:sqref>V2852 V2893:V3317 V3324:V4114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1553"/>
  <sheetViews>
    <sheetView showGridLines="0" topLeftCell="A321" workbookViewId="0">
      <selection activeCell="D1473" sqref="D1473"/>
    </sheetView>
  </sheetViews>
  <sheetFormatPr defaultColWidth="11.42578125" defaultRowHeight="14.25"/>
  <cols>
    <col min="1" max="1" width="5.140625" customWidth="1"/>
    <col min="2" max="2" width="11.42578125" customWidth="1" style="69"/>
    <col min="3" max="3" width="21.5703125" customWidth="1"/>
    <col min="4" max="4" bestFit="1" width="16.5703125" customWidth="1"/>
    <col min="5" max="5" width="15.42578125" customWidth="1"/>
    <col min="7" max="7" width="14.28515625" customWidth="1"/>
    <col min="10" max="10" width="16.140625" customWidth="1"/>
    <col min="11" max="11" width="21.28515625" customWidth="1"/>
    <col min="12" max="12" bestFit="1" width="13.85546875" customWidth="1"/>
  </cols>
  <sheetData>
    <row r="1">
      <c r="A1" s="29" t="s">
        <v>1</v>
      </c>
    </row>
    <row r="2" ht="18">
      <c r="B2" s="70" t="s">
        <v>8234</v>
      </c>
      <c r="L2" s="60"/>
    </row>
    <row r="4">
      <c r="B4" s="71" t="s">
        <v>8235</v>
      </c>
      <c r="C4" s="10" t="s">
        <v>8236</v>
      </c>
      <c r="D4" s="10" t="s">
        <v>8237</v>
      </c>
      <c r="E4" s="10" t="s">
        <v>8238</v>
      </c>
      <c r="F4" s="10" t="s">
        <v>11</v>
      </c>
      <c r="G4" s="10" t="s">
        <v>8239</v>
      </c>
      <c r="H4" s="10" t="s">
        <v>8240</v>
      </c>
      <c r="I4" s="10" t="s">
        <v>8241</v>
      </c>
      <c r="J4" s="10" t="s">
        <v>8242</v>
      </c>
      <c r="K4" s="10" t="s">
        <v>8243</v>
      </c>
      <c r="L4" s="10" t="s">
        <v>8244</v>
      </c>
    </row>
    <row r="5" hidden="1" ht="13.5" customHeight="1">
      <c r="B5" s="100">
        <v>43838</v>
      </c>
      <c r="C5" s="101" t="s">
        <v>1216</v>
      </c>
      <c r="D5" s="102" t="s">
        <v>8245</v>
      </c>
      <c r="E5" s="102" t="s">
        <v>8246</v>
      </c>
      <c r="F5" s="102" t="s">
        <v>1370</v>
      </c>
      <c r="G5" s="102" t="s">
        <v>1369</v>
      </c>
      <c r="H5" s="103">
        <v>4680</v>
      </c>
      <c r="I5" s="104">
        <f>SUMIF(Cargas!$C$5:$C$1652,C5,Cargas!$N$5:$N$1652)</f>
        <v>4680</v>
      </c>
      <c r="J5" s="105">
        <f ref="J5:J68" t="shared" si="0">IF(ABS(H5-I5)&lt;20,0,H5-I5)</f>
        <v>0</v>
      </c>
      <c r="K5" s="106" t="s">
        <v>8247</v>
      </c>
      <c r="L5" s="107">
        <v>6527</v>
      </c>
    </row>
    <row r="6" hidden="1" ht="13.5" customHeight="1">
      <c r="B6" s="100">
        <v>43845</v>
      </c>
      <c r="C6" s="101" t="s">
        <v>1258</v>
      </c>
      <c r="D6" s="102" t="s">
        <v>8248</v>
      </c>
      <c r="E6" s="102" t="s">
        <v>8246</v>
      </c>
      <c r="F6" s="102" t="s">
        <v>1370</v>
      </c>
      <c r="G6" s="102" t="s">
        <v>1369</v>
      </c>
      <c r="H6" s="103">
        <v>4680</v>
      </c>
      <c r="I6" s="104">
        <f>SUMIF(Cargas!$C$5:$C$1652,C6,Cargas!$N$5:$N$1652)</f>
        <v>4680</v>
      </c>
      <c r="J6" s="105">
        <f t="shared" si="0"/>
        <v>0</v>
      </c>
      <c r="K6" s="106" t="s">
        <v>8249</v>
      </c>
      <c r="L6" s="107">
        <v>11510</v>
      </c>
    </row>
    <row r="7" hidden="1" ht="13.5" customHeight="1">
      <c r="B7" s="100">
        <v>43859</v>
      </c>
      <c r="C7" s="101" t="s">
        <v>1309</v>
      </c>
      <c r="D7" s="102" t="s">
        <v>1368</v>
      </c>
      <c r="E7" s="102" t="s">
        <v>8246</v>
      </c>
      <c r="F7" s="102" t="s">
        <v>1370</v>
      </c>
      <c r="G7" s="102" t="s">
        <v>1369</v>
      </c>
      <c r="H7" s="103">
        <v>5616</v>
      </c>
      <c r="I7" s="104">
        <f>SUMIF(Cargas!$C$5:$C$1652,C7,Cargas!$N$5:$N$1652)</f>
        <v>5616</v>
      </c>
      <c r="J7" s="105">
        <f t="shared" si="0"/>
        <v>0</v>
      </c>
      <c r="K7" s="106" t="s">
        <v>8250</v>
      </c>
      <c r="L7" s="107">
        <v>22600</v>
      </c>
    </row>
    <row r="8" hidden="1" ht="13.5" customHeight="1">
      <c r="B8" s="72">
        <v>43467</v>
      </c>
      <c r="C8" s="9" t="s">
        <v>46</v>
      </c>
      <c r="D8" s="5" t="s">
        <v>8251</v>
      </c>
      <c r="E8" s="5" t="s">
        <v>8252</v>
      </c>
      <c r="F8" s="5" t="s">
        <v>8253</v>
      </c>
      <c r="G8" s="5" t="s">
        <v>8254</v>
      </c>
      <c r="H8" s="6">
        <v>6300</v>
      </c>
      <c r="I8" s="7">
        <f>SUMIF(Cargas!$C$5:$C$1652,C8,Cargas!$N$5:$N$1652)</f>
        <v>6300</v>
      </c>
      <c r="J8" s="22">
        <f t="shared" si="0"/>
        <v>0</v>
      </c>
      <c r="K8" s="8" t="s">
        <v>8255</v>
      </c>
      <c r="L8" s="53">
        <v>1843</v>
      </c>
    </row>
    <row r="9" hidden="1" ht="13.5" customHeight="1">
      <c r="B9" s="72">
        <v>43497</v>
      </c>
      <c r="C9" s="9" t="s">
        <v>71</v>
      </c>
      <c r="D9" s="5" t="s">
        <v>8256</v>
      </c>
      <c r="E9" s="5" t="s">
        <v>8252</v>
      </c>
      <c r="F9" s="5" t="s">
        <v>8253</v>
      </c>
      <c r="G9" s="5" t="s">
        <v>1369</v>
      </c>
      <c r="H9" s="6">
        <v>7200</v>
      </c>
      <c r="I9" s="7">
        <f>SUMIF(Cargas!$C$5:$C$1652,C9,Cargas!$N$5:$N$1652)</f>
        <v>7200</v>
      </c>
      <c r="J9" s="22">
        <f t="shared" si="0"/>
        <v>0</v>
      </c>
      <c r="K9" s="8" t="s">
        <v>8257</v>
      </c>
      <c r="L9" s="53">
        <v>3609</v>
      </c>
    </row>
    <row r="10" hidden="1" ht="13.5" customHeight="1">
      <c r="B10" s="72">
        <v>43472</v>
      </c>
      <c r="C10" s="9" t="s">
        <v>99</v>
      </c>
      <c r="D10" s="5" t="s">
        <v>8258</v>
      </c>
      <c r="E10" s="5" t="s">
        <v>8252</v>
      </c>
      <c r="F10" s="5" t="s">
        <v>8253</v>
      </c>
      <c r="G10" s="5" t="s">
        <v>100</v>
      </c>
      <c r="H10" s="6">
        <v>1800</v>
      </c>
      <c r="I10" s="7">
        <f>SUMIF(Cargas!$C$5:$C$1652,C10,Cargas!$N$5:$N$1652)</f>
        <v>1800</v>
      </c>
      <c r="J10" s="22">
        <f t="shared" si="0"/>
        <v>0</v>
      </c>
      <c r="K10" s="8" t="s">
        <v>8259</v>
      </c>
      <c r="L10" s="53">
        <v>6078</v>
      </c>
    </row>
    <row r="11" hidden="1" ht="13.5" customHeight="1">
      <c r="B11" s="72">
        <v>43475</v>
      </c>
      <c r="C11" s="9" t="s">
        <v>116</v>
      </c>
      <c r="D11" s="5" t="s">
        <v>8245</v>
      </c>
      <c r="E11" s="5" t="s">
        <v>8252</v>
      </c>
      <c r="F11" s="5" t="s">
        <v>8253</v>
      </c>
      <c r="G11" s="5" t="s">
        <v>1369</v>
      </c>
      <c r="H11" s="6">
        <v>5400</v>
      </c>
      <c r="I11" s="7">
        <f>SUMIF(Cargas!$C$5:$C$1652,C11,Cargas!$N$5:$N$1652)</f>
        <v>5400</v>
      </c>
      <c r="J11" s="22">
        <f t="shared" si="0"/>
        <v>0</v>
      </c>
      <c r="K11" s="8" t="s">
        <v>8260</v>
      </c>
      <c r="L11" s="53">
        <v>7741</v>
      </c>
    </row>
    <row r="12" hidden="1" ht="13.5" customHeight="1">
      <c r="B12" s="72">
        <v>43475</v>
      </c>
      <c r="C12" s="9" t="s">
        <v>151</v>
      </c>
      <c r="D12" s="5" t="s">
        <v>8261</v>
      </c>
      <c r="E12" s="5" t="s">
        <v>8252</v>
      </c>
      <c r="F12" s="5" t="s">
        <v>8253</v>
      </c>
      <c r="G12" s="5" t="s">
        <v>8254</v>
      </c>
      <c r="H12" s="6">
        <v>5400</v>
      </c>
      <c r="I12" s="7">
        <f>SUMIF(Cargas!$C$5:$C$1652,C12,Cargas!$N$5:$N$1652)</f>
        <v>5400</v>
      </c>
      <c r="J12" s="22">
        <f t="shared" si="0"/>
        <v>0</v>
      </c>
      <c r="K12" s="8" t="s">
        <v>8262</v>
      </c>
      <c r="L12" s="53">
        <v>110005</v>
      </c>
    </row>
    <row r="13" hidden="1" ht="13.5" customHeight="1">
      <c r="B13" s="72">
        <v>43480</v>
      </c>
      <c r="C13" s="9" t="s">
        <v>142</v>
      </c>
      <c r="D13" s="5" t="s">
        <v>1238</v>
      </c>
      <c r="E13" s="5" t="s">
        <v>8252</v>
      </c>
      <c r="F13" s="5" t="s">
        <v>8253</v>
      </c>
      <c r="G13" s="5" t="s">
        <v>1369</v>
      </c>
      <c r="H13" s="6">
        <v>7200</v>
      </c>
      <c r="I13" s="7">
        <f>SUMIF(Cargas!$C$5:$C$1652,C13,Cargas!$N$5:$N$1652)</f>
        <v>7200</v>
      </c>
      <c r="J13" s="22">
        <f t="shared" si="0"/>
        <v>0</v>
      </c>
      <c r="K13" s="8" t="s">
        <v>8263</v>
      </c>
      <c r="L13" s="53">
        <v>10395</v>
      </c>
    </row>
    <row r="14" hidden="1" ht="13.5" customHeight="1">
      <c r="B14" s="72">
        <v>43488</v>
      </c>
      <c r="C14" s="9" t="s">
        <v>181</v>
      </c>
      <c r="D14" s="5" t="s">
        <v>8248</v>
      </c>
      <c r="E14" s="5" t="s">
        <v>8252</v>
      </c>
      <c r="F14" s="5" t="s">
        <v>8253</v>
      </c>
      <c r="G14" s="5" t="s">
        <v>373</v>
      </c>
      <c r="H14" s="6">
        <v>3744</v>
      </c>
      <c r="I14" s="7">
        <f>SUMIF(Cargas!$C$5:$C$1652,C14,Cargas!$N$5:$N$1652)</f>
        <v>3744</v>
      </c>
      <c r="J14" s="22">
        <f t="shared" si="0"/>
        <v>0</v>
      </c>
      <c r="K14" s="8" t="s">
        <v>8264</v>
      </c>
      <c r="L14" s="53">
        <v>15329</v>
      </c>
    </row>
    <row r="15" hidden="1" ht="13.5" customHeight="1">
      <c r="B15" s="72">
        <v>43493</v>
      </c>
      <c r="C15" s="9" t="s">
        <v>204</v>
      </c>
      <c r="D15" s="5" t="s">
        <v>8265</v>
      </c>
      <c r="E15" s="5" t="s">
        <v>8252</v>
      </c>
      <c r="F15" s="5" t="s">
        <v>8253</v>
      </c>
      <c r="G15" s="5" t="s">
        <v>1369</v>
      </c>
      <c r="H15" s="6">
        <v>3744</v>
      </c>
      <c r="I15" s="7">
        <f>SUMIF(Cargas!$C$5:$C$1652,C15,Cargas!$N$5:$N$1652)</f>
        <v>3744</v>
      </c>
      <c r="J15" s="22">
        <f t="shared" si="0"/>
        <v>0</v>
      </c>
      <c r="K15" s="8" t="s">
        <v>8266</v>
      </c>
      <c r="L15" s="53">
        <v>18261</v>
      </c>
    </row>
    <row r="16" hidden="1" ht="13.5" customHeight="1">
      <c r="B16" s="72">
        <v>43493</v>
      </c>
      <c r="C16" s="9" t="s">
        <v>202</v>
      </c>
      <c r="D16" s="5" t="s">
        <v>8267</v>
      </c>
      <c r="E16" s="5" t="s">
        <v>8252</v>
      </c>
      <c r="F16" s="5" t="s">
        <v>8253</v>
      </c>
      <c r="G16" s="5" t="s">
        <v>8268</v>
      </c>
      <c r="H16" s="6">
        <v>1872</v>
      </c>
      <c r="I16" s="7">
        <f>SUMIF(Cargas!$C$5:$C$1652,C16,Cargas!$N$5:$N$1652)</f>
        <v>1872</v>
      </c>
      <c r="J16" s="22">
        <f t="shared" si="0"/>
        <v>0</v>
      </c>
      <c r="K16" s="8" t="s">
        <v>8269</v>
      </c>
      <c r="L16" s="53">
        <v>18226</v>
      </c>
    </row>
    <row r="17" hidden="1" ht="13.5" customHeight="1">
      <c r="B17" s="72">
        <v>43496</v>
      </c>
      <c r="C17" s="9" t="s">
        <v>215</v>
      </c>
      <c r="D17" s="5" t="s">
        <v>8270</v>
      </c>
      <c r="E17" s="5" t="s">
        <v>8252</v>
      </c>
      <c r="F17" s="5" t="s">
        <v>8253</v>
      </c>
      <c r="G17" s="5" t="s">
        <v>1369</v>
      </c>
      <c r="H17" s="6">
        <v>7488</v>
      </c>
      <c r="I17" s="7">
        <f>SUMIF(Cargas!$C$5:$C$1652,C17,Cargas!$N$5:$N$1652)</f>
        <v>7488</v>
      </c>
      <c r="J17" s="22">
        <f t="shared" si="0"/>
        <v>0</v>
      </c>
      <c r="K17" s="8" t="s">
        <v>8271</v>
      </c>
      <c r="L17" s="53">
        <v>19836</v>
      </c>
    </row>
    <row r="18" hidden="1" ht="13.5" customHeight="1">
      <c r="B18" s="72">
        <v>43496</v>
      </c>
      <c r="C18" s="9" t="s">
        <v>244</v>
      </c>
      <c r="D18" s="5" t="s">
        <v>1368</v>
      </c>
      <c r="E18" s="5" t="s">
        <v>8252</v>
      </c>
      <c r="F18" s="5" t="s">
        <v>8253</v>
      </c>
      <c r="G18" s="5" t="s">
        <v>8272</v>
      </c>
      <c r="H18" s="6">
        <v>1872</v>
      </c>
      <c r="I18" s="7">
        <f>SUMIF(Cargas!$C$5:$C$1652,C18,Cargas!$N$5:$N$1652)</f>
        <v>1872</v>
      </c>
      <c r="J18" s="22">
        <f t="shared" si="0"/>
        <v>0</v>
      </c>
      <c r="K18" s="8" t="s">
        <v>8273</v>
      </c>
      <c r="L18" s="53">
        <v>22658</v>
      </c>
    </row>
    <row r="19" hidden="1" ht="13.5" customHeight="1">
      <c r="B19" s="72">
        <v>43496</v>
      </c>
      <c r="C19" s="9" t="s">
        <v>224</v>
      </c>
      <c r="D19" s="5" t="s">
        <v>8274</v>
      </c>
      <c r="E19" s="5" t="s">
        <v>8252</v>
      </c>
      <c r="F19" s="5" t="s">
        <v>8253</v>
      </c>
      <c r="G19" s="5" t="s">
        <v>373</v>
      </c>
      <c r="H19" s="6">
        <v>7488</v>
      </c>
      <c r="I19" s="7">
        <f>SUMIF(Cargas!$C$5:$C$1652,C19,Cargas!$N$5:$N$1652)</f>
        <v>7488</v>
      </c>
      <c r="J19" s="22">
        <f t="shared" si="0"/>
        <v>0</v>
      </c>
      <c r="K19" s="8" t="s">
        <v>8275</v>
      </c>
      <c r="L19" s="53">
        <v>198897</v>
      </c>
    </row>
    <row r="20" hidden="1" ht="13.5" customHeight="1">
      <c r="B20" s="72">
        <v>43503</v>
      </c>
      <c r="C20" s="9" t="s">
        <v>264</v>
      </c>
      <c r="D20" s="5" t="s">
        <v>8276</v>
      </c>
      <c r="E20" s="5" t="s">
        <v>8252</v>
      </c>
      <c r="F20" s="5" t="s">
        <v>8253</v>
      </c>
      <c r="G20" s="5" t="s">
        <v>8268</v>
      </c>
      <c r="H20" s="6">
        <v>2808</v>
      </c>
      <c r="I20" s="7">
        <f>SUMIF(Cargas!$C$5:$C$1652,C20,Cargas!$N$5:$N$1652)</f>
        <v>2808</v>
      </c>
      <c r="J20" s="22">
        <f t="shared" si="0"/>
        <v>0</v>
      </c>
      <c r="K20" s="8" t="s">
        <v>8277</v>
      </c>
      <c r="L20" s="53">
        <v>24219</v>
      </c>
    </row>
    <row r="21" hidden="1" ht="13.5" customHeight="1">
      <c r="B21" s="72">
        <v>43503</v>
      </c>
      <c r="C21" s="9" t="s">
        <v>292</v>
      </c>
      <c r="D21" s="5" t="s">
        <v>8278</v>
      </c>
      <c r="E21" s="5" t="s">
        <v>8252</v>
      </c>
      <c r="F21" s="5" t="s">
        <v>8253</v>
      </c>
      <c r="G21" s="5" t="s">
        <v>8272</v>
      </c>
      <c r="H21" s="6">
        <v>3744</v>
      </c>
      <c r="I21" s="7">
        <f>SUMIF(Cargas!$C$5:$C$1652,C21,Cargas!$N$5:$N$1652)</f>
        <v>3744</v>
      </c>
      <c r="J21" s="22">
        <f t="shared" si="0"/>
        <v>0</v>
      </c>
      <c r="K21" s="8" t="s">
        <v>8279</v>
      </c>
      <c r="L21" s="53">
        <v>28485</v>
      </c>
    </row>
    <row r="22" hidden="1" ht="13.5" customHeight="1">
      <c r="B22" s="72">
        <v>43503</v>
      </c>
      <c r="C22" s="9" t="s">
        <v>258</v>
      </c>
      <c r="D22" s="5" t="s">
        <v>8280</v>
      </c>
      <c r="E22" s="5" t="s">
        <v>8252</v>
      </c>
      <c r="F22" s="5" t="s">
        <v>8253</v>
      </c>
      <c r="G22" s="5" t="s">
        <v>373</v>
      </c>
      <c r="H22" s="6">
        <v>7488</v>
      </c>
      <c r="I22" s="7">
        <f>SUMIF(Cargas!$C$5:$C$1652,C22,Cargas!$N$5:$N$1652)</f>
        <v>7489</v>
      </c>
      <c r="J22" s="22">
        <f t="shared" si="0"/>
        <v>0</v>
      </c>
      <c r="K22" s="8" t="s">
        <v>8281</v>
      </c>
      <c r="L22" s="53">
        <v>24285</v>
      </c>
    </row>
    <row r="23" hidden="1" ht="13.5" customHeight="1">
      <c r="B23" s="72">
        <v>43508</v>
      </c>
      <c r="C23" s="9" t="s">
        <v>275</v>
      </c>
      <c r="D23" s="5" t="s">
        <v>8282</v>
      </c>
      <c r="E23" s="5" t="s">
        <v>8252</v>
      </c>
      <c r="F23" s="5" t="s">
        <v>8253</v>
      </c>
      <c r="G23" s="5" t="s">
        <v>1369</v>
      </c>
      <c r="H23" s="6">
        <v>6552</v>
      </c>
      <c r="I23" s="7">
        <f>SUMIF(Cargas!$C$5:$C$1652,C23,Cargas!$N$5:$N$1652)</f>
        <v>6552</v>
      </c>
      <c r="J23" s="22">
        <f t="shared" si="0"/>
        <v>0</v>
      </c>
      <c r="K23" s="8" t="s">
        <v>8283</v>
      </c>
      <c r="L23" s="53">
        <v>26797</v>
      </c>
    </row>
    <row r="24" hidden="1" ht="13.5" customHeight="1">
      <c r="B24" s="72">
        <v>43521</v>
      </c>
      <c r="C24" s="9" t="s">
        <v>322</v>
      </c>
      <c r="D24" s="5" t="s">
        <v>8284</v>
      </c>
      <c r="E24" s="5" t="s">
        <v>8252</v>
      </c>
      <c r="F24" s="5" t="s">
        <v>8253</v>
      </c>
      <c r="G24" s="5" t="s">
        <v>373</v>
      </c>
      <c r="H24" s="6">
        <v>2808</v>
      </c>
      <c r="I24" s="7">
        <f>SUMIF(Cargas!$C$5:$C$1652,C24,Cargas!$N$5:$N$1652)</f>
        <v>2808</v>
      </c>
      <c r="J24" s="22">
        <f t="shared" si="0"/>
        <v>0</v>
      </c>
      <c r="K24" s="8" t="s">
        <v>8285</v>
      </c>
      <c r="L24" s="53">
        <v>35493</v>
      </c>
    </row>
    <row r="25" hidden="1" ht="13.5" customHeight="1">
      <c r="B25" s="72">
        <v>43523</v>
      </c>
      <c r="C25" s="9" t="s">
        <v>333</v>
      </c>
      <c r="D25" s="5" t="s">
        <v>8286</v>
      </c>
      <c r="E25" s="5" t="s">
        <v>8252</v>
      </c>
      <c r="F25" s="5" t="s">
        <v>8253</v>
      </c>
      <c r="G25" s="5" t="s">
        <v>373</v>
      </c>
      <c r="H25" s="6">
        <v>3744</v>
      </c>
      <c r="I25" s="7">
        <f>SUMIF(Cargas!$C$5:$C$1652,C25,Cargas!$N$5:$N$1652)</f>
        <v>3744</v>
      </c>
      <c r="J25" s="22">
        <f t="shared" si="0"/>
        <v>0</v>
      </c>
      <c r="K25" s="8" t="s">
        <v>8287</v>
      </c>
      <c r="L25" s="53">
        <v>37221</v>
      </c>
    </row>
    <row r="26" hidden="1" ht="13.5" customHeight="1">
      <c r="B26" s="72">
        <v>43525</v>
      </c>
      <c r="C26" s="9" t="s">
        <v>351</v>
      </c>
      <c r="D26" s="5" t="s">
        <v>8288</v>
      </c>
      <c r="E26" s="5" t="s">
        <v>8252</v>
      </c>
      <c r="F26" s="5" t="s">
        <v>8253</v>
      </c>
      <c r="G26" s="5" t="s">
        <v>373</v>
      </c>
      <c r="H26" s="6">
        <v>5616</v>
      </c>
      <c r="I26" s="7">
        <f>SUMIF(Cargas!$C$5:$C$1652,C26,Cargas!$N$5:$N$1652)</f>
        <v>5616</v>
      </c>
      <c r="J26" s="22">
        <f t="shared" si="0"/>
        <v>0</v>
      </c>
      <c r="K26" s="8" t="s">
        <v>8289</v>
      </c>
      <c r="L26" s="53">
        <v>39199</v>
      </c>
    </row>
    <row r="27" hidden="1" ht="13.5" customHeight="1">
      <c r="B27" s="72">
        <v>43530</v>
      </c>
      <c r="C27" s="9" t="s">
        <v>355</v>
      </c>
      <c r="D27" s="5" t="s">
        <v>8290</v>
      </c>
      <c r="E27" s="5" t="s">
        <v>8252</v>
      </c>
      <c r="F27" s="5" t="s">
        <v>8253</v>
      </c>
      <c r="G27" s="5" t="s">
        <v>1369</v>
      </c>
      <c r="H27" s="6">
        <v>4680</v>
      </c>
      <c r="I27" s="7">
        <f>SUMIF(Cargas!$C$5:$C$1652,C27,Cargas!$N$5:$N$1652)</f>
        <v>4680</v>
      </c>
      <c r="J27" s="22">
        <f t="shared" si="0"/>
        <v>0</v>
      </c>
      <c r="K27" s="8" t="s">
        <v>8291</v>
      </c>
      <c r="L27" s="53">
        <v>39097</v>
      </c>
    </row>
    <row r="28" hidden="1" ht="13.5" customHeight="1">
      <c r="B28" s="72">
        <v>43530</v>
      </c>
      <c r="C28" s="9" t="s">
        <v>358</v>
      </c>
      <c r="D28" s="5" t="s">
        <v>8292</v>
      </c>
      <c r="E28" s="5" t="s">
        <v>8252</v>
      </c>
      <c r="F28" s="5" t="s">
        <v>8253</v>
      </c>
      <c r="G28" s="5" t="s">
        <v>100</v>
      </c>
      <c r="H28" s="6">
        <v>3744</v>
      </c>
      <c r="I28" s="7">
        <f>SUMIF(Cargas!$C$5:$C$1652,C28,Cargas!$N$5:$N$1652)</f>
        <v>3744</v>
      </c>
      <c r="J28" s="22">
        <f t="shared" si="0"/>
        <v>0</v>
      </c>
      <c r="K28" s="8" t="s">
        <v>8293</v>
      </c>
      <c r="L28" s="53">
        <v>39152</v>
      </c>
    </row>
    <row r="29" hidden="1" ht="13.5" customHeight="1">
      <c r="B29" s="72">
        <v>43536</v>
      </c>
      <c r="C29" s="9" t="s">
        <v>380</v>
      </c>
      <c r="D29" s="5" t="s">
        <v>8294</v>
      </c>
      <c r="E29" s="5" t="s">
        <v>8252</v>
      </c>
      <c r="F29" s="5" t="s">
        <v>8253</v>
      </c>
      <c r="G29" s="5" t="s">
        <v>1369</v>
      </c>
      <c r="H29" s="6">
        <v>5616</v>
      </c>
      <c r="I29" s="7">
        <f>SUMIF(Cargas!$C$5:$C$1652,C29,Cargas!$N$5:$N$1652)</f>
        <v>5616</v>
      </c>
      <c r="J29" s="22">
        <f t="shared" si="0"/>
        <v>0</v>
      </c>
      <c r="K29" s="8" t="s">
        <v>8295</v>
      </c>
      <c r="L29" s="53">
        <v>42630</v>
      </c>
    </row>
    <row r="30" hidden="1" ht="13.5" customHeight="1">
      <c r="B30" s="72">
        <v>43536</v>
      </c>
      <c r="C30" s="9" t="s">
        <v>397</v>
      </c>
      <c r="D30" s="5" t="s">
        <v>8296</v>
      </c>
      <c r="E30" s="5" t="s">
        <v>8252</v>
      </c>
      <c r="F30" s="5" t="s">
        <v>8253</v>
      </c>
      <c r="G30" s="5" t="s">
        <v>8254</v>
      </c>
      <c r="H30" s="6">
        <v>5616</v>
      </c>
      <c r="I30" s="7">
        <f>SUMIF(Cargas!$C$5:$C$1652,C30,Cargas!$N$5:$N$1652)</f>
        <v>5616</v>
      </c>
      <c r="J30" s="22">
        <f t="shared" si="0"/>
        <v>0</v>
      </c>
      <c r="K30" s="8" t="s">
        <v>8297</v>
      </c>
      <c r="L30" s="53">
        <v>43556</v>
      </c>
    </row>
    <row r="31" hidden="1" ht="13.5" customHeight="1">
      <c r="B31" s="72">
        <v>43537</v>
      </c>
      <c r="C31" s="9" t="s">
        <v>408</v>
      </c>
      <c r="D31" s="5" t="s">
        <v>8298</v>
      </c>
      <c r="E31" s="5" t="s">
        <v>8252</v>
      </c>
      <c r="F31" s="5" t="s">
        <v>8253</v>
      </c>
      <c r="G31" s="5" t="s">
        <v>8272</v>
      </c>
      <c r="H31" s="6">
        <v>3744</v>
      </c>
      <c r="I31" s="7">
        <f>SUMIF(Cargas!$C$5:$C$1652,C31,Cargas!$N$5:$N$1652)</f>
        <v>3744</v>
      </c>
      <c r="J31" s="22">
        <f t="shared" si="0"/>
        <v>0</v>
      </c>
      <c r="K31" s="8" t="s">
        <v>8299</v>
      </c>
      <c r="L31" s="53">
        <v>43647</v>
      </c>
    </row>
    <row r="32" hidden="1" ht="13.5" customHeight="1">
      <c r="B32" s="72">
        <v>43542</v>
      </c>
      <c r="C32" s="9" t="s">
        <v>425</v>
      </c>
      <c r="D32" s="5" t="s">
        <v>8300</v>
      </c>
      <c r="E32" s="5" t="s">
        <v>8252</v>
      </c>
      <c r="F32" s="5" t="s">
        <v>8253</v>
      </c>
      <c r="G32" s="5" t="s">
        <v>1369</v>
      </c>
      <c r="H32" s="6">
        <v>5616</v>
      </c>
      <c r="I32" s="7">
        <f>SUMIF(Cargas!$C$5:$C$1652,C32,Cargas!$N$5:$N$1652)</f>
        <v>5616</v>
      </c>
      <c r="J32" s="22">
        <f t="shared" si="0"/>
        <v>0</v>
      </c>
      <c r="K32" s="8" t="s">
        <v>8301</v>
      </c>
      <c r="L32" s="53">
        <v>46516</v>
      </c>
    </row>
    <row r="33" hidden="1" ht="13.5" customHeight="1">
      <c r="B33" s="72">
        <v>43546</v>
      </c>
      <c r="C33" s="9" t="s">
        <v>452</v>
      </c>
      <c r="D33" s="5" t="s">
        <v>8302</v>
      </c>
      <c r="E33" s="5" t="s">
        <v>8252</v>
      </c>
      <c r="F33" s="5" t="s">
        <v>8253</v>
      </c>
      <c r="G33" s="5" t="s">
        <v>8254</v>
      </c>
      <c r="H33" s="6">
        <v>4680</v>
      </c>
      <c r="I33" s="7">
        <f>SUMIF(Cargas!$C$5:$C$1652,C33,Cargas!$N$5:$N$1652)</f>
        <v>4680</v>
      </c>
      <c r="J33" s="22">
        <f t="shared" si="0"/>
        <v>0</v>
      </c>
      <c r="K33" s="8" t="s">
        <v>8303</v>
      </c>
      <c r="L33" s="53">
        <v>49042</v>
      </c>
    </row>
    <row r="34" hidden="1" ht="13.5" customHeight="1">
      <c r="B34" s="72">
        <v>43546</v>
      </c>
      <c r="C34" s="9" t="s">
        <v>455</v>
      </c>
      <c r="D34" s="5" t="s">
        <v>8304</v>
      </c>
      <c r="E34" s="5" t="s">
        <v>8252</v>
      </c>
      <c r="F34" s="5" t="s">
        <v>8253</v>
      </c>
      <c r="G34" s="5" t="s">
        <v>100</v>
      </c>
      <c r="H34" s="6">
        <v>1872</v>
      </c>
      <c r="I34" s="7">
        <f>SUMIF(Cargas!$C$5:$C$1652,C34,Cargas!$N$5:$N$1652)</f>
        <v>1872</v>
      </c>
      <c r="J34" s="22">
        <f t="shared" si="0"/>
        <v>0</v>
      </c>
      <c r="K34" s="8" t="s">
        <v>8305</v>
      </c>
      <c r="L34" s="53">
        <v>51201</v>
      </c>
    </row>
    <row r="35" hidden="1" ht="13.5" customHeight="1">
      <c r="B35" s="72">
        <v>43552</v>
      </c>
      <c r="C35" s="9" t="s">
        <v>476</v>
      </c>
      <c r="D35" s="5" t="s">
        <v>8306</v>
      </c>
      <c r="E35" s="5" t="s">
        <v>8252</v>
      </c>
      <c r="F35" s="5" t="s">
        <v>8253</v>
      </c>
      <c r="G35" s="5" t="s">
        <v>8254</v>
      </c>
      <c r="H35" s="6">
        <v>4680</v>
      </c>
      <c r="I35" s="7">
        <f>SUMIF(Cargas!$C$5:$C$1652,C35,Cargas!$N$5:$N$1652)</f>
        <v>4680</v>
      </c>
      <c r="J35" s="22">
        <f t="shared" si="0"/>
        <v>0</v>
      </c>
      <c r="K35" s="8" t="s">
        <v>8307</v>
      </c>
      <c r="L35" s="53">
        <v>54186</v>
      </c>
    </row>
    <row r="36" hidden="1" ht="13.5" customHeight="1">
      <c r="B36" s="72">
        <v>43552</v>
      </c>
      <c r="C36" s="9" t="s">
        <v>471</v>
      </c>
      <c r="D36" s="5" t="s">
        <v>8308</v>
      </c>
      <c r="E36" s="5" t="s">
        <v>8252</v>
      </c>
      <c r="F36" s="5" t="s">
        <v>8253</v>
      </c>
      <c r="G36" s="5" t="s">
        <v>1369</v>
      </c>
      <c r="H36" s="6">
        <v>4680</v>
      </c>
      <c r="I36" s="7">
        <f>SUMIF(Cargas!$C$5:$C$1652,C36,Cargas!$N$5:$N$1652)</f>
        <v>4680</v>
      </c>
      <c r="J36" s="22">
        <f t="shared" si="0"/>
        <v>0</v>
      </c>
      <c r="K36" s="8" t="s">
        <v>8309</v>
      </c>
      <c r="L36" s="53">
        <v>54189</v>
      </c>
    </row>
    <row r="37" hidden="1" ht="13.5" customHeight="1">
      <c r="B37" s="72">
        <v>43558</v>
      </c>
      <c r="C37" s="9" t="s">
        <v>493</v>
      </c>
      <c r="D37" s="5" t="s">
        <v>8310</v>
      </c>
      <c r="E37" s="5" t="s">
        <v>8252</v>
      </c>
      <c r="F37" s="5" t="s">
        <v>8253</v>
      </c>
      <c r="G37" s="5" t="s">
        <v>8254</v>
      </c>
      <c r="H37" s="6">
        <v>7488</v>
      </c>
      <c r="I37" s="7">
        <f>SUMIF(Cargas!$C$5:$C$1652,C37,Cargas!$N$5:$N$1652)</f>
        <v>7488</v>
      </c>
      <c r="J37" s="22">
        <f t="shared" si="0"/>
        <v>0</v>
      </c>
      <c r="K37" s="8" t="s">
        <v>8311</v>
      </c>
      <c r="L37" s="53">
        <v>57486</v>
      </c>
    </row>
    <row r="38" hidden="1" ht="13.5" customHeight="1">
      <c r="B38" s="72">
        <v>43558</v>
      </c>
      <c r="C38" s="9" t="s">
        <v>505</v>
      </c>
      <c r="D38" s="5" t="s">
        <v>8312</v>
      </c>
      <c r="E38" s="5" t="s">
        <v>8252</v>
      </c>
      <c r="F38" s="5" t="s">
        <v>8253</v>
      </c>
      <c r="G38" s="5" t="s">
        <v>1369</v>
      </c>
      <c r="H38" s="6">
        <v>5616</v>
      </c>
      <c r="I38" s="7">
        <f>SUMIF(Cargas!$C$5:$C$1652,C38,Cargas!$N$5:$N$1652)</f>
        <v>5616</v>
      </c>
      <c r="J38" s="22">
        <f t="shared" si="0"/>
        <v>0</v>
      </c>
      <c r="K38" s="8" t="s">
        <v>8313</v>
      </c>
      <c r="L38" s="53">
        <v>61462</v>
      </c>
    </row>
    <row r="39" hidden="1" ht="13.5" customHeight="1">
      <c r="B39" s="72">
        <v>43558</v>
      </c>
      <c r="C39" s="9" t="s">
        <v>502</v>
      </c>
      <c r="D39" s="5" t="s">
        <v>8314</v>
      </c>
      <c r="E39" s="5" t="s">
        <v>8252</v>
      </c>
      <c r="F39" s="5" t="s">
        <v>8253</v>
      </c>
      <c r="G39" s="5" t="s">
        <v>8315</v>
      </c>
      <c r="H39" s="6">
        <v>3744</v>
      </c>
      <c r="I39" s="7">
        <f>SUMIF(Cargas!$C$5:$C$1652,C39,Cargas!$N$5:$N$1652)</f>
        <v>3744</v>
      </c>
      <c r="J39" s="22">
        <f t="shared" si="0"/>
        <v>0</v>
      </c>
      <c r="K39" s="8" t="s">
        <v>8316</v>
      </c>
      <c r="L39" s="53">
        <v>60539</v>
      </c>
    </row>
    <row r="40" hidden="1" ht="13.5" customHeight="1">
      <c r="B40" s="72">
        <v>43558</v>
      </c>
      <c r="C40" s="9" t="s">
        <v>536</v>
      </c>
      <c r="D40" s="5" t="s">
        <v>541</v>
      </c>
      <c r="E40" s="5" t="s">
        <v>8252</v>
      </c>
      <c r="F40" s="5" t="s">
        <v>8253</v>
      </c>
      <c r="G40" s="5" t="s">
        <v>373</v>
      </c>
      <c r="H40" s="6">
        <v>4680</v>
      </c>
      <c r="I40" s="7">
        <f>SUMIF(Cargas!$C$5:$C$1652,C40,Cargas!$N$5:$N$1652)</f>
        <v>4680</v>
      </c>
      <c r="J40" s="22">
        <f t="shared" si="0"/>
        <v>0</v>
      </c>
      <c r="K40" s="8" t="s">
        <v>542</v>
      </c>
      <c r="L40" s="53">
        <v>64324</v>
      </c>
    </row>
    <row r="41" hidden="1" ht="13.5" customHeight="1">
      <c r="B41" s="72">
        <v>43558</v>
      </c>
      <c r="C41" s="9" t="s">
        <v>530</v>
      </c>
      <c r="D41" s="5" t="s">
        <v>8317</v>
      </c>
      <c r="E41" s="5" t="s">
        <v>8252</v>
      </c>
      <c r="F41" s="5" t="s">
        <v>8253</v>
      </c>
      <c r="G41" s="5" t="s">
        <v>100</v>
      </c>
      <c r="H41" s="6">
        <v>2808</v>
      </c>
      <c r="I41" s="7">
        <f>SUMIF(Cargas!$C$5:$C$1652,C41,Cargas!$N$5:$N$1652)</f>
        <v>2808</v>
      </c>
      <c r="J41" s="22">
        <f t="shared" si="0"/>
        <v>0</v>
      </c>
      <c r="K41" s="8" t="s">
        <v>8318</v>
      </c>
      <c r="L41" s="53">
        <v>64290</v>
      </c>
    </row>
    <row r="42" hidden="1" ht="13.5" customHeight="1">
      <c r="B42" s="72">
        <v>43558</v>
      </c>
      <c r="C42" s="9" t="s">
        <v>534</v>
      </c>
      <c r="D42" s="5" t="s">
        <v>8319</v>
      </c>
      <c r="E42" s="5" t="s">
        <v>8252</v>
      </c>
      <c r="F42" s="5" t="s">
        <v>8253</v>
      </c>
      <c r="G42" s="5" t="s">
        <v>1369</v>
      </c>
      <c r="H42" s="6">
        <v>3744</v>
      </c>
      <c r="I42" s="7">
        <f>SUMIF(Cargas!$C$5:$C$1652,C42,Cargas!$N$5:$N$1652)</f>
        <v>3743</v>
      </c>
      <c r="J42" s="22">
        <f t="shared" si="0"/>
        <v>0</v>
      </c>
      <c r="K42" s="8" t="s">
        <v>8320</v>
      </c>
      <c r="L42" s="53">
        <v>64342</v>
      </c>
    </row>
    <row r="43" hidden="1" ht="13.5" customHeight="1">
      <c r="B43" s="72">
        <v>43578</v>
      </c>
      <c r="C43" s="9" t="s">
        <v>557</v>
      </c>
      <c r="D43" s="5" t="s">
        <v>8321</v>
      </c>
      <c r="E43" s="5" t="s">
        <v>8252</v>
      </c>
      <c r="F43" s="5" t="s">
        <v>8253</v>
      </c>
      <c r="G43" s="5" t="s">
        <v>1369</v>
      </c>
      <c r="H43" s="6">
        <v>3744</v>
      </c>
      <c r="I43" s="7">
        <f>SUMIF(Cargas!$C$5:$C$1652,C43,Cargas!$N$5:$N$1652)</f>
        <v>3744</v>
      </c>
      <c r="J43" s="22">
        <f t="shared" si="0"/>
        <v>0</v>
      </c>
      <c r="K43" s="8" t="s">
        <v>8322</v>
      </c>
      <c r="L43" s="53">
        <v>57873</v>
      </c>
    </row>
    <row r="44" hidden="1" ht="13.5" customHeight="1">
      <c r="B44" s="72">
        <v>43580</v>
      </c>
      <c r="C44" s="9" t="s">
        <v>569</v>
      </c>
      <c r="D44" s="5" t="s">
        <v>8323</v>
      </c>
      <c r="E44" s="5" t="s">
        <v>8252</v>
      </c>
      <c r="F44" s="5" t="s">
        <v>8253</v>
      </c>
      <c r="G44" s="5" t="s">
        <v>1369</v>
      </c>
      <c r="H44" s="6">
        <v>3744</v>
      </c>
      <c r="I44" s="7">
        <f>SUMIF(Cargas!$C$5:$C$1652,C44,Cargas!$N$5:$N$1652)</f>
        <v>3744</v>
      </c>
      <c r="J44" s="22">
        <f t="shared" si="0"/>
        <v>0</v>
      </c>
      <c r="K44" s="8" t="s">
        <v>8324</v>
      </c>
      <c r="L44" s="53">
        <v>70161</v>
      </c>
    </row>
    <row r="45" hidden="1" ht="13.5" customHeight="1">
      <c r="B45" s="72">
        <v>43585</v>
      </c>
      <c r="C45" s="9" t="s">
        <v>584</v>
      </c>
      <c r="D45" s="5" t="s">
        <v>8325</v>
      </c>
      <c r="E45" s="5" t="s">
        <v>8252</v>
      </c>
      <c r="F45" s="5" t="s">
        <v>8253</v>
      </c>
      <c r="G45" s="5" t="s">
        <v>1369</v>
      </c>
      <c r="H45" s="6">
        <v>3744</v>
      </c>
      <c r="I45" s="7">
        <f>SUMIF(Cargas!$C$5:$C$1652,C45,Cargas!$N$5:$N$1652)</f>
        <v>3744</v>
      </c>
      <c r="J45" s="22">
        <f t="shared" si="0"/>
        <v>0</v>
      </c>
      <c r="K45" s="8" t="s">
        <v>8326</v>
      </c>
      <c r="L45" s="53">
        <v>72103</v>
      </c>
    </row>
    <row r="46" hidden="1" ht="13.5" customHeight="1">
      <c r="B46" s="72">
        <v>43587</v>
      </c>
      <c r="C46" s="9" t="s">
        <v>589</v>
      </c>
      <c r="D46" s="5" t="s">
        <v>8327</v>
      </c>
      <c r="E46" s="5" t="s">
        <v>8252</v>
      </c>
      <c r="F46" s="5" t="s">
        <v>8253</v>
      </c>
      <c r="G46" s="5" t="s">
        <v>373</v>
      </c>
      <c r="H46" s="6">
        <v>5616</v>
      </c>
      <c r="I46" s="7">
        <f>SUMIF(Cargas!$C$5:$C$1652,C46,Cargas!$N$5:$N$1652)</f>
        <v>5616</v>
      </c>
      <c r="J46" s="22">
        <f t="shared" si="0"/>
        <v>0</v>
      </c>
      <c r="K46" s="8" t="s">
        <v>8328</v>
      </c>
      <c r="L46" s="53">
        <v>74193</v>
      </c>
    </row>
    <row r="47" hidden="1" ht="13.5" customHeight="1">
      <c r="B47" s="72">
        <v>43594</v>
      </c>
      <c r="C47" s="9" t="s">
        <v>606</v>
      </c>
      <c r="D47" s="5" t="s">
        <v>8329</v>
      </c>
      <c r="E47" s="5" t="s">
        <v>8252</v>
      </c>
      <c r="F47" s="5" t="s">
        <v>8253</v>
      </c>
      <c r="G47" s="5" t="s">
        <v>373</v>
      </c>
      <c r="H47" s="6">
        <v>4680</v>
      </c>
      <c r="I47" s="7">
        <f>SUMIF(Cargas!$C$5:$C$1652,C47,Cargas!$N$5:$N$1652)</f>
        <v>4680</v>
      </c>
      <c r="J47" s="22">
        <f t="shared" si="0"/>
        <v>0</v>
      </c>
      <c r="K47" s="8" t="s">
        <v>8330</v>
      </c>
      <c r="L47" s="53">
        <v>79694</v>
      </c>
    </row>
    <row r="48" hidden="1" ht="13.5" customHeight="1">
      <c r="B48" s="72">
        <v>43594</v>
      </c>
      <c r="C48" s="9" t="s">
        <v>603</v>
      </c>
      <c r="D48" s="5" t="s">
        <v>8331</v>
      </c>
      <c r="E48" s="5" t="s">
        <v>8252</v>
      </c>
      <c r="F48" s="5" t="s">
        <v>8253</v>
      </c>
      <c r="G48" s="5" t="s">
        <v>8315</v>
      </c>
      <c r="H48" s="6">
        <v>2808</v>
      </c>
      <c r="I48" s="7">
        <f>SUMIF(Cargas!$C$5:$C$1652,C48,Cargas!$N$5:$N$1652)</f>
        <v>2808</v>
      </c>
      <c r="J48" s="22">
        <f t="shared" si="0"/>
        <v>0</v>
      </c>
      <c r="K48" s="8" t="s">
        <v>8332</v>
      </c>
      <c r="L48" s="53">
        <v>79786</v>
      </c>
    </row>
    <row r="49" hidden="1" ht="13.5" customHeight="1">
      <c r="B49" s="72">
        <v>43601</v>
      </c>
      <c r="C49" s="9" t="s">
        <v>624</v>
      </c>
      <c r="D49" s="5" t="s">
        <v>8333</v>
      </c>
      <c r="E49" s="5" t="s">
        <v>8252</v>
      </c>
      <c r="F49" s="5" t="s">
        <v>8253</v>
      </c>
      <c r="G49" s="5" t="s">
        <v>1369</v>
      </c>
      <c r="H49" s="6">
        <v>5616</v>
      </c>
      <c r="I49" s="7">
        <f>SUMIF(Cargas!$C$5:$C$1652,C49,Cargas!$N$5:$N$1652)</f>
        <v>5616</v>
      </c>
      <c r="J49" s="22">
        <f t="shared" si="0"/>
        <v>0</v>
      </c>
      <c r="K49" s="8" t="s">
        <v>8334</v>
      </c>
      <c r="L49" s="53">
        <v>84309</v>
      </c>
    </row>
    <row r="50" hidden="1" ht="13.5" customHeight="1">
      <c r="B50" s="72">
        <v>43601</v>
      </c>
      <c r="C50" s="9" t="s">
        <v>627</v>
      </c>
      <c r="D50" s="5" t="s">
        <v>8335</v>
      </c>
      <c r="E50" s="5" t="s">
        <v>8252</v>
      </c>
      <c r="F50" s="5" t="s">
        <v>8253</v>
      </c>
      <c r="G50" s="5" t="s">
        <v>373</v>
      </c>
      <c r="H50" s="6">
        <v>5616</v>
      </c>
      <c r="I50" s="7">
        <f>SUMIF(Cargas!$C$5:$C$1652,C50,Cargas!$N$5:$N$1652)</f>
        <v>5616</v>
      </c>
      <c r="J50" s="22">
        <f t="shared" si="0"/>
        <v>0</v>
      </c>
      <c r="K50" s="8" t="s">
        <v>8336</v>
      </c>
      <c r="L50" s="53">
        <v>84424</v>
      </c>
    </row>
    <row r="51" hidden="1" ht="13.5" customHeight="1">
      <c r="B51" s="100">
        <v>43609</v>
      </c>
      <c r="C51" s="101" t="s">
        <v>642</v>
      </c>
      <c r="D51" s="102" t="s">
        <v>8337</v>
      </c>
      <c r="E51" s="102" t="s">
        <v>8252</v>
      </c>
      <c r="F51" s="102" t="s">
        <v>8253</v>
      </c>
      <c r="G51" s="102" t="s">
        <v>373</v>
      </c>
      <c r="H51" s="103">
        <v>5616</v>
      </c>
      <c r="I51" s="104">
        <f>SUMIF(Cargas!$C$5:$C$1652,C51,Cargas!$N$5:$N$1652)</f>
        <v>5616</v>
      </c>
      <c r="J51" s="105">
        <f t="shared" si="0"/>
        <v>0</v>
      </c>
      <c r="K51" s="106" t="s">
        <v>8338</v>
      </c>
      <c r="L51" s="107">
        <v>90076</v>
      </c>
    </row>
    <row r="52" hidden="1" ht="13.5" customHeight="1">
      <c r="B52" s="100">
        <v>43616</v>
      </c>
      <c r="C52" s="101" t="s">
        <v>666</v>
      </c>
      <c r="D52" s="102" t="s">
        <v>4861</v>
      </c>
      <c r="E52" s="102" t="s">
        <v>8252</v>
      </c>
      <c r="F52" s="102" t="s">
        <v>8253</v>
      </c>
      <c r="G52" s="102" t="s">
        <v>100</v>
      </c>
      <c r="H52" s="103">
        <v>2808</v>
      </c>
      <c r="I52" s="104">
        <f>SUMIF(Cargas!$C$5:$C$1652,C52,Cargas!$N$5:$N$1652)</f>
        <v>2808</v>
      </c>
      <c r="J52" s="105">
        <f t="shared" si="0"/>
        <v>0</v>
      </c>
      <c r="K52" s="106" t="s">
        <v>8339</v>
      </c>
      <c r="L52" s="107">
        <v>95967</v>
      </c>
    </row>
    <row r="53" hidden="1" ht="13.5" customHeight="1">
      <c r="B53" s="100">
        <v>43616</v>
      </c>
      <c r="C53" s="101" t="s">
        <v>660</v>
      </c>
      <c r="D53" s="102" t="s">
        <v>8340</v>
      </c>
      <c r="E53" s="102" t="s">
        <v>8252</v>
      </c>
      <c r="F53" s="102" t="s">
        <v>8253</v>
      </c>
      <c r="G53" s="102" t="s">
        <v>1369</v>
      </c>
      <c r="H53" s="103">
        <v>4680</v>
      </c>
      <c r="I53" s="104">
        <f>SUMIF(Cargas!$C$5:$C$1652,C53,Cargas!$N$5:$N$1652)</f>
        <v>4680</v>
      </c>
      <c r="J53" s="105">
        <f t="shared" si="0"/>
        <v>0</v>
      </c>
      <c r="K53" s="106" t="s">
        <v>8341</v>
      </c>
      <c r="L53" s="107">
        <v>96164</v>
      </c>
    </row>
    <row r="54" hidden="1" ht="13.5" customHeight="1">
      <c r="B54" s="100">
        <v>43621</v>
      </c>
      <c r="C54" s="101" t="s">
        <v>671</v>
      </c>
      <c r="D54" s="102" t="s">
        <v>8342</v>
      </c>
      <c r="E54" s="102" t="s">
        <v>8252</v>
      </c>
      <c r="F54" s="102" t="s">
        <v>8253</v>
      </c>
      <c r="G54" s="102" t="s">
        <v>373</v>
      </c>
      <c r="H54" s="103">
        <v>5616</v>
      </c>
      <c r="I54" s="104">
        <f>SUMIF(Cargas!$C$5:$C$1652,C54,Cargas!$N$5:$N$1652)</f>
        <v>5616</v>
      </c>
      <c r="J54" s="105">
        <f t="shared" si="0"/>
        <v>0</v>
      </c>
      <c r="K54" s="106" t="s">
        <v>8343</v>
      </c>
      <c r="L54" s="107">
        <v>97008</v>
      </c>
    </row>
    <row r="55" hidden="1" ht="13.5" customHeight="1">
      <c r="B55" s="100">
        <v>43628</v>
      </c>
      <c r="C55" s="101" t="s">
        <v>687</v>
      </c>
      <c r="D55" s="102" t="s">
        <v>8344</v>
      </c>
      <c r="E55" s="102" t="s">
        <v>8252</v>
      </c>
      <c r="F55" s="102" t="s">
        <v>8253</v>
      </c>
      <c r="G55" s="102" t="s">
        <v>373</v>
      </c>
      <c r="H55" s="103">
        <v>7200</v>
      </c>
      <c r="I55" s="104">
        <f>SUMIF(Cargas!$C$5:$C$1652,C55,Cargas!$N$5:$N$1652)</f>
        <v>7200</v>
      </c>
      <c r="J55" s="105">
        <f t="shared" si="0"/>
        <v>0</v>
      </c>
      <c r="K55" s="106" t="s">
        <v>8345</v>
      </c>
      <c r="L55" s="107">
        <v>101720</v>
      </c>
    </row>
    <row r="56" hidden="1" ht="13.5" customHeight="1">
      <c r="B56" s="100">
        <v>43628</v>
      </c>
      <c r="C56" s="101" t="s">
        <v>690</v>
      </c>
      <c r="D56" s="102" t="s">
        <v>8346</v>
      </c>
      <c r="E56" s="102" t="s">
        <v>8252</v>
      </c>
      <c r="F56" s="102" t="s">
        <v>8253</v>
      </c>
      <c r="G56" s="102" t="s">
        <v>1369</v>
      </c>
      <c r="H56" s="103">
        <v>5400</v>
      </c>
      <c r="I56" s="104">
        <f>SUMIF(Cargas!$C$5:$C$1652,C56,Cargas!$N$5:$N$1652)</f>
        <v>5400</v>
      </c>
      <c r="J56" s="105">
        <f t="shared" si="0"/>
        <v>0</v>
      </c>
      <c r="K56" s="106" t="s">
        <v>8347</v>
      </c>
      <c r="L56" s="107">
        <v>101726</v>
      </c>
    </row>
    <row r="57" hidden="1" ht="13.5" customHeight="1">
      <c r="B57" s="100">
        <v>43634</v>
      </c>
      <c r="C57" s="101" t="s">
        <v>720</v>
      </c>
      <c r="D57" s="102" t="s">
        <v>8348</v>
      </c>
      <c r="E57" s="102" t="s">
        <v>8252</v>
      </c>
      <c r="F57" s="102" t="s">
        <v>8253</v>
      </c>
      <c r="G57" s="102" t="s">
        <v>373</v>
      </c>
      <c r="H57" s="103">
        <v>5400</v>
      </c>
      <c r="I57" s="104">
        <f>SUMIF(Cargas!$C$5:$C$1652,C57,Cargas!$N$5:$N$1652)</f>
        <v>5400</v>
      </c>
      <c r="J57" s="105">
        <f t="shared" si="0"/>
        <v>0</v>
      </c>
      <c r="K57" s="106" t="s">
        <v>8349</v>
      </c>
      <c r="L57" s="107">
        <v>104790</v>
      </c>
    </row>
    <row r="58" hidden="1" ht="13.5" customHeight="1">
      <c r="B58" s="100">
        <v>43640</v>
      </c>
      <c r="C58" s="101" t="s">
        <v>730</v>
      </c>
      <c r="D58" s="102" t="s">
        <v>8350</v>
      </c>
      <c r="E58" s="102" t="s">
        <v>8252</v>
      </c>
      <c r="F58" s="102" t="s">
        <v>8253</v>
      </c>
      <c r="G58" s="102" t="s">
        <v>8315</v>
      </c>
      <c r="H58" s="103">
        <v>1800</v>
      </c>
      <c r="I58" s="104">
        <f>SUMIF(Cargas!$C$5:$C$1652,C58,Cargas!$N$5:$N$1652)</f>
        <v>1800</v>
      </c>
      <c r="J58" s="105">
        <f t="shared" si="0"/>
        <v>0</v>
      </c>
      <c r="K58" s="106" t="s">
        <v>8351</v>
      </c>
      <c r="L58" s="107">
        <v>108388</v>
      </c>
    </row>
    <row r="59" hidden="1" ht="13.5" customHeight="1">
      <c r="B59" s="100">
        <v>43642</v>
      </c>
      <c r="C59" s="101" t="s">
        <v>734</v>
      </c>
      <c r="D59" s="102" t="s">
        <v>8352</v>
      </c>
      <c r="E59" s="102" t="s">
        <v>8252</v>
      </c>
      <c r="F59" s="102" t="s">
        <v>8253</v>
      </c>
      <c r="G59" s="102" t="s">
        <v>1369</v>
      </c>
      <c r="H59" s="103">
        <v>900</v>
      </c>
      <c r="I59" s="104">
        <f>SUMIF(Cargas!$C$5:$C$1652,C59,Cargas!$N$5:$N$1652)</f>
        <v>900</v>
      </c>
      <c r="J59" s="105">
        <f t="shared" si="0"/>
        <v>0</v>
      </c>
      <c r="K59" s="106" t="s">
        <v>8353</v>
      </c>
      <c r="L59" s="107">
        <v>109503</v>
      </c>
    </row>
    <row r="60" hidden="1" ht="13.5" customHeight="1">
      <c r="B60" s="100">
        <v>43643</v>
      </c>
      <c r="C60" s="101" t="s">
        <v>739</v>
      </c>
      <c r="D60" s="102" t="s">
        <v>8354</v>
      </c>
      <c r="E60" s="102" t="s">
        <v>8252</v>
      </c>
      <c r="F60" s="102" t="s">
        <v>8253</v>
      </c>
      <c r="G60" s="102" t="s">
        <v>373</v>
      </c>
      <c r="H60" s="103">
        <v>7200</v>
      </c>
      <c r="I60" s="104">
        <f>SUMIF(Cargas!$C$5:$C$1652,C60,Cargas!$N$5:$N$1652)</f>
        <v>7200</v>
      </c>
      <c r="J60" s="105">
        <f t="shared" si="0"/>
        <v>0</v>
      </c>
      <c r="K60" s="106" t="s">
        <v>8355</v>
      </c>
      <c r="L60" s="107">
        <v>111215</v>
      </c>
    </row>
    <row r="61" hidden="1" ht="13.5" customHeight="1">
      <c r="B61" s="100">
        <v>43643</v>
      </c>
      <c r="C61" s="101" t="s">
        <v>742</v>
      </c>
      <c r="D61" s="102" t="s">
        <v>8356</v>
      </c>
      <c r="E61" s="102" t="s">
        <v>8252</v>
      </c>
      <c r="F61" s="102" t="s">
        <v>8253</v>
      </c>
      <c r="G61" s="102" t="s">
        <v>100</v>
      </c>
      <c r="H61" s="103">
        <v>3600</v>
      </c>
      <c r="I61" s="104">
        <f>SUMIF(Cargas!$C$5:$C$1652,C61,Cargas!$N$5:$N$1652)</f>
        <v>3600</v>
      </c>
      <c r="J61" s="105">
        <f t="shared" si="0"/>
        <v>0</v>
      </c>
      <c r="K61" s="106" t="s">
        <v>8357</v>
      </c>
      <c r="L61" s="107">
        <v>110446</v>
      </c>
    </row>
    <row r="62" hidden="1" ht="13.5" customHeight="1">
      <c r="B62" s="100">
        <v>43643</v>
      </c>
      <c r="C62" s="101" t="s">
        <v>745</v>
      </c>
      <c r="D62" s="102" t="s">
        <v>8358</v>
      </c>
      <c r="E62" s="102" t="s">
        <v>8252</v>
      </c>
      <c r="F62" s="102" t="s">
        <v>8253</v>
      </c>
      <c r="G62" s="102" t="s">
        <v>1369</v>
      </c>
      <c r="H62" s="103">
        <v>5400</v>
      </c>
      <c r="I62" s="104">
        <f>SUMIF(Cargas!$C$5:$C$1652,C62,Cargas!$N$5:$N$1652)</f>
        <v>5400</v>
      </c>
      <c r="J62" s="105">
        <f t="shared" si="0"/>
        <v>0</v>
      </c>
      <c r="K62" s="106" t="s">
        <v>8359</v>
      </c>
      <c r="L62" s="107">
        <v>110509</v>
      </c>
    </row>
    <row r="63" hidden="1" ht="13.5" customHeight="1">
      <c r="B63" s="100">
        <v>43654</v>
      </c>
      <c r="C63" s="101" t="s">
        <v>775</v>
      </c>
      <c r="D63" s="102" t="s">
        <v>8360</v>
      </c>
      <c r="E63" s="102" t="s">
        <v>8252</v>
      </c>
      <c r="F63" s="102" t="s">
        <v>8253</v>
      </c>
      <c r="G63" s="102" t="s">
        <v>8361</v>
      </c>
      <c r="H63" s="103">
        <v>1800</v>
      </c>
      <c r="I63" s="104">
        <f>SUMIF(Cargas!$C$5:$C$1652,C63,Cargas!$N$5:$N$1652)</f>
        <v>1800</v>
      </c>
      <c r="J63" s="105">
        <f t="shared" si="0"/>
        <v>0</v>
      </c>
      <c r="K63" s="106" t="s">
        <v>8362</v>
      </c>
      <c r="L63" s="107">
        <v>116362</v>
      </c>
    </row>
    <row r="64" hidden="1" ht="13.5" customHeight="1">
      <c r="B64" s="100">
        <v>43661</v>
      </c>
      <c r="C64" s="101" t="s">
        <v>798</v>
      </c>
      <c r="D64" s="102" t="s">
        <v>8363</v>
      </c>
      <c r="E64" s="102" t="s">
        <v>8252</v>
      </c>
      <c r="F64" s="102" t="s">
        <v>8253</v>
      </c>
      <c r="G64" s="102" t="s">
        <v>1369</v>
      </c>
      <c r="H64" s="103">
        <v>4500</v>
      </c>
      <c r="I64" s="104">
        <f>SUMIF(Cargas!$C$5:$C$1652,C64,Cargas!$N$5:$N$1652)</f>
        <v>4500</v>
      </c>
      <c r="J64" s="105">
        <f t="shared" si="0"/>
        <v>0</v>
      </c>
      <c r="K64" s="106" t="s">
        <v>8364</v>
      </c>
      <c r="L64" s="107">
        <v>122556</v>
      </c>
    </row>
    <row r="65" hidden="1" ht="13.5" customHeight="1">
      <c r="B65" s="100">
        <v>43661</v>
      </c>
      <c r="C65" s="101" t="s">
        <v>792</v>
      </c>
      <c r="D65" s="102" t="s">
        <v>8365</v>
      </c>
      <c r="E65" s="102" t="s">
        <v>8252</v>
      </c>
      <c r="F65" s="102" t="s">
        <v>8253</v>
      </c>
      <c r="G65" s="102" t="s">
        <v>373</v>
      </c>
      <c r="H65" s="103">
        <v>5400</v>
      </c>
      <c r="I65" s="104">
        <f>SUMIF(Cargas!$C$5:$C$1652,C65,Cargas!$N$5:$N$1652)</f>
        <v>5400</v>
      </c>
      <c r="J65" s="105">
        <f t="shared" si="0"/>
        <v>0</v>
      </c>
      <c r="K65" s="106" t="s">
        <v>8366</v>
      </c>
      <c r="L65" s="107">
        <v>120577</v>
      </c>
    </row>
    <row r="66" hidden="1" ht="13.5" customHeight="1">
      <c r="B66" s="100">
        <v>43670</v>
      </c>
      <c r="C66" s="101" t="s">
        <v>814</v>
      </c>
      <c r="D66" s="102" t="s">
        <v>8367</v>
      </c>
      <c r="E66" s="102" t="s">
        <v>8252</v>
      </c>
      <c r="F66" s="102" t="s">
        <v>8253</v>
      </c>
      <c r="G66" s="102" t="s">
        <v>373</v>
      </c>
      <c r="H66" s="103">
        <v>5400</v>
      </c>
      <c r="I66" s="104">
        <f>SUMIF(Cargas!$C$5:$C$1652,C66,Cargas!$N$5:$N$1652)</f>
        <v>5400</v>
      </c>
      <c r="J66" s="105">
        <f t="shared" si="0"/>
        <v>0</v>
      </c>
      <c r="K66" s="106" t="s">
        <v>8368</v>
      </c>
      <c r="L66" s="107">
        <v>126515</v>
      </c>
    </row>
    <row r="67" hidden="1" ht="13.5" customHeight="1">
      <c r="B67" s="100">
        <v>43675</v>
      </c>
      <c r="C67" s="101" t="s">
        <v>823</v>
      </c>
      <c r="D67" s="102" t="s">
        <v>8369</v>
      </c>
      <c r="E67" s="102" t="s">
        <v>8252</v>
      </c>
      <c r="F67" s="102" t="s">
        <v>8253</v>
      </c>
      <c r="G67" s="102" t="s">
        <v>1369</v>
      </c>
      <c r="H67" s="103">
        <v>900</v>
      </c>
      <c r="I67" s="104">
        <f>SUMIF(Cargas!$C$5:$C$1652,C67,Cargas!$N$5:$N$1652)</f>
        <v>900</v>
      </c>
      <c r="J67" s="105">
        <f t="shared" si="0"/>
        <v>0</v>
      </c>
      <c r="K67" s="106" t="s">
        <v>8370</v>
      </c>
      <c r="L67" s="107">
        <v>129394</v>
      </c>
    </row>
    <row r="68" hidden="1" ht="13.5" customHeight="1">
      <c r="B68" s="100">
        <v>43675</v>
      </c>
      <c r="C68" s="101" t="s">
        <v>829</v>
      </c>
      <c r="D68" s="102" t="s">
        <v>8371</v>
      </c>
      <c r="E68" s="102" t="s">
        <v>8252</v>
      </c>
      <c r="F68" s="102" t="s">
        <v>8253</v>
      </c>
      <c r="G68" s="102" t="s">
        <v>8268</v>
      </c>
      <c r="H68" s="103">
        <v>2700</v>
      </c>
      <c r="I68" s="104">
        <f>SUMIF(Cargas!$C$5:$C$1652,C68,Cargas!$N$5:$N$1652)</f>
        <v>2700</v>
      </c>
      <c r="J68" s="105">
        <f t="shared" si="0"/>
        <v>0</v>
      </c>
      <c r="K68" s="106" t="s">
        <v>8372</v>
      </c>
      <c r="L68" s="107">
        <v>131448</v>
      </c>
    </row>
    <row r="69" hidden="1" ht="13.5" customHeight="1">
      <c r="B69" s="100">
        <v>43677</v>
      </c>
      <c r="C69" s="101" t="s">
        <v>838</v>
      </c>
      <c r="D69" s="102" t="s">
        <v>8373</v>
      </c>
      <c r="E69" s="102" t="s">
        <v>8252</v>
      </c>
      <c r="F69" s="102" t="s">
        <v>8253</v>
      </c>
      <c r="G69" s="102" t="s">
        <v>1369</v>
      </c>
      <c r="H69" s="103">
        <v>4500</v>
      </c>
      <c r="I69" s="104">
        <f>SUMIF(Cargas!$C$5:$C$1652,C69,Cargas!$N$5:$N$1652)</f>
        <v>4500</v>
      </c>
      <c r="J69" s="105">
        <f ref="J69:J132" t="shared" si="1">IF(ABS(H69-I69)&lt;20,0,H69-I69)</f>
        <v>0</v>
      </c>
      <c r="K69" s="106" t="s">
        <v>8374</v>
      </c>
      <c r="L69" s="107">
        <v>132171</v>
      </c>
      <c r="R69" s="0" t="s">
        <v>8375</v>
      </c>
    </row>
    <row r="70" hidden="1" ht="13.5" customHeight="1">
      <c r="B70" s="72">
        <v>43677</v>
      </c>
      <c r="C70" s="9" t="s">
        <v>835</v>
      </c>
      <c r="D70" s="5" t="s">
        <v>8376</v>
      </c>
      <c r="E70" s="5" t="s">
        <v>8252</v>
      </c>
      <c r="F70" s="5" t="s">
        <v>8253</v>
      </c>
      <c r="G70" s="5" t="s">
        <v>8377</v>
      </c>
      <c r="H70" s="6">
        <v>3600</v>
      </c>
      <c r="I70" s="104">
        <f>SUMIF(Cargas!$C$5:$C$1652,C70,Cargas!$N$5:$N$1652)</f>
        <v>3600</v>
      </c>
      <c r="J70" s="22">
        <f t="shared" si="1"/>
        <v>0</v>
      </c>
      <c r="K70" s="8" t="s">
        <v>8378</v>
      </c>
      <c r="L70" s="53">
        <v>131339</v>
      </c>
    </row>
    <row r="71" hidden="1" ht="13.5" customHeight="1">
      <c r="B71" s="100">
        <v>43679</v>
      </c>
      <c r="C71" s="101" t="s">
        <v>841</v>
      </c>
      <c r="D71" s="102" t="s">
        <v>8379</v>
      </c>
      <c r="E71" s="102" t="s">
        <v>8252</v>
      </c>
      <c r="F71" s="102" t="s">
        <v>8253</v>
      </c>
      <c r="G71" s="102" t="s">
        <v>373</v>
      </c>
      <c r="H71" s="103">
        <v>5616</v>
      </c>
      <c r="I71" s="104">
        <f>SUMIF(Cargas!$C$5:$C$1652,C71,Cargas!$N$5:$N$1652)</f>
        <v>5616</v>
      </c>
      <c r="J71" s="105">
        <f t="shared" si="1"/>
        <v>0</v>
      </c>
      <c r="K71" s="106" t="s">
        <v>8380</v>
      </c>
      <c r="L71" s="107">
        <v>132987</v>
      </c>
    </row>
    <row r="72" hidden="1" ht="13.5" customHeight="1">
      <c r="B72" s="100">
        <v>43689</v>
      </c>
      <c r="C72" s="101" t="s">
        <v>862</v>
      </c>
      <c r="D72" s="102" t="s">
        <v>8381</v>
      </c>
      <c r="E72" s="102" t="s">
        <v>8252</v>
      </c>
      <c r="F72" s="102" t="s">
        <v>8253</v>
      </c>
      <c r="G72" s="102" t="s">
        <v>373</v>
      </c>
      <c r="H72" s="103">
        <v>3744</v>
      </c>
      <c r="I72" s="104">
        <f>SUMIF(Cargas!$C$5:$C$1652,C72,Cargas!$N$5:$N$1652)</f>
        <v>3744</v>
      </c>
      <c r="J72" s="105">
        <f t="shared" si="1"/>
        <v>0</v>
      </c>
      <c r="K72" s="106" t="s">
        <v>8382</v>
      </c>
      <c r="L72" s="107">
        <v>138745</v>
      </c>
    </row>
    <row r="73" hidden="1" ht="13.5" customHeight="1">
      <c r="B73" s="72">
        <v>43714</v>
      </c>
      <c r="C73" s="9" t="s">
        <v>888</v>
      </c>
      <c r="D73" s="5" t="s">
        <v>8383</v>
      </c>
      <c r="E73" s="5" t="s">
        <v>8252</v>
      </c>
      <c r="F73" s="5" t="s">
        <v>8253</v>
      </c>
      <c r="G73" s="5" t="s">
        <v>373</v>
      </c>
      <c r="H73" s="6">
        <v>2808</v>
      </c>
      <c r="I73" s="104">
        <f>SUMIF(Cargas!$C$5:$C$1652,C73,Cargas!$N$5:$N$1652)</f>
        <v>2808</v>
      </c>
      <c r="J73" s="22">
        <f t="shared" si="1"/>
        <v>0</v>
      </c>
      <c r="K73" s="8" t="s">
        <v>8384</v>
      </c>
      <c r="L73" s="53">
        <v>156126</v>
      </c>
    </row>
    <row r="74" hidden="1" ht="13.5" customHeight="1">
      <c r="B74" s="72">
        <v>43724</v>
      </c>
      <c r="C74" s="9" t="s">
        <v>896</v>
      </c>
      <c r="D74" s="5" t="s">
        <v>8385</v>
      </c>
      <c r="E74" s="5" t="s">
        <v>8252</v>
      </c>
      <c r="F74" s="5" t="s">
        <v>8253</v>
      </c>
      <c r="G74" s="5" t="s">
        <v>1369</v>
      </c>
      <c r="H74" s="6">
        <v>2808</v>
      </c>
      <c r="I74" s="104">
        <f>SUMIF(Cargas!$C$5:$C$1652,C74,Cargas!$N$5:$N$1652)</f>
        <v>2808</v>
      </c>
      <c r="J74" s="22">
        <f t="shared" si="1"/>
        <v>0</v>
      </c>
      <c r="K74" s="8" t="s">
        <v>8386</v>
      </c>
      <c r="L74" s="53">
        <v>162474</v>
      </c>
    </row>
    <row r="75" hidden="1" ht="13.5" customHeight="1">
      <c r="B75" s="100">
        <v>43724</v>
      </c>
      <c r="C75" s="101" t="s">
        <v>901</v>
      </c>
      <c r="D75" s="102" t="s">
        <v>8387</v>
      </c>
      <c r="E75" s="102" t="s">
        <v>8252</v>
      </c>
      <c r="F75" s="102" t="s">
        <v>8253</v>
      </c>
      <c r="G75" s="102" t="s">
        <v>8268</v>
      </c>
      <c r="H75" s="103">
        <v>1872</v>
      </c>
      <c r="I75" s="104">
        <f>SUMIF(Cargas!$C$5:$C$1652,C75,Cargas!$N$5:$N$1652)</f>
        <v>1872</v>
      </c>
      <c r="J75" s="105">
        <f t="shared" si="1"/>
        <v>0</v>
      </c>
      <c r="K75" s="106" t="s">
        <v>8388</v>
      </c>
      <c r="L75" s="107">
        <v>162552</v>
      </c>
    </row>
    <row r="76" hidden="1" ht="13.5" customHeight="1">
      <c r="B76" s="100">
        <v>43726</v>
      </c>
      <c r="C76" s="101" t="s">
        <v>906</v>
      </c>
      <c r="D76" s="102" t="s">
        <v>8389</v>
      </c>
      <c r="E76" s="102" t="s">
        <v>8252</v>
      </c>
      <c r="F76" s="102" t="s">
        <v>8253</v>
      </c>
      <c r="G76" s="102" t="s">
        <v>373</v>
      </c>
      <c r="H76" s="103">
        <v>4680</v>
      </c>
      <c r="I76" s="104">
        <f>SUMIF(Cargas!$C$5:$C$1652,C76,Cargas!$N$5:$N$1652)</f>
        <v>4680</v>
      </c>
      <c r="J76" s="105">
        <f t="shared" si="1"/>
        <v>0</v>
      </c>
      <c r="K76" s="106" t="s">
        <v>8390</v>
      </c>
      <c r="L76" s="107">
        <v>165140</v>
      </c>
    </row>
    <row r="77" hidden="1" ht="13.5" customHeight="1">
      <c r="B77" s="100">
        <v>43738</v>
      </c>
      <c r="C77" s="101" t="s">
        <v>925</v>
      </c>
      <c r="D77" s="102" t="s">
        <v>8391</v>
      </c>
      <c r="E77" s="102" t="s">
        <v>8252</v>
      </c>
      <c r="F77" s="102" t="s">
        <v>8253</v>
      </c>
      <c r="G77" s="102" t="s">
        <v>373</v>
      </c>
      <c r="H77" s="103">
        <v>3744</v>
      </c>
      <c r="I77" s="104">
        <f>SUMIF(Cargas!$C$5:$C$1652,C77,Cargas!$N$5:$N$1652)</f>
        <v>3744</v>
      </c>
      <c r="J77" s="105">
        <f t="shared" si="1"/>
        <v>0</v>
      </c>
      <c r="K77" s="106" t="s">
        <v>8392</v>
      </c>
      <c r="L77" s="107">
        <v>172684</v>
      </c>
    </row>
    <row r="78" hidden="1" ht="13.5" customHeight="1">
      <c r="B78" s="72">
        <v>43738</v>
      </c>
      <c r="C78" s="9" t="s">
        <v>921</v>
      </c>
      <c r="D78" s="5" t="s">
        <v>8393</v>
      </c>
      <c r="E78" s="5" t="s">
        <v>8252</v>
      </c>
      <c r="F78" s="5" t="s">
        <v>8253</v>
      </c>
      <c r="G78" s="5" t="s">
        <v>1369</v>
      </c>
      <c r="H78" s="6">
        <v>3744</v>
      </c>
      <c r="I78" s="104">
        <f>SUMIF(Cargas!$C$5:$C$1652,C78,Cargas!$N$5:$N$1652)</f>
        <v>3744</v>
      </c>
      <c r="J78" s="22">
        <f t="shared" si="1"/>
        <v>0</v>
      </c>
      <c r="K78" s="8" t="s">
        <v>8394</v>
      </c>
      <c r="L78" s="53">
        <v>171925</v>
      </c>
    </row>
    <row r="79" hidden="1" ht="13.5" customHeight="1">
      <c r="B79" s="100">
        <v>43873</v>
      </c>
      <c r="C79" s="101" t="s">
        <v>1384</v>
      </c>
      <c r="D79" s="102" t="s">
        <v>8280</v>
      </c>
      <c r="E79" s="102" t="s">
        <v>8246</v>
      </c>
      <c r="F79" s="102" t="s">
        <v>1370</v>
      </c>
      <c r="G79" s="102" t="s">
        <v>1369</v>
      </c>
      <c r="H79" s="103">
        <v>4680</v>
      </c>
      <c r="I79" s="104">
        <f>SUMIF(Cargas!$C$5:$C$1652,C79,Cargas!$N$5:$N$1652)</f>
        <v>4680</v>
      </c>
      <c r="J79" s="105">
        <f t="shared" si="1"/>
        <v>0</v>
      </c>
      <c r="K79" s="106" t="s">
        <v>8395</v>
      </c>
      <c r="L79" s="107">
        <v>30834</v>
      </c>
    </row>
    <row r="80" hidden="1" ht="13.5" customHeight="1">
      <c r="B80" s="100">
        <v>43880</v>
      </c>
      <c r="C80" s="101" t="s">
        <v>1354</v>
      </c>
      <c r="D80" s="102" t="s">
        <v>8396</v>
      </c>
      <c r="E80" s="102" t="s">
        <v>8246</v>
      </c>
      <c r="F80" s="102" t="s">
        <v>1370</v>
      </c>
      <c r="G80" s="102" t="s">
        <v>1369</v>
      </c>
      <c r="H80" s="103">
        <v>1000</v>
      </c>
      <c r="I80" s="104">
        <f>SUMIF(Cargas!$C$5:$C$1652,C80,Cargas!$N$5:$N$1652)</f>
        <v>1000</v>
      </c>
      <c r="J80" s="105">
        <f t="shared" si="1"/>
        <v>0</v>
      </c>
      <c r="K80" s="106" t="s">
        <v>8397</v>
      </c>
      <c r="L80" s="107">
        <v>29090</v>
      </c>
    </row>
    <row r="81" hidden="1" ht="13.5" customHeight="1">
      <c r="B81" s="100">
        <v>43894</v>
      </c>
      <c r="C81" s="101" t="s">
        <v>1440</v>
      </c>
      <c r="D81" s="102" t="s">
        <v>8290</v>
      </c>
      <c r="E81" s="102" t="s">
        <v>8246</v>
      </c>
      <c r="F81" s="102" t="s">
        <v>1370</v>
      </c>
      <c r="G81" s="102" t="s">
        <v>1369</v>
      </c>
      <c r="H81" s="103">
        <v>7488</v>
      </c>
      <c r="I81" s="104">
        <f>SUMIF(Cargas!$C$5:$C$1652,C81,Cargas!$N$5:$N$1652)</f>
        <v>7488</v>
      </c>
      <c r="J81" s="105">
        <f t="shared" si="1"/>
        <v>0</v>
      </c>
      <c r="K81" s="106" t="s">
        <v>8398</v>
      </c>
      <c r="L81" s="107">
        <v>37490</v>
      </c>
    </row>
    <row r="82" hidden="1" ht="13.5" customHeight="1">
      <c r="B82" s="100">
        <v>43901</v>
      </c>
      <c r="C82" s="101" t="s">
        <v>1462</v>
      </c>
      <c r="D82" s="102" t="s">
        <v>8399</v>
      </c>
      <c r="E82" s="102" t="s">
        <v>8246</v>
      </c>
      <c r="F82" s="102" t="s">
        <v>1370</v>
      </c>
      <c r="G82" s="102" t="s">
        <v>1369</v>
      </c>
      <c r="H82" s="103">
        <v>1000</v>
      </c>
      <c r="I82" s="104">
        <f>SUMIF(Cargas!$C$5:$C$1652,C82,Cargas!$N$5:$N$1652)</f>
        <v>1000</v>
      </c>
      <c r="J82" s="105">
        <f t="shared" si="1"/>
        <v>0</v>
      </c>
      <c r="K82" s="106" t="s">
        <v>8400</v>
      </c>
      <c r="L82" s="107">
        <v>41018</v>
      </c>
    </row>
    <row r="83" hidden="1" ht="13.5" customHeight="1">
      <c r="B83" s="100">
        <v>43746</v>
      </c>
      <c r="C83" s="101" t="s">
        <v>933</v>
      </c>
      <c r="D83" s="102" t="s">
        <v>8401</v>
      </c>
      <c r="E83" s="102" t="s">
        <v>8252</v>
      </c>
      <c r="F83" s="102" t="s">
        <v>8253</v>
      </c>
      <c r="G83" s="102" t="s">
        <v>8268</v>
      </c>
      <c r="H83" s="103">
        <v>2808</v>
      </c>
      <c r="I83" s="104">
        <f>SUMIF(Cargas!$C$5:$C$1652,C83,Cargas!$N$5:$N$1652)</f>
        <v>2808</v>
      </c>
      <c r="J83" s="105">
        <f t="shared" si="1"/>
        <v>0</v>
      </c>
      <c r="K83" s="106" t="s">
        <v>8402</v>
      </c>
      <c r="L83" s="107">
        <v>178581</v>
      </c>
    </row>
    <row r="84" hidden="1" ht="13.5" customHeight="1">
      <c r="B84" s="100">
        <v>43747</v>
      </c>
      <c r="C84" s="101" t="s">
        <v>936</v>
      </c>
      <c r="D84" s="102" t="s">
        <v>8403</v>
      </c>
      <c r="E84" s="102" t="s">
        <v>8252</v>
      </c>
      <c r="F84" s="102" t="s">
        <v>8253</v>
      </c>
      <c r="G84" s="102" t="s">
        <v>373</v>
      </c>
      <c r="H84" s="103">
        <v>4680</v>
      </c>
      <c r="I84" s="104">
        <f>SUMIF(Cargas!$C$5:$C$1652,C84,Cargas!$N$5:$N$1652)</f>
        <v>4680</v>
      </c>
      <c r="J84" s="105">
        <f t="shared" si="1"/>
        <v>0</v>
      </c>
      <c r="K84" s="106" t="s">
        <v>8404</v>
      </c>
      <c r="L84" s="107">
        <v>178531</v>
      </c>
    </row>
    <row r="85" hidden="1" ht="13.5" customHeight="1">
      <c r="B85" s="100">
        <v>43756</v>
      </c>
      <c r="C85" s="101" t="s">
        <v>960</v>
      </c>
      <c r="D85" s="102" t="s">
        <v>8405</v>
      </c>
      <c r="E85" s="102" t="s">
        <v>8252</v>
      </c>
      <c r="F85" s="102" t="s">
        <v>8253</v>
      </c>
      <c r="G85" s="102" t="s">
        <v>373</v>
      </c>
      <c r="H85" s="103">
        <v>4680</v>
      </c>
      <c r="I85" s="104">
        <f>SUMIF(Cargas!$C$5:$C$1652,C85,Cargas!$N$5:$N$1652)</f>
        <v>4680</v>
      </c>
      <c r="J85" s="105">
        <f t="shared" si="1"/>
        <v>0</v>
      </c>
      <c r="K85" s="106" t="s">
        <v>8406</v>
      </c>
      <c r="L85" s="107">
        <v>186199</v>
      </c>
    </row>
    <row r="86" hidden="1" ht="14.25" customHeight="1">
      <c r="B86" s="100">
        <v>43756</v>
      </c>
      <c r="C86" s="101" t="s">
        <v>951</v>
      </c>
      <c r="D86" s="102" t="s">
        <v>8407</v>
      </c>
      <c r="E86" s="102" t="s">
        <v>8252</v>
      </c>
      <c r="F86" s="102" t="s">
        <v>8253</v>
      </c>
      <c r="G86" s="102" t="s">
        <v>1369</v>
      </c>
      <c r="H86" s="103">
        <v>3744</v>
      </c>
      <c r="I86" s="104">
        <f>SUMIF(Cargas!$C$5:$C$1652,C86,Cargas!$N$5:$N$1652)</f>
        <v>3744</v>
      </c>
      <c r="J86" s="105">
        <f t="shared" si="1"/>
        <v>0</v>
      </c>
      <c r="K86" s="106" t="s">
        <v>8408</v>
      </c>
      <c r="L86" s="107">
        <v>184398</v>
      </c>
    </row>
    <row r="87" hidden="1" ht="13.5" customHeight="1">
      <c r="B87" s="100">
        <v>43768</v>
      </c>
      <c r="C87" s="101" t="s">
        <v>987</v>
      </c>
      <c r="D87" s="102" t="s">
        <v>8409</v>
      </c>
      <c r="E87" s="102" t="s">
        <v>8252</v>
      </c>
      <c r="F87" s="102" t="s">
        <v>8253</v>
      </c>
      <c r="G87" s="102" t="s">
        <v>373</v>
      </c>
      <c r="H87" s="103">
        <v>5616</v>
      </c>
      <c r="I87" s="104">
        <f>SUMIF(Cargas!$C$5:$C$1652,C87,Cargas!$N$5:$N$1652)</f>
        <v>5616</v>
      </c>
      <c r="J87" s="105">
        <f t="shared" si="1"/>
        <v>0</v>
      </c>
      <c r="K87" s="106" t="s">
        <v>8410</v>
      </c>
      <c r="L87" s="107">
        <v>193233</v>
      </c>
    </row>
    <row r="88" hidden="1" ht="13.5" customHeight="1">
      <c r="B88" s="100">
        <v>43768</v>
      </c>
      <c r="C88" s="101" t="s">
        <v>981</v>
      </c>
      <c r="D88" s="102" t="s">
        <v>8411</v>
      </c>
      <c r="E88" s="102" t="s">
        <v>8252</v>
      </c>
      <c r="F88" s="102" t="s">
        <v>8253</v>
      </c>
      <c r="G88" s="102" t="s">
        <v>1369</v>
      </c>
      <c r="H88" s="103">
        <v>4680</v>
      </c>
      <c r="I88" s="104">
        <f>SUMIF(Cargas!$C$5:$C$1652,C88,Cargas!$N$5:$N$1652)</f>
        <v>4680</v>
      </c>
      <c r="J88" s="105">
        <f t="shared" si="1"/>
        <v>0</v>
      </c>
      <c r="K88" s="106" t="s">
        <v>8412</v>
      </c>
      <c r="L88" s="107">
        <v>193290</v>
      </c>
    </row>
    <row r="89" hidden="1" ht="13.5" customHeight="1">
      <c r="B89" s="100">
        <v>43774</v>
      </c>
      <c r="C89" s="101" t="s">
        <v>1005</v>
      </c>
      <c r="D89" s="102" t="s">
        <v>8413</v>
      </c>
      <c r="E89" s="102" t="s">
        <v>8252</v>
      </c>
      <c r="F89" s="102" t="s">
        <v>8253</v>
      </c>
      <c r="G89" s="102" t="s">
        <v>373</v>
      </c>
      <c r="H89" s="103">
        <v>7488</v>
      </c>
      <c r="I89" s="104">
        <f>SUMIF(Cargas!$C$5:$C$1652,C89,Cargas!$N$5:$N$1652)</f>
        <v>7488</v>
      </c>
      <c r="J89" s="105">
        <f t="shared" si="1"/>
        <v>0</v>
      </c>
      <c r="K89" s="106" t="s">
        <v>8414</v>
      </c>
      <c r="L89" s="107">
        <v>196759</v>
      </c>
    </row>
    <row r="90" hidden="1" ht="13.5" customHeight="1">
      <c r="B90" s="100">
        <v>43774</v>
      </c>
      <c r="C90" s="101" t="s">
        <v>1002</v>
      </c>
      <c r="D90" s="102" t="s">
        <v>8415</v>
      </c>
      <c r="E90" s="102" t="s">
        <v>8252</v>
      </c>
      <c r="F90" s="102" t="s">
        <v>8253</v>
      </c>
      <c r="G90" s="102" t="s">
        <v>8377</v>
      </c>
      <c r="H90" s="103">
        <v>3744</v>
      </c>
      <c r="I90" s="104">
        <f>SUMIF(Cargas!$C$5:$C$1652,C90,Cargas!$N$5:$N$1652)</f>
        <v>3744</v>
      </c>
      <c r="J90" s="105">
        <f t="shared" si="1"/>
        <v>0</v>
      </c>
      <c r="K90" s="106" t="s">
        <v>8416</v>
      </c>
      <c r="L90" s="107">
        <v>196858</v>
      </c>
    </row>
    <row r="91" hidden="1" ht="13.5" customHeight="1">
      <c r="B91" s="100">
        <v>43781</v>
      </c>
      <c r="C91" s="101" t="s">
        <v>1021</v>
      </c>
      <c r="D91" s="102" t="s">
        <v>8417</v>
      </c>
      <c r="E91" s="102" t="s">
        <v>8252</v>
      </c>
      <c r="F91" s="102" t="s">
        <v>8253</v>
      </c>
      <c r="G91" s="102" t="s">
        <v>373</v>
      </c>
      <c r="H91" s="103">
        <v>7488</v>
      </c>
      <c r="I91" s="104">
        <f>SUMIF(Cargas!$C$5:$C$1652,C91,Cargas!$N$5:$N$1652)</f>
        <v>7488</v>
      </c>
      <c r="J91" s="105">
        <f t="shared" si="1"/>
        <v>0</v>
      </c>
      <c r="K91" s="106" t="s">
        <v>8418</v>
      </c>
      <c r="L91" s="107">
        <v>200688</v>
      </c>
    </row>
    <row r="92" hidden="1" ht="13.5" customHeight="1">
      <c r="B92" s="100">
        <v>43781</v>
      </c>
      <c r="C92" s="101" t="s">
        <v>1035</v>
      </c>
      <c r="D92" s="102" t="s">
        <v>8419</v>
      </c>
      <c r="E92" s="102" t="s">
        <v>8252</v>
      </c>
      <c r="F92" s="102" t="s">
        <v>8253</v>
      </c>
      <c r="G92" s="102" t="s">
        <v>1369</v>
      </c>
      <c r="H92" s="103">
        <v>4680</v>
      </c>
      <c r="I92" s="104">
        <f>SUMIF(Cargas!$C$5:$C$1652,C92,Cargas!$N$5:$N$1652)</f>
        <v>4680</v>
      </c>
      <c r="J92" s="105">
        <f t="shared" si="1"/>
        <v>0</v>
      </c>
      <c r="K92" s="106" t="s">
        <v>8420</v>
      </c>
      <c r="L92" s="107">
        <v>202566</v>
      </c>
    </row>
    <row r="93" hidden="1" ht="13.5" customHeight="1">
      <c r="B93" s="100">
        <v>43789</v>
      </c>
      <c r="C93" s="101" t="s">
        <v>1058</v>
      </c>
      <c r="D93" s="102" t="s">
        <v>8421</v>
      </c>
      <c r="E93" s="102" t="s">
        <v>8252</v>
      </c>
      <c r="F93" s="102" t="s">
        <v>8253</v>
      </c>
      <c r="G93" s="102" t="s">
        <v>373</v>
      </c>
      <c r="H93" s="103">
        <v>7488</v>
      </c>
      <c r="I93" s="104">
        <f>SUMIF(Cargas!$C$5:$C$1652,C93,Cargas!$N$5:$N$1652)</f>
        <v>7488</v>
      </c>
      <c r="J93" s="105">
        <f t="shared" si="1"/>
        <v>0</v>
      </c>
      <c r="K93" s="106" t="s">
        <v>8422</v>
      </c>
      <c r="L93" s="107">
        <v>206314</v>
      </c>
    </row>
    <row r="94" hidden="1" ht="13.5" customHeight="1">
      <c r="B94" s="100">
        <v>43795</v>
      </c>
      <c r="C94" s="101" t="s">
        <v>1081</v>
      </c>
      <c r="D94" s="102" t="s">
        <v>8423</v>
      </c>
      <c r="E94" s="102" t="s">
        <v>8252</v>
      </c>
      <c r="F94" s="102" t="s">
        <v>8253</v>
      </c>
      <c r="G94" s="102" t="s">
        <v>373</v>
      </c>
      <c r="H94" s="103">
        <v>3744</v>
      </c>
      <c r="I94" s="104">
        <f>SUMIF(Cargas!$C$5:$C$1652,C94,Cargas!$N$5:$N$1652)</f>
        <v>3744</v>
      </c>
      <c r="J94" s="105">
        <f t="shared" si="1"/>
        <v>0</v>
      </c>
      <c r="K94" s="106" t="s">
        <v>8424</v>
      </c>
      <c r="L94" s="107">
        <v>211389</v>
      </c>
    </row>
    <row r="95" hidden="1" ht="13.5" customHeight="1">
      <c r="B95" s="100">
        <v>43795</v>
      </c>
      <c r="C95" s="101" t="s">
        <v>1078</v>
      </c>
      <c r="D95" s="102" t="s">
        <v>8425</v>
      </c>
      <c r="E95" s="102" t="s">
        <v>8252</v>
      </c>
      <c r="F95" s="102" t="s">
        <v>8253</v>
      </c>
      <c r="G95" s="102" t="s">
        <v>1369</v>
      </c>
      <c r="H95" s="103">
        <v>936</v>
      </c>
      <c r="I95" s="104">
        <f>SUMIF(Cargas!$C$5:$C$1652,C95,Cargas!$N$5:$N$1652)</f>
        <v>936</v>
      </c>
      <c r="J95" s="105">
        <f t="shared" si="1"/>
        <v>0</v>
      </c>
      <c r="K95" s="106" t="s">
        <v>8426</v>
      </c>
      <c r="L95" s="107">
        <v>211450</v>
      </c>
    </row>
    <row r="96" hidden="1" ht="13.5" customHeight="1">
      <c r="B96" s="100">
        <v>43797</v>
      </c>
      <c r="C96" s="101" t="s">
        <v>1085</v>
      </c>
      <c r="D96" s="102" t="s">
        <v>8427</v>
      </c>
      <c r="E96" s="102" t="s">
        <v>8252</v>
      </c>
      <c r="F96" s="102" t="s">
        <v>8253</v>
      </c>
      <c r="G96" s="102" t="s">
        <v>373</v>
      </c>
      <c r="H96" s="103">
        <v>7488</v>
      </c>
      <c r="I96" s="104">
        <f>SUMIF(Cargas!$C$5:$C$1652,C96,Cargas!$N$5:$N$1652)</f>
        <v>7488</v>
      </c>
      <c r="J96" s="105">
        <f t="shared" si="1"/>
        <v>0</v>
      </c>
      <c r="K96" s="106" t="s">
        <v>8428</v>
      </c>
      <c r="L96" s="107">
        <v>212315</v>
      </c>
    </row>
    <row r="97" hidden="1" ht="13.5" customHeight="1">
      <c r="B97" s="100">
        <v>43797</v>
      </c>
      <c r="C97" s="101" t="s">
        <v>1106</v>
      </c>
      <c r="D97" s="102" t="s">
        <v>8429</v>
      </c>
      <c r="E97" s="102" t="s">
        <v>8252</v>
      </c>
      <c r="F97" s="102" t="s">
        <v>8253</v>
      </c>
      <c r="G97" s="102" t="s">
        <v>1369</v>
      </c>
      <c r="H97" s="103">
        <v>4680</v>
      </c>
      <c r="I97" s="104">
        <f>SUMIF(Cargas!$C$5:$C$1652,C97,Cargas!$N$5:$N$1652)</f>
        <v>4680</v>
      </c>
      <c r="J97" s="105">
        <f t="shared" si="1"/>
        <v>0</v>
      </c>
      <c r="K97" s="106" t="s">
        <v>8430</v>
      </c>
      <c r="L97" s="107">
        <v>216360</v>
      </c>
    </row>
    <row r="98" hidden="1" ht="13.5" customHeight="1">
      <c r="B98" s="100">
        <v>43808</v>
      </c>
      <c r="C98" s="101" t="s">
        <v>1119</v>
      </c>
      <c r="D98" s="102" t="s">
        <v>8431</v>
      </c>
      <c r="E98" s="102" t="s">
        <v>8252</v>
      </c>
      <c r="F98" s="102" t="s">
        <v>8253</v>
      </c>
      <c r="G98" s="102" t="s">
        <v>373</v>
      </c>
      <c r="H98" s="103">
        <v>7488</v>
      </c>
      <c r="I98" s="104">
        <f>SUMIF(Cargas!$C$5:$C$1652,C98,Cargas!$N$5:$N$1652)</f>
        <v>7488</v>
      </c>
      <c r="J98" s="105">
        <f t="shared" si="1"/>
        <v>0</v>
      </c>
      <c r="K98" s="106" t="s">
        <v>8432</v>
      </c>
      <c r="L98" s="107">
        <v>219163</v>
      </c>
    </row>
    <row r="99" hidden="1" ht="13.5" customHeight="1">
      <c r="B99" s="100">
        <v>43812</v>
      </c>
      <c r="C99" s="101" t="s">
        <v>1133</v>
      </c>
      <c r="D99" s="102" t="s">
        <v>8433</v>
      </c>
      <c r="E99" s="102" t="s">
        <v>8252</v>
      </c>
      <c r="F99" s="102" t="s">
        <v>8253</v>
      </c>
      <c r="G99" s="102" t="s">
        <v>373</v>
      </c>
      <c r="H99" s="103">
        <v>7488</v>
      </c>
      <c r="I99" s="104">
        <f>SUMIF(Cargas!$C$5:$C$1652,C99,Cargas!$N$5:$N$1652)</f>
        <v>7488</v>
      </c>
      <c r="J99" s="105">
        <f t="shared" si="1"/>
        <v>0</v>
      </c>
      <c r="K99" s="106" t="s">
        <v>8434</v>
      </c>
      <c r="L99" s="107">
        <v>222183</v>
      </c>
    </row>
    <row r="100" hidden="1" ht="13.5" customHeight="1">
      <c r="B100" s="100">
        <v>43812</v>
      </c>
      <c r="C100" s="101" t="s">
        <v>1142</v>
      </c>
      <c r="D100" s="102" t="s">
        <v>8435</v>
      </c>
      <c r="E100" s="102" t="s">
        <v>8252</v>
      </c>
      <c r="F100" s="102" t="s">
        <v>8253</v>
      </c>
      <c r="G100" s="102" t="s">
        <v>1369</v>
      </c>
      <c r="H100" s="103">
        <v>3744</v>
      </c>
      <c r="I100" s="104">
        <f>SUMIF(Cargas!$C$5:$C$1652,C100,Cargas!$N$5:$N$1652)</f>
        <v>3744</v>
      </c>
      <c r="J100" s="105">
        <f t="shared" si="1"/>
        <v>0</v>
      </c>
      <c r="K100" s="106" t="s">
        <v>8436</v>
      </c>
      <c r="L100" s="107">
        <v>222557</v>
      </c>
    </row>
    <row r="101" hidden="1" ht="14.25" customHeight="1">
      <c r="B101" s="100">
        <v>43817</v>
      </c>
      <c r="C101" s="101" t="s">
        <v>1158</v>
      </c>
      <c r="D101" s="102" t="s">
        <v>8437</v>
      </c>
      <c r="E101" s="102" t="s">
        <v>8252</v>
      </c>
      <c r="F101" s="102" t="s">
        <v>8253</v>
      </c>
      <c r="G101" s="102" t="s">
        <v>373</v>
      </c>
      <c r="H101" s="103">
        <v>4680</v>
      </c>
      <c r="I101" s="104">
        <f>SUMIF(Cargas!$C$5:$C$1652,C101,Cargas!$N$5:$N$1652)</f>
        <v>4680</v>
      </c>
      <c r="J101" s="105">
        <f t="shared" si="1"/>
        <v>0</v>
      </c>
      <c r="K101" s="106" t="s">
        <v>8438</v>
      </c>
      <c r="L101" s="107">
        <v>227064</v>
      </c>
    </row>
    <row r="102" hidden="1" ht="13.5" customHeight="1">
      <c r="B102" s="100">
        <v>43822</v>
      </c>
      <c r="C102" s="101" t="s">
        <v>1175</v>
      </c>
      <c r="D102" s="102" t="s">
        <v>8439</v>
      </c>
      <c r="E102" s="102" t="s">
        <v>8252</v>
      </c>
      <c r="F102" s="102" t="s">
        <v>8253</v>
      </c>
      <c r="G102" s="102" t="s">
        <v>1369</v>
      </c>
      <c r="H102" s="103">
        <v>936</v>
      </c>
      <c r="I102" s="104">
        <f>SUMIF(Cargas!$C$5:$C$1652,C102,Cargas!$N$5:$N$1652)</f>
        <v>936</v>
      </c>
      <c r="J102" s="105">
        <f t="shared" si="1"/>
        <v>0</v>
      </c>
      <c r="K102" s="106" t="s">
        <v>8440</v>
      </c>
      <c r="L102" s="107">
        <v>227</v>
      </c>
    </row>
    <row r="103" hidden="1" ht="13.5" customHeight="1">
      <c r="B103" s="100">
        <v>43777</v>
      </c>
      <c r="C103" s="101" t="s">
        <v>1026</v>
      </c>
      <c r="D103" s="102" t="s">
        <v>8441</v>
      </c>
      <c r="E103" s="102" t="s">
        <v>8252</v>
      </c>
      <c r="F103" s="102" t="s">
        <v>8253</v>
      </c>
      <c r="G103" s="102" t="s">
        <v>1369</v>
      </c>
      <c r="H103" s="103">
        <v>1390</v>
      </c>
      <c r="I103" s="104">
        <f>SUMIF(Cargas!$C$5:$C$1652,C103,Cargas!$N$5:$N$1652)</f>
        <v>1390</v>
      </c>
      <c r="J103" s="105">
        <f t="shared" si="1"/>
        <v>0</v>
      </c>
      <c r="K103" s="106" t="s">
        <v>8442</v>
      </c>
      <c r="L103" s="107">
        <v>199402</v>
      </c>
    </row>
    <row r="104" hidden="1" ht="13.5" customHeight="1">
      <c r="B104" s="100">
        <v>43781</v>
      </c>
      <c r="C104" s="101" t="s">
        <v>1040</v>
      </c>
      <c r="D104" s="102" t="s">
        <v>8443</v>
      </c>
      <c r="E104" s="102" t="s">
        <v>8252</v>
      </c>
      <c r="F104" s="102" t="s">
        <v>8253</v>
      </c>
      <c r="G104" s="102" t="s">
        <v>1369</v>
      </c>
      <c r="H104" s="103">
        <v>1250</v>
      </c>
      <c r="I104" s="104">
        <f>SUMIF(Cargas!$C$5:$C$1652,C104,Cargas!$N$5:$N$1652)</f>
        <v>1250</v>
      </c>
      <c r="J104" s="105">
        <f t="shared" si="1"/>
        <v>0</v>
      </c>
      <c r="K104" s="106" t="s">
        <v>8444</v>
      </c>
      <c r="L104" s="107">
        <v>202355</v>
      </c>
    </row>
    <row r="105" hidden="1" ht="13.5" customHeight="1">
      <c r="B105" s="100">
        <v>43904</v>
      </c>
      <c r="C105" s="101" t="s">
        <v>1496</v>
      </c>
      <c r="D105" s="102" t="s">
        <v>8445</v>
      </c>
      <c r="E105" s="102" t="s">
        <v>8246</v>
      </c>
      <c r="F105" s="102" t="s">
        <v>1370</v>
      </c>
      <c r="G105" s="102" t="s">
        <v>1369</v>
      </c>
      <c r="H105" s="103">
        <v>1000</v>
      </c>
      <c r="I105" s="104">
        <f>SUMIF(Cargas!$C$5:$C$1652,C105,Cargas!$N$5:$N$1652)</f>
        <v>1000</v>
      </c>
      <c r="J105" s="105">
        <f t="shared" si="1"/>
        <v>0</v>
      </c>
      <c r="K105" s="106" t="s">
        <v>8446</v>
      </c>
      <c r="L105" s="107" t="s">
        <v>23</v>
      </c>
    </row>
    <row r="106" hidden="1" ht="13.5" customHeight="1">
      <c r="B106" s="100">
        <v>43903</v>
      </c>
      <c r="C106" s="101" t="s">
        <v>1473</v>
      </c>
      <c r="D106" s="102" t="s">
        <v>8292</v>
      </c>
      <c r="E106" s="102" t="s">
        <v>8246</v>
      </c>
      <c r="F106" s="102" t="s">
        <v>1370</v>
      </c>
      <c r="G106" s="102" t="s">
        <v>1369</v>
      </c>
      <c r="H106" s="103">
        <v>7488</v>
      </c>
      <c r="I106" s="104">
        <f>SUMIF(Cargas!$C$5:$C$1652,C106,Cargas!$N$5:$N$1652)</f>
        <v>7488</v>
      </c>
      <c r="J106" s="105">
        <f t="shared" si="1"/>
        <v>0</v>
      </c>
      <c r="K106" s="106">
        <v>1367846</v>
      </c>
      <c r="L106" s="107">
        <v>42973</v>
      </c>
    </row>
    <row r="107" hidden="1" ht="13.5" customHeight="1">
      <c r="B107" s="100">
        <v>43907</v>
      </c>
      <c r="C107" s="101" t="s">
        <v>1488</v>
      </c>
      <c r="D107" s="102" t="s">
        <v>8294</v>
      </c>
      <c r="E107" s="102" t="s">
        <v>8246</v>
      </c>
      <c r="F107" s="102" t="s">
        <v>1370</v>
      </c>
      <c r="G107" s="102" t="s">
        <v>1369</v>
      </c>
      <c r="H107" s="103">
        <v>7488</v>
      </c>
      <c r="I107" s="104">
        <f>SUMIF(Cargas!$C$5:$C$1652,C107,Cargas!$N$5:$N$1652)</f>
        <v>7488</v>
      </c>
      <c r="J107" s="105">
        <f t="shared" si="1"/>
        <v>0</v>
      </c>
      <c r="K107" s="106" t="s">
        <v>8447</v>
      </c>
      <c r="L107" s="107">
        <v>46164</v>
      </c>
    </row>
    <row r="108" hidden="1" ht="13.5" customHeight="1">
      <c r="B108" s="100">
        <v>43907</v>
      </c>
      <c r="C108" s="101" t="s">
        <v>1498</v>
      </c>
      <c r="D108" s="102" t="s">
        <v>8296</v>
      </c>
      <c r="E108" s="102" t="s">
        <v>8246</v>
      </c>
      <c r="F108" s="102" t="s">
        <v>1370</v>
      </c>
      <c r="G108" s="102" t="s">
        <v>373</v>
      </c>
      <c r="H108" s="103">
        <v>3744</v>
      </c>
      <c r="I108" s="104">
        <f>SUMIF(Cargas!$C$5:$C$1652,C108,Cargas!$N$5:$N$1652)</f>
        <v>3744</v>
      </c>
      <c r="J108" s="105">
        <f t="shared" si="1"/>
        <v>0</v>
      </c>
      <c r="K108" s="106" t="s">
        <v>8448</v>
      </c>
      <c r="L108" s="107">
        <v>45581</v>
      </c>
    </row>
    <row r="109" hidden="1" ht="13.5" customHeight="1">
      <c r="B109" s="100">
        <v>43914</v>
      </c>
      <c r="C109" s="101" t="s">
        <v>1517</v>
      </c>
      <c r="D109" s="102" t="s">
        <v>8449</v>
      </c>
      <c r="E109" s="102" t="s">
        <v>8246</v>
      </c>
      <c r="F109" s="102" t="s">
        <v>1370</v>
      </c>
      <c r="G109" s="102" t="s">
        <v>1369</v>
      </c>
      <c r="H109" s="103">
        <v>1000</v>
      </c>
      <c r="I109" s="104">
        <f>SUMIF(Cargas!$C$5:$C$1652,C109,Cargas!$N$5:$N$1652)</f>
        <v>1000</v>
      </c>
      <c r="J109" s="105">
        <f t="shared" si="1"/>
        <v>0</v>
      </c>
      <c r="K109" s="106" t="s">
        <v>8446</v>
      </c>
      <c r="L109" s="107" t="s">
        <v>23</v>
      </c>
    </row>
    <row r="110" hidden="1" ht="13.5" customHeight="1">
      <c r="B110" s="100">
        <v>43915</v>
      </c>
      <c r="C110" s="101" t="s">
        <v>1523</v>
      </c>
      <c r="D110" s="102" t="s">
        <v>8450</v>
      </c>
      <c r="E110" s="102" t="s">
        <v>8246</v>
      </c>
      <c r="F110" s="102" t="s">
        <v>1370</v>
      </c>
      <c r="G110" s="102" t="s">
        <v>1369</v>
      </c>
      <c r="H110" s="103">
        <v>1000</v>
      </c>
      <c r="I110" s="104">
        <f>SUMIF(Cargas!$C$5:$C$1652,C110,Cargas!$N$5:$N$1652)</f>
        <v>1000</v>
      </c>
      <c r="J110" s="105">
        <f t="shared" si="1"/>
        <v>0</v>
      </c>
      <c r="K110" s="106" t="s">
        <v>8451</v>
      </c>
      <c r="L110" s="107" t="s">
        <v>23</v>
      </c>
    </row>
    <row r="111" hidden="1" ht="13.5" customHeight="1">
      <c r="B111" s="100">
        <v>43915</v>
      </c>
      <c r="C111" s="101" t="s">
        <v>1514</v>
      </c>
      <c r="D111" s="102" t="s">
        <v>8298</v>
      </c>
      <c r="E111" s="102" t="s">
        <v>8246</v>
      </c>
      <c r="F111" s="102" t="s">
        <v>1370</v>
      </c>
      <c r="G111" s="102" t="s">
        <v>1369</v>
      </c>
      <c r="H111" s="103">
        <v>7488</v>
      </c>
      <c r="I111" s="104">
        <f>SUMIF(Cargas!$C$5:$C$1652,C111,Cargas!$N$5:$N$1652)</f>
        <v>7488</v>
      </c>
      <c r="J111" s="105">
        <f t="shared" si="1"/>
        <v>0</v>
      </c>
      <c r="K111" s="106" t="s">
        <v>8452</v>
      </c>
      <c r="L111" s="107">
        <v>48621</v>
      </c>
    </row>
    <row r="112" hidden="1" ht="13.5" customHeight="1">
      <c r="B112" s="100">
        <v>43917</v>
      </c>
      <c r="C112" s="101" t="s">
        <v>1547</v>
      </c>
      <c r="D112" s="102" t="s">
        <v>8300</v>
      </c>
      <c r="E112" s="102" t="s">
        <v>8246</v>
      </c>
      <c r="F112" s="102" t="s">
        <v>1370</v>
      </c>
      <c r="G112" s="102" t="s">
        <v>373</v>
      </c>
      <c r="H112" s="103">
        <v>5616</v>
      </c>
      <c r="I112" s="104">
        <f>SUMIF(Cargas!$C$5:$C$1652,C112,Cargas!$N$5:$N$1652)</f>
        <v>5616</v>
      </c>
      <c r="J112" s="105">
        <f t="shared" si="1"/>
        <v>0</v>
      </c>
      <c r="K112" s="106" t="s">
        <v>8453</v>
      </c>
      <c r="L112" s="107">
        <v>49751</v>
      </c>
    </row>
    <row r="113" hidden="1" ht="13.5" customHeight="1">
      <c r="B113" s="100">
        <v>43918</v>
      </c>
      <c r="C113" s="101" t="s">
        <v>1556</v>
      </c>
      <c r="D113" s="102" t="s">
        <v>8454</v>
      </c>
      <c r="E113" s="102" t="s">
        <v>8246</v>
      </c>
      <c r="F113" s="102" t="s">
        <v>1370</v>
      </c>
      <c r="G113" s="102" t="s">
        <v>1369</v>
      </c>
      <c r="H113" s="103">
        <v>1000</v>
      </c>
      <c r="I113" s="104">
        <f>SUMIF(Cargas!$C$5:$C$1652,C113,Cargas!$N$5:$N$1652)</f>
        <v>1000</v>
      </c>
      <c r="J113" s="105">
        <f t="shared" si="1"/>
        <v>0</v>
      </c>
      <c r="K113" s="106" t="s">
        <v>8455</v>
      </c>
      <c r="L113" s="107">
        <v>49710</v>
      </c>
    </row>
    <row r="114" hidden="1" ht="13.5" customHeight="1">
      <c r="B114" s="100">
        <v>43920</v>
      </c>
      <c r="C114" s="101" t="s">
        <v>1560</v>
      </c>
      <c r="D114" s="102" t="s">
        <v>8304</v>
      </c>
      <c r="E114" s="102" t="s">
        <v>8246</v>
      </c>
      <c r="F114" s="102" t="s">
        <v>1370</v>
      </c>
      <c r="G114" s="102" t="s">
        <v>1369</v>
      </c>
      <c r="H114" s="103">
        <v>7488</v>
      </c>
      <c r="I114" s="104">
        <f>SUMIF(Cargas!$C$5:$C$1652,C114,Cargas!$N$5:$N$1652)</f>
        <v>7488</v>
      </c>
      <c r="J114" s="105">
        <f t="shared" si="1"/>
        <v>0</v>
      </c>
      <c r="K114" s="106" t="s">
        <v>8456</v>
      </c>
      <c r="L114" s="107">
        <v>50964</v>
      </c>
    </row>
    <row r="115" hidden="1" ht="13.5" customHeight="1">
      <c r="B115" s="100">
        <v>43921</v>
      </c>
      <c r="C115" s="101" t="s">
        <v>1568</v>
      </c>
      <c r="D115" s="102" t="s">
        <v>8457</v>
      </c>
      <c r="E115" s="102" t="s">
        <v>8246</v>
      </c>
      <c r="F115" s="102" t="s">
        <v>1370</v>
      </c>
      <c r="G115" s="102" t="s">
        <v>1369</v>
      </c>
      <c r="H115" s="103">
        <v>1000</v>
      </c>
      <c r="I115" s="104">
        <f>SUMIF(Cargas!$C$5:$C$1652,C115,Cargas!$N$5:$N$1652)</f>
        <v>1000</v>
      </c>
      <c r="J115" s="105">
        <f t="shared" si="1"/>
        <v>0</v>
      </c>
      <c r="K115" s="106" t="s">
        <v>8458</v>
      </c>
      <c r="L115" s="107" t="s">
        <v>23</v>
      </c>
    </row>
    <row r="116" hidden="1" ht="13.5" customHeight="1">
      <c r="B116" s="100">
        <v>43922</v>
      </c>
      <c r="C116" s="101" t="s">
        <v>1576</v>
      </c>
      <c r="D116" s="102" t="s">
        <v>8459</v>
      </c>
      <c r="E116" s="102" t="s">
        <v>8246</v>
      </c>
      <c r="F116" s="102" t="s">
        <v>1370</v>
      </c>
      <c r="G116" s="102" t="s">
        <v>1369</v>
      </c>
      <c r="H116" s="103">
        <v>1000</v>
      </c>
      <c r="I116" s="104">
        <f>SUMIF(Cargas!$C$5:$C$1652,C116,Cargas!$N$5:$N$1652)</f>
        <v>1000</v>
      </c>
      <c r="J116" s="105">
        <f t="shared" si="1"/>
        <v>0</v>
      </c>
      <c r="K116" s="106" t="s">
        <v>8460</v>
      </c>
      <c r="L116" s="107" t="s">
        <v>23</v>
      </c>
    </row>
    <row r="117" hidden="1" ht="13.5" customHeight="1">
      <c r="B117" s="100">
        <v>43920</v>
      </c>
      <c r="C117" s="101" t="s">
        <v>1592</v>
      </c>
      <c r="D117" s="102" t="s">
        <v>8306</v>
      </c>
      <c r="E117" s="102" t="s">
        <v>8246</v>
      </c>
      <c r="F117" s="102" t="s">
        <v>1370</v>
      </c>
      <c r="G117" s="102" t="s">
        <v>373</v>
      </c>
      <c r="H117" s="103">
        <v>5616</v>
      </c>
      <c r="I117" s="104">
        <f>SUMIF(Cargas!$C$5:$C$1652,C117,Cargas!$N$5:$N$1652)</f>
        <v>5616</v>
      </c>
      <c r="J117" s="105">
        <f t="shared" si="1"/>
        <v>0</v>
      </c>
      <c r="K117" s="106" t="s">
        <v>8461</v>
      </c>
      <c r="L117" s="107">
        <v>52547</v>
      </c>
    </row>
    <row r="118" hidden="1" ht="13.5" customHeight="1">
      <c r="B118" s="100">
        <v>44048</v>
      </c>
      <c r="C118" s="101" t="s">
        <v>1983</v>
      </c>
      <c r="D118" s="102" t="s">
        <v>8363</v>
      </c>
      <c r="E118" s="102" t="s">
        <v>8462</v>
      </c>
      <c r="F118" s="102" t="s">
        <v>1370</v>
      </c>
      <c r="G118" s="102" t="s">
        <v>1369</v>
      </c>
      <c r="H118" s="103">
        <v>1152</v>
      </c>
      <c r="I118" s="104">
        <f>SUMIF(Cargas!$C$5:$C$1652,C118,Cargas!$N$5:$N$1652)</f>
        <v>1152</v>
      </c>
      <c r="J118" s="105">
        <f t="shared" si="1"/>
        <v>0</v>
      </c>
      <c r="K118" s="106" t="s">
        <v>8463</v>
      </c>
      <c r="L118" s="107">
        <v>121946</v>
      </c>
    </row>
    <row r="119" hidden="1" ht="13.5" customHeight="1">
      <c r="B119" s="100">
        <v>43928</v>
      </c>
      <c r="C119" s="101" t="s">
        <v>1602</v>
      </c>
      <c r="D119" s="102" t="s">
        <v>8464</v>
      </c>
      <c r="E119" s="102" t="s">
        <v>8246</v>
      </c>
      <c r="F119" s="102" t="s">
        <v>1370</v>
      </c>
      <c r="G119" s="102" t="s">
        <v>1369</v>
      </c>
      <c r="H119" s="103">
        <v>1000</v>
      </c>
      <c r="I119" s="104">
        <f>SUMIF(Cargas!$C$5:$C$1652,C119,Cargas!$N$5:$N$1652)</f>
        <v>1000</v>
      </c>
      <c r="J119" s="105">
        <f t="shared" si="1"/>
        <v>0</v>
      </c>
      <c r="K119" s="106" t="s">
        <v>8465</v>
      </c>
      <c r="L119" s="107">
        <v>53668</v>
      </c>
    </row>
    <row r="120" hidden="1" ht="13.5" customHeight="1">
      <c r="B120" s="100">
        <v>43929</v>
      </c>
      <c r="C120" s="101" t="s">
        <v>1604</v>
      </c>
      <c r="D120" s="102" t="s">
        <v>8310</v>
      </c>
      <c r="E120" s="102" t="s">
        <v>8246</v>
      </c>
      <c r="F120" s="102" t="s">
        <v>1370</v>
      </c>
      <c r="G120" s="102" t="s">
        <v>1369</v>
      </c>
      <c r="H120" s="103">
        <v>9360</v>
      </c>
      <c r="I120" s="104">
        <f>SUMIF(Cargas!$C$5:$C$1652,C120,Cargas!$N$5:$N$1652)</f>
        <v>9360</v>
      </c>
      <c r="J120" s="105">
        <f t="shared" si="1"/>
        <v>0</v>
      </c>
      <c r="K120" s="106" t="s">
        <v>8466</v>
      </c>
      <c r="L120" s="107">
        <v>54013</v>
      </c>
    </row>
    <row r="121" hidden="1" ht="13.5" customHeight="1">
      <c r="B121" s="100">
        <v>44048</v>
      </c>
      <c r="C121" s="101" t="s">
        <v>1987</v>
      </c>
      <c r="D121" s="102" t="s">
        <v>8363</v>
      </c>
      <c r="E121" s="102" t="s">
        <v>8462</v>
      </c>
      <c r="F121" s="102" t="s">
        <v>1370</v>
      </c>
      <c r="G121" s="102" t="s">
        <v>1369</v>
      </c>
      <c r="H121" s="103">
        <v>1152</v>
      </c>
      <c r="I121" s="104">
        <f>SUMIF(Cargas!$C$5:$C$1652,C121,Cargas!$N$5:$N$1652)</f>
        <v>1152</v>
      </c>
      <c r="J121" s="105">
        <f t="shared" si="1"/>
        <v>0</v>
      </c>
      <c r="K121" s="106" t="s">
        <v>8463</v>
      </c>
      <c r="L121" s="107">
        <v>121946</v>
      </c>
    </row>
    <row r="122" hidden="1" ht="13.5" customHeight="1">
      <c r="B122" s="100">
        <v>43929</v>
      </c>
      <c r="C122" s="101" t="s">
        <v>1614</v>
      </c>
      <c r="D122" s="102" t="s">
        <v>8312</v>
      </c>
      <c r="E122" s="102" t="s">
        <v>8246</v>
      </c>
      <c r="F122" s="102" t="s">
        <v>1370</v>
      </c>
      <c r="G122" s="102" t="s">
        <v>373</v>
      </c>
      <c r="H122" s="103">
        <v>5616</v>
      </c>
      <c r="I122" s="104">
        <f>SUMIF(Cargas!$C$5:$C$1652,C122,Cargas!$N$5:$N$1652)</f>
        <v>5616</v>
      </c>
      <c r="J122" s="105">
        <f t="shared" si="1"/>
        <v>0</v>
      </c>
      <c r="K122" s="106" t="s">
        <v>8467</v>
      </c>
      <c r="L122" s="107">
        <v>54930</v>
      </c>
    </row>
    <row r="123" hidden="1" ht="13.5" customHeight="1">
      <c r="B123" s="100">
        <v>43930</v>
      </c>
      <c r="C123" s="101" t="s">
        <v>1608</v>
      </c>
      <c r="D123" s="102" t="s">
        <v>8468</v>
      </c>
      <c r="E123" s="102" t="s">
        <v>8246</v>
      </c>
      <c r="F123" s="102" t="s">
        <v>1370</v>
      </c>
      <c r="G123" s="102" t="s">
        <v>1369</v>
      </c>
      <c r="H123" s="103">
        <v>2000</v>
      </c>
      <c r="I123" s="104">
        <f>SUMIF(Cargas!$C$5:$C$1652,C123,Cargas!$N$5:$N$1652)</f>
        <v>2000</v>
      </c>
      <c r="J123" s="105">
        <f t="shared" si="1"/>
        <v>0</v>
      </c>
      <c r="K123" s="106" t="s">
        <v>8469</v>
      </c>
      <c r="L123" s="107">
        <v>53933</v>
      </c>
    </row>
    <row r="124" hidden="1" ht="13.5" customHeight="1">
      <c r="B124" s="100">
        <v>43937</v>
      </c>
      <c r="C124" s="101" t="s">
        <v>1624</v>
      </c>
      <c r="D124" s="102" t="s">
        <v>8308</v>
      </c>
      <c r="E124" s="102" t="s">
        <v>8246</v>
      </c>
      <c r="F124" s="102" t="s">
        <v>1370</v>
      </c>
      <c r="G124" s="102" t="s">
        <v>8470</v>
      </c>
      <c r="H124" s="103">
        <v>1872</v>
      </c>
      <c r="I124" s="104">
        <f>SUMIF(Cargas!$C$5:$C$1652,C124,Cargas!$N$5:$N$1652)</f>
        <v>1872</v>
      </c>
      <c r="J124" s="105">
        <f t="shared" si="1"/>
        <v>0</v>
      </c>
      <c r="K124" s="106" t="s">
        <v>8471</v>
      </c>
      <c r="L124" s="107">
        <v>56917</v>
      </c>
    </row>
    <row r="125" hidden="1" ht="13.5" customHeight="1">
      <c r="B125" s="100">
        <v>43939</v>
      </c>
      <c r="C125" s="101" t="s">
        <v>1640</v>
      </c>
      <c r="D125" s="102" t="s">
        <v>8472</v>
      </c>
      <c r="E125" s="102" t="s">
        <v>8246</v>
      </c>
      <c r="F125" s="102" t="s">
        <v>1370</v>
      </c>
      <c r="G125" s="102" t="s">
        <v>1369</v>
      </c>
      <c r="H125" s="103">
        <v>1000</v>
      </c>
      <c r="I125" s="104">
        <f>SUMIF(Cargas!$C$5:$C$1652,C125,Cargas!$N$5:$N$1652)</f>
        <v>1000</v>
      </c>
      <c r="J125" s="105">
        <f t="shared" si="1"/>
        <v>0</v>
      </c>
      <c r="K125" s="106" t="s">
        <v>8473</v>
      </c>
      <c r="L125" s="107">
        <v>57401</v>
      </c>
    </row>
    <row r="126" hidden="1" ht="13.5" customHeight="1">
      <c r="B126" s="100">
        <v>43941</v>
      </c>
      <c r="C126" s="101" t="s">
        <v>1643</v>
      </c>
      <c r="D126" s="102" t="s">
        <v>8314</v>
      </c>
      <c r="E126" s="102" t="s">
        <v>8246</v>
      </c>
      <c r="F126" s="102" t="s">
        <v>1370</v>
      </c>
      <c r="G126" s="102" t="s">
        <v>1369</v>
      </c>
      <c r="H126" s="103">
        <v>5616</v>
      </c>
      <c r="I126" s="104">
        <f>SUMIF(Cargas!$C$5:$C$1652,C126,Cargas!$N$5:$N$1652)</f>
        <v>5616</v>
      </c>
      <c r="J126" s="105">
        <f t="shared" si="1"/>
        <v>0</v>
      </c>
      <c r="K126" s="106" t="s">
        <v>8474</v>
      </c>
      <c r="L126" s="107">
        <v>59793</v>
      </c>
    </row>
    <row r="127" hidden="1" ht="13.5" customHeight="1">
      <c r="B127" s="100">
        <v>43941</v>
      </c>
      <c r="C127" s="101" t="s">
        <v>1648</v>
      </c>
      <c r="D127" s="102" t="s">
        <v>541</v>
      </c>
      <c r="E127" s="102" t="s">
        <v>8246</v>
      </c>
      <c r="F127" s="102" t="s">
        <v>1370</v>
      </c>
      <c r="G127" s="102" t="s">
        <v>373</v>
      </c>
      <c r="H127" s="103">
        <v>5616</v>
      </c>
      <c r="I127" s="104">
        <f>SUMIF(Cargas!$C$5:$C$1652,C127,Cargas!$N$5:$N$1652)</f>
        <v>5616</v>
      </c>
      <c r="J127" s="105">
        <f t="shared" si="1"/>
        <v>0</v>
      </c>
      <c r="K127" s="106" t="s">
        <v>8475</v>
      </c>
      <c r="L127" s="107">
        <v>60087</v>
      </c>
    </row>
    <row r="128" hidden="1" ht="13.5" customHeight="1">
      <c r="B128" s="100">
        <v>44055</v>
      </c>
      <c r="C128" s="101" t="s">
        <v>2022</v>
      </c>
      <c r="D128" s="102" t="s">
        <v>8369</v>
      </c>
      <c r="E128" s="102" t="s">
        <v>8462</v>
      </c>
      <c r="F128" s="102" t="s">
        <v>1370</v>
      </c>
      <c r="G128" s="102" t="s">
        <v>1369</v>
      </c>
      <c r="H128" s="103">
        <v>1152</v>
      </c>
      <c r="I128" s="104">
        <f>SUMIF(Cargas!$C$5:$C$1652,C128,Cargas!$N$5:$N$1652)</f>
        <v>1152</v>
      </c>
      <c r="J128" s="105">
        <f t="shared" si="1"/>
        <v>0</v>
      </c>
      <c r="K128" s="106" t="s">
        <v>8476</v>
      </c>
      <c r="L128" s="107">
        <v>127453</v>
      </c>
    </row>
    <row r="129" hidden="1" ht="13.5" customHeight="1">
      <c r="B129" s="100">
        <v>44104</v>
      </c>
      <c r="C129" s="101" t="s">
        <v>2216</v>
      </c>
      <c r="D129" s="102" t="s">
        <v>8417</v>
      </c>
      <c r="E129" s="102" t="s">
        <v>8462</v>
      </c>
      <c r="F129" s="102" t="s">
        <v>1370</v>
      </c>
      <c r="G129" s="102" t="s">
        <v>1369</v>
      </c>
      <c r="H129" s="103">
        <v>1152</v>
      </c>
      <c r="I129" s="104">
        <f>SUMIF(Cargas!$C$5:$C$1652,C129,Cargas!$N$5:$N$1652)</f>
        <v>1152</v>
      </c>
      <c r="J129" s="105">
        <f t="shared" si="1"/>
        <v>0</v>
      </c>
      <c r="K129" s="106" t="s">
        <v>8477</v>
      </c>
      <c r="L129" s="107">
        <v>154882</v>
      </c>
    </row>
    <row r="130" hidden="1" ht="13.5" customHeight="1">
      <c r="B130" s="100">
        <v>44055</v>
      </c>
      <c r="C130" s="101" t="s">
        <v>2024</v>
      </c>
      <c r="D130" s="102" t="s">
        <v>8369</v>
      </c>
      <c r="E130" s="102" t="s">
        <v>8462</v>
      </c>
      <c r="F130" s="102" t="s">
        <v>1370</v>
      </c>
      <c r="G130" s="102" t="s">
        <v>1369</v>
      </c>
      <c r="H130" s="103">
        <v>1152</v>
      </c>
      <c r="I130" s="104">
        <f>SUMIF(Cargas!$C$5:$C$1652,C130,Cargas!$N$5:$N$1652)</f>
        <v>1152</v>
      </c>
      <c r="J130" s="105">
        <f t="shared" si="1"/>
        <v>0</v>
      </c>
      <c r="K130" s="106" t="s">
        <v>8478</v>
      </c>
      <c r="L130" s="107">
        <v>127453</v>
      </c>
    </row>
    <row r="131" hidden="1" ht="13.5" customHeight="1">
      <c r="B131" s="100">
        <v>43948</v>
      </c>
      <c r="C131" s="101" t="s">
        <v>1659</v>
      </c>
      <c r="D131" s="102" t="s">
        <v>8317</v>
      </c>
      <c r="E131" s="102" t="s">
        <v>8246</v>
      </c>
      <c r="F131" s="102" t="s">
        <v>1370</v>
      </c>
      <c r="G131" s="102" t="s">
        <v>1369</v>
      </c>
      <c r="H131" s="103">
        <v>7488</v>
      </c>
      <c r="I131" s="104">
        <f>SUMIF(Cargas!$C$5:$C$1652,C131,Cargas!$N$5:$N$1652)</f>
        <v>7488</v>
      </c>
      <c r="J131" s="105">
        <f t="shared" si="1"/>
        <v>0</v>
      </c>
      <c r="K131" s="106" t="s">
        <v>8479</v>
      </c>
      <c r="L131" s="107">
        <v>62670</v>
      </c>
    </row>
    <row r="132" hidden="1" ht="13.5" customHeight="1">
      <c r="B132" s="100">
        <v>43955</v>
      </c>
      <c r="C132" s="101" t="s">
        <v>1681</v>
      </c>
      <c r="D132" s="102" t="s">
        <v>8319</v>
      </c>
      <c r="E132" s="102" t="s">
        <v>8246</v>
      </c>
      <c r="F132" s="102" t="s">
        <v>1370</v>
      </c>
      <c r="G132" s="102" t="s">
        <v>1369</v>
      </c>
      <c r="H132" s="103">
        <v>7488</v>
      </c>
      <c r="I132" s="104">
        <f>SUMIF(Cargas!$C$5:$C$1652,C132,Cargas!$N$5:$N$1652)</f>
        <v>7488</v>
      </c>
      <c r="J132" s="105">
        <f t="shared" si="1"/>
        <v>0</v>
      </c>
      <c r="K132" s="106" t="s">
        <v>8480</v>
      </c>
      <c r="L132" s="107">
        <v>65503</v>
      </c>
    </row>
    <row r="133" hidden="1" ht="13.5" customHeight="1">
      <c r="B133" s="100">
        <v>43955</v>
      </c>
      <c r="C133" s="101" t="s">
        <v>1683</v>
      </c>
      <c r="D133" s="102" t="s">
        <v>8321</v>
      </c>
      <c r="E133" s="102" t="s">
        <v>8246</v>
      </c>
      <c r="F133" s="102" t="s">
        <v>1370</v>
      </c>
      <c r="G133" s="102" t="s">
        <v>373</v>
      </c>
      <c r="H133" s="103">
        <v>7488</v>
      </c>
      <c r="I133" s="104">
        <f>SUMIF(Cargas!$C$5:$C$1652,C133,Cargas!$N$5:$N$1652)</f>
        <v>7488</v>
      </c>
      <c r="J133" s="105">
        <f ref="J133:J192" t="shared" si="2">IF(ABS(H133-I133)&lt;20,0,H133-I133)</f>
        <v>0</v>
      </c>
      <c r="K133" s="106" t="s">
        <v>8481</v>
      </c>
      <c r="L133" s="107">
        <v>65607</v>
      </c>
    </row>
    <row r="134" hidden="1" ht="13.5" customHeight="1">
      <c r="B134" s="100">
        <v>44112</v>
      </c>
      <c r="C134" s="101" t="s">
        <v>2258</v>
      </c>
      <c r="D134" s="102" t="s">
        <v>8419</v>
      </c>
      <c r="E134" s="102" t="s">
        <v>8462</v>
      </c>
      <c r="F134" s="102" t="s">
        <v>1370</v>
      </c>
      <c r="G134" s="102" t="s">
        <v>1369</v>
      </c>
      <c r="H134" s="103">
        <v>1152</v>
      </c>
      <c r="I134" s="104">
        <f>SUMIF(Cargas!$C$5:$C$1652,C134,Cargas!$N$5:$N$1652)</f>
        <v>1152</v>
      </c>
      <c r="J134" s="105">
        <f t="shared" si="2"/>
        <v>0</v>
      </c>
      <c r="K134" s="106" t="s">
        <v>8482</v>
      </c>
      <c r="L134" s="107">
        <v>164377</v>
      </c>
    </row>
    <row r="135" hidden="1" ht="13.5" customHeight="1">
      <c r="B135" s="100">
        <v>44112</v>
      </c>
      <c r="C135" s="101" t="s">
        <v>2261</v>
      </c>
      <c r="D135" s="102" t="s">
        <v>8419</v>
      </c>
      <c r="E135" s="102" t="s">
        <v>8462</v>
      </c>
      <c r="F135" s="102" t="s">
        <v>1370</v>
      </c>
      <c r="G135" s="102" t="s">
        <v>1369</v>
      </c>
      <c r="H135" s="103">
        <v>1152</v>
      </c>
      <c r="I135" s="104">
        <f>SUMIF(Cargas!$C$5:$C$1652,C135,Cargas!$N$5:$N$1652)</f>
        <v>1152</v>
      </c>
      <c r="J135" s="105">
        <f t="shared" si="2"/>
        <v>0</v>
      </c>
      <c r="K135" s="106" t="s">
        <v>8483</v>
      </c>
      <c r="L135" s="107">
        <v>164377</v>
      </c>
    </row>
    <row r="136" hidden="1" ht="13.5" customHeight="1">
      <c r="B136" s="100">
        <v>43962</v>
      </c>
      <c r="C136" s="101" t="s">
        <v>1701</v>
      </c>
      <c r="D136" s="102" t="s">
        <v>8323</v>
      </c>
      <c r="E136" s="102" t="s">
        <v>8246</v>
      </c>
      <c r="F136" s="102" t="s">
        <v>1370</v>
      </c>
      <c r="G136" s="102" t="s">
        <v>1369</v>
      </c>
      <c r="H136" s="103">
        <v>7488</v>
      </c>
      <c r="I136" s="104">
        <f>SUMIF(Cargas!$C$5:$C$1652,C136,Cargas!$N$5:$N$1652)</f>
        <v>7488</v>
      </c>
      <c r="J136" s="105">
        <f t="shared" si="2"/>
        <v>0</v>
      </c>
      <c r="K136" s="106" t="s">
        <v>8484</v>
      </c>
      <c r="L136" s="107">
        <v>69262</v>
      </c>
    </row>
    <row r="137" hidden="1" ht="13.5" customHeight="1">
      <c r="B137" s="100">
        <v>43966</v>
      </c>
      <c r="C137" s="101" t="s">
        <v>1726</v>
      </c>
      <c r="D137" s="102" t="s">
        <v>8325</v>
      </c>
      <c r="E137" s="102" t="s">
        <v>8246</v>
      </c>
      <c r="F137" s="102" t="s">
        <v>1370</v>
      </c>
      <c r="G137" s="102" t="s">
        <v>1369</v>
      </c>
      <c r="H137" s="103">
        <v>7488</v>
      </c>
      <c r="I137" s="104">
        <f>SUMIF(Cargas!$C$5:$C$1652,C137,Cargas!$N$5:$N$1652)</f>
        <v>7488</v>
      </c>
      <c r="J137" s="105">
        <f t="shared" si="2"/>
        <v>0</v>
      </c>
      <c r="K137" s="106" t="s">
        <v>8485</v>
      </c>
      <c r="L137" s="107">
        <v>70625</v>
      </c>
    </row>
    <row r="138" hidden="1" ht="13.5" customHeight="1">
      <c r="B138" s="100">
        <v>43966</v>
      </c>
      <c r="C138" s="101" t="s">
        <v>1728</v>
      </c>
      <c r="D138" s="102" t="s">
        <v>8327</v>
      </c>
      <c r="E138" s="102" t="s">
        <v>8246</v>
      </c>
      <c r="F138" s="102" t="s">
        <v>1370</v>
      </c>
      <c r="G138" s="102" t="s">
        <v>373</v>
      </c>
      <c r="H138" s="103">
        <v>5616</v>
      </c>
      <c r="I138" s="104">
        <f>SUMIF(Cargas!$C$5:$C$1652,C138,Cargas!$N$5:$N$1652)</f>
        <v>5616</v>
      </c>
      <c r="J138" s="105">
        <f t="shared" si="2"/>
        <v>0</v>
      </c>
      <c r="K138" s="106" t="s">
        <v>8486</v>
      </c>
      <c r="L138" s="107">
        <v>72746</v>
      </c>
    </row>
    <row r="139" hidden="1" ht="13.5" customHeight="1">
      <c r="B139" s="100">
        <v>43978</v>
      </c>
      <c r="C139" s="101" t="s">
        <v>1755</v>
      </c>
      <c r="D139" s="102" t="s">
        <v>8329</v>
      </c>
      <c r="E139" s="102" t="s">
        <v>8246</v>
      </c>
      <c r="F139" s="102" t="s">
        <v>1370</v>
      </c>
      <c r="G139" s="102" t="s">
        <v>1369</v>
      </c>
      <c r="H139" s="103">
        <v>7488</v>
      </c>
      <c r="I139" s="104">
        <f>SUMIF(Cargas!$C$5:$C$1652,C139,Cargas!$N$5:$N$1652)</f>
        <v>7488</v>
      </c>
      <c r="J139" s="105">
        <f t="shared" si="2"/>
        <v>0</v>
      </c>
      <c r="K139" s="106" t="s">
        <v>8487</v>
      </c>
      <c r="L139" s="107">
        <v>79297</v>
      </c>
    </row>
    <row r="140" hidden="1" ht="13.5" customHeight="1">
      <c r="B140" s="100">
        <v>43978</v>
      </c>
      <c r="C140" s="101" t="s">
        <v>1761</v>
      </c>
      <c r="D140" s="102" t="s">
        <v>8331</v>
      </c>
      <c r="E140" s="102" t="s">
        <v>8246</v>
      </c>
      <c r="F140" s="102" t="s">
        <v>1370</v>
      </c>
      <c r="G140" s="102" t="s">
        <v>373</v>
      </c>
      <c r="H140" s="103">
        <v>5616</v>
      </c>
      <c r="I140" s="104">
        <f>SUMIF(Cargas!$C$5:$C$1652,C140,Cargas!$N$5:$N$1652)</f>
        <v>5618</v>
      </c>
      <c r="J140" s="105">
        <f t="shared" si="2"/>
        <v>0</v>
      </c>
      <c r="K140" s="106" t="s">
        <v>8488</v>
      </c>
      <c r="L140" s="107">
        <v>79337</v>
      </c>
    </row>
    <row r="141" hidden="1" ht="13.5" customHeight="1">
      <c r="B141" s="100">
        <v>43985</v>
      </c>
      <c r="C141" s="101" t="s">
        <v>1780</v>
      </c>
      <c r="D141" s="102" t="s">
        <v>8333</v>
      </c>
      <c r="E141" s="102" t="s">
        <v>8246</v>
      </c>
      <c r="F141" s="102" t="s">
        <v>1370</v>
      </c>
      <c r="G141" s="102" t="s">
        <v>1369</v>
      </c>
      <c r="H141" s="103">
        <v>9360</v>
      </c>
      <c r="I141" s="104">
        <f>SUMIF(Cargas!$C$5:$C$1652,C141,Cargas!$N$5:$N$1652)</f>
        <v>9360</v>
      </c>
      <c r="J141" s="105">
        <f t="shared" si="2"/>
        <v>0</v>
      </c>
      <c r="K141" s="106" t="s">
        <v>8489</v>
      </c>
      <c r="L141" s="107">
        <v>83042</v>
      </c>
    </row>
    <row r="142" hidden="1" ht="13.5" customHeight="1">
      <c r="B142" s="100">
        <v>43985</v>
      </c>
      <c r="C142" s="101" t="s">
        <v>1784</v>
      </c>
      <c r="D142" s="102" t="s">
        <v>8335</v>
      </c>
      <c r="E142" s="102" t="s">
        <v>8246</v>
      </c>
      <c r="F142" s="102" t="s">
        <v>1370</v>
      </c>
      <c r="G142" s="102" t="s">
        <v>373</v>
      </c>
      <c r="H142" s="103">
        <v>7488</v>
      </c>
      <c r="I142" s="104">
        <f>SUMIF(Cargas!$C$5:$C$1652,C142,Cargas!$N$5:$N$1652)</f>
        <v>7488</v>
      </c>
      <c r="J142" s="105">
        <f t="shared" si="2"/>
        <v>0</v>
      </c>
      <c r="K142" s="106" t="s">
        <v>8490</v>
      </c>
      <c r="L142" s="107">
        <v>83232</v>
      </c>
    </row>
    <row r="143" hidden="1" ht="13.5" customHeight="1">
      <c r="B143" s="100">
        <v>44111</v>
      </c>
      <c r="C143" s="101" t="s">
        <v>2215</v>
      </c>
      <c r="D143" s="102" t="s">
        <v>8421</v>
      </c>
      <c r="E143" s="102" t="s">
        <v>8246</v>
      </c>
      <c r="F143" s="102" t="s">
        <v>1370</v>
      </c>
      <c r="G143" s="102" t="s">
        <v>373</v>
      </c>
      <c r="H143" s="103">
        <v>3744</v>
      </c>
      <c r="I143" s="104">
        <f>SUMIF(Cargas!$C$5:$C$1652,C143,Cargas!$N$5:$N$1652)</f>
        <v>3744</v>
      </c>
      <c r="J143" s="105">
        <f t="shared" si="2"/>
        <v>0</v>
      </c>
      <c r="K143" s="106" t="s">
        <v>8491</v>
      </c>
      <c r="L143" s="107">
        <v>159266</v>
      </c>
    </row>
    <row r="144" hidden="1" ht="13.5" customHeight="1">
      <c r="B144" s="100">
        <v>44111</v>
      </c>
      <c r="C144" s="101" t="s">
        <v>2228</v>
      </c>
      <c r="D144" s="102" t="s">
        <v>8423</v>
      </c>
      <c r="E144" s="102" t="s">
        <v>8246</v>
      </c>
      <c r="F144" s="102" t="s">
        <v>1370</v>
      </c>
      <c r="G144" s="102" t="s">
        <v>1369</v>
      </c>
      <c r="H144" s="103">
        <v>3744</v>
      </c>
      <c r="I144" s="104">
        <f>SUMIF(Cargas!$C$5:$C$1652,C144,Cargas!$N$5:$N$1652)</f>
        <v>3744</v>
      </c>
      <c r="J144" s="105">
        <f t="shared" si="2"/>
        <v>0</v>
      </c>
      <c r="K144" s="106" t="s">
        <v>8492</v>
      </c>
      <c r="L144" s="107">
        <v>160179</v>
      </c>
    </row>
    <row r="145" hidden="1" ht="13.5" customHeight="1">
      <c r="B145" s="100">
        <v>43994</v>
      </c>
      <c r="C145" s="101" t="s">
        <v>1808</v>
      </c>
      <c r="D145" s="102" t="s">
        <v>8337</v>
      </c>
      <c r="E145" s="102" t="s">
        <v>8246</v>
      </c>
      <c r="F145" s="102" t="s">
        <v>1370</v>
      </c>
      <c r="G145" s="102" t="s">
        <v>1369</v>
      </c>
      <c r="H145" s="103">
        <v>7488</v>
      </c>
      <c r="I145" s="104">
        <f>SUMIF(Cargas!$C$5:$C$1652,C145,Cargas!$N$5:$N$1652)</f>
        <v>7488</v>
      </c>
      <c r="J145" s="105">
        <f t="shared" si="2"/>
        <v>0</v>
      </c>
      <c r="K145" s="106" t="s">
        <v>8493</v>
      </c>
      <c r="L145" s="107">
        <v>87792</v>
      </c>
    </row>
    <row r="146" hidden="1" ht="13.5" customHeight="1">
      <c r="A146" s="100"/>
      <c r="B146" s="100">
        <v>43994</v>
      </c>
      <c r="C146" s="101" t="s">
        <v>1810</v>
      </c>
      <c r="D146" s="102" t="s">
        <v>4861</v>
      </c>
      <c r="E146" s="102" t="s">
        <v>8246</v>
      </c>
      <c r="F146" s="102" t="s">
        <v>1370</v>
      </c>
      <c r="G146" s="102" t="s">
        <v>373</v>
      </c>
      <c r="H146" s="103">
        <v>5616</v>
      </c>
      <c r="I146" s="104">
        <f>SUMIF(Cargas!$C$5:$C$1652,C146,Cargas!$N$5:$N$1652)</f>
        <v>5616</v>
      </c>
      <c r="J146" s="105">
        <f t="shared" si="2"/>
        <v>0</v>
      </c>
      <c r="K146" s="106" t="s">
        <v>8494</v>
      </c>
      <c r="L146" s="107">
        <v>88461</v>
      </c>
    </row>
    <row r="147" hidden="1" ht="13.5" customHeight="1">
      <c r="B147" s="100">
        <v>44006</v>
      </c>
      <c r="C147" s="101" t="s">
        <v>1832</v>
      </c>
      <c r="D147" s="102" t="s">
        <v>8340</v>
      </c>
      <c r="E147" s="102" t="s">
        <v>8246</v>
      </c>
      <c r="F147" s="102" t="s">
        <v>1370</v>
      </c>
      <c r="G147" s="102" t="s">
        <v>1369</v>
      </c>
      <c r="H147" s="103">
        <v>5616</v>
      </c>
      <c r="I147" s="104">
        <f>SUMIF(Cargas!$C$5:$C$1652,C147,Cargas!$N$5:$N$1652)</f>
        <v>5616</v>
      </c>
      <c r="J147" s="105">
        <f t="shared" si="2"/>
        <v>0</v>
      </c>
      <c r="K147" s="106" t="s">
        <v>8495</v>
      </c>
      <c r="L147" s="107">
        <v>93461</v>
      </c>
    </row>
    <row r="148" hidden="1" ht="13.5" customHeight="1">
      <c r="B148" s="100">
        <v>44006</v>
      </c>
      <c r="C148" s="101" t="s">
        <v>1835</v>
      </c>
      <c r="D148" s="102" t="s">
        <v>8342</v>
      </c>
      <c r="E148" s="102" t="s">
        <v>8246</v>
      </c>
      <c r="F148" s="102" t="s">
        <v>1370</v>
      </c>
      <c r="G148" s="102" t="s">
        <v>373</v>
      </c>
      <c r="H148" s="103">
        <v>5616</v>
      </c>
      <c r="I148" s="104">
        <f>SUMIF(Cargas!$C$5:$C$1652,C148,Cargas!$N$5:$N$1652)</f>
        <v>5616</v>
      </c>
      <c r="J148" s="105">
        <f t="shared" si="2"/>
        <v>0</v>
      </c>
      <c r="K148" s="106" t="s">
        <v>8496</v>
      </c>
      <c r="L148" s="107">
        <v>93559</v>
      </c>
    </row>
    <row r="149" ht="13.5" customHeight="1">
      <c r="B149" s="100">
        <v>44027</v>
      </c>
      <c r="C149" s="101" t="s">
        <v>1906</v>
      </c>
      <c r="D149" s="102" t="s">
        <v>1908</v>
      </c>
      <c r="E149" s="102" t="s">
        <v>8497</v>
      </c>
      <c r="F149" s="102" t="s">
        <v>8498</v>
      </c>
      <c r="G149" s="102" t="s">
        <v>8499</v>
      </c>
      <c r="H149" s="103">
        <v>990</v>
      </c>
      <c r="I149" s="104">
        <f>SUMIF(Cargas!$C$5:$C$1652,C149,Cargas!$N$5:$N$1652)</f>
        <v>990</v>
      </c>
      <c r="J149" s="105">
        <f t="shared" si="2"/>
        <v>0</v>
      </c>
      <c r="K149" s="106" t="s">
        <v>8500</v>
      </c>
      <c r="L149" s="107">
        <v>107711</v>
      </c>
    </row>
    <row r="150" hidden="1" ht="13.5" customHeight="1">
      <c r="B150" s="100">
        <v>44041</v>
      </c>
      <c r="C150" s="101" t="s">
        <v>1966</v>
      </c>
      <c r="D150" s="102" t="s">
        <v>8501</v>
      </c>
      <c r="E150" s="102" t="s">
        <v>8497</v>
      </c>
      <c r="F150" s="102" t="s">
        <v>8498</v>
      </c>
      <c r="G150" s="102" t="s">
        <v>8502</v>
      </c>
      <c r="H150" s="103">
        <v>990</v>
      </c>
      <c r="I150" s="104">
        <f>SUMIF(Cargas!$C$5:$C$1652,C150,Cargas!$N$5:$N$1652)</f>
        <v>990</v>
      </c>
      <c r="J150" s="105">
        <f t="shared" si="2"/>
        <v>0</v>
      </c>
      <c r="K150" s="106" t="s">
        <v>8503</v>
      </c>
      <c r="L150" s="107">
        <v>119445</v>
      </c>
    </row>
    <row r="151" hidden="1" ht="13.5" customHeight="1">
      <c r="B151" s="100">
        <v>44041</v>
      </c>
      <c r="C151" s="101" t="s">
        <v>1940</v>
      </c>
      <c r="D151" s="102" t="s">
        <v>8504</v>
      </c>
      <c r="E151" s="102" t="s">
        <v>8497</v>
      </c>
      <c r="F151" s="102" t="s">
        <v>8498</v>
      </c>
      <c r="G151" s="102" t="s">
        <v>8502</v>
      </c>
      <c r="H151" s="103">
        <f>990*2</f>
        <v>1980</v>
      </c>
      <c r="I151" s="104">
        <f>SUMIF(Cargas!$C$5:$C$1652,C151,Cargas!$N$5:$N$1652)</f>
        <v>1980</v>
      </c>
      <c r="J151" s="105">
        <f t="shared" si="2"/>
        <v>0</v>
      </c>
      <c r="K151" s="106" t="s">
        <v>8505</v>
      </c>
      <c r="L151" s="107">
        <v>115014</v>
      </c>
    </row>
    <row r="152" hidden="1" ht="13.5" customHeight="1">
      <c r="B152" s="100">
        <v>44037</v>
      </c>
      <c r="C152" s="101" t="s">
        <v>1935</v>
      </c>
      <c r="D152" s="102" t="s">
        <v>8506</v>
      </c>
      <c r="E152" s="102" t="s">
        <v>8497</v>
      </c>
      <c r="F152" s="102" t="s">
        <v>8498</v>
      </c>
      <c r="G152" s="102" t="s">
        <v>8502</v>
      </c>
      <c r="H152" s="103">
        <v>990</v>
      </c>
      <c r="I152" s="104">
        <f>SUMIF(Cargas!$C$5:$C$1652,C152,Cargas!$N$5:$N$1652)</f>
        <v>990</v>
      </c>
      <c r="J152" s="105">
        <f t="shared" si="2"/>
        <v>0</v>
      </c>
      <c r="K152" s="106" t="s">
        <v>8507</v>
      </c>
      <c r="L152" s="107">
        <v>113854</v>
      </c>
    </row>
    <row r="153" ht="13.5" customHeight="1">
      <c r="B153" s="100">
        <v>44047</v>
      </c>
      <c r="C153" s="101" t="s">
        <v>1972</v>
      </c>
      <c r="D153" s="102" t="s">
        <v>8508</v>
      </c>
      <c r="E153" s="102" t="s">
        <v>8497</v>
      </c>
      <c r="F153" s="102" t="s">
        <v>8498</v>
      </c>
      <c r="G153" s="102" t="s">
        <v>8509</v>
      </c>
      <c r="H153" s="103">
        <v>1980</v>
      </c>
      <c r="I153" s="104">
        <f>SUMIF(Cargas!$C$5:$C$1652,C153,Cargas!$N$5:$N$1652)</f>
        <v>1980</v>
      </c>
      <c r="J153" s="105">
        <f t="shared" si="2"/>
        <v>0</v>
      </c>
      <c r="K153" s="106" t="s">
        <v>8510</v>
      </c>
      <c r="L153" s="107">
        <v>119557</v>
      </c>
    </row>
    <row r="154" hidden="1" ht="13.5" customHeight="1">
      <c r="B154" s="100">
        <v>44013</v>
      </c>
      <c r="C154" s="101" t="s">
        <v>1850</v>
      </c>
      <c r="D154" s="102" t="s">
        <v>8344</v>
      </c>
      <c r="E154" s="102" t="s">
        <v>8246</v>
      </c>
      <c r="F154" s="102" t="s">
        <v>1370</v>
      </c>
      <c r="G154" s="102" t="s">
        <v>1369</v>
      </c>
      <c r="H154" s="103">
        <v>7488</v>
      </c>
      <c r="I154" s="104">
        <f>SUMIF(Cargas!$C$5:$C$1652,C154,Cargas!$N$5:$N$1652)</f>
        <v>7488</v>
      </c>
      <c r="J154" s="105">
        <f t="shared" si="2"/>
        <v>0</v>
      </c>
      <c r="K154" s="106" t="s">
        <v>8511</v>
      </c>
      <c r="L154" s="107">
        <v>98527</v>
      </c>
    </row>
    <row r="155" hidden="1" ht="13.5" customHeight="1">
      <c r="B155" s="100">
        <v>44117</v>
      </c>
      <c r="C155" s="101" t="s">
        <v>2245</v>
      </c>
      <c r="D155" s="102" t="s">
        <v>8425</v>
      </c>
      <c r="E155" s="102" t="s">
        <v>8246</v>
      </c>
      <c r="F155" s="102" t="s">
        <v>1370</v>
      </c>
      <c r="G155" s="102" t="s">
        <v>373</v>
      </c>
      <c r="H155" s="103">
        <v>3744</v>
      </c>
      <c r="I155" s="104">
        <f>SUMIF(Cargas!$C$5:$C$1652,C155,Cargas!$N$5:$N$1652)</f>
        <v>3744</v>
      </c>
      <c r="J155" s="105">
        <f t="shared" si="2"/>
        <v>0</v>
      </c>
      <c r="K155" s="106" t="s">
        <v>8512</v>
      </c>
      <c r="L155" s="107">
        <v>162232</v>
      </c>
    </row>
    <row r="156" hidden="1" ht="13.5" customHeight="1">
      <c r="B156" s="100">
        <v>44013</v>
      </c>
      <c r="C156" s="101" t="s">
        <v>1856</v>
      </c>
      <c r="D156" s="102" t="s">
        <v>8346</v>
      </c>
      <c r="E156" s="102" t="s">
        <v>8246</v>
      </c>
      <c r="F156" s="102" t="s">
        <v>1370</v>
      </c>
      <c r="G156" s="102" t="s">
        <v>373</v>
      </c>
      <c r="H156" s="103">
        <v>7488</v>
      </c>
      <c r="I156" s="104">
        <f>SUMIF(Cargas!$C$5:$C$1652,C156,Cargas!$N$5:$N$1652)</f>
        <v>7488</v>
      </c>
      <c r="J156" s="105">
        <f t="shared" si="2"/>
        <v>0</v>
      </c>
      <c r="K156" s="106" t="s">
        <v>8513</v>
      </c>
      <c r="L156" s="107">
        <v>98557</v>
      </c>
    </row>
    <row r="157" hidden="1" ht="13.5" customHeight="1">
      <c r="B157" s="100">
        <v>44015</v>
      </c>
      <c r="C157" s="101" t="s">
        <v>1887</v>
      </c>
      <c r="D157" s="102" t="s">
        <v>8348</v>
      </c>
      <c r="E157" s="102" t="s">
        <v>8246</v>
      </c>
      <c r="F157" s="102" t="s">
        <v>1370</v>
      </c>
      <c r="G157" s="102" t="s">
        <v>1369</v>
      </c>
      <c r="H157" s="103">
        <v>7488</v>
      </c>
      <c r="I157" s="104">
        <f>SUMIF(Cargas!$C$5:$C$1652,C157,Cargas!$N$5:$N$1652)</f>
        <v>7488</v>
      </c>
      <c r="J157" s="105">
        <f t="shared" si="2"/>
        <v>0</v>
      </c>
      <c r="K157" s="106" t="s">
        <v>8514</v>
      </c>
      <c r="L157" s="107">
        <v>102788</v>
      </c>
    </row>
    <row r="158" hidden="1" ht="13.5" customHeight="1">
      <c r="B158" s="100">
        <v>44015</v>
      </c>
      <c r="C158" s="101" t="s">
        <v>1874</v>
      </c>
      <c r="D158" s="102" t="s">
        <v>8350</v>
      </c>
      <c r="E158" s="102" t="s">
        <v>8246</v>
      </c>
      <c r="F158" s="102" t="s">
        <v>1370</v>
      </c>
      <c r="G158" s="102" t="s">
        <v>373</v>
      </c>
      <c r="H158" s="103">
        <v>7488</v>
      </c>
      <c r="I158" s="104">
        <f>SUMIF(Cargas!$C$5:$C$1652,C158,Cargas!$N$5:$N$1652)</f>
        <v>7488</v>
      </c>
      <c r="J158" s="105">
        <f t="shared" si="2"/>
        <v>0</v>
      </c>
      <c r="K158" s="106" t="s">
        <v>8515</v>
      </c>
      <c r="L158" s="107">
        <v>101950</v>
      </c>
    </row>
    <row r="159" hidden="1" ht="13.5" customHeight="1">
      <c r="B159" s="100">
        <v>44015</v>
      </c>
      <c r="C159" s="101" t="s">
        <v>1881</v>
      </c>
      <c r="D159" s="102" t="s">
        <v>8352</v>
      </c>
      <c r="E159" s="102" t="s">
        <v>8246</v>
      </c>
      <c r="F159" s="102" t="s">
        <v>1370</v>
      </c>
      <c r="G159" s="102" t="s">
        <v>8516</v>
      </c>
      <c r="H159" s="103">
        <v>1872</v>
      </c>
      <c r="I159" s="104">
        <f>SUMIF(Cargas!$C$5:$C$1652,C159,Cargas!$N$5:$N$1652)</f>
        <v>1872</v>
      </c>
      <c r="J159" s="105">
        <f t="shared" si="2"/>
        <v>0</v>
      </c>
      <c r="K159" s="106">
        <v>1376075</v>
      </c>
      <c r="L159" s="107">
        <v>102047</v>
      </c>
    </row>
    <row r="160" hidden="1" ht="13.5" customHeight="1">
      <c r="A160" s="100"/>
      <c r="B160" s="100">
        <v>44063</v>
      </c>
      <c r="C160" s="101" t="s">
        <v>2061</v>
      </c>
      <c r="D160" s="102" t="s">
        <v>8373</v>
      </c>
      <c r="E160" s="102" t="s">
        <v>8462</v>
      </c>
      <c r="F160" s="102" t="s">
        <v>1370</v>
      </c>
      <c r="G160" s="102" t="s">
        <v>1369</v>
      </c>
      <c r="H160" s="103">
        <v>1152</v>
      </c>
      <c r="I160" s="104">
        <f>SUMIF(Cargas!$C$5:$C$1652,C160,Cargas!$N$5:$N$1652)</f>
        <v>1152</v>
      </c>
      <c r="J160" s="105">
        <f t="shared" si="2"/>
        <v>0</v>
      </c>
      <c r="K160" s="106" t="s">
        <v>8517</v>
      </c>
      <c r="L160" s="107">
        <v>130901</v>
      </c>
    </row>
    <row r="161" hidden="1" ht="13.5" customHeight="1">
      <c r="A161" s="100"/>
      <c r="B161" s="100">
        <v>44117</v>
      </c>
      <c r="C161" s="101" t="s">
        <v>2247</v>
      </c>
      <c r="D161" s="102" t="s">
        <v>8427</v>
      </c>
      <c r="E161" s="102" t="s">
        <v>8246</v>
      </c>
      <c r="F161" s="102" t="s">
        <v>1370</v>
      </c>
      <c r="G161" s="102" t="s">
        <v>1369</v>
      </c>
      <c r="H161" s="103">
        <v>3744</v>
      </c>
      <c r="I161" s="104">
        <f>SUMIF(Cargas!$C$5:$C$1652,C161,Cargas!$N$5:$N$1652)</f>
        <v>3744</v>
      </c>
      <c r="J161" s="105">
        <f t="shared" si="2"/>
        <v>0</v>
      </c>
      <c r="K161" s="106" t="s">
        <v>8518</v>
      </c>
      <c r="L161" s="107">
        <v>163674</v>
      </c>
    </row>
    <row r="162" hidden="1" ht="13.5" customHeight="1">
      <c r="A162" s="100"/>
      <c r="B162" s="100">
        <v>44120</v>
      </c>
      <c r="C162" s="101" t="s">
        <v>2294</v>
      </c>
      <c r="D162" s="102" t="s">
        <v>8429</v>
      </c>
      <c r="E162" s="102" t="s">
        <v>8462</v>
      </c>
      <c r="F162" s="102" t="s">
        <v>1370</v>
      </c>
      <c r="G162" s="102" t="s">
        <v>1369</v>
      </c>
      <c r="H162" s="103">
        <v>1152</v>
      </c>
      <c r="I162" s="104">
        <f>SUMIF(Cargas!$C$5:$C$1652,C162,Cargas!$N$5:$N$1652)</f>
        <v>1152</v>
      </c>
      <c r="J162" s="105">
        <f t="shared" si="2"/>
        <v>0</v>
      </c>
      <c r="K162" s="106" t="s">
        <v>8519</v>
      </c>
      <c r="L162" s="107">
        <v>169069</v>
      </c>
    </row>
    <row r="163" hidden="1" ht="13.5" customHeight="1">
      <c r="A163" s="100"/>
      <c r="B163" s="100">
        <v>44026</v>
      </c>
      <c r="C163" s="101" t="s">
        <v>1921</v>
      </c>
      <c r="D163" s="102" t="s">
        <v>8354</v>
      </c>
      <c r="E163" s="102" t="s">
        <v>8246</v>
      </c>
      <c r="F163" s="102" t="s">
        <v>1370</v>
      </c>
      <c r="G163" s="102" t="s">
        <v>1369</v>
      </c>
      <c r="H163" s="103">
        <v>7488</v>
      </c>
      <c r="I163" s="104">
        <f>SUMIF(Cargas!$C$5:$C$1652,C163,Cargas!$N$5:$N$1652)</f>
        <v>7488</v>
      </c>
      <c r="J163" s="105">
        <f t="shared" si="2"/>
        <v>0</v>
      </c>
      <c r="K163" s="106" t="s">
        <v>8520</v>
      </c>
      <c r="L163" s="107">
        <v>110250</v>
      </c>
    </row>
    <row r="164" hidden="1" ht="13.5" customHeight="1">
      <c r="A164" s="100"/>
      <c r="B164" s="100">
        <v>44120</v>
      </c>
      <c r="C164" s="101" t="s">
        <v>2298</v>
      </c>
      <c r="D164" s="102" t="s">
        <v>8429</v>
      </c>
      <c r="E164" s="102" t="s">
        <v>8462</v>
      </c>
      <c r="F164" s="102" t="s">
        <v>1370</v>
      </c>
      <c r="G164" s="102" t="s">
        <v>1369</v>
      </c>
      <c r="H164" s="103">
        <v>1152</v>
      </c>
      <c r="I164" s="104">
        <f>SUMIF(Cargas!$C$5:$C$1652,C164,Cargas!$N$5:$N$1652)</f>
        <v>1152</v>
      </c>
      <c r="J164" s="105">
        <f t="shared" si="2"/>
        <v>0</v>
      </c>
      <c r="K164" s="106" t="s">
        <v>8521</v>
      </c>
      <c r="L164" s="107">
        <v>169069</v>
      </c>
    </row>
    <row r="165" hidden="1" ht="13.5" customHeight="1">
      <c r="A165" s="100"/>
      <c r="B165" s="100">
        <v>44026</v>
      </c>
      <c r="C165" s="101" t="s">
        <v>1899</v>
      </c>
      <c r="D165" s="102" t="s">
        <v>8356</v>
      </c>
      <c r="E165" s="102" t="s">
        <v>8246</v>
      </c>
      <c r="F165" s="102" t="s">
        <v>1370</v>
      </c>
      <c r="G165" s="102" t="s">
        <v>373</v>
      </c>
      <c r="H165" s="103">
        <v>7488</v>
      </c>
      <c r="I165" s="104">
        <f>SUMIF(Cargas!$C$5:$C$1652,C165,Cargas!$N$5:$N$1652)</f>
        <v>7488</v>
      </c>
      <c r="J165" s="105">
        <f t="shared" si="2"/>
        <v>0</v>
      </c>
      <c r="K165" s="106" t="s">
        <v>8522</v>
      </c>
      <c r="L165" s="107">
        <v>106053</v>
      </c>
    </row>
    <row r="166" hidden="1" ht="15" customHeight="1">
      <c r="A166" s="100"/>
      <c r="B166" s="100">
        <v>44030</v>
      </c>
      <c r="C166" s="101" t="s">
        <v>1918</v>
      </c>
      <c r="D166" s="102" t="s">
        <v>8441</v>
      </c>
      <c r="E166" s="102" t="s">
        <v>8246</v>
      </c>
      <c r="F166" s="102" t="s">
        <v>1370</v>
      </c>
      <c r="G166" s="102" t="s">
        <v>373</v>
      </c>
      <c r="H166" s="103">
        <v>2560</v>
      </c>
      <c r="I166" s="104">
        <f>SUMIF(Cargas!$C$5:$C$1652,C166,Cargas!$N$5:$N$1652)</f>
        <v>2560</v>
      </c>
      <c r="J166" s="105">
        <f t="shared" si="2"/>
        <v>0</v>
      </c>
      <c r="K166" s="106" t="s">
        <v>8523</v>
      </c>
      <c r="L166" s="107">
        <v>108435</v>
      </c>
    </row>
    <row r="167" hidden="1" ht="13.5" customHeight="1">
      <c r="A167" s="100"/>
      <c r="B167" s="100">
        <v>44063</v>
      </c>
      <c r="C167" s="101" t="s">
        <v>2065</v>
      </c>
      <c r="D167" s="102" t="s">
        <v>8373</v>
      </c>
      <c r="E167" s="102" t="s">
        <v>8462</v>
      </c>
      <c r="F167" s="102" t="s">
        <v>1370</v>
      </c>
      <c r="G167" s="102" t="s">
        <v>1369</v>
      </c>
      <c r="H167" s="103">
        <v>1152</v>
      </c>
      <c r="I167" s="104">
        <f>SUMIF(Cargas!$C$5:$C$1652,C167,Cargas!$N$5:$N$1652)</f>
        <v>1152</v>
      </c>
      <c r="J167" s="105">
        <f t="shared" si="2"/>
        <v>0</v>
      </c>
      <c r="K167" s="106" t="s">
        <v>8524</v>
      </c>
      <c r="L167" s="107">
        <v>130901</v>
      </c>
    </row>
    <row r="168" hidden="1" ht="13.5" customHeight="1">
      <c r="A168" s="100"/>
      <c r="B168" s="100">
        <v>44040</v>
      </c>
      <c r="C168" s="101" t="s">
        <v>1945</v>
      </c>
      <c r="D168" s="102" t="s">
        <v>8360</v>
      </c>
      <c r="E168" s="102" t="s">
        <v>8246</v>
      </c>
      <c r="F168" s="102" t="s">
        <v>1370</v>
      </c>
      <c r="G168" s="102" t="s">
        <v>8516</v>
      </c>
      <c r="H168" s="103">
        <f>936*2</f>
        <v>1872</v>
      </c>
      <c r="I168" s="104">
        <f>SUMIF(Cargas!$C$5:$C$1652,C168,Cargas!$N$5:$N$1652)</f>
        <v>1872</v>
      </c>
      <c r="J168" s="105">
        <f t="shared" si="2"/>
        <v>0</v>
      </c>
      <c r="K168" s="106" t="s">
        <v>8525</v>
      </c>
      <c r="L168" s="107">
        <v>115792</v>
      </c>
    </row>
    <row r="169" hidden="1" ht="13.5" customHeight="1">
      <c r="B169" s="100">
        <v>44043</v>
      </c>
      <c r="C169" s="101" t="s">
        <v>1956</v>
      </c>
      <c r="D169" s="102" t="s">
        <v>8443</v>
      </c>
      <c r="E169" s="102" t="s">
        <v>8246</v>
      </c>
      <c r="F169" s="102" t="s">
        <v>1370</v>
      </c>
      <c r="G169" s="102" t="s">
        <v>373</v>
      </c>
      <c r="H169" s="103">
        <v>2560</v>
      </c>
      <c r="I169" s="104">
        <f>SUMIF(Cargas!$C$5:$C$1652,C169,Cargas!$N$5:$N$1652)</f>
        <v>2560</v>
      </c>
      <c r="J169" s="105">
        <f t="shared" si="2"/>
        <v>0</v>
      </c>
      <c r="K169" s="106" t="s">
        <v>8526</v>
      </c>
      <c r="L169" s="107">
        <v>117441</v>
      </c>
    </row>
    <row r="170" hidden="1" ht="13.5" customHeight="1">
      <c r="B170" s="100">
        <v>44046</v>
      </c>
      <c r="C170" s="101" t="s">
        <v>1961</v>
      </c>
      <c r="D170" s="102" t="s">
        <v>8365</v>
      </c>
      <c r="E170" s="102" t="s">
        <v>8246</v>
      </c>
      <c r="F170" s="102" t="s">
        <v>1370</v>
      </c>
      <c r="G170" s="102" t="s">
        <v>1369</v>
      </c>
      <c r="H170" s="103">
        <v>3744</v>
      </c>
      <c r="I170" s="104">
        <f>SUMIF(Cargas!$C$5:$C$1652,C170,Cargas!$N$5:$N$1652)</f>
        <v>3744</v>
      </c>
      <c r="J170" s="105">
        <f t="shared" si="2"/>
        <v>0</v>
      </c>
      <c r="K170" s="106" t="s">
        <v>8527</v>
      </c>
      <c r="L170" s="107">
        <v>118479</v>
      </c>
    </row>
    <row r="171" hidden="1" ht="13.5" customHeight="1">
      <c r="B171" s="100">
        <v>44046</v>
      </c>
      <c r="C171" s="101" t="s">
        <v>1971</v>
      </c>
      <c r="D171" s="102" t="s">
        <v>8367</v>
      </c>
      <c r="E171" s="102" t="s">
        <v>8246</v>
      </c>
      <c r="F171" s="102" t="s">
        <v>1370</v>
      </c>
      <c r="G171" s="102" t="s">
        <v>373</v>
      </c>
      <c r="H171" s="103">
        <v>3744</v>
      </c>
      <c r="I171" s="104">
        <f>SUMIF(Cargas!$C$5:$C$1652,C171,Cargas!$N$5:$N$1652)</f>
        <v>3744</v>
      </c>
      <c r="J171" s="105">
        <f t="shared" si="2"/>
        <v>0</v>
      </c>
      <c r="K171" s="106" t="s">
        <v>8528</v>
      </c>
      <c r="L171" s="107">
        <v>119271</v>
      </c>
    </row>
    <row r="172" hidden="1" ht="13.5" customHeight="1">
      <c r="B172" s="100">
        <v>44127</v>
      </c>
      <c r="C172" s="101" t="s">
        <v>2305</v>
      </c>
      <c r="D172" s="102" t="s">
        <v>8431</v>
      </c>
      <c r="E172" s="102" t="s">
        <v>8462</v>
      </c>
      <c r="F172" s="102" t="s">
        <v>1370</v>
      </c>
      <c r="G172" s="102" t="s">
        <v>1369</v>
      </c>
      <c r="H172" s="103">
        <v>1152</v>
      </c>
      <c r="I172" s="104">
        <f>SUMIF(Cargas!$C$5:$C$1652,C172,Cargas!$N$5:$N$1652)</f>
        <v>1152</v>
      </c>
      <c r="J172" s="105">
        <f t="shared" si="2"/>
        <v>0</v>
      </c>
      <c r="K172" s="106" t="s">
        <v>8529</v>
      </c>
      <c r="L172" s="107">
        <v>172991</v>
      </c>
    </row>
    <row r="173" hidden="1" ht="13.5" customHeight="1">
      <c r="B173" s="100">
        <v>44124</v>
      </c>
      <c r="C173" s="101" t="s">
        <v>2274</v>
      </c>
      <c r="D173" s="102" t="s">
        <v>8433</v>
      </c>
      <c r="E173" s="102" t="s">
        <v>8246</v>
      </c>
      <c r="F173" s="102" t="s">
        <v>1370</v>
      </c>
      <c r="G173" s="102" t="s">
        <v>373</v>
      </c>
      <c r="H173" s="103">
        <v>3744</v>
      </c>
      <c r="I173" s="104">
        <f>SUMIF(Cargas!$C$5:$C$1652,C173,Cargas!$N$5:$N$1652)</f>
        <v>3744</v>
      </c>
      <c r="J173" s="105">
        <f t="shared" si="2"/>
        <v>0</v>
      </c>
      <c r="K173" s="106" t="s">
        <v>8530</v>
      </c>
      <c r="L173" s="107">
        <v>167249</v>
      </c>
    </row>
    <row r="174" hidden="1" ht="13.5" customHeight="1">
      <c r="B174" s="100">
        <v>44133</v>
      </c>
      <c r="C174" s="101" t="s">
        <v>2325</v>
      </c>
      <c r="D174" s="102" t="s">
        <v>8435</v>
      </c>
      <c r="E174" s="102" t="s">
        <v>8462</v>
      </c>
      <c r="F174" s="102" t="s">
        <v>1370</v>
      </c>
      <c r="G174" s="102" t="s">
        <v>1369</v>
      </c>
      <c r="H174" s="103">
        <v>1152</v>
      </c>
      <c r="I174" s="104">
        <f>SUMIF(Cargas!$C$5:$C$1652,C174,Cargas!$N$5:$N$1652)</f>
        <v>1152</v>
      </c>
      <c r="J174" s="105">
        <f t="shared" si="2"/>
        <v>0</v>
      </c>
      <c r="K174" s="106" t="s">
        <v>8530</v>
      </c>
      <c r="L174" s="107">
        <v>176061</v>
      </c>
    </row>
    <row r="175" hidden="1" ht="13.5" customHeight="1">
      <c r="B175" s="100">
        <v>44053</v>
      </c>
      <c r="C175" s="101" t="s">
        <v>1995</v>
      </c>
      <c r="D175" s="102" t="s">
        <v>8531</v>
      </c>
      <c r="E175" s="102" t="s">
        <v>8246</v>
      </c>
      <c r="F175" s="102" t="s">
        <v>1370</v>
      </c>
      <c r="G175" s="102" t="s">
        <v>373</v>
      </c>
      <c r="H175" s="103">
        <v>2560</v>
      </c>
      <c r="I175" s="104">
        <f>SUMIF(Cargas!$C$5:$C$1652,C175,Cargas!$N$5:$N$1652)</f>
        <v>2560</v>
      </c>
      <c r="J175" s="105">
        <f t="shared" si="2"/>
        <v>0</v>
      </c>
      <c r="K175" s="192" t="s">
        <v>8532</v>
      </c>
      <c r="L175" s="107">
        <v>124487</v>
      </c>
    </row>
    <row r="176" hidden="1" ht="13.5" customHeight="1">
      <c r="B176" s="100">
        <v>44055</v>
      </c>
      <c r="C176" s="101" t="s">
        <v>1994</v>
      </c>
      <c r="D176" s="102" t="s">
        <v>8371</v>
      </c>
      <c r="E176" s="102" t="s">
        <v>8246</v>
      </c>
      <c r="F176" s="102" t="s">
        <v>1370</v>
      </c>
      <c r="G176" s="102" t="s">
        <v>1369</v>
      </c>
      <c r="H176" s="103">
        <v>3744</v>
      </c>
      <c r="I176" s="104">
        <f>SUMIF(Cargas!$C$5:$C$1652,C176,Cargas!$N$5:$N$1652)</f>
        <v>3744</v>
      </c>
      <c r="J176" s="105">
        <f t="shared" si="2"/>
        <v>0</v>
      </c>
      <c r="K176" s="106" t="s">
        <v>8533</v>
      </c>
      <c r="L176" s="107">
        <v>123817</v>
      </c>
    </row>
    <row r="177" hidden="1" ht="14.25" customHeight="1">
      <c r="B177" s="100">
        <v>44060</v>
      </c>
      <c r="C177" s="101" t="s">
        <v>2017</v>
      </c>
      <c r="D177" s="102" t="s">
        <v>8376</v>
      </c>
      <c r="E177" s="102" t="s">
        <v>8246</v>
      </c>
      <c r="F177" s="102" t="s">
        <v>1370</v>
      </c>
      <c r="G177" s="102" t="s">
        <v>1369</v>
      </c>
      <c r="H177" s="103">
        <v>4680</v>
      </c>
      <c r="I177" s="104">
        <f>SUMIF(Cargas!$C$5:$C$1652,C177,Cargas!$N$5:$N$1652)</f>
        <v>4680</v>
      </c>
      <c r="J177" s="105">
        <f t="shared" si="2"/>
        <v>0</v>
      </c>
      <c r="K177" s="106" t="s">
        <v>8534</v>
      </c>
      <c r="L177" s="107">
        <v>127602</v>
      </c>
    </row>
    <row r="178" hidden="1" ht="13.5" customHeight="1">
      <c r="B178" s="100">
        <v>44060</v>
      </c>
      <c r="C178" s="101" t="s">
        <v>2038</v>
      </c>
      <c r="D178" s="102" t="s">
        <v>8379</v>
      </c>
      <c r="E178" s="102" t="s">
        <v>8246</v>
      </c>
      <c r="F178" s="102" t="s">
        <v>1370</v>
      </c>
      <c r="G178" s="102" t="s">
        <v>373</v>
      </c>
      <c r="H178" s="103">
        <v>4680</v>
      </c>
      <c r="I178" s="104">
        <f>SUMIF(Cargas!$C$5:$C$1652,C178,Cargas!$N$5:$N$1652)</f>
        <v>4680</v>
      </c>
      <c r="J178" s="105">
        <f t="shared" si="2"/>
        <v>0</v>
      </c>
      <c r="K178" s="106" t="s">
        <v>8535</v>
      </c>
      <c r="L178" s="107">
        <v>128601</v>
      </c>
    </row>
    <row r="179" hidden="1" ht="13.5" customHeight="1">
      <c r="B179" s="100">
        <v>44060</v>
      </c>
      <c r="C179" s="101" t="s">
        <v>2026</v>
      </c>
      <c r="D179" s="102" t="s">
        <v>8381</v>
      </c>
      <c r="E179" s="102" t="s">
        <v>8246</v>
      </c>
      <c r="F179" s="102" t="s">
        <v>1370</v>
      </c>
      <c r="G179" s="102" t="s">
        <v>8516</v>
      </c>
      <c r="H179" s="103">
        <f>936*2</f>
        <v>1872</v>
      </c>
      <c r="I179" s="104">
        <f>SUMIF(Cargas!$C$5:$C$1652,C179,Cargas!$N$5:$N$1652)</f>
        <v>1872</v>
      </c>
      <c r="J179" s="105">
        <f t="shared" si="2"/>
        <v>0</v>
      </c>
      <c r="K179" s="106" t="s">
        <v>8536</v>
      </c>
      <c r="L179" s="107">
        <v>127628</v>
      </c>
    </row>
    <row r="180" hidden="1" ht="13.5" customHeight="1">
      <c r="B180" s="100">
        <v>44061</v>
      </c>
      <c r="C180" s="101" t="s">
        <v>2044</v>
      </c>
      <c r="D180" s="102" t="s">
        <v>8537</v>
      </c>
      <c r="E180" s="102" t="s">
        <v>8246</v>
      </c>
      <c r="F180" s="102" t="s">
        <v>1370</v>
      </c>
      <c r="G180" s="102" t="s">
        <v>373</v>
      </c>
      <c r="H180" s="103">
        <v>2560</v>
      </c>
      <c r="I180" s="104">
        <f>SUMIF(Cargas!$C$5:$C$1652,C180,Cargas!$N$5:$N$1652)</f>
        <v>2560</v>
      </c>
      <c r="J180" s="105">
        <f t="shared" si="2"/>
        <v>0</v>
      </c>
      <c r="K180" s="106" t="s">
        <v>8538</v>
      </c>
      <c r="L180" s="107">
        <v>127927</v>
      </c>
    </row>
    <row r="181" hidden="1" ht="13.5" customHeight="1">
      <c r="B181" s="100">
        <v>44064</v>
      </c>
      <c r="C181" s="101" t="s">
        <v>2057</v>
      </c>
      <c r="D181" s="102" t="s">
        <v>8539</v>
      </c>
      <c r="E181" s="102" t="s">
        <v>8246</v>
      </c>
      <c r="F181" s="102" t="s">
        <v>1370</v>
      </c>
      <c r="G181" s="102" t="s">
        <v>373</v>
      </c>
      <c r="H181" s="103">
        <v>2560</v>
      </c>
      <c r="I181" s="104">
        <f>SUMIF(Cargas!$C$5:$C$1652,C181,Cargas!$N$5:$N$1652)</f>
        <v>2560</v>
      </c>
      <c r="J181" s="105">
        <f t="shared" si="2"/>
        <v>0</v>
      </c>
      <c r="K181" s="106" t="s">
        <v>8540</v>
      </c>
      <c r="L181" s="107">
        <v>129544</v>
      </c>
    </row>
    <row r="182" hidden="1" ht="13.5" customHeight="1">
      <c r="B182" s="100">
        <v>44133</v>
      </c>
      <c r="C182" s="101" t="s">
        <v>2327</v>
      </c>
      <c r="D182" s="102" t="s">
        <v>8435</v>
      </c>
      <c r="E182" s="102" t="s">
        <v>8462</v>
      </c>
      <c r="F182" s="102" t="s">
        <v>1370</v>
      </c>
      <c r="G182" s="102" t="s">
        <v>1369</v>
      </c>
      <c r="H182" s="103">
        <v>1152</v>
      </c>
      <c r="I182" s="104">
        <f>SUMIF(Cargas!$C$5:$C$1652,C182,Cargas!$N$5:$N$1652)</f>
        <v>1152</v>
      </c>
      <c r="J182" s="105">
        <f t="shared" si="2"/>
        <v>0</v>
      </c>
      <c r="K182" s="106" t="s">
        <v>8530</v>
      </c>
      <c r="L182" s="107">
        <v>176061</v>
      </c>
    </row>
    <row r="183" hidden="1" ht="13.5" customHeight="1">
      <c r="B183" s="100">
        <v>44074</v>
      </c>
      <c r="C183" s="101" t="s">
        <v>2082</v>
      </c>
      <c r="D183" s="102" t="s">
        <v>8387</v>
      </c>
      <c r="E183" s="102" t="s">
        <v>8246</v>
      </c>
      <c r="F183" s="102" t="s">
        <v>1370</v>
      </c>
      <c r="G183" s="102" t="s">
        <v>1369</v>
      </c>
      <c r="H183" s="103">
        <v>4680</v>
      </c>
      <c r="I183" s="104">
        <f>SUMIF(Cargas!$C$5:$C$1652,C183,Cargas!$N$5:$N$1652)</f>
        <v>4680</v>
      </c>
      <c r="J183" s="105">
        <f t="shared" si="2"/>
        <v>0</v>
      </c>
      <c r="K183" s="106" t="s">
        <v>8541</v>
      </c>
      <c r="L183" s="107">
        <v>135432</v>
      </c>
    </row>
    <row r="184" hidden="1" ht="13.5" customHeight="1">
      <c r="B184" s="100">
        <v>44074</v>
      </c>
      <c r="C184" s="101" t="s">
        <v>2084</v>
      </c>
      <c r="D184" s="102" t="s">
        <v>8389</v>
      </c>
      <c r="E184" s="102" t="s">
        <v>8246</v>
      </c>
      <c r="F184" s="102" t="s">
        <v>1370</v>
      </c>
      <c r="G184" s="102" t="s">
        <v>373</v>
      </c>
      <c r="H184" s="103">
        <v>4680</v>
      </c>
      <c r="I184" s="104">
        <f>SUMIF(Cargas!$C$5:$C$1652,C184,Cargas!$N$5:$N$1652)</f>
        <v>4680</v>
      </c>
      <c r="J184" s="105">
        <f t="shared" si="2"/>
        <v>0</v>
      </c>
      <c r="K184" s="106" t="s">
        <v>8542</v>
      </c>
      <c r="L184" s="107">
        <v>136229</v>
      </c>
    </row>
    <row r="185" hidden="1" ht="13.5" customHeight="1">
      <c r="B185" s="100">
        <v>44074</v>
      </c>
      <c r="C185" s="101" t="s">
        <v>2078</v>
      </c>
      <c r="D185" s="102" t="s">
        <v>8391</v>
      </c>
      <c r="E185" s="102" t="s">
        <v>8246</v>
      </c>
      <c r="F185" s="102" t="s">
        <v>1370</v>
      </c>
      <c r="G185" s="102" t="s">
        <v>8516</v>
      </c>
      <c r="H185" s="103">
        <f>936*2</f>
        <v>1872</v>
      </c>
      <c r="I185" s="104">
        <f>SUMIF(Cargas!$C$5:$C$1652,C185,Cargas!$N$5:$N$1652)</f>
        <v>1872</v>
      </c>
      <c r="J185" s="105">
        <f t="shared" si="2"/>
        <v>0</v>
      </c>
      <c r="K185" s="106" t="s">
        <v>8543</v>
      </c>
      <c r="L185" s="107">
        <v>135518</v>
      </c>
    </row>
    <row r="186" hidden="1" ht="13.5" customHeight="1">
      <c r="B186" s="100">
        <v>44133</v>
      </c>
      <c r="C186" s="101" t="s">
        <v>2345</v>
      </c>
      <c r="D186" s="102" t="s">
        <v>8435</v>
      </c>
      <c r="E186" s="102" t="s">
        <v>8462</v>
      </c>
      <c r="F186" s="102" t="s">
        <v>1370</v>
      </c>
      <c r="G186" s="102" t="s">
        <v>1369</v>
      </c>
      <c r="H186" s="103">
        <v>1152</v>
      </c>
      <c r="I186" s="104">
        <f>SUMIF(Cargas!$C$5:$C$1652,C186,Cargas!$N$5:$N$1652)</f>
        <v>1152</v>
      </c>
      <c r="J186" s="105">
        <f t="shared" si="2"/>
        <v>0</v>
      </c>
      <c r="K186" s="106" t="s">
        <v>8530</v>
      </c>
      <c r="L186" s="107">
        <v>176061</v>
      </c>
    </row>
    <row r="187" hidden="1" ht="13.5" customHeight="1">
      <c r="B187" s="100">
        <v>44130</v>
      </c>
      <c r="C187" s="101" t="s">
        <v>2323</v>
      </c>
      <c r="D187" s="102" t="s">
        <v>8437</v>
      </c>
      <c r="E187" s="102" t="s">
        <v>8246</v>
      </c>
      <c r="F187" s="102" t="s">
        <v>1370</v>
      </c>
      <c r="G187" s="102" t="s">
        <v>373</v>
      </c>
      <c r="H187" s="103">
        <v>3744</v>
      </c>
      <c r="I187" s="104">
        <f>SUMIF(Cargas!$C$5:$C$1652,C187,Cargas!$N$5:$N$1652)</f>
        <v>3744</v>
      </c>
      <c r="J187" s="105">
        <f t="shared" si="2"/>
        <v>0</v>
      </c>
      <c r="K187" s="106" t="s">
        <v>8544</v>
      </c>
      <c r="L187" s="107">
        <v>173910</v>
      </c>
    </row>
    <row r="188" hidden="1" ht="13.5" customHeight="1">
      <c r="B188" s="100">
        <v>44082</v>
      </c>
      <c r="C188" s="101" t="s">
        <v>2141</v>
      </c>
      <c r="D188" s="102" t="s">
        <v>8393</v>
      </c>
      <c r="E188" s="102" t="s">
        <v>8246</v>
      </c>
      <c r="F188" s="102" t="s">
        <v>1370</v>
      </c>
      <c r="G188" s="102" t="s">
        <v>1369</v>
      </c>
      <c r="H188" s="103">
        <v>4680</v>
      </c>
      <c r="I188" s="104">
        <f>SUMIF(Cargas!$C$5:$C$1652,C188,Cargas!$N$5:$N$1652)</f>
        <v>4680</v>
      </c>
      <c r="J188" s="105">
        <f t="shared" si="2"/>
        <v>0</v>
      </c>
      <c r="K188" s="106" t="s">
        <v>8545</v>
      </c>
      <c r="L188" s="107">
        <v>144690</v>
      </c>
    </row>
    <row r="189" hidden="1" ht="13.5" customHeight="1">
      <c r="B189" s="100">
        <v>44130</v>
      </c>
      <c r="C189" s="101" t="s">
        <v>2309</v>
      </c>
      <c r="D189" s="102" t="s">
        <v>8439</v>
      </c>
      <c r="E189" s="102" t="s">
        <v>8246</v>
      </c>
      <c r="F189" s="102" t="s">
        <v>1370</v>
      </c>
      <c r="G189" s="102" t="s">
        <v>1369</v>
      </c>
      <c r="H189" s="103">
        <v>3744</v>
      </c>
      <c r="I189" s="104">
        <f>SUMIF(Cargas!$C$5:$C$1652,C189,Cargas!$N$5:$N$1652)</f>
        <v>3744</v>
      </c>
      <c r="J189" s="105">
        <f t="shared" si="2"/>
        <v>0</v>
      </c>
      <c r="K189" s="106" t="s">
        <v>8546</v>
      </c>
      <c r="L189" s="107">
        <v>172920</v>
      </c>
    </row>
    <row r="190" hidden="1" ht="13.5" customHeight="1">
      <c r="B190" s="100">
        <v>44138</v>
      </c>
      <c r="C190" s="101" t="s">
        <v>2328</v>
      </c>
      <c r="D190" s="102" t="s">
        <v>8547</v>
      </c>
      <c r="E190" s="102" t="s">
        <v>8246</v>
      </c>
      <c r="F190" s="102" t="s">
        <v>1370</v>
      </c>
      <c r="G190" s="102" t="s">
        <v>1369</v>
      </c>
      <c r="H190" s="103">
        <v>3744</v>
      </c>
      <c r="I190" s="104">
        <f>SUMIF(Cargas!$C$5:$C$1652,C190,Cargas!$N$5:$N$1652)</f>
        <v>3744</v>
      </c>
      <c r="J190" s="105">
        <f t="shared" si="2"/>
        <v>0</v>
      </c>
      <c r="K190" s="106" t="s">
        <v>8548</v>
      </c>
      <c r="L190" s="107">
        <v>176959</v>
      </c>
    </row>
    <row r="191" hidden="1" ht="13.5" customHeight="1">
      <c r="B191" s="100">
        <v>44082</v>
      </c>
      <c r="C191" s="101" t="s">
        <v>2106</v>
      </c>
      <c r="D191" s="102" t="s">
        <v>8401</v>
      </c>
      <c r="E191" s="102" t="s">
        <v>8246</v>
      </c>
      <c r="F191" s="102" t="s">
        <v>1370</v>
      </c>
      <c r="G191" s="102" t="s">
        <v>373</v>
      </c>
      <c r="H191" s="103">
        <v>4680</v>
      </c>
      <c r="I191" s="104">
        <f>SUMIF(Cargas!$C$5:$C$1652,C191,Cargas!$N$5:$N$1652)</f>
        <v>4680</v>
      </c>
      <c r="J191" s="105">
        <f t="shared" si="2"/>
        <v>0</v>
      </c>
      <c r="K191" s="106" t="s">
        <v>8549</v>
      </c>
      <c r="L191" s="107">
        <v>139814</v>
      </c>
    </row>
    <row r="192" hidden="1" ht="13.5" customHeight="1">
      <c r="B192" s="100">
        <v>44140</v>
      </c>
      <c r="C192" s="101" t="s">
        <v>2341</v>
      </c>
      <c r="D192" s="102" t="s">
        <v>8550</v>
      </c>
      <c r="E192" s="102" t="s">
        <v>8246</v>
      </c>
      <c r="F192" s="102" t="s">
        <v>1370</v>
      </c>
      <c r="G192" s="102" t="s">
        <v>373</v>
      </c>
      <c r="H192" s="103">
        <v>4680</v>
      </c>
      <c r="I192" s="104">
        <f>SUMIF(Cargas!$C$5:$C$1652,C192,Cargas!$N$5:$N$1652)</f>
        <v>4680</v>
      </c>
      <c r="J192" s="105">
        <f t="shared" si="2"/>
        <v>0</v>
      </c>
      <c r="K192" s="106" t="s">
        <v>8551</v>
      </c>
      <c r="L192" s="107">
        <v>179096</v>
      </c>
    </row>
    <row r="193" hidden="1" ht="13.5" customHeight="1">
      <c r="B193" s="100">
        <v>44208</v>
      </c>
      <c r="C193" s="101" t="s">
        <v>2638</v>
      </c>
      <c r="D193" s="102" t="s">
        <v>8552</v>
      </c>
      <c r="E193" s="102" t="s">
        <v>8462</v>
      </c>
      <c r="F193" s="102" t="s">
        <v>1370</v>
      </c>
      <c r="G193" s="102" t="s">
        <v>1369</v>
      </c>
      <c r="H193" s="103">
        <v>1152</v>
      </c>
      <c r="I193" s="104">
        <f>SUMIF(Cargas!$C$5:$C$1652,C193,Cargas!$N$5:$N$1652)</f>
        <v>1152</v>
      </c>
      <c r="J193" s="105">
        <f ref="J193:J256" t="shared" si="3">IF(ABS(H193-I193)&lt;20,0,H193-I193)</f>
        <v>0</v>
      </c>
      <c r="K193" s="106" t="s">
        <v>8553</v>
      </c>
      <c r="L193" s="107">
        <v>6588</v>
      </c>
    </row>
    <row r="194" hidden="1" ht="13.5" customHeight="1">
      <c r="B194" s="100">
        <v>44082</v>
      </c>
      <c r="C194" s="101" t="s">
        <v>2129</v>
      </c>
      <c r="D194" s="102" t="s">
        <v>8554</v>
      </c>
      <c r="E194" s="102" t="s">
        <v>8246</v>
      </c>
      <c r="F194" s="102" t="s">
        <v>1370</v>
      </c>
      <c r="G194" s="102" t="s">
        <v>373</v>
      </c>
      <c r="H194" s="103">
        <v>1280</v>
      </c>
      <c r="I194" s="104">
        <f>SUMIF(Cargas!$C$5:$C$1652,C194,Cargas!$N$5:$N$1652)</f>
        <v>1280</v>
      </c>
      <c r="J194" s="105">
        <f t="shared" si="3"/>
        <v>0</v>
      </c>
      <c r="K194" s="106" t="s">
        <v>8555</v>
      </c>
      <c r="L194" s="107">
        <v>142417</v>
      </c>
    </row>
    <row r="195" hidden="1" ht="13.5" customHeight="1">
      <c r="B195" s="100">
        <v>44083</v>
      </c>
      <c r="C195" s="101" t="s">
        <v>2131</v>
      </c>
      <c r="D195" s="102" t="s">
        <v>8556</v>
      </c>
      <c r="E195" s="102" t="s">
        <v>8246</v>
      </c>
      <c r="F195" s="102" t="s">
        <v>1370</v>
      </c>
      <c r="G195" s="102" t="s">
        <v>373</v>
      </c>
      <c r="H195" s="103">
        <v>1140</v>
      </c>
      <c r="I195" s="104">
        <f>SUMIF(Cargas!$C$5:$C$1652,C195,Cargas!$N$5:$N$1652)</f>
        <v>1140</v>
      </c>
      <c r="J195" s="105">
        <f t="shared" si="3"/>
        <v>0</v>
      </c>
      <c r="K195" s="106" t="s">
        <v>8557</v>
      </c>
      <c r="L195" s="107">
        <v>142486</v>
      </c>
    </row>
    <row r="196" hidden="1" ht="13.5" customHeight="1">
      <c r="B196" s="100">
        <v>44070</v>
      </c>
      <c r="C196" s="101" t="s">
        <v>2087</v>
      </c>
      <c r="D196" s="102" t="s">
        <v>8383</v>
      </c>
      <c r="E196" s="102" t="s">
        <v>8462</v>
      </c>
      <c r="F196" s="102" t="s">
        <v>1370</v>
      </c>
      <c r="G196" s="102" t="s">
        <v>1369</v>
      </c>
      <c r="H196" s="103">
        <v>1152</v>
      </c>
      <c r="I196" s="104">
        <f>SUMIF(Cargas!$C$5:$C$1652,C196,Cargas!$N$5:$N$1652)</f>
        <v>1152</v>
      </c>
      <c r="J196" s="105">
        <f t="shared" si="3"/>
        <v>0</v>
      </c>
      <c r="K196" s="106" t="s">
        <v>8558</v>
      </c>
      <c r="L196" s="107">
        <v>135671</v>
      </c>
    </row>
    <row r="197" hidden="1" ht="13.5" customHeight="1">
      <c r="B197" s="100">
        <v>44142</v>
      </c>
      <c r="C197" s="101" t="s">
        <v>2368</v>
      </c>
      <c r="D197" s="102" t="s">
        <v>8559</v>
      </c>
      <c r="E197" s="102" t="s">
        <v>8462</v>
      </c>
      <c r="F197" s="102" t="s">
        <v>1370</v>
      </c>
      <c r="G197" s="102" t="s">
        <v>1369</v>
      </c>
      <c r="H197" s="103">
        <v>1152</v>
      </c>
      <c r="I197" s="104">
        <f>SUMIF(Cargas!$C$5:$C$1652,C197,Cargas!$N$5:$N$1652)</f>
        <v>1152</v>
      </c>
      <c r="J197" s="105">
        <f t="shared" si="3"/>
        <v>0</v>
      </c>
      <c r="K197" s="106" t="s">
        <v>8560</v>
      </c>
      <c r="L197" s="107">
        <v>182684</v>
      </c>
    </row>
    <row r="198" hidden="1" ht="13.5" customHeight="1">
      <c r="B198" s="100">
        <v>44142</v>
      </c>
      <c r="C198" s="101" t="s">
        <v>2382</v>
      </c>
      <c r="D198" s="102" t="s">
        <v>8559</v>
      </c>
      <c r="E198" s="102" t="s">
        <v>8462</v>
      </c>
      <c r="F198" s="102" t="s">
        <v>1370</v>
      </c>
      <c r="G198" s="102" t="s">
        <v>1369</v>
      </c>
      <c r="H198" s="103">
        <v>1152</v>
      </c>
      <c r="I198" s="104">
        <f>SUMIF(Cargas!$C$5:$C$1652,C198,Cargas!$N$5:$N$1652)</f>
        <v>1152</v>
      </c>
      <c r="J198" s="105">
        <f t="shared" si="3"/>
        <v>0</v>
      </c>
      <c r="K198" s="106" t="s">
        <v>8561</v>
      </c>
      <c r="L198" s="107">
        <v>182684</v>
      </c>
    </row>
    <row r="199" hidden="1" ht="13.5" customHeight="1">
      <c r="B199" s="100">
        <v>44142</v>
      </c>
      <c r="C199" s="101" t="s">
        <v>2387</v>
      </c>
      <c r="D199" s="102" t="s">
        <v>8559</v>
      </c>
      <c r="E199" s="102" t="s">
        <v>8462</v>
      </c>
      <c r="F199" s="102" t="s">
        <v>1370</v>
      </c>
      <c r="G199" s="102" t="s">
        <v>1369</v>
      </c>
      <c r="H199" s="103">
        <v>1152</v>
      </c>
      <c r="I199" s="104">
        <f>SUMIF(Cargas!$C$5:$C$1652,C199,Cargas!$N$5:$N$1652)</f>
        <v>1152</v>
      </c>
      <c r="J199" s="105">
        <f t="shared" si="3"/>
        <v>0</v>
      </c>
      <c r="K199" s="106" t="s">
        <v>8562</v>
      </c>
      <c r="L199" s="107">
        <v>182684</v>
      </c>
    </row>
    <row r="200" hidden="1" ht="13.5" customHeight="1">
      <c r="B200" s="100">
        <v>44090</v>
      </c>
      <c r="C200" s="101" t="s">
        <v>2146</v>
      </c>
      <c r="D200" s="102" t="s">
        <v>8405</v>
      </c>
      <c r="E200" s="102" t="s">
        <v>8246</v>
      </c>
      <c r="F200" s="102" t="s">
        <v>1370</v>
      </c>
      <c r="G200" s="102" t="s">
        <v>373</v>
      </c>
      <c r="H200" s="103">
        <v>4680</v>
      </c>
      <c r="I200" s="104">
        <f>SUMIF(Cargas!$C$5:$C$1652,C200,Cargas!$N$5:$N$1652)</f>
        <v>4680</v>
      </c>
      <c r="J200" s="105">
        <f t="shared" si="3"/>
        <v>0</v>
      </c>
      <c r="K200" s="106" t="s">
        <v>8563</v>
      </c>
      <c r="L200" s="107">
        <v>146032</v>
      </c>
    </row>
    <row r="201" hidden="1" ht="13.5" customHeight="1">
      <c r="B201" s="100">
        <v>44096</v>
      </c>
      <c r="C201" s="101" t="s">
        <v>2171</v>
      </c>
      <c r="D201" s="102" t="s">
        <v>8564</v>
      </c>
      <c r="E201" s="102" t="s">
        <v>8246</v>
      </c>
      <c r="F201" s="102" t="s">
        <v>1370</v>
      </c>
      <c r="G201" s="102" t="s">
        <v>373</v>
      </c>
      <c r="H201" s="103">
        <v>1280</v>
      </c>
      <c r="I201" s="104">
        <f>SUMIF(Cargas!$C$5:$C$1652,C201,Cargas!$N$5:$N$1652)</f>
        <v>1280</v>
      </c>
      <c r="J201" s="105">
        <f t="shared" si="3"/>
        <v>0</v>
      </c>
      <c r="K201" s="106" t="s">
        <v>8565</v>
      </c>
      <c r="L201" s="107">
        <v>149541</v>
      </c>
    </row>
    <row r="202" hidden="1" ht="12.75" customHeight="1">
      <c r="B202" s="100">
        <v>44096</v>
      </c>
      <c r="C202" s="101" t="s">
        <v>2174</v>
      </c>
      <c r="D202" s="102" t="s">
        <v>8411</v>
      </c>
      <c r="E202" s="102" t="s">
        <v>8246</v>
      </c>
      <c r="F202" s="102" t="s">
        <v>1370</v>
      </c>
      <c r="G202" s="102" t="s">
        <v>373</v>
      </c>
      <c r="H202" s="103">
        <v>1872</v>
      </c>
      <c r="I202" s="104">
        <f>SUMIF(Cargas!$C$5:$C$1652,C202,Cargas!$N$5:$N$1652)</f>
        <v>1872</v>
      </c>
      <c r="J202" s="105">
        <f t="shared" si="3"/>
        <v>0</v>
      </c>
      <c r="K202" s="106" t="s">
        <v>8566</v>
      </c>
      <c r="L202" s="107">
        <v>149807</v>
      </c>
    </row>
    <row r="203" hidden="1" ht="13.5" customHeight="1">
      <c r="B203" s="100">
        <v>44097</v>
      </c>
      <c r="C203" s="101" t="s">
        <v>2180</v>
      </c>
      <c r="D203" s="102" t="s">
        <v>8567</v>
      </c>
      <c r="E203" s="102" t="s">
        <v>8246</v>
      </c>
      <c r="F203" s="102" t="s">
        <v>1370</v>
      </c>
      <c r="G203" s="102" t="s">
        <v>373</v>
      </c>
      <c r="H203" s="103">
        <v>1280</v>
      </c>
      <c r="I203" s="104">
        <f>SUMIF(Cargas!$C$5:$C$1652,C203,Cargas!$N$5:$N$1652)</f>
        <v>1280</v>
      </c>
      <c r="J203" s="105">
        <f t="shared" si="3"/>
        <v>0</v>
      </c>
      <c r="K203" s="106" t="s">
        <v>8568</v>
      </c>
      <c r="L203" s="107">
        <v>151385</v>
      </c>
    </row>
    <row r="204" hidden="1" ht="13.5" customHeight="1">
      <c r="B204" s="100">
        <v>44103</v>
      </c>
      <c r="C204" s="101" t="s">
        <v>2182</v>
      </c>
      <c r="D204" s="102" t="s">
        <v>8413</v>
      </c>
      <c r="E204" s="102" t="s">
        <v>8246</v>
      </c>
      <c r="F204" s="102" t="s">
        <v>1370</v>
      </c>
      <c r="G204" s="102" t="s">
        <v>1369</v>
      </c>
      <c r="H204" s="103">
        <v>3744</v>
      </c>
      <c r="I204" s="104">
        <f>SUMIF(Cargas!$C$5:$C$1652,C204,Cargas!$N$5:$N$1652)</f>
        <v>3744</v>
      </c>
      <c r="J204" s="105">
        <f t="shared" si="3"/>
        <v>0</v>
      </c>
      <c r="K204" s="106" t="s">
        <v>8569</v>
      </c>
      <c r="L204" s="107">
        <v>153826</v>
      </c>
    </row>
    <row r="205" hidden="1" ht="13.5" customHeight="1">
      <c r="B205" s="100">
        <v>44103</v>
      </c>
      <c r="C205" s="101" t="s">
        <v>2195</v>
      </c>
      <c r="D205" s="102" t="s">
        <v>8415</v>
      </c>
      <c r="E205" s="102" t="s">
        <v>8246</v>
      </c>
      <c r="F205" s="102" t="s">
        <v>1370</v>
      </c>
      <c r="G205" s="102" t="s">
        <v>373</v>
      </c>
      <c r="H205" s="103">
        <v>3744</v>
      </c>
      <c r="I205" s="104">
        <f>SUMIF(Cargas!$C$5:$C$1652,C205,Cargas!$N$5:$N$1652)</f>
        <v>3744</v>
      </c>
      <c r="J205" s="105">
        <f t="shared" si="3"/>
        <v>0</v>
      </c>
      <c r="K205" s="106" t="s">
        <v>8570</v>
      </c>
      <c r="L205" s="107">
        <v>154730</v>
      </c>
    </row>
    <row r="206" hidden="1" ht="13.5" customHeight="1">
      <c r="B206" s="100">
        <v>44070</v>
      </c>
      <c r="C206" s="101" t="s">
        <v>2089</v>
      </c>
      <c r="D206" s="102" t="s">
        <v>8383</v>
      </c>
      <c r="E206" s="102" t="s">
        <v>8462</v>
      </c>
      <c r="F206" s="102" t="s">
        <v>1370</v>
      </c>
      <c r="G206" s="102" t="s">
        <v>1369</v>
      </c>
      <c r="H206" s="103">
        <v>1152</v>
      </c>
      <c r="I206" s="104">
        <f>SUMIF(Cargas!$C$5:$C$1652,C206,Cargas!$N$5:$N$1652)</f>
        <v>1152</v>
      </c>
      <c r="J206" s="105">
        <f t="shared" si="3"/>
        <v>0</v>
      </c>
      <c r="K206" s="106" t="s">
        <v>8571</v>
      </c>
      <c r="L206" s="107">
        <v>135671</v>
      </c>
    </row>
    <row r="207" hidden="1" ht="13.5" customHeight="1">
      <c r="B207" s="100">
        <v>44149</v>
      </c>
      <c r="C207" s="101" t="s">
        <v>2423</v>
      </c>
      <c r="D207" s="102" t="s">
        <v>8572</v>
      </c>
      <c r="E207" s="102" t="s">
        <v>8462</v>
      </c>
      <c r="F207" s="102" t="s">
        <v>1370</v>
      </c>
      <c r="G207" s="102" t="s">
        <v>1369</v>
      </c>
      <c r="H207" s="103">
        <v>1152</v>
      </c>
      <c r="I207" s="104">
        <f>SUMIF(Cargas!$C$5:$C$1652,C207,Cargas!$N$5:$N$1652)</f>
        <v>1152</v>
      </c>
      <c r="J207" s="105">
        <f t="shared" si="3"/>
        <v>0</v>
      </c>
      <c r="K207" s="106" t="s">
        <v>8573</v>
      </c>
      <c r="L207" s="107">
        <v>188286</v>
      </c>
    </row>
    <row r="208" hidden="1" ht="13.5" customHeight="1">
      <c r="B208" s="100">
        <v>44149</v>
      </c>
      <c r="C208" s="101" t="s">
        <v>2429</v>
      </c>
      <c r="D208" s="102" t="s">
        <v>8572</v>
      </c>
      <c r="E208" s="102" t="s">
        <v>8462</v>
      </c>
      <c r="F208" s="102" t="s">
        <v>1370</v>
      </c>
      <c r="G208" s="102" t="s">
        <v>1369</v>
      </c>
      <c r="H208" s="103">
        <v>1152</v>
      </c>
      <c r="I208" s="104">
        <f>SUMIF(Cargas!$C$5:$C$1652,C208,Cargas!$N$5:$N$1652)</f>
        <v>1152</v>
      </c>
      <c r="J208" s="105">
        <f t="shared" si="3"/>
        <v>0</v>
      </c>
      <c r="K208" s="106" t="s">
        <v>8574</v>
      </c>
      <c r="L208" s="107">
        <v>188286</v>
      </c>
    </row>
    <row r="209" hidden="1" ht="13.5" customHeight="1">
      <c r="B209" s="100">
        <v>44149</v>
      </c>
      <c r="C209" s="101" t="s">
        <v>2431</v>
      </c>
      <c r="D209" s="102" t="s">
        <v>8572</v>
      </c>
      <c r="E209" s="102" t="s">
        <v>8462</v>
      </c>
      <c r="F209" s="102" t="s">
        <v>1370</v>
      </c>
      <c r="G209" s="102" t="s">
        <v>1369</v>
      </c>
      <c r="H209" s="103">
        <v>1152</v>
      </c>
      <c r="I209" s="104">
        <f>SUMIF(Cargas!$C$5:$C$1652,C209,Cargas!$N$5:$N$1652)</f>
        <v>1152</v>
      </c>
      <c r="J209" s="105">
        <f t="shared" si="3"/>
        <v>0</v>
      </c>
      <c r="K209" s="195" t="s">
        <v>8575</v>
      </c>
      <c r="L209" s="107">
        <v>188286</v>
      </c>
    </row>
    <row r="210" hidden="1" ht="13.5" customHeight="1">
      <c r="A210" s="0" t="s">
        <v>1</v>
      </c>
      <c r="B210" s="100">
        <v>44146</v>
      </c>
      <c r="C210" s="101" t="s">
        <v>2377</v>
      </c>
      <c r="D210" s="102" t="s">
        <v>8576</v>
      </c>
      <c r="E210" s="102" t="s">
        <v>8246</v>
      </c>
      <c r="F210" s="102" t="s">
        <v>1370</v>
      </c>
      <c r="G210" s="102" t="s">
        <v>1369</v>
      </c>
      <c r="H210" s="103">
        <v>3744</v>
      </c>
      <c r="I210" s="104">
        <f>SUMIF(Cargas!$C$5:$C$1652,C210,Cargas!$N$5:$N$1652)</f>
        <v>3744</v>
      </c>
      <c r="J210" s="105">
        <f t="shared" si="3"/>
        <v>0</v>
      </c>
      <c r="K210" s="106" t="s">
        <v>8577</v>
      </c>
      <c r="L210" s="107">
        <v>183212</v>
      </c>
    </row>
    <row r="211" hidden="1" ht="13.5" customHeight="1">
      <c r="A211" s="0" t="s">
        <v>1</v>
      </c>
      <c r="B211" s="100">
        <v>44153</v>
      </c>
      <c r="C211" s="101" t="s">
        <v>2426</v>
      </c>
      <c r="D211" s="102" t="s">
        <v>8578</v>
      </c>
      <c r="E211" s="102" t="s">
        <v>8246</v>
      </c>
      <c r="F211" s="102" t="s">
        <v>1370</v>
      </c>
      <c r="G211" s="102" t="s">
        <v>1369</v>
      </c>
      <c r="H211" s="103">
        <v>3744</v>
      </c>
      <c r="I211" s="104">
        <f>SUMIF(Cargas!$C$5:$C$1652,C211,Cargas!$N$5:$N$1652)</f>
        <v>3744</v>
      </c>
      <c r="J211" s="105">
        <f t="shared" si="3"/>
        <v>0</v>
      </c>
      <c r="K211" s="106" t="s">
        <v>8579</v>
      </c>
      <c r="L211" s="107">
        <v>188576</v>
      </c>
    </row>
    <row r="212" hidden="1" ht="13.5" customHeight="1">
      <c r="B212" s="100">
        <v>44153</v>
      </c>
      <c r="C212" s="101" t="s">
        <v>2420</v>
      </c>
      <c r="D212" s="102" t="s">
        <v>8580</v>
      </c>
      <c r="E212" s="102" t="s">
        <v>8246</v>
      </c>
      <c r="F212" s="102" t="s">
        <v>1370</v>
      </c>
      <c r="G212" s="102" t="s">
        <v>373</v>
      </c>
      <c r="H212" s="103">
        <v>3744</v>
      </c>
      <c r="I212" s="104">
        <f>SUMIF(Cargas!$C$5:$C$1652,C212,Cargas!$N$5:$N$1652)</f>
        <v>3744</v>
      </c>
      <c r="J212" s="105">
        <f t="shared" si="3"/>
        <v>0</v>
      </c>
      <c r="K212" s="106" t="s">
        <v>8581</v>
      </c>
      <c r="L212" s="107">
        <v>187588</v>
      </c>
    </row>
    <row r="213" hidden="1" ht="13.5" customHeight="1">
      <c r="B213" s="100">
        <v>44156</v>
      </c>
      <c r="C213" s="101" t="s">
        <v>2442</v>
      </c>
      <c r="D213" s="102" t="s">
        <v>8582</v>
      </c>
      <c r="E213" s="102" t="s">
        <v>8462</v>
      </c>
      <c r="F213" s="102" t="s">
        <v>1370</v>
      </c>
      <c r="G213" s="102" t="s">
        <v>1369</v>
      </c>
      <c r="H213" s="103">
        <v>1152</v>
      </c>
      <c r="I213" s="104">
        <f>SUMIF(Cargas!$C$5:$C$1652,C213,Cargas!$N$5:$N$1652)</f>
        <v>1152</v>
      </c>
      <c r="J213" s="105">
        <f t="shared" si="3"/>
        <v>0</v>
      </c>
      <c r="K213" s="106" t="s">
        <v>8583</v>
      </c>
      <c r="L213" s="107">
        <v>191239</v>
      </c>
    </row>
    <row r="214" hidden="1" ht="13.5" customHeight="1">
      <c r="B214" s="100">
        <v>44156</v>
      </c>
      <c r="C214" s="101" t="s">
        <v>2472</v>
      </c>
      <c r="D214" s="102" t="s">
        <v>8582</v>
      </c>
      <c r="E214" s="102" t="s">
        <v>8462</v>
      </c>
      <c r="F214" s="102" t="s">
        <v>1370</v>
      </c>
      <c r="G214" s="102" t="s">
        <v>1369</v>
      </c>
      <c r="H214" s="103">
        <v>1152</v>
      </c>
      <c r="I214" s="104">
        <f>SUMIF(Cargas!$C$5:$C$1652,C214,Cargas!$N$5:$N$1652)</f>
        <v>1152</v>
      </c>
      <c r="J214" s="105">
        <f t="shared" si="3"/>
        <v>0</v>
      </c>
      <c r="K214" s="106" t="s">
        <v>8584</v>
      </c>
      <c r="L214" s="107">
        <v>191239</v>
      </c>
    </row>
    <row r="215" hidden="1" ht="13.5" customHeight="1">
      <c r="B215" s="100">
        <v>44156</v>
      </c>
      <c r="C215" s="101" t="s">
        <v>2490</v>
      </c>
      <c r="D215" s="102" t="s">
        <v>8582</v>
      </c>
      <c r="E215" s="102" t="s">
        <v>8462</v>
      </c>
      <c r="F215" s="102" t="s">
        <v>1370</v>
      </c>
      <c r="G215" s="102" t="s">
        <v>1369</v>
      </c>
      <c r="H215" s="103">
        <v>1152</v>
      </c>
      <c r="I215" s="104">
        <f>SUMIF(Cargas!$C$5:$C$1652,C215,Cargas!$N$5:$N$1652)</f>
        <v>1152</v>
      </c>
      <c r="J215" s="105">
        <f t="shared" si="3"/>
        <v>0</v>
      </c>
      <c r="K215" s="106" t="s">
        <v>8585</v>
      </c>
      <c r="L215" s="107">
        <v>191239</v>
      </c>
    </row>
    <row r="216" hidden="1" ht="13.5" customHeight="1">
      <c r="B216" s="100">
        <v>44162</v>
      </c>
      <c r="C216" s="101" t="s">
        <v>2492</v>
      </c>
      <c r="D216" s="102" t="s">
        <v>8586</v>
      </c>
      <c r="E216" s="102" t="s">
        <v>8462</v>
      </c>
      <c r="F216" s="102" t="s">
        <v>1370</v>
      </c>
      <c r="G216" s="102" t="s">
        <v>1369</v>
      </c>
      <c r="H216" s="103">
        <v>1152</v>
      </c>
      <c r="I216" s="104">
        <f>SUMIF(Cargas!$C$5:$C$1652,C216,Cargas!$N$5:$N$1652)</f>
        <v>1152</v>
      </c>
      <c r="J216" s="105">
        <f t="shared" si="3"/>
        <v>0</v>
      </c>
      <c r="K216" s="106" t="s">
        <v>8587</v>
      </c>
      <c r="L216" s="107">
        <v>195517</v>
      </c>
    </row>
    <row r="217" hidden="1" ht="13.5" customHeight="1">
      <c r="A217" s="0" t="s">
        <v>1</v>
      </c>
      <c r="B217" s="100">
        <v>44162</v>
      </c>
      <c r="C217" s="101" t="s">
        <v>2505</v>
      </c>
      <c r="D217" s="102" t="s">
        <v>8586</v>
      </c>
      <c r="E217" s="102" t="s">
        <v>8462</v>
      </c>
      <c r="F217" s="102" t="s">
        <v>1370</v>
      </c>
      <c r="G217" s="102" t="s">
        <v>1369</v>
      </c>
      <c r="H217" s="103">
        <v>1152</v>
      </c>
      <c r="I217" s="104">
        <f>SUMIF(Cargas!$C$5:$C$1652,C217,Cargas!$N$5:$N$1652)</f>
        <v>1152</v>
      </c>
      <c r="J217" s="105">
        <f t="shared" si="3"/>
        <v>0</v>
      </c>
      <c r="K217" s="106" t="s">
        <v>8588</v>
      </c>
      <c r="L217" s="107">
        <v>195517</v>
      </c>
    </row>
    <row r="218" hidden="1" ht="13.5" customHeight="1">
      <c r="A218" s="0" t="s">
        <v>1</v>
      </c>
      <c r="B218" s="100">
        <v>44162</v>
      </c>
      <c r="C218" s="101" t="s">
        <v>2511</v>
      </c>
      <c r="D218" s="102" t="s">
        <v>8586</v>
      </c>
      <c r="E218" s="102" t="s">
        <v>8462</v>
      </c>
      <c r="F218" s="102" t="s">
        <v>1370</v>
      </c>
      <c r="G218" s="102" t="s">
        <v>1369</v>
      </c>
      <c r="H218" s="103">
        <v>1152</v>
      </c>
      <c r="I218" s="104">
        <f>SUMIF(Cargas!$C$5:$C$1652,C218,Cargas!$N$5:$N$1652)</f>
        <v>1152</v>
      </c>
      <c r="J218" s="105">
        <f t="shared" si="3"/>
        <v>0</v>
      </c>
      <c r="K218" s="106" t="s">
        <v>8589</v>
      </c>
      <c r="L218" s="107">
        <v>195517</v>
      </c>
    </row>
    <row r="219" hidden="1" ht="13.5" customHeight="1">
      <c r="A219" s="0" t="s">
        <v>1</v>
      </c>
      <c r="B219" s="100">
        <v>44160</v>
      </c>
      <c r="C219" s="101" t="s">
        <v>2479</v>
      </c>
      <c r="D219" s="102" t="s">
        <v>8590</v>
      </c>
      <c r="E219" s="102" t="s">
        <v>8246</v>
      </c>
      <c r="F219" s="102" t="s">
        <v>1370</v>
      </c>
      <c r="G219" s="102" t="s">
        <v>1369</v>
      </c>
      <c r="H219" s="103">
        <v>3744</v>
      </c>
      <c r="I219" s="104">
        <f>SUMIF(Cargas!$C$5:$C$1652,C219,Cargas!$N$5:$N$1652)</f>
        <v>3744</v>
      </c>
      <c r="J219" s="105">
        <f t="shared" si="3"/>
        <v>0</v>
      </c>
      <c r="K219" s="106" t="s">
        <v>8591</v>
      </c>
      <c r="L219" s="107">
        <v>194207</v>
      </c>
    </row>
    <row r="220" hidden="1" ht="13.5" customHeight="1">
      <c r="B220" s="100">
        <v>43882</v>
      </c>
      <c r="C220" s="101" t="s">
        <v>1401</v>
      </c>
      <c r="D220" s="102" t="s">
        <v>8592</v>
      </c>
      <c r="E220" s="102" t="s">
        <v>8246</v>
      </c>
      <c r="F220" s="102" t="s">
        <v>1370</v>
      </c>
      <c r="G220" s="102" t="s">
        <v>1369</v>
      </c>
      <c r="H220" s="103">
        <v>1000</v>
      </c>
      <c r="I220" s="104">
        <f>SUMIF(Cargas!$C$5:$C$1652,C220,Cargas!$N$5:$N$1652)</f>
        <v>1000</v>
      </c>
      <c r="J220" s="105">
        <f t="shared" si="3"/>
        <v>0</v>
      </c>
      <c r="K220" s="106" t="s">
        <v>8593</v>
      </c>
      <c r="L220" s="107">
        <v>31410</v>
      </c>
    </row>
    <row r="221" hidden="1" ht="13.5" customHeight="1">
      <c r="A221" s="0" t="s">
        <v>1</v>
      </c>
      <c r="B221" s="100">
        <v>44180</v>
      </c>
      <c r="C221" s="101" t="s">
        <v>2567</v>
      </c>
      <c r="D221" s="102" t="s">
        <v>8594</v>
      </c>
      <c r="E221" s="102" t="s">
        <v>8246</v>
      </c>
      <c r="F221" s="102" t="s">
        <v>1370</v>
      </c>
      <c r="G221" s="102" t="s">
        <v>373</v>
      </c>
      <c r="H221" s="103">
        <v>1350</v>
      </c>
      <c r="I221" s="104">
        <f>SUMIF(Cargas!$C$5:$C$1652,C221,Cargas!$N$5:$N$1652)</f>
        <v>1350</v>
      </c>
      <c r="J221" s="105">
        <f t="shared" si="3"/>
        <v>0</v>
      </c>
      <c r="K221" s="106" t="s">
        <v>8595</v>
      </c>
      <c r="L221" s="107">
        <v>207962</v>
      </c>
    </row>
    <row r="222" hidden="1" ht="13.5" customHeight="1">
      <c r="B222" s="100">
        <v>44170</v>
      </c>
      <c r="C222" s="101" t="s">
        <v>2535</v>
      </c>
      <c r="D222" s="102" t="s">
        <v>8596</v>
      </c>
      <c r="E222" s="102" t="s">
        <v>8462</v>
      </c>
      <c r="F222" s="102" t="s">
        <v>1370</v>
      </c>
      <c r="G222" s="102" t="s">
        <v>1369</v>
      </c>
      <c r="H222" s="103">
        <v>1152</v>
      </c>
      <c r="I222" s="104">
        <f>SUMIF(Cargas!$C$5:$C$1652,C222,Cargas!$N$5:$N$1652)</f>
        <v>1152</v>
      </c>
      <c r="J222" s="105">
        <f t="shared" si="3"/>
        <v>0</v>
      </c>
      <c r="K222" s="106" t="s">
        <v>8597</v>
      </c>
      <c r="L222" s="107">
        <v>201922</v>
      </c>
    </row>
    <row r="223" hidden="1" ht="13.5" customHeight="1">
      <c r="A223" s="0" t="s">
        <v>1</v>
      </c>
      <c r="B223" s="100">
        <v>44170</v>
      </c>
      <c r="C223" s="101" t="s">
        <v>2528</v>
      </c>
      <c r="D223" s="102" t="s">
        <v>8596</v>
      </c>
      <c r="E223" s="102" t="s">
        <v>8462</v>
      </c>
      <c r="F223" s="102" t="s">
        <v>1370</v>
      </c>
      <c r="G223" s="102" t="s">
        <v>1369</v>
      </c>
      <c r="H223" s="103">
        <v>1152</v>
      </c>
      <c r="I223" s="104">
        <f>SUMIF(Cargas!$C$5:$C$1652,C223,Cargas!$N$5:$N$1652)</f>
        <v>1152</v>
      </c>
      <c r="J223" s="105">
        <f t="shared" si="3"/>
        <v>0</v>
      </c>
      <c r="K223" s="106" t="s">
        <v>8598</v>
      </c>
      <c r="L223" s="107">
        <v>201922</v>
      </c>
    </row>
    <row r="224" hidden="1" ht="13.5" customHeight="1">
      <c r="A224" s="0" t="s">
        <v>1</v>
      </c>
      <c r="B224" s="100">
        <v>44170</v>
      </c>
      <c r="C224" s="101" t="s">
        <v>2537</v>
      </c>
      <c r="D224" s="102" t="s">
        <v>8596</v>
      </c>
      <c r="E224" s="102" t="s">
        <v>8462</v>
      </c>
      <c r="F224" s="102" t="s">
        <v>1370</v>
      </c>
      <c r="G224" s="102" t="s">
        <v>1369</v>
      </c>
      <c r="H224" s="103">
        <v>1152</v>
      </c>
      <c r="I224" s="104">
        <f>SUMIF(Cargas!$C$5:$C$1652,C224,Cargas!$N$5:$N$1652)</f>
        <v>1152</v>
      </c>
      <c r="J224" s="105">
        <f t="shared" si="3"/>
        <v>0</v>
      </c>
      <c r="K224" s="106" t="s">
        <v>8599</v>
      </c>
      <c r="L224" s="107">
        <v>201922</v>
      </c>
    </row>
    <row r="225" hidden="1" ht="13.5" customHeight="1">
      <c r="A225" s="0" t="s">
        <v>1</v>
      </c>
      <c r="B225" s="100">
        <v>44167</v>
      </c>
      <c r="C225" s="101" t="s">
        <v>2513</v>
      </c>
      <c r="D225" s="102" t="s">
        <v>8600</v>
      </c>
      <c r="E225" s="102" t="s">
        <v>8246</v>
      </c>
      <c r="F225" s="102" t="s">
        <v>1370</v>
      </c>
      <c r="G225" s="102" t="s">
        <v>373</v>
      </c>
      <c r="H225" s="103">
        <v>3744</v>
      </c>
      <c r="I225" s="104">
        <f>SUMIF(Cargas!$C$5:$C$1652,C225,Cargas!$N$5:$N$1652)</f>
        <v>3744</v>
      </c>
      <c r="J225" s="105">
        <f t="shared" si="3"/>
        <v>0</v>
      </c>
      <c r="K225" s="106" t="s">
        <v>8601</v>
      </c>
      <c r="L225" s="107">
        <v>197928</v>
      </c>
    </row>
    <row r="226" hidden="1" ht="13.5" customHeight="1">
      <c r="B226" s="100">
        <v>44105</v>
      </c>
      <c r="C226" s="101" t="s">
        <v>2205</v>
      </c>
      <c r="D226" s="102" t="s">
        <v>8602</v>
      </c>
      <c r="E226" s="102" t="s">
        <v>8246</v>
      </c>
      <c r="F226" s="102" t="s">
        <v>1370</v>
      </c>
      <c r="G226" s="102" t="s">
        <v>373</v>
      </c>
      <c r="H226" s="103">
        <v>1280</v>
      </c>
      <c r="I226" s="104">
        <f>SUMIF(Cargas!$C$5:$C$1652,C226,Cargas!$N$5:$N$1652)</f>
        <v>1280</v>
      </c>
      <c r="J226" s="105">
        <f t="shared" si="3"/>
        <v>0</v>
      </c>
      <c r="K226" s="106" t="s">
        <v>8603</v>
      </c>
      <c r="L226" s="107">
        <v>158103</v>
      </c>
    </row>
    <row r="227" hidden="1" ht="13.5" customHeight="1">
      <c r="B227" s="100">
        <v>44110</v>
      </c>
      <c r="C227" s="101" t="s">
        <v>2232</v>
      </c>
      <c r="D227" s="102" t="s">
        <v>8604</v>
      </c>
      <c r="E227" s="102" t="s">
        <v>8246</v>
      </c>
      <c r="F227" s="102" t="s">
        <v>1370</v>
      </c>
      <c r="G227" s="102" t="s">
        <v>373</v>
      </c>
      <c r="H227" s="103">
        <v>1288</v>
      </c>
      <c r="I227" s="104">
        <f>SUMIF(Cargas!$C$5:$C$1652,C227,Cargas!$N$5:$N$1652)</f>
        <v>1288</v>
      </c>
      <c r="J227" s="105">
        <f t="shared" si="3"/>
        <v>0</v>
      </c>
      <c r="K227" s="106" t="s">
        <v>8605</v>
      </c>
      <c r="L227" s="107">
        <v>160030</v>
      </c>
    </row>
    <row r="228" hidden="1" ht="13.5" customHeight="1">
      <c r="B228" s="100">
        <v>44118</v>
      </c>
      <c r="C228" s="101" t="s">
        <v>2268</v>
      </c>
      <c r="D228" s="102" t="s">
        <v>8606</v>
      </c>
      <c r="E228" s="102" t="s">
        <v>8246</v>
      </c>
      <c r="F228" s="102" t="s">
        <v>1370</v>
      </c>
      <c r="G228" s="102" t="s">
        <v>373</v>
      </c>
      <c r="H228" s="103">
        <v>1288</v>
      </c>
      <c r="I228" s="104">
        <f>SUMIF(Cargas!$C$5:$C$1652,C228,Cargas!$N$5:$N$1652)</f>
        <v>1288</v>
      </c>
      <c r="J228" s="105">
        <f t="shared" si="3"/>
        <v>0</v>
      </c>
      <c r="K228" s="106" t="s">
        <v>8607</v>
      </c>
      <c r="L228" s="107">
        <v>164951</v>
      </c>
    </row>
    <row r="229" hidden="1" ht="13.5" customHeight="1">
      <c r="B229" s="100">
        <v>43893</v>
      </c>
      <c r="C229" s="101" t="s">
        <v>1429</v>
      </c>
      <c r="D229" s="102" t="s">
        <v>8608</v>
      </c>
      <c r="E229" s="102" t="s">
        <v>8246</v>
      </c>
      <c r="F229" s="102" t="s">
        <v>1370</v>
      </c>
      <c r="G229" s="102" t="s">
        <v>1369</v>
      </c>
      <c r="H229" s="103">
        <v>1000</v>
      </c>
      <c r="I229" s="104">
        <f>SUMIF(Cargas!$C$5:$C$1652,C229,Cargas!$N$5:$N$1652)</f>
        <v>1000</v>
      </c>
      <c r="J229" s="105">
        <f t="shared" si="3"/>
        <v>0</v>
      </c>
      <c r="K229" s="106" t="s">
        <v>8609</v>
      </c>
      <c r="L229" s="107">
        <v>46164</v>
      </c>
    </row>
    <row r="230" hidden="1" ht="13.5" customHeight="1">
      <c r="B230" s="100">
        <v>44120</v>
      </c>
      <c r="C230" s="101" t="s">
        <v>2277</v>
      </c>
      <c r="D230" s="102" t="s">
        <v>8610</v>
      </c>
      <c r="E230" s="102" t="s">
        <v>8246</v>
      </c>
      <c r="F230" s="102" t="s">
        <v>1370</v>
      </c>
      <c r="G230" s="102" t="s">
        <v>8611</v>
      </c>
      <c r="H230" s="103">
        <v>715</v>
      </c>
      <c r="I230" s="104">
        <f>SUMIF(Cargas!$C$5:$C$1652,C230,Cargas!$N$5:$N$1652)</f>
        <v>715</v>
      </c>
      <c r="J230" s="105">
        <f t="shared" si="3"/>
        <v>0</v>
      </c>
      <c r="K230" s="106" t="s">
        <v>8612</v>
      </c>
      <c r="L230" s="107">
        <v>165983</v>
      </c>
    </row>
    <row r="231" hidden="1" ht="13.5" customHeight="1">
      <c r="B231" s="100">
        <v>44120</v>
      </c>
      <c r="C231" s="101" t="s">
        <v>2281</v>
      </c>
      <c r="D231" s="102" t="s">
        <v>8613</v>
      </c>
      <c r="E231" s="102" t="s">
        <v>8246</v>
      </c>
      <c r="F231" s="102" t="s">
        <v>1370</v>
      </c>
      <c r="G231" s="102" t="s">
        <v>2283</v>
      </c>
      <c r="H231" s="103">
        <v>1366</v>
      </c>
      <c r="I231" s="104">
        <f>SUMIF(Cargas!$C$5:$C$1652,C231,Cargas!$N$5:$N$1652)</f>
        <v>1340</v>
      </c>
      <c r="J231" s="105">
        <f t="shared" si="3"/>
        <v>26</v>
      </c>
      <c r="K231" s="106" t="s">
        <v>8614</v>
      </c>
      <c r="L231" s="107">
        <v>168205</v>
      </c>
    </row>
    <row r="232" hidden="1" ht="13.5" customHeight="1">
      <c r="B232" s="100">
        <v>44130</v>
      </c>
      <c r="C232" s="101" t="s">
        <v>2307</v>
      </c>
      <c r="D232" s="102" t="s">
        <v>8615</v>
      </c>
      <c r="E232" s="102" t="s">
        <v>8246</v>
      </c>
      <c r="F232" s="102" t="s">
        <v>1370</v>
      </c>
      <c r="G232" s="102" t="s">
        <v>8616</v>
      </c>
      <c r="H232" s="103">
        <v>1288</v>
      </c>
      <c r="I232" s="104">
        <f>SUMIF(Cargas!$C$5:$C$1652,C232,Cargas!$N$5:$N$1652)</f>
        <v>1288</v>
      </c>
      <c r="J232" s="105">
        <f t="shared" si="3"/>
        <v>0</v>
      </c>
      <c r="K232" s="106" t="s">
        <v>8617</v>
      </c>
      <c r="L232" s="107">
        <v>172637</v>
      </c>
    </row>
    <row r="233" hidden="1" ht="13.5" customHeight="1">
      <c r="B233" s="100">
        <v>44130</v>
      </c>
      <c r="C233" s="101" t="s">
        <v>2301</v>
      </c>
      <c r="D233" s="102" t="s">
        <v>8618</v>
      </c>
      <c r="E233" s="102" t="s">
        <v>8246</v>
      </c>
      <c r="F233" s="102" t="s">
        <v>1370</v>
      </c>
      <c r="G233" s="102" t="s">
        <v>373</v>
      </c>
      <c r="H233" s="103">
        <v>1288</v>
      </c>
      <c r="I233" s="104">
        <f>SUMIF(Cargas!$C$5:$C$1652,C233,Cargas!$N$5:$N$1652)</f>
        <v>1288</v>
      </c>
      <c r="J233" s="105">
        <f t="shared" si="3"/>
        <v>0</v>
      </c>
      <c r="K233" s="106" t="s">
        <v>8619</v>
      </c>
      <c r="L233" s="107">
        <v>170677</v>
      </c>
    </row>
    <row r="234" hidden="1" ht="13.5" customHeight="1">
      <c r="B234" s="100">
        <v>44130</v>
      </c>
      <c r="C234" s="101" t="s">
        <v>2317</v>
      </c>
      <c r="D234" s="102" t="s">
        <v>8620</v>
      </c>
      <c r="E234" s="102" t="s">
        <v>8246</v>
      </c>
      <c r="F234" s="102" t="s">
        <v>1370</v>
      </c>
      <c r="G234" s="102" t="s">
        <v>373</v>
      </c>
      <c r="H234" s="103">
        <v>1288</v>
      </c>
      <c r="I234" s="104">
        <f>SUMIF(Cargas!$C$5:$C$1652,C234,Cargas!$N$5:$N$1652)</f>
        <v>1288</v>
      </c>
      <c r="J234" s="105">
        <f t="shared" si="3"/>
        <v>0</v>
      </c>
      <c r="K234" s="106" t="s">
        <v>8621</v>
      </c>
      <c r="L234" s="107">
        <v>172638</v>
      </c>
    </row>
    <row r="235" hidden="1" ht="13.5" customHeight="1">
      <c r="B235" s="100">
        <v>44175</v>
      </c>
      <c r="C235" s="101" t="s">
        <v>2546</v>
      </c>
      <c r="D235" s="102" t="s">
        <v>8622</v>
      </c>
      <c r="E235" s="102" t="s">
        <v>8462</v>
      </c>
      <c r="F235" s="102" t="s">
        <v>1370</v>
      </c>
      <c r="G235" s="102" t="s">
        <v>1369</v>
      </c>
      <c r="H235" s="103">
        <v>1152</v>
      </c>
      <c r="I235" s="104">
        <f>SUMIF(Cargas!$C$5:$C$1652,C235,Cargas!$N$5:$N$1652)</f>
        <v>1152</v>
      </c>
      <c r="J235" s="105">
        <f t="shared" si="3"/>
        <v>0</v>
      </c>
      <c r="K235" s="106" t="s">
        <v>8623</v>
      </c>
      <c r="L235" s="107">
        <v>201922</v>
      </c>
    </row>
    <row r="236" hidden="1" ht="13.5" customHeight="1">
      <c r="A236" s="0" t="s">
        <v>1</v>
      </c>
      <c r="B236" s="100">
        <v>44175</v>
      </c>
      <c r="C236" s="101" t="s">
        <v>2569</v>
      </c>
      <c r="D236" s="102" t="s">
        <v>8622</v>
      </c>
      <c r="E236" s="102" t="s">
        <v>8462</v>
      </c>
      <c r="F236" s="102" t="s">
        <v>1370</v>
      </c>
      <c r="G236" s="102" t="s">
        <v>1369</v>
      </c>
      <c r="H236" s="103">
        <v>1152</v>
      </c>
      <c r="I236" s="104">
        <f>SUMIF(Cargas!$C$5:$C$1652,C236,Cargas!$N$5:$N$1652)</f>
        <v>1152</v>
      </c>
      <c r="J236" s="105">
        <f t="shared" si="3"/>
        <v>0</v>
      </c>
      <c r="K236" s="106" t="s">
        <v>8624</v>
      </c>
      <c r="L236" s="107">
        <v>201922</v>
      </c>
    </row>
    <row r="237" hidden="1" ht="13.5" customHeight="1">
      <c r="A237" s="0" t="s">
        <v>1</v>
      </c>
      <c r="B237" s="100">
        <v>44175</v>
      </c>
      <c r="C237" s="101" t="s">
        <v>2563</v>
      </c>
      <c r="D237" s="102" t="s">
        <v>8622</v>
      </c>
      <c r="E237" s="102" t="s">
        <v>8462</v>
      </c>
      <c r="F237" s="102" t="s">
        <v>1370</v>
      </c>
      <c r="G237" s="102" t="s">
        <v>1369</v>
      </c>
      <c r="H237" s="103">
        <v>1152</v>
      </c>
      <c r="I237" s="104">
        <f>SUMIF(Cargas!$C$5:$C$1652,C237,Cargas!$N$5:$N$1652)</f>
        <v>1152</v>
      </c>
      <c r="J237" s="105">
        <f t="shared" si="3"/>
        <v>0</v>
      </c>
      <c r="K237" s="106" t="s">
        <v>8625</v>
      </c>
      <c r="L237" s="107">
        <v>201922</v>
      </c>
    </row>
    <row r="238" hidden="1" ht="13.5" customHeight="1">
      <c r="A238" s="0" t="s">
        <v>1</v>
      </c>
      <c r="B238" s="100">
        <v>44174</v>
      </c>
      <c r="C238" s="101" t="s">
        <v>2532</v>
      </c>
      <c r="D238" s="102" t="s">
        <v>8626</v>
      </c>
      <c r="E238" s="102" t="s">
        <v>8246</v>
      </c>
      <c r="F238" s="102" t="s">
        <v>1370</v>
      </c>
      <c r="G238" s="102" t="s">
        <v>1369</v>
      </c>
      <c r="H238" s="103">
        <v>3744</v>
      </c>
      <c r="I238" s="104">
        <f>SUMIF(Cargas!$C$5:$C$1652,C238,Cargas!$N$5:$N$1652)</f>
        <v>3744</v>
      </c>
      <c r="J238" s="105">
        <f t="shared" si="3"/>
        <v>0</v>
      </c>
      <c r="K238" s="106" t="s">
        <v>8627</v>
      </c>
      <c r="L238" s="107">
        <v>202123</v>
      </c>
    </row>
    <row r="239" hidden="1" ht="13.5" customHeight="1">
      <c r="A239" s="0" t="s">
        <v>1</v>
      </c>
      <c r="B239" s="100">
        <v>44175</v>
      </c>
      <c r="C239" s="101" t="s">
        <v>2539</v>
      </c>
      <c r="D239" s="102" t="s">
        <v>8628</v>
      </c>
      <c r="E239" s="102" t="s">
        <v>8246</v>
      </c>
      <c r="F239" s="102" t="s">
        <v>1370</v>
      </c>
      <c r="G239" s="102" t="s">
        <v>373</v>
      </c>
      <c r="H239" s="103">
        <v>3744</v>
      </c>
      <c r="I239" s="104">
        <f>SUMIF(Cargas!$C$5:$C$1652,C239,Cargas!$N$5:$N$1652)</f>
        <v>3744</v>
      </c>
      <c r="J239" s="105">
        <f t="shared" si="3"/>
        <v>0</v>
      </c>
      <c r="K239" s="106" t="s">
        <v>8629</v>
      </c>
      <c r="L239" s="107">
        <v>203043</v>
      </c>
    </row>
    <row r="240" hidden="1" ht="13.5" customHeight="1">
      <c r="A240" s="0" t="s">
        <v>1</v>
      </c>
      <c r="B240" s="100">
        <v>44176</v>
      </c>
      <c r="C240" s="101" t="s">
        <v>2559</v>
      </c>
      <c r="D240" s="102" t="s">
        <v>8630</v>
      </c>
      <c r="E240" s="102" t="s">
        <v>8246</v>
      </c>
      <c r="F240" s="102" t="s">
        <v>1370</v>
      </c>
      <c r="G240" s="102" t="s">
        <v>1369</v>
      </c>
      <c r="H240" s="103">
        <v>4680</v>
      </c>
      <c r="I240" s="104">
        <f>SUMIF(Cargas!$C$5:$C$1652,C240,Cargas!$N$5:$N$1652)</f>
        <v>4680</v>
      </c>
      <c r="J240" s="105">
        <f t="shared" si="3"/>
        <v>0</v>
      </c>
      <c r="K240" s="106" t="s">
        <v>8631</v>
      </c>
      <c r="L240" s="107">
        <v>207464</v>
      </c>
    </row>
    <row r="241" hidden="1" ht="13.5" customHeight="1">
      <c r="A241" s="0" t="s">
        <v>1</v>
      </c>
      <c r="B241" s="100">
        <v>44176</v>
      </c>
      <c r="C241" s="101" t="s">
        <v>2557</v>
      </c>
      <c r="D241" s="102" t="s">
        <v>8632</v>
      </c>
      <c r="E241" s="102" t="s">
        <v>8246</v>
      </c>
      <c r="F241" s="102" t="s">
        <v>1370</v>
      </c>
      <c r="G241" s="102" t="s">
        <v>373</v>
      </c>
      <c r="H241" s="103">
        <v>4680</v>
      </c>
      <c r="I241" s="104">
        <f>SUMIF(Cargas!$C$5:$C$1652,C241,Cargas!$N$5:$N$1652)</f>
        <v>4680</v>
      </c>
      <c r="J241" s="105">
        <f t="shared" si="3"/>
        <v>0</v>
      </c>
      <c r="K241" s="106" t="s">
        <v>8633</v>
      </c>
      <c r="L241" s="107">
        <v>207441</v>
      </c>
    </row>
    <row r="242" hidden="1" ht="13.5" customHeight="1">
      <c r="B242" s="100">
        <v>44141</v>
      </c>
      <c r="C242" s="101" t="s">
        <v>2357</v>
      </c>
      <c r="D242" s="102" t="s">
        <v>8634</v>
      </c>
      <c r="E242" s="102" t="s">
        <v>8246</v>
      </c>
      <c r="F242" s="102" t="s">
        <v>1370</v>
      </c>
      <c r="G242" s="102" t="s">
        <v>8611</v>
      </c>
      <c r="H242" s="103">
        <v>1200</v>
      </c>
      <c r="I242" s="104">
        <f>SUMIF(Cargas!$C$5:$C$1652,C242,Cargas!$N$5:$N$1652)</f>
        <v>1200</v>
      </c>
      <c r="J242" s="105">
        <f t="shared" si="3"/>
        <v>0</v>
      </c>
      <c r="K242" s="106" t="s">
        <v>8635</v>
      </c>
      <c r="L242" s="107">
        <v>180040</v>
      </c>
    </row>
    <row r="243" hidden="1" ht="13.5" customHeight="1">
      <c r="B243" s="100">
        <v>44141</v>
      </c>
      <c r="C243" s="101" t="s">
        <v>2361</v>
      </c>
      <c r="D243" s="102" t="s">
        <v>8636</v>
      </c>
      <c r="E243" s="102" t="s">
        <v>8246</v>
      </c>
      <c r="F243" s="102" t="s">
        <v>1370</v>
      </c>
      <c r="G243" s="102" t="s">
        <v>1369</v>
      </c>
      <c r="H243" s="103">
        <v>1200</v>
      </c>
      <c r="I243" s="104">
        <f>SUMIF(Cargas!$C$5:$C$1652,C243,Cargas!$N$5:$N$1652)</f>
        <v>1200</v>
      </c>
      <c r="J243" s="105">
        <f t="shared" si="3"/>
        <v>0</v>
      </c>
      <c r="K243" s="106" t="s">
        <v>8637</v>
      </c>
      <c r="L243" s="107">
        <v>180041</v>
      </c>
    </row>
    <row r="244" hidden="1" ht="13.5" customHeight="1">
      <c r="B244" s="100">
        <v>44141</v>
      </c>
      <c r="C244" s="101" t="s">
        <v>2364</v>
      </c>
      <c r="D244" s="102" t="s">
        <v>8638</v>
      </c>
      <c r="E244" s="102" t="s">
        <v>8246</v>
      </c>
      <c r="F244" s="102" t="s">
        <v>1370</v>
      </c>
      <c r="G244" s="102" t="s">
        <v>1369</v>
      </c>
      <c r="H244" s="103">
        <v>1200</v>
      </c>
      <c r="I244" s="104">
        <f>SUMIF(Cargas!$C$5:$C$1652,C244,Cargas!$N$5:$N$1652)</f>
        <v>1200</v>
      </c>
      <c r="J244" s="105">
        <f t="shared" si="3"/>
        <v>0</v>
      </c>
      <c r="K244" s="106" t="s">
        <v>8639</v>
      </c>
      <c r="L244" s="107">
        <v>180043</v>
      </c>
    </row>
    <row r="245" hidden="1" ht="13.5" customHeight="1">
      <c r="B245" s="100">
        <v>44144</v>
      </c>
      <c r="C245" s="101" t="s">
        <v>2390</v>
      </c>
      <c r="D245" s="102" t="s">
        <v>8640</v>
      </c>
      <c r="E245" s="102" t="s">
        <v>8246</v>
      </c>
      <c r="F245" s="102" t="s">
        <v>1370</v>
      </c>
      <c r="G245" s="102" t="s">
        <v>373</v>
      </c>
      <c r="H245" s="103">
        <v>1200</v>
      </c>
      <c r="I245" s="104">
        <f>SUMIF(Cargas!$C$5:$C$1652,C245,Cargas!$N$5:$N$1652)</f>
        <v>1200</v>
      </c>
      <c r="J245" s="105">
        <f t="shared" si="3"/>
        <v>0</v>
      </c>
      <c r="K245" s="106" t="s">
        <v>8641</v>
      </c>
      <c r="L245" s="107">
        <v>184052</v>
      </c>
    </row>
    <row r="246" hidden="1" ht="13.5" customHeight="1">
      <c r="B246" s="100">
        <v>44144</v>
      </c>
      <c r="C246" s="101" t="s">
        <v>2385</v>
      </c>
      <c r="D246" s="102" t="s">
        <v>8642</v>
      </c>
      <c r="E246" s="102" t="s">
        <v>8246</v>
      </c>
      <c r="F246" s="102" t="s">
        <v>1370</v>
      </c>
      <c r="G246" s="102" t="s">
        <v>8616</v>
      </c>
      <c r="H246" s="103">
        <v>1200</v>
      </c>
      <c r="I246" s="104">
        <f>SUMIF(Cargas!$C$5:$C$1652,C246,Cargas!$N$5:$N$1652)</f>
        <v>1200</v>
      </c>
      <c r="J246" s="105">
        <f t="shared" si="3"/>
        <v>0</v>
      </c>
      <c r="K246" s="106" t="s">
        <v>8643</v>
      </c>
      <c r="L246" s="107">
        <v>184053</v>
      </c>
    </row>
    <row r="247" hidden="1" ht="13.5" customHeight="1">
      <c r="B247" s="100">
        <v>44155</v>
      </c>
      <c r="C247" s="101" t="s">
        <v>2436</v>
      </c>
      <c r="D247" s="102" t="s">
        <v>8644</v>
      </c>
      <c r="E247" s="102" t="s">
        <v>8246</v>
      </c>
      <c r="F247" s="102" t="s">
        <v>1370</v>
      </c>
      <c r="G247" s="102" t="s">
        <v>373</v>
      </c>
      <c r="H247" s="103">
        <v>1200</v>
      </c>
      <c r="I247" s="104">
        <f>SUMIF(Cargas!$C$5:$C$1652,C247,Cargas!$N$5:$N$1652)</f>
        <v>1200</v>
      </c>
      <c r="J247" s="105">
        <f t="shared" si="3"/>
        <v>0</v>
      </c>
      <c r="K247" s="106" t="s">
        <v>8645</v>
      </c>
      <c r="L247" s="107">
        <v>190010</v>
      </c>
    </row>
    <row r="248" hidden="1" ht="13.5" customHeight="1">
      <c r="B248" s="100">
        <v>44155</v>
      </c>
      <c r="C248" s="101" t="s">
        <v>2438</v>
      </c>
      <c r="D248" s="102" t="s">
        <v>8646</v>
      </c>
      <c r="E248" s="102" t="s">
        <v>8246</v>
      </c>
      <c r="F248" s="102" t="s">
        <v>1370</v>
      </c>
      <c r="G248" s="102" t="s">
        <v>8611</v>
      </c>
      <c r="H248" s="103">
        <v>1200</v>
      </c>
      <c r="I248" s="104">
        <f>SUMIF(Cargas!$C$5:$C$1652,C248,Cargas!$N$5:$N$1652)</f>
        <v>1200</v>
      </c>
      <c r="J248" s="105">
        <f t="shared" si="3"/>
        <v>0</v>
      </c>
      <c r="K248" s="106" t="s">
        <v>8647</v>
      </c>
      <c r="L248" s="107">
        <v>190011</v>
      </c>
    </row>
    <row r="249" hidden="1" ht="13.5" customHeight="1">
      <c r="B249" s="100">
        <v>44153</v>
      </c>
      <c r="C249" s="101" t="s">
        <v>2434</v>
      </c>
      <c r="D249" s="102" t="s">
        <v>8648</v>
      </c>
      <c r="E249" s="102" t="s">
        <v>8246</v>
      </c>
      <c r="F249" s="102" t="s">
        <v>1370</v>
      </c>
      <c r="G249" s="102" t="s">
        <v>1369</v>
      </c>
      <c r="H249" s="103">
        <v>1100</v>
      </c>
      <c r="I249" s="104">
        <f>SUMIF(Cargas!$C$5:$C$1652,C249,Cargas!$N$5:$N$1652)</f>
        <v>1100</v>
      </c>
      <c r="J249" s="105">
        <f t="shared" si="3"/>
        <v>0</v>
      </c>
      <c r="K249" s="106" t="s">
        <v>8649</v>
      </c>
      <c r="L249" s="107">
        <v>190047</v>
      </c>
    </row>
    <row r="250" hidden="1" ht="13.5" customHeight="1">
      <c r="A250" s="0" t="s">
        <v>1</v>
      </c>
      <c r="B250" s="100">
        <v>44183</v>
      </c>
      <c r="C250" s="101" t="s">
        <v>2595</v>
      </c>
      <c r="D250" s="102" t="s">
        <v>8650</v>
      </c>
      <c r="E250" s="102" t="s">
        <v>8462</v>
      </c>
      <c r="F250" s="102" t="s">
        <v>1370</v>
      </c>
      <c r="G250" s="102" t="s">
        <v>1369</v>
      </c>
      <c r="H250" s="103">
        <v>1152</v>
      </c>
      <c r="I250" s="104">
        <f>SUMIF(Cargas!$C$5:$C$1652,C250,Cargas!$N$5:$N$1652)</f>
        <v>1152</v>
      </c>
      <c r="J250" s="105">
        <f t="shared" si="3"/>
        <v>0</v>
      </c>
      <c r="K250" s="106" t="s">
        <v>8651</v>
      </c>
      <c r="L250" s="107">
        <v>211748</v>
      </c>
    </row>
    <row r="251" hidden="1" ht="13.5" customHeight="1">
      <c r="B251" s="100">
        <v>44183</v>
      </c>
      <c r="C251" s="101" t="s">
        <v>2599</v>
      </c>
      <c r="D251" s="102" t="s">
        <v>8650</v>
      </c>
      <c r="E251" s="102" t="s">
        <v>8462</v>
      </c>
      <c r="F251" s="102" t="s">
        <v>1370</v>
      </c>
      <c r="G251" s="102" t="s">
        <v>1369</v>
      </c>
      <c r="H251" s="103">
        <v>1152</v>
      </c>
      <c r="I251" s="104">
        <f>SUMIF(Cargas!$C$5:$C$1652,C251,Cargas!$N$5:$N$1652)</f>
        <v>1152</v>
      </c>
      <c r="J251" s="105">
        <f t="shared" si="3"/>
        <v>0</v>
      </c>
      <c r="K251" s="106" t="s">
        <v>8652</v>
      </c>
      <c r="L251" s="107">
        <v>211748</v>
      </c>
    </row>
    <row r="252" hidden="1" ht="13.5" customHeight="1">
      <c r="B252" s="100">
        <v>44183</v>
      </c>
      <c r="C252" s="101" t="s">
        <v>2582</v>
      </c>
      <c r="D252" s="102" t="s">
        <v>8650</v>
      </c>
      <c r="E252" s="102" t="s">
        <v>8462</v>
      </c>
      <c r="F252" s="102" t="s">
        <v>1370</v>
      </c>
      <c r="G252" s="102" t="s">
        <v>1369</v>
      </c>
      <c r="H252" s="103">
        <v>1152</v>
      </c>
      <c r="I252" s="104">
        <f>SUMIF(Cargas!$C$5:$C$1652,C252,Cargas!$N$5:$N$1652)</f>
        <v>1152</v>
      </c>
      <c r="J252" s="105">
        <f t="shared" si="3"/>
        <v>0</v>
      </c>
      <c r="K252" s="106" t="s">
        <v>8653</v>
      </c>
      <c r="L252" s="107">
        <v>211748</v>
      </c>
    </row>
    <row r="253" hidden="1" ht="13.5" customHeight="1">
      <c r="A253" s="0" t="s">
        <v>1</v>
      </c>
      <c r="B253" s="100">
        <v>44186</v>
      </c>
      <c r="C253" s="101" t="s">
        <v>2587</v>
      </c>
      <c r="D253" s="102" t="s">
        <v>8654</v>
      </c>
      <c r="E253" s="102" t="s">
        <v>8246</v>
      </c>
      <c r="F253" s="102" t="s">
        <v>1370</v>
      </c>
      <c r="G253" s="102" t="s">
        <v>373</v>
      </c>
      <c r="H253" s="103">
        <v>3744</v>
      </c>
      <c r="I253" s="104">
        <f>SUMIF(Cargas!$C$5:$C$1652,C253,Cargas!$N$5:$N$1652)</f>
        <v>3744</v>
      </c>
      <c r="J253" s="105">
        <f t="shared" si="3"/>
        <v>0</v>
      </c>
      <c r="K253" s="106" t="s">
        <v>8655</v>
      </c>
      <c r="L253" s="107">
        <v>211467</v>
      </c>
    </row>
    <row r="254" hidden="1" ht="13.5" customHeight="1">
      <c r="A254" s="0" t="s">
        <v>1</v>
      </c>
      <c r="B254" s="100">
        <v>44186</v>
      </c>
      <c r="C254" s="101" t="s">
        <v>2589</v>
      </c>
      <c r="D254" s="102" t="s">
        <v>8656</v>
      </c>
      <c r="E254" s="102" t="s">
        <v>8246</v>
      </c>
      <c r="F254" s="102" t="s">
        <v>1370</v>
      </c>
      <c r="G254" s="102" t="s">
        <v>1369</v>
      </c>
      <c r="H254" s="103">
        <v>3744</v>
      </c>
      <c r="I254" s="104">
        <f>SUMIF(Cargas!$C$5:$C$1652,C254,Cargas!$N$5:$N$1652)</f>
        <v>3744</v>
      </c>
      <c r="J254" s="105">
        <f t="shared" si="3"/>
        <v>0</v>
      </c>
      <c r="K254" s="106" t="s">
        <v>8657</v>
      </c>
      <c r="L254" s="107">
        <v>211500</v>
      </c>
    </row>
    <row r="255" hidden="1" ht="13.5" customHeight="1">
      <c r="B255" s="100">
        <v>44191</v>
      </c>
      <c r="C255" s="101" t="s">
        <v>2600</v>
      </c>
      <c r="D255" s="102" t="s">
        <v>8658</v>
      </c>
      <c r="E255" s="102" t="s">
        <v>8462</v>
      </c>
      <c r="F255" s="102" t="s">
        <v>1370</v>
      </c>
      <c r="G255" s="102" t="s">
        <v>1369</v>
      </c>
      <c r="H255" s="103">
        <v>1152</v>
      </c>
      <c r="I255" s="104">
        <f>SUMIF(Cargas!$C$5:$C$1652,C255,Cargas!$N$5:$N$1652)</f>
        <v>1152</v>
      </c>
      <c r="J255" s="105">
        <f t="shared" si="3"/>
        <v>0</v>
      </c>
      <c r="K255" s="106" t="s">
        <v>8659</v>
      </c>
      <c r="L255" s="107">
        <v>214659</v>
      </c>
    </row>
    <row r="256" hidden="1" ht="13.5" customHeight="1">
      <c r="B256" s="100">
        <v>44191</v>
      </c>
      <c r="C256" s="101" t="s">
        <v>2610</v>
      </c>
      <c r="D256" s="102" t="s">
        <v>8658</v>
      </c>
      <c r="E256" s="102" t="s">
        <v>8462</v>
      </c>
      <c r="F256" s="102" t="s">
        <v>1370</v>
      </c>
      <c r="G256" s="102" t="s">
        <v>1369</v>
      </c>
      <c r="H256" s="103">
        <v>1152</v>
      </c>
      <c r="I256" s="104">
        <f>SUMIF(Cargas!$C$5:$C$1652,C256,Cargas!$N$5:$N$1652)</f>
        <v>1152</v>
      </c>
      <c r="J256" s="105">
        <f t="shared" si="3"/>
        <v>0</v>
      </c>
      <c r="K256" s="106" t="s">
        <v>8660</v>
      </c>
      <c r="L256" s="107">
        <v>214659</v>
      </c>
    </row>
    <row r="257" hidden="1" ht="13.5" customHeight="1">
      <c r="B257" s="100">
        <v>44208</v>
      </c>
      <c r="C257" s="101" t="s">
        <v>2643</v>
      </c>
      <c r="D257" s="102" t="s">
        <v>8552</v>
      </c>
      <c r="E257" s="102" t="s">
        <v>8462</v>
      </c>
      <c r="F257" s="102" t="s">
        <v>1370</v>
      </c>
      <c r="G257" s="102" t="s">
        <v>1369</v>
      </c>
      <c r="H257" s="103">
        <v>1152</v>
      </c>
      <c r="I257" s="104">
        <f>SUMIF(Cargas!$C$5:$C$1652,C257,Cargas!$N$5:$N$1652)</f>
        <v>1152</v>
      </c>
      <c r="J257" s="105">
        <f ref="J257:J320" t="shared" si="4">IF(ABS(H257-I257)&lt;20,0,H257-I257)</f>
        <v>0</v>
      </c>
      <c r="K257" s="106" t="s">
        <v>8661</v>
      </c>
      <c r="L257" s="107">
        <v>6588</v>
      </c>
    </row>
    <row r="258" hidden="1" ht="13.5" customHeight="1">
      <c r="B258" s="100">
        <v>44208</v>
      </c>
      <c r="C258" s="101" t="s">
        <v>2646</v>
      </c>
      <c r="D258" s="102" t="s">
        <v>8552</v>
      </c>
      <c r="E258" s="102" t="s">
        <v>8462</v>
      </c>
      <c r="F258" s="102" t="s">
        <v>1370</v>
      </c>
      <c r="G258" s="102" t="s">
        <v>1369</v>
      </c>
      <c r="H258" s="103">
        <v>1152</v>
      </c>
      <c r="I258" s="104">
        <f>SUMIF(Cargas!$C$5:$C$1652,C258,Cargas!$N$5:$N$1652)</f>
        <v>1152</v>
      </c>
      <c r="J258" s="105">
        <f t="shared" si="4"/>
        <v>0</v>
      </c>
      <c r="K258" s="106" t="s">
        <v>8662</v>
      </c>
      <c r="L258" s="107">
        <v>6588</v>
      </c>
    </row>
    <row r="259" hidden="1" ht="13.5" customHeight="1">
      <c r="B259" s="100">
        <v>44209</v>
      </c>
      <c r="C259" s="101" t="s">
        <v>2654</v>
      </c>
      <c r="D259" s="102" t="s">
        <v>8663</v>
      </c>
      <c r="E259" s="102" t="s">
        <v>8462</v>
      </c>
      <c r="F259" s="102" t="s">
        <v>1370</v>
      </c>
      <c r="G259" s="102" t="s">
        <v>1369</v>
      </c>
      <c r="H259" s="103">
        <v>1152</v>
      </c>
      <c r="I259" s="104">
        <f>SUMIF(Cargas!$C$5:$C$1652,C259,Cargas!$N$5:$N$1652)</f>
        <v>1152</v>
      </c>
      <c r="J259" s="105">
        <f t="shared" si="4"/>
        <v>0</v>
      </c>
      <c r="K259" s="106" t="s">
        <v>8664</v>
      </c>
      <c r="L259" s="107">
        <v>10198</v>
      </c>
    </row>
    <row r="260" hidden="1" ht="13.5" customHeight="1">
      <c r="B260" s="100">
        <v>44209</v>
      </c>
      <c r="C260" s="101" t="s">
        <v>2656</v>
      </c>
      <c r="D260" s="102" t="s">
        <v>8665</v>
      </c>
      <c r="E260" s="102" t="s">
        <v>8462</v>
      </c>
      <c r="F260" s="102" t="s">
        <v>1370</v>
      </c>
      <c r="G260" s="102" t="s">
        <v>8611</v>
      </c>
      <c r="H260" s="103">
        <v>1152</v>
      </c>
      <c r="I260" s="104">
        <f>SUMIF(Cargas!$C$5:$C$1652,C260,Cargas!$N$5:$N$1652)</f>
        <v>1152</v>
      </c>
      <c r="J260" s="105">
        <f t="shared" si="4"/>
        <v>0</v>
      </c>
      <c r="K260" s="106" t="s">
        <v>8666</v>
      </c>
      <c r="L260" s="107">
        <v>10227</v>
      </c>
    </row>
    <row r="261" hidden="1" ht="13.5" customHeight="1">
      <c r="B261" s="100">
        <v>44221</v>
      </c>
      <c r="C261" s="101" t="s">
        <v>2666</v>
      </c>
      <c r="D261" s="102" t="s">
        <v>8667</v>
      </c>
      <c r="E261" s="102" t="s">
        <v>8462</v>
      </c>
      <c r="F261" s="102" t="s">
        <v>1370</v>
      </c>
      <c r="G261" s="102" t="s">
        <v>1369</v>
      </c>
      <c r="H261" s="103">
        <v>1152</v>
      </c>
      <c r="I261" s="104">
        <f>SUMIF(Cargas!$C$5:$C$1652,C261,Cargas!$N$5:$N$1652)</f>
        <v>1152</v>
      </c>
      <c r="J261" s="105">
        <f t="shared" si="4"/>
        <v>0</v>
      </c>
      <c r="K261" s="106" t="s">
        <v>8668</v>
      </c>
      <c r="L261" s="107">
        <v>15413</v>
      </c>
    </row>
    <row r="262" hidden="1" ht="13.5" customHeight="1">
      <c r="B262" s="100">
        <v>44221</v>
      </c>
      <c r="C262" s="101" t="s">
        <v>2676</v>
      </c>
      <c r="D262" s="102" t="s">
        <v>8667</v>
      </c>
      <c r="E262" s="102" t="s">
        <v>8462</v>
      </c>
      <c r="F262" s="102" t="s">
        <v>1370</v>
      </c>
      <c r="G262" s="102" t="s">
        <v>1369</v>
      </c>
      <c r="H262" s="103">
        <v>1152</v>
      </c>
      <c r="I262" s="104">
        <f>SUMIF(Cargas!$C$5:$C$1652,C262,Cargas!$N$5:$N$1652)</f>
        <v>1152</v>
      </c>
      <c r="J262" s="105">
        <f t="shared" si="4"/>
        <v>0</v>
      </c>
      <c r="K262" s="106" t="s">
        <v>8669</v>
      </c>
      <c r="L262" s="107">
        <v>15413</v>
      </c>
    </row>
    <row r="263" hidden="1" ht="13.5" customHeight="1">
      <c r="B263" s="100">
        <v>44224</v>
      </c>
      <c r="C263" s="101" t="s">
        <v>2689</v>
      </c>
      <c r="D263" s="102" t="s">
        <v>8670</v>
      </c>
      <c r="E263" s="102" t="s">
        <v>8462</v>
      </c>
      <c r="F263" s="102" t="s">
        <v>1370</v>
      </c>
      <c r="G263" s="102" t="s">
        <v>1369</v>
      </c>
      <c r="H263" s="103">
        <v>1152</v>
      </c>
      <c r="I263" s="104">
        <f>SUMIF(Cargas!$C$5:$C$1652,C263,Cargas!$N$5:$N$1652)</f>
        <v>1152</v>
      </c>
      <c r="J263" s="105">
        <f t="shared" si="4"/>
        <v>0</v>
      </c>
      <c r="K263" s="106" t="s">
        <v>8671</v>
      </c>
      <c r="L263" s="107">
        <v>19843</v>
      </c>
    </row>
    <row r="264" hidden="1" ht="13.5" customHeight="1">
      <c r="B264" s="100">
        <v>44231</v>
      </c>
      <c r="C264" s="101" t="s">
        <v>2683</v>
      </c>
      <c r="D264" s="102" t="s">
        <v>8670</v>
      </c>
      <c r="E264" s="102" t="s">
        <v>8462</v>
      </c>
      <c r="F264" s="102" t="s">
        <v>1370</v>
      </c>
      <c r="G264" s="102" t="s">
        <v>1369</v>
      </c>
      <c r="H264" s="103">
        <v>1152</v>
      </c>
      <c r="I264" s="104">
        <f>SUMIF(Cargas!$C$5:$C$1652,C264,Cargas!$N$5:$N$1652)</f>
        <v>1152</v>
      </c>
      <c r="J264" s="105">
        <f t="shared" si="4"/>
        <v>0</v>
      </c>
      <c r="K264" s="106" t="s">
        <v>8671</v>
      </c>
      <c r="L264" s="107">
        <v>19843</v>
      </c>
    </row>
    <row r="265" hidden="1" ht="13.5" customHeight="1">
      <c r="B265" s="100">
        <v>44238</v>
      </c>
      <c r="C265" s="101" t="s">
        <v>2703</v>
      </c>
      <c r="D265" s="102" t="s">
        <v>8670</v>
      </c>
      <c r="E265" s="102" t="s">
        <v>8462</v>
      </c>
      <c r="F265" s="102" t="s">
        <v>1370</v>
      </c>
      <c r="G265" s="102" t="s">
        <v>1369</v>
      </c>
      <c r="H265" s="103">
        <v>1152</v>
      </c>
      <c r="I265" s="104">
        <f>SUMIF(Cargas!$C$5:$C$1652,C265,Cargas!$N$5:$N$1652)</f>
        <v>1152</v>
      </c>
      <c r="J265" s="105">
        <f t="shared" si="4"/>
        <v>0</v>
      </c>
      <c r="K265" s="106" t="s">
        <v>8671</v>
      </c>
      <c r="L265" s="107">
        <v>19843</v>
      </c>
    </row>
    <row r="266" hidden="1" ht="13.5" customHeight="1">
      <c r="B266" s="100">
        <v>44232</v>
      </c>
      <c r="C266" s="101" t="s">
        <v>2718</v>
      </c>
      <c r="D266" s="102" t="s">
        <v>8672</v>
      </c>
      <c r="E266" s="102" t="s">
        <v>8462</v>
      </c>
      <c r="F266" s="102" t="s">
        <v>1370</v>
      </c>
      <c r="G266" s="102" t="s">
        <v>1369</v>
      </c>
      <c r="H266" s="103">
        <v>1152</v>
      </c>
      <c r="I266" s="104">
        <v>1152</v>
      </c>
      <c r="J266" s="105">
        <f t="shared" si="4"/>
        <v>0</v>
      </c>
      <c r="K266" s="106" t="s">
        <v>8673</v>
      </c>
      <c r="L266" s="107">
        <v>23337</v>
      </c>
    </row>
    <row r="267" hidden="1" ht="13.5" customHeight="1">
      <c r="B267" s="100">
        <v>44232</v>
      </c>
      <c r="C267" s="101" t="s">
        <v>2709</v>
      </c>
      <c r="D267" s="102" t="s">
        <v>8672</v>
      </c>
      <c r="E267" s="102" t="s">
        <v>8462</v>
      </c>
      <c r="F267" s="102" t="s">
        <v>1370</v>
      </c>
      <c r="G267" s="102" t="s">
        <v>1369</v>
      </c>
      <c r="H267" s="103">
        <v>1152</v>
      </c>
      <c r="I267" s="104">
        <v>1152</v>
      </c>
      <c r="J267" s="105">
        <f t="shared" si="4"/>
        <v>0</v>
      </c>
      <c r="K267" s="106" t="s">
        <v>8673</v>
      </c>
      <c r="L267" s="107">
        <v>23337</v>
      </c>
    </row>
    <row r="268" hidden="1" ht="13.5" customHeight="1">
      <c r="B268" s="100">
        <v>44169</v>
      </c>
      <c r="C268" s="101" t="s">
        <v>2518</v>
      </c>
      <c r="D268" s="102" t="s">
        <v>8674</v>
      </c>
      <c r="E268" s="102" t="s">
        <v>8246</v>
      </c>
      <c r="F268" s="102" t="s">
        <v>1370</v>
      </c>
      <c r="G268" s="102" t="s">
        <v>8611</v>
      </c>
      <c r="H268" s="103">
        <v>1300</v>
      </c>
      <c r="I268" s="104">
        <f>SUMIF(Cargas!$C$5:$C$1652,C268,Cargas!$N$5:$N$1652)</f>
        <v>1300</v>
      </c>
      <c r="J268" s="105">
        <f t="shared" si="4"/>
        <v>0</v>
      </c>
      <c r="K268" s="106" t="s">
        <v>8675</v>
      </c>
      <c r="L268" s="107">
        <v>199608</v>
      </c>
    </row>
    <row r="269" hidden="1" ht="13.5" customHeight="1">
      <c r="B269" s="100">
        <v>44112</v>
      </c>
      <c r="C269" s="101" t="s">
        <v>2235</v>
      </c>
      <c r="D269" s="102" t="s">
        <v>8676</v>
      </c>
      <c r="E269" s="102" t="s">
        <v>8246</v>
      </c>
      <c r="F269" s="102" t="s">
        <v>1370</v>
      </c>
      <c r="G269" s="102" t="s">
        <v>8677</v>
      </c>
      <c r="H269" s="103">
        <v>1000</v>
      </c>
      <c r="I269" s="104">
        <f>SUMIF(Cargas!$C$5:$C$1652,C269,Cargas!$N$5:$N$1652)</f>
        <v>1000</v>
      </c>
      <c r="J269" s="105">
        <f t="shared" si="4"/>
        <v>0</v>
      </c>
      <c r="K269" s="106" t="s">
        <v>8678</v>
      </c>
      <c r="L269" s="107">
        <v>160882</v>
      </c>
    </row>
    <row r="270" hidden="1" ht="13.5" customHeight="1">
      <c r="B270" s="100">
        <v>44118</v>
      </c>
      <c r="C270" s="101" t="s">
        <v>2266</v>
      </c>
      <c r="D270" s="102" t="s">
        <v>8679</v>
      </c>
      <c r="E270" s="102" t="s">
        <v>8246</v>
      </c>
      <c r="F270" s="102" t="s">
        <v>1370</v>
      </c>
      <c r="G270" s="102" t="s">
        <v>1369</v>
      </c>
      <c r="H270" s="103">
        <v>1000</v>
      </c>
      <c r="I270" s="104">
        <f>SUMIF(Cargas!$C$5:$C$1652,C270,Cargas!$N$5:$N$1652)</f>
        <v>1000</v>
      </c>
      <c r="J270" s="105">
        <f t="shared" si="4"/>
        <v>0</v>
      </c>
      <c r="K270" s="106" t="s">
        <v>8680</v>
      </c>
      <c r="L270" s="107">
        <v>164006</v>
      </c>
    </row>
    <row r="271" hidden="1" ht="13.5" customHeight="1">
      <c r="B271" s="100">
        <v>44118</v>
      </c>
      <c r="C271" s="101" t="s">
        <v>2270</v>
      </c>
      <c r="D271" s="102" t="s">
        <v>8681</v>
      </c>
      <c r="E271" s="102" t="s">
        <v>8246</v>
      </c>
      <c r="F271" s="102" t="s">
        <v>1370</v>
      </c>
      <c r="G271" s="102" t="s">
        <v>1369</v>
      </c>
      <c r="H271" s="103">
        <v>1000</v>
      </c>
      <c r="I271" s="104">
        <f>SUMIF(Cargas!$C$5:$C$1652,C271,Cargas!$N$5:$N$1652)</f>
        <v>1000</v>
      </c>
      <c r="J271" s="105">
        <f t="shared" si="4"/>
        <v>0</v>
      </c>
      <c r="K271" s="106" t="s">
        <v>8682</v>
      </c>
      <c r="L271" s="107" t="s">
        <v>23</v>
      </c>
    </row>
    <row r="272" hidden="1" ht="13.5" customHeight="1">
      <c r="B272" s="100">
        <v>44118</v>
      </c>
      <c r="C272" s="101" t="s">
        <v>2272</v>
      </c>
      <c r="D272" s="102" t="s">
        <v>8683</v>
      </c>
      <c r="E272" s="102" t="s">
        <v>8246</v>
      </c>
      <c r="F272" s="102" t="s">
        <v>1370</v>
      </c>
      <c r="G272" s="102" t="s">
        <v>1369</v>
      </c>
      <c r="H272" s="103">
        <v>1000</v>
      </c>
      <c r="I272" s="104">
        <f>SUMIF(Cargas!$C$5:$C$1652,C272,Cargas!$N$5:$N$1652)</f>
        <v>1000</v>
      </c>
      <c r="J272" s="105">
        <f t="shared" si="4"/>
        <v>0</v>
      </c>
      <c r="K272" s="106" t="s">
        <v>8684</v>
      </c>
      <c r="L272" s="107" t="s">
        <v>23</v>
      </c>
    </row>
    <row r="273" hidden="1" ht="13.5" customHeight="1">
      <c r="B273" s="100">
        <v>44141</v>
      </c>
      <c r="C273" s="101" t="s">
        <v>2347</v>
      </c>
      <c r="D273" s="102" t="s">
        <v>8685</v>
      </c>
      <c r="E273" s="102" t="s">
        <v>8246</v>
      </c>
      <c r="F273" s="102" t="s">
        <v>1370</v>
      </c>
      <c r="G273" s="102" t="s">
        <v>1369</v>
      </c>
      <c r="H273" s="103">
        <v>1000</v>
      </c>
      <c r="I273" s="104">
        <f>SUMIF(Cargas!$C$5:$C$1652,C273,Cargas!$N$5:$N$1652)</f>
        <v>1000</v>
      </c>
      <c r="J273" s="105">
        <f t="shared" si="4"/>
        <v>0</v>
      </c>
      <c r="K273" s="106" t="s">
        <v>8678</v>
      </c>
      <c r="L273" s="107"/>
    </row>
    <row r="274" hidden="1" ht="13.5" customHeight="1">
      <c r="B274" s="100">
        <v>44141</v>
      </c>
      <c r="C274" s="101" t="s">
        <v>2350</v>
      </c>
      <c r="D274" s="102" t="s">
        <v>8686</v>
      </c>
      <c r="E274" s="102" t="s">
        <v>8246</v>
      </c>
      <c r="F274" s="102" t="s">
        <v>1370</v>
      </c>
      <c r="G274" s="102" t="s">
        <v>1369</v>
      </c>
      <c r="H274" s="103">
        <v>1000</v>
      </c>
      <c r="I274" s="104">
        <f>SUMIF(Cargas!$C$5:$C$1652,C274,Cargas!$N$5:$N$1652)</f>
        <v>1000</v>
      </c>
      <c r="J274" s="105">
        <f t="shared" si="4"/>
        <v>0</v>
      </c>
      <c r="K274" s="106" t="s">
        <v>8687</v>
      </c>
      <c r="L274" s="107"/>
    </row>
    <row r="275" hidden="1" ht="13.5" customHeight="1">
      <c r="B275" s="100">
        <v>44148</v>
      </c>
      <c r="C275" s="101" t="s">
        <v>2400</v>
      </c>
      <c r="D275" s="102" t="s">
        <v>8688</v>
      </c>
      <c r="E275" s="102" t="s">
        <v>8246</v>
      </c>
      <c r="F275" s="102" t="s">
        <v>1370</v>
      </c>
      <c r="G275" s="102" t="s">
        <v>373</v>
      </c>
      <c r="H275" s="103">
        <v>1000</v>
      </c>
      <c r="I275" s="104">
        <f>SUMIF(Cargas!$C$5:$C$1652,C275,Cargas!$N$5:$N$1652)</f>
        <v>1000</v>
      </c>
      <c r="J275" s="105">
        <f t="shared" si="4"/>
        <v>0</v>
      </c>
      <c r="K275" s="196" t="s">
        <v>8689</v>
      </c>
      <c r="L275" s="107">
        <v>183985</v>
      </c>
    </row>
    <row r="276" hidden="1" ht="13.5" customHeight="1">
      <c r="B276" s="100">
        <v>44148</v>
      </c>
      <c r="C276" s="101" t="s">
        <v>2394</v>
      </c>
      <c r="D276" s="102" t="s">
        <v>8690</v>
      </c>
      <c r="E276" s="102" t="s">
        <v>8246</v>
      </c>
      <c r="F276" s="102" t="s">
        <v>1370</v>
      </c>
      <c r="G276" s="102" t="s">
        <v>8611</v>
      </c>
      <c r="H276" s="103">
        <v>1000</v>
      </c>
      <c r="I276" s="104">
        <f>SUMIF(Cargas!$C$5:$C$1652,C276,Cargas!$N$5:$N$1652)</f>
        <v>1000</v>
      </c>
      <c r="J276" s="105">
        <f t="shared" si="4"/>
        <v>0</v>
      </c>
      <c r="K276" s="106" t="s">
        <v>8691</v>
      </c>
      <c r="L276" s="107">
        <v>183986</v>
      </c>
    </row>
    <row r="277" hidden="1" ht="13.5" customHeight="1">
      <c r="B277" s="100">
        <v>44148</v>
      </c>
      <c r="C277" s="101" t="s">
        <v>2398</v>
      </c>
      <c r="D277" s="102" t="s">
        <v>8692</v>
      </c>
      <c r="E277" s="102" t="s">
        <v>8246</v>
      </c>
      <c r="F277" s="102" t="s">
        <v>1370</v>
      </c>
      <c r="G277" s="102" t="s">
        <v>373</v>
      </c>
      <c r="H277" s="103">
        <v>1000</v>
      </c>
      <c r="I277" s="104">
        <f>SUMIF(Cargas!$C$5:$C$1652,C277,Cargas!$N$5:$N$1652)</f>
        <v>1000</v>
      </c>
      <c r="J277" s="105">
        <f t="shared" si="4"/>
        <v>0</v>
      </c>
      <c r="K277" s="106" t="s">
        <v>8693</v>
      </c>
      <c r="L277" s="107">
        <v>183987</v>
      </c>
    </row>
    <row r="278" hidden="1" ht="13.5" customHeight="1">
      <c r="B278" s="100">
        <v>44151</v>
      </c>
      <c r="C278" s="101" t="s">
        <v>2410</v>
      </c>
      <c r="D278" s="102" t="s">
        <v>8694</v>
      </c>
      <c r="E278" s="102" t="s">
        <v>8246</v>
      </c>
      <c r="F278" s="102" t="s">
        <v>1370</v>
      </c>
      <c r="G278" s="102" t="s">
        <v>1369</v>
      </c>
      <c r="H278" s="103">
        <v>2000</v>
      </c>
      <c r="I278" s="104">
        <f>SUMIF(Cargas!$C$5:$C$1652,C278,Cargas!$N$5:$N$1652)</f>
        <v>2000</v>
      </c>
      <c r="J278" s="105">
        <f t="shared" si="4"/>
        <v>0</v>
      </c>
      <c r="K278" s="106" t="s">
        <v>8695</v>
      </c>
      <c r="L278" s="107">
        <v>187337</v>
      </c>
    </row>
    <row r="279" hidden="1" ht="13.5" customHeight="1">
      <c r="B279" s="100">
        <v>44151</v>
      </c>
      <c r="C279" s="101" t="s">
        <v>2412</v>
      </c>
      <c r="D279" s="102" t="s">
        <v>8696</v>
      </c>
      <c r="E279" s="102" t="s">
        <v>8246</v>
      </c>
      <c r="F279" s="102" t="s">
        <v>1370</v>
      </c>
      <c r="G279" s="102" t="s">
        <v>8611</v>
      </c>
      <c r="H279" s="103">
        <v>1000</v>
      </c>
      <c r="I279" s="104">
        <f>SUMIF(Cargas!$C$5:$C$1652,C279,Cargas!$N$5:$N$1652)</f>
        <v>1000</v>
      </c>
      <c r="J279" s="105">
        <f t="shared" si="4"/>
        <v>0</v>
      </c>
      <c r="K279" s="106" t="s">
        <v>8697</v>
      </c>
      <c r="L279" s="107">
        <v>187339</v>
      </c>
    </row>
    <row r="280" hidden="1" ht="12" customHeight="1">
      <c r="B280" s="100">
        <v>44154</v>
      </c>
      <c r="C280" s="101" t="s">
        <v>2446</v>
      </c>
      <c r="D280" s="102" t="s">
        <v>8698</v>
      </c>
      <c r="E280" s="102" t="s">
        <v>8246</v>
      </c>
      <c r="F280" s="102" t="s">
        <v>1370</v>
      </c>
      <c r="G280" s="102" t="s">
        <v>1369</v>
      </c>
      <c r="H280" s="103">
        <v>1000</v>
      </c>
      <c r="I280" s="104">
        <f>SUMIF(Cargas!$C$5:$C$1652,C280,Cargas!$N$5:$N$1652)</f>
        <v>1000</v>
      </c>
      <c r="J280" s="105">
        <f t="shared" si="4"/>
        <v>0</v>
      </c>
      <c r="K280" s="106" t="s">
        <v>8699</v>
      </c>
      <c r="L280" s="107">
        <v>190006</v>
      </c>
    </row>
    <row r="281" hidden="1" ht="13.5" customHeight="1">
      <c r="B281" s="100">
        <v>44154</v>
      </c>
      <c r="C281" s="101" t="s">
        <v>2448</v>
      </c>
      <c r="D281" s="102" t="s">
        <v>8700</v>
      </c>
      <c r="E281" s="102" t="s">
        <v>8246</v>
      </c>
      <c r="F281" s="102" t="s">
        <v>1370</v>
      </c>
      <c r="G281" s="102" t="s">
        <v>373</v>
      </c>
      <c r="H281" s="103">
        <v>1000</v>
      </c>
      <c r="I281" s="104">
        <f>SUMIF(Cargas!$C$5:$C$1652,C281,Cargas!$N$5:$N$1652)</f>
        <v>1000</v>
      </c>
      <c r="J281" s="105">
        <f t="shared" si="4"/>
        <v>0</v>
      </c>
      <c r="K281" s="106" t="s">
        <v>8701</v>
      </c>
      <c r="L281" s="107">
        <v>190012</v>
      </c>
    </row>
    <row r="282" hidden="1" ht="13.5" customHeight="1">
      <c r="B282" s="100">
        <v>44154</v>
      </c>
      <c r="C282" s="101" t="s">
        <v>2449</v>
      </c>
      <c r="D282" s="102" t="s">
        <v>8702</v>
      </c>
      <c r="E282" s="102" t="s">
        <v>8246</v>
      </c>
      <c r="F282" s="102" t="s">
        <v>1370</v>
      </c>
      <c r="G282" s="102" t="s">
        <v>1369</v>
      </c>
      <c r="H282" s="103">
        <v>1000</v>
      </c>
      <c r="I282" s="104">
        <f>SUMIF(Cargas!$C$5:$C$1652,C282,Cargas!$N$5:$N$1652)</f>
        <v>1000</v>
      </c>
      <c r="J282" s="105">
        <f t="shared" si="4"/>
        <v>0</v>
      </c>
      <c r="K282" s="106" t="s">
        <v>8703</v>
      </c>
      <c r="L282" s="107">
        <v>190007</v>
      </c>
    </row>
    <row r="283" hidden="1" ht="13.5" customHeight="1">
      <c r="B283" s="100">
        <v>44154</v>
      </c>
      <c r="C283" s="101" t="s">
        <v>2451</v>
      </c>
      <c r="D283" s="102" t="s">
        <v>8704</v>
      </c>
      <c r="E283" s="102" t="s">
        <v>8246</v>
      </c>
      <c r="F283" s="102" t="s">
        <v>1370</v>
      </c>
      <c r="G283" s="102" t="s">
        <v>8611</v>
      </c>
      <c r="H283" s="103">
        <v>1000</v>
      </c>
      <c r="I283" s="104">
        <f>SUMIF(Cargas!$C$5:$C$1652,C283,Cargas!$N$5:$N$1652)</f>
        <v>1000</v>
      </c>
      <c r="J283" s="105">
        <f t="shared" si="4"/>
        <v>0</v>
      </c>
      <c r="K283" s="106" t="s">
        <v>8705</v>
      </c>
      <c r="L283" s="107">
        <v>190008</v>
      </c>
    </row>
    <row r="284" hidden="1" ht="13.5" customHeight="1">
      <c r="B284" s="100">
        <v>44154</v>
      </c>
      <c r="C284" s="101" t="s">
        <v>2455</v>
      </c>
      <c r="D284" s="102" t="s">
        <v>8706</v>
      </c>
      <c r="E284" s="102" t="s">
        <v>8246</v>
      </c>
      <c r="F284" s="102" t="s">
        <v>1370</v>
      </c>
      <c r="G284" s="102" t="s">
        <v>8616</v>
      </c>
      <c r="H284" s="103">
        <v>1000</v>
      </c>
      <c r="I284" s="104">
        <f>SUMIF(Cargas!$C$5:$C$1652,C284,Cargas!$N$5:$N$1652)</f>
        <v>1000</v>
      </c>
      <c r="J284" s="105">
        <f t="shared" si="4"/>
        <v>0</v>
      </c>
      <c r="K284" s="106" t="s">
        <v>8707</v>
      </c>
      <c r="L284" s="107">
        <v>190254</v>
      </c>
    </row>
    <row r="285" hidden="1" ht="13.5" customHeight="1">
      <c r="B285" s="100">
        <v>44077</v>
      </c>
      <c r="C285" s="101" t="s">
        <v>2117</v>
      </c>
      <c r="D285" s="102" t="s">
        <v>8385</v>
      </c>
      <c r="E285" s="102" t="s">
        <v>8462</v>
      </c>
      <c r="F285" s="102" t="s">
        <v>1370</v>
      </c>
      <c r="G285" s="102" t="s">
        <v>1369</v>
      </c>
      <c r="H285" s="103">
        <v>1152</v>
      </c>
      <c r="I285" s="104">
        <f>SUMIF(Cargas!$C$5:$C$1652,C285,Cargas!$N$5:$N$1652)</f>
        <v>1152</v>
      </c>
      <c r="J285" s="105">
        <f t="shared" si="4"/>
        <v>0</v>
      </c>
      <c r="K285" s="106" t="s">
        <v>8708</v>
      </c>
      <c r="L285" s="107">
        <v>140859</v>
      </c>
    </row>
    <row r="286" hidden="1" ht="13.5" customHeight="1">
      <c r="B286" s="100">
        <v>44155</v>
      </c>
      <c r="C286" s="101" t="s">
        <v>2457</v>
      </c>
      <c r="D286" s="102" t="s">
        <v>8709</v>
      </c>
      <c r="E286" s="102" t="s">
        <v>8246</v>
      </c>
      <c r="F286" s="102" t="s">
        <v>1370</v>
      </c>
      <c r="G286" s="102" t="s">
        <v>1369</v>
      </c>
      <c r="H286" s="103">
        <v>1000</v>
      </c>
      <c r="I286" s="104">
        <f>SUMIF(Cargas!$C$5:$C$1652,C286,Cargas!$N$5:$N$1652)</f>
        <v>1000</v>
      </c>
      <c r="J286" s="105">
        <f t="shared" si="4"/>
        <v>0</v>
      </c>
      <c r="K286" s="106" t="s">
        <v>8710</v>
      </c>
      <c r="L286" s="107">
        <v>190009</v>
      </c>
    </row>
    <row r="287" hidden="1" ht="13.5" customHeight="1">
      <c r="B287" s="100">
        <v>44159</v>
      </c>
      <c r="C287" s="101" t="s">
        <v>2465</v>
      </c>
      <c r="D287" s="102" t="s">
        <v>8711</v>
      </c>
      <c r="E287" s="102" t="s">
        <v>8246</v>
      </c>
      <c r="F287" s="102" t="s">
        <v>1370</v>
      </c>
      <c r="G287" s="102" t="s">
        <v>1369</v>
      </c>
      <c r="H287" s="103">
        <v>2000</v>
      </c>
      <c r="I287" s="104">
        <f>SUMIF(Cargas!$C$5:$C$1652,C287,Cargas!$N$5:$N$1652)</f>
        <v>2000</v>
      </c>
      <c r="J287" s="105">
        <f t="shared" si="4"/>
        <v>0</v>
      </c>
      <c r="K287" s="106" t="s">
        <v>8712</v>
      </c>
      <c r="L287" s="107">
        <v>192507</v>
      </c>
    </row>
    <row r="288" hidden="1" ht="13.5" customHeight="1">
      <c r="B288" s="100">
        <v>44159</v>
      </c>
      <c r="C288" s="101" t="s">
        <v>2500</v>
      </c>
      <c r="D288" s="102" t="s">
        <v>8713</v>
      </c>
      <c r="E288" s="102" t="s">
        <v>8246</v>
      </c>
      <c r="F288" s="102" t="s">
        <v>1370</v>
      </c>
      <c r="G288" s="102" t="s">
        <v>373</v>
      </c>
      <c r="H288" s="103">
        <v>1000</v>
      </c>
      <c r="I288" s="104">
        <f>SUMIF(Cargas!$C$5:$C$1652,C288,Cargas!$N$5:$N$1652)</f>
        <v>1000</v>
      </c>
      <c r="J288" s="105">
        <f t="shared" si="4"/>
        <v>0</v>
      </c>
      <c r="K288" s="106" t="s">
        <v>8714</v>
      </c>
      <c r="L288" s="107">
        <v>193463</v>
      </c>
    </row>
    <row r="289" hidden="1" ht="13.5" customHeight="1">
      <c r="B289" s="100">
        <v>44159</v>
      </c>
      <c r="C289" s="101" t="s">
        <v>2475</v>
      </c>
      <c r="D289" s="102" t="s">
        <v>8715</v>
      </c>
      <c r="E289" s="102" t="s">
        <v>8246</v>
      </c>
      <c r="F289" s="102" t="s">
        <v>1370</v>
      </c>
      <c r="G289" s="102" t="s">
        <v>8611</v>
      </c>
      <c r="H289" s="103">
        <v>1000</v>
      </c>
      <c r="I289" s="104">
        <f>SUMIF(Cargas!$C$5:$C$1652,C289,Cargas!$N$5:$N$1652)</f>
        <v>1000</v>
      </c>
      <c r="J289" s="105">
        <f t="shared" si="4"/>
        <v>0</v>
      </c>
      <c r="K289" s="106" t="s">
        <v>8716</v>
      </c>
      <c r="L289" s="107">
        <v>192992</v>
      </c>
    </row>
    <row r="290" hidden="1" ht="13.5" customHeight="1">
      <c r="B290" s="100">
        <v>44159</v>
      </c>
      <c r="C290" s="101" t="s">
        <v>2482</v>
      </c>
      <c r="D290" s="102" t="s">
        <v>8717</v>
      </c>
      <c r="E290" s="102" t="s">
        <v>8246</v>
      </c>
      <c r="F290" s="102" t="s">
        <v>1370</v>
      </c>
      <c r="G290" s="102" t="s">
        <v>373</v>
      </c>
      <c r="H290" s="103">
        <v>2000</v>
      </c>
      <c r="I290" s="104">
        <f>SUMIF(Cargas!$C$5:$C$1652,C290,Cargas!$N$5:$N$1652)</f>
        <v>2000</v>
      </c>
      <c r="J290" s="105">
        <f t="shared" si="4"/>
        <v>0</v>
      </c>
      <c r="K290" s="106" t="s">
        <v>8718</v>
      </c>
      <c r="L290" s="107">
        <v>193464</v>
      </c>
    </row>
    <row r="291" hidden="1" ht="13.5" customHeight="1">
      <c r="B291" s="100">
        <v>44159</v>
      </c>
      <c r="C291" s="101" t="s">
        <v>2486</v>
      </c>
      <c r="D291" s="102" t="s">
        <v>8719</v>
      </c>
      <c r="E291" s="102" t="s">
        <v>8246</v>
      </c>
      <c r="F291" s="102" t="s">
        <v>1370</v>
      </c>
      <c r="G291" s="102" t="s">
        <v>8611</v>
      </c>
      <c r="H291" s="103">
        <v>1000</v>
      </c>
      <c r="I291" s="104">
        <f>SUMIF(Cargas!$C$5:$C$1652,C291,Cargas!$N$5:$N$1652)</f>
        <v>1000</v>
      </c>
      <c r="J291" s="105">
        <f t="shared" si="4"/>
        <v>0</v>
      </c>
      <c r="K291" s="106" t="s">
        <v>8720</v>
      </c>
      <c r="L291" s="107">
        <v>192993</v>
      </c>
    </row>
    <row r="292" hidden="1" ht="13.5" customHeight="1">
      <c r="B292" s="100">
        <v>44159</v>
      </c>
      <c r="C292" s="101" t="s">
        <v>2494</v>
      </c>
      <c r="D292" s="102" t="s">
        <v>8721</v>
      </c>
      <c r="E292" s="102" t="s">
        <v>8246</v>
      </c>
      <c r="F292" s="102" t="s">
        <v>1370</v>
      </c>
      <c r="G292" s="102" t="s">
        <v>8516</v>
      </c>
      <c r="H292" s="103">
        <v>1000</v>
      </c>
      <c r="I292" s="104">
        <f>SUMIF(Cargas!$C$5:$C$1652,C292,Cargas!$N$5:$N$1652)</f>
        <v>1000</v>
      </c>
      <c r="J292" s="105">
        <f t="shared" si="4"/>
        <v>0</v>
      </c>
      <c r="K292" s="106" t="s">
        <v>8722</v>
      </c>
      <c r="L292" s="107">
        <v>193173</v>
      </c>
    </row>
    <row r="293" hidden="1" ht="13.5" customHeight="1">
      <c r="B293" s="100">
        <v>44159</v>
      </c>
      <c r="C293" s="101" t="s">
        <v>2463</v>
      </c>
      <c r="D293" s="102" t="s">
        <v>8723</v>
      </c>
      <c r="E293" s="102" t="s">
        <v>8246</v>
      </c>
      <c r="F293" s="102" t="s">
        <v>1370</v>
      </c>
      <c r="G293" s="102" t="s">
        <v>1369</v>
      </c>
      <c r="H293" s="103">
        <v>2000</v>
      </c>
      <c r="I293" s="104">
        <f>SUMIF(Cargas!$C$5:$C$1652,C293,Cargas!$N$5:$N$1652)</f>
        <v>2000</v>
      </c>
      <c r="J293" s="105">
        <f t="shared" si="4"/>
        <v>0</v>
      </c>
      <c r="K293" s="106" t="s">
        <v>8724</v>
      </c>
      <c r="L293" s="107">
        <v>192191</v>
      </c>
    </row>
    <row r="294" hidden="1" ht="13.5" customHeight="1">
      <c r="B294" s="100">
        <v>44077</v>
      </c>
      <c r="C294" s="101" t="s">
        <v>2119</v>
      </c>
      <c r="D294" s="102" t="s">
        <v>8385</v>
      </c>
      <c r="E294" s="102" t="s">
        <v>8462</v>
      </c>
      <c r="F294" s="102" t="s">
        <v>1370</v>
      </c>
      <c r="G294" s="102" t="s">
        <v>1369</v>
      </c>
      <c r="H294" s="103">
        <v>1152</v>
      </c>
      <c r="I294" s="104">
        <f>SUMIF(Cargas!$C$5:$C$1652,C294,Cargas!$N$5:$N$1652)</f>
        <v>1152</v>
      </c>
      <c r="J294" s="105">
        <f t="shared" si="4"/>
        <v>0</v>
      </c>
      <c r="K294" s="106" t="s">
        <v>8725</v>
      </c>
      <c r="L294" s="107">
        <v>140859</v>
      </c>
    </row>
    <row r="295" hidden="1" ht="13.5" customHeight="1">
      <c r="B295" s="100">
        <v>44091</v>
      </c>
      <c r="C295" s="101" t="s">
        <v>2153</v>
      </c>
      <c r="D295" s="102" t="s">
        <v>8403</v>
      </c>
      <c r="E295" s="102" t="s">
        <v>8462</v>
      </c>
      <c r="F295" s="102" t="s">
        <v>1370</v>
      </c>
      <c r="G295" s="102" t="s">
        <v>1369</v>
      </c>
      <c r="H295" s="103">
        <v>1152</v>
      </c>
      <c r="I295" s="104">
        <f>SUMIF(Cargas!$C$5:$C$1652,C295,Cargas!$N$5:$N$1652)</f>
        <v>1152</v>
      </c>
      <c r="J295" s="105">
        <f t="shared" si="4"/>
        <v>0</v>
      </c>
      <c r="K295" s="106" t="s">
        <v>8726</v>
      </c>
      <c r="L295" s="107">
        <v>145946</v>
      </c>
    </row>
    <row r="296" hidden="1" ht="13.5" customHeight="1">
      <c r="B296" s="100">
        <v>43832</v>
      </c>
      <c r="C296" s="101" t="s">
        <v>1180</v>
      </c>
      <c r="D296" s="102" t="s">
        <v>8251</v>
      </c>
      <c r="E296" s="102" t="s">
        <v>8252</v>
      </c>
      <c r="F296" s="102" t="s">
        <v>8253</v>
      </c>
      <c r="G296" s="102" t="s">
        <v>373</v>
      </c>
      <c r="H296" s="103">
        <v>7488</v>
      </c>
      <c r="I296" s="104">
        <f>SUMIF(Cargas!$C$5:$C$1652,C296,Cargas!$N$5:$N$1652)</f>
        <v>7488</v>
      </c>
      <c r="J296" s="105">
        <f t="shared" si="4"/>
        <v>0</v>
      </c>
      <c r="K296" s="106" t="s">
        <v>8727</v>
      </c>
      <c r="L296" s="107">
        <v>1927</v>
      </c>
    </row>
    <row r="297" hidden="1" ht="13.5" customHeight="1">
      <c r="B297" s="100">
        <v>43832</v>
      </c>
      <c r="C297" s="101" t="s">
        <v>1195</v>
      </c>
      <c r="D297" s="102" t="s">
        <v>8256</v>
      </c>
      <c r="E297" s="102" t="s">
        <v>8252</v>
      </c>
      <c r="F297" s="102" t="s">
        <v>8253</v>
      </c>
      <c r="G297" s="102" t="s">
        <v>1369</v>
      </c>
      <c r="H297" s="103">
        <v>5616</v>
      </c>
      <c r="I297" s="104">
        <f>SUMIF(Cargas!$C$5:$C$1652,C297,Cargas!$N$5:$N$1652)</f>
        <v>5616</v>
      </c>
      <c r="J297" s="105">
        <f t="shared" si="4"/>
        <v>0</v>
      </c>
      <c r="K297" s="106" t="s">
        <v>8728</v>
      </c>
      <c r="L297" s="107">
        <v>3715</v>
      </c>
    </row>
    <row r="298" hidden="1" ht="13.5" customHeight="1">
      <c r="B298" s="100">
        <v>43836</v>
      </c>
      <c r="C298" s="101" t="s">
        <v>1198</v>
      </c>
      <c r="D298" s="102" t="s">
        <v>8258</v>
      </c>
      <c r="E298" s="102" t="s">
        <v>8252</v>
      </c>
      <c r="F298" s="102" t="s">
        <v>8253</v>
      </c>
      <c r="G298" s="102" t="s">
        <v>8377</v>
      </c>
      <c r="H298" s="103">
        <v>3744</v>
      </c>
      <c r="I298" s="104">
        <f>SUMIF(Cargas!$C$5:$C$1652,C298,Cargas!$N$5:$N$1652)</f>
        <v>3744</v>
      </c>
      <c r="J298" s="105">
        <f t="shared" si="4"/>
        <v>0</v>
      </c>
      <c r="K298" s="106" t="s">
        <v>8729</v>
      </c>
      <c r="L298" s="107">
        <v>3637</v>
      </c>
    </row>
    <row r="299" hidden="1" ht="13.5" customHeight="1">
      <c r="B299" s="100">
        <v>43837</v>
      </c>
      <c r="C299" s="101" t="s">
        <v>1190</v>
      </c>
      <c r="D299" s="102" t="s">
        <v>8730</v>
      </c>
      <c r="E299" s="102" t="s">
        <v>8252</v>
      </c>
      <c r="F299" s="102" t="s">
        <v>8253</v>
      </c>
      <c r="G299" s="102" t="s">
        <v>373</v>
      </c>
      <c r="H299" s="103">
        <v>1000</v>
      </c>
      <c r="I299" s="104">
        <f>SUMIF(Cargas!$C$5:$C$1652,C299,Cargas!$N$5:$N$1652)</f>
        <v>1000</v>
      </c>
      <c r="J299" s="105">
        <f t="shared" si="4"/>
        <v>0</v>
      </c>
      <c r="K299" s="106" t="s">
        <v>8731</v>
      </c>
      <c r="L299" s="107">
        <v>2579</v>
      </c>
    </row>
    <row r="300" hidden="1" ht="13.5" customHeight="1">
      <c r="B300" s="100">
        <v>43839</v>
      </c>
      <c r="C300" s="101" t="s">
        <v>1231</v>
      </c>
      <c r="D300" s="102" t="s">
        <v>8261</v>
      </c>
      <c r="E300" s="102" t="s">
        <v>8252</v>
      </c>
      <c r="F300" s="102" t="s">
        <v>8253</v>
      </c>
      <c r="G300" s="102" t="s">
        <v>8268</v>
      </c>
      <c r="H300" s="103">
        <v>3744</v>
      </c>
      <c r="I300" s="104">
        <f>SUMIF(Cargas!$C$5:$C$1652,C300,Cargas!$N$5:$N$1652)</f>
        <v>3744</v>
      </c>
      <c r="J300" s="105">
        <f t="shared" si="4"/>
        <v>0</v>
      </c>
      <c r="K300" s="106" t="s">
        <v>8732</v>
      </c>
      <c r="L300" s="107">
        <v>8260</v>
      </c>
    </row>
    <row r="301" hidden="1" ht="13.5" customHeight="1">
      <c r="B301" s="100">
        <v>43839</v>
      </c>
      <c r="C301" s="101" t="s">
        <v>1224</v>
      </c>
      <c r="D301" s="102" t="s">
        <v>1238</v>
      </c>
      <c r="E301" s="102" t="s">
        <v>8252</v>
      </c>
      <c r="F301" s="102" t="s">
        <v>8253</v>
      </c>
      <c r="G301" s="102" t="s">
        <v>373</v>
      </c>
      <c r="H301" s="103">
        <v>7488</v>
      </c>
      <c r="I301" s="104">
        <f>SUMIF(Cargas!$C$5:$C$1652,C301,Cargas!$N$5:$N$1652)</f>
        <v>7488</v>
      </c>
      <c r="J301" s="105">
        <f t="shared" si="4"/>
        <v>0</v>
      </c>
      <c r="K301" s="106" t="s">
        <v>8733</v>
      </c>
      <c r="L301" s="107">
        <v>7406</v>
      </c>
    </row>
    <row r="302" hidden="1" ht="13.5" customHeight="1">
      <c r="B302" s="100">
        <v>43851</v>
      </c>
      <c r="C302" s="101" t="s">
        <v>1265</v>
      </c>
      <c r="D302" s="102" t="s">
        <v>8265</v>
      </c>
      <c r="E302" s="102" t="s">
        <v>8252</v>
      </c>
      <c r="F302" s="102" t="s">
        <v>8253</v>
      </c>
      <c r="G302" s="102" t="s">
        <v>373</v>
      </c>
      <c r="H302" s="103">
        <v>7488</v>
      </c>
      <c r="I302" s="104">
        <f>SUMIF(Cargas!$C$5:$C$1652,C302,Cargas!$N$5:$N$1652)</f>
        <v>7488</v>
      </c>
      <c r="J302" s="105">
        <f t="shared" si="4"/>
        <v>0</v>
      </c>
      <c r="K302" s="106" t="s">
        <v>8734</v>
      </c>
      <c r="L302" s="107">
        <v>12701</v>
      </c>
    </row>
    <row r="303" hidden="1" ht="13.5" customHeight="1">
      <c r="B303" s="100">
        <v>44084</v>
      </c>
      <c r="C303" s="101" t="s">
        <v>2155</v>
      </c>
      <c r="D303" s="102" t="s">
        <v>8403</v>
      </c>
      <c r="E303" s="102" t="s">
        <v>8462</v>
      </c>
      <c r="F303" s="102" t="s">
        <v>1370</v>
      </c>
      <c r="G303" s="102" t="s">
        <v>1369</v>
      </c>
      <c r="H303" s="103">
        <v>1152</v>
      </c>
      <c r="I303" s="104">
        <f>SUMIF(Cargas!$C$5:$C$1652,C303,Cargas!$N$5:$N$1652)</f>
        <v>1152</v>
      </c>
      <c r="J303" s="105">
        <f t="shared" si="4"/>
        <v>0</v>
      </c>
      <c r="K303" s="106" t="s">
        <v>8735</v>
      </c>
      <c r="L303" s="107">
        <v>145946</v>
      </c>
    </row>
    <row r="304" hidden="1" ht="13.5" customHeight="1">
      <c r="B304" s="100">
        <v>43858</v>
      </c>
      <c r="C304" s="101" t="s">
        <v>1289</v>
      </c>
      <c r="D304" s="102" t="s">
        <v>8267</v>
      </c>
      <c r="E304" s="102" t="s">
        <v>8252</v>
      </c>
      <c r="F304" s="102" t="s">
        <v>8253</v>
      </c>
      <c r="G304" s="102" t="s">
        <v>1369</v>
      </c>
      <c r="H304" s="103">
        <v>5616</v>
      </c>
      <c r="I304" s="104">
        <f>SUMIF(Cargas!$C$5:$C$1652,C304,Cargas!$N$5:$N$1652)</f>
        <v>5616</v>
      </c>
      <c r="J304" s="105">
        <f t="shared" si="4"/>
        <v>0</v>
      </c>
      <c r="K304" s="106" t="s">
        <v>8736</v>
      </c>
      <c r="L304" s="107">
        <v>18614</v>
      </c>
    </row>
    <row r="305" hidden="1" ht="13.5" customHeight="1">
      <c r="B305" s="100">
        <v>43858</v>
      </c>
      <c r="C305" s="101" t="s">
        <v>1306</v>
      </c>
      <c r="D305" s="102" t="s">
        <v>8270</v>
      </c>
      <c r="E305" s="102" t="s">
        <v>8252</v>
      </c>
      <c r="F305" s="102" t="s">
        <v>8253</v>
      </c>
      <c r="G305" s="102" t="s">
        <v>8377</v>
      </c>
      <c r="H305" s="103">
        <v>3744</v>
      </c>
      <c r="I305" s="104">
        <f>SUMIF(Cargas!$C$5:$C$1652,C305,Cargas!$N$5:$N$1652)</f>
        <v>3744</v>
      </c>
      <c r="J305" s="105">
        <f t="shared" si="4"/>
        <v>0</v>
      </c>
      <c r="K305" s="106" t="s">
        <v>8737</v>
      </c>
      <c r="L305" s="107">
        <v>21522</v>
      </c>
    </row>
    <row r="306" hidden="1" ht="12.75" customHeight="1">
      <c r="B306" s="100">
        <v>43865</v>
      </c>
      <c r="C306" s="101" t="s">
        <v>1300</v>
      </c>
      <c r="D306" s="102" t="s">
        <v>8274</v>
      </c>
      <c r="E306" s="102" t="s">
        <v>8252</v>
      </c>
      <c r="F306" s="102" t="s">
        <v>8253</v>
      </c>
      <c r="G306" s="102" t="s">
        <v>373</v>
      </c>
      <c r="H306" s="103">
        <v>7488</v>
      </c>
      <c r="I306" s="104">
        <f>SUMIF(Cargas!$C$5:$C$1652,C306,Cargas!$N$5:$N$1652)</f>
        <v>7488</v>
      </c>
      <c r="J306" s="105">
        <f t="shared" si="4"/>
        <v>0</v>
      </c>
      <c r="K306" s="106" t="s">
        <v>8738</v>
      </c>
      <c r="L306" s="107">
        <v>20265</v>
      </c>
    </row>
    <row r="307" hidden="1" ht="13.5" customHeight="1">
      <c r="B307" s="100">
        <v>43873</v>
      </c>
      <c r="C307" s="101" t="s">
        <v>1334</v>
      </c>
      <c r="D307" s="102" t="s">
        <v>8276</v>
      </c>
      <c r="E307" s="102" t="s">
        <v>8252</v>
      </c>
      <c r="F307" s="102" t="s">
        <v>8253</v>
      </c>
      <c r="G307" s="102" t="s">
        <v>373</v>
      </c>
      <c r="H307" s="103">
        <v>7488</v>
      </c>
      <c r="I307" s="104">
        <f>SUMIF(Cargas!$C$5:$C$1652,C307,Cargas!$N$5:$N$1652)</f>
        <v>7488</v>
      </c>
      <c r="J307" s="105">
        <f t="shared" si="4"/>
        <v>0</v>
      </c>
      <c r="K307" s="106" t="s">
        <v>8739</v>
      </c>
      <c r="L307" s="107">
        <v>26479</v>
      </c>
    </row>
    <row r="308" hidden="1" ht="13.5" customHeight="1">
      <c r="B308" s="100">
        <v>43873</v>
      </c>
      <c r="C308" s="101" t="s">
        <v>1351</v>
      </c>
      <c r="D308" s="102" t="s">
        <v>8278</v>
      </c>
      <c r="E308" s="102" t="s">
        <v>8252</v>
      </c>
      <c r="F308" s="102" t="s">
        <v>8253</v>
      </c>
      <c r="G308" s="102" t="s">
        <v>8268</v>
      </c>
      <c r="H308" s="103">
        <v>3744</v>
      </c>
      <c r="I308" s="104">
        <f>SUMIF(Cargas!$C$5:$C$1652,C308,Cargas!$N$5:$N$1652)</f>
        <v>3744</v>
      </c>
      <c r="J308" s="105">
        <f t="shared" si="4"/>
        <v>0</v>
      </c>
      <c r="K308" s="106" t="s">
        <v>8740</v>
      </c>
      <c r="L308" s="107">
        <v>29229</v>
      </c>
    </row>
    <row r="309" hidden="1" ht="13.5" customHeight="1">
      <c r="B309" s="100">
        <v>43880</v>
      </c>
      <c r="C309" s="101" t="s">
        <v>1364</v>
      </c>
      <c r="D309" s="102" t="s">
        <v>8741</v>
      </c>
      <c r="E309" s="102" t="s">
        <v>8252</v>
      </c>
      <c r="F309" s="102" t="s">
        <v>8253</v>
      </c>
      <c r="G309" s="102" t="s">
        <v>1369</v>
      </c>
      <c r="H309" s="103">
        <v>1000</v>
      </c>
      <c r="I309" s="104">
        <f>SUMIF(Cargas!$C$5:$C$1652,C309,Cargas!$N$5:$N$1652)</f>
        <v>1000</v>
      </c>
      <c r="J309" s="105">
        <f t="shared" si="4"/>
        <v>0</v>
      </c>
      <c r="K309" s="106" t="s">
        <v>8742</v>
      </c>
      <c r="L309" s="107">
        <v>29571</v>
      </c>
    </row>
    <row r="310" hidden="1" ht="13.5" customHeight="1">
      <c r="B310" s="100">
        <v>43881</v>
      </c>
      <c r="C310" s="101" t="s">
        <v>1389</v>
      </c>
      <c r="D310" s="102" t="s">
        <v>8282</v>
      </c>
      <c r="E310" s="102" t="s">
        <v>8252</v>
      </c>
      <c r="F310" s="102" t="s">
        <v>8253</v>
      </c>
      <c r="G310" s="102" t="s">
        <v>373</v>
      </c>
      <c r="H310" s="103">
        <v>7488</v>
      </c>
      <c r="I310" s="104">
        <f>SUMIF(Cargas!$C$5:$C$1652,C310,Cargas!$N$5:$N$1652)</f>
        <v>7488</v>
      </c>
      <c r="J310" s="105">
        <f t="shared" si="4"/>
        <v>0</v>
      </c>
      <c r="K310" s="106" t="s">
        <v>8743</v>
      </c>
      <c r="L310" s="107">
        <v>31053</v>
      </c>
    </row>
    <row r="311" hidden="1" ht="13.5" customHeight="1">
      <c r="B311" s="100">
        <v>43881</v>
      </c>
      <c r="C311" s="101" t="s">
        <v>1393</v>
      </c>
      <c r="D311" s="102" t="s">
        <v>8284</v>
      </c>
      <c r="E311" s="102" t="s">
        <v>8252</v>
      </c>
      <c r="F311" s="102" t="s">
        <v>8253</v>
      </c>
      <c r="G311" s="102" t="s">
        <v>1369</v>
      </c>
      <c r="H311" s="103">
        <v>5616</v>
      </c>
      <c r="I311" s="104">
        <f>SUMIF(Cargas!$C$5:$C$1652,C311,Cargas!$N$5:$N$1652)</f>
        <v>5616</v>
      </c>
      <c r="J311" s="105">
        <f t="shared" si="4"/>
        <v>0</v>
      </c>
      <c r="K311" s="106" t="s">
        <v>8744</v>
      </c>
      <c r="L311" s="107">
        <v>31950</v>
      </c>
    </row>
    <row r="312" hidden="1" ht="13.5" customHeight="1">
      <c r="B312" s="100">
        <v>43889</v>
      </c>
      <c r="C312" s="101" t="s">
        <v>1433</v>
      </c>
      <c r="D312" s="102" t="s">
        <v>8286</v>
      </c>
      <c r="E312" s="102" t="s">
        <v>8252</v>
      </c>
      <c r="F312" s="102" t="s">
        <v>8253</v>
      </c>
      <c r="G312" s="102" t="s">
        <v>373</v>
      </c>
      <c r="H312" s="103">
        <v>7488</v>
      </c>
      <c r="I312" s="104">
        <f>SUMIF(Cargas!$C$5:$C$1652,C312,Cargas!$N$5:$N$1652)</f>
        <v>4680</v>
      </c>
      <c r="J312" s="105">
        <f t="shared" si="4"/>
        <v>2808</v>
      </c>
      <c r="K312" s="106" t="s">
        <v>8745</v>
      </c>
      <c r="L312" s="107">
        <v>36533</v>
      </c>
    </row>
    <row r="313" hidden="1" ht="13.5" customHeight="1">
      <c r="B313" s="100">
        <v>43889</v>
      </c>
      <c r="C313" s="101" t="s">
        <v>1424</v>
      </c>
      <c r="D313" s="102" t="s">
        <v>8288</v>
      </c>
      <c r="E313" s="102" t="s">
        <v>8252</v>
      </c>
      <c r="F313" s="102" t="s">
        <v>8253</v>
      </c>
      <c r="G313" s="102" t="s">
        <v>8746</v>
      </c>
      <c r="H313" s="103">
        <v>2808</v>
      </c>
      <c r="I313" s="104">
        <f>SUMIF(Cargas!$C$5:$C$1652,C313,Cargas!$N$5:$N$1652)</f>
        <v>936</v>
      </c>
      <c r="J313" s="105">
        <f t="shared" si="4"/>
        <v>1872</v>
      </c>
      <c r="K313" s="106" t="s">
        <v>8747</v>
      </c>
      <c r="L313" s="107">
        <v>34776</v>
      </c>
    </row>
    <row r="314" hidden="1" ht="13.5" customHeight="1">
      <c r="B314" s="100">
        <v>43917</v>
      </c>
      <c r="C314" s="101" t="s">
        <v>1563</v>
      </c>
      <c r="D314" s="102" t="s">
        <v>8302</v>
      </c>
      <c r="E314" s="102" t="s">
        <v>8252</v>
      </c>
      <c r="F314" s="102" t="s">
        <v>8253</v>
      </c>
      <c r="G314" s="102" t="s">
        <v>8470</v>
      </c>
      <c r="H314" s="103">
        <v>1872</v>
      </c>
      <c r="I314" s="104">
        <f>SUMIF(Cargas!$C$5:$C$1652,C314,Cargas!$N$5:$N$1652)</f>
        <v>1872</v>
      </c>
      <c r="J314" s="105">
        <f t="shared" si="4"/>
        <v>0</v>
      </c>
      <c r="K314" s="106" t="s">
        <v>8748</v>
      </c>
      <c r="L314" s="107">
        <v>50999</v>
      </c>
    </row>
    <row r="315" hidden="1" ht="13.5" customHeight="1">
      <c r="B315" s="100">
        <v>44091</v>
      </c>
      <c r="C315" s="101" t="s">
        <v>2167</v>
      </c>
      <c r="D315" s="102" t="s">
        <v>8407</v>
      </c>
      <c r="E315" s="102" t="s">
        <v>8462</v>
      </c>
      <c r="F315" s="102" t="s">
        <v>1370</v>
      </c>
      <c r="G315" s="102" t="s">
        <v>1369</v>
      </c>
      <c r="H315" s="103">
        <v>1152</v>
      </c>
      <c r="I315" s="104">
        <f>SUMIF(Cargas!$C$5:$C$1652,C315,Cargas!$N$5:$N$1652)</f>
        <v>1152</v>
      </c>
      <c r="J315" s="105">
        <f t="shared" si="4"/>
        <v>0</v>
      </c>
      <c r="K315" s="106" t="s">
        <v>8749</v>
      </c>
      <c r="L315" s="107">
        <v>148928</v>
      </c>
    </row>
    <row r="316" ht="13.5" customHeight="1">
      <c r="B316" s="100">
        <v>44053</v>
      </c>
      <c r="C316" s="101" t="s">
        <v>2007</v>
      </c>
      <c r="D316" s="102" t="s">
        <v>8750</v>
      </c>
      <c r="E316" s="102" t="s">
        <v>8751</v>
      </c>
      <c r="F316" s="102" t="s">
        <v>8498</v>
      </c>
      <c r="G316" s="102" t="s">
        <v>8509</v>
      </c>
      <c r="H316" s="103">
        <f>990*4</f>
        <v>3960</v>
      </c>
      <c r="I316" s="104">
        <f>SUMIF(Cargas!$C$5:$C$1652,C316,Cargas!$N$5:$N$1652)</f>
        <v>3960</v>
      </c>
      <c r="J316" s="105">
        <f t="shared" si="4"/>
        <v>0</v>
      </c>
      <c r="K316" s="106" t="s">
        <v>8752</v>
      </c>
      <c r="L316" s="107">
        <v>125686</v>
      </c>
    </row>
    <row r="317" hidden="1" ht="13.5" customHeight="1">
      <c r="B317" s="100">
        <v>44037</v>
      </c>
      <c r="C317" s="101" t="s">
        <v>1962</v>
      </c>
      <c r="D317" s="102" t="s">
        <v>8358</v>
      </c>
      <c r="E317" s="102" t="s">
        <v>8462</v>
      </c>
      <c r="F317" s="102" t="s">
        <v>1370</v>
      </c>
      <c r="G317" s="102" t="s">
        <v>1369</v>
      </c>
      <c r="H317" s="103">
        <v>1152</v>
      </c>
      <c r="I317" s="104">
        <f>SUMIF(Cargas!$C$5:$C$1652,C317,Cargas!$N$5:$N$1652)</f>
        <v>1152</v>
      </c>
      <c r="J317" s="105">
        <f t="shared" si="4"/>
        <v>0</v>
      </c>
      <c r="K317" s="106" t="s">
        <v>8753</v>
      </c>
      <c r="L317" s="107">
        <v>118638</v>
      </c>
    </row>
    <row r="318" ht="13.5" customHeight="1">
      <c r="B318" s="100">
        <v>44053</v>
      </c>
      <c r="C318" s="101" t="s">
        <v>2002</v>
      </c>
      <c r="D318" s="102" t="s">
        <v>8754</v>
      </c>
      <c r="E318" s="102" t="s">
        <v>8755</v>
      </c>
      <c r="F318" s="102" t="s">
        <v>8498</v>
      </c>
      <c r="G318" s="102" t="s">
        <v>8756</v>
      </c>
      <c r="H318" s="103">
        <v>990</v>
      </c>
      <c r="I318" s="104">
        <f>SUMIF(Cargas!$C$5:$C$1652,C318,Cargas!$N$5:$N$1652)</f>
        <v>990</v>
      </c>
      <c r="J318" s="105">
        <f t="shared" si="4"/>
        <v>0</v>
      </c>
      <c r="K318" s="106" t="s">
        <v>8757</v>
      </c>
      <c r="L318" s="107">
        <v>124889</v>
      </c>
    </row>
    <row r="319" ht="13.5" customHeight="1">
      <c r="B319" s="100">
        <v>44060</v>
      </c>
      <c r="C319" s="101" t="s">
        <v>2030</v>
      </c>
      <c r="D319" s="102" t="s">
        <v>8758</v>
      </c>
      <c r="E319" s="102" t="s">
        <v>8755</v>
      </c>
      <c r="F319" s="102" t="s">
        <v>8498</v>
      </c>
      <c r="G319" s="102" t="s">
        <v>8502</v>
      </c>
      <c r="H319" s="103">
        <f>990*2</f>
        <v>1980</v>
      </c>
      <c r="I319" s="104">
        <f>SUMIF(Cargas!$C$5:$C$1652,C319,Cargas!$N$5:$N$1652)</f>
        <v>1980</v>
      </c>
      <c r="J319" s="105">
        <f t="shared" si="4"/>
        <v>0</v>
      </c>
      <c r="K319" s="106" t="s">
        <v>8759</v>
      </c>
      <c r="L319" s="107">
        <v>127183</v>
      </c>
    </row>
    <row r="320" ht="13.5" customHeight="1">
      <c r="B320" s="100">
        <v>44070</v>
      </c>
      <c r="C320" s="101" t="s">
        <v>2069</v>
      </c>
      <c r="D320" s="102" t="s">
        <v>8760</v>
      </c>
      <c r="E320" s="102" t="s">
        <v>8755</v>
      </c>
      <c r="F320" s="102" t="s">
        <v>8498</v>
      </c>
      <c r="G320" s="102" t="s">
        <v>8756</v>
      </c>
      <c r="H320" s="103">
        <f>990*2</f>
        <v>1980</v>
      </c>
      <c r="I320" s="104">
        <f>SUMIF(Cargas!$C$5:$C$1652,C320,Cargas!$N$5:$N$1652)</f>
        <v>1980</v>
      </c>
      <c r="J320" s="105">
        <f t="shared" si="4"/>
        <v>0</v>
      </c>
      <c r="K320" s="106" t="s">
        <v>8761</v>
      </c>
      <c r="L320" s="107">
        <v>132935</v>
      </c>
    </row>
    <row r="321" ht="13.5" customHeight="1">
      <c r="B321" s="100">
        <v>44075</v>
      </c>
      <c r="C321" s="101" t="s">
        <v>2093</v>
      </c>
      <c r="D321" s="102" t="s">
        <v>8762</v>
      </c>
      <c r="E321" s="102" t="s">
        <v>8755</v>
      </c>
      <c r="F321" s="102" t="s">
        <v>8498</v>
      </c>
      <c r="G321" s="102" t="s">
        <v>8756</v>
      </c>
      <c r="H321" s="103">
        <v>990</v>
      </c>
      <c r="I321" s="104">
        <f>SUMIF(Cargas!$C$5:$C$1652,C321,Cargas!$N$5:$N$1652)</f>
        <v>990</v>
      </c>
      <c r="J321" s="105">
        <f ref="J321:J384" t="shared" si="5">IF(ABS(H321-I321)&lt;20,0,H321-I321)</f>
        <v>0</v>
      </c>
      <c r="K321" s="106" t="s">
        <v>8763</v>
      </c>
      <c r="L321" s="107">
        <v>135706</v>
      </c>
    </row>
    <row r="322" ht="13.5" customHeight="1">
      <c r="B322" s="100">
        <v>44081</v>
      </c>
      <c r="C322" s="101" t="s">
        <v>2111</v>
      </c>
      <c r="D322" s="102" t="s">
        <v>8764</v>
      </c>
      <c r="E322" s="102" t="s">
        <v>8755</v>
      </c>
      <c r="F322" s="102" t="s">
        <v>8498</v>
      </c>
      <c r="G322" s="102" t="s">
        <v>8756</v>
      </c>
      <c r="H322" s="103">
        <v>1980</v>
      </c>
      <c r="I322" s="104">
        <f>SUMIF(Cargas!$C$5:$C$1652,C322,Cargas!$N$5:$N$1652)</f>
        <v>1980</v>
      </c>
      <c r="J322" s="105">
        <f t="shared" si="5"/>
        <v>0</v>
      </c>
      <c r="K322" s="106" t="s">
        <v>8765</v>
      </c>
      <c r="L322" s="107">
        <v>140949</v>
      </c>
    </row>
    <row r="323" ht="13.5" customHeight="1">
      <c r="B323" s="100">
        <v>44084</v>
      </c>
      <c r="C323" s="101" t="s">
        <v>2133</v>
      </c>
      <c r="D323" s="102" t="s">
        <v>8766</v>
      </c>
      <c r="E323" s="102" t="s">
        <v>8755</v>
      </c>
      <c r="F323" s="102" t="s">
        <v>8498</v>
      </c>
      <c r="G323" s="102" t="s">
        <v>8756</v>
      </c>
      <c r="H323" s="103">
        <v>990</v>
      </c>
      <c r="I323" s="104">
        <f>SUMIF(Cargas!$C$5:$C$1652,C323,Cargas!$N$5:$N$1652)</f>
        <v>990</v>
      </c>
      <c r="J323" s="105">
        <f t="shared" si="5"/>
        <v>0</v>
      </c>
      <c r="K323" s="106" t="s">
        <v>8767</v>
      </c>
      <c r="L323" s="107">
        <v>142429</v>
      </c>
    </row>
    <row r="324" ht="13.5" customHeight="1">
      <c r="B324" s="100">
        <v>44088</v>
      </c>
      <c r="C324" s="101" t="s">
        <v>2137</v>
      </c>
      <c r="D324" s="102" t="s">
        <v>8768</v>
      </c>
      <c r="E324" s="102" t="s">
        <v>8755</v>
      </c>
      <c r="F324" s="102" t="s">
        <v>8498</v>
      </c>
      <c r="G324" s="102" t="s">
        <v>8756</v>
      </c>
      <c r="H324" s="103">
        <v>2970</v>
      </c>
      <c r="I324" s="104">
        <f>SUMIF(Cargas!$C$5:$C$1652,C324,Cargas!$N$5:$N$1652)</f>
        <v>2970</v>
      </c>
      <c r="J324" s="105">
        <f t="shared" si="5"/>
        <v>0</v>
      </c>
      <c r="K324" s="106" t="s">
        <v>8769</v>
      </c>
      <c r="L324" s="107">
        <v>144615</v>
      </c>
    </row>
    <row r="325" ht="13.5" customHeight="1">
      <c r="B325" s="100">
        <v>44095</v>
      </c>
      <c r="C325" s="101" t="s">
        <v>2186</v>
      </c>
      <c r="D325" s="102" t="s">
        <v>8770</v>
      </c>
      <c r="E325" s="102" t="s">
        <v>8755</v>
      </c>
      <c r="F325" s="102" t="s">
        <v>8498</v>
      </c>
      <c r="G325" s="102" t="s">
        <v>8756</v>
      </c>
      <c r="H325" s="103">
        <v>2970</v>
      </c>
      <c r="I325" s="104">
        <f>SUMIF(Cargas!$C$5:$C$1652,C325,Cargas!$N$5:$N$1652)</f>
        <v>2970</v>
      </c>
      <c r="J325" s="105">
        <f t="shared" si="5"/>
        <v>0</v>
      </c>
      <c r="K325" s="106" t="s">
        <v>8771</v>
      </c>
      <c r="L325" s="107">
        <v>152526</v>
      </c>
    </row>
    <row r="326" ht="13.5" customHeight="1">
      <c r="B326" s="100">
        <v>44109</v>
      </c>
      <c r="C326" s="101" t="s">
        <v>2220</v>
      </c>
      <c r="D326" s="102" t="s">
        <v>8772</v>
      </c>
      <c r="E326" s="102" t="s">
        <v>8755</v>
      </c>
      <c r="F326" s="102" t="s">
        <v>8498</v>
      </c>
      <c r="G326" s="102" t="s">
        <v>8756</v>
      </c>
      <c r="H326" s="103">
        <v>1980</v>
      </c>
      <c r="I326" s="104">
        <f>SUMIF(Cargas!$C$5:$C$1652,C326,Cargas!$N$5:$N$1652)</f>
        <v>1980</v>
      </c>
      <c r="J326" s="105">
        <f t="shared" si="5"/>
        <v>0</v>
      </c>
      <c r="K326" s="106" t="s">
        <v>8773</v>
      </c>
      <c r="L326" s="107">
        <v>160274</v>
      </c>
    </row>
    <row r="327" ht="13.5" customHeight="1">
      <c r="B327" s="100">
        <v>44110</v>
      </c>
      <c r="C327" s="101" t="s">
        <v>2249</v>
      </c>
      <c r="D327" s="102" t="s">
        <v>8774</v>
      </c>
      <c r="E327" s="102" t="s">
        <v>8755</v>
      </c>
      <c r="F327" s="102" t="s">
        <v>8498</v>
      </c>
      <c r="G327" s="102" t="s">
        <v>8756</v>
      </c>
      <c r="H327" s="103">
        <v>1980</v>
      </c>
      <c r="I327" s="104">
        <f>SUMIF(Cargas!$C$5:$C$1652,C327,Cargas!$N$5:$N$1652)</f>
        <v>1980</v>
      </c>
      <c r="J327" s="105">
        <f t="shared" si="5"/>
        <v>0</v>
      </c>
      <c r="K327" s="106" t="s">
        <v>8775</v>
      </c>
      <c r="L327" s="107">
        <v>163391</v>
      </c>
    </row>
    <row r="328" ht="13.5" customHeight="1">
      <c r="B328" s="100">
        <v>44123</v>
      </c>
      <c r="C328" s="101" t="s">
        <v>2287</v>
      </c>
      <c r="D328" s="102" t="s">
        <v>8776</v>
      </c>
      <c r="E328" s="102" t="s">
        <v>8755</v>
      </c>
      <c r="F328" s="102" t="s">
        <v>8498</v>
      </c>
      <c r="G328" s="102" t="s">
        <v>8756</v>
      </c>
      <c r="H328" s="103">
        <v>990</v>
      </c>
      <c r="I328" s="104">
        <f>SUMIF(Cargas!$C$5:$C$1652,C328,Cargas!$N$5:$N$1652)</f>
        <v>990</v>
      </c>
      <c r="J328" s="105">
        <f t="shared" si="5"/>
        <v>0</v>
      </c>
      <c r="K328" s="106" t="s">
        <v>8777</v>
      </c>
      <c r="L328" s="107">
        <v>168158</v>
      </c>
    </row>
    <row r="329" ht="13.5" customHeight="1">
      <c r="B329" s="100">
        <v>44131</v>
      </c>
      <c r="C329" s="101" t="s">
        <v>2312</v>
      </c>
      <c r="D329" s="102" t="s">
        <v>8778</v>
      </c>
      <c r="E329" s="102" t="s">
        <v>8755</v>
      </c>
      <c r="F329" s="102" t="s">
        <v>8498</v>
      </c>
      <c r="G329" s="102" t="s">
        <v>8756</v>
      </c>
      <c r="H329" s="103">
        <v>990</v>
      </c>
      <c r="I329" s="104">
        <f>SUMIF(Cargas!$C$5:$C$1652,C329,Cargas!$N$5:$N$1652)</f>
        <v>990</v>
      </c>
      <c r="J329" s="105">
        <f t="shared" si="5"/>
        <v>0</v>
      </c>
      <c r="K329" s="106" t="s">
        <v>8779</v>
      </c>
      <c r="L329" s="107">
        <v>172834</v>
      </c>
    </row>
    <row r="330" ht="13.5" customHeight="1">
      <c r="B330" s="100">
        <v>44137</v>
      </c>
      <c r="C330" s="101" t="s">
        <v>2331</v>
      </c>
      <c r="D330" s="102" t="s">
        <v>8780</v>
      </c>
      <c r="E330" s="102" t="s">
        <v>8755</v>
      </c>
      <c r="F330" s="102" t="s">
        <v>8498</v>
      </c>
      <c r="G330" s="102" t="s">
        <v>8756</v>
      </c>
      <c r="H330" s="103">
        <v>990</v>
      </c>
      <c r="I330" s="104">
        <f>SUMIF(Cargas!$C$5:$C$1652,C330,Cargas!$N$5:$N$1652)</f>
        <v>990</v>
      </c>
      <c r="J330" s="105">
        <f t="shared" si="5"/>
        <v>0</v>
      </c>
      <c r="K330" s="106" t="s">
        <v>8781</v>
      </c>
      <c r="L330" s="107">
        <v>177056</v>
      </c>
    </row>
    <row r="331" ht="13.5" customHeight="1">
      <c r="B331" s="100">
        <v>44141</v>
      </c>
      <c r="C331" s="101" t="s">
        <v>2370</v>
      </c>
      <c r="D331" s="102" t="s">
        <v>8782</v>
      </c>
      <c r="E331" s="102" t="s">
        <v>8755</v>
      </c>
      <c r="F331" s="102" t="s">
        <v>8498</v>
      </c>
      <c r="G331" s="102" t="s">
        <v>8756</v>
      </c>
      <c r="H331" s="103">
        <v>1980</v>
      </c>
      <c r="I331" s="104">
        <f>SUMIF(Cargas!$C$5:$C$1652,C331,Cargas!$N$5:$N$1652)</f>
        <v>1980</v>
      </c>
      <c r="J331" s="105">
        <f t="shared" si="5"/>
        <v>0</v>
      </c>
      <c r="K331" s="106" t="s">
        <v>8783</v>
      </c>
      <c r="L331" s="107">
        <v>182384</v>
      </c>
    </row>
    <row r="332" ht="13.5" customHeight="1">
      <c r="B332" s="100">
        <v>44151</v>
      </c>
      <c r="C332" s="101" t="s">
        <v>2404</v>
      </c>
      <c r="D332" s="102" t="s">
        <v>8784</v>
      </c>
      <c r="E332" s="102" t="s">
        <v>8755</v>
      </c>
      <c r="F332" s="102" t="s">
        <v>8498</v>
      </c>
      <c r="G332" s="102" t="s">
        <v>8756</v>
      </c>
      <c r="H332" s="103">
        <v>1980</v>
      </c>
      <c r="I332" s="104">
        <f>SUMIF(Cargas!$C$5:$C$1652,C332,Cargas!$N$5:$N$1652)</f>
        <v>1980</v>
      </c>
      <c r="J332" s="105">
        <f t="shared" si="5"/>
        <v>0</v>
      </c>
      <c r="K332" s="106" t="s">
        <v>8785</v>
      </c>
      <c r="L332" s="107">
        <v>186424</v>
      </c>
    </row>
    <row r="333" ht="13.5" customHeight="1">
      <c r="B333" s="100">
        <v>44158</v>
      </c>
      <c r="C333" s="101" t="s">
        <v>2466</v>
      </c>
      <c r="D333" s="102" t="s">
        <v>8786</v>
      </c>
      <c r="E333" s="102" t="s">
        <v>8755</v>
      </c>
      <c r="F333" s="102" t="s">
        <v>8498</v>
      </c>
      <c r="G333" s="102" t="s">
        <v>8756</v>
      </c>
      <c r="H333" s="103">
        <v>1980</v>
      </c>
      <c r="I333" s="104">
        <f>SUMIF(Cargas!$C$5:$C$1652,C333,Cargas!$N$5:$N$1652)</f>
        <v>990</v>
      </c>
      <c r="J333" s="105">
        <f t="shared" si="5"/>
        <v>990</v>
      </c>
      <c r="K333" s="106" t="s">
        <v>8787</v>
      </c>
      <c r="L333" s="107">
        <v>192515</v>
      </c>
    </row>
    <row r="334" ht="13.5" customHeight="1">
      <c r="B334" s="100">
        <v>44165</v>
      </c>
      <c r="C334" s="101" t="s">
        <v>2502</v>
      </c>
      <c r="D334" s="102" t="s">
        <v>8788</v>
      </c>
      <c r="E334" s="102" t="s">
        <v>8755</v>
      </c>
      <c r="F334" s="102" t="s">
        <v>8498</v>
      </c>
      <c r="G334" s="102" t="s">
        <v>8756</v>
      </c>
      <c r="H334" s="103">
        <v>990</v>
      </c>
      <c r="I334" s="104">
        <f>SUMIF(Cargas!$C$5:$C$1652,C334,Cargas!$N$5:$N$1652)</f>
        <v>990</v>
      </c>
      <c r="J334" s="105">
        <f t="shared" si="5"/>
        <v>0</v>
      </c>
      <c r="K334" s="106" t="s">
        <v>8789</v>
      </c>
      <c r="L334" s="107">
        <v>196198</v>
      </c>
    </row>
    <row r="335" ht="13.5" customHeight="1">
      <c r="B335" s="100">
        <v>44169</v>
      </c>
      <c r="C335" s="101" t="s">
        <v>2523</v>
      </c>
      <c r="D335" s="102" t="s">
        <v>8790</v>
      </c>
      <c r="E335" s="102" t="s">
        <v>8755</v>
      </c>
      <c r="F335" s="102" t="s">
        <v>8498</v>
      </c>
      <c r="G335" s="102" t="s">
        <v>8756</v>
      </c>
      <c r="H335" s="103">
        <v>990</v>
      </c>
      <c r="I335" s="104">
        <f>SUMIF(Cargas!$C$5:$C$1652,C335,Cargas!$N$5:$N$1652)</f>
        <v>990</v>
      </c>
      <c r="J335" s="105">
        <f t="shared" si="5"/>
        <v>0</v>
      </c>
      <c r="K335" s="106" t="s">
        <v>8791</v>
      </c>
      <c r="L335" s="107">
        <v>199892</v>
      </c>
    </row>
    <row r="336" ht="13.5" customHeight="1">
      <c r="B336" s="100">
        <v>44180</v>
      </c>
      <c r="C336" s="101" t="s">
        <v>2553</v>
      </c>
      <c r="D336" s="102" t="s">
        <v>8792</v>
      </c>
      <c r="E336" s="102" t="s">
        <v>8755</v>
      </c>
      <c r="F336" s="102" t="s">
        <v>8498</v>
      </c>
      <c r="G336" s="102" t="s">
        <v>8756</v>
      </c>
      <c r="H336" s="103">
        <v>990</v>
      </c>
      <c r="I336" s="104">
        <f>SUMIF(Cargas!$C$5:$C$1652,C336,Cargas!$N$5:$N$1652)</f>
        <v>990</v>
      </c>
      <c r="J336" s="105">
        <f t="shared" si="5"/>
        <v>0</v>
      </c>
      <c r="K336" s="106" t="s">
        <v>8793</v>
      </c>
      <c r="L336" s="107">
        <v>207399</v>
      </c>
    </row>
    <row r="337" ht="13.5" customHeight="1">
      <c r="B337" s="100">
        <v>44193</v>
      </c>
      <c r="C337" s="101" t="s">
        <v>2608</v>
      </c>
      <c r="D337" s="102" t="s">
        <v>8794</v>
      </c>
      <c r="E337" s="102" t="s">
        <v>8755</v>
      </c>
      <c r="F337" s="102" t="s">
        <v>8498</v>
      </c>
      <c r="G337" s="102" t="s">
        <v>8756</v>
      </c>
      <c r="H337" s="103">
        <v>990</v>
      </c>
      <c r="I337" s="104">
        <f>SUMIF(Cargas!$C$5:$C$1652,C337,Cargas!$N$5:$N$1652)</f>
        <v>990</v>
      </c>
      <c r="J337" s="105">
        <f t="shared" si="5"/>
        <v>0</v>
      </c>
      <c r="K337" s="106" t="s">
        <v>8795</v>
      </c>
      <c r="L337" s="107">
        <v>214808</v>
      </c>
    </row>
    <row r="338" hidden="1" ht="13.5" customHeight="1">
      <c r="B338" s="100">
        <v>44233</v>
      </c>
      <c r="C338" s="101" t="s">
        <v>2720</v>
      </c>
      <c r="D338" s="102" t="s">
        <v>8672</v>
      </c>
      <c r="E338" s="102" t="s">
        <v>8462</v>
      </c>
      <c r="F338" s="102" t="s">
        <v>1370</v>
      </c>
      <c r="G338" s="102" t="s">
        <v>1369</v>
      </c>
      <c r="H338" s="103">
        <v>1152</v>
      </c>
      <c r="I338" s="104">
        <v>1152</v>
      </c>
      <c r="J338" s="105">
        <f t="shared" si="5"/>
        <v>0</v>
      </c>
      <c r="K338" s="106" t="s">
        <v>8673</v>
      </c>
      <c r="L338" s="107">
        <v>23337</v>
      </c>
    </row>
    <row r="339" hidden="1" ht="13.5" customHeight="1">
      <c r="B339" s="100">
        <v>44238</v>
      </c>
      <c r="C339" s="101" t="s">
        <v>2739</v>
      </c>
      <c r="D339" s="102" t="s">
        <v>8796</v>
      </c>
      <c r="E339" s="102" t="s">
        <v>8462</v>
      </c>
      <c r="F339" s="102" t="s">
        <v>1370</v>
      </c>
      <c r="G339" s="102" t="s">
        <v>1369</v>
      </c>
      <c r="H339" s="103">
        <v>1152</v>
      </c>
      <c r="I339" s="104">
        <v>1152</v>
      </c>
      <c r="J339" s="105">
        <f t="shared" si="5"/>
        <v>0</v>
      </c>
      <c r="K339" s="106" t="s">
        <v>8797</v>
      </c>
      <c r="L339" s="107">
        <v>25865</v>
      </c>
    </row>
    <row r="340" hidden="1" ht="13.5" customHeight="1">
      <c r="B340" s="100">
        <v>44239</v>
      </c>
      <c r="C340" s="101" t="s">
        <v>2729</v>
      </c>
      <c r="D340" s="102" t="s">
        <v>8796</v>
      </c>
      <c r="E340" s="102" t="s">
        <v>8462</v>
      </c>
      <c r="F340" s="102" t="s">
        <v>1370</v>
      </c>
      <c r="G340" s="102" t="s">
        <v>1369</v>
      </c>
      <c r="H340" s="103">
        <v>1152</v>
      </c>
      <c r="I340" s="104">
        <v>1152</v>
      </c>
      <c r="J340" s="105">
        <f t="shared" si="5"/>
        <v>0</v>
      </c>
      <c r="K340" s="106" t="s">
        <v>8797</v>
      </c>
      <c r="L340" s="107">
        <v>25865</v>
      </c>
    </row>
    <row r="341" hidden="1" ht="13.5" customHeight="1">
      <c r="B341" s="100">
        <v>44240</v>
      </c>
      <c r="C341" s="101" t="s">
        <v>2742</v>
      </c>
      <c r="D341" s="102" t="s">
        <v>8798</v>
      </c>
      <c r="E341" s="102" t="s">
        <v>8462</v>
      </c>
      <c r="F341" s="102" t="s">
        <v>1370</v>
      </c>
      <c r="G341" s="102" t="s">
        <v>8611</v>
      </c>
      <c r="H341" s="103">
        <v>1152</v>
      </c>
      <c r="I341" s="104">
        <v>1152</v>
      </c>
      <c r="J341" s="105">
        <f t="shared" si="5"/>
        <v>0</v>
      </c>
      <c r="K341" s="106" t="s">
        <v>8799</v>
      </c>
      <c r="L341" s="107">
        <v>26759</v>
      </c>
    </row>
    <row r="342" hidden="1" ht="13.5" customHeight="1">
      <c r="B342" s="100">
        <v>44248</v>
      </c>
      <c r="C342" s="101" t="s">
        <v>2774</v>
      </c>
      <c r="D342" s="102" t="s">
        <v>8800</v>
      </c>
      <c r="E342" s="102" t="s">
        <v>8462</v>
      </c>
      <c r="F342" s="102" t="s">
        <v>1370</v>
      </c>
      <c r="G342" s="102" t="s">
        <v>8611</v>
      </c>
      <c r="H342" s="103">
        <v>1152</v>
      </c>
      <c r="I342" s="104">
        <v>1152</v>
      </c>
      <c r="J342" s="105">
        <f t="shared" si="5"/>
        <v>0</v>
      </c>
      <c r="K342" s="106" t="s">
        <v>8801</v>
      </c>
      <c r="L342" s="107">
        <v>32433</v>
      </c>
    </row>
    <row r="343" hidden="1" ht="13.5" customHeight="1">
      <c r="B343" s="100">
        <v>44248</v>
      </c>
      <c r="C343" s="101" t="s">
        <v>2760</v>
      </c>
      <c r="D343" s="102" t="s">
        <v>8802</v>
      </c>
      <c r="E343" s="102" t="s">
        <v>8462</v>
      </c>
      <c r="F343" s="102" t="s">
        <v>1370</v>
      </c>
      <c r="G343" s="102" t="s">
        <v>1369</v>
      </c>
      <c r="H343" s="103">
        <v>1152</v>
      </c>
      <c r="I343" s="104">
        <v>1152</v>
      </c>
      <c r="J343" s="105">
        <f t="shared" si="5"/>
        <v>0</v>
      </c>
      <c r="K343" s="106" t="s">
        <v>8803</v>
      </c>
      <c r="L343" s="107">
        <v>30518</v>
      </c>
    </row>
    <row r="344" hidden="1" ht="13.5" customHeight="1">
      <c r="B344" s="100">
        <v>44248</v>
      </c>
      <c r="C344" s="101" t="s">
        <v>2768</v>
      </c>
      <c r="D344" s="102" t="s">
        <v>8802</v>
      </c>
      <c r="E344" s="102" t="s">
        <v>8462</v>
      </c>
      <c r="F344" s="102" t="s">
        <v>1370</v>
      </c>
      <c r="G344" s="102" t="s">
        <v>1369</v>
      </c>
      <c r="H344" s="103">
        <v>1152</v>
      </c>
      <c r="I344" s="104">
        <v>1152</v>
      </c>
      <c r="J344" s="105">
        <f t="shared" si="5"/>
        <v>0</v>
      </c>
      <c r="K344" s="106" t="s">
        <v>8803</v>
      </c>
      <c r="L344" s="107">
        <v>30518</v>
      </c>
    </row>
    <row r="345" hidden="1" ht="13.5" customHeight="1">
      <c r="B345" s="100">
        <v>44254</v>
      </c>
      <c r="C345" s="101" t="s">
        <v>2783</v>
      </c>
      <c r="D345" s="102" t="s">
        <v>8804</v>
      </c>
      <c r="E345" s="102" t="s">
        <v>8462</v>
      </c>
      <c r="F345" s="102" t="s">
        <v>1370</v>
      </c>
      <c r="G345" s="102" t="s">
        <v>1369</v>
      </c>
      <c r="H345" s="103">
        <v>1152</v>
      </c>
      <c r="I345" s="104">
        <v>1152</v>
      </c>
      <c r="J345" s="105">
        <f t="shared" si="5"/>
        <v>0</v>
      </c>
      <c r="K345" s="106" t="s">
        <v>8805</v>
      </c>
      <c r="L345" s="107">
        <v>35198</v>
      </c>
    </row>
    <row r="346" hidden="1" ht="13.5" customHeight="1">
      <c r="B346" s="100">
        <v>44254</v>
      </c>
      <c r="C346" s="101" t="s">
        <v>2806</v>
      </c>
      <c r="D346" s="102" t="s">
        <v>8804</v>
      </c>
      <c r="E346" s="102" t="s">
        <v>8462</v>
      </c>
      <c r="F346" s="102" t="s">
        <v>1370</v>
      </c>
      <c r="G346" s="102" t="s">
        <v>1369</v>
      </c>
      <c r="H346" s="103">
        <v>1152</v>
      </c>
      <c r="I346" s="104">
        <v>1152</v>
      </c>
      <c r="J346" s="105">
        <f t="shared" si="5"/>
        <v>0</v>
      </c>
      <c r="K346" s="106" t="s">
        <v>8805</v>
      </c>
      <c r="L346" s="107">
        <v>35198</v>
      </c>
    </row>
    <row r="347" hidden="1" ht="13.5" customHeight="1">
      <c r="B347" s="100">
        <v>44254</v>
      </c>
      <c r="C347" s="101" t="s">
        <v>2800</v>
      </c>
      <c r="D347" s="102" t="s">
        <v>8804</v>
      </c>
      <c r="E347" s="102" t="s">
        <v>8462</v>
      </c>
      <c r="F347" s="102" t="s">
        <v>1370</v>
      </c>
      <c r="G347" s="102" t="s">
        <v>1369</v>
      </c>
      <c r="H347" s="103">
        <v>1152</v>
      </c>
      <c r="I347" s="104">
        <v>1152</v>
      </c>
      <c r="J347" s="105">
        <f t="shared" si="5"/>
        <v>0</v>
      </c>
      <c r="K347" s="106" t="s">
        <v>8805</v>
      </c>
      <c r="L347" s="107">
        <v>35198</v>
      </c>
    </row>
    <row r="348" hidden="1" ht="13.5" customHeight="1">
      <c r="B348" s="100">
        <v>44260</v>
      </c>
      <c r="C348" s="101" t="s">
        <v>2826</v>
      </c>
      <c r="D348" s="102" t="s">
        <v>8806</v>
      </c>
      <c r="E348" s="102" t="s">
        <v>8462</v>
      </c>
      <c r="F348" s="102" t="s">
        <v>1370</v>
      </c>
      <c r="G348" s="102" t="s">
        <v>1369</v>
      </c>
      <c r="H348" s="103">
        <v>1152</v>
      </c>
      <c r="I348" s="104">
        <v>1152</v>
      </c>
      <c r="J348" s="105">
        <f t="shared" si="5"/>
        <v>0</v>
      </c>
      <c r="K348" s="106" t="s">
        <v>8807</v>
      </c>
      <c r="L348" s="107">
        <v>39463</v>
      </c>
    </row>
    <row r="349" hidden="1" ht="13.5" customHeight="1">
      <c r="B349" s="100">
        <v>44260</v>
      </c>
      <c r="C349" s="101" t="s">
        <v>2812</v>
      </c>
      <c r="D349" s="102" t="s">
        <v>8806</v>
      </c>
      <c r="E349" s="102" t="s">
        <v>8462</v>
      </c>
      <c r="F349" s="102" t="s">
        <v>1370</v>
      </c>
      <c r="G349" s="102" t="s">
        <v>1369</v>
      </c>
      <c r="H349" s="103">
        <v>1152</v>
      </c>
      <c r="I349" s="104">
        <v>1152</v>
      </c>
      <c r="J349" s="105">
        <f t="shared" si="5"/>
        <v>0</v>
      </c>
      <c r="K349" s="106" t="s">
        <v>8807</v>
      </c>
      <c r="L349" s="107">
        <v>39463</v>
      </c>
    </row>
    <row r="350" hidden="1" ht="13.5" customHeight="1">
      <c r="B350" s="100">
        <v>44260</v>
      </c>
      <c r="C350" s="101" t="s">
        <v>2820</v>
      </c>
      <c r="D350" s="102" t="s">
        <v>8808</v>
      </c>
      <c r="E350" s="102" t="s">
        <v>8462</v>
      </c>
      <c r="F350" s="102" t="s">
        <v>1370</v>
      </c>
      <c r="G350" s="102" t="s">
        <v>8611</v>
      </c>
      <c r="H350" s="103">
        <v>1152</v>
      </c>
      <c r="I350" s="104">
        <v>1152</v>
      </c>
      <c r="J350" s="105">
        <f t="shared" si="5"/>
        <v>0</v>
      </c>
      <c r="K350" s="106" t="s">
        <v>8809</v>
      </c>
      <c r="L350" s="107">
        <v>40149</v>
      </c>
    </row>
    <row r="351" hidden="1" ht="13.5" customHeight="1">
      <c r="B351" s="100">
        <v>44268</v>
      </c>
      <c r="C351" s="101" t="s">
        <v>2846</v>
      </c>
      <c r="D351" s="102" t="s">
        <v>8810</v>
      </c>
      <c r="E351" s="102" t="s">
        <v>8462</v>
      </c>
      <c r="F351" s="102" t="s">
        <v>1370</v>
      </c>
      <c r="G351" s="102" t="s">
        <v>1369</v>
      </c>
      <c r="H351" s="103">
        <v>1152</v>
      </c>
      <c r="I351" s="104">
        <v>1152</v>
      </c>
      <c r="J351" s="105">
        <f t="shared" si="5"/>
        <v>0</v>
      </c>
      <c r="K351" s="106" t="s">
        <v>8811</v>
      </c>
      <c r="L351" s="107">
        <v>43935</v>
      </c>
    </row>
    <row r="352" hidden="1" ht="13.5" customHeight="1">
      <c r="B352" s="100">
        <v>44268</v>
      </c>
      <c r="C352" s="101" t="s">
        <v>2848</v>
      </c>
      <c r="D352" s="102" t="s">
        <v>8810</v>
      </c>
      <c r="E352" s="102" t="s">
        <v>8462</v>
      </c>
      <c r="F352" s="102" t="s">
        <v>1370</v>
      </c>
      <c r="G352" s="102" t="s">
        <v>1369</v>
      </c>
      <c r="H352" s="103">
        <v>1152</v>
      </c>
      <c r="I352" s="104">
        <v>1152</v>
      </c>
      <c r="J352" s="105">
        <f t="shared" si="5"/>
        <v>0</v>
      </c>
      <c r="K352" s="106" t="s">
        <v>8811</v>
      </c>
      <c r="L352" s="107">
        <v>43935</v>
      </c>
    </row>
    <row r="353" hidden="1" ht="13.5" customHeight="1">
      <c r="B353" s="100">
        <v>44268</v>
      </c>
      <c r="C353" s="101" t="s">
        <v>2857</v>
      </c>
      <c r="D353" s="102" t="s">
        <v>8810</v>
      </c>
      <c r="E353" s="102" t="s">
        <v>8462</v>
      </c>
      <c r="F353" s="102" t="s">
        <v>1370</v>
      </c>
      <c r="G353" s="102" t="s">
        <v>1369</v>
      </c>
      <c r="H353" s="103">
        <v>1152</v>
      </c>
      <c r="I353" s="104">
        <v>1152</v>
      </c>
      <c r="J353" s="105">
        <f t="shared" si="5"/>
        <v>0</v>
      </c>
      <c r="K353" s="106" t="s">
        <v>8811</v>
      </c>
      <c r="L353" s="107">
        <v>43935</v>
      </c>
    </row>
    <row r="354" hidden="1" ht="13.5" customHeight="1">
      <c r="B354" s="100">
        <v>44275</v>
      </c>
      <c r="C354" s="101" t="s">
        <v>2882</v>
      </c>
      <c r="D354" s="102" t="s">
        <v>8812</v>
      </c>
      <c r="E354" s="102" t="s">
        <v>8462</v>
      </c>
      <c r="F354" s="102" t="s">
        <v>1370</v>
      </c>
      <c r="G354" s="102" t="s">
        <v>1369</v>
      </c>
      <c r="H354" s="103">
        <v>1152</v>
      </c>
      <c r="I354" s="104">
        <v>1152</v>
      </c>
      <c r="J354" s="105">
        <f t="shared" si="5"/>
        <v>0</v>
      </c>
      <c r="K354" s="106" t="s">
        <v>8813</v>
      </c>
      <c r="L354" s="107">
        <v>49785</v>
      </c>
    </row>
    <row r="355" hidden="1" ht="13.5" customHeight="1">
      <c r="B355" s="100">
        <v>44275</v>
      </c>
      <c r="C355" s="101" t="s">
        <v>2884</v>
      </c>
      <c r="D355" s="102" t="s">
        <v>8814</v>
      </c>
      <c r="E355" s="102" t="s">
        <v>8462</v>
      </c>
      <c r="F355" s="102" t="s">
        <v>1370</v>
      </c>
      <c r="G355" s="102" t="s">
        <v>8611</v>
      </c>
      <c r="H355" s="103">
        <v>1152</v>
      </c>
      <c r="I355" s="104">
        <v>1152</v>
      </c>
      <c r="J355" s="105">
        <f t="shared" si="5"/>
        <v>0</v>
      </c>
      <c r="K355" s="106" t="s">
        <v>8815</v>
      </c>
      <c r="L355" s="107">
        <v>50547</v>
      </c>
    </row>
    <row r="356" hidden="1" ht="13.5" customHeight="1">
      <c r="B356" s="100">
        <v>44281</v>
      </c>
      <c r="C356" s="101" t="s">
        <v>2889</v>
      </c>
      <c r="D356" s="102" t="s">
        <v>8816</v>
      </c>
      <c r="E356" s="102" t="s">
        <v>8462</v>
      </c>
      <c r="F356" s="102" t="s">
        <v>1370</v>
      </c>
      <c r="G356" s="102" t="s">
        <v>1369</v>
      </c>
      <c r="H356" s="103">
        <v>1152</v>
      </c>
      <c r="I356" s="104">
        <v>1152</v>
      </c>
      <c r="J356" s="105">
        <f t="shared" si="5"/>
        <v>0</v>
      </c>
      <c r="K356" s="106" t="s">
        <v>8817</v>
      </c>
      <c r="L356" s="107">
        <v>53618</v>
      </c>
    </row>
    <row r="357" hidden="1" ht="13.5" customHeight="1">
      <c r="B357" s="100">
        <v>44281</v>
      </c>
      <c r="C357" s="101" t="s">
        <v>2894</v>
      </c>
      <c r="D357" s="102" t="s">
        <v>8816</v>
      </c>
      <c r="E357" s="102" t="s">
        <v>8462</v>
      </c>
      <c r="F357" s="102" t="s">
        <v>1370</v>
      </c>
      <c r="G357" s="102" t="s">
        <v>1369</v>
      </c>
      <c r="H357" s="103">
        <v>1152</v>
      </c>
      <c r="I357" s="104">
        <v>1152</v>
      </c>
      <c r="J357" s="105">
        <f t="shared" si="5"/>
        <v>0</v>
      </c>
      <c r="K357" s="106" t="s">
        <v>8817</v>
      </c>
      <c r="L357" s="107">
        <v>53618</v>
      </c>
    </row>
    <row r="358" hidden="1" ht="13.5" customHeight="1">
      <c r="B358" s="100">
        <v>44281</v>
      </c>
      <c r="C358" s="101" t="s">
        <v>2892</v>
      </c>
      <c r="D358" s="102" t="s">
        <v>8818</v>
      </c>
      <c r="E358" s="102" t="s">
        <v>8462</v>
      </c>
      <c r="F358" s="102" t="s">
        <v>1370</v>
      </c>
      <c r="G358" s="102" t="s">
        <v>8611</v>
      </c>
      <c r="H358" s="103">
        <v>1152</v>
      </c>
      <c r="I358" s="104">
        <v>1152</v>
      </c>
      <c r="J358" s="105">
        <f t="shared" si="5"/>
        <v>0</v>
      </c>
      <c r="K358" s="106" t="s">
        <v>8819</v>
      </c>
      <c r="L358" s="107">
        <v>54196</v>
      </c>
    </row>
    <row r="359" hidden="1" ht="13.5" customHeight="1">
      <c r="B359" s="100">
        <v>44281</v>
      </c>
      <c r="C359" s="101" t="s">
        <v>2912</v>
      </c>
      <c r="D359" s="102" t="s">
        <v>8820</v>
      </c>
      <c r="E359" s="102" t="s">
        <v>8462</v>
      </c>
      <c r="F359" s="102" t="s">
        <v>1370</v>
      </c>
      <c r="G359" s="102" t="s">
        <v>8821</v>
      </c>
      <c r="H359" s="103">
        <v>1152</v>
      </c>
      <c r="I359" s="104">
        <v>1152</v>
      </c>
      <c r="J359" s="105">
        <f t="shared" si="5"/>
        <v>0</v>
      </c>
      <c r="K359" s="106"/>
      <c r="L359" s="107">
        <v>55368</v>
      </c>
    </row>
    <row r="360" hidden="1" ht="13.5" customHeight="1">
      <c r="B360" s="100">
        <v>44281</v>
      </c>
      <c r="C360" s="101" t="s">
        <v>2898</v>
      </c>
      <c r="D360" s="102" t="s">
        <v>8820</v>
      </c>
      <c r="E360" s="102" t="s">
        <v>8462</v>
      </c>
      <c r="F360" s="102" t="s">
        <v>1370</v>
      </c>
      <c r="G360" s="102" t="s">
        <v>1369</v>
      </c>
      <c r="H360" s="103">
        <v>1152</v>
      </c>
      <c r="I360" s="104">
        <v>1152</v>
      </c>
      <c r="J360" s="105">
        <f t="shared" si="5"/>
        <v>0</v>
      </c>
      <c r="K360" s="106"/>
      <c r="L360" s="107">
        <v>55368</v>
      </c>
    </row>
    <row r="361" hidden="1" ht="13.5" customHeight="1">
      <c r="B361" s="100">
        <v>44281</v>
      </c>
      <c r="C361" s="101" t="s">
        <v>2928</v>
      </c>
      <c r="D361" s="102" t="s">
        <v>8822</v>
      </c>
      <c r="E361" s="102" t="s">
        <v>8462</v>
      </c>
      <c r="F361" s="102" t="s">
        <v>1370</v>
      </c>
      <c r="G361" s="102" t="s">
        <v>8611</v>
      </c>
      <c r="H361" s="103">
        <v>1152</v>
      </c>
      <c r="I361" s="104">
        <v>1152</v>
      </c>
      <c r="J361" s="105">
        <f t="shared" si="5"/>
        <v>0</v>
      </c>
      <c r="K361" s="106"/>
      <c r="L361" s="107">
        <v>60105</v>
      </c>
    </row>
    <row r="362" hidden="1" ht="13.5" customHeight="1">
      <c r="B362" s="100">
        <v>44295</v>
      </c>
      <c r="C362" s="101" t="s">
        <v>2932</v>
      </c>
      <c r="D362" s="102" t="s">
        <v>8823</v>
      </c>
      <c r="E362" s="102" t="s">
        <v>8462</v>
      </c>
      <c r="F362" s="102" t="s">
        <v>1370</v>
      </c>
      <c r="G362" s="102" t="s">
        <v>1369</v>
      </c>
      <c r="H362" s="103">
        <v>1152</v>
      </c>
      <c r="I362" s="104">
        <v>1152</v>
      </c>
      <c r="J362" s="105">
        <f t="shared" si="5"/>
        <v>0</v>
      </c>
      <c r="K362" s="106" t="s">
        <v>8824</v>
      </c>
      <c r="L362" s="107">
        <v>61348</v>
      </c>
    </row>
    <row r="363" hidden="1" ht="13.5" customHeight="1">
      <c r="B363" s="100">
        <v>44295</v>
      </c>
      <c r="C363" s="101" t="s">
        <v>2957</v>
      </c>
      <c r="D363" s="102" t="s">
        <v>8823</v>
      </c>
      <c r="E363" s="102" t="s">
        <v>8462</v>
      </c>
      <c r="F363" s="102" t="s">
        <v>1370</v>
      </c>
      <c r="G363" s="102" t="s">
        <v>1369</v>
      </c>
      <c r="H363" s="104">
        <v>1152</v>
      </c>
      <c r="I363" s="104">
        <v>1152</v>
      </c>
      <c r="J363" s="105">
        <f t="shared" si="5"/>
        <v>0</v>
      </c>
      <c r="K363" s="106" t="s">
        <v>8824</v>
      </c>
      <c r="L363" s="107">
        <v>61348</v>
      </c>
    </row>
    <row r="364" hidden="1" ht="13.5" customHeight="1">
      <c r="B364" s="100">
        <v>44295</v>
      </c>
      <c r="C364" s="101" t="s">
        <v>2955</v>
      </c>
      <c r="D364" s="102" t="s">
        <v>8823</v>
      </c>
      <c r="E364" s="102" t="s">
        <v>8462</v>
      </c>
      <c r="F364" s="102" t="s">
        <v>1370</v>
      </c>
      <c r="G364" s="102" t="s">
        <v>1369</v>
      </c>
      <c r="H364" s="103">
        <v>1152</v>
      </c>
      <c r="I364" s="104">
        <v>1152</v>
      </c>
      <c r="J364" s="105">
        <f t="shared" si="5"/>
        <v>0</v>
      </c>
      <c r="K364" s="106" t="s">
        <v>8824</v>
      </c>
      <c r="L364" s="107">
        <v>61348</v>
      </c>
    </row>
    <row r="365" hidden="1" ht="13.5" customHeight="1">
      <c r="B365" s="100">
        <v>44295</v>
      </c>
      <c r="C365" s="101" t="s">
        <v>2961</v>
      </c>
      <c r="D365" s="102" t="s">
        <v>8823</v>
      </c>
      <c r="E365" s="102" t="s">
        <v>8462</v>
      </c>
      <c r="F365" s="102" t="s">
        <v>1370</v>
      </c>
      <c r="G365" s="102" t="s">
        <v>1369</v>
      </c>
      <c r="H365" s="103">
        <v>1152</v>
      </c>
      <c r="I365" s="104">
        <v>1152</v>
      </c>
      <c r="J365" s="105">
        <f t="shared" si="5"/>
        <v>0</v>
      </c>
      <c r="K365" s="106" t="s">
        <v>8824</v>
      </c>
      <c r="L365" s="107">
        <v>61348</v>
      </c>
    </row>
    <row r="366" hidden="1" ht="13.5" customHeight="1">
      <c r="B366" s="100">
        <v>44302</v>
      </c>
      <c r="C366" s="101" t="s">
        <v>2974</v>
      </c>
      <c r="D366" s="102" t="s">
        <v>8825</v>
      </c>
      <c r="E366" s="102" t="s">
        <v>8462</v>
      </c>
      <c r="F366" s="102" t="s">
        <v>1370</v>
      </c>
      <c r="G366" s="102" t="s">
        <v>1369</v>
      </c>
      <c r="H366" s="103">
        <v>1152</v>
      </c>
      <c r="I366" s="104">
        <v>1152</v>
      </c>
      <c r="J366" s="105">
        <f t="shared" si="5"/>
        <v>0</v>
      </c>
      <c r="K366" s="106" t="s">
        <v>8826</v>
      </c>
      <c r="L366" s="107">
        <v>65972</v>
      </c>
    </row>
    <row r="367" hidden="1" ht="13.5" customHeight="1">
      <c r="B367" s="100">
        <v>44567</v>
      </c>
      <c r="C367" s="101" t="s">
        <v>4240</v>
      </c>
      <c r="D367" s="102" t="s">
        <v>8552</v>
      </c>
      <c r="E367" s="102" t="s">
        <v>8462</v>
      </c>
      <c r="F367" s="102" t="s">
        <v>1370</v>
      </c>
      <c r="G367" s="102" t="s">
        <v>1369</v>
      </c>
      <c r="H367" s="103">
        <v>1104</v>
      </c>
      <c r="I367" s="104">
        <f>SUMIF(Cargas!$C$5:$C$5047,C367,Cargas!$N$5:$N$5047)</f>
        <v>1104</v>
      </c>
      <c r="J367" s="105">
        <f t="shared" si="5"/>
        <v>0</v>
      </c>
      <c r="K367" s="106" t="s">
        <v>8827</v>
      </c>
      <c r="L367" s="107" t="s">
        <v>23</v>
      </c>
    </row>
    <row r="368" hidden="1" ht="13.5" customHeight="1">
      <c r="B368" s="100">
        <v>44302</v>
      </c>
      <c r="C368" s="101" t="s">
        <v>2976</v>
      </c>
      <c r="D368" s="102" t="s">
        <v>8825</v>
      </c>
      <c r="E368" s="102" t="s">
        <v>8462</v>
      </c>
      <c r="F368" s="102" t="s">
        <v>1370</v>
      </c>
      <c r="G368" s="102" t="s">
        <v>1369</v>
      </c>
      <c r="H368" s="103">
        <v>1152</v>
      </c>
      <c r="I368" s="104">
        <v>1152</v>
      </c>
      <c r="J368" s="105">
        <f t="shared" si="5"/>
        <v>0</v>
      </c>
      <c r="K368" s="106" t="s">
        <v>8826</v>
      </c>
      <c r="L368" s="107">
        <v>65972</v>
      </c>
    </row>
    <row r="369" hidden="1" ht="13.5" customHeight="1">
      <c r="B369" s="100">
        <v>44302</v>
      </c>
      <c r="C369" s="101" t="s">
        <v>2985</v>
      </c>
      <c r="D369" s="102" t="s">
        <v>8825</v>
      </c>
      <c r="E369" s="102" t="s">
        <v>8462</v>
      </c>
      <c r="F369" s="102" t="s">
        <v>1370</v>
      </c>
      <c r="G369" s="102" t="s">
        <v>1369</v>
      </c>
      <c r="H369" s="103">
        <v>1152</v>
      </c>
      <c r="I369" s="104">
        <v>1152</v>
      </c>
      <c r="J369" s="105">
        <f t="shared" si="5"/>
        <v>0</v>
      </c>
      <c r="K369" s="106" t="s">
        <v>8826</v>
      </c>
      <c r="L369" s="107">
        <v>69925</v>
      </c>
    </row>
    <row r="370" hidden="1" ht="13.5" customHeight="1">
      <c r="B370" s="100">
        <v>44307</v>
      </c>
      <c r="C370" s="101" t="s">
        <v>2991</v>
      </c>
      <c r="D370" s="102" t="s">
        <v>8828</v>
      </c>
      <c r="E370" s="102" t="s">
        <v>8462</v>
      </c>
      <c r="F370" s="102" t="s">
        <v>1370</v>
      </c>
      <c r="G370" s="102" t="s">
        <v>1369</v>
      </c>
      <c r="H370" s="103">
        <v>1152</v>
      </c>
      <c r="I370" s="104">
        <v>1152</v>
      </c>
      <c r="J370" s="105">
        <f t="shared" si="5"/>
        <v>0</v>
      </c>
      <c r="K370" s="106" t="s">
        <v>8829</v>
      </c>
      <c r="L370" s="107">
        <v>69925</v>
      </c>
    </row>
    <row r="371" hidden="1" ht="13.5" customHeight="1">
      <c r="B371" s="100">
        <v>44307</v>
      </c>
      <c r="C371" s="101" t="s">
        <v>2992</v>
      </c>
      <c r="D371" s="102" t="s">
        <v>8828</v>
      </c>
      <c r="E371" s="102" t="s">
        <v>8462</v>
      </c>
      <c r="F371" s="102" t="s">
        <v>1370</v>
      </c>
      <c r="G371" s="102" t="s">
        <v>1369</v>
      </c>
      <c r="H371" s="103">
        <v>1152</v>
      </c>
      <c r="I371" s="104">
        <v>1152</v>
      </c>
      <c r="J371" s="105">
        <f t="shared" si="5"/>
        <v>0</v>
      </c>
      <c r="K371" s="106" t="s">
        <v>8829</v>
      </c>
      <c r="L371" s="107">
        <v>69925</v>
      </c>
    </row>
    <row r="372" hidden="1" ht="13.5" customHeight="1">
      <c r="B372" s="100">
        <v>44307</v>
      </c>
      <c r="C372" s="101" t="s">
        <v>2999</v>
      </c>
      <c r="D372" s="102" t="s">
        <v>8828</v>
      </c>
      <c r="E372" s="102" t="s">
        <v>8462</v>
      </c>
      <c r="F372" s="102" t="s">
        <v>1370</v>
      </c>
      <c r="G372" s="102" t="s">
        <v>1369</v>
      </c>
      <c r="H372" s="103">
        <v>1152</v>
      </c>
      <c r="I372" s="104">
        <v>1152</v>
      </c>
      <c r="J372" s="105">
        <f t="shared" si="5"/>
        <v>0</v>
      </c>
      <c r="K372" s="106" t="s">
        <v>8829</v>
      </c>
      <c r="L372" s="107">
        <v>69925</v>
      </c>
    </row>
    <row r="373" hidden="1" ht="13.5" customHeight="1">
      <c r="B373" s="100">
        <v>44307</v>
      </c>
      <c r="C373" s="101" t="s">
        <v>3003</v>
      </c>
      <c r="D373" s="102" t="s">
        <v>8828</v>
      </c>
      <c r="E373" s="102" t="s">
        <v>8462</v>
      </c>
      <c r="F373" s="102" t="s">
        <v>1370</v>
      </c>
      <c r="G373" s="102" t="s">
        <v>1369</v>
      </c>
      <c r="H373" s="103">
        <v>1152</v>
      </c>
      <c r="I373" s="104">
        <v>1152</v>
      </c>
      <c r="J373" s="105">
        <f t="shared" si="5"/>
        <v>0</v>
      </c>
      <c r="K373" s="106" t="s">
        <v>8829</v>
      </c>
      <c r="L373" s="107">
        <v>69925</v>
      </c>
    </row>
    <row r="374" hidden="1" ht="13.5" customHeight="1">
      <c r="B374" s="100">
        <v>44313</v>
      </c>
      <c r="C374" s="101" t="s">
        <v>3013</v>
      </c>
      <c r="D374" s="102" t="s">
        <v>8830</v>
      </c>
      <c r="E374" s="102" t="s">
        <v>8462</v>
      </c>
      <c r="F374" s="102" t="s">
        <v>1370</v>
      </c>
      <c r="G374" s="102" t="s">
        <v>1369</v>
      </c>
      <c r="H374" s="103">
        <v>1152</v>
      </c>
      <c r="I374" s="104">
        <v>1152</v>
      </c>
      <c r="J374" s="105">
        <f t="shared" si="5"/>
        <v>0</v>
      </c>
      <c r="K374" s="106" t="s">
        <v>8831</v>
      </c>
      <c r="L374" s="107">
        <v>74321</v>
      </c>
    </row>
    <row r="375" hidden="1" ht="13.5" customHeight="1">
      <c r="B375" s="100">
        <v>44316</v>
      </c>
      <c r="C375" s="101" t="s">
        <v>3025</v>
      </c>
      <c r="D375" s="102" t="s">
        <v>8830</v>
      </c>
      <c r="E375" s="102" t="s">
        <v>8462</v>
      </c>
      <c r="F375" s="102" t="s">
        <v>1370</v>
      </c>
      <c r="G375" s="102" t="s">
        <v>1369</v>
      </c>
      <c r="H375" s="103">
        <v>1152</v>
      </c>
      <c r="I375" s="104">
        <v>1152</v>
      </c>
      <c r="J375" s="105">
        <f t="shared" si="5"/>
        <v>0</v>
      </c>
      <c r="K375" s="106" t="s">
        <v>8831</v>
      </c>
      <c r="L375" s="107">
        <v>74321</v>
      </c>
    </row>
    <row r="376" hidden="1" ht="13.5" customHeight="1">
      <c r="B376" s="100">
        <v>44316</v>
      </c>
      <c r="C376" s="101" t="s">
        <v>3032</v>
      </c>
      <c r="D376" s="102" t="s">
        <v>8830</v>
      </c>
      <c r="E376" s="102" t="s">
        <v>8462</v>
      </c>
      <c r="F376" s="102" t="s">
        <v>1370</v>
      </c>
      <c r="G376" s="102" t="s">
        <v>1369</v>
      </c>
      <c r="H376" s="103">
        <v>1152</v>
      </c>
      <c r="I376" s="104">
        <v>1152</v>
      </c>
      <c r="J376" s="105">
        <f t="shared" si="5"/>
        <v>0</v>
      </c>
      <c r="K376" s="106" t="s">
        <v>8831</v>
      </c>
      <c r="L376" s="107">
        <v>74321</v>
      </c>
    </row>
    <row r="377" hidden="1" ht="13.5" customHeight="1">
      <c r="B377" s="100">
        <v>44316</v>
      </c>
      <c r="C377" s="101" t="s">
        <v>3048</v>
      </c>
      <c r="D377" s="102" t="s">
        <v>8830</v>
      </c>
      <c r="E377" s="102" t="s">
        <v>8462</v>
      </c>
      <c r="F377" s="102" t="s">
        <v>1370</v>
      </c>
      <c r="G377" s="102" t="s">
        <v>1369</v>
      </c>
      <c r="H377" s="103">
        <v>1152</v>
      </c>
      <c r="I377" s="104">
        <v>1152</v>
      </c>
      <c r="J377" s="105">
        <f t="shared" si="5"/>
        <v>0</v>
      </c>
      <c r="K377" s="106" t="s">
        <v>8831</v>
      </c>
      <c r="L377" s="107">
        <v>74321</v>
      </c>
    </row>
    <row r="378" hidden="1" ht="13.5" customHeight="1">
      <c r="B378" s="100">
        <v>44321</v>
      </c>
      <c r="C378" s="101" t="s">
        <v>3046</v>
      </c>
      <c r="D378" s="102" t="s">
        <v>8832</v>
      </c>
      <c r="E378" s="102" t="s">
        <v>8462</v>
      </c>
      <c r="F378" s="102" t="s">
        <v>1370</v>
      </c>
      <c r="G378" s="102" t="s">
        <v>1369</v>
      </c>
      <c r="H378" s="103">
        <v>1152</v>
      </c>
      <c r="I378" s="104">
        <f>SUMIF(Cargas!$C$5:$C$1652,C378,Cargas!$N$5:$N$1652)</f>
        <v>1152</v>
      </c>
      <c r="J378" s="105">
        <f t="shared" si="5"/>
        <v>0</v>
      </c>
      <c r="K378" s="106" t="s">
        <v>8833</v>
      </c>
      <c r="L378" s="107">
        <v>77799</v>
      </c>
    </row>
    <row r="379" hidden="1" ht="13.5" customHeight="1">
      <c r="B379" s="100">
        <v>44326</v>
      </c>
      <c r="C379" s="101" t="s">
        <v>3078</v>
      </c>
      <c r="D379" s="102" t="s">
        <v>8832</v>
      </c>
      <c r="E379" s="102" t="s">
        <v>8462</v>
      </c>
      <c r="F379" s="102" t="s">
        <v>1370</v>
      </c>
      <c r="G379" s="102" t="s">
        <v>1369</v>
      </c>
      <c r="H379" s="103">
        <v>1152</v>
      </c>
      <c r="I379" s="104">
        <f>SUMIF(Cargas!$C$5:$C$1652,C379,Cargas!$N$5:$N$1652)</f>
        <v>1152</v>
      </c>
      <c r="J379" s="105">
        <f t="shared" si="5"/>
        <v>0</v>
      </c>
      <c r="K379" s="106" t="s">
        <v>8833</v>
      </c>
      <c r="L379" s="107">
        <v>77799</v>
      </c>
    </row>
    <row r="380" hidden="1" ht="13.5" customHeight="1">
      <c r="B380" s="100">
        <v>44323</v>
      </c>
      <c r="C380" s="101" t="s">
        <v>3070</v>
      </c>
      <c r="D380" s="102" t="s">
        <v>8832</v>
      </c>
      <c r="E380" s="102" t="s">
        <v>8462</v>
      </c>
      <c r="F380" s="102" t="s">
        <v>1370</v>
      </c>
      <c r="G380" s="102" t="s">
        <v>1369</v>
      </c>
      <c r="H380" s="103">
        <v>1152</v>
      </c>
      <c r="I380" s="104">
        <f>SUMIF(Cargas!$C$5:$C$1652,C380,Cargas!$N$5:$N$1652)</f>
        <v>1152</v>
      </c>
      <c r="J380" s="105">
        <f t="shared" si="5"/>
        <v>0</v>
      </c>
      <c r="K380" s="106" t="s">
        <v>8833</v>
      </c>
      <c r="L380" s="107">
        <v>77799</v>
      </c>
    </row>
    <row r="381" hidden="1" ht="13.5" customHeight="1">
      <c r="B381" s="100">
        <v>44322</v>
      </c>
      <c r="C381" s="101" t="s">
        <v>3076</v>
      </c>
      <c r="D381" s="102" t="s">
        <v>8832</v>
      </c>
      <c r="E381" s="102" t="s">
        <v>8462</v>
      </c>
      <c r="F381" s="102" t="s">
        <v>1370</v>
      </c>
      <c r="G381" s="102" t="s">
        <v>1369</v>
      </c>
      <c r="H381" s="103">
        <v>1152</v>
      </c>
      <c r="I381" s="104">
        <f>SUMIF(Cargas!$C$5:$C$1652,C381,Cargas!$N$5:$N$1652)</f>
        <v>1152</v>
      </c>
      <c r="J381" s="105">
        <f t="shared" si="5"/>
        <v>0</v>
      </c>
      <c r="K381" s="106" t="s">
        <v>8833</v>
      </c>
      <c r="L381" s="107">
        <v>77799</v>
      </c>
    </row>
    <row r="382" hidden="1" ht="13.5" customHeight="1">
      <c r="B382" s="100">
        <v>44330</v>
      </c>
      <c r="C382" s="101" t="s">
        <v>3102</v>
      </c>
      <c r="D382" s="102" t="s">
        <v>8834</v>
      </c>
      <c r="E382" s="102" t="s">
        <v>8462</v>
      </c>
      <c r="F382" s="102" t="s">
        <v>1370</v>
      </c>
      <c r="G382" s="102" t="s">
        <v>1369</v>
      </c>
      <c r="H382" s="103">
        <v>1152</v>
      </c>
      <c r="I382" s="104">
        <f>SUMIF(Cargas!$C$5:$C$1652,C382,Cargas!$N$5:$N$1652)</f>
        <v>1152</v>
      </c>
      <c r="J382" s="105">
        <f t="shared" si="5"/>
        <v>0</v>
      </c>
      <c r="K382" s="106" t="s">
        <v>8835</v>
      </c>
      <c r="L382" s="107">
        <v>84742</v>
      </c>
    </row>
    <row r="383" hidden="1" ht="13.5" customHeight="1">
      <c r="B383" s="100">
        <v>44333</v>
      </c>
      <c r="C383" s="101" t="s">
        <v>3107</v>
      </c>
      <c r="D383" s="102" t="s">
        <v>8834</v>
      </c>
      <c r="E383" s="102" t="s">
        <v>8462</v>
      </c>
      <c r="F383" s="102" t="s">
        <v>1370</v>
      </c>
      <c r="G383" s="102" t="s">
        <v>1369</v>
      </c>
      <c r="H383" s="103">
        <v>1152</v>
      </c>
      <c r="I383" s="104">
        <f>SUMIF(Cargas!$C$5:$C$1652,C383,Cargas!$N$5:$N$1652)</f>
        <v>1152</v>
      </c>
      <c r="J383" s="105">
        <f t="shared" si="5"/>
        <v>0</v>
      </c>
      <c r="K383" s="106" t="s">
        <v>8835</v>
      </c>
      <c r="L383" s="107">
        <v>84742</v>
      </c>
    </row>
    <row r="384" hidden="1" ht="13.5" customHeight="1">
      <c r="B384" s="100">
        <v>44328</v>
      </c>
      <c r="C384" s="101" t="s">
        <v>3111</v>
      </c>
      <c r="D384" s="102" t="s">
        <v>8834</v>
      </c>
      <c r="E384" s="102" t="s">
        <v>8462</v>
      </c>
      <c r="F384" s="102" t="s">
        <v>1370</v>
      </c>
      <c r="G384" s="102" t="s">
        <v>1369</v>
      </c>
      <c r="H384" s="103">
        <v>1152</v>
      </c>
      <c r="I384" s="104">
        <f>SUMIF(Cargas!$C$5:$C$1652,C384,Cargas!$N$5:$N$1652)</f>
        <v>1152</v>
      </c>
      <c r="J384" s="105">
        <f t="shared" si="5"/>
        <v>0</v>
      </c>
      <c r="K384" s="106" t="s">
        <v>8835</v>
      </c>
      <c r="L384" s="107">
        <v>84742</v>
      </c>
    </row>
    <row r="385" hidden="1" ht="13.5" customHeight="1">
      <c r="B385" s="100">
        <v>44328</v>
      </c>
      <c r="C385" s="101" t="s">
        <v>3114</v>
      </c>
      <c r="D385" s="102" t="s">
        <v>8836</v>
      </c>
      <c r="E385" s="102" t="s">
        <v>8462</v>
      </c>
      <c r="F385" s="102" t="s">
        <v>1370</v>
      </c>
      <c r="G385" s="102" t="s">
        <v>1369</v>
      </c>
      <c r="H385" s="103">
        <v>1152</v>
      </c>
      <c r="I385" s="104">
        <f>SUMIF(Cargas!$C$5:$C$1652,C385,Cargas!$N$5:$N$1652)</f>
        <v>1152</v>
      </c>
      <c r="J385" s="105">
        <f ref="J385:J448" t="shared" si="6">IF(ABS(H385-I385)&lt;20,0,H385-I385)</f>
        <v>0</v>
      </c>
      <c r="K385" s="106" t="s">
        <v>8837</v>
      </c>
      <c r="L385" s="107">
        <v>86720</v>
      </c>
    </row>
    <row r="386" hidden="1" ht="13.5" customHeight="1">
      <c r="B386" s="100">
        <v>44328</v>
      </c>
      <c r="C386" s="101" t="s">
        <v>3117</v>
      </c>
      <c r="D386" s="102" t="s">
        <v>8836</v>
      </c>
      <c r="E386" s="102" t="s">
        <v>8462</v>
      </c>
      <c r="F386" s="102" t="s">
        <v>1370</v>
      </c>
      <c r="G386" s="102" t="s">
        <v>1369</v>
      </c>
      <c r="H386" s="103">
        <v>1152</v>
      </c>
      <c r="I386" s="104">
        <f>SUMIF(Cargas!$C$5:$C$1652,C386,Cargas!$N$5:$N$1652)</f>
        <v>1152</v>
      </c>
      <c r="J386" s="105">
        <f t="shared" si="6"/>
        <v>0</v>
      </c>
      <c r="K386" s="106" t="s">
        <v>8837</v>
      </c>
      <c r="L386" s="107">
        <v>86720</v>
      </c>
    </row>
    <row r="387" hidden="1" ht="13.5" customHeight="1">
      <c r="B387" s="100">
        <v>44328</v>
      </c>
      <c r="C387" s="101" t="s">
        <v>3119</v>
      </c>
      <c r="D387" s="102" t="s">
        <v>8836</v>
      </c>
      <c r="E387" s="102" t="s">
        <v>8462</v>
      </c>
      <c r="F387" s="102" t="s">
        <v>1370</v>
      </c>
      <c r="G387" s="102" t="s">
        <v>1369</v>
      </c>
      <c r="H387" s="103">
        <v>1152</v>
      </c>
      <c r="I387" s="104">
        <f>SUMIF(Cargas!$C$5:$C$1652,C387,Cargas!$N$5:$N$1652)</f>
        <v>1152</v>
      </c>
      <c r="J387" s="105">
        <f t="shared" si="6"/>
        <v>0</v>
      </c>
      <c r="K387" s="106" t="s">
        <v>8837</v>
      </c>
      <c r="L387" s="107">
        <v>86720</v>
      </c>
    </row>
    <row r="388" hidden="1" ht="13.5" customHeight="1">
      <c r="B388" s="100">
        <v>44344</v>
      </c>
      <c r="C388" s="101" t="s">
        <v>3135</v>
      </c>
      <c r="D388" s="102" t="s">
        <v>8838</v>
      </c>
      <c r="E388" s="102" t="s">
        <v>8462</v>
      </c>
      <c r="F388" s="102" t="s">
        <v>1370</v>
      </c>
      <c r="G388" s="102" t="s">
        <v>1369</v>
      </c>
      <c r="H388" s="103">
        <v>1152</v>
      </c>
      <c r="I388" s="104">
        <f>SUMIF(Cargas!$C$5:$C$1652,C388,Cargas!$N$5:$N$1652)</f>
        <v>1152</v>
      </c>
      <c r="J388" s="105">
        <f t="shared" si="6"/>
        <v>0</v>
      </c>
      <c r="K388" s="106" t="s">
        <v>8839</v>
      </c>
      <c r="L388" s="107">
        <v>92871</v>
      </c>
    </row>
    <row r="389" hidden="1" ht="13.5" customHeight="1">
      <c r="B389" s="100">
        <v>44343</v>
      </c>
      <c r="C389" s="101" t="s">
        <v>3143</v>
      </c>
      <c r="D389" s="102" t="s">
        <v>8838</v>
      </c>
      <c r="E389" s="102" t="s">
        <v>8462</v>
      </c>
      <c r="F389" s="102" t="s">
        <v>1370</v>
      </c>
      <c r="G389" s="102" t="s">
        <v>1369</v>
      </c>
      <c r="H389" s="103">
        <v>1152</v>
      </c>
      <c r="I389" s="104">
        <f>SUMIF(Cargas!$C$5:$C$1652,C389,Cargas!$N$5:$N$1652)</f>
        <v>1152</v>
      </c>
      <c r="J389" s="105">
        <f t="shared" si="6"/>
        <v>0</v>
      </c>
      <c r="K389" s="106" t="s">
        <v>8839</v>
      </c>
      <c r="L389" s="107">
        <v>92871</v>
      </c>
    </row>
    <row r="390" hidden="1" ht="13.5" customHeight="1">
      <c r="B390" s="100">
        <v>44354</v>
      </c>
      <c r="C390" s="101" t="s">
        <v>3153</v>
      </c>
      <c r="D390" s="102" t="s">
        <v>8840</v>
      </c>
      <c r="E390" s="102" t="s">
        <v>8462</v>
      </c>
      <c r="F390" s="102" t="s">
        <v>1370</v>
      </c>
      <c r="G390" s="102" t="s">
        <v>1369</v>
      </c>
      <c r="H390" s="103">
        <v>1152</v>
      </c>
      <c r="I390" s="104">
        <f>SUMIF(Cargas!$C$5:$C$1652,C390,Cargas!$N$5:$N$1652)</f>
        <v>1152</v>
      </c>
      <c r="J390" s="105">
        <f t="shared" si="6"/>
        <v>0</v>
      </c>
      <c r="K390" s="106" t="s">
        <v>8841</v>
      </c>
      <c r="L390" s="107">
        <v>97441</v>
      </c>
    </row>
    <row r="391" hidden="1" ht="13.5" customHeight="1">
      <c r="B391" s="100">
        <v>44354</v>
      </c>
      <c r="C391" s="101" t="s">
        <v>3163</v>
      </c>
      <c r="D391" s="102" t="s">
        <v>8840</v>
      </c>
      <c r="E391" s="102" t="s">
        <v>8462</v>
      </c>
      <c r="F391" s="102" t="s">
        <v>1370</v>
      </c>
      <c r="G391" s="102" t="s">
        <v>1369</v>
      </c>
      <c r="H391" s="103">
        <v>1152</v>
      </c>
      <c r="I391" s="104">
        <f>SUMIF(Cargas!$C$5:$C$1652,C391,Cargas!$N$5:$N$1652)</f>
        <v>1152</v>
      </c>
      <c r="J391" s="105">
        <f t="shared" si="6"/>
        <v>0</v>
      </c>
      <c r="K391" s="106" t="s">
        <v>8841</v>
      </c>
      <c r="L391" s="107">
        <v>97441</v>
      </c>
    </row>
    <row r="392" hidden="1" ht="13.5" customHeight="1">
      <c r="B392" s="100">
        <v>44354</v>
      </c>
      <c r="C392" s="101" t="s">
        <v>3199</v>
      </c>
      <c r="D392" s="102" t="s">
        <v>8842</v>
      </c>
      <c r="E392" s="102" t="s">
        <v>8462</v>
      </c>
      <c r="F392" s="102" t="s">
        <v>1370</v>
      </c>
      <c r="G392" s="102" t="s">
        <v>1369</v>
      </c>
      <c r="H392" s="103">
        <v>1152</v>
      </c>
      <c r="I392" s="104">
        <f>SUMIF(Cargas!$C$5:$C$1652,C392,Cargas!$N$5:$N$1652)</f>
        <v>1152</v>
      </c>
      <c r="J392" s="105">
        <f t="shared" si="6"/>
        <v>0</v>
      </c>
      <c r="K392" s="106" t="s">
        <v>8843</v>
      </c>
      <c r="L392" s="107">
        <v>101065</v>
      </c>
    </row>
    <row r="393" hidden="1" ht="13.5" customHeight="1">
      <c r="B393" s="100">
        <v>44354</v>
      </c>
      <c r="C393" s="101" t="s">
        <v>3182</v>
      </c>
      <c r="D393" s="102" t="s">
        <v>8842</v>
      </c>
      <c r="E393" s="102" t="s">
        <v>8462</v>
      </c>
      <c r="F393" s="102" t="s">
        <v>1370</v>
      </c>
      <c r="G393" s="102" t="s">
        <v>1369</v>
      </c>
      <c r="H393" s="103">
        <v>1152</v>
      </c>
      <c r="I393" s="104">
        <f>SUMIF(Cargas!$C$5:$C$1652,C393,Cargas!$N$5:$N$1652)</f>
        <v>1152</v>
      </c>
      <c r="J393" s="105">
        <f t="shared" si="6"/>
        <v>0</v>
      </c>
      <c r="K393" s="106" t="s">
        <v>8843</v>
      </c>
      <c r="L393" s="107">
        <v>101065</v>
      </c>
    </row>
    <row r="394" hidden="1" ht="13.5" customHeight="1">
      <c r="B394" s="100">
        <v>44354</v>
      </c>
      <c r="C394" s="101" t="s">
        <v>3176</v>
      </c>
      <c r="D394" s="102" t="s">
        <v>8842</v>
      </c>
      <c r="E394" s="102" t="s">
        <v>8462</v>
      </c>
      <c r="F394" s="102" t="s">
        <v>1370</v>
      </c>
      <c r="G394" s="102" t="s">
        <v>1369</v>
      </c>
      <c r="H394" s="103">
        <v>1152</v>
      </c>
      <c r="I394" s="104">
        <f>SUMIF(Cargas!$C$5:$C$1652,C394,Cargas!$N$5:$N$1652)</f>
        <v>1152</v>
      </c>
      <c r="J394" s="105">
        <f t="shared" si="6"/>
        <v>0</v>
      </c>
      <c r="K394" s="106" t="s">
        <v>8843</v>
      </c>
      <c r="L394" s="107">
        <v>101065</v>
      </c>
    </row>
    <row r="395" hidden="1" ht="13.5" customHeight="1">
      <c r="B395" s="100">
        <v>44362</v>
      </c>
      <c r="C395" s="101" t="s">
        <v>3204</v>
      </c>
      <c r="D395" s="102" t="s">
        <v>8844</v>
      </c>
      <c r="E395" s="102" t="s">
        <v>8462</v>
      </c>
      <c r="F395" s="102" t="s">
        <v>1370</v>
      </c>
      <c r="G395" s="102" t="s">
        <v>1369</v>
      </c>
      <c r="H395" s="103">
        <v>1152</v>
      </c>
      <c r="I395" s="104">
        <f>SUMIF(Cargas!$C$5:$C$1652,C395,Cargas!$N$5:$N$1652)</f>
        <v>1152</v>
      </c>
      <c r="J395" s="105">
        <f t="shared" si="6"/>
        <v>0</v>
      </c>
      <c r="K395" s="106" t="s">
        <v>8845</v>
      </c>
      <c r="L395" s="107">
        <v>105579</v>
      </c>
    </row>
    <row r="396" hidden="1" ht="13.5" customHeight="1">
      <c r="B396" s="100">
        <v>44364</v>
      </c>
      <c r="C396" s="101" t="s">
        <v>3211</v>
      </c>
      <c r="D396" s="102" t="s">
        <v>8844</v>
      </c>
      <c r="E396" s="102" t="s">
        <v>8462</v>
      </c>
      <c r="F396" s="102" t="s">
        <v>1370</v>
      </c>
      <c r="G396" s="102" t="s">
        <v>1369</v>
      </c>
      <c r="H396" s="103">
        <v>1152</v>
      </c>
      <c r="I396" s="104">
        <f>SUMIF(Cargas!$C$5:$C$1652,C396,Cargas!$N$5:$N$1652)</f>
        <v>1152</v>
      </c>
      <c r="J396" s="105">
        <f t="shared" si="6"/>
        <v>0</v>
      </c>
      <c r="K396" s="106" t="s">
        <v>8845</v>
      </c>
      <c r="L396" s="107">
        <v>105579</v>
      </c>
    </row>
    <row r="397" hidden="1" ht="13.5" customHeight="1">
      <c r="B397" s="100">
        <v>44369</v>
      </c>
      <c r="C397" s="101" t="s">
        <v>3216</v>
      </c>
      <c r="D397" s="102" t="s">
        <v>8844</v>
      </c>
      <c r="E397" s="102" t="s">
        <v>8462</v>
      </c>
      <c r="F397" s="102" t="s">
        <v>1370</v>
      </c>
      <c r="G397" s="102" t="s">
        <v>1369</v>
      </c>
      <c r="H397" s="103">
        <v>1152</v>
      </c>
      <c r="I397" s="104">
        <f>SUMIF(Cargas!$C$5:$C$1652,C397,Cargas!$N$5:$N$1652)</f>
        <v>1152</v>
      </c>
      <c r="J397" s="105">
        <f t="shared" si="6"/>
        <v>0</v>
      </c>
      <c r="K397" s="106" t="s">
        <v>8845</v>
      </c>
      <c r="L397" s="107">
        <v>105579</v>
      </c>
    </row>
    <row r="398" hidden="1" ht="13.5" customHeight="1">
      <c r="B398" s="100">
        <v>44373</v>
      </c>
      <c r="C398" s="101" t="s">
        <v>3254</v>
      </c>
      <c r="D398" s="102" t="s">
        <v>8846</v>
      </c>
      <c r="E398" s="102" t="s">
        <v>8462</v>
      </c>
      <c r="F398" s="102" t="s">
        <v>1370</v>
      </c>
      <c r="G398" s="102" t="s">
        <v>1369</v>
      </c>
      <c r="H398" s="103">
        <v>1152</v>
      </c>
      <c r="I398" s="104">
        <f>SUMIF(Cargas!$C$5:$C$1652,C398,Cargas!$N$5:$N$1652)</f>
        <v>1152</v>
      </c>
      <c r="J398" s="105">
        <f t="shared" si="6"/>
        <v>0</v>
      </c>
      <c r="K398" s="106" t="s">
        <v>8847</v>
      </c>
      <c r="L398" s="107">
        <v>109891</v>
      </c>
    </row>
    <row r="399" hidden="1" ht="13.5" customHeight="1">
      <c r="B399" s="100">
        <v>44371</v>
      </c>
      <c r="C399" s="101" t="s">
        <v>3250</v>
      </c>
      <c r="D399" s="102" t="s">
        <v>8846</v>
      </c>
      <c r="E399" s="102" t="s">
        <v>8462</v>
      </c>
      <c r="F399" s="102" t="s">
        <v>1370</v>
      </c>
      <c r="G399" s="102" t="s">
        <v>1369</v>
      </c>
      <c r="H399" s="103">
        <v>1152</v>
      </c>
      <c r="I399" s="104">
        <f>SUMIF(Cargas!$C$5:$C$1652,C399,Cargas!$N$5:$N$1652)</f>
        <v>1152</v>
      </c>
      <c r="J399" s="105">
        <f t="shared" si="6"/>
        <v>0</v>
      </c>
      <c r="K399" s="106" t="s">
        <v>8847</v>
      </c>
      <c r="L399" s="107">
        <v>109891</v>
      </c>
    </row>
    <row r="400" hidden="1" ht="13.5" customHeight="1">
      <c r="B400" s="100">
        <v>44369</v>
      </c>
      <c r="C400" s="101" t="s">
        <v>3238</v>
      </c>
      <c r="D400" s="102" t="s">
        <v>8846</v>
      </c>
      <c r="E400" s="102" t="s">
        <v>8462</v>
      </c>
      <c r="F400" s="102" t="s">
        <v>1370</v>
      </c>
      <c r="G400" s="102" t="s">
        <v>1369</v>
      </c>
      <c r="H400" s="103">
        <v>1152</v>
      </c>
      <c r="I400" s="104">
        <f>SUMIF(Cargas!$C$5:$C$1652,C400,Cargas!$N$5:$N$1652)</f>
        <v>1152</v>
      </c>
      <c r="J400" s="105">
        <f t="shared" si="6"/>
        <v>0</v>
      </c>
      <c r="K400" s="106" t="s">
        <v>8847</v>
      </c>
      <c r="L400" s="107">
        <v>109891</v>
      </c>
    </row>
    <row r="401" hidden="1" ht="13.5" customHeight="1">
      <c r="B401" s="100">
        <v>44372</v>
      </c>
      <c r="C401" s="101" t="s">
        <v>3248</v>
      </c>
      <c r="D401" s="102" t="s">
        <v>8848</v>
      </c>
      <c r="E401" s="102" t="s">
        <v>8462</v>
      </c>
      <c r="F401" s="102" t="s">
        <v>1370</v>
      </c>
      <c r="G401" s="102" t="s">
        <v>1369</v>
      </c>
      <c r="H401" s="103">
        <v>1416</v>
      </c>
      <c r="I401" s="104">
        <f>SUMIF(Cargas!$C$5:$C$1652,C401,Cargas!$N$5:$N$1652)</f>
        <v>1416</v>
      </c>
      <c r="J401" s="105">
        <f t="shared" si="6"/>
        <v>0</v>
      </c>
      <c r="K401" s="106" t="s">
        <v>8849</v>
      </c>
      <c r="L401" s="107">
        <v>111567</v>
      </c>
    </row>
    <row r="402" hidden="1" ht="13.5" customHeight="1">
      <c r="B402" s="100">
        <v>44376</v>
      </c>
      <c r="C402" s="101" t="s">
        <v>3269</v>
      </c>
      <c r="D402" s="102" t="s">
        <v>8850</v>
      </c>
      <c r="E402" s="102" t="s">
        <v>8462</v>
      </c>
      <c r="F402" s="102" t="s">
        <v>1370</v>
      </c>
      <c r="G402" s="102" t="s">
        <v>1369</v>
      </c>
      <c r="H402" s="103">
        <v>1152</v>
      </c>
      <c r="I402" s="104">
        <f>SUMIF(Cargas!$C$5:$C$1652,C402,Cargas!$N$5:$N$1652)</f>
        <v>1152</v>
      </c>
      <c r="J402" s="105">
        <f t="shared" si="6"/>
        <v>0</v>
      </c>
      <c r="K402" s="106" t="s">
        <v>8851</v>
      </c>
      <c r="L402" s="107">
        <v>114271</v>
      </c>
    </row>
    <row r="403" hidden="1" ht="13.5" customHeight="1">
      <c r="B403" s="100">
        <v>44378</v>
      </c>
      <c r="C403" s="101" t="s">
        <v>3279</v>
      </c>
      <c r="D403" s="102" t="s">
        <v>8850</v>
      </c>
      <c r="E403" s="102" t="s">
        <v>8462</v>
      </c>
      <c r="F403" s="102" t="s">
        <v>1370</v>
      </c>
      <c r="G403" s="102" t="s">
        <v>1369</v>
      </c>
      <c r="H403" s="103">
        <v>1152</v>
      </c>
      <c r="I403" s="104">
        <f>SUMIF(Cargas!$C$5:$C$5047,C403,Cargas!$N$5:$N$5047)</f>
        <v>1152</v>
      </c>
      <c r="J403" s="105">
        <f t="shared" si="6"/>
        <v>0</v>
      </c>
      <c r="K403" s="106" t="s">
        <v>8851</v>
      </c>
      <c r="L403" s="107">
        <v>114271</v>
      </c>
    </row>
    <row r="404" hidden="1" ht="13.5" customHeight="1">
      <c r="B404" s="100">
        <v>44380</v>
      </c>
      <c r="C404" s="101" t="s">
        <v>3290</v>
      </c>
      <c r="D404" s="102" t="s">
        <v>8850</v>
      </c>
      <c r="E404" s="102" t="s">
        <v>8462</v>
      </c>
      <c r="F404" s="102" t="s">
        <v>1370</v>
      </c>
      <c r="G404" s="102" t="s">
        <v>1369</v>
      </c>
      <c r="H404" s="103">
        <v>1152</v>
      </c>
      <c r="I404" s="104">
        <f>SUMIF(Cargas!$C$5:$C$5047,C404,Cargas!$N$5:$N$5047)</f>
        <v>1152</v>
      </c>
      <c r="J404" s="105">
        <f t="shared" si="6"/>
        <v>0</v>
      </c>
      <c r="K404" s="106" t="s">
        <v>8851</v>
      </c>
      <c r="L404" s="107">
        <v>114271</v>
      </c>
    </row>
    <row r="405" hidden="1" ht="13.5" customHeight="1">
      <c r="B405" s="100">
        <v>44380</v>
      </c>
      <c r="C405" s="101" t="s">
        <v>3281</v>
      </c>
      <c r="D405" s="102" t="s">
        <v>8850</v>
      </c>
      <c r="E405" s="102" t="s">
        <v>8462</v>
      </c>
      <c r="F405" s="102" t="s">
        <v>1370</v>
      </c>
      <c r="G405" s="102" t="s">
        <v>1369</v>
      </c>
      <c r="H405" s="103">
        <v>1152</v>
      </c>
      <c r="I405" s="104">
        <f>SUMIF(Cargas!$C$5:$C$5047,C405,Cargas!$N$5:$N$5047)</f>
        <v>1152</v>
      </c>
      <c r="J405" s="105">
        <f t="shared" si="6"/>
        <v>0</v>
      </c>
      <c r="K405" s="106" t="s">
        <v>8851</v>
      </c>
      <c r="L405" s="107">
        <v>114271</v>
      </c>
    </row>
    <row r="406" hidden="1" ht="13.5" customHeight="1">
      <c r="B406" s="100">
        <v>44383</v>
      </c>
      <c r="C406" s="101" t="s">
        <v>3302</v>
      </c>
      <c r="D406" s="102" t="s">
        <v>8852</v>
      </c>
      <c r="E406" s="102" t="s">
        <v>8462</v>
      </c>
      <c r="F406" s="102" t="s">
        <v>1370</v>
      </c>
      <c r="G406" s="102" t="s">
        <v>1369</v>
      </c>
      <c r="H406" s="103">
        <v>1152</v>
      </c>
      <c r="I406" s="104">
        <f>SUMIF(Cargas!$C$5:$C$5047,C406,Cargas!$N$5:$N$5047)</f>
        <v>1152</v>
      </c>
      <c r="J406" s="105">
        <f t="shared" si="6"/>
        <v>0</v>
      </c>
      <c r="K406" s="106" t="s">
        <v>8853</v>
      </c>
      <c r="L406" s="107">
        <v>118798</v>
      </c>
    </row>
    <row r="407" hidden="1" ht="13.5" customHeight="1">
      <c r="B407" s="100">
        <v>44385</v>
      </c>
      <c r="C407" s="101" t="s">
        <v>3321</v>
      </c>
      <c r="D407" s="102" t="s">
        <v>8852</v>
      </c>
      <c r="E407" s="102" t="s">
        <v>8462</v>
      </c>
      <c r="F407" s="102" t="s">
        <v>1370</v>
      </c>
      <c r="G407" s="102" t="s">
        <v>1369</v>
      </c>
      <c r="H407" s="103">
        <v>1152</v>
      </c>
      <c r="I407" s="104">
        <f>SUMIF(Cargas!$C$5:$C$5047,C407,Cargas!$N$5:$N$5047)</f>
        <v>1152</v>
      </c>
      <c r="J407" s="105">
        <f t="shared" si="6"/>
        <v>0</v>
      </c>
      <c r="K407" s="106" t="s">
        <v>8853</v>
      </c>
      <c r="L407" s="107">
        <v>118798</v>
      </c>
    </row>
    <row r="408" hidden="1" ht="13.5" customHeight="1">
      <c r="B408" s="100">
        <v>44387</v>
      </c>
      <c r="C408" s="101" t="s">
        <v>3335</v>
      </c>
      <c r="D408" s="102" t="s">
        <v>8852</v>
      </c>
      <c r="E408" s="102" t="s">
        <v>8462</v>
      </c>
      <c r="F408" s="102" t="s">
        <v>1370</v>
      </c>
      <c r="G408" s="102" t="s">
        <v>1369</v>
      </c>
      <c r="H408" s="103">
        <v>1152</v>
      </c>
      <c r="I408" s="104">
        <f>SUMIF(Cargas!$C$5:$C$5047,C408,Cargas!$N$5:$N$5047)</f>
        <v>1152</v>
      </c>
      <c r="J408" s="105">
        <f t="shared" si="6"/>
        <v>0</v>
      </c>
      <c r="K408" s="106" t="s">
        <v>8853</v>
      </c>
      <c r="L408" s="107">
        <v>118798</v>
      </c>
    </row>
    <row r="409" hidden="1" ht="13.5" customHeight="1">
      <c r="B409" s="100">
        <v>44393</v>
      </c>
      <c r="C409" s="101" t="s">
        <v>3367</v>
      </c>
      <c r="D409" s="102" t="s">
        <v>8854</v>
      </c>
      <c r="E409" s="102" t="s">
        <v>8462</v>
      </c>
      <c r="F409" s="102" t="s">
        <v>1370</v>
      </c>
      <c r="G409" s="102" t="s">
        <v>1369</v>
      </c>
      <c r="H409" s="103">
        <v>1104</v>
      </c>
      <c r="I409" s="104">
        <f>SUMIF(Cargas!$C$5:$C$5047,C409,Cargas!$N$5:$N$5047)</f>
        <v>1104</v>
      </c>
      <c r="J409" s="105">
        <f t="shared" si="6"/>
        <v>0</v>
      </c>
      <c r="K409" s="106" t="s">
        <v>8855</v>
      </c>
      <c r="L409" s="107">
        <v>124975</v>
      </c>
    </row>
    <row r="410" hidden="1" ht="13.5" customHeight="1">
      <c r="B410" s="100">
        <v>44393</v>
      </c>
      <c r="C410" s="101" t="s">
        <v>3358</v>
      </c>
      <c r="D410" s="102" t="s">
        <v>8854</v>
      </c>
      <c r="E410" s="102" t="s">
        <v>8462</v>
      </c>
      <c r="F410" s="102" t="s">
        <v>1370</v>
      </c>
      <c r="G410" s="102" t="s">
        <v>1369</v>
      </c>
      <c r="H410" s="103">
        <v>1104</v>
      </c>
      <c r="I410" s="104">
        <f>SUMIF(Cargas!$C$5:$C$5047,C410,Cargas!$N$5:$N$5047)</f>
        <v>1104</v>
      </c>
      <c r="J410" s="105">
        <f t="shared" si="6"/>
        <v>0</v>
      </c>
      <c r="K410" s="106" t="s">
        <v>8855</v>
      </c>
      <c r="L410" s="107">
        <v>124975</v>
      </c>
    </row>
    <row r="411" hidden="1" ht="13.5" customHeight="1">
      <c r="B411" s="100">
        <v>44091</v>
      </c>
      <c r="C411" s="101" t="s">
        <v>2162</v>
      </c>
      <c r="D411" s="102" t="s">
        <v>8407</v>
      </c>
      <c r="E411" s="102" t="s">
        <v>8462</v>
      </c>
      <c r="F411" s="102" t="s">
        <v>1370</v>
      </c>
      <c r="G411" s="102" t="s">
        <v>1369</v>
      </c>
      <c r="H411" s="103">
        <v>1152</v>
      </c>
      <c r="I411" s="104">
        <f>SUMIF(Cargas!$C$5:$C$1652,C411,Cargas!$N$5:$N$1652)</f>
        <v>1152</v>
      </c>
      <c r="J411" s="105">
        <f t="shared" si="6"/>
        <v>0</v>
      </c>
      <c r="K411" s="106" t="s">
        <v>8856</v>
      </c>
      <c r="L411" s="107">
        <v>148328</v>
      </c>
    </row>
    <row r="412" hidden="1" ht="13.5" customHeight="1">
      <c r="B412" s="100">
        <v>44098</v>
      </c>
      <c r="C412" s="101" t="s">
        <v>2202</v>
      </c>
      <c r="D412" s="102" t="s">
        <v>8409</v>
      </c>
      <c r="E412" s="102" t="s">
        <v>8462</v>
      </c>
      <c r="F412" s="102" t="s">
        <v>1370</v>
      </c>
      <c r="G412" s="102" t="s">
        <v>1369</v>
      </c>
      <c r="H412" s="103">
        <v>1152</v>
      </c>
      <c r="I412" s="104">
        <f>SUMIF(Cargas!$C$5:$C$1652,C412,Cargas!$N$5:$N$1652)</f>
        <v>1152</v>
      </c>
      <c r="J412" s="105">
        <f t="shared" si="6"/>
        <v>0</v>
      </c>
      <c r="K412" s="106" t="s">
        <v>8857</v>
      </c>
      <c r="L412" s="107">
        <v>154814</v>
      </c>
    </row>
    <row r="413" hidden="1" ht="13.5" customHeight="1">
      <c r="B413" s="100">
        <v>44098</v>
      </c>
      <c r="C413" s="101" t="s">
        <v>2197</v>
      </c>
      <c r="D413" s="102" t="s">
        <v>8409</v>
      </c>
      <c r="E413" s="102" t="s">
        <v>8462</v>
      </c>
      <c r="F413" s="102" t="s">
        <v>1370</v>
      </c>
      <c r="G413" s="102" t="s">
        <v>1369</v>
      </c>
      <c r="H413" s="103">
        <v>1152</v>
      </c>
      <c r="I413" s="104">
        <f>SUMIF(Cargas!$C$5:$C$1652,C413,Cargas!$N$5:$N$1652)</f>
        <v>1152</v>
      </c>
      <c r="J413" s="105">
        <f t="shared" si="6"/>
        <v>0</v>
      </c>
      <c r="K413" s="106" t="s">
        <v>8858</v>
      </c>
      <c r="L413" s="107">
        <v>154814</v>
      </c>
    </row>
    <row r="414" hidden="1" ht="13.5" customHeight="1">
      <c r="B414" s="100">
        <v>44104</v>
      </c>
      <c r="C414" s="101" t="s">
        <v>2207</v>
      </c>
      <c r="D414" s="102" t="s">
        <v>8417</v>
      </c>
      <c r="E414" s="102" t="s">
        <v>8462</v>
      </c>
      <c r="F414" s="102" t="s">
        <v>1370</v>
      </c>
      <c r="G414" s="102" t="s">
        <v>1369</v>
      </c>
      <c r="H414" s="103">
        <v>1152</v>
      </c>
      <c r="I414" s="104">
        <f>SUMIF(Cargas!$C$5:$C$1652,C414,Cargas!$N$5:$N$1652)</f>
        <v>1152</v>
      </c>
      <c r="J414" s="105">
        <f t="shared" si="6"/>
        <v>0</v>
      </c>
      <c r="K414" s="106" t="s">
        <v>8859</v>
      </c>
      <c r="L414" s="107">
        <v>154882</v>
      </c>
    </row>
    <row r="415" hidden="1" ht="13.5" customHeight="1">
      <c r="B415" s="100">
        <v>43902</v>
      </c>
      <c r="C415" s="101" t="s">
        <v>1458</v>
      </c>
      <c r="D415" s="102" t="s">
        <v>8860</v>
      </c>
      <c r="E415" s="102" t="s">
        <v>8246</v>
      </c>
      <c r="F415" s="102" t="s">
        <v>1370</v>
      </c>
      <c r="G415" s="102"/>
      <c r="H415" s="103">
        <v>1000</v>
      </c>
      <c r="I415" s="104">
        <f>SUMIF(Cargas!$C$5:$C$1652,C415,Cargas!$N$5:$N$1652)</f>
        <v>1000</v>
      </c>
      <c r="J415" s="105">
        <f t="shared" si="6"/>
        <v>0</v>
      </c>
      <c r="K415" s="106"/>
      <c r="L415" s="107" t="s">
        <v>23</v>
      </c>
    </row>
    <row r="416" hidden="1" ht="13.5" customHeight="1">
      <c r="B416" s="100">
        <v>44396</v>
      </c>
      <c r="C416" s="101" t="s">
        <v>3359</v>
      </c>
      <c r="D416" s="102" t="s">
        <v>8854</v>
      </c>
      <c r="E416" s="102" t="s">
        <v>8462</v>
      </c>
      <c r="F416" s="102" t="s">
        <v>1370</v>
      </c>
      <c r="G416" s="102" t="s">
        <v>1369</v>
      </c>
      <c r="H416" s="103">
        <v>1104</v>
      </c>
      <c r="I416" s="104">
        <f>SUMIF(Cargas!$C$5:$C$5047,C416,Cargas!$N$5:$N$5047)</f>
        <v>1104</v>
      </c>
      <c r="J416" s="105">
        <f t="shared" si="6"/>
        <v>0</v>
      </c>
      <c r="K416" s="106" t="s">
        <v>8855</v>
      </c>
      <c r="L416" s="107">
        <v>124975</v>
      </c>
    </row>
    <row r="417" hidden="1" ht="13.5" customHeight="1">
      <c r="B417" s="100">
        <v>44400</v>
      </c>
      <c r="C417" s="101" t="s">
        <v>3393</v>
      </c>
      <c r="D417" s="102" t="s">
        <v>8861</v>
      </c>
      <c r="E417" s="102" t="s">
        <v>8462</v>
      </c>
      <c r="F417" s="102" t="s">
        <v>1370</v>
      </c>
      <c r="G417" s="102" t="s">
        <v>1369</v>
      </c>
      <c r="H417" s="103">
        <v>1104</v>
      </c>
      <c r="I417" s="104">
        <f>SUMIF(Cargas!$C$5:$C$5047,C417,Cargas!$N$5:$N$5047)</f>
        <v>1104</v>
      </c>
      <c r="J417" s="105">
        <f t="shared" si="6"/>
        <v>0</v>
      </c>
      <c r="K417" s="106" t="s">
        <v>8862</v>
      </c>
      <c r="L417" s="107">
        <v>130806</v>
      </c>
    </row>
    <row r="418" hidden="1" ht="13.5" customHeight="1">
      <c r="B418" s="100">
        <v>44400</v>
      </c>
      <c r="C418" s="101" t="s">
        <v>3395</v>
      </c>
      <c r="D418" s="102" t="s">
        <v>8861</v>
      </c>
      <c r="E418" s="102" t="s">
        <v>8462</v>
      </c>
      <c r="F418" s="102" t="s">
        <v>1370</v>
      </c>
      <c r="G418" s="102" t="s">
        <v>1369</v>
      </c>
      <c r="H418" s="103">
        <v>1104</v>
      </c>
      <c r="I418" s="104">
        <f>SUMIF(Cargas!$C$5:$C$5047,C418,Cargas!$N$5:$N$5047)</f>
        <v>1104</v>
      </c>
      <c r="J418" s="105">
        <f t="shared" si="6"/>
        <v>0</v>
      </c>
      <c r="K418" s="106" t="s">
        <v>8862</v>
      </c>
      <c r="L418" s="107">
        <v>130806</v>
      </c>
    </row>
    <row r="419" hidden="1" ht="13.5" customHeight="1">
      <c r="B419" s="100">
        <v>44401</v>
      </c>
      <c r="C419" s="101" t="s">
        <v>3409</v>
      </c>
      <c r="D419" s="102" t="s">
        <v>8861</v>
      </c>
      <c r="E419" s="102" t="s">
        <v>8462</v>
      </c>
      <c r="F419" s="102" t="s">
        <v>1370</v>
      </c>
      <c r="G419" s="102" t="s">
        <v>1369</v>
      </c>
      <c r="H419" s="103">
        <v>1104</v>
      </c>
      <c r="I419" s="104">
        <f>SUMIF(Cargas!$C$5:$C$5047,C419,Cargas!$N$5:$N$5047)</f>
        <v>1104</v>
      </c>
      <c r="J419" s="105">
        <f t="shared" si="6"/>
        <v>0</v>
      </c>
      <c r="K419" s="106" t="s">
        <v>8862</v>
      </c>
      <c r="L419" s="107">
        <v>130806</v>
      </c>
    </row>
    <row r="420" hidden="1" ht="13.5" customHeight="1">
      <c r="B420" s="100">
        <v>44405</v>
      </c>
      <c r="C420" s="101" t="s">
        <v>3418</v>
      </c>
      <c r="D420" s="102" t="s">
        <v>8863</v>
      </c>
      <c r="E420" s="102" t="s">
        <v>8462</v>
      </c>
      <c r="F420" s="102" t="s">
        <v>1370</v>
      </c>
      <c r="G420" s="102" t="s">
        <v>1369</v>
      </c>
      <c r="H420" s="103">
        <v>1104</v>
      </c>
      <c r="I420" s="104">
        <f>SUMIF(Cargas!$C$5:$C$5047,C420,Cargas!$N$5:$N$5047)</f>
        <v>1104</v>
      </c>
      <c r="J420" s="105">
        <f t="shared" si="6"/>
        <v>0</v>
      </c>
      <c r="K420" s="106" t="s">
        <v>8864</v>
      </c>
      <c r="L420" s="107">
        <v>133769</v>
      </c>
    </row>
    <row r="421" hidden="1" ht="13.5" customHeight="1">
      <c r="B421" s="100">
        <v>44407</v>
      </c>
      <c r="C421" s="101" t="s">
        <v>3431</v>
      </c>
      <c r="D421" s="102" t="s">
        <v>8863</v>
      </c>
      <c r="E421" s="102" t="s">
        <v>8462</v>
      </c>
      <c r="F421" s="102" t="s">
        <v>1370</v>
      </c>
      <c r="G421" s="102" t="s">
        <v>1369</v>
      </c>
      <c r="H421" s="103">
        <v>1104</v>
      </c>
      <c r="I421" s="104">
        <f>SUMIF(Cargas!$C$5:$C$5047,C421,Cargas!$N$5:$N$5047)</f>
        <v>1104</v>
      </c>
      <c r="J421" s="105">
        <f t="shared" si="6"/>
        <v>0</v>
      </c>
      <c r="K421" s="106" t="s">
        <v>8864</v>
      </c>
      <c r="L421" s="107">
        <v>133769</v>
      </c>
    </row>
    <row r="422" hidden="1" ht="13.5" customHeight="1">
      <c r="B422" s="100">
        <v>44408</v>
      </c>
      <c r="C422" s="101" t="s">
        <v>3420</v>
      </c>
      <c r="D422" s="102" t="s">
        <v>8863</v>
      </c>
      <c r="E422" s="102" t="s">
        <v>8462</v>
      </c>
      <c r="F422" s="102" t="s">
        <v>1370</v>
      </c>
      <c r="G422" s="102" t="s">
        <v>1369</v>
      </c>
      <c r="H422" s="103">
        <v>1104</v>
      </c>
      <c r="I422" s="104">
        <f>SUMIF(Cargas!$C$5:$C$5047,C422,Cargas!$N$5:$N$5047)</f>
        <v>1104</v>
      </c>
      <c r="J422" s="105">
        <f t="shared" si="6"/>
        <v>0</v>
      </c>
      <c r="K422" s="106" t="s">
        <v>8864</v>
      </c>
      <c r="L422" s="107">
        <v>133769</v>
      </c>
    </row>
    <row r="423" hidden="1" ht="13.5" customHeight="1">
      <c r="B423" s="100">
        <v>44412</v>
      </c>
      <c r="C423" s="101" t="s">
        <v>3472</v>
      </c>
      <c r="D423" s="102" t="s">
        <v>8865</v>
      </c>
      <c r="E423" s="102" t="s">
        <v>8462</v>
      </c>
      <c r="F423" s="102" t="s">
        <v>1370</v>
      </c>
      <c r="G423" s="102" t="s">
        <v>1369</v>
      </c>
      <c r="H423" s="103">
        <v>1104</v>
      </c>
      <c r="I423" s="104">
        <f>SUMIF(Cargas!$C$5:$C$5047,C423,Cargas!$N$5:$N$5047)</f>
        <v>1104</v>
      </c>
      <c r="J423" s="105">
        <f t="shared" si="6"/>
        <v>0</v>
      </c>
      <c r="K423" s="106" t="s">
        <v>8866</v>
      </c>
      <c r="L423" s="107">
        <v>139930</v>
      </c>
    </row>
    <row r="424" hidden="1" ht="13.5" customHeight="1">
      <c r="B424" s="100">
        <v>44414</v>
      </c>
      <c r="C424" s="101" t="s">
        <v>3455</v>
      </c>
      <c r="D424" s="102" t="s">
        <v>8865</v>
      </c>
      <c r="E424" s="102" t="s">
        <v>8462</v>
      </c>
      <c r="F424" s="102" t="s">
        <v>1370</v>
      </c>
      <c r="G424" s="102" t="s">
        <v>1369</v>
      </c>
      <c r="H424" s="103">
        <v>1104</v>
      </c>
      <c r="I424" s="104">
        <f>SUMIF(Cargas!$C$5:$C$5047,C424,Cargas!$N$5:$N$5047)</f>
        <v>1104</v>
      </c>
      <c r="J424" s="105">
        <f t="shared" si="6"/>
        <v>0</v>
      </c>
      <c r="K424" s="106" t="s">
        <v>8866</v>
      </c>
      <c r="L424" s="107">
        <v>139930</v>
      </c>
    </row>
    <row r="425" hidden="1" ht="13.5" customHeight="1">
      <c r="B425" s="100">
        <v>44415</v>
      </c>
      <c r="C425" s="101" t="s">
        <v>3461</v>
      </c>
      <c r="D425" s="102" t="s">
        <v>8865</v>
      </c>
      <c r="E425" s="102" t="s">
        <v>8462</v>
      </c>
      <c r="F425" s="102" t="s">
        <v>1370</v>
      </c>
      <c r="G425" s="102" t="s">
        <v>1369</v>
      </c>
      <c r="H425" s="103">
        <v>1104</v>
      </c>
      <c r="I425" s="104">
        <f>SUMIF(Cargas!$C$5:$C$5047,C425,Cargas!$N$5:$N$5047)</f>
        <v>1104</v>
      </c>
      <c r="J425" s="105">
        <f t="shared" si="6"/>
        <v>0</v>
      </c>
      <c r="K425" s="106" t="s">
        <v>8866</v>
      </c>
      <c r="L425" s="107">
        <v>139930</v>
      </c>
    </row>
    <row r="426" hidden="1" ht="13.5" customHeight="1">
      <c r="B426" s="100">
        <v>44420</v>
      </c>
      <c r="C426" s="101" t="s">
        <v>3491</v>
      </c>
      <c r="D426" s="102" t="s">
        <v>8867</v>
      </c>
      <c r="E426" s="102" t="s">
        <v>8462</v>
      </c>
      <c r="F426" s="102" t="s">
        <v>1370</v>
      </c>
      <c r="G426" s="102" t="s">
        <v>1369</v>
      </c>
      <c r="H426" s="103">
        <v>1104</v>
      </c>
      <c r="I426" s="104">
        <f>SUMIF(Cargas!$C$5:$C$5047,C426,Cargas!$N$5:$N$5047)</f>
        <v>1104</v>
      </c>
      <c r="J426" s="105">
        <f t="shared" si="6"/>
        <v>0</v>
      </c>
      <c r="K426" s="106" t="s">
        <v>8868</v>
      </c>
      <c r="L426" s="107">
        <v>143175</v>
      </c>
    </row>
    <row r="427" hidden="1" ht="13.5" customHeight="1">
      <c r="B427" s="100">
        <v>44421</v>
      </c>
      <c r="C427" s="101" t="s">
        <v>3493</v>
      </c>
      <c r="D427" s="102" t="s">
        <v>8867</v>
      </c>
      <c r="E427" s="102" t="s">
        <v>8462</v>
      </c>
      <c r="F427" s="102" t="s">
        <v>1370</v>
      </c>
      <c r="G427" s="102" t="s">
        <v>1369</v>
      </c>
      <c r="H427" s="103">
        <v>1104</v>
      </c>
      <c r="I427" s="104">
        <f>SUMIF(Cargas!$C$5:$C$5047,C427,Cargas!$N$5:$N$5047)</f>
        <v>1104</v>
      </c>
      <c r="J427" s="105">
        <f t="shared" si="6"/>
        <v>0</v>
      </c>
      <c r="K427" s="106" t="s">
        <v>8868</v>
      </c>
      <c r="L427" s="107">
        <v>143175</v>
      </c>
    </row>
    <row r="428" hidden="1" ht="13.5" customHeight="1">
      <c r="B428" s="100">
        <v>44422</v>
      </c>
      <c r="C428" s="101" t="s">
        <v>3503</v>
      </c>
      <c r="D428" s="102" t="s">
        <v>8867</v>
      </c>
      <c r="E428" s="102" t="s">
        <v>8462</v>
      </c>
      <c r="F428" s="102" t="s">
        <v>1370</v>
      </c>
      <c r="G428" s="102" t="s">
        <v>1369</v>
      </c>
      <c r="H428" s="103">
        <v>1104</v>
      </c>
      <c r="I428" s="104">
        <f>SUMIF(Cargas!$C$5:$C$5047,C428,Cargas!$N$5:$N$5047)</f>
        <v>1104</v>
      </c>
      <c r="J428" s="105">
        <f t="shared" si="6"/>
        <v>0</v>
      </c>
      <c r="K428" s="106" t="s">
        <v>8868</v>
      </c>
      <c r="L428" s="107">
        <v>143175</v>
      </c>
    </row>
    <row r="429" hidden="1" ht="13.5" customHeight="1">
      <c r="B429" s="100">
        <v>44427</v>
      </c>
      <c r="C429" s="101" t="s">
        <v>3518</v>
      </c>
      <c r="D429" s="102" t="s">
        <v>8869</v>
      </c>
      <c r="E429" s="102" t="s">
        <v>8462</v>
      </c>
      <c r="F429" s="102" t="s">
        <v>1370</v>
      </c>
      <c r="G429" s="102" t="s">
        <v>1369</v>
      </c>
      <c r="H429" s="103">
        <v>1104</v>
      </c>
      <c r="I429" s="104">
        <f>SUMIF(Cargas!$C$5:$C$5047,C429,Cargas!$N$5:$N$5047)</f>
        <v>1104</v>
      </c>
      <c r="J429" s="105">
        <f t="shared" si="6"/>
        <v>0</v>
      </c>
      <c r="K429" s="106" t="s">
        <v>8870</v>
      </c>
      <c r="L429" s="107">
        <v>147016</v>
      </c>
    </row>
    <row r="430" hidden="1" ht="13.5" customHeight="1">
      <c r="B430" s="100">
        <v>44427</v>
      </c>
      <c r="C430" s="101" t="s">
        <v>3528</v>
      </c>
      <c r="D430" s="102" t="s">
        <v>8869</v>
      </c>
      <c r="E430" s="102" t="s">
        <v>8462</v>
      </c>
      <c r="F430" s="102" t="s">
        <v>1370</v>
      </c>
      <c r="G430" s="102" t="s">
        <v>1369</v>
      </c>
      <c r="H430" s="103">
        <v>1104</v>
      </c>
      <c r="I430" s="104">
        <f>SUMIF(Cargas!$C$5:$C$5047,C430,Cargas!$N$5:$N$5047)</f>
        <v>1104</v>
      </c>
      <c r="J430" s="105">
        <f t="shared" si="6"/>
        <v>0</v>
      </c>
      <c r="K430" s="106" t="s">
        <v>8870</v>
      </c>
      <c r="L430" s="107">
        <v>147016</v>
      </c>
    </row>
    <row r="431" hidden="1" ht="13.5" customHeight="1">
      <c r="B431" s="100">
        <v>44428</v>
      </c>
      <c r="C431" s="101" t="s">
        <v>3527</v>
      </c>
      <c r="D431" s="102" t="s">
        <v>8869</v>
      </c>
      <c r="E431" s="102" t="s">
        <v>8462</v>
      </c>
      <c r="F431" s="102" t="s">
        <v>1370</v>
      </c>
      <c r="G431" s="102" t="s">
        <v>1369</v>
      </c>
      <c r="H431" s="103">
        <v>1104</v>
      </c>
      <c r="I431" s="104">
        <f>SUMIF(Cargas!$C$5:$C$5047,C431,Cargas!$N$5:$N$5047)</f>
        <v>1104</v>
      </c>
      <c r="J431" s="105">
        <f t="shared" si="6"/>
        <v>0</v>
      </c>
      <c r="K431" s="106" t="s">
        <v>8870</v>
      </c>
      <c r="L431" s="107">
        <v>147016</v>
      </c>
    </row>
    <row r="432" hidden="1" ht="13.5" customHeight="1">
      <c r="B432" s="100">
        <v>44428</v>
      </c>
      <c r="C432" s="101" t="s">
        <v>3527</v>
      </c>
      <c r="D432" s="102" t="s">
        <v>8869</v>
      </c>
      <c r="E432" s="102" t="s">
        <v>8462</v>
      </c>
      <c r="F432" s="102" t="s">
        <v>1370</v>
      </c>
      <c r="G432" s="102" t="s">
        <v>1369</v>
      </c>
      <c r="H432" s="103">
        <v>1104</v>
      </c>
      <c r="I432" s="104">
        <f>SUMIF(Cargas!$C$5:$C$5047,C432,Cargas!$N$5:$N$5047)</f>
        <v>1104</v>
      </c>
      <c r="J432" s="105">
        <f t="shared" si="6"/>
        <v>0</v>
      </c>
      <c r="K432" s="106" t="s">
        <v>8870</v>
      </c>
      <c r="L432" s="107">
        <v>147016</v>
      </c>
    </row>
    <row r="433" hidden="1" ht="13.5" customHeight="1">
      <c r="B433" s="100">
        <v>44433</v>
      </c>
      <c r="C433" s="101" t="s">
        <v>3546</v>
      </c>
      <c r="D433" s="102" t="s">
        <v>8871</v>
      </c>
      <c r="E433" s="102" t="s">
        <v>8462</v>
      </c>
      <c r="F433" s="102" t="s">
        <v>1370</v>
      </c>
      <c r="G433" s="102" t="s">
        <v>1369</v>
      </c>
      <c r="H433" s="103">
        <v>1104</v>
      </c>
      <c r="I433" s="104">
        <f>SUMIF(Cargas!$C$5:$C$5047,C433,Cargas!$N$5:$N$5047)</f>
        <v>1104</v>
      </c>
      <c r="J433" s="105">
        <f t="shared" si="6"/>
        <v>0</v>
      </c>
      <c r="K433" s="106" t="s">
        <v>8872</v>
      </c>
      <c r="L433" s="107">
        <v>151546</v>
      </c>
    </row>
    <row r="434" hidden="1" ht="13.5" customHeight="1">
      <c r="B434" s="100">
        <v>44436</v>
      </c>
      <c r="C434" s="101" t="s">
        <v>3581</v>
      </c>
      <c r="D434" s="102" t="s">
        <v>8871</v>
      </c>
      <c r="E434" s="102" t="s">
        <v>8462</v>
      </c>
      <c r="F434" s="102" t="s">
        <v>1370</v>
      </c>
      <c r="G434" s="102" t="s">
        <v>1369</v>
      </c>
      <c r="H434" s="103">
        <v>1104</v>
      </c>
      <c r="I434" s="104">
        <f>SUMIF(Cargas!$C$5:$C$5047,C434,Cargas!$N$5:$N$5047)</f>
        <v>1104</v>
      </c>
      <c r="J434" s="105">
        <f t="shared" si="6"/>
        <v>0</v>
      </c>
      <c r="K434" s="106" t="s">
        <v>8872</v>
      </c>
      <c r="L434" s="107">
        <v>151546</v>
      </c>
    </row>
    <row r="435" hidden="1" ht="13.5" customHeight="1">
      <c r="B435" s="100">
        <v>44440</v>
      </c>
      <c r="C435" s="101" t="s">
        <v>3585</v>
      </c>
      <c r="D435" s="102" t="s">
        <v>8871</v>
      </c>
      <c r="E435" s="102" t="s">
        <v>8462</v>
      </c>
      <c r="F435" s="102" t="s">
        <v>1370</v>
      </c>
      <c r="G435" s="102" t="s">
        <v>1369</v>
      </c>
      <c r="H435" s="103">
        <v>1104</v>
      </c>
      <c r="I435" s="104">
        <f>SUMIF(Cargas!$C$5:$C$5047,C435,Cargas!$N$5:$N$5047)</f>
        <v>1104</v>
      </c>
      <c r="J435" s="105">
        <f t="shared" si="6"/>
        <v>0</v>
      </c>
      <c r="K435" s="106" t="s">
        <v>8872</v>
      </c>
      <c r="L435" s="107">
        <v>151546</v>
      </c>
    </row>
    <row r="436" hidden="1" ht="13.5" customHeight="1">
      <c r="B436" s="100">
        <v>44442</v>
      </c>
      <c r="C436" s="101" t="s">
        <v>3586</v>
      </c>
      <c r="D436" s="102" t="s">
        <v>8873</v>
      </c>
      <c r="E436" s="102" t="s">
        <v>8462</v>
      </c>
      <c r="F436" s="102" t="s">
        <v>1370</v>
      </c>
      <c r="G436" s="102" t="s">
        <v>1369</v>
      </c>
      <c r="H436" s="103">
        <v>1104</v>
      </c>
      <c r="I436" s="104">
        <f>SUMIF(Cargas!$C$5:$C$5047,C436,Cargas!$N$5:$N$5047)</f>
        <v>1104</v>
      </c>
      <c r="J436" s="105">
        <f t="shared" si="6"/>
        <v>0</v>
      </c>
      <c r="K436" s="106" t="s">
        <v>8874</v>
      </c>
      <c r="L436" s="107">
        <v>156924</v>
      </c>
    </row>
    <row r="437" hidden="1" ht="13.5" customHeight="1">
      <c r="B437" s="100">
        <v>44443</v>
      </c>
      <c r="C437" s="101" t="s">
        <v>3587</v>
      </c>
      <c r="D437" s="102" t="s">
        <v>8873</v>
      </c>
      <c r="E437" s="102" t="s">
        <v>8462</v>
      </c>
      <c r="F437" s="102" t="s">
        <v>1370</v>
      </c>
      <c r="G437" s="102" t="s">
        <v>1369</v>
      </c>
      <c r="H437" s="103">
        <v>1104</v>
      </c>
      <c r="I437" s="104">
        <f>SUMIF(Cargas!$C$5:$C$5047,C437,Cargas!$N$5:$N$5047)</f>
        <v>1104</v>
      </c>
      <c r="J437" s="105">
        <f t="shared" si="6"/>
        <v>0</v>
      </c>
      <c r="K437" s="106" t="s">
        <v>8874</v>
      </c>
      <c r="L437" s="107">
        <v>156924</v>
      </c>
    </row>
    <row r="438" hidden="1" ht="13.5" customHeight="1">
      <c r="B438" s="100">
        <v>44445</v>
      </c>
      <c r="C438" s="101" t="s">
        <v>3588</v>
      </c>
      <c r="D438" s="102" t="s">
        <v>8873</v>
      </c>
      <c r="E438" s="102" t="s">
        <v>8462</v>
      </c>
      <c r="F438" s="102" t="s">
        <v>1370</v>
      </c>
      <c r="G438" s="102" t="s">
        <v>1369</v>
      </c>
      <c r="H438" s="103">
        <v>1104</v>
      </c>
      <c r="I438" s="104">
        <f>SUMIF(Cargas!$C$5:$C$5047,C438,Cargas!$N$5:$N$5047)</f>
        <v>1104</v>
      </c>
      <c r="J438" s="105">
        <f t="shared" si="6"/>
        <v>0</v>
      </c>
      <c r="K438" s="106" t="s">
        <v>8874</v>
      </c>
      <c r="L438" s="107">
        <v>156924</v>
      </c>
    </row>
    <row r="439" hidden="1" ht="13.5" customHeight="1">
      <c r="B439" s="100">
        <v>44449</v>
      </c>
      <c r="C439" s="101" t="s">
        <v>3643</v>
      </c>
      <c r="D439" s="102" t="s">
        <v>8875</v>
      </c>
      <c r="E439" s="102" t="s">
        <v>8462</v>
      </c>
      <c r="F439" s="102" t="s">
        <v>1370</v>
      </c>
      <c r="G439" s="102" t="s">
        <v>1369</v>
      </c>
      <c r="H439" s="103">
        <v>1104</v>
      </c>
      <c r="I439" s="104">
        <f>SUMIF(Cargas!$C$5:$C$5047,C439,Cargas!$N$5:$N$5047)</f>
        <v>1104</v>
      </c>
      <c r="J439" s="105">
        <f t="shared" si="6"/>
        <v>0</v>
      </c>
      <c r="K439" s="106" t="s">
        <v>8876</v>
      </c>
      <c r="L439" s="107">
        <v>160568</v>
      </c>
    </row>
    <row r="440" hidden="1" ht="13.5" customHeight="1">
      <c r="B440" s="100">
        <v>44449</v>
      </c>
      <c r="C440" s="101" t="s">
        <v>3624</v>
      </c>
      <c r="D440" s="102" t="s">
        <v>8875</v>
      </c>
      <c r="E440" s="102" t="s">
        <v>8462</v>
      </c>
      <c r="F440" s="102" t="s">
        <v>1370</v>
      </c>
      <c r="G440" s="102" t="s">
        <v>1369</v>
      </c>
      <c r="H440" s="103">
        <v>1104</v>
      </c>
      <c r="I440" s="104">
        <f>SUMIF(Cargas!$C$5:$C$5047,C440,Cargas!$N$5:$N$5047)</f>
        <v>1104</v>
      </c>
      <c r="J440" s="105">
        <f t="shared" si="6"/>
        <v>0</v>
      </c>
      <c r="K440" s="106" t="s">
        <v>8876</v>
      </c>
      <c r="L440" s="107">
        <v>160568</v>
      </c>
    </row>
    <row r="441" hidden="1" ht="13.5" customHeight="1">
      <c r="B441" s="100">
        <v>44449</v>
      </c>
      <c r="C441" s="101" t="s">
        <v>3615</v>
      </c>
      <c r="D441" s="102" t="s">
        <v>8875</v>
      </c>
      <c r="E441" s="102" t="s">
        <v>8462</v>
      </c>
      <c r="F441" s="102" t="s">
        <v>1370</v>
      </c>
      <c r="G441" s="102" t="s">
        <v>1369</v>
      </c>
      <c r="H441" s="103">
        <v>1104</v>
      </c>
      <c r="I441" s="104">
        <f>SUMIF(Cargas!$C$5:$C$5047,C441,Cargas!$N$5:$N$5047)</f>
        <v>1104</v>
      </c>
      <c r="J441" s="105">
        <f t="shared" si="6"/>
        <v>0</v>
      </c>
      <c r="K441" s="106" t="s">
        <v>8876</v>
      </c>
      <c r="L441" s="107">
        <v>160568</v>
      </c>
    </row>
    <row r="442" hidden="1" ht="13.5" customHeight="1">
      <c r="B442" s="100">
        <v>44457</v>
      </c>
      <c r="C442" s="101" t="s">
        <v>3672</v>
      </c>
      <c r="D442" s="102" t="s">
        <v>8877</v>
      </c>
      <c r="E442" s="102" t="s">
        <v>8462</v>
      </c>
      <c r="F442" s="102" t="s">
        <v>1370</v>
      </c>
      <c r="G442" s="102" t="s">
        <v>1369</v>
      </c>
      <c r="H442" s="103">
        <v>1104</v>
      </c>
      <c r="I442" s="104">
        <f>SUMIF(Cargas!$C$5:$C$5047,C442,Cargas!$N$5:$N$5047)</f>
        <v>1104</v>
      </c>
      <c r="J442" s="105">
        <f t="shared" si="6"/>
        <v>0</v>
      </c>
      <c r="K442" s="106" t="s">
        <v>8878</v>
      </c>
      <c r="L442" s="107">
        <v>166972</v>
      </c>
    </row>
    <row r="443" hidden="1" ht="13.5" customHeight="1">
      <c r="B443" s="100">
        <v>44457</v>
      </c>
      <c r="C443" s="101" t="s">
        <v>3664</v>
      </c>
      <c r="D443" s="102" t="s">
        <v>8877</v>
      </c>
      <c r="E443" s="102" t="s">
        <v>8462</v>
      </c>
      <c r="F443" s="102" t="s">
        <v>1370</v>
      </c>
      <c r="G443" s="102" t="s">
        <v>1369</v>
      </c>
      <c r="H443" s="103">
        <v>1104</v>
      </c>
      <c r="I443" s="104">
        <f>SUMIF(Cargas!$C$5:$C$5047,C443,Cargas!$N$5:$N$5047)</f>
        <v>1104</v>
      </c>
      <c r="J443" s="105">
        <f t="shared" si="6"/>
        <v>0</v>
      </c>
      <c r="K443" s="106" t="s">
        <v>8878</v>
      </c>
      <c r="L443" s="107">
        <v>166972</v>
      </c>
    </row>
    <row r="444" hidden="1" ht="13.5" customHeight="1">
      <c r="B444" s="100">
        <v>44457</v>
      </c>
      <c r="C444" s="101" t="s">
        <v>3673</v>
      </c>
      <c r="D444" s="102" t="s">
        <v>8877</v>
      </c>
      <c r="E444" s="102" t="s">
        <v>8462</v>
      </c>
      <c r="F444" s="102" t="s">
        <v>1370</v>
      </c>
      <c r="G444" s="102" t="s">
        <v>1369</v>
      </c>
      <c r="H444" s="103">
        <v>1104</v>
      </c>
      <c r="I444" s="104">
        <f>SUMIF(Cargas!$C$5:$C$5047,C444,Cargas!$N$5:$N$5047)</f>
        <v>1104</v>
      </c>
      <c r="J444" s="105">
        <f t="shared" si="6"/>
        <v>0</v>
      </c>
      <c r="K444" s="106" t="s">
        <v>8878</v>
      </c>
      <c r="L444" s="107">
        <v>166972</v>
      </c>
    </row>
    <row r="445" hidden="1" ht="13.5" customHeight="1">
      <c r="B445" s="100">
        <v>44457</v>
      </c>
      <c r="C445" s="101" t="s">
        <v>3677</v>
      </c>
      <c r="D445" s="102" t="s">
        <v>8877</v>
      </c>
      <c r="E445" s="102" t="s">
        <v>8462</v>
      </c>
      <c r="F445" s="102" t="s">
        <v>1370</v>
      </c>
      <c r="G445" s="102" t="s">
        <v>1369</v>
      </c>
      <c r="H445" s="103">
        <v>1104</v>
      </c>
      <c r="I445" s="104">
        <f>SUMIF(Cargas!$C$5:$C$5047,C445,Cargas!$N$5:$N$5047)</f>
        <v>1104</v>
      </c>
      <c r="J445" s="105">
        <f t="shared" si="6"/>
        <v>0</v>
      </c>
      <c r="K445" s="106" t="s">
        <v>8878</v>
      </c>
      <c r="L445" s="107">
        <v>166972</v>
      </c>
    </row>
    <row r="446" hidden="1" ht="13.5" customHeight="1">
      <c r="B446" s="100">
        <v>44461</v>
      </c>
      <c r="C446" s="101" t="s">
        <v>3720</v>
      </c>
      <c r="D446" s="102" t="s">
        <v>8879</v>
      </c>
      <c r="E446" s="102" t="s">
        <v>8462</v>
      </c>
      <c r="F446" s="102" t="s">
        <v>1370</v>
      </c>
      <c r="G446" s="102" t="s">
        <v>1369</v>
      </c>
      <c r="H446" s="103">
        <v>1104</v>
      </c>
      <c r="I446" s="104">
        <f>SUMIF(Cargas!$C$5:$C$5047,C446,Cargas!$N$5:$N$5047)</f>
        <v>1104</v>
      </c>
      <c r="J446" s="105">
        <f t="shared" si="6"/>
        <v>0</v>
      </c>
      <c r="K446" s="106" t="s">
        <v>8880</v>
      </c>
      <c r="L446" s="107">
        <v>172913</v>
      </c>
    </row>
    <row r="447" hidden="1" ht="13.5" customHeight="1">
      <c r="B447" s="100">
        <v>44463</v>
      </c>
      <c r="C447" s="101" t="s">
        <v>3708</v>
      </c>
      <c r="D447" s="102" t="s">
        <v>8879</v>
      </c>
      <c r="E447" s="102" t="s">
        <v>8462</v>
      </c>
      <c r="F447" s="102" t="s">
        <v>1370</v>
      </c>
      <c r="G447" s="102" t="s">
        <v>1369</v>
      </c>
      <c r="H447" s="103">
        <v>1104</v>
      </c>
      <c r="I447" s="104">
        <f>SUMIF(Cargas!$C$5:$C$5047,C447,Cargas!$N$5:$N$5047)</f>
        <v>1104</v>
      </c>
      <c r="J447" s="105">
        <f t="shared" si="6"/>
        <v>0</v>
      </c>
      <c r="K447" s="106" t="s">
        <v>8880</v>
      </c>
      <c r="L447" s="107">
        <v>172913</v>
      </c>
    </row>
    <row r="448" hidden="1" ht="13.5" customHeight="1">
      <c r="B448" s="100">
        <v>44463</v>
      </c>
      <c r="C448" s="101" t="s">
        <v>3724</v>
      </c>
      <c r="D448" s="102" t="s">
        <v>8879</v>
      </c>
      <c r="E448" s="102" t="s">
        <v>8462</v>
      </c>
      <c r="F448" s="102" t="s">
        <v>1370</v>
      </c>
      <c r="G448" s="102" t="s">
        <v>1369</v>
      </c>
      <c r="H448" s="103">
        <v>1104</v>
      </c>
      <c r="I448" s="104">
        <f>SUMIF(Cargas!$C$5:$C$5047,C448,Cargas!$N$5:$N$5047)</f>
        <v>1104</v>
      </c>
      <c r="J448" s="105">
        <f t="shared" si="6"/>
        <v>0</v>
      </c>
      <c r="K448" s="106" t="s">
        <v>8880</v>
      </c>
      <c r="L448" s="107">
        <v>172913</v>
      </c>
    </row>
    <row r="449" hidden="1" ht="13.5" customHeight="1">
      <c r="B449" s="100">
        <v>44464</v>
      </c>
      <c r="C449" s="101" t="s">
        <v>3729</v>
      </c>
      <c r="D449" s="102" t="s">
        <v>8879</v>
      </c>
      <c r="E449" s="102" t="s">
        <v>8462</v>
      </c>
      <c r="F449" s="102" t="s">
        <v>1370</v>
      </c>
      <c r="G449" s="102" t="s">
        <v>1369</v>
      </c>
      <c r="H449" s="103">
        <v>1104</v>
      </c>
      <c r="I449" s="104">
        <f>SUMIF(Cargas!$C$5:$C$5047,C449,Cargas!$N$5:$N$5047)</f>
        <v>1104</v>
      </c>
      <c r="J449" s="105">
        <f ref="J449:J512" t="shared" si="7">IF(ABS(H449-I449)&lt;20,0,H449-I449)</f>
        <v>0</v>
      </c>
      <c r="K449" s="106" t="s">
        <v>8880</v>
      </c>
      <c r="L449" s="107">
        <v>172913</v>
      </c>
    </row>
    <row r="450" hidden="1" ht="13.5" customHeight="1">
      <c r="B450" s="100">
        <v>44470</v>
      </c>
      <c r="C450" s="101" t="s">
        <v>3733</v>
      </c>
      <c r="D450" s="102" t="s">
        <v>8881</v>
      </c>
      <c r="E450" s="102" t="s">
        <v>8462</v>
      </c>
      <c r="F450" s="102" t="s">
        <v>1370</v>
      </c>
      <c r="G450" s="102" t="s">
        <v>1369</v>
      </c>
      <c r="H450" s="103">
        <v>1104</v>
      </c>
      <c r="I450" s="104">
        <f>SUMIF(Cargas!$C$5:$C$5047,C450,Cargas!$N$5:$N$5047)</f>
        <v>1104</v>
      </c>
      <c r="J450" s="105">
        <f t="shared" si="7"/>
        <v>0</v>
      </c>
      <c r="K450" s="106" t="s">
        <v>8882</v>
      </c>
      <c r="L450" s="107">
        <v>176147</v>
      </c>
    </row>
    <row r="451" hidden="1" ht="13.5" customHeight="1">
      <c r="B451" s="100">
        <v>44470</v>
      </c>
      <c r="C451" s="101" t="s">
        <v>3739</v>
      </c>
      <c r="D451" s="102" t="s">
        <v>8881</v>
      </c>
      <c r="E451" s="102" t="s">
        <v>8462</v>
      </c>
      <c r="F451" s="102" t="s">
        <v>1370</v>
      </c>
      <c r="G451" s="102" t="s">
        <v>1369</v>
      </c>
      <c r="H451" s="103">
        <v>1104</v>
      </c>
      <c r="I451" s="104">
        <f>SUMIF(Cargas!$C$5:$C$5047,C451,Cargas!$N$5:$N$5047)</f>
        <v>1104</v>
      </c>
      <c r="J451" s="105">
        <f t="shared" si="7"/>
        <v>0</v>
      </c>
      <c r="K451" s="106" t="s">
        <v>8882</v>
      </c>
      <c r="L451" s="107">
        <v>176147</v>
      </c>
    </row>
    <row r="452" hidden="1" ht="13.5" customHeight="1">
      <c r="B452" s="100">
        <v>44471</v>
      </c>
      <c r="C452" s="101" t="s">
        <v>3749</v>
      </c>
      <c r="D452" s="102" t="s">
        <v>8881</v>
      </c>
      <c r="E452" s="102" t="s">
        <v>8462</v>
      </c>
      <c r="F452" s="102" t="s">
        <v>1370</v>
      </c>
      <c r="G452" s="102" t="s">
        <v>1369</v>
      </c>
      <c r="H452" s="103">
        <v>1104</v>
      </c>
      <c r="I452" s="104">
        <f>SUMIF(Cargas!$C$5:$C$5047,C452,Cargas!$N$5:$N$5047)</f>
        <v>1104</v>
      </c>
      <c r="J452" s="105">
        <f t="shared" si="7"/>
        <v>0</v>
      </c>
      <c r="K452" s="106" t="s">
        <v>8882</v>
      </c>
      <c r="L452" s="107">
        <v>176147</v>
      </c>
    </row>
    <row r="453" hidden="1" ht="13.5" customHeight="1">
      <c r="B453" s="100">
        <v>44469</v>
      </c>
      <c r="C453" s="101" t="s">
        <v>3736</v>
      </c>
      <c r="D453" s="102" t="s">
        <v>8881</v>
      </c>
      <c r="E453" s="102" t="s">
        <v>8462</v>
      </c>
      <c r="F453" s="102" t="s">
        <v>1370</v>
      </c>
      <c r="G453" s="102" t="s">
        <v>1369</v>
      </c>
      <c r="H453" s="103">
        <v>1104</v>
      </c>
      <c r="I453" s="104">
        <f>SUMIF(Cargas!$C$5:$C$5047,C453,Cargas!$N$5:$N$5047)</f>
        <v>1104</v>
      </c>
      <c r="J453" s="105">
        <f t="shared" si="7"/>
        <v>0</v>
      </c>
      <c r="K453" s="106" t="s">
        <v>8882</v>
      </c>
      <c r="L453" s="107">
        <v>176147</v>
      </c>
    </row>
    <row r="454" hidden="1" ht="13.5" customHeight="1">
      <c r="B454" s="100">
        <v>44475</v>
      </c>
      <c r="C454" s="101" t="s">
        <v>3776</v>
      </c>
      <c r="D454" s="102" t="s">
        <v>8883</v>
      </c>
      <c r="E454" s="102" t="s">
        <v>8462</v>
      </c>
      <c r="F454" s="102" t="s">
        <v>3918</v>
      </c>
      <c r="G454" s="102" t="s">
        <v>1369</v>
      </c>
      <c r="H454" s="103">
        <v>1104</v>
      </c>
      <c r="I454" s="104">
        <f>SUMIF(Cargas!$C$5:$C$5047,C454,Cargas!$N$5:$N$5047)</f>
        <v>1104</v>
      </c>
      <c r="J454" s="105">
        <f t="shared" si="7"/>
        <v>0</v>
      </c>
      <c r="K454" s="106" t="s">
        <v>8884</v>
      </c>
      <c r="L454" s="107">
        <v>180041</v>
      </c>
    </row>
    <row r="455" hidden="1" ht="13.5" customHeight="1">
      <c r="B455" s="100">
        <v>44475</v>
      </c>
      <c r="C455" s="101" t="s">
        <v>3808</v>
      </c>
      <c r="D455" s="102" t="s">
        <v>8883</v>
      </c>
      <c r="E455" s="102" t="s">
        <v>8462</v>
      </c>
      <c r="F455" s="102" t="s">
        <v>3918</v>
      </c>
      <c r="G455" s="102" t="s">
        <v>1369</v>
      </c>
      <c r="H455" s="103">
        <v>1104</v>
      </c>
      <c r="I455" s="104">
        <f>SUMIF(Cargas!$C$5:$C$5047,C455,Cargas!$N$5:$N$5047)</f>
        <v>1104</v>
      </c>
      <c r="J455" s="105">
        <f t="shared" si="7"/>
        <v>0</v>
      </c>
      <c r="K455" s="106" t="s">
        <v>8884</v>
      </c>
      <c r="L455" s="107">
        <v>180041</v>
      </c>
    </row>
    <row r="456" hidden="1" ht="13.5" customHeight="1">
      <c r="B456" s="100">
        <v>44475</v>
      </c>
      <c r="C456" s="101" t="s">
        <v>3816</v>
      </c>
      <c r="D456" s="102" t="s">
        <v>8883</v>
      </c>
      <c r="E456" s="102" t="s">
        <v>8462</v>
      </c>
      <c r="F456" s="102" t="s">
        <v>3918</v>
      </c>
      <c r="G456" s="102" t="s">
        <v>1369</v>
      </c>
      <c r="H456" s="103">
        <v>1104</v>
      </c>
      <c r="I456" s="104">
        <f>SUMIF(Cargas!$C$5:$C$5047,C456,Cargas!$N$5:$N$5047)</f>
        <v>1104</v>
      </c>
      <c r="J456" s="105">
        <f t="shared" si="7"/>
        <v>0</v>
      </c>
      <c r="K456" s="106" t="s">
        <v>8884</v>
      </c>
      <c r="L456" s="107">
        <v>180041</v>
      </c>
    </row>
    <row r="457" hidden="1" ht="13.5" customHeight="1">
      <c r="B457" s="100">
        <v>44475</v>
      </c>
      <c r="C457" s="101" t="s">
        <v>3810</v>
      </c>
      <c r="D457" s="102" t="s">
        <v>8883</v>
      </c>
      <c r="E457" s="102" t="s">
        <v>8462</v>
      </c>
      <c r="F457" s="102" t="s">
        <v>3918</v>
      </c>
      <c r="G457" s="102" t="s">
        <v>1369</v>
      </c>
      <c r="H457" s="103">
        <v>1104</v>
      </c>
      <c r="I457" s="104">
        <f>SUMIF(Cargas!$C$5:$C$5047,C457,Cargas!$N$5:$N$5047)</f>
        <v>1104</v>
      </c>
      <c r="J457" s="105">
        <f t="shared" si="7"/>
        <v>0</v>
      </c>
      <c r="K457" s="106" t="s">
        <v>8884</v>
      </c>
      <c r="L457" s="107">
        <v>180041</v>
      </c>
    </row>
    <row r="458" hidden="1" ht="13.5" customHeight="1">
      <c r="B458" s="100">
        <v>44481</v>
      </c>
      <c r="C458" s="101" t="s">
        <v>3819</v>
      </c>
      <c r="D458" s="102" t="s">
        <v>8885</v>
      </c>
      <c r="E458" s="102" t="s">
        <v>8462</v>
      </c>
      <c r="F458" s="102" t="s">
        <v>3918</v>
      </c>
      <c r="G458" s="102" t="s">
        <v>1369</v>
      </c>
      <c r="H458" s="103">
        <v>1104</v>
      </c>
      <c r="I458" s="104">
        <f>SUMIF(Cargas!$C$5:$C$5047,C458,Cargas!$N$5:$N$5047)</f>
        <v>1104</v>
      </c>
      <c r="J458" s="105">
        <f t="shared" si="7"/>
        <v>0</v>
      </c>
      <c r="K458" s="106" t="s">
        <v>8886</v>
      </c>
      <c r="L458" s="107">
        <v>185350</v>
      </c>
    </row>
    <row r="459" hidden="1" ht="13.5" customHeight="1">
      <c r="B459" s="100">
        <v>44482</v>
      </c>
      <c r="C459" s="101" t="s">
        <v>3860</v>
      </c>
      <c r="D459" s="102" t="s">
        <v>8885</v>
      </c>
      <c r="E459" s="102" t="s">
        <v>8462</v>
      </c>
      <c r="F459" s="102" t="s">
        <v>3918</v>
      </c>
      <c r="G459" s="102" t="s">
        <v>1369</v>
      </c>
      <c r="H459" s="103">
        <v>1104</v>
      </c>
      <c r="I459" s="104">
        <f>SUMIF(Cargas!$C$5:$C$5047,C459,Cargas!$N$5:$N$5047)</f>
        <v>1104</v>
      </c>
      <c r="J459" s="105">
        <f t="shared" si="7"/>
        <v>0</v>
      </c>
      <c r="K459" s="106" t="s">
        <v>8886</v>
      </c>
      <c r="L459" s="107">
        <v>185350</v>
      </c>
    </row>
    <row r="460" hidden="1" ht="13.5" customHeight="1">
      <c r="B460" s="100">
        <v>44483</v>
      </c>
      <c r="C460" s="101" t="s">
        <v>3861</v>
      </c>
      <c r="D460" s="102" t="s">
        <v>8885</v>
      </c>
      <c r="E460" s="102" t="s">
        <v>8462</v>
      </c>
      <c r="F460" s="102" t="s">
        <v>3918</v>
      </c>
      <c r="G460" s="102" t="s">
        <v>1369</v>
      </c>
      <c r="H460" s="103">
        <v>1104</v>
      </c>
      <c r="I460" s="104">
        <f>SUMIF(Cargas!$C$5:$C$5047,C460,Cargas!$N$5:$N$5047)</f>
        <v>1104</v>
      </c>
      <c r="J460" s="105">
        <f t="shared" si="7"/>
        <v>0</v>
      </c>
      <c r="K460" s="106" t="s">
        <v>8886</v>
      </c>
      <c r="L460" s="107">
        <v>185350</v>
      </c>
    </row>
    <row r="461" hidden="1" ht="13.5" customHeight="1">
      <c r="B461" s="100">
        <v>44484</v>
      </c>
      <c r="C461" s="101" t="s">
        <v>3857</v>
      </c>
      <c r="D461" s="102" t="s">
        <v>8885</v>
      </c>
      <c r="E461" s="102" t="s">
        <v>8462</v>
      </c>
      <c r="F461" s="102" t="s">
        <v>3918</v>
      </c>
      <c r="G461" s="102" t="s">
        <v>1369</v>
      </c>
      <c r="H461" s="103">
        <v>1104</v>
      </c>
      <c r="I461" s="104">
        <f>SUMIF(Cargas!$C$5:$C$5047,C461,Cargas!$N$5:$N$5047)</f>
        <v>1104</v>
      </c>
      <c r="J461" s="105">
        <f t="shared" si="7"/>
        <v>0</v>
      </c>
      <c r="K461" s="106" t="s">
        <v>8886</v>
      </c>
      <c r="L461" s="107">
        <v>185350</v>
      </c>
    </row>
    <row r="462" hidden="1" ht="13.5" customHeight="1">
      <c r="B462" s="100">
        <v>44490</v>
      </c>
      <c r="C462" s="101" t="s">
        <v>3877</v>
      </c>
      <c r="D462" s="102" t="s">
        <v>8887</v>
      </c>
      <c r="E462" s="102" t="s">
        <v>8462</v>
      </c>
      <c r="F462" s="102" t="s">
        <v>3918</v>
      </c>
      <c r="G462" s="102" t="s">
        <v>1369</v>
      </c>
      <c r="H462" s="103">
        <v>1104</v>
      </c>
      <c r="I462" s="104">
        <f>SUMIF(Cargas!$C$5:$C$5047,C462,Cargas!$N$5:$N$5047)</f>
        <v>1104</v>
      </c>
      <c r="J462" s="105">
        <f t="shared" si="7"/>
        <v>0</v>
      </c>
      <c r="K462" s="106" t="s">
        <v>8888</v>
      </c>
      <c r="L462" s="107">
        <v>190928</v>
      </c>
    </row>
    <row r="463" hidden="1" ht="13.5" customHeight="1">
      <c r="B463" s="100">
        <v>44490</v>
      </c>
      <c r="C463" s="101" t="s">
        <v>3925</v>
      </c>
      <c r="D463" s="102" t="s">
        <v>8887</v>
      </c>
      <c r="E463" s="102" t="s">
        <v>8462</v>
      </c>
      <c r="F463" s="102" t="s">
        <v>3918</v>
      </c>
      <c r="G463" s="102" t="s">
        <v>1369</v>
      </c>
      <c r="H463" s="103">
        <v>1104</v>
      </c>
      <c r="I463" s="104">
        <f>SUMIF(Cargas!$C$5:$C$5047,C463,Cargas!$N$5:$N$5047)</f>
        <v>1104</v>
      </c>
      <c r="J463" s="105">
        <f t="shared" si="7"/>
        <v>0</v>
      </c>
      <c r="K463" s="106" t="s">
        <v>8888</v>
      </c>
      <c r="L463" s="107">
        <v>190928</v>
      </c>
    </row>
    <row r="464" hidden="1" ht="13.5" customHeight="1">
      <c r="B464" s="100">
        <v>44492</v>
      </c>
      <c r="C464" s="101" t="s">
        <v>3911</v>
      </c>
      <c r="D464" s="102" t="s">
        <v>8887</v>
      </c>
      <c r="E464" s="102" t="s">
        <v>8462</v>
      </c>
      <c r="F464" s="102" t="s">
        <v>3918</v>
      </c>
      <c r="G464" s="102" t="s">
        <v>1369</v>
      </c>
      <c r="H464" s="103">
        <v>1104</v>
      </c>
      <c r="I464" s="104">
        <f>SUMIF(Cargas!$C$5:$C$5047,C464,Cargas!$N$5:$N$5047)</f>
        <v>1104</v>
      </c>
      <c r="J464" s="105">
        <f t="shared" si="7"/>
        <v>0</v>
      </c>
      <c r="K464" s="106" t="s">
        <v>8888</v>
      </c>
      <c r="L464" s="107">
        <v>190928</v>
      </c>
    </row>
    <row r="465" hidden="1" ht="13.5" customHeight="1">
      <c r="B465" s="100">
        <v>44492</v>
      </c>
      <c r="C465" s="101" t="s">
        <v>3902</v>
      </c>
      <c r="D465" s="102" t="s">
        <v>8887</v>
      </c>
      <c r="E465" s="102" t="s">
        <v>8462</v>
      </c>
      <c r="F465" s="102" t="s">
        <v>3918</v>
      </c>
      <c r="G465" s="102" t="s">
        <v>1369</v>
      </c>
      <c r="H465" s="103">
        <v>1104</v>
      </c>
      <c r="I465" s="104">
        <f>SUMIF(Cargas!$C$5:$C$5047,C465,Cargas!$N$5:$N$5047)</f>
        <v>1104</v>
      </c>
      <c r="J465" s="105">
        <f t="shared" si="7"/>
        <v>0</v>
      </c>
      <c r="K465" s="106" t="s">
        <v>8888</v>
      </c>
      <c r="L465" s="107">
        <v>190928</v>
      </c>
    </row>
    <row r="466" hidden="1" ht="13.5" customHeight="1">
      <c r="B466" s="100">
        <v>44496</v>
      </c>
      <c r="C466" s="101" t="s">
        <v>3922</v>
      </c>
      <c r="D466" s="102" t="s">
        <v>8889</v>
      </c>
      <c r="E466" s="102" t="s">
        <v>8462</v>
      </c>
      <c r="F466" s="102" t="s">
        <v>3918</v>
      </c>
      <c r="G466" s="102" t="s">
        <v>1369</v>
      </c>
      <c r="H466" s="103">
        <v>1104</v>
      </c>
      <c r="I466" s="104">
        <f>SUMIF(Cargas!$C$5:$C$5047,C466,Cargas!$N$5:$N$5047)</f>
        <v>1104</v>
      </c>
      <c r="J466" s="105">
        <f t="shared" si="7"/>
        <v>0</v>
      </c>
      <c r="K466" s="106" t="s">
        <v>8890</v>
      </c>
      <c r="L466" s="107">
        <v>195728</v>
      </c>
    </row>
    <row r="467" hidden="1" ht="13.5" customHeight="1">
      <c r="B467" s="100">
        <v>44498</v>
      </c>
      <c r="C467" s="101" t="s">
        <v>3939</v>
      </c>
      <c r="D467" s="102" t="s">
        <v>8889</v>
      </c>
      <c r="E467" s="102" t="s">
        <v>8462</v>
      </c>
      <c r="F467" s="102" t="s">
        <v>3918</v>
      </c>
      <c r="G467" s="102" t="s">
        <v>1369</v>
      </c>
      <c r="H467" s="103">
        <v>1104</v>
      </c>
      <c r="I467" s="104">
        <f>SUMIF(Cargas!$C$5:$C$5047,C467,Cargas!$N$5:$N$5047)</f>
        <v>1104</v>
      </c>
      <c r="J467" s="105">
        <f t="shared" si="7"/>
        <v>0</v>
      </c>
      <c r="K467" s="106" t="s">
        <v>8890</v>
      </c>
      <c r="L467" s="107">
        <v>195728</v>
      </c>
    </row>
    <row r="468" hidden="1" ht="13.5" customHeight="1">
      <c r="B468" s="100">
        <v>44499</v>
      </c>
      <c r="C468" s="101" t="s">
        <v>3958</v>
      </c>
      <c r="D468" s="102" t="s">
        <v>8889</v>
      </c>
      <c r="E468" s="102" t="s">
        <v>8462</v>
      </c>
      <c r="F468" s="102" t="s">
        <v>3918</v>
      </c>
      <c r="G468" s="102" t="s">
        <v>1369</v>
      </c>
      <c r="H468" s="103">
        <v>1104</v>
      </c>
      <c r="I468" s="104">
        <f>SUMIF(Cargas!$C$5:$C$5047,C468,Cargas!$N$5:$N$5047)</f>
        <v>1104</v>
      </c>
      <c r="J468" s="105">
        <f t="shared" si="7"/>
        <v>0</v>
      </c>
      <c r="K468" s="106" t="s">
        <v>8890</v>
      </c>
      <c r="L468" s="107">
        <v>195728</v>
      </c>
    </row>
    <row r="469" hidden="1" ht="13.5" customHeight="1">
      <c r="B469" s="100">
        <v>44504</v>
      </c>
      <c r="C469" s="101" t="s">
        <v>3985</v>
      </c>
      <c r="D469" s="102" t="s">
        <v>8889</v>
      </c>
      <c r="E469" s="102" t="s">
        <v>8462</v>
      </c>
      <c r="F469" s="102" t="s">
        <v>3918</v>
      </c>
      <c r="G469" s="102" t="s">
        <v>1369</v>
      </c>
      <c r="H469" s="103">
        <v>1104</v>
      </c>
      <c r="I469" s="104">
        <f>SUMIF(Cargas!$C$5:$C$5047,C469,Cargas!$N$5:$N$5047)</f>
        <v>1104</v>
      </c>
      <c r="J469" s="105">
        <f t="shared" si="7"/>
        <v>0</v>
      </c>
      <c r="K469" s="106" t="s">
        <v>8890</v>
      </c>
      <c r="L469" s="107">
        <v>195728</v>
      </c>
    </row>
    <row r="470" hidden="1" ht="13.5" customHeight="1">
      <c r="B470" s="100">
        <v>44506</v>
      </c>
      <c r="C470" s="101" t="s">
        <v>3983</v>
      </c>
      <c r="D470" s="102" t="s">
        <v>8891</v>
      </c>
      <c r="E470" s="102" t="s">
        <v>8462</v>
      </c>
      <c r="F470" s="102" t="s">
        <v>3918</v>
      </c>
      <c r="G470" s="102" t="s">
        <v>1369</v>
      </c>
      <c r="H470" s="103">
        <v>1104</v>
      </c>
      <c r="I470" s="104">
        <f>SUMIF(Cargas!$C$5:$C$5047,C470,Cargas!$N$5:$N$5047)</f>
        <v>1104</v>
      </c>
      <c r="J470" s="105">
        <f t="shared" si="7"/>
        <v>0</v>
      </c>
      <c r="K470" s="106" t="s">
        <v>8892</v>
      </c>
      <c r="L470" s="107">
        <v>202423</v>
      </c>
    </row>
    <row r="471" hidden="1" ht="13.5" customHeight="1">
      <c r="B471" s="100">
        <v>44506</v>
      </c>
      <c r="C471" s="101" t="s">
        <v>4003</v>
      </c>
      <c r="D471" s="102" t="s">
        <v>8891</v>
      </c>
      <c r="E471" s="102" t="s">
        <v>8462</v>
      </c>
      <c r="F471" s="102" t="s">
        <v>3918</v>
      </c>
      <c r="G471" s="102" t="s">
        <v>1369</v>
      </c>
      <c r="H471" s="103">
        <v>1104</v>
      </c>
      <c r="I471" s="104">
        <f>SUMIF(Cargas!$C$5:$C$5047,C471,Cargas!$N$5:$N$5047)</f>
        <v>1104</v>
      </c>
      <c r="J471" s="105">
        <f t="shared" si="7"/>
        <v>0</v>
      </c>
      <c r="K471" s="106" t="s">
        <v>8892</v>
      </c>
      <c r="L471" s="107">
        <v>202423</v>
      </c>
    </row>
    <row r="472" hidden="1" ht="13.5" customHeight="1">
      <c r="B472" s="100">
        <v>44506</v>
      </c>
      <c r="C472" s="101" t="s">
        <v>4025</v>
      </c>
      <c r="D472" s="102" t="s">
        <v>8891</v>
      </c>
      <c r="E472" s="102" t="s">
        <v>8462</v>
      </c>
      <c r="F472" s="102" t="s">
        <v>3918</v>
      </c>
      <c r="G472" s="102" t="s">
        <v>1369</v>
      </c>
      <c r="H472" s="103">
        <v>1104</v>
      </c>
      <c r="I472" s="104">
        <f>SUMIF(Cargas!$C$5:$C$5047,C472,Cargas!$N$5:$N$5047)</f>
        <v>1104</v>
      </c>
      <c r="J472" s="105">
        <f t="shared" si="7"/>
        <v>0</v>
      </c>
      <c r="K472" s="106" t="s">
        <v>8892</v>
      </c>
      <c r="L472" s="107">
        <v>202423</v>
      </c>
    </row>
    <row r="473" hidden="1" ht="13.5" customHeight="1">
      <c r="B473" s="100">
        <v>44513</v>
      </c>
      <c r="C473" s="101" t="s">
        <v>4050</v>
      </c>
      <c r="D473" s="102" t="s">
        <v>8893</v>
      </c>
      <c r="E473" s="102" t="s">
        <v>8462</v>
      </c>
      <c r="F473" s="102" t="s">
        <v>3918</v>
      </c>
      <c r="G473" s="102" t="s">
        <v>1369</v>
      </c>
      <c r="H473" s="103">
        <v>1104</v>
      </c>
      <c r="I473" s="104">
        <f>SUMIF(Cargas!$C$5:$C$5047,C473,Cargas!$N$5:$N$5047)</f>
        <v>1104</v>
      </c>
      <c r="J473" s="105">
        <f t="shared" si="7"/>
        <v>0</v>
      </c>
      <c r="K473" s="106" t="s">
        <v>8894</v>
      </c>
      <c r="L473" s="107">
        <v>207470</v>
      </c>
    </row>
    <row r="474" hidden="1" ht="13.5" customHeight="1">
      <c r="B474" s="100">
        <v>44512</v>
      </c>
      <c r="C474" s="101" t="s">
        <v>4037</v>
      </c>
      <c r="D474" s="102" t="s">
        <v>8893</v>
      </c>
      <c r="E474" s="102" t="s">
        <v>8462</v>
      </c>
      <c r="F474" s="102" t="s">
        <v>3918</v>
      </c>
      <c r="G474" s="102" t="s">
        <v>1369</v>
      </c>
      <c r="H474" s="103">
        <v>1104</v>
      </c>
      <c r="I474" s="104">
        <f>SUMIF(Cargas!$C$5:$C$5047,C474,Cargas!$N$5:$N$5047)</f>
        <v>1104</v>
      </c>
      <c r="J474" s="105">
        <f t="shared" si="7"/>
        <v>0</v>
      </c>
      <c r="K474" s="106" t="s">
        <v>8894</v>
      </c>
      <c r="L474" s="107">
        <v>207470</v>
      </c>
    </row>
    <row r="475" hidden="1" ht="13.5" customHeight="1">
      <c r="B475" s="100">
        <v>44208</v>
      </c>
      <c r="C475" s="101" t="s">
        <v>4019</v>
      </c>
      <c r="D475" s="102" t="s">
        <v>8893</v>
      </c>
      <c r="E475" s="102" t="s">
        <v>8462</v>
      </c>
      <c r="F475" s="102" t="s">
        <v>3918</v>
      </c>
      <c r="G475" s="102" t="s">
        <v>1369</v>
      </c>
      <c r="H475" s="103">
        <v>1104</v>
      </c>
      <c r="I475" s="104">
        <f>SUMIF(Cargas!$C$5:$C$5047,C475,Cargas!$N$5:$N$5047)</f>
        <v>1104</v>
      </c>
      <c r="J475" s="105">
        <f t="shared" si="7"/>
        <v>0</v>
      </c>
      <c r="K475" s="106" t="s">
        <v>8894</v>
      </c>
      <c r="L475" s="107">
        <v>207470</v>
      </c>
    </row>
    <row r="476" hidden="1" ht="13.5" customHeight="1">
      <c r="B476" s="100">
        <v>44511</v>
      </c>
      <c r="C476" s="101" t="s">
        <v>4015</v>
      </c>
      <c r="D476" s="102" t="s">
        <v>8893</v>
      </c>
      <c r="E476" s="102" t="s">
        <v>8462</v>
      </c>
      <c r="F476" s="102" t="s">
        <v>3918</v>
      </c>
      <c r="G476" s="102" t="s">
        <v>1369</v>
      </c>
      <c r="H476" s="103">
        <v>1104</v>
      </c>
      <c r="I476" s="104">
        <f>SUMIF(Cargas!$C$5:$C$5047,C476,Cargas!$N$5:$N$5047)</f>
        <v>1104</v>
      </c>
      <c r="J476" s="105">
        <f t="shared" si="7"/>
        <v>0</v>
      </c>
      <c r="K476" s="106" t="s">
        <v>8894</v>
      </c>
      <c r="L476" s="107">
        <v>207470</v>
      </c>
    </row>
    <row r="477" hidden="1" ht="13.5" customHeight="1">
      <c r="B477" s="100">
        <v>44520</v>
      </c>
      <c r="C477" s="101" t="s">
        <v>4077</v>
      </c>
      <c r="D477" s="102" t="s">
        <v>8895</v>
      </c>
      <c r="E477" s="102" t="s">
        <v>8462</v>
      </c>
      <c r="F477" s="102" t="s">
        <v>3918</v>
      </c>
      <c r="G477" s="102" t="s">
        <v>1369</v>
      </c>
      <c r="H477" s="103">
        <v>1104</v>
      </c>
      <c r="I477" s="104">
        <f>SUMIF(Cargas!$C$5:$C$5047,C477,Cargas!$N$5:$N$5047)</f>
        <v>1104</v>
      </c>
      <c r="J477" s="105">
        <f t="shared" si="7"/>
        <v>0</v>
      </c>
      <c r="K477" s="106" t="s">
        <v>8896</v>
      </c>
      <c r="L477" s="107">
        <v>212757</v>
      </c>
    </row>
    <row r="478" hidden="1" ht="13.5" customHeight="1">
      <c r="B478" s="100">
        <v>44520</v>
      </c>
      <c r="C478" s="101" t="s">
        <v>4063</v>
      </c>
      <c r="D478" s="102" t="s">
        <v>8895</v>
      </c>
      <c r="E478" s="102" t="s">
        <v>8462</v>
      </c>
      <c r="F478" s="102" t="s">
        <v>3918</v>
      </c>
      <c r="G478" s="102" t="s">
        <v>1369</v>
      </c>
      <c r="H478" s="103">
        <v>1104</v>
      </c>
      <c r="I478" s="104">
        <f>SUMIF(Cargas!$C$5:$C$5047,C478,Cargas!$N$5:$N$5047)</f>
        <v>1104</v>
      </c>
      <c r="J478" s="105">
        <f t="shared" si="7"/>
        <v>0</v>
      </c>
      <c r="K478" s="106" t="s">
        <v>8896</v>
      </c>
      <c r="L478" s="107">
        <v>212757</v>
      </c>
    </row>
    <row r="479" hidden="1" ht="13.5" customHeight="1">
      <c r="B479" s="100">
        <v>44520</v>
      </c>
      <c r="C479" s="101" t="s">
        <v>4082</v>
      </c>
      <c r="D479" s="102" t="s">
        <v>8895</v>
      </c>
      <c r="E479" s="102" t="s">
        <v>8462</v>
      </c>
      <c r="F479" s="102" t="s">
        <v>3918</v>
      </c>
      <c r="G479" s="102" t="s">
        <v>1369</v>
      </c>
      <c r="H479" s="103">
        <v>1104</v>
      </c>
      <c r="I479" s="104">
        <f>SUMIF(Cargas!$C$5:$C$5047,C479,Cargas!$N$5:$N$5047)</f>
        <v>1104</v>
      </c>
      <c r="J479" s="105">
        <f t="shared" si="7"/>
        <v>0</v>
      </c>
      <c r="K479" s="106" t="s">
        <v>8896</v>
      </c>
      <c r="L479" s="107">
        <v>212757</v>
      </c>
    </row>
    <row r="480" hidden="1" ht="13.5" customHeight="1">
      <c r="B480" s="100">
        <v>44524</v>
      </c>
      <c r="C480" s="101" t="s">
        <v>4087</v>
      </c>
      <c r="D480" s="102" t="s">
        <v>8897</v>
      </c>
      <c r="E480" s="102" t="s">
        <v>8462</v>
      </c>
      <c r="F480" s="102" t="s">
        <v>3918</v>
      </c>
      <c r="G480" s="102" t="s">
        <v>1369</v>
      </c>
      <c r="H480" s="103">
        <v>1104</v>
      </c>
      <c r="I480" s="104">
        <f>SUMIF(Cargas!$C$5:$C$5047,C480,Cargas!$N$5:$N$5047)</f>
        <v>1104</v>
      </c>
      <c r="J480" s="105">
        <f t="shared" si="7"/>
        <v>0</v>
      </c>
      <c r="K480" s="106" t="s">
        <v>8898</v>
      </c>
      <c r="L480" s="107">
        <v>217607</v>
      </c>
    </row>
    <row r="481" hidden="1" ht="13.5" customHeight="1">
      <c r="B481" s="100">
        <v>44526</v>
      </c>
      <c r="C481" s="101" t="s">
        <v>4107</v>
      </c>
      <c r="D481" s="102" t="s">
        <v>8897</v>
      </c>
      <c r="E481" s="102" t="s">
        <v>8462</v>
      </c>
      <c r="F481" s="102" t="s">
        <v>3918</v>
      </c>
      <c r="G481" s="102" t="s">
        <v>1369</v>
      </c>
      <c r="H481" s="103">
        <v>1104</v>
      </c>
      <c r="I481" s="104">
        <f>SUMIF(Cargas!$C$5:$C$5047,C481,Cargas!$N$5:$N$5047)</f>
        <v>1104</v>
      </c>
      <c r="J481" s="105">
        <f t="shared" si="7"/>
        <v>0</v>
      </c>
      <c r="K481" s="106" t="s">
        <v>8898</v>
      </c>
      <c r="L481" s="107">
        <v>217607</v>
      </c>
    </row>
    <row r="482" hidden="1" ht="13.5" customHeight="1">
      <c r="B482" s="100">
        <v>44525</v>
      </c>
      <c r="C482" s="101" t="s">
        <v>4089</v>
      </c>
      <c r="D482" s="102" t="s">
        <v>8897</v>
      </c>
      <c r="E482" s="102" t="s">
        <v>8462</v>
      </c>
      <c r="F482" s="102" t="s">
        <v>3918</v>
      </c>
      <c r="G482" s="102" t="s">
        <v>1369</v>
      </c>
      <c r="H482" s="103">
        <v>1104</v>
      </c>
      <c r="I482" s="104">
        <f>SUMIF(Cargas!$C$5:$C$5047,C482,Cargas!$N$5:$N$5047)</f>
        <v>1104</v>
      </c>
      <c r="J482" s="105">
        <f t="shared" si="7"/>
        <v>0</v>
      </c>
      <c r="K482" s="106" t="s">
        <v>8898</v>
      </c>
      <c r="L482" s="107">
        <v>217607</v>
      </c>
    </row>
    <row r="483" hidden="1" ht="13.5" customHeight="1">
      <c r="B483" s="100">
        <v>44529</v>
      </c>
      <c r="C483" s="101" t="s">
        <v>4109</v>
      </c>
      <c r="D483" s="102" t="s">
        <v>8897</v>
      </c>
      <c r="E483" s="102" t="s">
        <v>8462</v>
      </c>
      <c r="F483" s="102" t="s">
        <v>3918</v>
      </c>
      <c r="G483" s="102" t="s">
        <v>1369</v>
      </c>
      <c r="H483" s="103">
        <v>1104</v>
      </c>
      <c r="I483" s="104">
        <f>SUMIF(Cargas!$C$5:$C$5047,C483,Cargas!$N$5:$N$5047)</f>
        <v>1104</v>
      </c>
      <c r="J483" s="105">
        <f t="shared" si="7"/>
        <v>0</v>
      </c>
      <c r="K483" s="106" t="s">
        <v>8898</v>
      </c>
      <c r="L483" s="107">
        <v>217607</v>
      </c>
    </row>
    <row r="484" hidden="1" ht="13.5" customHeight="1">
      <c r="B484" s="100">
        <v>44937</v>
      </c>
      <c r="C484" s="202" t="s">
        <v>5534</v>
      </c>
      <c r="D484" s="203" t="s">
        <v>8552</v>
      </c>
      <c r="E484" s="102" t="s">
        <v>8462</v>
      </c>
      <c r="F484" s="102" t="s">
        <v>1370</v>
      </c>
      <c r="G484" s="203" t="s">
        <v>1369</v>
      </c>
      <c r="H484" s="103">
        <v>1104</v>
      </c>
      <c r="I484" s="104">
        <v>1104</v>
      </c>
      <c r="J484" s="105">
        <f t="shared" si="7"/>
        <v>0</v>
      </c>
      <c r="K484" s="106" t="s">
        <v>8899</v>
      </c>
      <c r="L484" s="107"/>
    </row>
    <row r="485" hidden="1" ht="13.5" customHeight="1">
      <c r="B485" s="100">
        <v>44937</v>
      </c>
      <c r="C485" s="202" t="s">
        <v>5539</v>
      </c>
      <c r="D485" s="203" t="s">
        <v>8552</v>
      </c>
      <c r="E485" s="102" t="s">
        <v>8462</v>
      </c>
      <c r="F485" s="102" t="s">
        <v>1370</v>
      </c>
      <c r="G485" s="203" t="s">
        <v>1369</v>
      </c>
      <c r="H485" s="103">
        <v>1104</v>
      </c>
      <c r="I485" s="104">
        <v>1104</v>
      </c>
      <c r="J485" s="105">
        <f t="shared" si="7"/>
        <v>0</v>
      </c>
      <c r="K485" s="278" t="s">
        <v>8899</v>
      </c>
      <c r="L485" s="107">
        <v>9854</v>
      </c>
    </row>
    <row r="486" hidden="1" ht="13.5" customHeight="1">
      <c r="B486" s="100">
        <v>44573</v>
      </c>
      <c r="C486" s="101" t="s">
        <v>4283</v>
      </c>
      <c r="D486" s="102" t="s">
        <v>8663</v>
      </c>
      <c r="E486" s="102" t="s">
        <v>8462</v>
      </c>
      <c r="F486" s="102" t="s">
        <v>1370</v>
      </c>
      <c r="G486" s="102" t="s">
        <v>1369</v>
      </c>
      <c r="H486" s="103">
        <v>1104</v>
      </c>
      <c r="I486" s="104">
        <f>SUMIF(Cargas!$C$5:$C$5047,C486,Cargas!$N$5:$N$5047)</f>
        <v>1104</v>
      </c>
      <c r="J486" s="105">
        <f t="shared" si="7"/>
        <v>0</v>
      </c>
      <c r="K486" s="106" t="s">
        <v>8900</v>
      </c>
      <c r="L486" s="107">
        <v>10892</v>
      </c>
    </row>
    <row r="487" hidden="1" ht="13.5" customHeight="1">
      <c r="B487" s="100">
        <v>44573</v>
      </c>
      <c r="C487" s="101" t="s">
        <v>4275</v>
      </c>
      <c r="D487" s="102" t="s">
        <v>8663</v>
      </c>
      <c r="E487" s="102" t="s">
        <v>8462</v>
      </c>
      <c r="F487" s="102" t="s">
        <v>1370</v>
      </c>
      <c r="G487" s="102" t="s">
        <v>1369</v>
      </c>
      <c r="H487" s="103">
        <v>1104</v>
      </c>
      <c r="I487" s="104">
        <f>SUMIF(Cargas!$C$5:$C$5047,C487,Cargas!$N$5:$N$5047)</f>
        <v>1104</v>
      </c>
      <c r="J487" s="105">
        <f t="shared" si="7"/>
        <v>0</v>
      </c>
      <c r="K487" s="106" t="s">
        <v>8900</v>
      </c>
      <c r="L487" s="107">
        <v>10892</v>
      </c>
    </row>
    <row r="488" hidden="1" ht="13.5" customHeight="1">
      <c r="B488" s="100">
        <v>44945</v>
      </c>
      <c r="C488" s="202" t="s">
        <v>5563</v>
      </c>
      <c r="D488" s="203" t="s">
        <v>8663</v>
      </c>
      <c r="E488" s="102" t="s">
        <v>8462</v>
      </c>
      <c r="F488" s="102" t="s">
        <v>1370</v>
      </c>
      <c r="G488" s="203" t="s">
        <v>1369</v>
      </c>
      <c r="H488" s="103">
        <v>1104</v>
      </c>
      <c r="I488" s="104">
        <v>1104</v>
      </c>
      <c r="J488" s="105">
        <f t="shared" si="7"/>
        <v>0</v>
      </c>
      <c r="K488" s="106" t="s">
        <v>8901</v>
      </c>
      <c r="L488" s="107">
        <v>9854</v>
      </c>
    </row>
    <row r="489" hidden="1" ht="13.5" customHeight="1">
      <c r="B489" s="100">
        <v>44945</v>
      </c>
      <c r="C489" s="202" t="s">
        <v>5575</v>
      </c>
      <c r="D489" s="203" t="s">
        <v>8663</v>
      </c>
      <c r="E489" s="102" t="s">
        <v>8462</v>
      </c>
      <c r="F489" s="102" t="s">
        <v>1370</v>
      </c>
      <c r="G489" s="203" t="s">
        <v>1369</v>
      </c>
      <c r="H489" s="103">
        <v>1104</v>
      </c>
      <c r="I489" s="104">
        <v>1104</v>
      </c>
      <c r="J489" s="105">
        <f t="shared" si="7"/>
        <v>0</v>
      </c>
      <c r="K489" s="106" t="s">
        <v>8901</v>
      </c>
      <c r="L489" s="107">
        <v>13783</v>
      </c>
    </row>
    <row r="490" hidden="1" ht="13.5" customHeight="1">
      <c r="B490" s="100">
        <v>44580</v>
      </c>
      <c r="C490" s="101" t="s">
        <v>4298</v>
      </c>
      <c r="D490" s="102" t="s">
        <v>8665</v>
      </c>
      <c r="E490" s="102" t="s">
        <v>8462</v>
      </c>
      <c r="F490" s="102" t="s">
        <v>1370</v>
      </c>
      <c r="G490" s="102" t="s">
        <v>1369</v>
      </c>
      <c r="H490" s="103">
        <v>1104</v>
      </c>
      <c r="I490" s="104">
        <f>SUMIF(Cargas!$C$5:$C$5047,C490,Cargas!$N$5:$N$5047)</f>
        <v>1104</v>
      </c>
      <c r="J490" s="105">
        <f t="shared" si="7"/>
        <v>0</v>
      </c>
      <c r="K490" s="106" t="s">
        <v>8902</v>
      </c>
      <c r="L490" s="107">
        <v>13966</v>
      </c>
    </row>
    <row r="491" hidden="1" ht="13.5" customHeight="1">
      <c r="B491" s="100">
        <v>44582</v>
      </c>
      <c r="C491" s="101" t="s">
        <v>4311</v>
      </c>
      <c r="D491" s="102" t="s">
        <v>8665</v>
      </c>
      <c r="E491" s="102" t="s">
        <v>8462</v>
      </c>
      <c r="F491" s="102" t="s">
        <v>1370</v>
      </c>
      <c r="G491" s="102" t="s">
        <v>1369</v>
      </c>
      <c r="H491" s="103">
        <v>1104</v>
      </c>
      <c r="I491" s="104">
        <f>SUMIF(Cargas!$C$5:$C$5047,C491,Cargas!$N$5:$N$5047)</f>
        <v>1104</v>
      </c>
      <c r="J491" s="105">
        <f t="shared" si="7"/>
        <v>0</v>
      </c>
      <c r="K491" s="106" t="s">
        <v>8902</v>
      </c>
      <c r="L491" s="107">
        <v>13966</v>
      </c>
    </row>
    <row r="492" hidden="1" ht="13.5" customHeight="1">
      <c r="B492" s="100">
        <v>44953</v>
      </c>
      <c r="C492" s="202" t="s">
        <v>5593</v>
      </c>
      <c r="D492" s="203" t="s">
        <v>8665</v>
      </c>
      <c r="E492" s="102" t="s">
        <v>8462</v>
      </c>
      <c r="F492" s="102" t="s">
        <v>1370</v>
      </c>
      <c r="G492" s="203" t="s">
        <v>1369</v>
      </c>
      <c r="H492" s="103">
        <v>1104</v>
      </c>
      <c r="I492" s="104">
        <v>1104</v>
      </c>
      <c r="J492" s="105">
        <f t="shared" si="7"/>
        <v>0</v>
      </c>
      <c r="K492" s="106" t="s">
        <v>8903</v>
      </c>
      <c r="L492" s="107">
        <v>19370</v>
      </c>
    </row>
    <row r="493" hidden="1" ht="13.5" customHeight="1">
      <c r="B493" s="100">
        <v>44589</v>
      </c>
      <c r="C493" s="101" t="s">
        <v>4335</v>
      </c>
      <c r="D493" s="102" t="s">
        <v>8667</v>
      </c>
      <c r="E493" s="102" t="s">
        <v>8462</v>
      </c>
      <c r="F493" s="102" t="s">
        <v>1370</v>
      </c>
      <c r="G493" s="102" t="s">
        <v>1369</v>
      </c>
      <c r="H493" s="103">
        <v>1104</v>
      </c>
      <c r="I493" s="104">
        <f>SUMIF(Cargas!$C$5:$C$5047,C493,Cargas!$N$5:$N$5047)</f>
        <v>1104</v>
      </c>
      <c r="J493" s="105">
        <f t="shared" si="7"/>
        <v>0</v>
      </c>
      <c r="K493" s="106" t="s">
        <v>8904</v>
      </c>
      <c r="L493" s="107">
        <v>20129</v>
      </c>
    </row>
    <row r="494" hidden="1" ht="13.5" customHeight="1">
      <c r="B494" s="100">
        <v>44589</v>
      </c>
      <c r="C494" s="101" t="s">
        <v>4344</v>
      </c>
      <c r="D494" s="102" t="s">
        <v>8667</v>
      </c>
      <c r="E494" s="102" t="s">
        <v>8462</v>
      </c>
      <c r="F494" s="102" t="s">
        <v>1370</v>
      </c>
      <c r="G494" s="102" t="s">
        <v>1369</v>
      </c>
      <c r="H494" s="103">
        <v>1104</v>
      </c>
      <c r="I494" s="104">
        <f>SUMIF(Cargas!$C$5:$C$5047,C494,Cargas!$N$5:$N$5047)</f>
        <v>1104</v>
      </c>
      <c r="J494" s="105">
        <f t="shared" si="7"/>
        <v>0</v>
      </c>
      <c r="K494" s="106" t="s">
        <v>8904</v>
      </c>
      <c r="L494" s="107">
        <v>20129</v>
      </c>
    </row>
    <row r="495" hidden="1" ht="13.5" customHeight="1">
      <c r="B495" s="100">
        <v>44959</v>
      </c>
      <c r="C495" s="202" t="s">
        <v>5618</v>
      </c>
      <c r="D495" s="203" t="s">
        <v>8667</v>
      </c>
      <c r="E495" s="102" t="s">
        <v>8462</v>
      </c>
      <c r="F495" s="102" t="s">
        <v>1370</v>
      </c>
      <c r="G495" s="203" t="s">
        <v>1369</v>
      </c>
      <c r="H495" s="103">
        <v>1104</v>
      </c>
      <c r="I495" s="104">
        <v>1104</v>
      </c>
      <c r="J495" s="105">
        <f t="shared" si="7"/>
        <v>0</v>
      </c>
      <c r="K495" s="106" t="s">
        <v>8905</v>
      </c>
      <c r="L495" s="107">
        <v>23027</v>
      </c>
    </row>
    <row r="496" hidden="1" ht="13.5" customHeight="1">
      <c r="B496" s="100">
        <v>44960</v>
      </c>
      <c r="C496" s="202" t="s">
        <v>5641</v>
      </c>
      <c r="D496" s="203" t="s">
        <v>8667</v>
      </c>
      <c r="E496" s="102" t="s">
        <v>8462</v>
      </c>
      <c r="F496" s="102" t="s">
        <v>1370</v>
      </c>
      <c r="G496" s="203" t="s">
        <v>1369</v>
      </c>
      <c r="H496" s="103">
        <v>1104</v>
      </c>
      <c r="I496" s="104">
        <v>1104</v>
      </c>
      <c r="J496" s="105">
        <f t="shared" si="7"/>
        <v>0</v>
      </c>
      <c r="K496" s="106" t="s">
        <v>8905</v>
      </c>
      <c r="L496" s="107">
        <v>23027</v>
      </c>
    </row>
    <row r="497" hidden="1" ht="13.5" customHeight="1">
      <c r="B497" s="100">
        <v>44596</v>
      </c>
      <c r="C497" s="101" t="s">
        <v>4354</v>
      </c>
      <c r="D497" s="102" t="s">
        <v>8670</v>
      </c>
      <c r="E497" s="102" t="s">
        <v>8462</v>
      </c>
      <c r="F497" s="102" t="s">
        <v>1370</v>
      </c>
      <c r="G497" s="102" t="s">
        <v>1369</v>
      </c>
      <c r="H497" s="103">
        <v>1104</v>
      </c>
      <c r="I497" s="104">
        <f>SUMIF(Cargas!$C$5:$C$5047,C497,Cargas!$N$5:$N$5047)</f>
        <v>1104</v>
      </c>
      <c r="J497" s="105">
        <f t="shared" si="7"/>
        <v>0</v>
      </c>
      <c r="K497" s="106" t="s">
        <v>8906</v>
      </c>
      <c r="L497" s="107">
        <v>23390</v>
      </c>
    </row>
    <row r="498" hidden="1" ht="13.5" customHeight="1">
      <c r="B498" s="100">
        <v>44596</v>
      </c>
      <c r="C498" s="101" t="s">
        <v>4362</v>
      </c>
      <c r="D498" s="102" t="s">
        <v>8670</v>
      </c>
      <c r="E498" s="102" t="s">
        <v>8462</v>
      </c>
      <c r="F498" s="102" t="s">
        <v>1370</v>
      </c>
      <c r="G498" s="102" t="s">
        <v>1369</v>
      </c>
      <c r="H498" s="103">
        <v>1104</v>
      </c>
      <c r="I498" s="104">
        <f>SUMIF(Cargas!$C$5:$C$5047,C498,Cargas!$N$5:$N$5047)</f>
        <v>1104</v>
      </c>
      <c r="J498" s="105">
        <f t="shared" si="7"/>
        <v>0</v>
      </c>
      <c r="K498" s="106" t="s">
        <v>8906</v>
      </c>
      <c r="L498" s="107">
        <v>23390</v>
      </c>
    </row>
    <row r="499" hidden="1" ht="13.5" customHeight="1">
      <c r="B499" s="100">
        <v>44968</v>
      </c>
      <c r="C499" s="202" t="s">
        <v>5674</v>
      </c>
      <c r="D499" s="203" t="s">
        <v>8670</v>
      </c>
      <c r="E499" s="102" t="s">
        <v>8462</v>
      </c>
      <c r="F499" s="102" t="s">
        <v>1370</v>
      </c>
      <c r="G499" s="203" t="s">
        <v>1369</v>
      </c>
      <c r="H499" s="103">
        <v>1104</v>
      </c>
      <c r="I499" s="104">
        <v>1104</v>
      </c>
      <c r="J499" s="105">
        <f t="shared" si="7"/>
        <v>0</v>
      </c>
      <c r="K499" s="106" t="s">
        <v>8907</v>
      </c>
      <c r="L499" s="107">
        <v>29590</v>
      </c>
    </row>
    <row r="500" hidden="1" ht="13.5" customHeight="1">
      <c r="B500" s="100">
        <v>44603</v>
      </c>
      <c r="C500" s="101" t="s">
        <v>4376</v>
      </c>
      <c r="D500" s="102" t="s">
        <v>8672</v>
      </c>
      <c r="E500" s="102" t="s">
        <v>8462</v>
      </c>
      <c r="F500" s="102" t="s">
        <v>1370</v>
      </c>
      <c r="G500" s="102" t="s">
        <v>1369</v>
      </c>
      <c r="H500" s="103">
        <v>1104</v>
      </c>
      <c r="I500" s="104">
        <f>SUMIF(Cargas!$C$5:$C$5047,C500,Cargas!$N$5:$N$5047)</f>
        <v>1104</v>
      </c>
      <c r="J500" s="105">
        <f t="shared" si="7"/>
        <v>0</v>
      </c>
      <c r="K500" s="106" t="s">
        <v>8908</v>
      </c>
      <c r="L500" s="107">
        <v>27952</v>
      </c>
    </row>
    <row r="501" hidden="1" ht="13.5" customHeight="1">
      <c r="B501" s="100">
        <v>44603</v>
      </c>
      <c r="C501" s="101" t="s">
        <v>4393</v>
      </c>
      <c r="D501" s="102" t="s">
        <v>8672</v>
      </c>
      <c r="E501" s="102" t="s">
        <v>8462</v>
      </c>
      <c r="F501" s="102" t="s">
        <v>1370</v>
      </c>
      <c r="G501" s="102" t="s">
        <v>1369</v>
      </c>
      <c r="H501" s="103">
        <v>1104</v>
      </c>
      <c r="I501" s="104">
        <f>SUMIF(Cargas!$C$5:$C$5047,C501,Cargas!$N$5:$N$5047)</f>
        <v>1104</v>
      </c>
      <c r="J501" s="105">
        <f t="shared" si="7"/>
        <v>0</v>
      </c>
      <c r="K501" s="106" t="s">
        <v>8908</v>
      </c>
      <c r="L501" s="107">
        <v>27952</v>
      </c>
    </row>
    <row r="502" hidden="1" ht="13.5" customHeight="1">
      <c r="B502" s="100">
        <v>44610</v>
      </c>
      <c r="C502" s="101" t="s">
        <v>4403</v>
      </c>
      <c r="D502" s="102" t="s">
        <v>8796</v>
      </c>
      <c r="E502" s="102" t="s">
        <v>8462</v>
      </c>
      <c r="F502" s="102" t="s">
        <v>1370</v>
      </c>
      <c r="G502" s="102" t="s">
        <v>1369</v>
      </c>
      <c r="H502" s="103">
        <v>1104</v>
      </c>
      <c r="I502" s="104">
        <f>SUMIF(Cargas!$C$5:$C$5047,C502,Cargas!$N$5:$N$5047)</f>
        <v>1104</v>
      </c>
      <c r="J502" s="105">
        <f t="shared" si="7"/>
        <v>0</v>
      </c>
      <c r="K502" s="106" t="s">
        <v>8909</v>
      </c>
      <c r="L502" s="107" t="s">
        <v>23</v>
      </c>
    </row>
    <row r="503" hidden="1" ht="13.5" customHeight="1">
      <c r="B503" s="100">
        <v>44610</v>
      </c>
      <c r="C503" s="101" t="s">
        <v>4407</v>
      </c>
      <c r="D503" s="102" t="s">
        <v>8796</v>
      </c>
      <c r="E503" s="102" t="s">
        <v>8462</v>
      </c>
      <c r="F503" s="102" t="s">
        <v>1370</v>
      </c>
      <c r="G503" s="102" t="s">
        <v>1369</v>
      </c>
      <c r="H503" s="103">
        <v>1104</v>
      </c>
      <c r="I503" s="104">
        <f>SUMIF(Cargas!$C$5:$C$5047,C503,Cargas!$N$5:$N$5047)</f>
        <v>1104</v>
      </c>
      <c r="J503" s="105">
        <f t="shared" si="7"/>
        <v>0</v>
      </c>
      <c r="K503" s="106" t="s">
        <v>8909</v>
      </c>
      <c r="L503" s="107" t="s">
        <v>23</v>
      </c>
    </row>
    <row r="504" hidden="1" ht="13.5" customHeight="1">
      <c r="B504" s="100">
        <v>44617</v>
      </c>
      <c r="C504" s="101" t="s">
        <v>4443</v>
      </c>
      <c r="D504" s="102" t="s">
        <v>8798</v>
      </c>
      <c r="E504" s="102" t="s">
        <v>8462</v>
      </c>
      <c r="F504" s="102" t="s">
        <v>1370</v>
      </c>
      <c r="G504" s="102" t="s">
        <v>1369</v>
      </c>
      <c r="H504" s="103">
        <v>1104</v>
      </c>
      <c r="I504" s="104">
        <v>1104</v>
      </c>
      <c r="J504" s="105">
        <f t="shared" si="7"/>
        <v>0</v>
      </c>
      <c r="K504" s="106" t="s">
        <v>8910</v>
      </c>
      <c r="L504" s="107">
        <v>38148</v>
      </c>
    </row>
    <row r="505" hidden="1" ht="13.5" customHeight="1">
      <c r="B505" s="100">
        <v>44624</v>
      </c>
      <c r="C505" s="101" t="s">
        <v>4480</v>
      </c>
      <c r="D505" s="102" t="s">
        <v>8800</v>
      </c>
      <c r="E505" s="102" t="s">
        <v>8462</v>
      </c>
      <c r="F505" s="102" t="s">
        <v>1370</v>
      </c>
      <c r="G505" s="102" t="s">
        <v>1369</v>
      </c>
      <c r="H505" s="103">
        <v>1104</v>
      </c>
      <c r="I505" s="104">
        <f>SUMIF(Cargas!$C$5:$C$5048,C505,Cargas!$N$5:$N$5048)</f>
        <v>1104</v>
      </c>
      <c r="J505" s="105">
        <f t="shared" si="7"/>
        <v>0</v>
      </c>
      <c r="K505" s="106" t="s">
        <v>8911</v>
      </c>
      <c r="L505" s="107">
        <v>44229</v>
      </c>
    </row>
    <row r="506" hidden="1" ht="13.5" customHeight="1">
      <c r="B506" s="100">
        <v>44633</v>
      </c>
      <c r="C506" s="101" t="s">
        <v>4508</v>
      </c>
      <c r="D506" s="102" t="s">
        <v>8802</v>
      </c>
      <c r="E506" s="102" t="s">
        <v>8462</v>
      </c>
      <c r="F506" s="102" t="s">
        <v>1370</v>
      </c>
      <c r="G506" s="102" t="s">
        <v>1369</v>
      </c>
      <c r="H506" s="103">
        <v>1104</v>
      </c>
      <c r="I506" s="104">
        <f>SUMIF(Cargas!$C$5:$C$5048,C506,Cargas!$N$5:$N$5048)</f>
        <v>1104</v>
      </c>
      <c r="J506" s="105">
        <f t="shared" si="7"/>
        <v>0</v>
      </c>
      <c r="K506" s="106" t="s">
        <v>8912</v>
      </c>
      <c r="L506" s="107">
        <v>50501</v>
      </c>
    </row>
    <row r="507" hidden="1" ht="13.5" customHeight="1">
      <c r="B507" s="100">
        <v>44635</v>
      </c>
      <c r="C507" s="101" t="s">
        <v>4519</v>
      </c>
      <c r="D507" s="102" t="s">
        <v>8804</v>
      </c>
      <c r="E507" s="102" t="s">
        <v>8462</v>
      </c>
      <c r="F507" s="102" t="s">
        <v>1370</v>
      </c>
      <c r="G507" s="102" t="s">
        <v>1369</v>
      </c>
      <c r="H507" s="103">
        <v>1104</v>
      </c>
      <c r="I507" s="104">
        <f>SUMIF(Cargas!$C$5:$C$5048,C507,Cargas!$N$5:$N$5048)</f>
        <v>1104</v>
      </c>
      <c r="J507" s="105">
        <f t="shared" si="7"/>
        <v>0</v>
      </c>
      <c r="K507" s="106" t="s">
        <v>8913</v>
      </c>
      <c r="L507" s="107">
        <v>54045</v>
      </c>
    </row>
    <row r="508" hidden="1" ht="13.5" customHeight="1">
      <c r="B508" s="100">
        <v>44642</v>
      </c>
      <c r="C508" s="101" t="s">
        <v>4535</v>
      </c>
      <c r="D508" s="102" t="s">
        <v>8806</v>
      </c>
      <c r="E508" s="102" t="s">
        <v>8462</v>
      </c>
      <c r="F508" s="102" t="s">
        <v>1370</v>
      </c>
      <c r="G508" s="102" t="s">
        <v>1369</v>
      </c>
      <c r="H508" s="103">
        <v>1104</v>
      </c>
      <c r="I508" s="104">
        <f>SUMIF(Cargas!$C$5:$C$5048,C508,Cargas!$N$5:$N$5048)</f>
        <v>1104</v>
      </c>
      <c r="J508" s="105">
        <f t="shared" si="7"/>
        <v>0</v>
      </c>
      <c r="K508" s="106" t="s">
        <v>8914</v>
      </c>
      <c r="L508" s="107">
        <v>59152</v>
      </c>
    </row>
    <row r="509" hidden="1" ht="13.5" customHeight="1">
      <c r="B509" s="100">
        <v>44652</v>
      </c>
      <c r="C509" s="101" t="s">
        <v>4557</v>
      </c>
      <c r="D509" s="102" t="s">
        <v>8808</v>
      </c>
      <c r="E509" s="102" t="s">
        <v>8462</v>
      </c>
      <c r="F509" s="102" t="s">
        <v>1370</v>
      </c>
      <c r="G509" s="102" t="s">
        <v>1369</v>
      </c>
      <c r="H509" s="103">
        <v>1104</v>
      </c>
      <c r="I509" s="104">
        <f>SUMIF(Cargas!$C$5:$C$5048,C509,Cargas!$N$5:$N$5048)</f>
        <v>1104</v>
      </c>
      <c r="J509" s="105">
        <f t="shared" si="7"/>
        <v>0</v>
      </c>
      <c r="K509" s="106" t="s">
        <v>8915</v>
      </c>
      <c r="L509" s="107">
        <v>63648</v>
      </c>
    </row>
    <row r="510" hidden="1" ht="13.5" customHeight="1">
      <c r="B510" s="100">
        <v>44657</v>
      </c>
      <c r="C510" s="101" t="s">
        <v>4585</v>
      </c>
      <c r="D510" s="102" t="s">
        <v>8810</v>
      </c>
      <c r="E510" s="102" t="s">
        <v>8462</v>
      </c>
      <c r="F510" s="102" t="s">
        <v>1370</v>
      </c>
      <c r="G510" s="102" t="s">
        <v>1369</v>
      </c>
      <c r="H510" s="103">
        <v>1104</v>
      </c>
      <c r="I510" s="104">
        <f>SUMIF(Cargas!$C$5:$C$5048,C510,Cargas!$N$5:$N$5048)</f>
        <v>1104</v>
      </c>
      <c r="J510" s="105">
        <f t="shared" si="7"/>
        <v>0</v>
      </c>
      <c r="K510" s="106" t="s">
        <v>8916</v>
      </c>
      <c r="L510" s="107" t="s">
        <v>23</v>
      </c>
    </row>
    <row r="511" hidden="1" ht="13.5" customHeight="1">
      <c r="B511" s="100">
        <v>44664</v>
      </c>
      <c r="C511" s="101" t="s">
        <v>4598</v>
      </c>
      <c r="D511" s="102" t="s">
        <v>8812</v>
      </c>
      <c r="E511" s="102" t="s">
        <v>8462</v>
      </c>
      <c r="F511" s="102" t="s">
        <v>1370</v>
      </c>
      <c r="G511" s="102" t="s">
        <v>1369</v>
      </c>
      <c r="H511" s="103">
        <v>1104</v>
      </c>
      <c r="I511" s="104">
        <f>SUMIF(Cargas!$C$5:$C$5048,C511,Cargas!$N$5:$N$5048)</f>
        <v>1104</v>
      </c>
      <c r="J511" s="105">
        <f t="shared" si="7"/>
        <v>0</v>
      </c>
      <c r="K511" s="106" t="s">
        <v>8917</v>
      </c>
      <c r="L511" s="107">
        <v>71633</v>
      </c>
    </row>
    <row r="512" hidden="1" ht="13.5" customHeight="1">
      <c r="B512" s="100">
        <v>44674</v>
      </c>
      <c r="C512" s="101" t="s">
        <v>4627</v>
      </c>
      <c r="D512" s="102" t="s">
        <v>8814</v>
      </c>
      <c r="E512" s="102" t="s">
        <v>8462</v>
      </c>
      <c r="F512" s="102" t="s">
        <v>1370</v>
      </c>
      <c r="G512" s="102" t="s">
        <v>1369</v>
      </c>
      <c r="H512" s="103">
        <v>1104</v>
      </c>
      <c r="I512" s="104">
        <f>SUMIF(Cargas!$C$5:$C$5048,C512,Cargas!$N$5:$N$5048)</f>
        <v>1104</v>
      </c>
      <c r="J512" s="105">
        <f t="shared" si="7"/>
        <v>0</v>
      </c>
      <c r="K512" s="106" t="s">
        <v>8918</v>
      </c>
      <c r="L512" s="107">
        <v>74993</v>
      </c>
    </row>
    <row r="513" hidden="1" ht="13.5" customHeight="1">
      <c r="B513" s="100">
        <v>44674</v>
      </c>
      <c r="C513" s="101" t="s">
        <v>4624</v>
      </c>
      <c r="D513" s="102" t="s">
        <v>8814</v>
      </c>
      <c r="E513" s="102" t="s">
        <v>8462</v>
      </c>
      <c r="F513" s="102" t="s">
        <v>1370</v>
      </c>
      <c r="G513" s="102" t="s">
        <v>1369</v>
      </c>
      <c r="H513" s="103">
        <v>1104</v>
      </c>
      <c r="I513" s="104">
        <f>SUMIF(Cargas!$C$5:$C$5048,C513,Cargas!$N$5:$N$5048)</f>
        <v>1104</v>
      </c>
      <c r="J513" s="105">
        <f ref="J513:J576" t="shared" si="8">IF(ABS(H513-I513)&lt;20,0,H513-I513)</f>
        <v>0</v>
      </c>
      <c r="K513" s="106" t="s">
        <v>8918</v>
      </c>
      <c r="L513" s="107">
        <v>74993</v>
      </c>
    </row>
    <row r="514" hidden="1" ht="13.5" customHeight="1">
      <c r="B514" s="100">
        <v>44680</v>
      </c>
      <c r="C514" s="101" t="s">
        <v>4645</v>
      </c>
      <c r="D514" s="102" t="s">
        <v>8816</v>
      </c>
      <c r="E514" s="102" t="s">
        <v>8462</v>
      </c>
      <c r="F514" s="102" t="s">
        <v>1370</v>
      </c>
      <c r="G514" s="102" t="s">
        <v>1369</v>
      </c>
      <c r="H514" s="103">
        <v>1104</v>
      </c>
      <c r="I514" s="104">
        <f>SUMIF(Cargas!$C$5:$C$5048,C514,Cargas!$N$5:$N$5048)</f>
        <v>1104</v>
      </c>
      <c r="J514" s="105">
        <f t="shared" si="8"/>
        <v>0</v>
      </c>
      <c r="K514" s="106" t="s">
        <v>8919</v>
      </c>
      <c r="L514" s="107">
        <v>79040</v>
      </c>
    </row>
    <row r="515" hidden="1" ht="13.5" customHeight="1">
      <c r="B515" s="100">
        <v>44203</v>
      </c>
      <c r="C515" s="101" t="s">
        <v>2629</v>
      </c>
      <c r="D515" s="102" t="s">
        <v>8251</v>
      </c>
      <c r="E515" s="102" t="s">
        <v>8246</v>
      </c>
      <c r="F515" s="102" t="s">
        <v>1370</v>
      </c>
      <c r="G515" s="102" t="s">
        <v>1369</v>
      </c>
      <c r="H515" s="103">
        <v>4680</v>
      </c>
      <c r="I515" s="104">
        <f>SUMIF(Cargas!$C$5:$C$1652,C515,Cargas!$N$5:$N$1652)</f>
        <v>4680</v>
      </c>
      <c r="J515" s="105">
        <f t="shared" si="8"/>
        <v>0</v>
      </c>
      <c r="K515" s="106" t="s">
        <v>8920</v>
      </c>
      <c r="L515" s="107">
        <v>3042</v>
      </c>
    </row>
    <row r="516" hidden="1" ht="13.5" customHeight="1">
      <c r="B516" s="100">
        <v>44203</v>
      </c>
      <c r="C516" s="101" t="s">
        <v>2630</v>
      </c>
      <c r="D516" s="102" t="s">
        <v>8256</v>
      </c>
      <c r="E516" s="102" t="s">
        <v>8246</v>
      </c>
      <c r="F516" s="102" t="s">
        <v>1370</v>
      </c>
      <c r="G516" s="102" t="s">
        <v>373</v>
      </c>
      <c r="H516" s="103">
        <v>4680</v>
      </c>
      <c r="I516" s="104">
        <f>SUMIF(Cargas!$C$5:$C$1652,C516,Cargas!$N$5:$N$1652)</f>
        <v>4680</v>
      </c>
      <c r="J516" s="105">
        <f t="shared" si="8"/>
        <v>0</v>
      </c>
      <c r="K516" s="106" t="s">
        <v>8921</v>
      </c>
      <c r="L516" s="107">
        <v>3049</v>
      </c>
    </row>
    <row r="517" hidden="1" ht="13.5" customHeight="1">
      <c r="B517" s="100">
        <v>44680</v>
      </c>
      <c r="C517" s="101" t="s">
        <v>4650</v>
      </c>
      <c r="D517" s="102" t="s">
        <v>8816</v>
      </c>
      <c r="E517" s="102" t="s">
        <v>8462</v>
      </c>
      <c r="F517" s="102" t="s">
        <v>1370</v>
      </c>
      <c r="G517" s="102" t="s">
        <v>1369</v>
      </c>
      <c r="H517" s="103">
        <v>1104</v>
      </c>
      <c r="I517" s="104">
        <f>SUMIF(Cargas!$C$5:$C$5048,C517,Cargas!$N$5:$N$5048)</f>
        <v>1104</v>
      </c>
      <c r="J517" s="105">
        <f t="shared" si="8"/>
        <v>0</v>
      </c>
      <c r="K517" s="106" t="s">
        <v>8919</v>
      </c>
      <c r="L517" s="107">
        <v>79040</v>
      </c>
    </row>
    <row r="518" hidden="1" ht="13.5" customHeight="1">
      <c r="B518" s="100">
        <v>44211</v>
      </c>
      <c r="C518" s="101" t="s">
        <v>2650</v>
      </c>
      <c r="D518" s="102" t="s">
        <v>8258</v>
      </c>
      <c r="E518" s="102" t="s">
        <v>8246</v>
      </c>
      <c r="F518" s="102" t="s">
        <v>1370</v>
      </c>
      <c r="G518" s="102" t="s">
        <v>373</v>
      </c>
      <c r="H518" s="103">
        <v>3744</v>
      </c>
      <c r="I518" s="104">
        <f>SUMIF(Cargas!$C$5:$C$1652,C518,Cargas!$N$5:$N$1652)</f>
        <v>3744</v>
      </c>
      <c r="J518" s="105">
        <f t="shared" si="8"/>
        <v>0</v>
      </c>
      <c r="K518" s="106" t="s">
        <v>8922</v>
      </c>
      <c r="L518" s="107">
        <v>8401</v>
      </c>
    </row>
    <row r="519" hidden="1" ht="13.5" customHeight="1">
      <c r="B519" s="100">
        <v>44686</v>
      </c>
      <c r="C519" s="101" t="s">
        <v>4672</v>
      </c>
      <c r="D519" s="102" t="s">
        <v>8818</v>
      </c>
      <c r="E519" s="102" t="s">
        <v>8462</v>
      </c>
      <c r="F519" s="102" t="s">
        <v>1370</v>
      </c>
      <c r="G519" s="102" t="s">
        <v>1369</v>
      </c>
      <c r="H519" s="103">
        <v>1104</v>
      </c>
      <c r="I519" s="104">
        <f>SUMIF(Cargas!$C$5:$C$5048,C519,Cargas!$N$5:$N$5048)</f>
        <v>1104</v>
      </c>
      <c r="J519" s="105">
        <f t="shared" si="8"/>
        <v>0</v>
      </c>
      <c r="K519" s="106" t="s">
        <v>8923</v>
      </c>
      <c r="L519" s="107">
        <v>84394</v>
      </c>
    </row>
    <row r="520" hidden="1" ht="13.5" customHeight="1">
      <c r="B520" s="100">
        <v>44211</v>
      </c>
      <c r="C520" s="101" t="s">
        <v>2652</v>
      </c>
      <c r="D520" s="102" t="s">
        <v>8245</v>
      </c>
      <c r="E520" s="102" t="s">
        <v>8246</v>
      </c>
      <c r="F520" s="102" t="s">
        <v>1370</v>
      </c>
      <c r="G520" s="102" t="s">
        <v>1369</v>
      </c>
      <c r="H520" s="103">
        <v>3744</v>
      </c>
      <c r="I520" s="104">
        <f>SUMIF(Cargas!$C$5:$C$1652,C520,Cargas!$N$5:$N$1652)</f>
        <v>3744</v>
      </c>
      <c r="J520" s="105">
        <f t="shared" si="8"/>
        <v>0</v>
      </c>
      <c r="K520" s="106" t="s">
        <v>8924</v>
      </c>
      <c r="L520" s="107">
        <v>9106</v>
      </c>
    </row>
    <row r="521" hidden="1" ht="13.5" customHeight="1">
      <c r="B521" s="100">
        <v>44686</v>
      </c>
      <c r="C521" s="101" t="s">
        <v>4683</v>
      </c>
      <c r="D521" s="102" t="s">
        <v>8818</v>
      </c>
      <c r="E521" s="102" t="s">
        <v>8462</v>
      </c>
      <c r="F521" s="102" t="s">
        <v>1370</v>
      </c>
      <c r="G521" s="102" t="s">
        <v>1369</v>
      </c>
      <c r="H521" s="103">
        <v>1104</v>
      </c>
      <c r="I521" s="104">
        <f>SUMIF(Cargas!$C$5:$C$5048,C521,Cargas!$N$5:$N$5048)</f>
        <v>1104</v>
      </c>
      <c r="J521" s="105">
        <f t="shared" si="8"/>
        <v>0</v>
      </c>
      <c r="K521" s="106" t="s">
        <v>8923</v>
      </c>
      <c r="L521" s="107">
        <v>84394</v>
      </c>
    </row>
    <row r="522" hidden="1" ht="13.5" customHeight="1">
      <c r="B522" s="100">
        <v>44221</v>
      </c>
      <c r="C522" s="101" t="s">
        <v>2660</v>
      </c>
      <c r="D522" s="102" t="s">
        <v>8261</v>
      </c>
      <c r="E522" s="102" t="s">
        <v>8246</v>
      </c>
      <c r="F522" s="102" t="s">
        <v>1370</v>
      </c>
      <c r="G522" s="102" t="s">
        <v>373</v>
      </c>
      <c r="H522" s="103">
        <v>4680</v>
      </c>
      <c r="I522" s="104">
        <f>SUMIF(Cargas!$C$5:$C$1652,C522,Cargas!$N$5:$N$1652)</f>
        <v>4680</v>
      </c>
      <c r="J522" s="105">
        <f t="shared" si="8"/>
        <v>0</v>
      </c>
      <c r="K522" s="106" t="s">
        <v>8925</v>
      </c>
      <c r="L522" s="107">
        <v>145573</v>
      </c>
    </row>
    <row r="523" hidden="1" ht="13.5" customHeight="1">
      <c r="B523" s="100">
        <v>44695</v>
      </c>
      <c r="C523" s="101" t="s">
        <v>4700</v>
      </c>
      <c r="D523" s="102" t="s">
        <v>8820</v>
      </c>
      <c r="E523" s="102" t="s">
        <v>8462</v>
      </c>
      <c r="F523" s="102" t="s">
        <v>1370</v>
      </c>
      <c r="G523" s="102" t="s">
        <v>1369</v>
      </c>
      <c r="H523" s="103">
        <v>1104</v>
      </c>
      <c r="I523" s="104">
        <f>SUMIF(Cargas!$C$5:$C$5048,C523,Cargas!$N$5:$N$5048)</f>
        <v>1104</v>
      </c>
      <c r="J523" s="105">
        <f t="shared" si="8"/>
        <v>0</v>
      </c>
      <c r="K523" s="106" t="s">
        <v>8926</v>
      </c>
      <c r="L523" s="107">
        <v>89339</v>
      </c>
    </row>
    <row r="524" hidden="1" ht="13.5" customHeight="1">
      <c r="B524" s="100">
        <v>44225</v>
      </c>
      <c r="C524" s="101" t="s">
        <v>2673</v>
      </c>
      <c r="D524" s="102" t="s">
        <v>1238</v>
      </c>
      <c r="E524" s="102" t="s">
        <v>8246</v>
      </c>
      <c r="F524" s="102" t="s">
        <v>1370</v>
      </c>
      <c r="G524" s="102" t="s">
        <v>1369</v>
      </c>
      <c r="H524" s="103">
        <v>4680</v>
      </c>
      <c r="I524" s="104">
        <f>SUMIF(Cargas!$C$5:$C$1652,C524,Cargas!$N$5:$N$1652)</f>
        <v>4680</v>
      </c>
      <c r="J524" s="105">
        <f t="shared" si="8"/>
        <v>0</v>
      </c>
      <c r="K524" s="106" t="s">
        <v>8927</v>
      </c>
      <c r="L524" s="107">
        <v>16847</v>
      </c>
    </row>
    <row r="525" hidden="1" ht="13.5" customHeight="1">
      <c r="B525" s="100">
        <v>44695</v>
      </c>
      <c r="C525" s="101" t="s">
        <v>4709</v>
      </c>
      <c r="D525" s="102" t="s">
        <v>8820</v>
      </c>
      <c r="E525" s="102" t="s">
        <v>8462</v>
      </c>
      <c r="F525" s="102" t="s">
        <v>1370</v>
      </c>
      <c r="G525" s="102" t="s">
        <v>1369</v>
      </c>
      <c r="H525" s="103">
        <v>1104</v>
      </c>
      <c r="I525" s="104">
        <f>SUMIF(Cargas!$C$5:$C$5048,C525,Cargas!$N$5:$N$5048)</f>
        <v>1104</v>
      </c>
      <c r="J525" s="105">
        <f t="shared" si="8"/>
        <v>0</v>
      </c>
      <c r="K525" s="106" t="s">
        <v>8926</v>
      </c>
      <c r="L525" s="107">
        <v>89339</v>
      </c>
    </row>
    <row r="526" hidden="1" ht="13.5" customHeight="1">
      <c r="B526" s="100">
        <v>44230</v>
      </c>
      <c r="C526" s="101" t="s">
        <v>2687</v>
      </c>
      <c r="D526" s="102" t="s">
        <v>8248</v>
      </c>
      <c r="E526" s="102" t="s">
        <v>8246</v>
      </c>
      <c r="F526" s="102" t="s">
        <v>1370</v>
      </c>
      <c r="G526" s="102" t="s">
        <v>373</v>
      </c>
      <c r="H526" s="103">
        <v>4680</v>
      </c>
      <c r="I526" s="104">
        <f>SUMIF(Cargas!$C$5:$C$1652,C526,Cargas!$N$5:$N$1652)</f>
        <v>4680</v>
      </c>
      <c r="J526" s="105">
        <f t="shared" si="8"/>
        <v>0</v>
      </c>
      <c r="K526" s="106" t="s">
        <v>8928</v>
      </c>
      <c r="L526" s="107">
        <v>19893</v>
      </c>
    </row>
    <row r="527" hidden="1" ht="13.5" customHeight="1">
      <c r="B527" s="100">
        <v>44232</v>
      </c>
      <c r="C527" s="101" t="s">
        <v>2698</v>
      </c>
      <c r="D527" s="102" t="s">
        <v>8265</v>
      </c>
      <c r="E527" s="102" t="s">
        <v>8246</v>
      </c>
      <c r="F527" s="102" t="s">
        <v>1370</v>
      </c>
      <c r="G527" s="102" t="s">
        <v>1369</v>
      </c>
      <c r="H527" s="103">
        <v>4680</v>
      </c>
      <c r="I527" s="104">
        <f>SUMIF(Cargas!$C$5:$C$1652,C527,Cargas!$N$5:$N$1652)</f>
        <v>4680</v>
      </c>
      <c r="J527" s="105">
        <f t="shared" si="8"/>
        <v>0</v>
      </c>
      <c r="K527" s="106" t="s">
        <v>8929</v>
      </c>
      <c r="L527" s="107">
        <v>46565</v>
      </c>
    </row>
    <row r="528" hidden="1" ht="13.5" customHeight="1">
      <c r="B528" s="100">
        <v>44702</v>
      </c>
      <c r="C528" s="101" t="s">
        <v>4727</v>
      </c>
      <c r="D528" s="102" t="s">
        <v>8822</v>
      </c>
      <c r="E528" s="102" t="s">
        <v>8462</v>
      </c>
      <c r="F528" s="102" t="s">
        <v>1370</v>
      </c>
      <c r="G528" s="102" t="s">
        <v>1369</v>
      </c>
      <c r="H528" s="103">
        <v>1104</v>
      </c>
      <c r="I528" s="104">
        <f>SUMIF(Cargas!$C$5:$C$5048,C528,Cargas!$N$5:$N$5048)</f>
        <v>1104</v>
      </c>
      <c r="J528" s="105">
        <f t="shared" si="8"/>
        <v>0</v>
      </c>
      <c r="K528" s="106" t="s">
        <v>8930</v>
      </c>
      <c r="L528" s="107">
        <v>95192</v>
      </c>
    </row>
    <row r="529" hidden="1" ht="13.5" customHeight="1">
      <c r="B529" s="100">
        <v>44238</v>
      </c>
      <c r="C529" s="101" t="s">
        <v>2725</v>
      </c>
      <c r="D529" s="102" t="s">
        <v>8267</v>
      </c>
      <c r="E529" s="102" t="s">
        <v>8246</v>
      </c>
      <c r="F529" s="102" t="s">
        <v>8931</v>
      </c>
      <c r="G529" s="102" t="s">
        <v>373</v>
      </c>
      <c r="H529" s="103">
        <v>4680</v>
      </c>
      <c r="I529" s="104">
        <f>SUMIF(Cargas!$C$5:$C$1652,C529,Cargas!$N$5:$N$1652)</f>
        <v>4680</v>
      </c>
      <c r="J529" s="105">
        <f t="shared" si="8"/>
        <v>0</v>
      </c>
      <c r="K529" s="106" t="s">
        <v>8932</v>
      </c>
      <c r="L529" s="107">
        <v>24858</v>
      </c>
    </row>
    <row r="530" hidden="1" ht="13.5" customHeight="1">
      <c r="B530" s="100">
        <v>44707</v>
      </c>
      <c r="C530" s="101" t="s">
        <v>4739</v>
      </c>
      <c r="D530" s="102" t="s">
        <v>8823</v>
      </c>
      <c r="E530" s="102" t="s">
        <v>8462</v>
      </c>
      <c r="F530" s="102" t="s">
        <v>1370</v>
      </c>
      <c r="G530" s="102" t="s">
        <v>1369</v>
      </c>
      <c r="H530" s="103">
        <v>1104</v>
      </c>
      <c r="I530" s="104">
        <f>SUMIF(Cargas!$C$5:$C$5048,C530,Cargas!$N$5:$N$5048)</f>
        <v>1104</v>
      </c>
      <c r="J530" s="105">
        <f t="shared" si="8"/>
        <v>0</v>
      </c>
      <c r="K530" s="106" t="s">
        <v>8933</v>
      </c>
      <c r="L530" s="107">
        <v>98343</v>
      </c>
    </row>
    <row r="531" hidden="1" ht="13.5" customHeight="1">
      <c r="B531" s="100">
        <v>44238</v>
      </c>
      <c r="C531" s="101" t="s">
        <v>2727</v>
      </c>
      <c r="D531" s="102" t="s">
        <v>8270</v>
      </c>
      <c r="E531" s="102" t="s">
        <v>8246</v>
      </c>
      <c r="F531" s="102" t="s">
        <v>1370</v>
      </c>
      <c r="G531" s="102" t="s">
        <v>1369</v>
      </c>
      <c r="H531" s="103">
        <v>4680</v>
      </c>
      <c r="I531" s="104">
        <f>SUMIF(Cargas!$C$5:$C$1652,C531,Cargas!$N$5:$N$1652)</f>
        <v>4680</v>
      </c>
      <c r="J531" s="105">
        <f t="shared" si="8"/>
        <v>0</v>
      </c>
      <c r="K531" s="106" t="s">
        <v>8934</v>
      </c>
      <c r="L531" s="107">
        <v>25668</v>
      </c>
    </row>
    <row r="532" hidden="1" ht="13.5" customHeight="1">
      <c r="B532" s="100">
        <v>44708</v>
      </c>
      <c r="C532" s="101" t="s">
        <v>4741</v>
      </c>
      <c r="D532" s="102" t="s">
        <v>8823</v>
      </c>
      <c r="E532" s="102" t="s">
        <v>8462</v>
      </c>
      <c r="F532" s="102" t="s">
        <v>1370</v>
      </c>
      <c r="G532" s="102" t="s">
        <v>1369</v>
      </c>
      <c r="H532" s="103">
        <v>1104</v>
      </c>
      <c r="I532" s="104">
        <f>SUMIF(Cargas!$C$5:$C$5048,C532,Cargas!$N$5:$N$5048)</f>
        <v>1104</v>
      </c>
      <c r="J532" s="105">
        <f t="shared" si="8"/>
        <v>0</v>
      </c>
      <c r="K532" s="106" t="s">
        <v>8933</v>
      </c>
      <c r="L532" s="107">
        <v>98343</v>
      </c>
    </row>
    <row r="533" hidden="1" ht="13.5" customHeight="1">
      <c r="B533" s="100">
        <v>44245</v>
      </c>
      <c r="C533" s="101" t="s">
        <v>2746</v>
      </c>
      <c r="D533" s="102" t="s">
        <v>1368</v>
      </c>
      <c r="E533" s="102" t="s">
        <v>8246</v>
      </c>
      <c r="F533" s="102" t="s">
        <v>1370</v>
      </c>
      <c r="G533" s="102" t="s">
        <v>1369</v>
      </c>
      <c r="H533" s="103">
        <v>4680</v>
      </c>
      <c r="I533" s="104">
        <f>SUMIF(Cargas!$C$5:$C$1652,C533,Cargas!$N$5:$N$1652)</f>
        <v>4680</v>
      </c>
      <c r="J533" s="105">
        <f t="shared" si="8"/>
        <v>0</v>
      </c>
      <c r="K533" s="106" t="s">
        <v>8935</v>
      </c>
      <c r="L533" s="107">
        <v>27814</v>
      </c>
    </row>
    <row r="534" hidden="1" ht="13.5" customHeight="1">
      <c r="B534" s="100">
        <v>44714</v>
      </c>
      <c r="C534" s="101" t="s">
        <v>4750</v>
      </c>
      <c r="D534" s="102" t="s">
        <v>8825</v>
      </c>
      <c r="E534" s="102" t="s">
        <v>8462</v>
      </c>
      <c r="F534" s="102" t="s">
        <v>1370</v>
      </c>
      <c r="G534" s="102" t="s">
        <v>1369</v>
      </c>
      <c r="H534" s="103">
        <v>1104</v>
      </c>
      <c r="I534" s="104">
        <f>SUMIF(Cargas!$C$5:$C$5048,C534,Cargas!$N$5:$N$5048)</f>
        <v>1104</v>
      </c>
      <c r="J534" s="105">
        <f t="shared" si="8"/>
        <v>0</v>
      </c>
      <c r="K534" s="106" t="s">
        <v>8936</v>
      </c>
      <c r="L534" s="107">
        <v>103002</v>
      </c>
    </row>
    <row r="535" hidden="1" ht="13.5" customHeight="1">
      <c r="B535" s="100">
        <v>44245</v>
      </c>
      <c r="C535" s="101" t="s">
        <v>2751</v>
      </c>
      <c r="D535" s="102" t="s">
        <v>8274</v>
      </c>
      <c r="E535" s="102" t="s">
        <v>8246</v>
      </c>
      <c r="F535" s="102" t="s">
        <v>1370</v>
      </c>
      <c r="G535" s="102" t="s">
        <v>373</v>
      </c>
      <c r="H535" s="103">
        <v>4680</v>
      </c>
      <c r="I535" s="104">
        <f>SUMIF(Cargas!$C$5:$C$1652,C535,Cargas!$N$5:$N$1652)</f>
        <v>4680</v>
      </c>
      <c r="J535" s="105">
        <f t="shared" si="8"/>
        <v>0</v>
      </c>
      <c r="K535" s="106" t="s">
        <v>8937</v>
      </c>
      <c r="L535" s="107">
        <v>28440</v>
      </c>
    </row>
    <row r="536" hidden="1" ht="13.5" customHeight="1">
      <c r="B536" s="100">
        <v>44250</v>
      </c>
      <c r="C536" s="101" t="s">
        <v>2766</v>
      </c>
      <c r="D536" s="102" t="s">
        <v>8276</v>
      </c>
      <c r="E536" s="102" t="s">
        <v>8246</v>
      </c>
      <c r="F536" s="102" t="s">
        <v>1370</v>
      </c>
      <c r="G536" s="102" t="s">
        <v>1369</v>
      </c>
      <c r="H536" s="103">
        <v>5616</v>
      </c>
      <c r="I536" s="104">
        <f>SUMIF(Cargas!$C$5:$C$1652,C536,Cargas!$N$5:$N$1652)</f>
        <v>5616</v>
      </c>
      <c r="J536" s="105">
        <f t="shared" si="8"/>
        <v>0</v>
      </c>
      <c r="K536" s="106" t="s">
        <v>8938</v>
      </c>
      <c r="L536" s="107">
        <v>31439</v>
      </c>
    </row>
    <row r="537" hidden="1" ht="13.5" customHeight="1">
      <c r="B537" s="100">
        <v>44533</v>
      </c>
      <c r="C537" s="101" t="s">
        <v>4122</v>
      </c>
      <c r="D537" s="102" t="s">
        <v>8939</v>
      </c>
      <c r="E537" s="102" t="s">
        <v>8462</v>
      </c>
      <c r="F537" s="102" t="s">
        <v>3918</v>
      </c>
      <c r="G537" s="102" t="s">
        <v>1369</v>
      </c>
      <c r="H537" s="103">
        <v>1104</v>
      </c>
      <c r="I537" s="104">
        <f>SUMIF(Cargas!$C$5:$C$5047,C537,Cargas!$N$5:$N$5047)</f>
        <v>1104</v>
      </c>
      <c r="J537" s="105">
        <f t="shared" si="8"/>
        <v>0</v>
      </c>
      <c r="K537" s="106" t="s">
        <v>8940</v>
      </c>
      <c r="L537" s="107">
        <v>222546</v>
      </c>
    </row>
    <row r="538" hidden="1" ht="13.5" customHeight="1">
      <c r="B538" s="100">
        <v>44250</v>
      </c>
      <c r="C538" s="101" t="s">
        <v>2773</v>
      </c>
      <c r="D538" s="102" t="s">
        <v>8278</v>
      </c>
      <c r="E538" s="102" t="s">
        <v>8246</v>
      </c>
      <c r="F538" s="102" t="s">
        <v>1370</v>
      </c>
      <c r="G538" s="102" t="s">
        <v>8941</v>
      </c>
      <c r="H538" s="103">
        <v>5616</v>
      </c>
      <c r="I538" s="104">
        <f>SUMIF(Cargas!$C$5:$C$1652,C538,Cargas!$N$5:$N$1652)</f>
        <v>5616</v>
      </c>
      <c r="J538" s="105">
        <f t="shared" si="8"/>
        <v>0</v>
      </c>
      <c r="K538" s="106" t="s">
        <v>8942</v>
      </c>
      <c r="L538" s="107">
        <v>31412</v>
      </c>
    </row>
    <row r="539" hidden="1" ht="13.5" customHeight="1">
      <c r="B539" s="100">
        <v>44533</v>
      </c>
      <c r="C539" s="101" t="s">
        <v>4110</v>
      </c>
      <c r="D539" s="102" t="s">
        <v>8939</v>
      </c>
      <c r="E539" s="102" t="s">
        <v>8462</v>
      </c>
      <c r="F539" s="102" t="s">
        <v>3918</v>
      </c>
      <c r="G539" s="102" t="s">
        <v>1369</v>
      </c>
      <c r="H539" s="103">
        <v>1104</v>
      </c>
      <c r="I539" s="104">
        <f>SUMIF(Cargas!$C$5:$C$5047,C539,Cargas!$N$5:$N$5047)</f>
        <v>1104</v>
      </c>
      <c r="J539" s="105">
        <f t="shared" si="8"/>
        <v>0</v>
      </c>
      <c r="K539" s="106" t="s">
        <v>8940</v>
      </c>
      <c r="L539" s="107">
        <v>222546</v>
      </c>
    </row>
    <row r="540" hidden="1" ht="13.5" customHeight="1">
      <c r="B540" s="100">
        <v>44257</v>
      </c>
      <c r="C540" s="101" t="s">
        <v>2794</v>
      </c>
      <c r="D540" s="102" t="s">
        <v>8280</v>
      </c>
      <c r="E540" s="102" t="s">
        <v>8246</v>
      </c>
      <c r="F540" s="102" t="s">
        <v>1370</v>
      </c>
      <c r="G540" s="102" t="s">
        <v>1369</v>
      </c>
      <c r="H540" s="103">
        <v>6552</v>
      </c>
      <c r="I540" s="104">
        <f>SUMIF(Cargas!$C$5:$C$1652,C540,Cargas!$N$5:$N$1652)</f>
        <v>6552</v>
      </c>
      <c r="J540" s="105">
        <f t="shared" si="8"/>
        <v>0</v>
      </c>
      <c r="K540" s="106" t="s">
        <v>8943</v>
      </c>
      <c r="L540" s="107">
        <v>36716</v>
      </c>
    </row>
    <row r="541" hidden="1" ht="13.5" customHeight="1">
      <c r="B541" s="100">
        <v>44533</v>
      </c>
      <c r="C541" s="101" t="s">
        <v>4144</v>
      </c>
      <c r="D541" s="102" t="s">
        <v>8939</v>
      </c>
      <c r="E541" s="102" t="s">
        <v>8462</v>
      </c>
      <c r="F541" s="102" t="s">
        <v>3918</v>
      </c>
      <c r="G541" s="102" t="s">
        <v>1369</v>
      </c>
      <c r="H541" s="103">
        <v>1104</v>
      </c>
      <c r="I541" s="104">
        <f>SUMIF(Cargas!$C$5:$C$5047,C541,Cargas!$N$5:$N$5047)</f>
        <v>1104</v>
      </c>
      <c r="J541" s="105">
        <f t="shared" si="8"/>
        <v>0</v>
      </c>
      <c r="K541" s="106" t="s">
        <v>8940</v>
      </c>
      <c r="L541" s="107">
        <v>222546</v>
      </c>
    </row>
    <row r="542" hidden="1" ht="13.5" customHeight="1">
      <c r="B542" s="100">
        <v>44257</v>
      </c>
      <c r="C542" s="101" t="s">
        <v>2788</v>
      </c>
      <c r="D542" s="102" t="s">
        <v>8282</v>
      </c>
      <c r="E542" s="102" t="s">
        <v>8246</v>
      </c>
      <c r="F542" s="102" t="s">
        <v>1370</v>
      </c>
      <c r="G542" s="102" t="s">
        <v>8941</v>
      </c>
      <c r="H542" s="103">
        <v>6552</v>
      </c>
      <c r="I542" s="104">
        <f>SUMIF(Cargas!$C$5:$C$1652,C542,Cargas!$N$5:$N$1652)</f>
        <v>6552</v>
      </c>
      <c r="J542" s="105">
        <f t="shared" si="8"/>
        <v>0</v>
      </c>
      <c r="K542" s="106" t="s">
        <v>8944</v>
      </c>
      <c r="L542" s="107">
        <v>35100</v>
      </c>
    </row>
    <row r="543" hidden="1" ht="13.5" customHeight="1">
      <c r="B543" s="100">
        <v>44540</v>
      </c>
      <c r="C543" s="101" t="s">
        <v>4171</v>
      </c>
      <c r="D543" s="102" t="s">
        <v>8945</v>
      </c>
      <c r="E543" s="102" t="s">
        <v>8462</v>
      </c>
      <c r="F543" s="102" t="s">
        <v>1370</v>
      </c>
      <c r="G543" s="102" t="s">
        <v>1369</v>
      </c>
      <c r="H543" s="103">
        <v>1104</v>
      </c>
      <c r="I543" s="104">
        <f>SUMIF(Cargas!$C$5:$C$5047,C543,Cargas!$N$5:$N$5047)</f>
        <v>1104</v>
      </c>
      <c r="J543" s="105">
        <f t="shared" si="8"/>
        <v>0</v>
      </c>
      <c r="K543" s="106" t="s">
        <v>8946</v>
      </c>
      <c r="L543" s="107" t="s">
        <v>23</v>
      </c>
    </row>
    <row r="544" hidden="1" ht="13.5" customHeight="1">
      <c r="B544" s="100">
        <v>44263</v>
      </c>
      <c r="C544" s="101" t="s">
        <v>2814</v>
      </c>
      <c r="D544" s="102" t="s">
        <v>8284</v>
      </c>
      <c r="E544" s="102" t="s">
        <v>8246</v>
      </c>
      <c r="F544" s="102" t="s">
        <v>1370</v>
      </c>
      <c r="G544" s="102" t="s">
        <v>1369</v>
      </c>
      <c r="H544" s="103">
        <v>6552</v>
      </c>
      <c r="I544" s="104">
        <f>SUMIF(Cargas!$C$5:$C$1652,C544,Cargas!$N$5:$N$1652)</f>
        <v>6552</v>
      </c>
      <c r="J544" s="105">
        <f t="shared" si="8"/>
        <v>0</v>
      </c>
      <c r="K544" s="106" t="s">
        <v>8947</v>
      </c>
      <c r="L544" s="107">
        <v>39329</v>
      </c>
    </row>
    <row r="545" hidden="1" ht="13.5" customHeight="1">
      <c r="B545" s="100">
        <v>44263</v>
      </c>
      <c r="C545" s="101" t="s">
        <v>2822</v>
      </c>
      <c r="D545" s="102" t="s">
        <v>8286</v>
      </c>
      <c r="E545" s="102" t="s">
        <v>8246</v>
      </c>
      <c r="F545" s="102" t="s">
        <v>1370</v>
      </c>
      <c r="G545" s="102" t="s">
        <v>373</v>
      </c>
      <c r="H545" s="103">
        <v>6552</v>
      </c>
      <c r="I545" s="104">
        <f>SUMIF(Cargas!$C$5:$C$1652,C545,Cargas!$N$5:$N$1652)</f>
        <v>6552</v>
      </c>
      <c r="J545" s="105">
        <f t="shared" si="8"/>
        <v>0</v>
      </c>
      <c r="K545" s="106" t="s">
        <v>8948</v>
      </c>
      <c r="L545" s="107">
        <v>40087</v>
      </c>
    </row>
    <row r="546" hidden="1" ht="13.5" customHeight="1">
      <c r="B546" s="100">
        <v>44270</v>
      </c>
      <c r="C546" s="101" t="s">
        <v>2838</v>
      </c>
      <c r="D546" s="102" t="s">
        <v>8288</v>
      </c>
      <c r="E546" s="102" t="s">
        <v>8246</v>
      </c>
      <c r="F546" s="102" t="s">
        <v>1370</v>
      </c>
      <c r="G546" s="102" t="s">
        <v>1369</v>
      </c>
      <c r="H546" s="103">
        <v>6552</v>
      </c>
      <c r="I546" s="104">
        <f>SUMIF(Cargas!$C$5:$C$1652,C546,Cargas!$N$5:$N$1652)</f>
        <v>6552</v>
      </c>
      <c r="J546" s="105">
        <f t="shared" si="8"/>
        <v>0</v>
      </c>
      <c r="K546" s="106" t="s">
        <v>8949</v>
      </c>
      <c r="L546" s="107">
        <v>42919</v>
      </c>
    </row>
    <row r="547" hidden="1" ht="13.5" customHeight="1">
      <c r="B547" s="100">
        <v>44270</v>
      </c>
      <c r="C547" s="101" t="s">
        <v>2840</v>
      </c>
      <c r="D547" s="102" t="s">
        <v>8290</v>
      </c>
      <c r="E547" s="102" t="s">
        <v>8246</v>
      </c>
      <c r="F547" s="102" t="s">
        <v>1370</v>
      </c>
      <c r="G547" s="102" t="s">
        <v>373</v>
      </c>
      <c r="H547" s="103">
        <v>6552</v>
      </c>
      <c r="I547" s="104">
        <f>SUMIF(Cargas!$C$5:$C$1652,C547,Cargas!$N$5:$N$1652)</f>
        <v>6552</v>
      </c>
      <c r="J547" s="105">
        <f t="shared" si="8"/>
        <v>0</v>
      </c>
      <c r="K547" s="106" t="s">
        <v>8950</v>
      </c>
      <c r="L547" s="107">
        <v>43864</v>
      </c>
    </row>
    <row r="548" hidden="1" ht="13.5" customHeight="1">
      <c r="A548" s="0">
        <v>0</v>
      </c>
      <c r="B548" s="100">
        <v>44274</v>
      </c>
      <c r="C548" s="101" t="s">
        <v>2865</v>
      </c>
      <c r="D548" s="102" t="s">
        <v>8292</v>
      </c>
      <c r="E548" s="102" t="s">
        <v>8246</v>
      </c>
      <c r="F548" s="102" t="s">
        <v>1370</v>
      </c>
      <c r="G548" s="102" t="s">
        <v>8821</v>
      </c>
      <c r="H548" s="103">
        <v>6552</v>
      </c>
      <c r="I548" s="104">
        <f>SUMIF(Cargas!$C$5:$C$1652,C548,Cargas!$N$5:$N$1652)</f>
        <v>6552</v>
      </c>
      <c r="J548" s="105">
        <f t="shared" si="8"/>
        <v>0</v>
      </c>
      <c r="K548" s="106" t="s">
        <v>8951</v>
      </c>
      <c r="L548" s="107">
        <v>46647</v>
      </c>
    </row>
    <row r="549" hidden="1" ht="13.5" customHeight="1">
      <c r="A549" s="0">
        <v>0</v>
      </c>
      <c r="B549" s="100">
        <v>44274</v>
      </c>
      <c r="C549" s="101" t="s">
        <v>2878</v>
      </c>
      <c r="D549" s="102" t="s">
        <v>8294</v>
      </c>
      <c r="E549" s="102" t="s">
        <v>8246</v>
      </c>
      <c r="F549" s="102" t="s">
        <v>1370</v>
      </c>
      <c r="G549" s="102" t="s">
        <v>8941</v>
      </c>
      <c r="H549" s="103">
        <v>6552</v>
      </c>
      <c r="I549" s="104">
        <f>SUMIF(Cargas!$C$5:$C$1652,C549,Cargas!$N$5:$N$1652)</f>
        <v>6552</v>
      </c>
      <c r="J549" s="105">
        <f t="shared" si="8"/>
        <v>0</v>
      </c>
      <c r="K549" s="106" t="s">
        <v>8952</v>
      </c>
      <c r="L549" s="107">
        <v>48816</v>
      </c>
    </row>
    <row r="550" hidden="1" ht="13.5" customHeight="1">
      <c r="B550" s="100">
        <v>44287</v>
      </c>
      <c r="C550" s="101" t="s">
        <v>2925</v>
      </c>
      <c r="D550" s="102" t="s">
        <v>8296</v>
      </c>
      <c r="E550" s="102" t="s">
        <v>8246</v>
      </c>
      <c r="F550" s="102" t="s">
        <v>1370</v>
      </c>
      <c r="G550" s="102" t="s">
        <v>1369</v>
      </c>
      <c r="H550" s="103">
        <v>6552</v>
      </c>
      <c r="I550" s="104">
        <f>SUMIF(Cargas!$C$5:$C$1652,C550,Cargas!$N$5:$N$1652)</f>
        <v>6552</v>
      </c>
      <c r="J550" s="105">
        <f t="shared" si="8"/>
        <v>0</v>
      </c>
      <c r="K550" s="106" t="s">
        <v>8953</v>
      </c>
      <c r="L550" s="107">
        <v>57183</v>
      </c>
    </row>
    <row r="551" hidden="1" ht="13.5" customHeight="1">
      <c r="B551" s="100">
        <v>44287</v>
      </c>
      <c r="C551" s="101" t="s">
        <v>2896</v>
      </c>
      <c r="D551" s="102" t="s">
        <v>8298</v>
      </c>
      <c r="E551" s="102" t="s">
        <v>8246</v>
      </c>
      <c r="F551" s="102" t="s">
        <v>1370</v>
      </c>
      <c r="G551" s="102" t="s">
        <v>373</v>
      </c>
      <c r="H551" s="103">
        <v>6552</v>
      </c>
      <c r="I551" s="104">
        <f>SUMIF(Cargas!$C$5:$C$1652,C551,Cargas!$N$5:$N$1652)</f>
        <v>6552</v>
      </c>
      <c r="J551" s="105">
        <f t="shared" si="8"/>
        <v>0</v>
      </c>
      <c r="K551" s="106" t="s">
        <v>8954</v>
      </c>
      <c r="L551" s="107">
        <v>54353</v>
      </c>
    </row>
    <row r="552" hidden="1" ht="13.5" customHeight="1">
      <c r="A552" s="0">
        <v>0</v>
      </c>
      <c r="B552" s="100">
        <v>44287</v>
      </c>
      <c r="C552" s="101" t="s">
        <v>2900</v>
      </c>
      <c r="D552" s="102" t="s">
        <v>8300</v>
      </c>
      <c r="E552" s="102" t="s">
        <v>8246</v>
      </c>
      <c r="F552" s="102" t="s">
        <v>1370</v>
      </c>
      <c r="G552" s="102" t="s">
        <v>8516</v>
      </c>
      <c r="H552" s="103">
        <v>2808</v>
      </c>
      <c r="I552" s="104">
        <f>SUMIF(Cargas!$C$5:$C$1652,C552,Cargas!$N$5:$N$1652)</f>
        <v>2808</v>
      </c>
      <c r="J552" s="105">
        <f t="shared" si="8"/>
        <v>0</v>
      </c>
      <c r="K552" s="106" t="s">
        <v>8955</v>
      </c>
      <c r="L552" s="107">
        <v>55311</v>
      </c>
    </row>
    <row r="553" hidden="1" ht="13.5" customHeight="1">
      <c r="A553" s="0">
        <v>0</v>
      </c>
      <c r="B553" s="100">
        <v>44293</v>
      </c>
      <c r="C553" s="101" t="s">
        <v>2915</v>
      </c>
      <c r="D553" s="102" t="s">
        <v>8302</v>
      </c>
      <c r="E553" s="102" t="s">
        <v>8246</v>
      </c>
      <c r="F553" s="102" t="s">
        <v>1370</v>
      </c>
      <c r="G553" s="102" t="s">
        <v>8941</v>
      </c>
      <c r="H553" s="103">
        <v>5616</v>
      </c>
      <c r="I553" s="104">
        <f>SUMIF(Cargas!$C$5:$C$1652,C553,Cargas!$N$5:$N$1652)</f>
        <v>5616</v>
      </c>
      <c r="J553" s="105">
        <f t="shared" si="8"/>
        <v>0</v>
      </c>
      <c r="K553" s="106" t="s">
        <v>8956</v>
      </c>
      <c r="L553" s="107">
        <v>57194</v>
      </c>
    </row>
    <row r="554" hidden="1" ht="13.5" customHeight="1">
      <c r="B554" s="100">
        <v>44299</v>
      </c>
      <c r="C554" s="101" t="s">
        <v>2953</v>
      </c>
      <c r="D554" s="102" t="s">
        <v>8304</v>
      </c>
      <c r="E554" s="102" t="s">
        <v>8246</v>
      </c>
      <c r="F554" s="102" t="s">
        <v>1370</v>
      </c>
      <c r="G554" s="102" t="s">
        <v>1369</v>
      </c>
      <c r="H554" s="103">
        <v>5616</v>
      </c>
      <c r="I554" s="104">
        <f>SUMIF(Cargas!$C$5:$C$1652,C554,Cargas!$N$5:$N$1652)</f>
        <v>5616</v>
      </c>
      <c r="J554" s="105">
        <f t="shared" si="8"/>
        <v>0</v>
      </c>
      <c r="K554" s="106" t="s">
        <v>8957</v>
      </c>
      <c r="L554" s="107">
        <v>63064</v>
      </c>
    </row>
    <row r="555" hidden="1" ht="13.5" customHeight="1">
      <c r="B555" s="100">
        <v>44300</v>
      </c>
      <c r="C555" s="101" t="s">
        <v>2942</v>
      </c>
      <c r="D555" s="102" t="s">
        <v>8306</v>
      </c>
      <c r="E555" s="102" t="s">
        <v>8246</v>
      </c>
      <c r="F555" s="102" t="s">
        <v>1370</v>
      </c>
      <c r="G555" s="102" t="s">
        <v>8516</v>
      </c>
      <c r="H555" s="103">
        <v>1872</v>
      </c>
      <c r="I555" s="104">
        <f>SUMIF(Cargas!$C$5:$C$1652,C555,Cargas!$N$5:$N$1652)</f>
        <v>1872</v>
      </c>
      <c r="J555" s="105">
        <f t="shared" si="8"/>
        <v>0</v>
      </c>
      <c r="K555" s="106" t="s">
        <v>8958</v>
      </c>
      <c r="L555" s="107">
        <v>62076</v>
      </c>
    </row>
    <row r="556" hidden="1" ht="13.5" customHeight="1">
      <c r="B556" s="100">
        <v>44301</v>
      </c>
      <c r="C556" s="101" t="s">
        <v>2946</v>
      </c>
      <c r="D556" s="102" t="s">
        <v>8308</v>
      </c>
      <c r="E556" s="102" t="s">
        <v>8246</v>
      </c>
      <c r="F556" s="102" t="s">
        <v>1370</v>
      </c>
      <c r="G556" s="102" t="s">
        <v>373</v>
      </c>
      <c r="H556" s="103">
        <v>5616</v>
      </c>
      <c r="I556" s="104">
        <f>SUMIF(Cargas!$C$5:$C$1652,C556,Cargas!$N$5:$N$1652)</f>
        <v>5616</v>
      </c>
      <c r="J556" s="105">
        <f t="shared" si="8"/>
        <v>0</v>
      </c>
      <c r="K556" s="106" t="s">
        <v>8959</v>
      </c>
      <c r="L556" s="107">
        <v>62803</v>
      </c>
    </row>
    <row r="557" hidden="1" ht="13.5" customHeight="1">
      <c r="B557" s="100">
        <v>44309</v>
      </c>
      <c r="C557" s="101" t="s">
        <v>2978</v>
      </c>
      <c r="D557" s="102" t="s">
        <v>8310</v>
      </c>
      <c r="E557" s="102" t="s">
        <v>8246</v>
      </c>
      <c r="F557" s="102" t="s">
        <v>1370</v>
      </c>
      <c r="G557" s="102" t="s">
        <v>373</v>
      </c>
      <c r="H557" s="103">
        <v>5616</v>
      </c>
      <c r="I557" s="104">
        <f>SUMIF(Cargas!$C$5:$C$1652,C557,Cargas!$N$5:$N$1652)</f>
        <v>5616</v>
      </c>
      <c r="J557" s="105">
        <f t="shared" si="8"/>
        <v>0</v>
      </c>
      <c r="K557" s="106" t="s">
        <v>8960</v>
      </c>
      <c r="L557" s="107">
        <v>67018</v>
      </c>
    </row>
    <row r="558" hidden="1" ht="13.5" customHeight="1">
      <c r="B558" s="100">
        <v>44308</v>
      </c>
      <c r="C558" s="101" t="s">
        <v>2988</v>
      </c>
      <c r="D558" s="102" t="s">
        <v>8312</v>
      </c>
      <c r="E558" s="102" t="s">
        <v>8246</v>
      </c>
      <c r="F558" s="102" t="s">
        <v>1370</v>
      </c>
      <c r="G558" s="102" t="s">
        <v>8821</v>
      </c>
      <c r="H558" s="103">
        <v>5616</v>
      </c>
      <c r="I558" s="104">
        <f>SUMIF(Cargas!$C$5:$C$1652,C558,Cargas!$N$5:$N$1652)</f>
        <v>5616</v>
      </c>
      <c r="J558" s="105">
        <f t="shared" si="8"/>
        <v>0</v>
      </c>
      <c r="K558" s="106" t="s">
        <v>8960</v>
      </c>
      <c r="L558" s="107">
        <v>69838</v>
      </c>
    </row>
    <row r="559" hidden="1" ht="13.5" customHeight="1">
      <c r="B559" s="100">
        <v>44316</v>
      </c>
      <c r="C559" s="101" t="s">
        <v>3007</v>
      </c>
      <c r="D559" s="102" t="s">
        <v>8314</v>
      </c>
      <c r="E559" s="102" t="s">
        <v>8246</v>
      </c>
      <c r="F559" s="102" t="s">
        <v>1370</v>
      </c>
      <c r="G559" s="102" t="s">
        <v>8941</v>
      </c>
      <c r="H559" s="103">
        <v>5616</v>
      </c>
      <c r="I559" s="104">
        <f>SUMIF(Cargas!$C$5:$C$1652,C559,Cargas!$N$5:$N$1652)</f>
        <v>5616</v>
      </c>
      <c r="J559" s="105">
        <f t="shared" si="8"/>
        <v>0</v>
      </c>
      <c r="K559" s="106" t="s">
        <v>8961</v>
      </c>
      <c r="L559" s="107">
        <v>72549</v>
      </c>
    </row>
    <row r="560" hidden="1" ht="13.5" customHeight="1">
      <c r="B560" s="100">
        <v>44319</v>
      </c>
      <c r="C560" s="101" t="s">
        <v>3018</v>
      </c>
      <c r="D560" s="102" t="s">
        <v>541</v>
      </c>
      <c r="E560" s="102" t="s">
        <v>8246</v>
      </c>
      <c r="F560" s="102" t="s">
        <v>1370</v>
      </c>
      <c r="G560" s="102" t="s">
        <v>1369</v>
      </c>
      <c r="H560" s="103">
        <v>5616</v>
      </c>
      <c r="I560" s="104">
        <f>SUMIF(Cargas!$C$5:$C$1652,C560,Cargas!$N$5:$N$1652)</f>
        <v>5616</v>
      </c>
      <c r="J560" s="105">
        <f t="shared" si="8"/>
        <v>0</v>
      </c>
      <c r="K560" s="106" t="s">
        <v>8962</v>
      </c>
      <c r="L560" s="107">
        <v>74242</v>
      </c>
    </row>
    <row r="561" hidden="1" ht="13.5" customHeight="1">
      <c r="B561" s="100">
        <v>44319</v>
      </c>
      <c r="C561" s="101" t="s">
        <v>3021</v>
      </c>
      <c r="D561" s="102" t="s">
        <v>8317</v>
      </c>
      <c r="E561" s="102" t="s">
        <v>8246</v>
      </c>
      <c r="F561" s="102" t="s">
        <v>1370</v>
      </c>
      <c r="G561" s="102" t="s">
        <v>8516</v>
      </c>
      <c r="H561" s="103">
        <v>1872</v>
      </c>
      <c r="I561" s="104">
        <f>SUMIF(Cargas!$C$5:$C$1652,C561,Cargas!$N$5:$N$1652)</f>
        <v>1872</v>
      </c>
      <c r="J561" s="105">
        <f t="shared" si="8"/>
        <v>0</v>
      </c>
      <c r="K561" s="106" t="s">
        <v>8963</v>
      </c>
      <c r="L561" s="107">
        <v>75208</v>
      </c>
    </row>
    <row r="562" hidden="1" ht="13.5" customHeight="1">
      <c r="B562" s="100">
        <v>44321</v>
      </c>
      <c r="C562" s="101" t="s">
        <v>3027</v>
      </c>
      <c r="D562" s="102" t="s">
        <v>8319</v>
      </c>
      <c r="E562" s="102" t="s">
        <v>8246</v>
      </c>
      <c r="F562" s="102" t="s">
        <v>1370</v>
      </c>
      <c r="G562" s="102" t="s">
        <v>373</v>
      </c>
      <c r="H562" s="103">
        <v>5616</v>
      </c>
      <c r="I562" s="104">
        <f>SUMIF(Cargas!$C$5:$C$1652,C562,Cargas!$N$5:$N$1652)</f>
        <v>5616</v>
      </c>
      <c r="J562" s="105">
        <f t="shared" si="8"/>
        <v>0</v>
      </c>
      <c r="K562" s="106" t="s">
        <v>8964</v>
      </c>
      <c r="L562" s="107">
        <v>75048</v>
      </c>
    </row>
    <row r="563" hidden="1" ht="13.5" customHeight="1">
      <c r="B563" s="100">
        <v>44327</v>
      </c>
      <c r="C563" s="101" t="s">
        <v>3060</v>
      </c>
      <c r="D563" s="102" t="s">
        <v>8321</v>
      </c>
      <c r="E563" s="102" t="s">
        <v>8246</v>
      </c>
      <c r="F563" s="102" t="s">
        <v>1370</v>
      </c>
      <c r="G563" s="102" t="s">
        <v>1369</v>
      </c>
      <c r="H563" s="103">
        <v>5616</v>
      </c>
      <c r="I563" s="104">
        <f>SUMIF(Cargas!$C$5:$C$1652,C563,Cargas!$N$5:$N$1652)</f>
        <v>5616</v>
      </c>
      <c r="J563" s="105">
        <f t="shared" si="8"/>
        <v>0</v>
      </c>
      <c r="K563" s="106" t="s">
        <v>8965</v>
      </c>
      <c r="L563" s="107">
        <v>79470</v>
      </c>
    </row>
    <row r="564" hidden="1" ht="13.5" customHeight="1">
      <c r="B564" s="100">
        <v>44327</v>
      </c>
      <c r="C564" s="101" t="s">
        <v>3063</v>
      </c>
      <c r="D564" s="102" t="s">
        <v>8323</v>
      </c>
      <c r="E564" s="102" t="s">
        <v>8246</v>
      </c>
      <c r="F564" s="102" t="s">
        <v>1370</v>
      </c>
      <c r="G564" s="102" t="s">
        <v>8966</v>
      </c>
      <c r="H564" s="103">
        <v>1872</v>
      </c>
      <c r="I564" s="104">
        <f>SUMIF(Cargas!$C$5:$C$1652,C564,Cargas!$N$5:$N$1652)</f>
        <v>1872</v>
      </c>
      <c r="J564" s="105">
        <f t="shared" si="8"/>
        <v>0</v>
      </c>
      <c r="K564" s="106" t="s">
        <v>8967</v>
      </c>
      <c r="L564" s="107">
        <v>79596</v>
      </c>
    </row>
    <row r="565" hidden="1" ht="13.5" customHeight="1">
      <c r="B565" s="100">
        <v>44328</v>
      </c>
      <c r="C565" s="101" t="s">
        <v>3067</v>
      </c>
      <c r="D565" s="102" t="s">
        <v>8325</v>
      </c>
      <c r="E565" s="102" t="s">
        <v>8246</v>
      </c>
      <c r="F565" s="102" t="s">
        <v>1370</v>
      </c>
      <c r="G565" s="102" t="s">
        <v>373</v>
      </c>
      <c r="H565" s="103">
        <v>5616</v>
      </c>
      <c r="I565" s="104">
        <f>SUMIF(Cargas!$C$5:$C$1652,C565,Cargas!$N$5:$N$1652)</f>
        <v>5616</v>
      </c>
      <c r="J565" s="105">
        <f t="shared" si="8"/>
        <v>0</v>
      </c>
      <c r="K565" s="106" t="s">
        <v>8968</v>
      </c>
      <c r="L565" s="107">
        <v>79524</v>
      </c>
    </row>
    <row r="566" hidden="1" ht="13.5" customHeight="1">
      <c r="B566" s="100">
        <v>44334</v>
      </c>
      <c r="C566" s="101" t="s">
        <v>3106</v>
      </c>
      <c r="D566" s="102" t="s">
        <v>8327</v>
      </c>
      <c r="E566" s="102" t="s">
        <v>8246</v>
      </c>
      <c r="F566" s="102" t="s">
        <v>1370</v>
      </c>
      <c r="G566" s="102" t="s">
        <v>1369</v>
      </c>
      <c r="H566" s="103">
        <v>5616</v>
      </c>
      <c r="I566" s="104">
        <f>SUMIF(Cargas!$C$5:$C$1652,C566,Cargas!$N$5:$N$1652)</f>
        <v>5616</v>
      </c>
      <c r="J566" s="105">
        <f t="shared" si="8"/>
        <v>0</v>
      </c>
      <c r="K566" s="106" t="s">
        <v>8969</v>
      </c>
      <c r="L566" s="107">
        <v>84787</v>
      </c>
    </row>
    <row r="567" hidden="1" ht="13.5" customHeight="1">
      <c r="B567" s="100">
        <v>44334</v>
      </c>
      <c r="C567" s="101" t="s">
        <v>3097</v>
      </c>
      <c r="D567" s="102" t="s">
        <v>8329</v>
      </c>
      <c r="E567" s="102" t="s">
        <v>8246</v>
      </c>
      <c r="F567" s="102" t="s">
        <v>1370</v>
      </c>
      <c r="G567" s="102" t="s">
        <v>373</v>
      </c>
      <c r="H567" s="103">
        <v>5616</v>
      </c>
      <c r="I567" s="104">
        <f>SUMIF(Cargas!$C$5:$C$1652,C567,Cargas!$N$5:$N$1652)</f>
        <v>5616</v>
      </c>
      <c r="J567" s="105">
        <f t="shared" si="8"/>
        <v>0</v>
      </c>
      <c r="K567" s="106" t="s">
        <v>8970</v>
      </c>
      <c r="L567" s="107">
        <v>84026</v>
      </c>
    </row>
    <row r="568" hidden="1" ht="13.5" customHeight="1">
      <c r="B568" s="100">
        <v>44342</v>
      </c>
      <c r="C568" s="101" t="s">
        <v>3131</v>
      </c>
      <c r="D568" s="102" t="s">
        <v>8331</v>
      </c>
      <c r="E568" s="102" t="s">
        <v>8246</v>
      </c>
      <c r="F568" s="102" t="s">
        <v>1370</v>
      </c>
      <c r="G568" s="102" t="s">
        <v>373</v>
      </c>
      <c r="H568" s="103">
        <v>5616</v>
      </c>
      <c r="I568" s="104">
        <f>SUMIF(Cargas!$C$5:$C$1652,C568,Cargas!$N$5:$N$1652)</f>
        <v>5616</v>
      </c>
      <c r="J568" s="105">
        <f t="shared" si="8"/>
        <v>0</v>
      </c>
      <c r="K568" s="106" t="s">
        <v>8971</v>
      </c>
      <c r="L568" s="107">
        <v>89428</v>
      </c>
    </row>
    <row r="569" hidden="1" ht="13.5" customHeight="1">
      <c r="B569" s="100">
        <v>44350</v>
      </c>
      <c r="C569" s="101" t="s">
        <v>3149</v>
      </c>
      <c r="D569" s="102" t="s">
        <v>8333</v>
      </c>
      <c r="E569" s="102" t="s">
        <v>8246</v>
      </c>
      <c r="F569" s="102" t="s">
        <v>1370</v>
      </c>
      <c r="G569" s="102" t="s">
        <v>1369</v>
      </c>
      <c r="H569" s="103">
        <v>5616</v>
      </c>
      <c r="I569" s="104">
        <f>SUMIF(Cargas!$C$5:$C$1652,C569,Cargas!$N$5:$N$1652)</f>
        <v>5616</v>
      </c>
      <c r="J569" s="105">
        <f t="shared" si="8"/>
        <v>0</v>
      </c>
      <c r="K569" s="106" t="s">
        <v>8972</v>
      </c>
      <c r="L569" s="107">
        <v>95435</v>
      </c>
    </row>
    <row r="570" hidden="1" ht="13.5" customHeight="1">
      <c r="B570" s="100">
        <v>44355</v>
      </c>
      <c r="C570" s="101" t="s">
        <v>3159</v>
      </c>
      <c r="D570" s="102" t="s">
        <v>8335</v>
      </c>
      <c r="E570" s="102" t="s">
        <v>8246</v>
      </c>
      <c r="F570" s="102" t="s">
        <v>1370</v>
      </c>
      <c r="G570" s="102" t="s">
        <v>373</v>
      </c>
      <c r="H570" s="103">
        <v>5616</v>
      </c>
      <c r="I570" s="104">
        <f>SUMIF(Cargas!$C$5:$C$1652,C570,Cargas!$N$5:$N$1652)</f>
        <v>5616</v>
      </c>
      <c r="J570" s="105">
        <f t="shared" si="8"/>
        <v>0</v>
      </c>
      <c r="K570" s="106" t="s">
        <v>8973</v>
      </c>
      <c r="L570" s="107">
        <v>97395</v>
      </c>
    </row>
    <row r="571" hidden="1" ht="13.5" customHeight="1">
      <c r="B571" s="100">
        <v>44355</v>
      </c>
      <c r="C571" s="101" t="s">
        <v>3172</v>
      </c>
      <c r="D571" s="102" t="s">
        <v>8337</v>
      </c>
      <c r="E571" s="102" t="s">
        <v>8246</v>
      </c>
      <c r="F571" s="102" t="s">
        <v>1370</v>
      </c>
      <c r="G571" s="102" t="s">
        <v>1369</v>
      </c>
      <c r="H571" s="103">
        <v>5616</v>
      </c>
      <c r="I571" s="104">
        <f>SUMIF(Cargas!$C$5:$C$1652,C571,Cargas!$N$5:$N$1652)</f>
        <v>5616</v>
      </c>
      <c r="J571" s="105">
        <f t="shared" si="8"/>
        <v>0</v>
      </c>
      <c r="K571" s="106" t="s">
        <v>8974</v>
      </c>
      <c r="L571" s="107">
        <v>100201</v>
      </c>
    </row>
    <row r="572" hidden="1" ht="13.5" customHeight="1">
      <c r="B572" s="100">
        <v>44362</v>
      </c>
      <c r="C572" s="101" t="s">
        <v>3179</v>
      </c>
      <c r="D572" s="102" t="s">
        <v>4861</v>
      </c>
      <c r="E572" s="102" t="s">
        <v>8246</v>
      </c>
      <c r="F572" s="102" t="s">
        <v>1370</v>
      </c>
      <c r="G572" s="102" t="s">
        <v>8941</v>
      </c>
      <c r="H572" s="103">
        <v>5616</v>
      </c>
      <c r="I572" s="104">
        <f>SUMIF(Cargas!$C$5:$C$1652,C572,Cargas!$N$5:$N$1652)</f>
        <v>5616</v>
      </c>
      <c r="J572" s="105">
        <f t="shared" si="8"/>
        <v>0</v>
      </c>
      <c r="K572" s="106" t="s">
        <v>8975</v>
      </c>
      <c r="L572" s="107">
        <v>102099</v>
      </c>
    </row>
    <row r="573" hidden="1" ht="13.5" customHeight="1">
      <c r="B573" s="100">
        <v>44362</v>
      </c>
      <c r="C573" s="101" t="s">
        <v>3185</v>
      </c>
      <c r="D573" s="102" t="s">
        <v>8340</v>
      </c>
      <c r="E573" s="102" t="s">
        <v>8246</v>
      </c>
      <c r="F573" s="102" t="s">
        <v>1370</v>
      </c>
      <c r="G573" s="102" t="s">
        <v>8516</v>
      </c>
      <c r="H573" s="103">
        <v>3744</v>
      </c>
      <c r="I573" s="104">
        <f>SUMIF(Cargas!$C$5:$C$1652,C573,Cargas!$N$5:$N$1652)</f>
        <v>3744</v>
      </c>
      <c r="J573" s="105">
        <f t="shared" si="8"/>
        <v>0</v>
      </c>
      <c r="K573" s="106" t="s">
        <v>8976</v>
      </c>
      <c r="L573" s="107">
        <v>108244</v>
      </c>
    </row>
    <row r="574" hidden="1" ht="13.5" customHeight="1">
      <c r="B574" s="100">
        <v>44368</v>
      </c>
      <c r="C574" s="101" t="s">
        <v>3208</v>
      </c>
      <c r="D574" s="102" t="s">
        <v>8344</v>
      </c>
      <c r="E574" s="102" t="s">
        <v>8246</v>
      </c>
      <c r="F574" s="102" t="s">
        <v>1370</v>
      </c>
      <c r="G574" s="102" t="s">
        <v>373</v>
      </c>
      <c r="H574" s="103">
        <v>5616</v>
      </c>
      <c r="I574" s="104">
        <f>SUMIF(Cargas!$C$5:$C$1652,C574,Cargas!$N$5:$N$1652)</f>
        <v>5616</v>
      </c>
      <c r="J574" s="105">
        <f t="shared" si="8"/>
        <v>0</v>
      </c>
      <c r="K574" s="106" t="s">
        <v>8977</v>
      </c>
      <c r="L574" s="107">
        <v>106249</v>
      </c>
    </row>
    <row r="575" hidden="1" ht="13.5" customHeight="1">
      <c r="B575" s="100">
        <v>44368</v>
      </c>
      <c r="C575" s="101" t="s">
        <v>3206</v>
      </c>
      <c r="D575" s="102" t="s">
        <v>8346</v>
      </c>
      <c r="E575" s="102" t="s">
        <v>8246</v>
      </c>
      <c r="F575" s="102" t="s">
        <v>1370</v>
      </c>
      <c r="G575" s="102" t="s">
        <v>1369</v>
      </c>
      <c r="H575" s="103">
        <v>4680</v>
      </c>
      <c r="I575" s="104">
        <f>SUMIF(Cargas!$C$5:$C$1652,C575,Cargas!$N$5:$N$1652)</f>
        <v>4680</v>
      </c>
      <c r="J575" s="105">
        <f t="shared" si="8"/>
        <v>0</v>
      </c>
      <c r="K575" s="106" t="s">
        <v>8978</v>
      </c>
      <c r="L575" s="107">
        <v>106304</v>
      </c>
    </row>
    <row r="576" hidden="1" ht="13.5" customHeight="1">
      <c r="B576" s="100">
        <v>44368</v>
      </c>
      <c r="C576" s="101" t="s">
        <v>3220</v>
      </c>
      <c r="D576" s="102" t="s">
        <v>8348</v>
      </c>
      <c r="E576" s="102" t="s">
        <v>8246</v>
      </c>
      <c r="F576" s="102" t="s">
        <v>1370</v>
      </c>
      <c r="G576" s="102" t="s">
        <v>8516</v>
      </c>
      <c r="H576" s="103">
        <v>4680</v>
      </c>
      <c r="I576" s="104">
        <f>SUMIF(Cargas!$C$5:$C$1652,C576,Cargas!$N$5:$N$1652)</f>
        <v>4680</v>
      </c>
      <c r="J576" s="105">
        <f t="shared" si="8"/>
        <v>0</v>
      </c>
      <c r="K576" s="106" t="s">
        <v>8979</v>
      </c>
      <c r="L576" s="107">
        <v>108008</v>
      </c>
    </row>
    <row r="577" hidden="1" ht="13.5" customHeight="1">
      <c r="B577" s="100">
        <v>44376</v>
      </c>
      <c r="C577" s="101" t="s">
        <v>3241</v>
      </c>
      <c r="D577" s="102" t="s">
        <v>8352</v>
      </c>
      <c r="E577" s="102" t="s">
        <v>8246</v>
      </c>
      <c r="F577" s="102" t="s">
        <v>1370</v>
      </c>
      <c r="G577" s="102" t="s">
        <v>373</v>
      </c>
      <c r="H577" s="103">
        <v>4680</v>
      </c>
      <c r="I577" s="104">
        <f>SUMIF(Cargas!$C$5:$C$5048,C577,Cargas!$N$5:$N$5048)</f>
        <v>4680</v>
      </c>
      <c r="J577" s="105">
        <f ref="J577:J640" t="shared" si="9">IF(ABS(H577-I577)&lt;20,0,H577-I577)</f>
        <v>0</v>
      </c>
      <c r="K577" s="106" t="s">
        <v>8980</v>
      </c>
      <c r="L577" s="107">
        <v>110785</v>
      </c>
    </row>
    <row r="578" hidden="1" ht="13.5" customHeight="1">
      <c r="B578" s="100">
        <v>44378</v>
      </c>
      <c r="C578" s="202" t="s">
        <v>3245</v>
      </c>
      <c r="D578" s="203" t="s">
        <v>8354</v>
      </c>
      <c r="E578" s="102" t="s">
        <v>8246</v>
      </c>
      <c r="F578" s="102" t="s">
        <v>1370</v>
      </c>
      <c r="G578" s="203" t="s">
        <v>8821</v>
      </c>
      <c r="H578" s="103">
        <v>4680</v>
      </c>
      <c r="I578" s="104">
        <f>SUMIF(Cargas!$C$5:$C$5048,C578,Cargas!$N$5:$N$5048)</f>
        <v>4680</v>
      </c>
      <c r="J578" s="105">
        <f t="shared" si="9"/>
        <v>0</v>
      </c>
      <c r="K578" s="106" t="s">
        <v>8981</v>
      </c>
      <c r="L578" s="107">
        <v>116671</v>
      </c>
    </row>
    <row r="579" hidden="1" ht="13.5" customHeight="1">
      <c r="B579" s="100">
        <v>44378</v>
      </c>
      <c r="C579" s="202" t="s">
        <v>3261</v>
      </c>
      <c r="D579" s="203" t="s">
        <v>8356</v>
      </c>
      <c r="E579" s="102" t="s">
        <v>8246</v>
      </c>
      <c r="F579" s="102" t="s">
        <v>1370</v>
      </c>
      <c r="G579" s="203" t="s">
        <v>8516</v>
      </c>
      <c r="H579" s="103">
        <v>3744</v>
      </c>
      <c r="I579" s="104">
        <f>SUMIF(Cargas!$C$5:$C$5048,C579,Cargas!$N$5:$N$5048)</f>
        <v>3744</v>
      </c>
      <c r="J579" s="105">
        <f t="shared" si="9"/>
        <v>0</v>
      </c>
      <c r="K579" s="106" t="s">
        <v>8982</v>
      </c>
      <c r="L579" s="107">
        <v>1132436</v>
      </c>
    </row>
    <row r="580" hidden="1" ht="13.5" customHeight="1">
      <c r="B580" s="100">
        <v>44383</v>
      </c>
      <c r="C580" s="202" t="s">
        <v>3274</v>
      </c>
      <c r="D580" s="203" t="s">
        <v>8360</v>
      </c>
      <c r="E580" s="102" t="s">
        <v>8246</v>
      </c>
      <c r="F580" s="102" t="s">
        <v>1370</v>
      </c>
      <c r="G580" s="203" t="s">
        <v>373</v>
      </c>
      <c r="H580" s="103">
        <v>4680</v>
      </c>
      <c r="I580" s="104">
        <f>SUMIF(Cargas!$C$5:$C$5048,C580,Cargas!$N$5:$N$5048)</f>
        <v>4680</v>
      </c>
      <c r="J580" s="105">
        <f t="shared" si="9"/>
        <v>0</v>
      </c>
      <c r="K580" s="106" t="s">
        <v>8983</v>
      </c>
      <c r="L580" s="107">
        <v>115242</v>
      </c>
    </row>
    <row r="581" hidden="1" ht="13.5" customHeight="1">
      <c r="B581" s="100">
        <v>44384</v>
      </c>
      <c r="C581" s="202" t="s">
        <v>3295</v>
      </c>
      <c r="D581" s="203" t="s">
        <v>8363</v>
      </c>
      <c r="E581" s="102" t="s">
        <v>8246</v>
      </c>
      <c r="F581" s="102" t="s">
        <v>1370</v>
      </c>
      <c r="G581" s="203" t="s">
        <v>8821</v>
      </c>
      <c r="H581" s="103">
        <v>4680</v>
      </c>
      <c r="I581" s="104">
        <f>SUMIF(Cargas!$C$5:$C$5048,C581,Cargas!$N$5:$N$5048)</f>
        <v>4680</v>
      </c>
      <c r="J581" s="105">
        <f t="shared" si="9"/>
        <v>0</v>
      </c>
      <c r="K581" s="106" t="s">
        <v>8984</v>
      </c>
      <c r="L581" s="107">
        <v>117575</v>
      </c>
    </row>
    <row r="582" hidden="1" ht="13.5" customHeight="1">
      <c r="B582" s="100">
        <v>44390</v>
      </c>
      <c r="C582" s="202" t="s">
        <v>3313</v>
      </c>
      <c r="D582" s="203" t="s">
        <v>8365</v>
      </c>
      <c r="E582" s="102" t="s">
        <v>8246</v>
      </c>
      <c r="F582" s="102" t="s">
        <v>1370</v>
      </c>
      <c r="G582" s="203" t="s">
        <v>373</v>
      </c>
      <c r="H582" s="103">
        <v>4500</v>
      </c>
      <c r="I582" s="104">
        <f>SUMIF(Cargas!$C$5:$C$5048,C582,Cargas!$N$5:$N$5048)</f>
        <v>4500</v>
      </c>
      <c r="J582" s="105">
        <f t="shared" si="9"/>
        <v>0</v>
      </c>
      <c r="K582" s="106" t="s">
        <v>8985</v>
      </c>
      <c r="L582" s="107">
        <v>120478</v>
      </c>
    </row>
    <row r="583" hidden="1" ht="13.5" customHeight="1">
      <c r="B583" s="100">
        <v>44390</v>
      </c>
      <c r="C583" s="202" t="s">
        <v>3309</v>
      </c>
      <c r="D583" s="203" t="s">
        <v>8367</v>
      </c>
      <c r="E583" s="102" t="s">
        <v>8246</v>
      </c>
      <c r="F583" s="102" t="s">
        <v>1370</v>
      </c>
      <c r="G583" s="203" t="s">
        <v>8516</v>
      </c>
      <c r="H583" s="103">
        <v>2700</v>
      </c>
      <c r="I583" s="104">
        <f>SUMIF(Cargas!$C$5:$C$5048,C583,Cargas!$N$5:$N$5048)</f>
        <v>2700</v>
      </c>
      <c r="J583" s="105">
        <f t="shared" si="9"/>
        <v>0</v>
      </c>
      <c r="K583" s="106" t="s">
        <v>8986</v>
      </c>
      <c r="L583" s="107">
        <v>120546</v>
      </c>
    </row>
    <row r="584" hidden="1" ht="13.5" customHeight="1">
      <c r="B584" s="100">
        <v>44396</v>
      </c>
      <c r="C584" s="202" t="s">
        <v>3343</v>
      </c>
      <c r="D584" s="203" t="s">
        <v>8369</v>
      </c>
      <c r="E584" s="102" t="s">
        <v>8246</v>
      </c>
      <c r="F584" s="102" t="s">
        <v>1370</v>
      </c>
      <c r="G584" s="203" t="s">
        <v>1369</v>
      </c>
      <c r="H584" s="103">
        <v>3600</v>
      </c>
      <c r="I584" s="104">
        <f>SUMIF(Cargas!$C$5:$C$5048,C584,Cargas!$N$5:$N$5048)</f>
        <v>3600</v>
      </c>
      <c r="J584" s="105">
        <f t="shared" si="9"/>
        <v>0</v>
      </c>
      <c r="K584" s="106" t="s">
        <v>8987</v>
      </c>
      <c r="L584" s="107">
        <v>124184</v>
      </c>
    </row>
    <row r="585" hidden="1" ht="13.5" customHeight="1">
      <c r="B585" s="100">
        <v>44396</v>
      </c>
      <c r="C585" s="202" t="s">
        <v>3351</v>
      </c>
      <c r="D585" s="203" t="s">
        <v>8371</v>
      </c>
      <c r="E585" s="102" t="s">
        <v>8246</v>
      </c>
      <c r="F585" s="102" t="s">
        <v>1370</v>
      </c>
      <c r="G585" s="203" t="s">
        <v>8516</v>
      </c>
      <c r="H585" s="103">
        <v>2700</v>
      </c>
      <c r="I585" s="104">
        <f>SUMIF(Cargas!$C$5:$C$5048,C585,Cargas!$N$5:$N$5048)</f>
        <v>2700</v>
      </c>
      <c r="J585" s="105">
        <f t="shared" si="9"/>
        <v>0</v>
      </c>
      <c r="K585" s="106" t="s">
        <v>8988</v>
      </c>
      <c r="L585" s="107">
        <v>124153</v>
      </c>
    </row>
    <row r="586" hidden="1" ht="13.5" customHeight="1">
      <c r="B586" s="100">
        <v>44396</v>
      </c>
      <c r="C586" s="202" t="s">
        <v>3347</v>
      </c>
      <c r="D586" s="203" t="s">
        <v>8373</v>
      </c>
      <c r="E586" s="102" t="s">
        <v>8246</v>
      </c>
      <c r="F586" s="102" t="s">
        <v>1370</v>
      </c>
      <c r="G586" s="203" t="s">
        <v>373</v>
      </c>
      <c r="H586" s="103">
        <v>4500</v>
      </c>
      <c r="I586" s="104">
        <f>SUMIF(Cargas!$C$5:$C$5048,C586,Cargas!$N$5:$N$5048)</f>
        <v>4500</v>
      </c>
      <c r="J586" s="105">
        <f t="shared" si="9"/>
        <v>0</v>
      </c>
      <c r="K586" s="106" t="s">
        <v>8989</v>
      </c>
      <c r="L586" s="107">
        <v>124099</v>
      </c>
    </row>
    <row r="587" hidden="1" ht="13.5" customHeight="1">
      <c r="B587" s="100">
        <v>44398</v>
      </c>
      <c r="C587" s="202" t="s">
        <v>3377</v>
      </c>
      <c r="D587" s="203" t="s">
        <v>8376</v>
      </c>
      <c r="E587" s="102" t="s">
        <v>8246</v>
      </c>
      <c r="F587" s="102" t="s">
        <v>1370</v>
      </c>
      <c r="G587" s="203" t="s">
        <v>8990</v>
      </c>
      <c r="H587" s="103">
        <v>3024</v>
      </c>
      <c r="I587" s="104">
        <f>SUMIF(Cargas!$C$5:$C$5048,C587,Cargas!$N$5:$N$5048)</f>
        <v>3024</v>
      </c>
      <c r="J587" s="105">
        <f t="shared" si="9"/>
        <v>0</v>
      </c>
      <c r="K587" s="106" t="s">
        <v>8991</v>
      </c>
      <c r="L587" s="107">
        <v>126745</v>
      </c>
    </row>
    <row r="588" hidden="1" ht="13.5" customHeight="1">
      <c r="B588" s="100">
        <v>44404</v>
      </c>
      <c r="C588" s="202" t="s">
        <v>3388</v>
      </c>
      <c r="D588" s="203" t="s">
        <v>8379</v>
      </c>
      <c r="E588" s="102" t="s">
        <v>8246</v>
      </c>
      <c r="F588" s="102" t="s">
        <v>1370</v>
      </c>
      <c r="G588" s="203" t="s">
        <v>373</v>
      </c>
      <c r="H588" s="103">
        <v>3600</v>
      </c>
      <c r="I588" s="104">
        <f>SUMIF(Cargas!$C$5:$C$5048,C588,Cargas!$N$5:$N$5048)</f>
        <v>3600</v>
      </c>
      <c r="J588" s="105">
        <f t="shared" si="9"/>
        <v>0</v>
      </c>
      <c r="K588" s="106" t="s">
        <v>8992</v>
      </c>
      <c r="L588" s="107">
        <v>128712</v>
      </c>
    </row>
    <row r="589" hidden="1" ht="13.5" customHeight="1">
      <c r="B589" s="100">
        <v>44404</v>
      </c>
      <c r="C589" s="202" t="s">
        <v>3397</v>
      </c>
      <c r="D589" s="203" t="s">
        <v>8381</v>
      </c>
      <c r="E589" s="102" t="s">
        <v>8246</v>
      </c>
      <c r="F589" s="102" t="s">
        <v>1370</v>
      </c>
      <c r="G589" s="203" t="s">
        <v>1369</v>
      </c>
      <c r="H589" s="103">
        <v>3600</v>
      </c>
      <c r="I589" s="104">
        <f>SUMIF(Cargas!$C$5:$C$5048,C589,Cargas!$N$5:$N$5048)</f>
        <v>3600</v>
      </c>
      <c r="J589" s="105">
        <f t="shared" si="9"/>
        <v>0</v>
      </c>
      <c r="K589" s="106" t="s">
        <v>8993</v>
      </c>
      <c r="L589" s="107">
        <v>130891</v>
      </c>
    </row>
    <row r="590" hidden="1" ht="13.5" customHeight="1">
      <c r="B590" s="100">
        <v>44410</v>
      </c>
      <c r="C590" s="202" t="s">
        <v>3411</v>
      </c>
      <c r="D590" s="203" t="s">
        <v>8385</v>
      </c>
      <c r="E590" s="102" t="s">
        <v>8246</v>
      </c>
      <c r="F590" s="102" t="s">
        <v>1370</v>
      </c>
      <c r="G590" s="203" t="s">
        <v>8516</v>
      </c>
      <c r="H590" s="103">
        <v>1836</v>
      </c>
      <c r="I590" s="104">
        <f>SUMIF(Cargas!$C$5:$C$5048,C590,Cargas!$N$5:$N$5048)</f>
        <v>1836</v>
      </c>
      <c r="J590" s="105">
        <f t="shared" si="9"/>
        <v>0</v>
      </c>
      <c r="K590" s="106" t="s">
        <v>8994</v>
      </c>
      <c r="L590" s="107">
        <v>133724</v>
      </c>
    </row>
    <row r="591" hidden="1" ht="13.5" customHeight="1">
      <c r="B591" s="100">
        <v>44411</v>
      </c>
      <c r="C591" s="202" t="s">
        <v>3415</v>
      </c>
      <c r="D591" s="203" t="s">
        <v>8387</v>
      </c>
      <c r="E591" s="102" t="s">
        <v>8246</v>
      </c>
      <c r="F591" s="102" t="s">
        <v>1370</v>
      </c>
      <c r="G591" s="203" t="s">
        <v>8941</v>
      </c>
      <c r="H591" s="103">
        <v>4500</v>
      </c>
      <c r="I591" s="104">
        <f>SUMIF(Cargas!$C$5:$C$5048,C591,Cargas!$N$5:$N$5048)</f>
        <v>4500</v>
      </c>
      <c r="J591" s="105">
        <f t="shared" si="9"/>
        <v>0</v>
      </c>
      <c r="K591" s="106" t="s">
        <v>8995</v>
      </c>
      <c r="L591" s="107">
        <v>133670</v>
      </c>
    </row>
    <row r="592" hidden="1" ht="13.5" customHeight="1">
      <c r="B592" s="100">
        <v>44417</v>
      </c>
      <c r="C592" s="202" t="s">
        <v>3440</v>
      </c>
      <c r="D592" s="203" t="s">
        <v>8389</v>
      </c>
      <c r="E592" s="102" t="s">
        <v>8246</v>
      </c>
      <c r="F592" s="102" t="s">
        <v>1370</v>
      </c>
      <c r="G592" s="203" t="s">
        <v>1369</v>
      </c>
      <c r="H592" s="103">
        <v>5508</v>
      </c>
      <c r="I592" s="104">
        <f>SUMIF(Cargas!$C$5:$C$5048,C592,Cargas!$N$5:$N$5048)</f>
        <v>5508</v>
      </c>
      <c r="J592" s="105">
        <f t="shared" si="9"/>
        <v>0</v>
      </c>
      <c r="K592" s="106" t="s">
        <v>8996</v>
      </c>
      <c r="L592" s="107">
        <v>138338</v>
      </c>
    </row>
    <row r="593" hidden="1" ht="13.5" customHeight="1">
      <c r="B593" s="100">
        <v>44417</v>
      </c>
      <c r="C593" s="202" t="s">
        <v>3442</v>
      </c>
      <c r="D593" s="203" t="s">
        <v>8391</v>
      </c>
      <c r="E593" s="102" t="s">
        <v>8246</v>
      </c>
      <c r="F593" s="102" t="s">
        <v>1370</v>
      </c>
      <c r="G593" s="203" t="s">
        <v>8941</v>
      </c>
      <c r="H593" s="103">
        <v>5508</v>
      </c>
      <c r="I593" s="104">
        <f>SUMIF(Cargas!$C$5:$C$5048,C593,Cargas!$N$5:$N$5048)</f>
        <v>5508</v>
      </c>
      <c r="J593" s="105">
        <f t="shared" si="9"/>
        <v>0</v>
      </c>
      <c r="K593" s="106" t="s">
        <v>8997</v>
      </c>
      <c r="L593" s="107">
        <v>138252</v>
      </c>
    </row>
    <row r="594" hidden="1" ht="13.5" customHeight="1">
      <c r="B594" s="100">
        <v>44417</v>
      </c>
      <c r="C594" s="202" t="s">
        <v>3438</v>
      </c>
      <c r="D594" s="203" t="s">
        <v>8393</v>
      </c>
      <c r="E594" s="102" t="s">
        <v>8246</v>
      </c>
      <c r="F594" s="102" t="s">
        <v>1370</v>
      </c>
      <c r="G594" s="203" t="s">
        <v>8516</v>
      </c>
      <c r="H594" s="103">
        <v>3672</v>
      </c>
      <c r="I594" s="104">
        <f>SUMIF(Cargas!$C$5:$C$5048,C594,Cargas!$N$5:$N$5048)</f>
        <v>3672</v>
      </c>
      <c r="J594" s="105">
        <f t="shared" si="9"/>
        <v>0</v>
      </c>
      <c r="K594" s="106" t="s">
        <v>8998</v>
      </c>
      <c r="L594" s="107">
        <v>138169</v>
      </c>
    </row>
    <row r="595" hidden="1" ht="13.5" customHeight="1">
      <c r="B595" s="100">
        <v>44417</v>
      </c>
      <c r="C595" s="202" t="s">
        <v>3457</v>
      </c>
      <c r="D595" s="203" t="s">
        <v>8401</v>
      </c>
      <c r="E595" s="102" t="s">
        <v>8246</v>
      </c>
      <c r="F595" s="102" t="s">
        <v>1370</v>
      </c>
      <c r="G595" s="203" t="s">
        <v>8990</v>
      </c>
      <c r="H595" s="103">
        <v>3024</v>
      </c>
      <c r="I595" s="104">
        <f>SUMIF(Cargas!$C$5:$C$5048,C595,Cargas!$N$5:$N$5048)</f>
        <v>3024</v>
      </c>
      <c r="J595" s="105">
        <f t="shared" si="9"/>
        <v>0</v>
      </c>
      <c r="K595" s="106" t="s">
        <v>8999</v>
      </c>
      <c r="L595" s="107">
        <v>139979</v>
      </c>
    </row>
    <row r="596" hidden="1" ht="13.5" customHeight="1">
      <c r="B596" s="100">
        <v>44425</v>
      </c>
      <c r="C596" s="202" t="s">
        <v>3483</v>
      </c>
      <c r="D596" s="203" t="s">
        <v>8403</v>
      </c>
      <c r="E596" s="102" t="s">
        <v>8246</v>
      </c>
      <c r="F596" s="102" t="s">
        <v>1370</v>
      </c>
      <c r="G596" s="203" t="s">
        <v>373</v>
      </c>
      <c r="H596" s="103">
        <v>5508</v>
      </c>
      <c r="I596" s="104">
        <f>SUMIF(Cargas!$C$5:$C$5048,C596,Cargas!$N$5:$N$5048)</f>
        <v>5508</v>
      </c>
      <c r="J596" s="105">
        <f t="shared" si="9"/>
        <v>0</v>
      </c>
      <c r="K596" s="106" t="s">
        <v>9000</v>
      </c>
      <c r="L596" s="107">
        <v>142234</v>
      </c>
    </row>
    <row r="597" hidden="1" ht="13.5" customHeight="1">
      <c r="B597" s="100">
        <v>44425</v>
      </c>
      <c r="C597" s="202" t="s">
        <v>3496</v>
      </c>
      <c r="D597" s="203" t="s">
        <v>8405</v>
      </c>
      <c r="E597" s="102" t="s">
        <v>8246</v>
      </c>
      <c r="F597" s="102" t="s">
        <v>1370</v>
      </c>
      <c r="G597" s="203" t="s">
        <v>8516</v>
      </c>
      <c r="H597" s="103">
        <v>3672</v>
      </c>
      <c r="I597" s="104">
        <f>SUMIF(Cargas!$C$5:$C$5048,C597,Cargas!$N$5:$N$5048)</f>
        <v>3672</v>
      </c>
      <c r="J597" s="105">
        <f t="shared" si="9"/>
        <v>0</v>
      </c>
      <c r="K597" s="106" t="s">
        <v>9001</v>
      </c>
      <c r="L597" s="107">
        <v>143205</v>
      </c>
    </row>
    <row r="598" hidden="1" ht="13.5" customHeight="1">
      <c r="B598" s="100">
        <v>44425</v>
      </c>
      <c r="C598" s="202" t="s">
        <v>3502</v>
      </c>
      <c r="D598" s="203" t="s">
        <v>8407</v>
      </c>
      <c r="E598" s="102" t="s">
        <v>8246</v>
      </c>
      <c r="F598" s="102" t="s">
        <v>1370</v>
      </c>
      <c r="G598" s="203" t="s">
        <v>1369</v>
      </c>
      <c r="H598" s="103">
        <v>5508</v>
      </c>
      <c r="I598" s="104">
        <f>SUMIF(Cargas!$C$5:$C$5048,C598,Cargas!$N$5:$N$5048)</f>
        <v>5508</v>
      </c>
      <c r="J598" s="105">
        <f t="shared" si="9"/>
        <v>0</v>
      </c>
      <c r="K598" s="106" t="s">
        <v>9002</v>
      </c>
      <c r="L598" s="107">
        <v>144125</v>
      </c>
    </row>
    <row r="599" hidden="1" ht="13.5" customHeight="1">
      <c r="B599" s="100">
        <v>44432</v>
      </c>
      <c r="C599" s="202" t="s">
        <v>3520</v>
      </c>
      <c r="D599" s="203" t="s">
        <v>8409</v>
      </c>
      <c r="E599" s="102" t="s">
        <v>8246</v>
      </c>
      <c r="F599" s="102" t="s">
        <v>1370</v>
      </c>
      <c r="G599" s="203" t="s">
        <v>373</v>
      </c>
      <c r="H599" s="103">
        <v>7344</v>
      </c>
      <c r="I599" s="104">
        <f>SUMIF(Cargas!$C$5:$C$5048,C599,Cargas!$N$5:$N$5048)</f>
        <v>7344</v>
      </c>
      <c r="J599" s="105">
        <f t="shared" si="9"/>
        <v>0</v>
      </c>
      <c r="K599" s="106" t="s">
        <v>9003</v>
      </c>
      <c r="L599" s="107">
        <v>146918</v>
      </c>
    </row>
    <row r="600" hidden="1" ht="13.5" customHeight="1">
      <c r="B600" s="100">
        <v>44431</v>
      </c>
      <c r="C600" s="202" t="s">
        <v>3535</v>
      </c>
      <c r="D600" s="203" t="s">
        <v>8411</v>
      </c>
      <c r="E600" s="102" t="s">
        <v>8246</v>
      </c>
      <c r="F600" s="102" t="s">
        <v>1370</v>
      </c>
      <c r="G600" s="203" t="s">
        <v>8990</v>
      </c>
      <c r="H600" s="103">
        <v>4032</v>
      </c>
      <c r="I600" s="104">
        <f>SUMIF(Cargas!$C$5:$C$5048,C600,Cargas!$N$5:$N$5048)</f>
        <v>4032</v>
      </c>
      <c r="J600" s="105">
        <f t="shared" si="9"/>
        <v>0</v>
      </c>
      <c r="K600" s="106" t="s">
        <v>9004</v>
      </c>
      <c r="L600" s="107">
        <v>149244</v>
      </c>
    </row>
    <row r="601" hidden="1" ht="13.5" customHeight="1">
      <c r="B601" s="100">
        <v>44435</v>
      </c>
      <c r="C601" s="202" t="s">
        <v>3548</v>
      </c>
      <c r="D601" s="203" t="s">
        <v>8415</v>
      </c>
      <c r="E601" s="102" t="s">
        <v>8246</v>
      </c>
      <c r="F601" s="102" t="s">
        <v>1370</v>
      </c>
      <c r="G601" s="203" t="s">
        <v>8516</v>
      </c>
      <c r="H601" s="103">
        <v>3672</v>
      </c>
      <c r="I601" s="104">
        <f>SUMIF(Cargas!$C$5:$C$5048,C601,Cargas!$N$5:$N$5048)</f>
        <v>3672</v>
      </c>
      <c r="J601" s="105">
        <f t="shared" si="9"/>
        <v>0</v>
      </c>
      <c r="K601" s="106" t="s">
        <v>9005</v>
      </c>
      <c r="L601" s="107">
        <v>151484</v>
      </c>
    </row>
    <row r="602" hidden="1" ht="13.5" customHeight="1">
      <c r="B602" s="100">
        <v>44435</v>
      </c>
      <c r="C602" s="202" t="s">
        <v>3542</v>
      </c>
      <c r="D602" s="203" t="s">
        <v>8417</v>
      </c>
      <c r="E602" s="102" t="s">
        <v>8246</v>
      </c>
      <c r="F602" s="102" t="s">
        <v>1370</v>
      </c>
      <c r="G602" s="203" t="s">
        <v>1369</v>
      </c>
      <c r="H602" s="103">
        <v>4590</v>
      </c>
      <c r="I602" s="104">
        <f>SUMIF(Cargas!$C$5:$C$5048,C602,Cargas!$N$5:$N$5048)</f>
        <v>4590</v>
      </c>
      <c r="J602" s="105">
        <f t="shared" si="9"/>
        <v>0</v>
      </c>
      <c r="K602" s="106" t="s">
        <v>9006</v>
      </c>
      <c r="L602" s="107">
        <v>149081</v>
      </c>
    </row>
    <row r="603" hidden="1" ht="13.5" customHeight="1">
      <c r="B603" s="100">
        <v>44440</v>
      </c>
      <c r="C603" s="202" t="s">
        <v>3563</v>
      </c>
      <c r="D603" s="203" t="s">
        <v>8421</v>
      </c>
      <c r="E603" s="102" t="s">
        <v>8246</v>
      </c>
      <c r="F603" s="102" t="s">
        <v>1370</v>
      </c>
      <c r="G603" s="203" t="s">
        <v>373</v>
      </c>
      <c r="H603" s="103">
        <v>6426</v>
      </c>
      <c r="I603" s="104">
        <f>SUMIF(Cargas!$C$5:$C$5048,C603,Cargas!$N$5:$N$5048)</f>
        <v>6426</v>
      </c>
      <c r="J603" s="105">
        <f t="shared" si="9"/>
        <v>0</v>
      </c>
      <c r="K603" s="106" t="s">
        <v>9007</v>
      </c>
      <c r="L603" s="107">
        <v>153138</v>
      </c>
    </row>
    <row r="604" hidden="1" ht="13.5" customHeight="1">
      <c r="B604" s="100">
        <v>44442</v>
      </c>
      <c r="C604" s="202" t="s">
        <v>3571</v>
      </c>
      <c r="D604" s="203" t="s">
        <v>8423</v>
      </c>
      <c r="E604" s="102" t="s">
        <v>8246</v>
      </c>
      <c r="F604" s="102" t="s">
        <v>1370</v>
      </c>
      <c r="G604" s="203" t="s">
        <v>8990</v>
      </c>
      <c r="H604" s="103">
        <v>3024</v>
      </c>
      <c r="I604" s="104">
        <f>SUMIF(Cargas!$C$5:$C$5048,C604,Cargas!$N$5:$N$5048)</f>
        <v>3024</v>
      </c>
      <c r="J604" s="105">
        <f t="shared" si="9"/>
        <v>0</v>
      </c>
      <c r="K604" s="106" t="s">
        <v>9008</v>
      </c>
      <c r="L604" s="107">
        <v>153992</v>
      </c>
    </row>
    <row r="605" hidden="1" ht="13.5" customHeight="1">
      <c r="B605" s="100">
        <v>44445</v>
      </c>
      <c r="C605" s="202" t="s">
        <v>3600</v>
      </c>
      <c r="D605" s="203" t="s">
        <v>8425</v>
      </c>
      <c r="E605" s="102" t="s">
        <v>8246</v>
      </c>
      <c r="F605" s="102" t="s">
        <v>1370</v>
      </c>
      <c r="G605" s="203" t="s">
        <v>1369</v>
      </c>
      <c r="H605" s="103">
        <v>4590</v>
      </c>
      <c r="I605" s="104">
        <f>SUMIF(Cargas!$C$5:$C$5048,C605,Cargas!$N$5:$N$5048)</f>
        <v>4590</v>
      </c>
      <c r="J605" s="105">
        <f t="shared" si="9"/>
        <v>0</v>
      </c>
      <c r="K605" s="106" t="s">
        <v>9009</v>
      </c>
      <c r="L605" s="107">
        <v>157019</v>
      </c>
    </row>
    <row r="606" hidden="1" ht="13.5" customHeight="1">
      <c r="B606" s="100">
        <v>44445</v>
      </c>
      <c r="C606" s="202" t="s">
        <v>3593</v>
      </c>
      <c r="D606" s="203" t="s">
        <v>8427</v>
      </c>
      <c r="E606" s="102" t="s">
        <v>8246</v>
      </c>
      <c r="F606" s="102" t="s">
        <v>1370</v>
      </c>
      <c r="G606" s="203" t="s">
        <v>8941</v>
      </c>
      <c r="H606" s="103">
        <v>5508</v>
      </c>
      <c r="I606" s="104">
        <f>SUMIF(Cargas!$C$5:$C$5048,C606,Cargas!$N$5:$N$5048)</f>
        <v>5508</v>
      </c>
      <c r="J606" s="105">
        <f t="shared" si="9"/>
        <v>0</v>
      </c>
      <c r="K606" s="106" t="s">
        <v>9010</v>
      </c>
      <c r="L606" s="107">
        <v>156973</v>
      </c>
    </row>
    <row r="607" hidden="1" ht="13.5" customHeight="1">
      <c r="B607" s="100">
        <v>44445</v>
      </c>
      <c r="C607" s="202" t="s">
        <v>3603</v>
      </c>
      <c r="D607" s="203" t="s">
        <v>8429</v>
      </c>
      <c r="E607" s="102" t="s">
        <v>8246</v>
      </c>
      <c r="F607" s="102" t="s">
        <v>1370</v>
      </c>
      <c r="G607" s="203" t="s">
        <v>8516</v>
      </c>
      <c r="H607" s="103">
        <v>2754</v>
      </c>
      <c r="I607" s="104">
        <f>SUMIF(Cargas!$C$5:$C$5048,C607,Cargas!$N$5:$N$5048)</f>
        <v>2754</v>
      </c>
      <c r="J607" s="105">
        <f t="shared" si="9"/>
        <v>0</v>
      </c>
      <c r="K607" s="106" t="s">
        <v>9011</v>
      </c>
      <c r="L607" s="107">
        <v>157048</v>
      </c>
    </row>
    <row r="608" hidden="1" ht="13.5" customHeight="1">
      <c r="B608" s="100">
        <v>44445</v>
      </c>
      <c r="C608" s="202" t="s">
        <v>3609</v>
      </c>
      <c r="D608" s="203" t="s">
        <v>8433</v>
      </c>
      <c r="E608" s="102" t="s">
        <v>8246</v>
      </c>
      <c r="F608" s="102" t="s">
        <v>1370</v>
      </c>
      <c r="G608" s="203" t="s">
        <v>9012</v>
      </c>
      <c r="H608" s="103">
        <v>918</v>
      </c>
      <c r="I608" s="104">
        <f>SUMIF(Cargas!$C$5:$C$5048,C608,Cargas!$N$5:$N$5048)</f>
        <v>918</v>
      </c>
      <c r="J608" s="105">
        <f t="shared" si="9"/>
        <v>0</v>
      </c>
      <c r="K608" s="106" t="s">
        <v>9013</v>
      </c>
      <c r="L608" s="107">
        <v>158413</v>
      </c>
    </row>
    <row r="609" hidden="1" ht="13.5" customHeight="1">
      <c r="B609" s="100">
        <v>44455</v>
      </c>
      <c r="C609" s="202" t="s">
        <v>3642</v>
      </c>
      <c r="D609" s="203" t="s">
        <v>8437</v>
      </c>
      <c r="E609" s="102" t="s">
        <v>8246</v>
      </c>
      <c r="F609" s="102" t="s">
        <v>1370</v>
      </c>
      <c r="G609" s="203" t="s">
        <v>8941</v>
      </c>
      <c r="H609" s="103">
        <v>6426</v>
      </c>
      <c r="I609" s="104">
        <f>SUMIF(Cargas!$C$5:$C$5048,C609,Cargas!$N$5:$N$5048)</f>
        <v>6426</v>
      </c>
      <c r="J609" s="105">
        <f t="shared" si="9"/>
        <v>0</v>
      </c>
      <c r="K609" s="106" t="s">
        <v>9014</v>
      </c>
      <c r="L609" s="107">
        <v>162485</v>
      </c>
    </row>
    <row r="610" hidden="1" ht="13.5" customHeight="1">
      <c r="B610" s="100">
        <v>44455</v>
      </c>
      <c r="C610" s="202" t="s">
        <v>3646</v>
      </c>
      <c r="D610" s="203" t="s">
        <v>8439</v>
      </c>
      <c r="E610" s="102" t="s">
        <v>8246</v>
      </c>
      <c r="F610" s="102" t="s">
        <v>1370</v>
      </c>
      <c r="G610" s="203" t="s">
        <v>1369</v>
      </c>
      <c r="H610" s="103">
        <v>5508</v>
      </c>
      <c r="I610" s="104">
        <f>SUMIF(Cargas!$C$5:$C$5048,C610,Cargas!$N$5:$N$5048)</f>
        <v>5508</v>
      </c>
      <c r="J610" s="105">
        <f t="shared" si="9"/>
        <v>0</v>
      </c>
      <c r="K610" s="106" t="s">
        <v>9015</v>
      </c>
      <c r="L610" s="107">
        <v>164371</v>
      </c>
    </row>
    <row r="611" hidden="1" ht="13.5" customHeight="1">
      <c r="B611" s="100">
        <v>44455</v>
      </c>
      <c r="C611" s="202" t="s">
        <v>3636</v>
      </c>
      <c r="D611" s="203" t="s">
        <v>8547</v>
      </c>
      <c r="E611" s="102" t="s">
        <v>8246</v>
      </c>
      <c r="F611" s="102" t="s">
        <v>1370</v>
      </c>
      <c r="G611" s="203" t="s">
        <v>8516</v>
      </c>
      <c r="H611" s="103">
        <v>3672</v>
      </c>
      <c r="I611" s="104">
        <f>SUMIF(Cargas!$C$5:$C$5048,C611,Cargas!$N$5:$N$5048)</f>
        <v>3672</v>
      </c>
      <c r="J611" s="105">
        <f t="shared" si="9"/>
        <v>0</v>
      </c>
      <c r="K611" s="106" t="s">
        <v>9016</v>
      </c>
      <c r="L611" s="107">
        <v>162529</v>
      </c>
    </row>
    <row r="612" hidden="1" ht="13.5" customHeight="1">
      <c r="B612" s="100">
        <v>44455</v>
      </c>
      <c r="C612" s="202" t="s">
        <v>3660</v>
      </c>
      <c r="D612" s="203" t="s">
        <v>8550</v>
      </c>
      <c r="E612" s="102" t="s">
        <v>8246</v>
      </c>
      <c r="F612" s="102" t="s">
        <v>1370</v>
      </c>
      <c r="G612" s="203" t="s">
        <v>8990</v>
      </c>
      <c r="H612" s="103">
        <v>3024</v>
      </c>
      <c r="I612" s="104">
        <f>SUMIF(Cargas!$C$5:$C$5048,C612,Cargas!$N$5:$N$5048)</f>
        <v>3024</v>
      </c>
      <c r="J612" s="105">
        <f t="shared" si="9"/>
        <v>0</v>
      </c>
      <c r="K612" s="106" t="s">
        <v>9017</v>
      </c>
      <c r="L612" s="107">
        <v>167038</v>
      </c>
    </row>
    <row r="613" hidden="1" ht="13.5" customHeight="1">
      <c r="B613" s="100">
        <v>44463</v>
      </c>
      <c r="C613" s="202" t="s">
        <v>3689</v>
      </c>
      <c r="D613" s="203" t="s">
        <v>8572</v>
      </c>
      <c r="E613" s="102" t="s">
        <v>8246</v>
      </c>
      <c r="F613" s="102" t="s">
        <v>1370</v>
      </c>
      <c r="G613" s="203" t="s">
        <v>373</v>
      </c>
      <c r="H613" s="103">
        <v>7344</v>
      </c>
      <c r="I613" s="104">
        <f>SUMIF(Cargas!$C$5:$C$5048,C613,Cargas!$N$5:$N$5048)</f>
        <v>7344</v>
      </c>
      <c r="J613" s="105">
        <f t="shared" si="9"/>
        <v>0</v>
      </c>
      <c r="K613" s="106" t="s">
        <v>9018</v>
      </c>
      <c r="L613" s="107">
        <v>169629</v>
      </c>
    </row>
    <row r="614" hidden="1" ht="13.5" customHeight="1">
      <c r="B614" s="100">
        <v>44463</v>
      </c>
      <c r="C614" s="202" t="s">
        <v>3695</v>
      </c>
      <c r="D614" s="203" t="s">
        <v>8576</v>
      </c>
      <c r="E614" s="102" t="s">
        <v>8246</v>
      </c>
      <c r="F614" s="102" t="s">
        <v>1370</v>
      </c>
      <c r="G614" s="203" t="s">
        <v>8516</v>
      </c>
      <c r="H614" s="103">
        <v>4590</v>
      </c>
      <c r="I614" s="104">
        <f>SUMIF(Cargas!$C$5:$C$5048,C614,Cargas!$N$5:$N$5048)</f>
        <v>4590</v>
      </c>
      <c r="J614" s="105">
        <f t="shared" si="9"/>
        <v>0</v>
      </c>
      <c r="K614" s="106" t="s">
        <v>9019</v>
      </c>
      <c r="L614" s="107">
        <v>170885</v>
      </c>
    </row>
    <row r="615" hidden="1" ht="13.5" customHeight="1">
      <c r="B615" s="100">
        <v>44463</v>
      </c>
      <c r="C615" s="202" t="s">
        <v>3706</v>
      </c>
      <c r="D615" s="203" t="s">
        <v>8578</v>
      </c>
      <c r="E615" s="102" t="s">
        <v>8246</v>
      </c>
      <c r="F615" s="102" t="s">
        <v>1370</v>
      </c>
      <c r="G615" s="203" t="s">
        <v>1369</v>
      </c>
      <c r="H615" s="103">
        <v>4590</v>
      </c>
      <c r="I615" s="104">
        <f>SUMIF(Cargas!$C$5:$C$5048,C615,Cargas!$N$5:$N$5048)</f>
        <v>4590</v>
      </c>
      <c r="J615" s="105">
        <f t="shared" si="9"/>
        <v>0</v>
      </c>
      <c r="K615" s="106" t="s">
        <v>9020</v>
      </c>
      <c r="L615" s="107">
        <v>172748</v>
      </c>
    </row>
    <row r="616" hidden="1" ht="13.5" customHeight="1">
      <c r="B616" s="100">
        <v>44474</v>
      </c>
      <c r="C616" s="202" t="s">
        <v>3734</v>
      </c>
      <c r="D616" s="203" t="s">
        <v>8580</v>
      </c>
      <c r="E616" s="102" t="s">
        <v>8246</v>
      </c>
      <c r="F616" s="102" t="s">
        <v>1370</v>
      </c>
      <c r="G616" s="203" t="s">
        <v>373</v>
      </c>
      <c r="H616" s="103">
        <v>5508</v>
      </c>
      <c r="I616" s="104">
        <f>SUMIF(Cargas!$C$5:$C$5048,C616,Cargas!$N$5:$N$5048)</f>
        <v>5508</v>
      </c>
      <c r="J616" s="105">
        <f t="shared" si="9"/>
        <v>0</v>
      </c>
      <c r="K616" s="106" t="s">
        <v>9021</v>
      </c>
      <c r="L616" s="107">
        <v>176146</v>
      </c>
    </row>
    <row r="617" hidden="1" ht="13.5" customHeight="1">
      <c r="B617" s="100">
        <v>44476</v>
      </c>
      <c r="C617" s="202" t="s">
        <v>3759</v>
      </c>
      <c r="D617" s="203" t="s">
        <v>8582</v>
      </c>
      <c r="E617" s="102" t="s">
        <v>8246</v>
      </c>
      <c r="F617" s="102" t="s">
        <v>1370</v>
      </c>
      <c r="G617" s="203" t="s">
        <v>8990</v>
      </c>
      <c r="H617" s="103">
        <v>3024</v>
      </c>
      <c r="I617" s="104">
        <f>SUMIF(Cargas!$C$5:$C$5048,C617,Cargas!$N$5:$N$5048)</f>
        <v>3024</v>
      </c>
      <c r="J617" s="105">
        <f t="shared" si="9"/>
        <v>0</v>
      </c>
      <c r="K617" s="106" t="s">
        <v>9022</v>
      </c>
      <c r="L617" s="107">
        <v>179986</v>
      </c>
    </row>
    <row r="618" hidden="1" ht="13.5" customHeight="1">
      <c r="B618" s="100">
        <v>44477</v>
      </c>
      <c r="C618" s="202" t="s">
        <v>3763</v>
      </c>
      <c r="D618" s="203" t="s">
        <v>8586</v>
      </c>
      <c r="E618" s="102" t="s">
        <v>8246</v>
      </c>
      <c r="F618" s="102" t="s">
        <v>1370</v>
      </c>
      <c r="G618" s="203" t="s">
        <v>8516</v>
      </c>
      <c r="H618" s="103">
        <v>4590</v>
      </c>
      <c r="I618" s="104">
        <f>SUMIF(Cargas!$C$5:$C$5048,C618,Cargas!$N$5:$N$5048)</f>
        <v>4590</v>
      </c>
      <c r="J618" s="105">
        <f t="shared" si="9"/>
        <v>0</v>
      </c>
      <c r="K618" s="106" t="s">
        <v>9023</v>
      </c>
      <c r="L618" s="107">
        <v>180013</v>
      </c>
    </row>
    <row r="619" hidden="1" ht="13.5" customHeight="1">
      <c r="B619" s="100">
        <v>44477</v>
      </c>
      <c r="C619" s="202" t="s">
        <v>3779</v>
      </c>
      <c r="D619" s="203" t="s">
        <v>8590</v>
      </c>
      <c r="E619" s="102" t="s">
        <v>8246</v>
      </c>
      <c r="F619" s="102" t="s">
        <v>1370</v>
      </c>
      <c r="G619" s="203" t="s">
        <v>9024</v>
      </c>
      <c r="H619" s="103">
        <v>918</v>
      </c>
      <c r="I619" s="104">
        <f>SUMIF(Cargas!$C$5:$C$5048,C619,Cargas!$N$5:$N$5048)</f>
        <v>918</v>
      </c>
      <c r="J619" s="105">
        <f t="shared" si="9"/>
        <v>0</v>
      </c>
      <c r="K619" s="106" t="s">
        <v>9025</v>
      </c>
      <c r="L619" s="107">
        <v>178687</v>
      </c>
    </row>
    <row r="620" hidden="1" ht="13.5" customHeight="1">
      <c r="B620" s="100">
        <v>44482</v>
      </c>
      <c r="C620" s="202" t="s">
        <v>3782</v>
      </c>
      <c r="D620" s="203" t="s">
        <v>8596</v>
      </c>
      <c r="E620" s="102" t="s">
        <v>8246</v>
      </c>
      <c r="F620" s="102" t="s">
        <v>1370</v>
      </c>
      <c r="G620" s="203" t="s">
        <v>1369</v>
      </c>
      <c r="H620" s="103">
        <v>4590</v>
      </c>
      <c r="I620" s="104">
        <f>SUMIF(Cargas!$C$5:$C$5048,C620,Cargas!$N$5:$N$5048)</f>
        <v>4590</v>
      </c>
      <c r="J620" s="105">
        <f t="shared" si="9"/>
        <v>0</v>
      </c>
      <c r="K620" s="106" t="s">
        <v>9026</v>
      </c>
      <c r="L620" s="107">
        <v>182463</v>
      </c>
    </row>
    <row r="621" hidden="1" ht="13.5" customHeight="1">
      <c r="B621" s="100">
        <v>44198</v>
      </c>
      <c r="C621" s="101" t="s">
        <v>2617</v>
      </c>
      <c r="D621" s="102" t="s">
        <v>9027</v>
      </c>
      <c r="E621" s="102" t="s">
        <v>8462</v>
      </c>
      <c r="F621" s="102" t="s">
        <v>1370</v>
      </c>
      <c r="G621" s="102" t="s">
        <v>1369</v>
      </c>
      <c r="H621" s="103">
        <v>1152</v>
      </c>
      <c r="I621" s="104">
        <f>SUMIF(Cargas!$C$5:$C$1652,C621,Cargas!$N$5:$N$1652)</f>
        <v>1152</v>
      </c>
      <c r="J621" s="105">
        <f t="shared" si="9"/>
        <v>0</v>
      </c>
      <c r="K621" s="106" t="s">
        <v>9028</v>
      </c>
      <c r="L621" s="107">
        <v>2254</v>
      </c>
    </row>
    <row r="622" hidden="1" ht="13.5" customHeight="1">
      <c r="B622" s="100">
        <v>44198</v>
      </c>
      <c r="C622" s="101" t="s">
        <v>2624</v>
      </c>
      <c r="D622" s="102" t="s">
        <v>9027</v>
      </c>
      <c r="E622" s="102" t="s">
        <v>8462</v>
      </c>
      <c r="F622" s="102" t="s">
        <v>1370</v>
      </c>
      <c r="G622" s="102" t="s">
        <v>1369</v>
      </c>
      <c r="H622" s="103">
        <v>1152</v>
      </c>
      <c r="I622" s="104">
        <f>SUMIF(Cargas!$C$5:$C$1652,C622,Cargas!$N$5:$N$1652)</f>
        <v>1152</v>
      </c>
      <c r="J622" s="105">
        <f t="shared" si="9"/>
        <v>0</v>
      </c>
      <c r="K622" s="106" t="s">
        <v>9029</v>
      </c>
      <c r="L622" s="107">
        <v>2254</v>
      </c>
    </row>
    <row r="623" hidden="1" ht="13.5" customHeight="1">
      <c r="B623" s="100">
        <v>44198</v>
      </c>
      <c r="C623" s="101" t="s">
        <v>2622</v>
      </c>
      <c r="D623" s="102" t="s">
        <v>9027</v>
      </c>
      <c r="E623" s="102" t="s">
        <v>8462</v>
      </c>
      <c r="F623" s="102" t="s">
        <v>1370</v>
      </c>
      <c r="G623" s="102" t="s">
        <v>1369</v>
      </c>
      <c r="H623" s="103">
        <v>1152</v>
      </c>
      <c r="I623" s="104">
        <f>SUMIF(Cargas!$C$5:$C$1652,C623,Cargas!$N$5:$N$1652)</f>
        <v>1152</v>
      </c>
      <c r="J623" s="105">
        <f t="shared" si="9"/>
        <v>0</v>
      </c>
      <c r="K623" s="106" t="s">
        <v>9030</v>
      </c>
      <c r="L623" s="107">
        <v>2254</v>
      </c>
    </row>
    <row r="624" hidden="1" ht="13.5" customHeight="1">
      <c r="B624" s="100">
        <v>44482</v>
      </c>
      <c r="C624" s="202" t="s">
        <v>3786</v>
      </c>
      <c r="D624" s="203" t="s">
        <v>8622</v>
      </c>
      <c r="E624" s="102" t="s">
        <v>8246</v>
      </c>
      <c r="F624" s="102" t="s">
        <v>1370</v>
      </c>
      <c r="G624" s="203" t="s">
        <v>373</v>
      </c>
      <c r="H624" s="103">
        <v>5508</v>
      </c>
      <c r="I624" s="104">
        <f>SUMIF(Cargas!$C$5:$C$5048,C624,Cargas!$N$5:$N$5048)</f>
        <v>5508</v>
      </c>
      <c r="J624" s="105">
        <f t="shared" si="9"/>
        <v>0</v>
      </c>
      <c r="K624" s="106" t="s">
        <v>9031</v>
      </c>
      <c r="L624" s="107">
        <v>182487</v>
      </c>
    </row>
    <row r="625" hidden="1" ht="13.5" customHeight="1">
      <c r="B625" s="100">
        <v>44484</v>
      </c>
      <c r="C625" s="202" t="s">
        <v>3818</v>
      </c>
      <c r="D625" s="203" t="s">
        <v>8626</v>
      </c>
      <c r="E625" s="102" t="s">
        <v>8246</v>
      </c>
      <c r="F625" s="102" t="s">
        <v>1370</v>
      </c>
      <c r="G625" s="203" t="s">
        <v>9024</v>
      </c>
      <c r="H625" s="103">
        <v>1836</v>
      </c>
      <c r="I625" s="104">
        <f>SUMIF(Cargas!$C$5:$C$5048,C625,Cargas!$N$5:$N$5048)</f>
        <v>1836</v>
      </c>
      <c r="J625" s="105">
        <f t="shared" si="9"/>
        <v>0</v>
      </c>
      <c r="K625" s="106" t="s">
        <v>9032</v>
      </c>
      <c r="L625" s="107">
        <v>183858</v>
      </c>
    </row>
    <row r="626" hidden="1" ht="13.5" customHeight="1">
      <c r="B626" s="100">
        <v>44488</v>
      </c>
      <c r="C626" s="202" t="s">
        <v>3825</v>
      </c>
      <c r="D626" s="203" t="s">
        <v>8628</v>
      </c>
      <c r="E626" s="102" t="s">
        <v>8246</v>
      </c>
      <c r="F626" s="102" t="s">
        <v>1370</v>
      </c>
      <c r="G626" s="203" t="s">
        <v>373</v>
      </c>
      <c r="H626" s="103">
        <v>6426</v>
      </c>
      <c r="I626" s="104">
        <f>SUMIF(Cargas!$C$5:$C$5048,C626,Cargas!$N$5:$N$5048)</f>
        <v>6426</v>
      </c>
      <c r="J626" s="105">
        <f t="shared" si="9"/>
        <v>0</v>
      </c>
      <c r="K626" s="106" t="s">
        <v>9033</v>
      </c>
      <c r="L626" s="107">
        <v>186173</v>
      </c>
    </row>
    <row r="627" hidden="1" ht="13.5" customHeight="1">
      <c r="B627" s="100">
        <v>44488</v>
      </c>
      <c r="C627" s="202" t="s">
        <v>3840</v>
      </c>
      <c r="D627" s="203" t="s">
        <v>8630</v>
      </c>
      <c r="E627" s="102" t="s">
        <v>8246</v>
      </c>
      <c r="F627" s="102" t="s">
        <v>1370</v>
      </c>
      <c r="G627" s="203" t="s">
        <v>8990</v>
      </c>
      <c r="H627" s="103">
        <v>4032</v>
      </c>
      <c r="I627" s="104">
        <f>SUMIF(Cargas!$C$5:$C$5048,C627,Cargas!$N$5:$N$5048)</f>
        <v>4032</v>
      </c>
      <c r="J627" s="105">
        <f t="shared" si="9"/>
        <v>0</v>
      </c>
      <c r="K627" s="106" t="s">
        <v>9034</v>
      </c>
      <c r="L627" s="107">
        <v>187595</v>
      </c>
    </row>
    <row r="628" hidden="1" ht="13.5" customHeight="1">
      <c r="B628" s="100">
        <v>44494</v>
      </c>
      <c r="C628" s="202" t="s">
        <v>3896</v>
      </c>
      <c r="D628" s="203" t="s">
        <v>8650</v>
      </c>
      <c r="E628" s="102" t="s">
        <v>8246</v>
      </c>
      <c r="F628" s="102" t="s">
        <v>1370</v>
      </c>
      <c r="G628" s="203" t="s">
        <v>8941</v>
      </c>
      <c r="H628" s="103">
        <v>6426</v>
      </c>
      <c r="I628" s="104">
        <f>SUMIF(Cargas!$C$5:$C$5048,C628,Cargas!$N$5:$N$5048)</f>
        <v>6426</v>
      </c>
      <c r="J628" s="105">
        <f t="shared" si="9"/>
        <v>0</v>
      </c>
      <c r="K628" s="106" t="s">
        <v>9035</v>
      </c>
      <c r="L628" s="107">
        <v>193608</v>
      </c>
    </row>
    <row r="629" hidden="1" ht="13.5" customHeight="1">
      <c r="B629" s="100">
        <v>44494</v>
      </c>
      <c r="C629" s="202" t="s">
        <v>3866</v>
      </c>
      <c r="D629" s="203" t="s">
        <v>8656</v>
      </c>
      <c r="E629" s="102" t="s">
        <v>8246</v>
      </c>
      <c r="F629" s="102" t="s">
        <v>1370</v>
      </c>
      <c r="G629" s="203" t="s">
        <v>1369</v>
      </c>
      <c r="H629" s="103">
        <v>4590</v>
      </c>
      <c r="I629" s="104">
        <f>SUMIF(Cargas!$C$5:$C$5048,C629,Cargas!$N$5:$N$5048)</f>
        <v>4590</v>
      </c>
      <c r="J629" s="105">
        <f t="shared" si="9"/>
        <v>0</v>
      </c>
      <c r="K629" s="106" t="s">
        <v>9036</v>
      </c>
      <c r="L629" s="107">
        <v>190644</v>
      </c>
    </row>
    <row r="630" hidden="1" ht="13.5" customHeight="1">
      <c r="B630" s="100">
        <v>44494</v>
      </c>
      <c r="C630" s="202" t="s">
        <v>3884</v>
      </c>
      <c r="D630" s="203" t="s">
        <v>8654</v>
      </c>
      <c r="E630" s="102" t="s">
        <v>8246</v>
      </c>
      <c r="F630" s="102" t="s">
        <v>1370</v>
      </c>
      <c r="G630" s="203" t="s">
        <v>8516</v>
      </c>
      <c r="H630" s="103">
        <v>4590</v>
      </c>
      <c r="I630" s="104">
        <f>SUMIF(Cargas!$C$5:$C$5048,C630,Cargas!$N$5:$N$5048)</f>
        <v>4590</v>
      </c>
      <c r="J630" s="105">
        <f t="shared" si="9"/>
        <v>0</v>
      </c>
      <c r="K630" s="106" t="s">
        <v>9037</v>
      </c>
      <c r="L630" s="107">
        <v>192064</v>
      </c>
    </row>
    <row r="631" hidden="1" ht="13.5" customHeight="1">
      <c r="B631" s="100">
        <v>44494</v>
      </c>
      <c r="C631" s="202" t="s">
        <v>3879</v>
      </c>
      <c r="D631" s="203" t="s">
        <v>8658</v>
      </c>
      <c r="E631" s="102" t="s">
        <v>8246</v>
      </c>
      <c r="F631" s="102" t="s">
        <v>1370</v>
      </c>
      <c r="G631" s="203" t="s">
        <v>8990</v>
      </c>
      <c r="H631" s="103">
        <v>4032</v>
      </c>
      <c r="I631" s="104">
        <f>SUMIF(Cargas!$C$5:$C$5048,C631,Cargas!$N$5:$N$5048)</f>
        <v>4032</v>
      </c>
      <c r="J631" s="105">
        <f t="shared" si="9"/>
        <v>0</v>
      </c>
      <c r="K631" s="106" t="s">
        <v>9038</v>
      </c>
      <c r="L631" s="107">
        <v>191291</v>
      </c>
    </row>
    <row r="632" hidden="1" ht="13.5" customHeight="1">
      <c r="B632" s="100">
        <v>44494</v>
      </c>
      <c r="C632" s="202" t="s">
        <v>3888</v>
      </c>
      <c r="D632" s="203" t="s">
        <v>9027</v>
      </c>
      <c r="E632" s="102" t="s">
        <v>8246</v>
      </c>
      <c r="F632" s="102" t="s">
        <v>1370</v>
      </c>
      <c r="G632" s="203" t="s">
        <v>373</v>
      </c>
      <c r="H632" s="103">
        <v>910</v>
      </c>
      <c r="I632" s="104">
        <f>SUMIF(Cargas!$C$5:$C$5048,C632,Cargas!$N$5:$N$5048)</f>
        <v>910</v>
      </c>
      <c r="J632" s="105">
        <f t="shared" si="9"/>
        <v>0</v>
      </c>
      <c r="K632" s="106" t="s">
        <v>9039</v>
      </c>
      <c r="L632" s="107">
        <v>190545</v>
      </c>
    </row>
    <row r="633" hidden="1" ht="13.5" customHeight="1">
      <c r="B633" s="100">
        <v>44504</v>
      </c>
      <c r="C633" s="202" t="s">
        <v>3964</v>
      </c>
      <c r="D633" s="203" t="s">
        <v>9040</v>
      </c>
      <c r="E633" s="102" t="s">
        <v>8246</v>
      </c>
      <c r="F633" s="102" t="s">
        <v>1370</v>
      </c>
      <c r="G633" s="203" t="s">
        <v>373</v>
      </c>
      <c r="H633" s="103">
        <v>6426</v>
      </c>
      <c r="I633" s="104">
        <f>SUMIF(Cargas!$C$5:$C$5048,C633,Cargas!$N$5:$N$5048)</f>
        <v>6426</v>
      </c>
      <c r="J633" s="105">
        <f t="shared" si="9"/>
        <v>0</v>
      </c>
      <c r="K633" s="106" t="s">
        <v>9041</v>
      </c>
      <c r="L633" s="107">
        <v>201063</v>
      </c>
    </row>
    <row r="634" hidden="1" ht="13.5" customHeight="1">
      <c r="B634" s="100">
        <v>44504</v>
      </c>
      <c r="C634" s="202" t="s">
        <v>3953</v>
      </c>
      <c r="D634" s="203" t="s">
        <v>9042</v>
      </c>
      <c r="E634" s="102" t="s">
        <v>8246</v>
      </c>
      <c r="F634" s="102" t="s">
        <v>1370</v>
      </c>
      <c r="G634" s="203" t="s">
        <v>1369</v>
      </c>
      <c r="H634" s="103">
        <v>4590</v>
      </c>
      <c r="I634" s="104">
        <f>SUMIF(Cargas!$C$5:$C$5048,C634,Cargas!$N$5:$N$5048)</f>
        <v>4590</v>
      </c>
      <c r="J634" s="105">
        <f t="shared" si="9"/>
        <v>0</v>
      </c>
      <c r="K634" s="106" t="s">
        <v>9043</v>
      </c>
      <c r="L634" s="107">
        <v>198410</v>
      </c>
    </row>
    <row r="635" hidden="1" ht="13.5" customHeight="1">
      <c r="B635" s="100">
        <v>44504</v>
      </c>
      <c r="C635" s="202" t="s">
        <v>3944</v>
      </c>
      <c r="D635" s="203" t="s">
        <v>9044</v>
      </c>
      <c r="E635" s="102" t="s">
        <v>8246</v>
      </c>
      <c r="F635" s="102" t="s">
        <v>1370</v>
      </c>
      <c r="G635" s="203" t="s">
        <v>8516</v>
      </c>
      <c r="H635" s="103">
        <v>4590</v>
      </c>
      <c r="I635" s="104">
        <f>SUMIF(Cargas!$C$5:$C$5048,C635,Cargas!$N$5:$N$5048)</f>
        <v>4590</v>
      </c>
      <c r="J635" s="105">
        <f t="shared" si="9"/>
        <v>0</v>
      </c>
      <c r="K635" s="106" t="s">
        <v>9045</v>
      </c>
      <c r="L635" s="107">
        <v>198306</v>
      </c>
    </row>
    <row r="636" hidden="1" ht="13.5" customHeight="1">
      <c r="B636" s="100">
        <v>44504</v>
      </c>
      <c r="C636" s="202" t="s">
        <v>3976</v>
      </c>
      <c r="D636" s="203" t="s">
        <v>9046</v>
      </c>
      <c r="E636" s="102" t="s">
        <v>8246</v>
      </c>
      <c r="F636" s="102" t="s">
        <v>1370</v>
      </c>
      <c r="G636" s="203" t="s">
        <v>8990</v>
      </c>
      <c r="H636" s="103">
        <v>4032</v>
      </c>
      <c r="I636" s="104">
        <f>SUMIF(Cargas!$C$5:$C$5048,C636,Cargas!$N$5:$N$5048)</f>
        <v>4032</v>
      </c>
      <c r="J636" s="105">
        <f t="shared" si="9"/>
        <v>0</v>
      </c>
      <c r="K636" s="106" t="s">
        <v>3955</v>
      </c>
      <c r="L636" s="107">
        <v>201925</v>
      </c>
    </row>
    <row r="637" hidden="1" ht="13.5" customHeight="1">
      <c r="B637" s="100">
        <v>44504</v>
      </c>
      <c r="C637" s="202" t="s">
        <v>3961</v>
      </c>
      <c r="D637" s="203" t="s">
        <v>9047</v>
      </c>
      <c r="E637" s="102" t="s">
        <v>8246</v>
      </c>
      <c r="F637" s="102" t="s">
        <v>1370</v>
      </c>
      <c r="G637" s="203" t="s">
        <v>9024</v>
      </c>
      <c r="H637" s="103">
        <v>2016</v>
      </c>
      <c r="I637" s="104">
        <f>SUMIF(Cargas!$C$5:$C$5048,C637,Cargas!$N$5:$N$5048)</f>
        <v>2016</v>
      </c>
      <c r="J637" s="105">
        <f t="shared" si="9"/>
        <v>0</v>
      </c>
      <c r="K637" s="106" t="s">
        <v>9048</v>
      </c>
      <c r="L637" s="107">
        <v>199889</v>
      </c>
    </row>
    <row r="638" hidden="1" ht="13.5" customHeight="1">
      <c r="B638" s="100">
        <v>44516</v>
      </c>
      <c r="C638" s="202" t="s">
        <v>4007</v>
      </c>
      <c r="D638" s="203" t="s">
        <v>9049</v>
      </c>
      <c r="E638" s="102" t="s">
        <v>8246</v>
      </c>
      <c r="F638" s="102" t="s">
        <v>1370</v>
      </c>
      <c r="G638" s="203" t="s">
        <v>373</v>
      </c>
      <c r="H638" s="103">
        <v>6426</v>
      </c>
      <c r="I638" s="104">
        <f>SUMIF(Cargas!$C$5:$C$5048,C638,Cargas!$N$5:$N$5048)</f>
        <v>6426</v>
      </c>
      <c r="J638" s="105">
        <f t="shared" si="9"/>
        <v>0</v>
      </c>
      <c r="K638" s="106" t="s">
        <v>9050</v>
      </c>
      <c r="L638" s="107">
        <v>206271</v>
      </c>
    </row>
    <row r="639" hidden="1" ht="13.5" customHeight="1">
      <c r="B639" s="100">
        <v>44516</v>
      </c>
      <c r="C639" s="202" t="s">
        <v>4010</v>
      </c>
      <c r="D639" s="203" t="s">
        <v>9051</v>
      </c>
      <c r="E639" s="102" t="s">
        <v>8246</v>
      </c>
      <c r="F639" s="102" t="s">
        <v>1370</v>
      </c>
      <c r="G639" s="203" t="s">
        <v>8516</v>
      </c>
      <c r="H639" s="103">
        <v>4590</v>
      </c>
      <c r="I639" s="104">
        <f>SUMIF(Cargas!$C$5:$C$5048,C639,Cargas!$N$5:$N$5048)</f>
        <v>4590</v>
      </c>
      <c r="J639" s="105">
        <f t="shared" si="9"/>
        <v>0</v>
      </c>
      <c r="K639" s="106" t="s">
        <v>9052</v>
      </c>
      <c r="L639" s="107">
        <v>207285</v>
      </c>
    </row>
    <row r="640" hidden="1" ht="13.5" customHeight="1">
      <c r="B640" s="100">
        <v>44516</v>
      </c>
      <c r="C640" s="202" t="s">
        <v>4040</v>
      </c>
      <c r="D640" s="203" t="s">
        <v>9053</v>
      </c>
      <c r="E640" s="102" t="s">
        <v>8246</v>
      </c>
      <c r="F640" s="102" t="s">
        <v>1370</v>
      </c>
      <c r="G640" s="203" t="s">
        <v>8990</v>
      </c>
      <c r="H640" s="103">
        <v>4032</v>
      </c>
      <c r="I640" s="104">
        <f>SUMIF(Cargas!$C$5:$C$5048,C640,Cargas!$N$5:$N$5048)</f>
        <v>4032</v>
      </c>
      <c r="J640" s="105">
        <f t="shared" si="9"/>
        <v>0</v>
      </c>
      <c r="K640" s="106" t="s">
        <v>9054</v>
      </c>
      <c r="L640" s="107">
        <v>208251</v>
      </c>
    </row>
    <row r="641" hidden="1" ht="13.5" customHeight="1">
      <c r="B641" s="100">
        <v>44540</v>
      </c>
      <c r="C641" s="101" t="s">
        <v>4152</v>
      </c>
      <c r="D641" s="102" t="s">
        <v>8945</v>
      </c>
      <c r="E641" s="102" t="s">
        <v>8462</v>
      </c>
      <c r="F641" s="102" t="s">
        <v>1370</v>
      </c>
      <c r="G641" s="102" t="s">
        <v>1369</v>
      </c>
      <c r="H641" s="103">
        <v>1104</v>
      </c>
      <c r="I641" s="104">
        <f>SUMIF(Cargas!$C$5:$C$5047,C641,Cargas!$N$5:$N$5047)</f>
        <v>1104</v>
      </c>
      <c r="J641" s="105">
        <f ref="J641:J704" t="shared" si="10">IF(ABS(H641-I641)&lt;20,0,H641-I641)</f>
        <v>0</v>
      </c>
      <c r="K641" s="106" t="s">
        <v>8946</v>
      </c>
      <c r="L641" s="107" t="s">
        <v>23</v>
      </c>
    </row>
    <row r="642" hidden="1" ht="13.5" customHeight="1">
      <c r="B642" s="100">
        <v>44516</v>
      </c>
      <c r="C642" s="202" t="s">
        <v>4096</v>
      </c>
      <c r="D642" s="203" t="s">
        <v>9055</v>
      </c>
      <c r="E642" s="102" t="s">
        <v>8246</v>
      </c>
      <c r="F642" s="102" t="s">
        <v>1370</v>
      </c>
      <c r="G642" s="203" t="s">
        <v>8990</v>
      </c>
      <c r="H642" s="103">
        <v>918</v>
      </c>
      <c r="I642" s="104">
        <f>SUMIF(Cargas!$C$5:$C$5048,C642,Cargas!$N$5:$N$5048)</f>
        <v>918</v>
      </c>
      <c r="J642" s="105">
        <f t="shared" si="10"/>
        <v>0</v>
      </c>
      <c r="K642" s="106" t="s">
        <v>9056</v>
      </c>
      <c r="L642" s="107">
        <v>219231</v>
      </c>
    </row>
    <row r="643" hidden="1" ht="13.5" customHeight="1">
      <c r="B643" s="100">
        <v>44524</v>
      </c>
      <c r="C643" s="202" t="s">
        <v>4068</v>
      </c>
      <c r="D643" s="203" t="s">
        <v>9057</v>
      </c>
      <c r="E643" s="102" t="s">
        <v>8246</v>
      </c>
      <c r="F643" s="102" t="s">
        <v>1370</v>
      </c>
      <c r="G643" s="203" t="s">
        <v>373</v>
      </c>
      <c r="H643" s="103">
        <v>6426</v>
      </c>
      <c r="I643" s="104">
        <f>SUMIF(Cargas!$C$5:$C$5048,C643,Cargas!$N$5:$N$5048)</f>
        <v>6426</v>
      </c>
      <c r="J643" s="105">
        <f t="shared" si="10"/>
        <v>0</v>
      </c>
      <c r="K643" s="106" t="s">
        <v>9058</v>
      </c>
      <c r="L643" s="107">
        <v>213802</v>
      </c>
    </row>
    <row r="644" hidden="1" ht="13.5" customHeight="1">
      <c r="B644" s="100">
        <v>44526</v>
      </c>
      <c r="C644" s="202" t="s">
        <v>4100</v>
      </c>
      <c r="D644" s="203" t="s">
        <v>9059</v>
      </c>
      <c r="E644" s="102" t="s">
        <v>8246</v>
      </c>
      <c r="F644" s="102" t="s">
        <v>1370</v>
      </c>
      <c r="G644" s="203" t="s">
        <v>1369</v>
      </c>
      <c r="H644" s="103">
        <v>4590</v>
      </c>
      <c r="I644" s="104">
        <f>SUMIF(Cargas!$C$5:$C$5048,C644,Cargas!$N$5:$N$5048)</f>
        <v>4590</v>
      </c>
      <c r="J644" s="105">
        <f t="shared" si="10"/>
        <v>0</v>
      </c>
      <c r="K644" s="106" t="s">
        <v>9060</v>
      </c>
      <c r="L644" s="107">
        <v>219168</v>
      </c>
    </row>
    <row r="645" hidden="1" ht="13.5" customHeight="1">
      <c r="B645" s="100">
        <v>44524</v>
      </c>
      <c r="C645" s="202" t="s">
        <v>4074</v>
      </c>
      <c r="D645" s="203" t="s">
        <v>9061</v>
      </c>
      <c r="E645" s="102" t="s">
        <v>8246</v>
      </c>
      <c r="F645" s="102" t="s">
        <v>1370</v>
      </c>
      <c r="G645" s="203" t="s">
        <v>8516</v>
      </c>
      <c r="H645" s="103">
        <v>4590</v>
      </c>
      <c r="I645" s="104">
        <f>SUMIF(Cargas!$C$5:$C$5048,C645,Cargas!$N$5:$N$5048)</f>
        <v>4590</v>
      </c>
      <c r="J645" s="105">
        <f t="shared" si="10"/>
        <v>0</v>
      </c>
      <c r="K645" s="106" t="s">
        <v>9062</v>
      </c>
      <c r="L645" s="107">
        <v>213688</v>
      </c>
    </row>
    <row r="646" hidden="1" ht="13.5" customHeight="1">
      <c r="B646" s="100">
        <v>44540</v>
      </c>
      <c r="C646" s="101" t="s">
        <v>4163</v>
      </c>
      <c r="D646" s="102" t="s">
        <v>8945</v>
      </c>
      <c r="E646" s="102" t="s">
        <v>8462</v>
      </c>
      <c r="F646" s="102" t="s">
        <v>1370</v>
      </c>
      <c r="G646" s="102" t="s">
        <v>1369</v>
      </c>
      <c r="H646" s="103">
        <v>1104</v>
      </c>
      <c r="I646" s="104">
        <f>SUMIF(Cargas!$C$5:$C$5047,C646,Cargas!$N$5:$N$5047)</f>
        <v>1104</v>
      </c>
      <c r="J646" s="105">
        <f t="shared" si="10"/>
        <v>0</v>
      </c>
      <c r="K646" s="106" t="s">
        <v>8946</v>
      </c>
      <c r="L646" s="107" t="s">
        <v>23</v>
      </c>
    </row>
    <row r="647" hidden="1" ht="13.5" customHeight="1">
      <c r="B647" s="100">
        <v>44547</v>
      </c>
      <c r="C647" s="101" t="s">
        <v>4180</v>
      </c>
      <c r="D647" s="102" t="s">
        <v>9063</v>
      </c>
      <c r="E647" s="102" t="s">
        <v>8462</v>
      </c>
      <c r="F647" s="102" t="s">
        <v>1370</v>
      </c>
      <c r="G647" s="102" t="s">
        <v>1369</v>
      </c>
      <c r="H647" s="103">
        <v>1104</v>
      </c>
      <c r="I647" s="104">
        <f>SUMIF(Cargas!$C$5:$C$5047,C647,Cargas!$N$5:$N$5047)</f>
        <v>1104</v>
      </c>
      <c r="J647" s="105">
        <f t="shared" si="10"/>
        <v>0</v>
      </c>
      <c r="K647" s="106" t="s">
        <v>9064</v>
      </c>
      <c r="L647" s="107" t="s">
        <v>23</v>
      </c>
    </row>
    <row r="648" hidden="1" ht="13.5" customHeight="1">
      <c r="B648" s="100">
        <v>44548</v>
      </c>
      <c r="C648" s="101" t="s">
        <v>4182</v>
      </c>
      <c r="D648" s="102" t="s">
        <v>9063</v>
      </c>
      <c r="E648" s="102" t="s">
        <v>8462</v>
      </c>
      <c r="F648" s="102" t="s">
        <v>1370</v>
      </c>
      <c r="G648" s="102" t="s">
        <v>1369</v>
      </c>
      <c r="H648" s="103">
        <v>1104</v>
      </c>
      <c r="I648" s="104">
        <f>SUMIF(Cargas!$C$5:$C$5047,C648,Cargas!$N$5:$N$5047)</f>
        <v>1104</v>
      </c>
      <c r="J648" s="105">
        <f t="shared" si="10"/>
        <v>0</v>
      </c>
      <c r="K648" s="106" t="s">
        <v>9064</v>
      </c>
      <c r="L648" s="107" t="s">
        <v>23</v>
      </c>
    </row>
    <row r="649" hidden="1" ht="13.5" customHeight="1">
      <c r="B649" s="100">
        <v>44549</v>
      </c>
      <c r="C649" s="101" t="s">
        <v>4191</v>
      </c>
      <c r="D649" s="102" t="s">
        <v>9063</v>
      </c>
      <c r="E649" s="102" t="s">
        <v>8462</v>
      </c>
      <c r="F649" s="102" t="s">
        <v>1370</v>
      </c>
      <c r="G649" s="102" t="s">
        <v>1369</v>
      </c>
      <c r="H649" s="103">
        <v>1104</v>
      </c>
      <c r="I649" s="104">
        <f>SUMIF(Cargas!$C$5:$C$5047,C649,Cargas!$N$5:$N$5047)</f>
        <v>1104</v>
      </c>
      <c r="J649" s="105">
        <f t="shared" si="10"/>
        <v>0</v>
      </c>
      <c r="K649" s="106" t="s">
        <v>9064</v>
      </c>
      <c r="L649" s="107" t="s">
        <v>23</v>
      </c>
    </row>
    <row r="650" hidden="1" ht="13.5" customHeight="1">
      <c r="B650" s="100">
        <v>44554</v>
      </c>
      <c r="C650" s="101" t="s">
        <v>4209</v>
      </c>
      <c r="D650" s="102" t="s">
        <v>9065</v>
      </c>
      <c r="E650" s="102" t="s">
        <v>8462</v>
      </c>
      <c r="F650" s="102" t="s">
        <v>1370</v>
      </c>
      <c r="G650" s="102" t="s">
        <v>1369</v>
      </c>
      <c r="H650" s="103">
        <v>1104</v>
      </c>
      <c r="I650" s="104">
        <f>SUMIF(Cargas!$C$5:$C$5047,C650,Cargas!$N$5:$N$5047)</f>
        <v>1104</v>
      </c>
      <c r="J650" s="105">
        <f t="shared" si="10"/>
        <v>0</v>
      </c>
      <c r="K650" s="106" t="s">
        <v>9066</v>
      </c>
      <c r="L650" s="107">
        <v>238033</v>
      </c>
    </row>
    <row r="651" hidden="1" ht="13.5" customHeight="1">
      <c r="B651" s="100">
        <v>44554</v>
      </c>
      <c r="C651" s="101" t="s">
        <v>4198</v>
      </c>
      <c r="D651" s="102" t="s">
        <v>9065</v>
      </c>
      <c r="E651" s="102" t="s">
        <v>8462</v>
      </c>
      <c r="F651" s="102" t="s">
        <v>1370</v>
      </c>
      <c r="G651" s="102" t="s">
        <v>1369</v>
      </c>
      <c r="H651" s="103">
        <v>1104</v>
      </c>
      <c r="I651" s="104">
        <f>SUMIF(Cargas!$C$5:$C$5047,C651,Cargas!$N$5:$N$5047)</f>
        <v>1104</v>
      </c>
      <c r="J651" s="105">
        <f t="shared" si="10"/>
        <v>0</v>
      </c>
      <c r="K651" s="106" t="s">
        <v>9066</v>
      </c>
      <c r="L651" s="107">
        <v>238033</v>
      </c>
    </row>
    <row r="652" hidden="1" ht="13.5" customHeight="1">
      <c r="B652" s="100">
        <v>44554</v>
      </c>
      <c r="C652" s="101" t="s">
        <v>4193</v>
      </c>
      <c r="D652" s="102" t="s">
        <v>9065</v>
      </c>
      <c r="E652" s="102" t="s">
        <v>8462</v>
      </c>
      <c r="F652" s="102" t="s">
        <v>1370</v>
      </c>
      <c r="G652" s="102" t="s">
        <v>1369</v>
      </c>
      <c r="H652" s="103">
        <v>1104</v>
      </c>
      <c r="I652" s="104">
        <f>SUMIF(Cargas!$C$5:$C$5047,C652,Cargas!$N$5:$N$5047)</f>
        <v>1104</v>
      </c>
      <c r="J652" s="105">
        <f t="shared" si="10"/>
        <v>0</v>
      </c>
      <c r="K652" s="106" t="s">
        <v>9066</v>
      </c>
      <c r="L652" s="107">
        <v>238033</v>
      </c>
    </row>
    <row r="653" hidden="1" ht="13.5" customHeight="1">
      <c r="B653" s="100">
        <v>44200</v>
      </c>
      <c r="C653" s="101" t="s">
        <v>2632</v>
      </c>
      <c r="D653" s="102" t="s">
        <v>8441</v>
      </c>
      <c r="E653" s="102" t="s">
        <v>8246</v>
      </c>
      <c r="F653" s="102" t="s">
        <v>1370</v>
      </c>
      <c r="G653" s="102" t="s">
        <v>8611</v>
      </c>
      <c r="H653" s="103">
        <v>1300</v>
      </c>
      <c r="I653" s="104">
        <f>SUMIF(Cargas!$C$5:$C$1652,C653,Cargas!$N$5:$N$1652)</f>
        <v>1300</v>
      </c>
      <c r="J653" s="105">
        <f t="shared" si="10"/>
        <v>0</v>
      </c>
      <c r="K653" s="106" t="s">
        <v>9067</v>
      </c>
      <c r="L653" s="107">
        <v>3671</v>
      </c>
    </row>
    <row r="654" hidden="1" ht="13.5" customHeight="1">
      <c r="B654" s="100">
        <v>44561</v>
      </c>
      <c r="C654" s="101" t="s">
        <v>4229</v>
      </c>
      <c r="D654" s="102" t="s">
        <v>9068</v>
      </c>
      <c r="E654" s="102" t="s">
        <v>8462</v>
      </c>
      <c r="F654" s="102" t="s">
        <v>1370</v>
      </c>
      <c r="G654" s="102" t="s">
        <v>1369</v>
      </c>
      <c r="H654" s="103">
        <v>1104</v>
      </c>
      <c r="I654" s="104">
        <f>SUMIF(Cargas!$C$5:$C$5047,C654,Cargas!$N$5:$N$5047)</f>
        <v>1104</v>
      </c>
      <c r="J654" s="105">
        <f t="shared" si="10"/>
        <v>0</v>
      </c>
      <c r="K654" s="106" t="s">
        <v>9069</v>
      </c>
      <c r="L654" s="107" t="s">
        <v>23</v>
      </c>
    </row>
    <row r="655" hidden="1" ht="13.5" customHeight="1">
      <c r="A655" s="0" t="s">
        <v>1</v>
      </c>
      <c r="B655" s="100">
        <v>44561</v>
      </c>
      <c r="C655" s="101" t="s">
        <v>4215</v>
      </c>
      <c r="D655" s="102" t="s">
        <v>9068</v>
      </c>
      <c r="E655" s="102" t="s">
        <v>8462</v>
      </c>
      <c r="F655" s="102" t="s">
        <v>1370</v>
      </c>
      <c r="G655" s="102" t="s">
        <v>1369</v>
      </c>
      <c r="H655" s="103">
        <v>1104</v>
      </c>
      <c r="I655" s="104">
        <f>SUMIF(Cargas!$C$5:$C$5047,C655,Cargas!$N$5:$N$5047)</f>
        <v>1104</v>
      </c>
      <c r="J655" s="105">
        <f t="shared" si="10"/>
        <v>0</v>
      </c>
      <c r="K655" s="106" t="s">
        <v>9069</v>
      </c>
      <c r="L655" s="107" t="s">
        <v>23</v>
      </c>
    </row>
    <row r="656" hidden="1" ht="13.5" customHeight="1">
      <c r="B656" s="100">
        <v>44561</v>
      </c>
      <c r="C656" s="101" t="s">
        <v>4231</v>
      </c>
      <c r="D656" s="102" t="s">
        <v>9068</v>
      </c>
      <c r="E656" s="102" t="s">
        <v>8462</v>
      </c>
      <c r="F656" s="102" t="s">
        <v>1370</v>
      </c>
      <c r="G656" s="102" t="s">
        <v>1369</v>
      </c>
      <c r="H656" s="103">
        <v>1104</v>
      </c>
      <c r="I656" s="104">
        <f>SUMIF(Cargas!$C$5:$C$5047,C656,Cargas!$N$5:$N$5047)</f>
        <v>1104</v>
      </c>
      <c r="J656" s="105">
        <f t="shared" si="10"/>
        <v>0</v>
      </c>
      <c r="K656" s="106" t="s">
        <v>9069</v>
      </c>
      <c r="L656" s="107" t="s">
        <v>23</v>
      </c>
    </row>
    <row r="657" hidden="1" ht="13.5" customHeight="1">
      <c r="B657" s="100">
        <v>44718</v>
      </c>
      <c r="C657" s="101" t="s">
        <v>4765</v>
      </c>
      <c r="D657" s="102" t="s">
        <v>8825</v>
      </c>
      <c r="E657" s="102" t="s">
        <v>8462</v>
      </c>
      <c r="F657" s="102" t="s">
        <v>1370</v>
      </c>
      <c r="G657" s="102" t="s">
        <v>1369</v>
      </c>
      <c r="H657" s="103">
        <v>1104</v>
      </c>
      <c r="I657" s="104">
        <f>SUMIF(Cargas!$C$5:$C$5048,C657,Cargas!$N$5:$N$5048)</f>
        <v>1104</v>
      </c>
      <c r="J657" s="105">
        <f t="shared" si="10"/>
        <v>0</v>
      </c>
      <c r="K657" s="106" t="s">
        <v>8936</v>
      </c>
      <c r="L657" s="107">
        <v>103002</v>
      </c>
    </row>
    <row r="658" hidden="1" ht="13.5" customHeight="1">
      <c r="B658" s="100">
        <v>44223</v>
      </c>
      <c r="C658" s="101" t="s">
        <v>2668</v>
      </c>
      <c r="D658" s="102" t="s">
        <v>8443</v>
      </c>
      <c r="E658" s="102" t="s">
        <v>8246</v>
      </c>
      <c r="F658" s="102" t="s">
        <v>1370</v>
      </c>
      <c r="G658" s="102" t="s">
        <v>8611</v>
      </c>
      <c r="H658" s="103">
        <v>886</v>
      </c>
      <c r="I658" s="104">
        <f>SUMIF(Cargas!$C$5:$C$1652,C658,Cargas!$N$5:$N$1652)</f>
        <v>886</v>
      </c>
      <c r="J658" s="105">
        <f t="shared" si="10"/>
        <v>0</v>
      </c>
      <c r="K658" s="106" t="s">
        <v>9070</v>
      </c>
      <c r="L658" s="107">
        <v>16018</v>
      </c>
    </row>
    <row r="659" hidden="1" ht="13.5" customHeight="1">
      <c r="B659" s="100">
        <v>44229</v>
      </c>
      <c r="C659" s="101" t="s">
        <v>2705</v>
      </c>
      <c r="D659" s="102" t="s">
        <v>8531</v>
      </c>
      <c r="E659" s="102" t="s">
        <v>8246</v>
      </c>
      <c r="F659" s="102" t="s">
        <v>1370</v>
      </c>
      <c r="G659" s="102" t="s">
        <v>1369</v>
      </c>
      <c r="H659" s="103">
        <v>1400</v>
      </c>
      <c r="I659" s="104">
        <f>SUMIF(Cargas!$C$5:$C$1652,C659,Cargas!$N$5:$N$1652)</f>
        <v>1400</v>
      </c>
      <c r="J659" s="105">
        <f t="shared" si="10"/>
        <v>0</v>
      </c>
      <c r="K659" s="106" t="s">
        <v>9071</v>
      </c>
      <c r="L659" s="107">
        <v>20056</v>
      </c>
    </row>
    <row r="660" hidden="1" ht="13.5" customHeight="1">
      <c r="B660" s="100">
        <v>44244</v>
      </c>
      <c r="C660" s="101" t="s">
        <v>2744</v>
      </c>
      <c r="D660" s="102" t="s">
        <v>8537</v>
      </c>
      <c r="E660" s="102" t="s">
        <v>8246</v>
      </c>
      <c r="F660" s="102" t="s">
        <v>1370</v>
      </c>
      <c r="G660" s="102" t="s">
        <v>373</v>
      </c>
      <c r="H660" s="103">
        <v>1400</v>
      </c>
      <c r="I660" s="104">
        <f>SUMIF(Cargas!$C$5:$C$1652,C660,Cargas!$N$5:$N$1652)</f>
        <v>1400</v>
      </c>
      <c r="J660" s="105">
        <f t="shared" si="10"/>
        <v>0</v>
      </c>
      <c r="K660" s="106" t="s">
        <v>9071</v>
      </c>
      <c r="L660" s="107" t="s">
        <v>9072</v>
      </c>
    </row>
    <row r="661" hidden="1" ht="13.5" customHeight="1">
      <c r="B661" s="100">
        <v>44232</v>
      </c>
      <c r="C661" s="101" t="s">
        <v>2804</v>
      </c>
      <c r="D661" s="102" t="s">
        <v>8539</v>
      </c>
      <c r="E661" s="102" t="s">
        <v>8246</v>
      </c>
      <c r="F661" s="102" t="s">
        <v>1370</v>
      </c>
      <c r="G661" s="102" t="s">
        <v>1369</v>
      </c>
      <c r="H661" s="103">
        <v>1047</v>
      </c>
      <c r="I661" s="104">
        <f>SUMIF(Cargas!$C$5:$C$1652,C661,Cargas!$N$5:$N$1652)</f>
        <v>1047</v>
      </c>
      <c r="J661" s="105">
        <f t="shared" si="10"/>
        <v>0</v>
      </c>
      <c r="K661" s="106" t="s">
        <v>9073</v>
      </c>
      <c r="L661" s="107">
        <v>37371</v>
      </c>
    </row>
    <row r="662" hidden="1" ht="13.5" customHeight="1">
      <c r="B662" s="100">
        <v>44268</v>
      </c>
      <c r="C662" s="101" t="s">
        <v>2851</v>
      </c>
      <c r="D662" s="102" t="s">
        <v>8554</v>
      </c>
      <c r="E662" s="102" t="s">
        <v>8246</v>
      </c>
      <c r="F662" s="102" t="s">
        <v>1370</v>
      </c>
      <c r="G662" s="102" t="s">
        <v>1369</v>
      </c>
      <c r="H662" s="103">
        <v>1266</v>
      </c>
      <c r="I662" s="104">
        <f>SUMIF(Cargas!$C$5:$C$1652,C662,Cargas!$N$5:$N$1652)</f>
        <v>1266</v>
      </c>
      <c r="J662" s="105">
        <f t="shared" si="10"/>
        <v>0</v>
      </c>
      <c r="K662" s="106" t="s">
        <v>9074</v>
      </c>
      <c r="L662" s="107">
        <v>43681</v>
      </c>
    </row>
    <row r="663" hidden="1" ht="13.5" customHeight="1">
      <c r="B663" s="100">
        <v>44274</v>
      </c>
      <c r="C663" s="101" t="s">
        <v>2869</v>
      </c>
      <c r="D663" s="102" t="s">
        <v>8564</v>
      </c>
      <c r="E663" s="102" t="s">
        <v>8246</v>
      </c>
      <c r="F663" s="102" t="s">
        <v>1370</v>
      </c>
      <c r="G663" s="102" t="s">
        <v>1369</v>
      </c>
      <c r="H663" s="103">
        <v>1203</v>
      </c>
      <c r="I663" s="104">
        <f>SUMIF(Cargas!$C$5:$C$1652,C663,Cargas!$N$5:$N$1652)</f>
        <v>1203</v>
      </c>
      <c r="J663" s="105">
        <f t="shared" si="10"/>
        <v>0</v>
      </c>
      <c r="K663" s="106" t="s">
        <v>9075</v>
      </c>
      <c r="L663" s="107">
        <v>46565</v>
      </c>
    </row>
    <row r="664" hidden="1" ht="13.5" customHeight="1">
      <c r="B664" s="100">
        <v>44292</v>
      </c>
      <c r="C664" s="101" t="s">
        <v>2921</v>
      </c>
      <c r="D664" s="102" t="s">
        <v>8567</v>
      </c>
      <c r="E664" s="102" t="s">
        <v>8246</v>
      </c>
      <c r="F664" s="102" t="s">
        <v>1370</v>
      </c>
      <c r="G664" s="102" t="s">
        <v>1369</v>
      </c>
      <c r="H664" s="103">
        <v>1086</v>
      </c>
      <c r="I664" s="104">
        <f>SUMIF(Cargas!$C$5:$C$1652,C664,Cargas!$N$5:$N$1652)</f>
        <v>1086</v>
      </c>
      <c r="J664" s="105">
        <f t="shared" si="10"/>
        <v>0</v>
      </c>
      <c r="K664" s="106" t="s">
        <v>9076</v>
      </c>
      <c r="L664" s="107">
        <v>57142</v>
      </c>
    </row>
    <row r="665" hidden="1" ht="13.5" customHeight="1">
      <c r="B665" s="100">
        <v>44300</v>
      </c>
      <c r="C665" s="101" t="s">
        <v>2948</v>
      </c>
      <c r="D665" s="102" t="s">
        <v>8602</v>
      </c>
      <c r="E665" s="102" t="s">
        <v>8246</v>
      </c>
      <c r="F665" s="102" t="s">
        <v>1370</v>
      </c>
      <c r="G665" s="102" t="s">
        <v>1369</v>
      </c>
      <c r="H665" s="103">
        <v>1086</v>
      </c>
      <c r="I665" s="104">
        <f>SUMIF(Cargas!$C$5:$C$1652,C665,Cargas!$N$5:$N$1652)</f>
        <v>1086</v>
      </c>
      <c r="J665" s="105">
        <f t="shared" si="10"/>
        <v>0</v>
      </c>
      <c r="K665" s="106" t="s">
        <v>9077</v>
      </c>
      <c r="L665" s="107">
        <v>62632</v>
      </c>
    </row>
    <row r="666" hidden="1" ht="13.5" customHeight="1">
      <c r="B666" s="100">
        <v>44305</v>
      </c>
      <c r="C666" s="101" t="s">
        <v>2963</v>
      </c>
      <c r="D666" s="102" t="s">
        <v>8604</v>
      </c>
      <c r="E666" s="102" t="s">
        <v>8246</v>
      </c>
      <c r="F666" s="102" t="s">
        <v>1370</v>
      </c>
      <c r="G666" s="102" t="s">
        <v>1369</v>
      </c>
      <c r="H666" s="103">
        <v>1243</v>
      </c>
      <c r="I666" s="104">
        <f>SUMIF(Cargas!$C$5:$C$1652,C666,Cargas!$N$5:$N$1652)</f>
        <v>1243</v>
      </c>
      <c r="J666" s="105">
        <f t="shared" si="10"/>
        <v>0</v>
      </c>
      <c r="K666" s="106" t="s">
        <v>9078</v>
      </c>
      <c r="L666" s="107">
        <v>63587</v>
      </c>
    </row>
    <row r="667" hidden="1" ht="13.5" customHeight="1">
      <c r="B667" s="100">
        <v>44722</v>
      </c>
      <c r="C667" s="101" t="s">
        <v>4778</v>
      </c>
      <c r="D667" s="102" t="s">
        <v>8828</v>
      </c>
      <c r="E667" s="102" t="s">
        <v>8462</v>
      </c>
      <c r="F667" s="102" t="s">
        <v>1370</v>
      </c>
      <c r="G667" s="102" t="s">
        <v>1369</v>
      </c>
      <c r="H667" s="103">
        <v>1104</v>
      </c>
      <c r="I667" s="104">
        <f>SUMIF(Cargas!$C$5:$C$5048,C667,Cargas!$N$5:$N$5048)</f>
        <v>1104</v>
      </c>
      <c r="J667" s="105">
        <f t="shared" si="10"/>
        <v>0</v>
      </c>
      <c r="K667" s="106" t="s">
        <v>9079</v>
      </c>
      <c r="L667" s="107">
        <v>110454</v>
      </c>
    </row>
    <row r="668" hidden="1" ht="13.5" customHeight="1">
      <c r="B668" s="100">
        <v>44727</v>
      </c>
      <c r="C668" s="101" t="s">
        <v>4780</v>
      </c>
      <c r="D668" s="102" t="s">
        <v>8830</v>
      </c>
      <c r="E668" s="102" t="s">
        <v>8462</v>
      </c>
      <c r="F668" s="102" t="s">
        <v>1370</v>
      </c>
      <c r="G668" s="102" t="s">
        <v>1369</v>
      </c>
      <c r="H668" s="103">
        <v>1104</v>
      </c>
      <c r="I668" s="104">
        <f>SUMIF(Cargas!$C$5:$C$5048,C668,Cargas!$N$5:$N$5048)</f>
        <v>1104</v>
      </c>
      <c r="J668" s="105">
        <f t="shared" si="10"/>
        <v>0</v>
      </c>
      <c r="K668" s="106" t="s">
        <v>9080</v>
      </c>
      <c r="L668" s="107">
        <v>111524</v>
      </c>
    </row>
    <row r="669" hidden="1" ht="13.5" customHeight="1">
      <c r="B669" s="100">
        <v>44727</v>
      </c>
      <c r="C669" s="101" t="s">
        <v>4791</v>
      </c>
      <c r="D669" s="102" t="s">
        <v>8830</v>
      </c>
      <c r="E669" s="102" t="s">
        <v>8462</v>
      </c>
      <c r="F669" s="102" t="s">
        <v>1370</v>
      </c>
      <c r="G669" s="102" t="s">
        <v>1369</v>
      </c>
      <c r="H669" s="103">
        <v>1104</v>
      </c>
      <c r="I669" s="104">
        <f>SUMIF(Cargas!$C$5:$C$5048,C669,Cargas!$N$5:$N$5048)</f>
        <v>1104</v>
      </c>
      <c r="J669" s="105">
        <f t="shared" si="10"/>
        <v>0</v>
      </c>
      <c r="K669" s="106" t="s">
        <v>9080</v>
      </c>
      <c r="L669" s="107">
        <v>111524</v>
      </c>
    </row>
    <row r="670" hidden="1" ht="13.5" customHeight="1">
      <c r="B670" s="100">
        <v>44732</v>
      </c>
      <c r="C670" s="101" t="s">
        <v>4802</v>
      </c>
      <c r="D670" s="102" t="s">
        <v>8830</v>
      </c>
      <c r="E670" s="102" t="s">
        <v>8462</v>
      </c>
      <c r="F670" s="102" t="s">
        <v>1370</v>
      </c>
      <c r="G670" s="102" t="s">
        <v>1369</v>
      </c>
      <c r="H670" s="103">
        <v>1104</v>
      </c>
      <c r="I670" s="104">
        <f>SUMIF(Cargas!$C$5:$C$5048,C670,Cargas!$N$5:$N$5048)</f>
        <v>1104</v>
      </c>
      <c r="J670" s="105">
        <f t="shared" si="10"/>
        <v>0</v>
      </c>
      <c r="K670" s="106" t="s">
        <v>9080</v>
      </c>
      <c r="L670" s="107">
        <v>111524</v>
      </c>
    </row>
    <row r="671" hidden="1" ht="13.5" customHeight="1">
      <c r="B671" s="100">
        <v>44735</v>
      </c>
      <c r="C671" s="101" t="s">
        <v>4813</v>
      </c>
      <c r="D671" s="102" t="s">
        <v>8832</v>
      </c>
      <c r="E671" s="102" t="s">
        <v>8462</v>
      </c>
      <c r="F671" s="102" t="s">
        <v>1370</v>
      </c>
      <c r="G671" s="102" t="s">
        <v>1369</v>
      </c>
      <c r="H671" s="103">
        <v>1104</v>
      </c>
      <c r="I671" s="104">
        <f>SUMIF(Cargas!$C$5:$C$5048,C671,Cargas!$N$5:$N$5048)</f>
        <v>1104</v>
      </c>
      <c r="J671" s="105">
        <f t="shared" si="10"/>
        <v>0</v>
      </c>
      <c r="K671" s="106" t="s">
        <v>9081</v>
      </c>
      <c r="L671" s="107">
        <v>116207</v>
      </c>
    </row>
    <row r="672" hidden="1" ht="13.5" customHeight="1">
      <c r="B672" s="100">
        <v>44736</v>
      </c>
      <c r="C672" s="101" t="s">
        <v>4825</v>
      </c>
      <c r="D672" s="102" t="s">
        <v>8832</v>
      </c>
      <c r="E672" s="102" t="s">
        <v>8462</v>
      </c>
      <c r="F672" s="102" t="s">
        <v>1370</v>
      </c>
      <c r="G672" s="102" t="s">
        <v>1369</v>
      </c>
      <c r="H672" s="103">
        <v>1104</v>
      </c>
      <c r="I672" s="104">
        <f>SUMIF(Cargas!$C$5:$C$5048,C672,Cargas!$N$5:$N$5048)</f>
        <v>1104</v>
      </c>
      <c r="J672" s="105">
        <f t="shared" si="10"/>
        <v>0</v>
      </c>
      <c r="K672" s="106" t="s">
        <v>9081</v>
      </c>
      <c r="L672" s="107">
        <v>116207</v>
      </c>
    </row>
    <row r="673" hidden="1" ht="13.5" customHeight="1">
      <c r="B673" s="100">
        <v>44741</v>
      </c>
      <c r="C673" s="101" t="s">
        <v>4828</v>
      </c>
      <c r="D673" s="102" t="s">
        <v>8834</v>
      </c>
      <c r="E673" s="102" t="s">
        <v>8462</v>
      </c>
      <c r="F673" s="102" t="s">
        <v>1370</v>
      </c>
      <c r="G673" s="102" t="s">
        <v>1369</v>
      </c>
      <c r="H673" s="103">
        <v>1104</v>
      </c>
      <c r="I673" s="104">
        <f>SUMIF(Cargas!$C$5:$C$5048,C673,Cargas!$N$5:$N$5048)</f>
        <v>1104</v>
      </c>
      <c r="J673" s="105">
        <f t="shared" si="10"/>
        <v>0</v>
      </c>
      <c r="K673" s="106" t="s">
        <v>9082</v>
      </c>
      <c r="L673" s="107">
        <v>120218</v>
      </c>
    </row>
    <row r="674" hidden="1" ht="13.5" customHeight="1">
      <c r="B674" s="100">
        <v>44744</v>
      </c>
      <c r="C674" s="101" t="s">
        <v>4837</v>
      </c>
      <c r="D674" s="102" t="s">
        <v>8834</v>
      </c>
      <c r="E674" s="102" t="s">
        <v>8462</v>
      </c>
      <c r="F674" s="102" t="s">
        <v>1370</v>
      </c>
      <c r="G674" s="102" t="s">
        <v>1369</v>
      </c>
      <c r="H674" s="103">
        <v>1104</v>
      </c>
      <c r="I674" s="104">
        <f>SUMIF(Cargas!$C$5:$C$5048,C674,Cargas!$N$5:$N$5048)</f>
        <v>1104</v>
      </c>
      <c r="J674" s="105">
        <f t="shared" si="10"/>
        <v>0</v>
      </c>
      <c r="K674" s="106" t="s">
        <v>9082</v>
      </c>
      <c r="L674" s="107">
        <v>120218</v>
      </c>
    </row>
    <row r="675" hidden="1" ht="13.5" customHeight="1">
      <c r="B675" s="100">
        <v>44749</v>
      </c>
      <c r="C675" s="101" t="s">
        <v>4865</v>
      </c>
      <c r="D675" s="102" t="s">
        <v>8836</v>
      </c>
      <c r="E675" s="102" t="s">
        <v>8462</v>
      </c>
      <c r="F675" s="102" t="s">
        <v>1370</v>
      </c>
      <c r="G675" s="102" t="s">
        <v>1369</v>
      </c>
      <c r="H675" s="103">
        <v>1104</v>
      </c>
      <c r="I675" s="104">
        <f>SUMIF(Cargas!$C$5:$C$5048,C675,Cargas!$N$5:$N$5048)</f>
        <v>1104</v>
      </c>
      <c r="J675" s="105">
        <f t="shared" si="10"/>
        <v>0</v>
      </c>
      <c r="K675" s="106" t="s">
        <v>9083</v>
      </c>
      <c r="L675" s="107">
        <v>126036</v>
      </c>
    </row>
    <row r="676" hidden="1" ht="13.5" customHeight="1">
      <c r="B676" s="100">
        <v>44749</v>
      </c>
      <c r="C676" s="101" t="s">
        <v>4872</v>
      </c>
      <c r="D676" s="102" t="s">
        <v>8836</v>
      </c>
      <c r="E676" s="102" t="s">
        <v>8462</v>
      </c>
      <c r="F676" s="102" t="s">
        <v>1370</v>
      </c>
      <c r="G676" s="102" t="s">
        <v>1369</v>
      </c>
      <c r="H676" s="103">
        <v>1104</v>
      </c>
      <c r="I676" s="104">
        <f>SUMIF(Cargas!$C$5:$C$5048,C676,Cargas!$N$5:$N$5048)</f>
        <v>1104</v>
      </c>
      <c r="J676" s="105">
        <f t="shared" si="10"/>
        <v>0</v>
      </c>
      <c r="K676" s="106" t="s">
        <v>9083</v>
      </c>
      <c r="L676" s="107">
        <v>126036</v>
      </c>
    </row>
    <row r="677" hidden="1" ht="13.5" customHeight="1">
      <c r="A677" s="0" t="s">
        <v>1</v>
      </c>
      <c r="B677" s="100">
        <v>44755</v>
      </c>
      <c r="C677" s="101" t="s">
        <v>4885</v>
      </c>
      <c r="D677" s="102" t="s">
        <v>8838</v>
      </c>
      <c r="E677" s="102" t="s">
        <v>8462</v>
      </c>
      <c r="F677" s="102" t="s">
        <v>1370</v>
      </c>
      <c r="G677" s="102" t="s">
        <v>1369</v>
      </c>
      <c r="H677" s="103">
        <v>1104</v>
      </c>
      <c r="I677" s="104">
        <f>SUMIF(Cargas!$C$5:$C$5048,C677,Cargas!$N$5:$N$5048)</f>
        <v>1104</v>
      </c>
      <c r="J677" s="105">
        <f t="shared" si="10"/>
        <v>0</v>
      </c>
      <c r="K677" s="106" t="s">
        <v>9084</v>
      </c>
      <c r="L677" s="107">
        <v>130915</v>
      </c>
    </row>
    <row r="678" hidden="1" ht="13.5" customHeight="1">
      <c r="A678" s="0" t="s">
        <v>1</v>
      </c>
      <c r="B678" s="100">
        <v>44757</v>
      </c>
      <c r="C678" s="101" t="s">
        <v>4888</v>
      </c>
      <c r="D678" s="102" t="s">
        <v>8838</v>
      </c>
      <c r="E678" s="102" t="s">
        <v>8462</v>
      </c>
      <c r="F678" s="102" t="s">
        <v>1370</v>
      </c>
      <c r="G678" s="102" t="s">
        <v>1369</v>
      </c>
      <c r="H678" s="103">
        <v>1104</v>
      </c>
      <c r="I678" s="104">
        <f>SUMIF(Cargas!$C$5:$C$5048,C678,Cargas!$N$5:$N$5048)</f>
        <v>1104</v>
      </c>
      <c r="J678" s="105">
        <f t="shared" si="10"/>
        <v>0</v>
      </c>
      <c r="K678" s="106" t="s">
        <v>9084</v>
      </c>
      <c r="L678" s="107">
        <v>130915</v>
      </c>
    </row>
    <row r="679" hidden="1" ht="13.5" customHeight="1">
      <c r="A679" s="0" t="s">
        <v>1</v>
      </c>
      <c r="B679" s="100">
        <v>44762</v>
      </c>
      <c r="C679" s="101" t="s">
        <v>4901</v>
      </c>
      <c r="D679" s="102" t="s">
        <v>8840</v>
      </c>
      <c r="E679" s="102" t="s">
        <v>8462</v>
      </c>
      <c r="F679" s="102" t="s">
        <v>1370</v>
      </c>
      <c r="G679" s="102" t="s">
        <v>1369</v>
      </c>
      <c r="H679" s="103">
        <v>1104</v>
      </c>
      <c r="I679" s="104">
        <f>SUMIF(Cargas!$C$5:$C$5048,C679,Cargas!$N$5:$N$5048)</f>
        <v>1104</v>
      </c>
      <c r="J679" s="105">
        <f t="shared" si="10"/>
        <v>0</v>
      </c>
      <c r="K679" s="106" t="s">
        <v>9085</v>
      </c>
      <c r="L679" s="107">
        <v>134016</v>
      </c>
    </row>
    <row r="680" hidden="1" ht="13.5" customHeight="1">
      <c r="A680" s="0" t="s">
        <v>1</v>
      </c>
      <c r="B680" s="100">
        <v>44770</v>
      </c>
      <c r="C680" s="101" t="s">
        <v>4917</v>
      </c>
      <c r="D680" s="102" t="s">
        <v>8842</v>
      </c>
      <c r="E680" s="102" t="s">
        <v>8462</v>
      </c>
      <c r="F680" s="102" t="s">
        <v>1370</v>
      </c>
      <c r="G680" s="102" t="s">
        <v>1369</v>
      </c>
      <c r="H680" s="103">
        <v>1104</v>
      </c>
      <c r="I680" s="104">
        <f>SUMIF(Cargas!$C$5:$C$5048,C680,Cargas!$N$5:$N$5048)</f>
        <v>1104</v>
      </c>
      <c r="J680" s="105">
        <f t="shared" si="10"/>
        <v>0</v>
      </c>
      <c r="K680" s="106" t="s">
        <v>9086</v>
      </c>
      <c r="L680" s="107">
        <v>140320</v>
      </c>
    </row>
    <row r="681" hidden="1" ht="13.5" customHeight="1">
      <c r="A681" s="0" t="s">
        <v>1</v>
      </c>
      <c r="B681" s="100">
        <v>44776</v>
      </c>
      <c r="C681" s="101" t="s">
        <v>4922</v>
      </c>
      <c r="D681" s="102" t="s">
        <v>8844</v>
      </c>
      <c r="E681" s="102" t="s">
        <v>8462</v>
      </c>
      <c r="F681" s="102" t="s">
        <v>1370</v>
      </c>
      <c r="G681" s="102" t="s">
        <v>1369</v>
      </c>
      <c r="H681" s="103">
        <v>1104</v>
      </c>
      <c r="I681" s="104">
        <f>SUMIF(Cargas!$C$5:$C$5048,C681,Cargas!$N$5:$N$5048)</f>
        <v>1104</v>
      </c>
      <c r="J681" s="105">
        <f t="shared" si="10"/>
        <v>0</v>
      </c>
      <c r="K681" s="106" t="s">
        <v>9087</v>
      </c>
      <c r="L681" s="107">
        <v>143023</v>
      </c>
    </row>
    <row r="682" hidden="1" ht="13.5" customHeight="1">
      <c r="B682" s="100">
        <v>44315</v>
      </c>
      <c r="C682" s="101" t="s">
        <v>3011</v>
      </c>
      <c r="D682" s="102" t="s">
        <v>8606</v>
      </c>
      <c r="E682" s="102" t="s">
        <v>9088</v>
      </c>
      <c r="F682" s="102" t="s">
        <v>1370</v>
      </c>
      <c r="G682" s="102" t="s">
        <v>8941</v>
      </c>
      <c r="H682" s="103">
        <v>1360</v>
      </c>
      <c r="I682" s="104">
        <f>SUMIF(Cargas!$C$5:$C$1652,C682,Cargas!$N$5:$N$1652)</f>
        <v>1360</v>
      </c>
      <c r="J682" s="105">
        <f t="shared" si="10"/>
        <v>0</v>
      </c>
      <c r="K682" s="106" t="s">
        <v>9089</v>
      </c>
      <c r="L682" s="107">
        <v>72582</v>
      </c>
    </row>
    <row r="683" hidden="1" ht="13.5" customHeight="1">
      <c r="B683" s="100">
        <v>44330</v>
      </c>
      <c r="C683" s="101" t="s">
        <v>3087</v>
      </c>
      <c r="D683" s="102" t="s">
        <v>8610</v>
      </c>
      <c r="E683" s="102" t="s">
        <v>9090</v>
      </c>
      <c r="F683" s="102" t="s">
        <v>1370</v>
      </c>
      <c r="G683" s="102" t="s">
        <v>8941</v>
      </c>
      <c r="H683" s="103">
        <v>1223</v>
      </c>
      <c r="I683" s="104">
        <f>SUMIF(Cargas!$C$5:$C$5048,C683,Cargas!$N$5:$N$5048)</f>
        <v>1223</v>
      </c>
      <c r="J683" s="105">
        <f t="shared" si="10"/>
        <v>0</v>
      </c>
      <c r="K683" s="106" t="s">
        <v>9091</v>
      </c>
      <c r="L683" s="107" t="s">
        <v>9092</v>
      </c>
    </row>
    <row r="684" hidden="1" ht="13.5" customHeight="1">
      <c r="B684" s="100">
        <v>44341</v>
      </c>
      <c r="C684" s="101" t="s">
        <v>3129</v>
      </c>
      <c r="D684" s="102" t="s">
        <v>8613</v>
      </c>
      <c r="E684" s="102" t="s">
        <v>9093</v>
      </c>
      <c r="F684" s="102" t="s">
        <v>1370</v>
      </c>
      <c r="G684" s="102" t="s">
        <v>8941</v>
      </c>
      <c r="H684" s="103">
        <v>2010</v>
      </c>
      <c r="I684" s="104">
        <f>SUMIF(Cargas!$C$5:$C$5048,C684,Cargas!$N$5:$N$5048)</f>
        <v>2010</v>
      </c>
      <c r="J684" s="105">
        <f t="shared" si="10"/>
        <v>0</v>
      </c>
      <c r="K684" s="106" t="s">
        <v>9094</v>
      </c>
      <c r="L684" s="107">
        <v>89213</v>
      </c>
    </row>
    <row r="685" hidden="1" ht="13.5" customHeight="1">
      <c r="B685" s="100">
        <v>44348</v>
      </c>
      <c r="C685" s="101" t="s">
        <v>3147</v>
      </c>
      <c r="D685" s="102" t="s">
        <v>8615</v>
      </c>
      <c r="E685" s="102" t="s">
        <v>9093</v>
      </c>
      <c r="F685" s="102" t="s">
        <v>1370</v>
      </c>
      <c r="G685" s="102" t="s">
        <v>8941</v>
      </c>
      <c r="H685" s="103">
        <v>2154</v>
      </c>
      <c r="I685" s="104">
        <f>SUMIF(Cargas!$C$5:$C$5048,C685,Cargas!$N$5:$N$5048)</f>
        <v>2154</v>
      </c>
      <c r="J685" s="105">
        <f t="shared" si="10"/>
        <v>0</v>
      </c>
      <c r="K685" s="106" t="s">
        <v>9095</v>
      </c>
      <c r="L685" s="107">
        <v>95178</v>
      </c>
    </row>
    <row r="686" hidden="1" ht="13.5" customHeight="1">
      <c r="B686" s="100">
        <v>44357</v>
      </c>
      <c r="C686" s="101" t="s">
        <v>3170</v>
      </c>
      <c r="D686" s="102" t="s">
        <v>8618</v>
      </c>
      <c r="E686" s="102" t="s">
        <v>9093</v>
      </c>
      <c r="F686" s="102" t="s">
        <v>1370</v>
      </c>
      <c r="G686" s="102" t="s">
        <v>8941</v>
      </c>
      <c r="H686" s="103">
        <v>2099</v>
      </c>
      <c r="I686" s="104">
        <f>SUMIF(Cargas!$C$5:$C$5048,C686,Cargas!$N$5:$N$5048)</f>
        <v>2099</v>
      </c>
      <c r="J686" s="105">
        <f t="shared" si="10"/>
        <v>0</v>
      </c>
      <c r="K686" s="106" t="s">
        <v>9096</v>
      </c>
      <c r="L686" s="107">
        <v>99930</v>
      </c>
    </row>
    <row r="687" hidden="1" ht="13.5" customHeight="1">
      <c r="B687" s="100">
        <v>44365</v>
      </c>
      <c r="C687" s="101" t="s">
        <v>3202</v>
      </c>
      <c r="D687" s="102" t="s">
        <v>9097</v>
      </c>
      <c r="E687" s="102" t="s">
        <v>9090</v>
      </c>
      <c r="F687" s="102" t="s">
        <v>1370</v>
      </c>
      <c r="G687" s="102" t="s">
        <v>8941</v>
      </c>
      <c r="H687" s="103">
        <v>1882</v>
      </c>
      <c r="I687" s="104">
        <f>SUMIF(Cargas!$C$5:$C$5048,C687,Cargas!$N$5:$N$5048)</f>
        <v>1882</v>
      </c>
      <c r="J687" s="105">
        <f t="shared" si="10"/>
        <v>0</v>
      </c>
      <c r="K687" s="106" t="s">
        <v>9098</v>
      </c>
      <c r="L687" s="107" t="s">
        <v>9099</v>
      </c>
    </row>
    <row r="688" hidden="1" ht="13.5" customHeight="1">
      <c r="B688" s="100">
        <v>44365</v>
      </c>
      <c r="C688" s="101" t="s">
        <v>3233</v>
      </c>
      <c r="D688" s="102" t="s">
        <v>9100</v>
      </c>
      <c r="E688" s="102" t="s">
        <v>9090</v>
      </c>
      <c r="F688" s="102" t="s">
        <v>1370</v>
      </c>
      <c r="G688" s="102" t="s">
        <v>8941</v>
      </c>
      <c r="H688" s="103">
        <v>1666</v>
      </c>
      <c r="I688" s="104">
        <f>SUMIF(Cargas!$C$5:$C$5048,C688,Cargas!$N$5:$N$5048)</f>
        <v>1666</v>
      </c>
      <c r="J688" s="105">
        <f t="shared" si="10"/>
        <v>0</v>
      </c>
      <c r="K688" s="106" t="s">
        <v>9101</v>
      </c>
      <c r="L688" s="107" t="s">
        <v>9102</v>
      </c>
    </row>
    <row r="689" hidden="1" ht="13.5" customHeight="1">
      <c r="B689" s="100">
        <v>44382</v>
      </c>
      <c r="C689" s="101" t="s">
        <v>3266</v>
      </c>
      <c r="D689" s="102" t="s">
        <v>9103</v>
      </c>
      <c r="E689" s="102" t="s">
        <v>9090</v>
      </c>
      <c r="F689" s="102" t="s">
        <v>1370</v>
      </c>
      <c r="G689" s="102" t="s">
        <v>8941</v>
      </c>
      <c r="H689" s="103">
        <v>1396</v>
      </c>
      <c r="I689" s="104">
        <f>SUMIF(Cargas!$C$5:$C$5048,C689,Cargas!$N$5:$N$5048)</f>
        <v>1396</v>
      </c>
      <c r="J689" s="105">
        <f t="shared" si="10"/>
        <v>0</v>
      </c>
      <c r="K689" s="106" t="s">
        <v>9104</v>
      </c>
      <c r="L689" s="107" t="s">
        <v>9105</v>
      </c>
    </row>
    <row r="690" hidden="1" ht="12.75" customHeight="1">
      <c r="B690" s="100">
        <v>44385</v>
      </c>
      <c r="C690" s="101" t="s">
        <v>3317</v>
      </c>
      <c r="D690" s="102" t="s">
        <v>8638</v>
      </c>
      <c r="E690" s="102" t="s">
        <v>8462</v>
      </c>
      <c r="F690" s="102" t="s">
        <v>1370</v>
      </c>
      <c r="G690" s="102" t="s">
        <v>1369</v>
      </c>
      <c r="H690" s="103">
        <v>1728</v>
      </c>
      <c r="I690" s="104">
        <f>SUMIF(Cargas!$C$5:$C$5048,C690,Cargas!$N$5:$N$5048)</f>
        <v>1728</v>
      </c>
      <c r="J690" s="105">
        <f t="shared" si="10"/>
        <v>0</v>
      </c>
      <c r="K690" s="106" t="s">
        <v>9106</v>
      </c>
      <c r="L690" s="107">
        <v>120505</v>
      </c>
    </row>
    <row r="691" hidden="1" ht="13.5" customHeight="1">
      <c r="B691" s="100">
        <v>44393</v>
      </c>
      <c r="C691" s="101" t="s">
        <v>3340</v>
      </c>
      <c r="D691" s="102" t="s">
        <v>8640</v>
      </c>
      <c r="E691" s="102" t="s">
        <v>9093</v>
      </c>
      <c r="F691" s="102" t="s">
        <v>1370</v>
      </c>
      <c r="G691" s="102" t="s">
        <v>8941</v>
      </c>
      <c r="H691" s="103">
        <v>1704</v>
      </c>
      <c r="I691" s="104">
        <f>SUMIF(Cargas!$C$5:$C$5048,C691,Cargas!$N$5:$N$5048)</f>
        <v>1704</v>
      </c>
      <c r="J691" s="105">
        <f t="shared" si="10"/>
        <v>0</v>
      </c>
      <c r="K691" s="106" t="s">
        <v>9107</v>
      </c>
      <c r="L691" s="107">
        <v>122220</v>
      </c>
    </row>
    <row r="692" hidden="1" ht="13.5" customHeight="1">
      <c r="B692" s="100">
        <v>44400</v>
      </c>
      <c r="C692" s="101" t="s">
        <v>3405</v>
      </c>
      <c r="D692" s="102" t="s">
        <v>8642</v>
      </c>
      <c r="E692" s="102" t="s">
        <v>8462</v>
      </c>
      <c r="F692" s="102" t="s">
        <v>1370</v>
      </c>
      <c r="G692" s="102" t="s">
        <v>1369</v>
      </c>
      <c r="H692" s="103">
        <v>1652</v>
      </c>
      <c r="I692" s="104">
        <f>SUMIF(Cargas!$C$5:$C$5048,C692,Cargas!$N$5:$N$5048)</f>
        <v>1652</v>
      </c>
      <c r="J692" s="105">
        <f t="shared" si="10"/>
        <v>0</v>
      </c>
      <c r="K692" s="106" t="s">
        <v>9108</v>
      </c>
      <c r="L692" s="107">
        <v>129913</v>
      </c>
    </row>
    <row r="693" hidden="1" ht="13.5" customHeight="1">
      <c r="B693" s="100">
        <v>44404</v>
      </c>
      <c r="C693" s="101" t="s">
        <v>3385</v>
      </c>
      <c r="D693" s="102" t="s">
        <v>9109</v>
      </c>
      <c r="E693" s="102" t="s">
        <v>9090</v>
      </c>
      <c r="F693" s="102" t="s">
        <v>1370</v>
      </c>
      <c r="G693" s="102" t="s">
        <v>8941</v>
      </c>
      <c r="H693" s="103">
        <v>1192</v>
      </c>
      <c r="I693" s="104">
        <f>SUMIF(Cargas!$C$5:$C$5048,C693,Cargas!$N$5:$N$5048)</f>
        <v>1195</v>
      </c>
      <c r="J693" s="105">
        <f t="shared" si="10"/>
        <v>0</v>
      </c>
      <c r="K693" s="106" t="s">
        <v>9110</v>
      </c>
      <c r="L693" s="107" t="s">
        <v>9111</v>
      </c>
    </row>
    <row r="694" hidden="1" ht="13.5" customHeight="1">
      <c r="B694" s="100">
        <v>44418</v>
      </c>
      <c r="C694" s="101" t="s">
        <v>3446</v>
      </c>
      <c r="D694" s="102" t="s">
        <v>8646</v>
      </c>
      <c r="E694" s="102" t="s">
        <v>9088</v>
      </c>
      <c r="F694" s="102" t="s">
        <v>1370</v>
      </c>
      <c r="G694" s="102" t="s">
        <v>8941</v>
      </c>
      <c r="H694" s="103">
        <v>1600</v>
      </c>
      <c r="I694" s="104">
        <f>SUMIF(Cargas!$C$5:$C$5048,C694,Cargas!$N$5:$N$5048)</f>
        <v>1600</v>
      </c>
      <c r="J694" s="105">
        <f t="shared" si="10"/>
        <v>0</v>
      </c>
      <c r="K694" s="106" t="s">
        <v>9112</v>
      </c>
      <c r="L694" s="107">
        <v>138392</v>
      </c>
    </row>
    <row r="695" hidden="1" ht="13.5" customHeight="1">
      <c r="B695" s="100">
        <v>44421</v>
      </c>
      <c r="C695" s="101" t="s">
        <v>3477</v>
      </c>
      <c r="D695" s="102" t="s">
        <v>8648</v>
      </c>
      <c r="E695" s="102" t="s">
        <v>8462</v>
      </c>
      <c r="F695" s="102" t="s">
        <v>1370</v>
      </c>
      <c r="G695" s="102" t="s">
        <v>1369</v>
      </c>
      <c r="H695" s="103">
        <v>1488</v>
      </c>
      <c r="I695" s="104">
        <f>SUMIF(Cargas!$C$5:$C$5048,C695,Cargas!$N$5:$N$5048)</f>
        <v>1488</v>
      </c>
      <c r="J695" s="105">
        <f t="shared" si="10"/>
        <v>0</v>
      </c>
      <c r="K695" s="106" t="s">
        <v>9113</v>
      </c>
      <c r="L695" s="107">
        <v>142315</v>
      </c>
    </row>
    <row r="696" hidden="1" ht="13.5" customHeight="1">
      <c r="B696" s="100">
        <v>44427</v>
      </c>
      <c r="C696" s="101" t="s">
        <v>3509</v>
      </c>
      <c r="D696" s="102" t="s">
        <v>8674</v>
      </c>
      <c r="E696" s="102" t="s">
        <v>8462</v>
      </c>
      <c r="F696" s="102" t="s">
        <v>1370</v>
      </c>
      <c r="G696" s="102" t="s">
        <v>1369</v>
      </c>
      <c r="H696" s="103">
        <v>1888</v>
      </c>
      <c r="I696" s="104">
        <f>SUMIF(Cargas!$C$5:$C$5048,C696,Cargas!$N$5:$N$5048)</f>
        <v>1888</v>
      </c>
      <c r="J696" s="105">
        <f t="shared" si="10"/>
        <v>0</v>
      </c>
      <c r="K696" s="106" t="s">
        <v>9114</v>
      </c>
      <c r="L696" s="107">
        <v>146857</v>
      </c>
    </row>
    <row r="697" hidden="1" ht="13.5" customHeight="1">
      <c r="B697" s="100">
        <v>44432</v>
      </c>
      <c r="C697" s="101" t="s">
        <v>3514</v>
      </c>
      <c r="D697" s="102" t="s">
        <v>9115</v>
      </c>
      <c r="E697" s="102" t="s">
        <v>9116</v>
      </c>
      <c r="F697" s="102" t="s">
        <v>1370</v>
      </c>
      <c r="G697" s="102" t="s">
        <v>8941</v>
      </c>
      <c r="H697" s="103">
        <v>1971</v>
      </c>
      <c r="I697" s="104">
        <f>SUMIF(Cargas!$C$5:$C$5048,C697,Cargas!$N$5:$N$5048)</f>
        <v>1971</v>
      </c>
      <c r="J697" s="105">
        <f t="shared" si="10"/>
        <v>0</v>
      </c>
      <c r="K697" s="106" t="s">
        <v>9117</v>
      </c>
      <c r="L697" s="107" t="s">
        <v>9118</v>
      </c>
    </row>
    <row r="698" hidden="1" ht="13.5" customHeight="1">
      <c r="B698" s="100">
        <v>44441</v>
      </c>
      <c r="C698" s="101" t="s">
        <v>3596</v>
      </c>
      <c r="D698" s="102" t="s">
        <v>9119</v>
      </c>
      <c r="E698" s="102" t="s">
        <v>8462</v>
      </c>
      <c r="F698" s="102" t="s">
        <v>1370</v>
      </c>
      <c r="G698" s="102" t="s">
        <v>1369</v>
      </c>
      <c r="H698" s="103">
        <v>1536</v>
      </c>
      <c r="I698" s="104">
        <f>SUMIF(Cargas!$C$5:$C$5048,C698,Cargas!$N$5:$N$5048)</f>
        <v>1536</v>
      </c>
      <c r="J698" s="105">
        <f t="shared" si="10"/>
        <v>0</v>
      </c>
      <c r="K698" s="106" t="s">
        <v>9120</v>
      </c>
      <c r="L698" s="107">
        <v>156683</v>
      </c>
    </row>
    <row r="699" hidden="1" ht="13.5" customHeight="1">
      <c r="B699" s="100">
        <v>44439</v>
      </c>
      <c r="C699" s="101" t="s">
        <v>3555</v>
      </c>
      <c r="D699" s="102" t="s">
        <v>9121</v>
      </c>
      <c r="E699" s="102" t="s">
        <v>9116</v>
      </c>
      <c r="F699" s="102" t="s">
        <v>1370</v>
      </c>
      <c r="G699" s="102" t="s">
        <v>8941</v>
      </c>
      <c r="H699" s="103">
        <v>1464</v>
      </c>
      <c r="I699" s="104">
        <f>SUMIF(Cargas!$C$5:$C$5048,C699,Cargas!$N$5:$N$5048)</f>
        <v>1464</v>
      </c>
      <c r="J699" s="105">
        <f t="shared" si="10"/>
        <v>0</v>
      </c>
      <c r="K699" s="106" t="s">
        <v>9122</v>
      </c>
      <c r="L699" s="107" t="s">
        <v>9123</v>
      </c>
    </row>
    <row r="700" hidden="1" ht="13.5" customHeight="1">
      <c r="B700" s="100">
        <v>44445</v>
      </c>
      <c r="C700" s="101" t="s">
        <v>3590</v>
      </c>
      <c r="D700" s="102" t="s">
        <v>9124</v>
      </c>
      <c r="E700" s="102" t="s">
        <v>9116</v>
      </c>
      <c r="F700" s="102" t="s">
        <v>1370</v>
      </c>
      <c r="G700" s="102" t="s">
        <v>8941</v>
      </c>
      <c r="H700" s="103">
        <v>1596</v>
      </c>
      <c r="I700" s="104">
        <f>SUMIF(Cargas!$C$5:$C$5048,C700,Cargas!$N$5:$N$5048)</f>
        <v>1596</v>
      </c>
      <c r="J700" s="105">
        <f t="shared" si="10"/>
        <v>0</v>
      </c>
      <c r="K700" s="106" t="s">
        <v>9125</v>
      </c>
      <c r="L700" s="107" t="s">
        <v>9126</v>
      </c>
    </row>
    <row r="701" hidden="1" ht="13.5" customHeight="1">
      <c r="B701" s="100">
        <v>44453</v>
      </c>
      <c r="C701" s="101" t="s">
        <v>3616</v>
      </c>
      <c r="D701" s="102" t="s">
        <v>9127</v>
      </c>
      <c r="E701" s="102" t="s">
        <v>9116</v>
      </c>
      <c r="F701" s="102" t="s">
        <v>1370</v>
      </c>
      <c r="G701" s="102" t="s">
        <v>8941</v>
      </c>
      <c r="H701" s="103">
        <v>1860</v>
      </c>
      <c r="I701" s="104">
        <f>SUMIF(Cargas!$C$5:$C$5048,C701,Cargas!$N$5:$N$5048)</f>
        <v>1860</v>
      </c>
      <c r="J701" s="105">
        <f t="shared" si="10"/>
        <v>0</v>
      </c>
      <c r="K701" s="106" t="s">
        <v>9128</v>
      </c>
      <c r="L701" s="107" t="s">
        <v>9129</v>
      </c>
    </row>
    <row r="702" hidden="1" ht="13.5" customHeight="1">
      <c r="B702" s="100">
        <v>44449</v>
      </c>
      <c r="C702" s="101" t="s">
        <v>3631</v>
      </c>
      <c r="D702" s="102" t="s">
        <v>9130</v>
      </c>
      <c r="E702" s="102" t="s">
        <v>8462</v>
      </c>
      <c r="F702" s="102" t="s">
        <v>1370</v>
      </c>
      <c r="G702" s="102" t="s">
        <v>1369</v>
      </c>
      <c r="H702" s="103">
        <v>2004</v>
      </c>
      <c r="I702" s="104">
        <f>SUMIF(Cargas!$C$5:$C$5048,C702,Cargas!$N$5:$N$5048)</f>
        <v>2004</v>
      </c>
      <c r="J702" s="105">
        <f t="shared" si="10"/>
        <v>0</v>
      </c>
      <c r="K702" s="106" t="s">
        <v>9131</v>
      </c>
      <c r="L702" s="107">
        <v>162509</v>
      </c>
    </row>
    <row r="703" hidden="1" ht="13.5" customHeight="1">
      <c r="B703" s="100">
        <v>44457</v>
      </c>
      <c r="C703" s="101" t="s">
        <v>3687</v>
      </c>
      <c r="D703" s="102" t="s">
        <v>9132</v>
      </c>
      <c r="E703" s="102" t="s">
        <v>9133</v>
      </c>
      <c r="F703" s="102" t="s">
        <v>1370</v>
      </c>
      <c r="G703" s="102" t="s">
        <v>1369</v>
      </c>
      <c r="H703" s="103">
        <v>1440</v>
      </c>
      <c r="I703" s="104">
        <f>SUMIF(Cargas!$C$5:$C$5048,C703,Cargas!$N$5:$N$5048)</f>
        <v>1440</v>
      </c>
      <c r="J703" s="105">
        <f t="shared" si="10"/>
        <v>0</v>
      </c>
      <c r="K703" s="106" t="s">
        <v>9134</v>
      </c>
      <c r="L703" s="107">
        <v>168579</v>
      </c>
    </row>
    <row r="704" hidden="1" ht="13.5" customHeight="1">
      <c r="B704" s="100">
        <v>44460</v>
      </c>
      <c r="C704" s="101" t="s">
        <v>3656</v>
      </c>
      <c r="D704" s="102" t="s">
        <v>9135</v>
      </c>
      <c r="E704" s="102" t="s">
        <v>9116</v>
      </c>
      <c r="F704" s="102" t="s">
        <v>1370</v>
      </c>
      <c r="G704" s="102" t="s">
        <v>8941</v>
      </c>
      <c r="H704" s="103">
        <v>1392</v>
      </c>
      <c r="I704" s="104">
        <f>SUMIF(Cargas!$C$5:$C$5048,C704,Cargas!$N$5:$N$5048)</f>
        <v>1392</v>
      </c>
      <c r="J704" s="105">
        <f t="shared" si="10"/>
        <v>0</v>
      </c>
      <c r="K704" s="106" t="s">
        <v>9136</v>
      </c>
      <c r="L704" s="107" t="s">
        <v>9137</v>
      </c>
    </row>
    <row r="705" hidden="1" ht="13.5" customHeight="1">
      <c r="B705" s="100">
        <v>44456</v>
      </c>
      <c r="C705" s="101" t="s">
        <v>3674</v>
      </c>
      <c r="D705" s="102" t="s">
        <v>9138</v>
      </c>
      <c r="E705" s="102" t="s">
        <v>8462</v>
      </c>
      <c r="F705" s="102" t="s">
        <v>1370</v>
      </c>
      <c r="G705" s="102" t="s">
        <v>1369</v>
      </c>
      <c r="H705" s="103">
        <v>2004</v>
      </c>
      <c r="I705" s="104">
        <f>SUMIF(Cargas!$C$5:$C$5048,C705,Cargas!$N$5:$N$5048)</f>
        <v>2004</v>
      </c>
      <c r="J705" s="105">
        <f ref="J705:J746" t="shared" si="11">IF(ABS(H705-I705)&lt;20,0,H705-I705)</f>
        <v>0</v>
      </c>
      <c r="K705" s="106"/>
      <c r="L705" s="107">
        <v>167451</v>
      </c>
    </row>
    <row r="706" hidden="1" ht="13.5" customHeight="1">
      <c r="B706" s="100">
        <v>44467</v>
      </c>
      <c r="C706" s="101" t="s">
        <v>3700</v>
      </c>
      <c r="D706" s="102" t="s">
        <v>9139</v>
      </c>
      <c r="E706" s="102" t="s">
        <v>9093</v>
      </c>
      <c r="F706" s="102" t="s">
        <v>1370</v>
      </c>
      <c r="G706" s="102" t="s">
        <v>8941</v>
      </c>
      <c r="H706" s="103">
        <v>2590</v>
      </c>
      <c r="I706" s="104">
        <f>SUMIF(Cargas!$C$5:$C$5048,C706,Cargas!$N$5:$N$5048)</f>
        <v>2590</v>
      </c>
      <c r="J706" s="105">
        <f t="shared" si="11"/>
        <v>0</v>
      </c>
      <c r="K706" s="106" t="s">
        <v>9140</v>
      </c>
      <c r="L706" s="107">
        <v>170649</v>
      </c>
    </row>
    <row r="707" hidden="1" ht="13.5" customHeight="1">
      <c r="B707" s="100">
        <v>44467</v>
      </c>
      <c r="C707" s="101" t="s">
        <v>3722</v>
      </c>
      <c r="D707" s="102" t="s">
        <v>9141</v>
      </c>
      <c r="E707" s="102" t="s">
        <v>8462</v>
      </c>
      <c r="F707" s="102" t="s">
        <v>1370</v>
      </c>
      <c r="G707" s="102" t="s">
        <v>1369</v>
      </c>
      <c r="H707" s="103">
        <v>1530</v>
      </c>
      <c r="I707" s="104">
        <f>SUMIF(Cargas!$C$5:$C$5048,C707,Cargas!$N$5:$N$5048)</f>
        <v>1530</v>
      </c>
      <c r="J707" s="105">
        <f t="shared" si="11"/>
        <v>0</v>
      </c>
      <c r="K707" s="106" t="s">
        <v>9142</v>
      </c>
      <c r="L707" s="107">
        <v>172644</v>
      </c>
    </row>
    <row r="708" hidden="1" ht="13.5" customHeight="1">
      <c r="B708" s="100">
        <v>44469</v>
      </c>
      <c r="C708" s="101" t="s">
        <v>3754</v>
      </c>
      <c r="D708" s="102" t="s">
        <v>9143</v>
      </c>
      <c r="E708" s="102" t="s">
        <v>8462</v>
      </c>
      <c r="F708" s="102" t="s">
        <v>1370</v>
      </c>
      <c r="G708" s="102" t="s">
        <v>1369</v>
      </c>
      <c r="H708" s="103">
        <v>2025</v>
      </c>
      <c r="I708" s="104">
        <f>SUMIF(Cargas!$C$5:$C$5048,C708,Cargas!$N$5:$N$5048)</f>
        <v>2025</v>
      </c>
      <c r="J708" s="105">
        <f t="shared" si="11"/>
        <v>0</v>
      </c>
      <c r="K708" s="106" t="s">
        <v>9144</v>
      </c>
      <c r="L708" s="107">
        <v>177539</v>
      </c>
    </row>
    <row r="709" hidden="1" ht="13.5" customHeight="1">
      <c r="B709" s="100">
        <v>44474</v>
      </c>
      <c r="C709" s="101" t="s">
        <v>3743</v>
      </c>
      <c r="D709" s="102" t="s">
        <v>9145</v>
      </c>
      <c r="E709" s="102" t="s">
        <v>9146</v>
      </c>
      <c r="F709" s="102" t="s">
        <v>1370</v>
      </c>
      <c r="G709" s="102" t="s">
        <v>1369</v>
      </c>
      <c r="H709" s="103">
        <v>2026</v>
      </c>
      <c r="I709" s="104">
        <f>SUMIF(Cargas!$C$5:$C$5048,C709,Cargas!$N$5:$N$5048)</f>
        <v>2026</v>
      </c>
      <c r="J709" s="105">
        <f t="shared" si="11"/>
        <v>0</v>
      </c>
      <c r="K709" s="106" t="s">
        <v>9147</v>
      </c>
      <c r="L709" s="107">
        <v>177458</v>
      </c>
    </row>
    <row r="710" hidden="1" ht="13.5" customHeight="1">
      <c r="B710" s="100">
        <v>44478</v>
      </c>
      <c r="C710" s="101" t="s">
        <v>3834</v>
      </c>
      <c r="D710" s="102" t="s">
        <v>9148</v>
      </c>
      <c r="E710" s="102" t="s">
        <v>9133</v>
      </c>
      <c r="F710" s="102" t="s">
        <v>1370</v>
      </c>
      <c r="G710" s="102" t="s">
        <v>1369</v>
      </c>
      <c r="H710" s="103">
        <v>2472</v>
      </c>
      <c r="I710" s="104">
        <f>SUMIF(Cargas!$C$5:$C$5048,C710,Cargas!$N$5:$N$5048)</f>
        <v>2472</v>
      </c>
      <c r="J710" s="105">
        <f t="shared" si="11"/>
        <v>0</v>
      </c>
      <c r="K710" s="106" t="s">
        <v>9149</v>
      </c>
      <c r="L710" s="107">
        <v>187127</v>
      </c>
    </row>
    <row r="711" hidden="1" ht="13.5" customHeight="1">
      <c r="B711" s="100">
        <v>44476</v>
      </c>
      <c r="C711" s="101" t="s">
        <v>3814</v>
      </c>
      <c r="D711" s="102" t="s">
        <v>9150</v>
      </c>
      <c r="E711" s="102" t="s">
        <v>8462</v>
      </c>
      <c r="F711" s="102" t="s">
        <v>3918</v>
      </c>
      <c r="G711" s="102" t="s">
        <v>1369</v>
      </c>
      <c r="H711" s="103">
        <v>2044</v>
      </c>
      <c r="I711" s="104">
        <f>SUMIF(Cargas!$C$5:$C$5048,C711,Cargas!$N$5:$N$5048)</f>
        <v>2044</v>
      </c>
      <c r="J711" s="105">
        <f t="shared" si="11"/>
        <v>0</v>
      </c>
      <c r="K711" s="106" t="s">
        <v>9151</v>
      </c>
      <c r="L711" s="107">
        <v>180697</v>
      </c>
    </row>
    <row r="712" hidden="1" ht="13.5" customHeight="1">
      <c r="B712" s="100">
        <v>44476</v>
      </c>
      <c r="C712" s="101" t="s">
        <v>3793</v>
      </c>
      <c r="D712" s="102" t="s">
        <v>9152</v>
      </c>
      <c r="E712" s="102" t="s">
        <v>8462</v>
      </c>
      <c r="F712" s="102" t="s">
        <v>3918</v>
      </c>
      <c r="G712" s="102" t="s">
        <v>1369</v>
      </c>
      <c r="H712" s="103">
        <v>1336</v>
      </c>
      <c r="I712" s="104">
        <f>SUMIF(Cargas!$C$5:$C$5048,C712,Cargas!$N$5:$N$5048)</f>
        <v>1336</v>
      </c>
      <c r="J712" s="105">
        <f t="shared" si="11"/>
        <v>0</v>
      </c>
      <c r="K712" s="106" t="s">
        <v>9153</v>
      </c>
      <c r="L712" s="107">
        <v>180696</v>
      </c>
    </row>
    <row r="713" hidden="1" ht="13.5" customHeight="1">
      <c r="B713" s="100">
        <v>44482</v>
      </c>
      <c r="C713" s="101" t="s">
        <v>3795</v>
      </c>
      <c r="D713" s="102" t="s">
        <v>9154</v>
      </c>
      <c r="E713" s="102" t="s">
        <v>9155</v>
      </c>
      <c r="F713" s="102" t="s">
        <v>1370</v>
      </c>
      <c r="G713" s="102" t="s">
        <v>1369</v>
      </c>
      <c r="H713" s="103">
        <v>1662</v>
      </c>
      <c r="I713" s="104">
        <f>SUMIF(Cargas!$C$5:$C$5048,C713,Cargas!$N$5:$N$5048)</f>
        <v>1662</v>
      </c>
      <c r="J713" s="105">
        <f t="shared" si="11"/>
        <v>0</v>
      </c>
      <c r="K713" s="106" t="s">
        <v>9156</v>
      </c>
      <c r="L713" s="107" t="s">
        <v>9157</v>
      </c>
    </row>
    <row r="714" hidden="1" ht="13.5" customHeight="1">
      <c r="B714" s="100">
        <v>44482</v>
      </c>
      <c r="C714" s="101" t="s">
        <v>3862</v>
      </c>
      <c r="D714" s="102" t="s">
        <v>9158</v>
      </c>
      <c r="E714" s="102" t="s">
        <v>9146</v>
      </c>
      <c r="F714" s="102" t="s">
        <v>1370</v>
      </c>
      <c r="G714" s="102" t="s">
        <v>8516</v>
      </c>
      <c r="H714" s="103">
        <v>25000</v>
      </c>
      <c r="I714" s="104">
        <f>SUMIF(Cargas!$C$5:$C$5048,C714,Cargas!$N$5:$N$5048)</f>
        <v>25000</v>
      </c>
      <c r="J714" s="105">
        <f t="shared" si="11"/>
        <v>0</v>
      </c>
      <c r="K714" s="106" t="s">
        <v>9159</v>
      </c>
      <c r="L714" s="107">
        <v>188138</v>
      </c>
    </row>
    <row r="715" hidden="1" ht="13.5" customHeight="1">
      <c r="B715" s="100">
        <v>44490</v>
      </c>
      <c r="C715" s="101" t="s">
        <v>3844</v>
      </c>
      <c r="D715" s="102" t="s">
        <v>9160</v>
      </c>
      <c r="E715" s="102" t="s">
        <v>9146</v>
      </c>
      <c r="F715" s="102" t="s">
        <v>1370</v>
      </c>
      <c r="G715" s="102" t="s">
        <v>373</v>
      </c>
      <c r="H715" s="103">
        <v>2272</v>
      </c>
      <c r="I715" s="104">
        <f>SUMIF(Cargas!$C$5:$C$5048,C715,Cargas!$N$5:$N$5048)</f>
        <v>2272</v>
      </c>
      <c r="J715" s="105">
        <f t="shared" si="11"/>
        <v>0</v>
      </c>
      <c r="K715" s="106" t="s">
        <v>9161</v>
      </c>
      <c r="L715" s="107" t="s">
        <v>9162</v>
      </c>
    </row>
    <row r="716" hidden="1" ht="13.5" customHeight="1">
      <c r="B716" s="100">
        <v>44490</v>
      </c>
      <c r="C716" s="101" t="s">
        <v>3875</v>
      </c>
      <c r="D716" s="102" t="s">
        <v>9163</v>
      </c>
      <c r="E716" s="102" t="s">
        <v>8462</v>
      </c>
      <c r="F716" s="102" t="s">
        <v>3918</v>
      </c>
      <c r="G716" s="102" t="s">
        <v>1369</v>
      </c>
      <c r="H716" s="103">
        <v>2149</v>
      </c>
      <c r="I716" s="104">
        <f>SUMIF(Cargas!$C$5:$C$5048,C716,Cargas!$N$5:$N$5048)</f>
        <v>2149</v>
      </c>
      <c r="J716" s="105">
        <f t="shared" si="11"/>
        <v>0</v>
      </c>
      <c r="K716" s="106" t="s">
        <v>9164</v>
      </c>
      <c r="L716" s="107">
        <v>190546</v>
      </c>
    </row>
    <row r="717" hidden="1" ht="13.5" customHeight="1">
      <c r="B717" s="100">
        <v>44497</v>
      </c>
      <c r="C717" s="101" t="s">
        <v>3913</v>
      </c>
      <c r="D717" s="102" t="s">
        <v>9165</v>
      </c>
      <c r="E717" s="102" t="s">
        <v>9146</v>
      </c>
      <c r="F717" s="102" t="s">
        <v>1370</v>
      </c>
      <c r="G717" s="102" t="s">
        <v>9012</v>
      </c>
      <c r="H717" s="103">
        <v>25000</v>
      </c>
      <c r="I717" s="104">
        <f>SUMIF(Cargas!$C$5:$C$5048,C717,Cargas!$N$5:$N$5048)</f>
        <v>25000</v>
      </c>
      <c r="J717" s="105">
        <f t="shared" si="11"/>
        <v>0</v>
      </c>
      <c r="K717" s="106" t="s">
        <v>9166</v>
      </c>
      <c r="L717" s="107">
        <v>195046</v>
      </c>
    </row>
    <row r="718" hidden="1" ht="13.5" customHeight="1">
      <c r="B718" s="100">
        <v>44501</v>
      </c>
      <c r="C718" s="101" t="s">
        <v>3923</v>
      </c>
      <c r="D718" s="102" t="s">
        <v>9167</v>
      </c>
      <c r="E718" s="102" t="s">
        <v>9146</v>
      </c>
      <c r="F718" s="102" t="s">
        <v>1370</v>
      </c>
      <c r="G718" s="102" t="s">
        <v>373</v>
      </c>
      <c r="H718" s="103">
        <v>1400</v>
      </c>
      <c r="I718" s="104">
        <f>SUMIF(Cargas!$C$5:$C$5048,C718,Cargas!$N$5:$N$5048)</f>
        <v>1400</v>
      </c>
      <c r="J718" s="105">
        <f t="shared" si="11"/>
        <v>0</v>
      </c>
      <c r="K718" s="106" t="s">
        <v>9168</v>
      </c>
      <c r="L718" s="107">
        <v>195047</v>
      </c>
    </row>
    <row r="719" hidden="1" ht="13.5" customHeight="1">
      <c r="B719" s="100">
        <v>44497</v>
      </c>
      <c r="C719" s="101" t="s">
        <v>3917</v>
      </c>
      <c r="D719" s="102" t="s">
        <v>9169</v>
      </c>
      <c r="E719" s="102" t="s">
        <v>8462</v>
      </c>
      <c r="F719" s="102" t="s">
        <v>3918</v>
      </c>
      <c r="G719" s="102" t="s">
        <v>1369</v>
      </c>
      <c r="H719" s="103">
        <v>2086</v>
      </c>
      <c r="I719" s="104">
        <f>SUMIF(Cargas!$C$5:$C$5048,C719,Cargas!$N$5:$N$5048)</f>
        <v>2086</v>
      </c>
      <c r="J719" s="105">
        <f t="shared" si="11"/>
        <v>0</v>
      </c>
      <c r="K719" s="106" t="s">
        <v>9170</v>
      </c>
      <c r="L719" s="107">
        <v>195422</v>
      </c>
    </row>
    <row r="720" hidden="1" ht="13.5" customHeight="1">
      <c r="B720" s="100">
        <v>44497</v>
      </c>
      <c r="C720" s="101" t="s">
        <v>3930</v>
      </c>
      <c r="D720" s="102" t="s">
        <v>9171</v>
      </c>
      <c r="E720" s="102" t="s">
        <v>8462</v>
      </c>
      <c r="F720" s="102" t="s">
        <v>9172</v>
      </c>
      <c r="G720" s="102" t="s">
        <v>1369</v>
      </c>
      <c r="H720" s="103">
        <v>1344</v>
      </c>
      <c r="I720" s="104">
        <f>SUMIF(Cargas!$C$5:$C$5048,C720,Cargas!$N$5:$N$5048)</f>
        <v>1344</v>
      </c>
      <c r="J720" s="105">
        <f t="shared" si="11"/>
        <v>0</v>
      </c>
      <c r="K720" s="106" t="s">
        <v>9173</v>
      </c>
      <c r="L720" s="107">
        <v>197222</v>
      </c>
    </row>
    <row r="721" hidden="1" ht="13.5" customHeight="1">
      <c r="B721" s="100">
        <v>44497</v>
      </c>
      <c r="C721" s="101" t="s">
        <v>3951</v>
      </c>
      <c r="D721" s="102" t="s">
        <v>9174</v>
      </c>
      <c r="E721" s="102" t="s">
        <v>9146</v>
      </c>
      <c r="F721" s="102" t="s">
        <v>1370</v>
      </c>
      <c r="G721" s="102" t="s">
        <v>373</v>
      </c>
      <c r="H721" s="103">
        <v>1733</v>
      </c>
      <c r="I721" s="104">
        <f>SUMIF(Cargas!$C$5:$C$5048,C721,Cargas!$N$5:$N$5048)</f>
        <v>1733</v>
      </c>
      <c r="J721" s="105">
        <f t="shared" si="11"/>
        <v>0</v>
      </c>
      <c r="K721" s="106" t="s">
        <v>9175</v>
      </c>
      <c r="L721" s="107">
        <v>198338</v>
      </c>
    </row>
    <row r="722" hidden="1" ht="13.5" customHeight="1">
      <c r="B722" s="100">
        <v>44511</v>
      </c>
      <c r="C722" s="101" t="s">
        <v>3999</v>
      </c>
      <c r="D722" s="102" t="s">
        <v>9176</v>
      </c>
      <c r="E722" s="102" t="s">
        <v>8462</v>
      </c>
      <c r="F722" s="102" t="s">
        <v>1370</v>
      </c>
      <c r="G722" s="102" t="s">
        <v>8611</v>
      </c>
      <c r="H722" s="103">
        <v>2079</v>
      </c>
      <c r="I722" s="104">
        <f>SUMIF(Cargas!$C$5:$C$5048,C722,Cargas!$N$5:$N$5048)</f>
        <v>2079</v>
      </c>
      <c r="J722" s="105">
        <f t="shared" si="11"/>
        <v>0</v>
      </c>
      <c r="K722" s="106" t="s">
        <v>9177</v>
      </c>
      <c r="L722" s="107">
        <v>206015</v>
      </c>
    </row>
    <row r="723" hidden="1" ht="13.5" customHeight="1">
      <c r="B723" s="100">
        <v>44517</v>
      </c>
      <c r="C723" s="101" t="s">
        <v>4033</v>
      </c>
      <c r="D723" s="102" t="s">
        <v>9178</v>
      </c>
      <c r="E723" s="102" t="s">
        <v>9146</v>
      </c>
      <c r="F723" s="102" t="s">
        <v>1370</v>
      </c>
      <c r="G723" s="102" t="s">
        <v>8611</v>
      </c>
      <c r="H723" s="103">
        <v>1592</v>
      </c>
      <c r="I723" s="104">
        <f>SUMIF(Cargas!$C$5:$C$5048,C723,Cargas!$N$5:$N$5048)</f>
        <v>1592</v>
      </c>
      <c r="J723" s="105">
        <f t="shared" si="11"/>
        <v>0</v>
      </c>
      <c r="K723" s="106" t="s">
        <v>9179</v>
      </c>
      <c r="L723" s="107">
        <v>208058</v>
      </c>
    </row>
    <row r="724" hidden="1" ht="13.5" customHeight="1">
      <c r="B724" s="100">
        <v>44520</v>
      </c>
      <c r="C724" s="101" t="s">
        <v>4045</v>
      </c>
      <c r="D724" s="102" t="s">
        <v>9180</v>
      </c>
      <c r="E724" s="102" t="s">
        <v>9146</v>
      </c>
      <c r="F724" s="102" t="s">
        <v>1370</v>
      </c>
      <c r="G724" s="102" t="s">
        <v>373</v>
      </c>
      <c r="H724" s="103">
        <v>1288</v>
      </c>
      <c r="I724" s="104">
        <f>SUMIF(Cargas!$C$5:$C$5048,C724,Cargas!$N$5:$N$5048)</f>
        <v>1288</v>
      </c>
      <c r="J724" s="105">
        <f t="shared" si="11"/>
        <v>0</v>
      </c>
      <c r="K724" s="106" t="s">
        <v>9181</v>
      </c>
      <c r="L724" s="107">
        <v>209130</v>
      </c>
    </row>
    <row r="725" hidden="1" ht="13.5" customHeight="1">
      <c r="A725" s="0" t="s">
        <v>1</v>
      </c>
      <c r="B725" s="100">
        <v>44783</v>
      </c>
      <c r="C725" s="101" t="s">
        <v>4957</v>
      </c>
      <c r="D725" s="102" t="s">
        <v>8846</v>
      </c>
      <c r="E725" s="102" t="s">
        <v>8462</v>
      </c>
      <c r="F725" s="102" t="s">
        <v>1370</v>
      </c>
      <c r="G725" s="102" t="s">
        <v>1369</v>
      </c>
      <c r="H725" s="103">
        <v>1104</v>
      </c>
      <c r="I725" s="104">
        <f>SUMIF(Cargas!$C$5:$C$5048,C725,Cargas!$N$5:$N$5048)</f>
        <v>1104</v>
      </c>
      <c r="J725" s="105">
        <f t="shared" si="11"/>
        <v>0</v>
      </c>
      <c r="K725" s="106" t="s">
        <v>9182</v>
      </c>
      <c r="L725" s="107">
        <v>149067</v>
      </c>
    </row>
    <row r="726" hidden="1" ht="13.5" customHeight="1">
      <c r="B726" s="100">
        <v>44785</v>
      </c>
      <c r="C726" s="101" t="s">
        <v>4963</v>
      </c>
      <c r="D726" s="102" t="s">
        <v>8846</v>
      </c>
      <c r="E726" s="102" t="s">
        <v>8462</v>
      </c>
      <c r="F726" s="102" t="s">
        <v>1370</v>
      </c>
      <c r="G726" s="102" t="s">
        <v>1369</v>
      </c>
      <c r="H726" s="103">
        <v>1104</v>
      </c>
      <c r="I726" s="104">
        <f>SUMIF(Cargas!$C$5:$C$5048,C726,Cargas!$N$5:$N$5048)</f>
        <v>1104</v>
      </c>
      <c r="J726" s="105">
        <f t="shared" si="11"/>
        <v>0</v>
      </c>
      <c r="K726" s="106" t="s">
        <v>9182</v>
      </c>
      <c r="L726" s="107">
        <v>149067</v>
      </c>
    </row>
    <row r="727" hidden="1" ht="13.5" customHeight="1">
      <c r="B727" s="100">
        <v>44790</v>
      </c>
      <c r="C727" s="101" t="s">
        <v>4979</v>
      </c>
      <c r="D727" s="102" t="s">
        <v>8848</v>
      </c>
      <c r="E727" s="102" t="s">
        <v>8462</v>
      </c>
      <c r="F727" s="102" t="s">
        <v>1370</v>
      </c>
      <c r="G727" s="102" t="s">
        <v>1369</v>
      </c>
      <c r="H727" s="103">
        <v>1104</v>
      </c>
      <c r="I727" s="104">
        <f>SUMIF(Cargas!$C$5:$C$5048,C727,Cargas!$N$5:$N$5048)</f>
        <v>1104</v>
      </c>
      <c r="J727" s="105">
        <f t="shared" si="11"/>
        <v>0</v>
      </c>
      <c r="K727" s="106" t="s">
        <v>9183</v>
      </c>
      <c r="L727" s="107">
        <v>154907</v>
      </c>
    </row>
    <row r="728" hidden="1" ht="13.5" customHeight="1">
      <c r="B728" s="100">
        <v>44791</v>
      </c>
      <c r="C728" s="101" t="s">
        <v>4981</v>
      </c>
      <c r="D728" s="102" t="s">
        <v>8848</v>
      </c>
      <c r="E728" s="102" t="s">
        <v>8462</v>
      </c>
      <c r="F728" s="102" t="s">
        <v>1370</v>
      </c>
      <c r="G728" s="102" t="s">
        <v>1369</v>
      </c>
      <c r="H728" s="103">
        <v>1104</v>
      </c>
      <c r="I728" s="104">
        <f>SUMIF(Cargas!$C$5:$C$5048,C728,Cargas!$N$5:$N$5048)</f>
        <v>1104</v>
      </c>
      <c r="J728" s="105">
        <f t="shared" si="11"/>
        <v>0</v>
      </c>
      <c r="K728" s="106" t="s">
        <v>9183</v>
      </c>
      <c r="L728" s="107">
        <v>154907</v>
      </c>
    </row>
    <row r="729" hidden="1" ht="13.5" customHeight="1">
      <c r="B729" s="100">
        <v>44800</v>
      </c>
      <c r="C729" s="101" t="s">
        <v>5002</v>
      </c>
      <c r="D729" s="102" t="s">
        <v>8850</v>
      </c>
      <c r="E729" s="102" t="s">
        <v>8462</v>
      </c>
      <c r="F729" s="102" t="s">
        <v>1370</v>
      </c>
      <c r="G729" s="102" t="s">
        <v>1369</v>
      </c>
      <c r="H729" s="103">
        <v>1104</v>
      </c>
      <c r="I729" s="104">
        <f>SUMIF(Cargas!$C$5:$C$5048,C729,Cargas!$N$5:$N$5048)</f>
        <v>1104</v>
      </c>
      <c r="J729" s="105">
        <f t="shared" si="11"/>
        <v>0</v>
      </c>
      <c r="K729" s="106" t="s">
        <v>9184</v>
      </c>
      <c r="L729" s="107">
        <v>160974</v>
      </c>
    </row>
    <row r="730" hidden="1" ht="13.5" customHeight="1">
      <c r="B730" s="100">
        <v>44800</v>
      </c>
      <c r="C730" s="101" t="s">
        <v>5003</v>
      </c>
      <c r="D730" s="102" t="s">
        <v>8850</v>
      </c>
      <c r="E730" s="102" t="s">
        <v>8462</v>
      </c>
      <c r="F730" s="102" t="s">
        <v>1370</v>
      </c>
      <c r="G730" s="102" t="s">
        <v>1369</v>
      </c>
      <c r="H730" s="103">
        <v>1104</v>
      </c>
      <c r="I730" s="104">
        <f>SUMIF(Cargas!$C$5:$C$5048,C730,Cargas!$N$5:$N$5048)</f>
        <v>1104</v>
      </c>
      <c r="J730" s="105">
        <f t="shared" si="11"/>
        <v>0</v>
      </c>
      <c r="K730" s="106" t="s">
        <v>9184</v>
      </c>
      <c r="L730" s="107">
        <v>160974</v>
      </c>
    </row>
    <row r="731" hidden="1" ht="13.5" customHeight="1">
      <c r="B731" s="100">
        <v>44564</v>
      </c>
      <c r="C731" s="202" t="s">
        <v>4217</v>
      </c>
      <c r="D731" s="203" t="s">
        <v>8251</v>
      </c>
      <c r="E731" s="102" t="s">
        <v>8246</v>
      </c>
      <c r="F731" s="102" t="s">
        <v>1370</v>
      </c>
      <c r="G731" s="203" t="s">
        <v>373</v>
      </c>
      <c r="H731" s="103">
        <v>4590</v>
      </c>
      <c r="I731" s="104">
        <f>SUMIF(Cargas!$C$5:$C$5048,C731,Cargas!$N$5:$N$5048)</f>
        <v>4590</v>
      </c>
      <c r="J731" s="105">
        <f t="shared" si="11"/>
        <v>0</v>
      </c>
      <c r="K731" s="106" t="s">
        <v>9185</v>
      </c>
      <c r="L731" s="107">
        <v>1657</v>
      </c>
    </row>
    <row r="732" hidden="1" ht="13.5" customHeight="1">
      <c r="B732" s="100">
        <v>44566</v>
      </c>
      <c r="C732" s="202" t="s">
        <v>4226</v>
      </c>
      <c r="D732" s="203" t="s">
        <v>8258</v>
      </c>
      <c r="E732" s="102" t="s">
        <v>8246</v>
      </c>
      <c r="F732" s="102" t="s">
        <v>1370</v>
      </c>
      <c r="G732" s="203" t="s">
        <v>8516</v>
      </c>
      <c r="H732" s="103">
        <v>4590</v>
      </c>
      <c r="I732" s="104">
        <f>SUMIF(Cargas!$C$5:$C$5048,C732,Cargas!$N$5:$N$5048)</f>
        <v>4590</v>
      </c>
      <c r="J732" s="105">
        <f t="shared" si="11"/>
        <v>0</v>
      </c>
      <c r="K732" s="106" t="s">
        <v>9186</v>
      </c>
      <c r="L732" s="107">
        <v>2566</v>
      </c>
    </row>
    <row r="733" hidden="1" ht="13.5" customHeight="1">
      <c r="B733" s="100">
        <v>44566</v>
      </c>
      <c r="C733" s="202" t="s">
        <v>4235</v>
      </c>
      <c r="D733" s="203" t="s">
        <v>8245</v>
      </c>
      <c r="E733" s="102" t="s">
        <v>8246</v>
      </c>
      <c r="F733" s="102" t="s">
        <v>1370</v>
      </c>
      <c r="G733" s="203" t="s">
        <v>8990</v>
      </c>
      <c r="H733" s="103">
        <v>4032</v>
      </c>
      <c r="I733" s="104">
        <f>SUMIF(Cargas!$C$5:$C$5048,C733,Cargas!$N$5:$N$5048)</f>
        <v>4032</v>
      </c>
      <c r="J733" s="105">
        <f t="shared" si="11"/>
        <v>0</v>
      </c>
      <c r="K733" s="106" t="s">
        <v>9187</v>
      </c>
      <c r="L733" s="107">
        <v>4940</v>
      </c>
    </row>
    <row r="734" hidden="1" ht="13.5" customHeight="1">
      <c r="B734" s="100">
        <v>44566</v>
      </c>
      <c r="C734" s="202" t="s">
        <v>4248</v>
      </c>
      <c r="D734" s="203" t="s">
        <v>8261</v>
      </c>
      <c r="E734" s="102" t="s">
        <v>8246</v>
      </c>
      <c r="F734" s="102" t="s">
        <v>1370</v>
      </c>
      <c r="G734" s="203" t="s">
        <v>373</v>
      </c>
      <c r="H734" s="103">
        <v>6426</v>
      </c>
      <c r="I734" s="104">
        <f>SUMIF(Cargas!$C$5:$C$5048,C734,Cargas!$N$5:$N$5048)</f>
        <v>6426</v>
      </c>
      <c r="J734" s="105">
        <f t="shared" si="11"/>
        <v>0</v>
      </c>
      <c r="K734" s="106" t="s">
        <v>9188</v>
      </c>
      <c r="L734" s="107">
        <v>6685</v>
      </c>
    </row>
    <row r="735" hidden="1" ht="13.5" customHeight="1">
      <c r="B735" s="100">
        <v>44566</v>
      </c>
      <c r="C735" s="202" t="s">
        <v>4233</v>
      </c>
      <c r="D735" s="203" t="s">
        <v>1238</v>
      </c>
      <c r="E735" s="102" t="s">
        <v>8246</v>
      </c>
      <c r="F735" s="102" t="s">
        <v>1370</v>
      </c>
      <c r="G735" s="203" t="s">
        <v>1369</v>
      </c>
      <c r="H735" s="103">
        <v>4590</v>
      </c>
      <c r="I735" s="104">
        <f>SUMIF(Cargas!$C$5:$C$5048,C735,Cargas!$N$5:$N$5048)</f>
        <v>4590</v>
      </c>
      <c r="J735" s="105">
        <f t="shared" si="11"/>
        <v>0</v>
      </c>
      <c r="K735" s="106" t="s">
        <v>9189</v>
      </c>
      <c r="L735" s="107">
        <v>3658</v>
      </c>
    </row>
    <row r="736" hidden="1" ht="13.5" customHeight="1">
      <c r="B736" s="100">
        <v>44578</v>
      </c>
      <c r="C736" s="202" t="s">
        <v>4271</v>
      </c>
      <c r="D736" s="203" t="s">
        <v>8248</v>
      </c>
      <c r="E736" s="102" t="s">
        <v>8246</v>
      </c>
      <c r="F736" s="102" t="s">
        <v>1370</v>
      </c>
      <c r="G736" s="203" t="s">
        <v>8516</v>
      </c>
      <c r="H736" s="103">
        <v>4590</v>
      </c>
      <c r="I736" s="104">
        <f>SUMIF(Cargas!$C$5:$C$5048,C736,Cargas!$N$5:$N$5048)</f>
        <v>4590</v>
      </c>
      <c r="J736" s="105">
        <f t="shared" si="11"/>
        <v>0</v>
      </c>
      <c r="K736" s="106" t="s">
        <v>9190</v>
      </c>
      <c r="L736" s="107">
        <v>9851</v>
      </c>
    </row>
    <row r="737" hidden="1" ht="13.5" customHeight="1">
      <c r="B737" s="100">
        <v>44578</v>
      </c>
      <c r="C737" s="202" t="s">
        <v>4265</v>
      </c>
      <c r="D737" s="203" t="s">
        <v>8265</v>
      </c>
      <c r="E737" s="102" t="s">
        <v>8246</v>
      </c>
      <c r="F737" s="102" t="s">
        <v>1370</v>
      </c>
      <c r="G737" s="203" t="s">
        <v>373</v>
      </c>
      <c r="H737" s="103">
        <v>6426</v>
      </c>
      <c r="I737" s="104">
        <f>SUMIF(Cargas!$C$5:$C$5048,C737,Cargas!$N$5:$N$5048)</f>
        <v>6426</v>
      </c>
      <c r="J737" s="105">
        <f t="shared" si="11"/>
        <v>0</v>
      </c>
      <c r="K737" s="106" t="s">
        <v>9191</v>
      </c>
      <c r="L737" s="107">
        <v>9922</v>
      </c>
    </row>
    <row r="738" hidden="1" ht="13.5" customHeight="1">
      <c r="B738" s="100">
        <v>44578</v>
      </c>
      <c r="C738" s="202" t="s">
        <v>4288</v>
      </c>
      <c r="D738" s="203" t="s">
        <v>8267</v>
      </c>
      <c r="E738" s="102" t="s">
        <v>8246</v>
      </c>
      <c r="F738" s="102" t="s">
        <v>1370</v>
      </c>
      <c r="G738" s="203" t="s">
        <v>1369</v>
      </c>
      <c r="H738" s="103">
        <v>4590</v>
      </c>
      <c r="I738" s="104">
        <f>SUMIF(Cargas!$C$5:$C$5048,C738,Cargas!$N$5:$N$5048)</f>
        <v>4590</v>
      </c>
      <c r="J738" s="105">
        <f t="shared" si="11"/>
        <v>0</v>
      </c>
      <c r="K738" s="106" t="s">
        <v>9192</v>
      </c>
      <c r="L738" s="107">
        <v>11911</v>
      </c>
    </row>
    <row r="739" hidden="1" ht="13.5" customHeight="1">
      <c r="B739" s="100">
        <v>44580</v>
      </c>
      <c r="C739" s="202" t="s">
        <v>4294</v>
      </c>
      <c r="D739" s="203" t="s">
        <v>8270</v>
      </c>
      <c r="E739" s="102" t="s">
        <v>8246</v>
      </c>
      <c r="F739" s="102" t="s">
        <v>1370</v>
      </c>
      <c r="G739" s="203" t="s">
        <v>8990</v>
      </c>
      <c r="H739" s="103">
        <v>5040</v>
      </c>
      <c r="I739" s="104">
        <f>SUMIF(Cargas!$C$5:$C$5048,C739,Cargas!$N$5:$N$5048)</f>
        <v>5040</v>
      </c>
      <c r="J739" s="105">
        <f t="shared" si="11"/>
        <v>0</v>
      </c>
      <c r="K739" s="106" t="s">
        <v>9193</v>
      </c>
      <c r="L739" s="107">
        <v>12890</v>
      </c>
    </row>
    <row r="740" hidden="1" ht="13.5" customHeight="1">
      <c r="A740" s="0" t="s">
        <v>1</v>
      </c>
      <c r="B740" s="100">
        <v>44580</v>
      </c>
      <c r="C740" s="202" t="s">
        <v>4285</v>
      </c>
      <c r="D740" s="203" t="s">
        <v>1368</v>
      </c>
      <c r="E740" s="102" t="s">
        <v>8246</v>
      </c>
      <c r="F740" s="102" t="s">
        <v>1370</v>
      </c>
      <c r="G740" s="203" t="s">
        <v>9194</v>
      </c>
      <c r="H740" s="103">
        <v>3672</v>
      </c>
      <c r="I740" s="104">
        <f>SUMIF(Cargas!$C$5:$C$5048,C740,Cargas!$N$5:$N$5048)</f>
        <v>3672</v>
      </c>
      <c r="J740" s="105">
        <f t="shared" si="11"/>
        <v>0</v>
      </c>
      <c r="K740" s="106" t="s">
        <v>9195</v>
      </c>
      <c r="L740" s="107">
        <v>11877</v>
      </c>
    </row>
    <row r="741" hidden="1" ht="13.5" customHeight="1">
      <c r="A741" s="0" t="s">
        <v>1</v>
      </c>
      <c r="B741" s="100">
        <v>44600</v>
      </c>
      <c r="C741" s="202" t="s">
        <v>4357</v>
      </c>
      <c r="D741" s="203" t="s">
        <v>8284</v>
      </c>
      <c r="E741" s="102" t="s">
        <v>8246</v>
      </c>
      <c r="F741" s="102" t="s">
        <v>1370</v>
      </c>
      <c r="G741" s="203" t="s">
        <v>373</v>
      </c>
      <c r="H741" s="103">
        <v>6426</v>
      </c>
      <c r="I741" s="104">
        <f>SUMIF(Cargas!$C$5:$C$5048,C741,Cargas!$N$5:$N$5048)</f>
        <v>6426</v>
      </c>
      <c r="J741" s="105">
        <f t="shared" si="11"/>
        <v>0</v>
      </c>
      <c r="K741" s="106" t="s">
        <v>9196</v>
      </c>
      <c r="L741" s="107">
        <v>24511</v>
      </c>
    </row>
    <row r="742" hidden="1" ht="14.25" customHeight="1">
      <c r="A742" s="0" t="s">
        <v>1</v>
      </c>
      <c r="B742" s="100">
        <v>44603</v>
      </c>
      <c r="C742" s="202" t="s">
        <v>4374</v>
      </c>
      <c r="D742" s="203" t="s">
        <v>8286</v>
      </c>
      <c r="E742" s="102" t="s">
        <v>8246</v>
      </c>
      <c r="F742" s="102" t="s">
        <v>1370</v>
      </c>
      <c r="G742" s="203" t="s">
        <v>1369</v>
      </c>
      <c r="H742" s="103">
        <v>6426</v>
      </c>
      <c r="I742" s="104">
        <f>SUMIF(Cargas!$C$5:$C$5048,C742,Cargas!$N$5:$N$5048)</f>
        <v>6426</v>
      </c>
      <c r="J742" s="105">
        <f t="shared" si="11"/>
        <v>0</v>
      </c>
      <c r="K742" s="106" t="s">
        <v>9197</v>
      </c>
      <c r="L742" s="107">
        <v>27842</v>
      </c>
    </row>
    <row r="743" hidden="1" ht="14.25" customHeight="1">
      <c r="A743" s="0" t="s">
        <v>1</v>
      </c>
      <c r="B743" s="100">
        <v>44607</v>
      </c>
      <c r="C743" s="202" t="s">
        <v>4378</v>
      </c>
      <c r="D743" s="203" t="s">
        <v>8288</v>
      </c>
      <c r="E743" s="102" t="s">
        <v>8246</v>
      </c>
      <c r="F743" s="102" t="s">
        <v>1370</v>
      </c>
      <c r="G743" s="203" t="s">
        <v>373</v>
      </c>
      <c r="H743" s="103">
        <v>6426</v>
      </c>
      <c r="I743" s="104">
        <f>SUMIF(Cargas!$C$5:$C$5048,C743,Cargas!$N$5:$N$5048)</f>
        <v>6426</v>
      </c>
      <c r="J743" s="105">
        <f t="shared" si="11"/>
        <v>0</v>
      </c>
      <c r="K743" s="106" t="s">
        <v>9198</v>
      </c>
      <c r="L743" s="107">
        <v>29539</v>
      </c>
    </row>
    <row r="744" hidden="1" ht="14.25" customHeight="1">
      <c r="A744" s="0" t="s">
        <v>1</v>
      </c>
      <c r="B744" s="100">
        <v>44603</v>
      </c>
      <c r="C744" s="202" t="s">
        <v>4424</v>
      </c>
      <c r="D744" s="203" t="s">
        <v>8290</v>
      </c>
      <c r="E744" s="102" t="s">
        <v>8246</v>
      </c>
      <c r="F744" s="102" t="s">
        <v>1370</v>
      </c>
      <c r="G744" s="203" t="s">
        <v>8516</v>
      </c>
      <c r="H744" s="103">
        <v>4590</v>
      </c>
      <c r="I744" s="104">
        <f>SUMIF(Cargas!$C$5:$C$5048,C744,Cargas!$N$5:$N$5048)</f>
        <v>4590</v>
      </c>
      <c r="J744" s="105">
        <f t="shared" si="11"/>
        <v>0</v>
      </c>
      <c r="K744" s="106" t="s">
        <v>9199</v>
      </c>
      <c r="L744" s="107">
        <v>36564</v>
      </c>
    </row>
    <row r="745" hidden="1" ht="14.25" customHeight="1">
      <c r="A745" s="0" t="s">
        <v>1</v>
      </c>
      <c r="B745" s="100">
        <v>44615</v>
      </c>
      <c r="C745" s="202" t="s">
        <v>4405</v>
      </c>
      <c r="D745" s="203" t="s">
        <v>8292</v>
      </c>
      <c r="E745" s="102" t="s">
        <v>8246</v>
      </c>
      <c r="F745" s="102" t="s">
        <v>1370</v>
      </c>
      <c r="G745" s="203" t="s">
        <v>373</v>
      </c>
      <c r="H745" s="103">
        <v>6426</v>
      </c>
      <c r="I745" s="104">
        <f>SUMIF(Cargas!$C$5:$C$5048,C745,Cargas!$N$5:$N$5048)</f>
        <v>6426</v>
      </c>
      <c r="J745" s="105">
        <f t="shared" si="11"/>
        <v>0</v>
      </c>
      <c r="K745" s="106" t="s">
        <v>9200</v>
      </c>
      <c r="L745" s="107">
        <v>34539</v>
      </c>
    </row>
    <row r="746" hidden="1" ht="14.25" customHeight="1">
      <c r="A746" s="0" t="s">
        <v>1</v>
      </c>
      <c r="B746" s="100">
        <v>44622</v>
      </c>
      <c r="C746" s="202" t="s">
        <v>4439</v>
      </c>
      <c r="D746" s="203" t="s">
        <v>8294</v>
      </c>
      <c r="E746" s="102" t="s">
        <v>8246</v>
      </c>
      <c r="F746" s="102" t="s">
        <v>1370</v>
      </c>
      <c r="G746" s="203" t="s">
        <v>1369</v>
      </c>
      <c r="H746" s="103">
        <v>3672</v>
      </c>
      <c r="I746" s="104">
        <f>SUMIF(Cargas!$C$5:$C$5048,C746,Cargas!$N$5:$N$5048)</f>
        <v>3672</v>
      </c>
      <c r="J746" s="105">
        <f t="shared" si="11"/>
        <v>0</v>
      </c>
      <c r="K746" s="106" t="s">
        <v>9201</v>
      </c>
      <c r="L746" s="107">
        <v>38036</v>
      </c>
    </row>
    <row r="747" hidden="1" ht="14.25" customHeight="1">
      <c r="A747" s="0" t="s">
        <v>1</v>
      </c>
      <c r="B747" s="100">
        <v>44622</v>
      </c>
      <c r="C747" s="202" t="s">
        <v>4450</v>
      </c>
      <c r="D747" s="203" t="s">
        <v>8296</v>
      </c>
      <c r="E747" s="102" t="s">
        <v>8246</v>
      </c>
      <c r="F747" s="102" t="s">
        <v>1370</v>
      </c>
      <c r="G747" s="203" t="s">
        <v>373</v>
      </c>
      <c r="H747" s="103">
        <v>6426</v>
      </c>
      <c r="I747" s="104">
        <f>SUMIF(Cargas!$C$5:$C$5048,C747,Cargas!$N$5:$N$5048)</f>
        <v>6426</v>
      </c>
      <c r="J747" s="105"/>
      <c r="K747" s="106" t="s">
        <v>9202</v>
      </c>
      <c r="L747" s="107">
        <v>38102</v>
      </c>
    </row>
    <row r="748" hidden="1" ht="13.5" customHeight="1">
      <c r="B748" s="100">
        <v>44622</v>
      </c>
      <c r="C748" s="202" t="s">
        <v>4453</v>
      </c>
      <c r="D748" s="203" t="s">
        <v>8298</v>
      </c>
      <c r="E748" s="102" t="s">
        <v>8246</v>
      </c>
      <c r="F748" s="102" t="s">
        <v>1370</v>
      </c>
      <c r="G748" s="203" t="s">
        <v>8990</v>
      </c>
      <c r="H748" s="103">
        <v>3024</v>
      </c>
      <c r="I748" s="104">
        <f>SUMIF(Cargas!$C$5:$C$5048,C748,Cargas!$N$5:$N$5048)</f>
        <v>3024</v>
      </c>
      <c r="J748" s="105">
        <f ref="J748:J811" t="shared" si="12">IF(ABS(H748-I748)&lt;20,0,H748-I748)</f>
        <v>0</v>
      </c>
      <c r="K748" s="106" t="s">
        <v>9203</v>
      </c>
      <c r="L748" s="107">
        <v>38676</v>
      </c>
    </row>
    <row r="749" hidden="1" ht="13.5" customHeight="1">
      <c r="B749" s="100">
        <v>44629</v>
      </c>
      <c r="C749" s="202" t="s">
        <v>4484</v>
      </c>
      <c r="D749" s="203" t="s">
        <v>8300</v>
      </c>
      <c r="E749" s="102" t="s">
        <v>8246</v>
      </c>
      <c r="F749" s="102" t="s">
        <v>1370</v>
      </c>
      <c r="G749" s="203" t="s">
        <v>373</v>
      </c>
      <c r="H749" s="103">
        <v>6426</v>
      </c>
      <c r="I749" s="104">
        <f>SUMIF(Cargas!$C$5:$C$5048,C749,Cargas!$N$5:$N$5048)</f>
        <v>6426</v>
      </c>
      <c r="J749" s="105">
        <f t="shared" si="12"/>
        <v>0</v>
      </c>
      <c r="K749" s="106" t="s">
        <v>9204</v>
      </c>
      <c r="L749" s="107">
        <v>44944</v>
      </c>
    </row>
    <row r="750" hidden="1" ht="13.5" customHeight="1">
      <c r="B750" s="100">
        <v>44629</v>
      </c>
      <c r="C750" s="202" t="s">
        <v>4478</v>
      </c>
      <c r="D750" s="203" t="s">
        <v>8302</v>
      </c>
      <c r="E750" s="102" t="s">
        <v>8246</v>
      </c>
      <c r="F750" s="102" t="s">
        <v>1370</v>
      </c>
      <c r="G750" s="203" t="s">
        <v>1369</v>
      </c>
      <c r="H750" s="103">
        <v>6426</v>
      </c>
      <c r="I750" s="104">
        <f>SUMIF(Cargas!$C$5:$C$5048,C750,Cargas!$N$5:$N$5048)</f>
        <v>6426</v>
      </c>
      <c r="J750" s="105">
        <f t="shared" si="12"/>
        <v>0</v>
      </c>
      <c r="K750" s="106" t="s">
        <v>9205</v>
      </c>
      <c r="L750" s="107">
        <v>44133</v>
      </c>
    </row>
    <row r="751" hidden="1" ht="13.5" customHeight="1">
      <c r="B751" s="100">
        <v>44629</v>
      </c>
      <c r="C751" s="202" t="s">
        <v>4493</v>
      </c>
      <c r="D751" s="203" t="s">
        <v>8304</v>
      </c>
      <c r="E751" s="102" t="s">
        <v>8246</v>
      </c>
      <c r="F751" s="102" t="s">
        <v>1370</v>
      </c>
      <c r="G751" s="203" t="s">
        <v>8516</v>
      </c>
      <c r="H751" s="103">
        <v>5508</v>
      </c>
      <c r="I751" s="104">
        <f>SUMIF(Cargas!$C$5:$C$5048,C751,Cargas!$N$5:$N$5048)</f>
        <v>5508</v>
      </c>
      <c r="J751" s="105">
        <f t="shared" si="12"/>
        <v>0</v>
      </c>
      <c r="K751" s="106" t="s">
        <v>9206</v>
      </c>
      <c r="L751" s="107">
        <v>45036</v>
      </c>
    </row>
    <row r="752" hidden="1" ht="13.5" customHeight="1">
      <c r="B752" s="100">
        <v>44636</v>
      </c>
      <c r="C752" s="202" t="s">
        <v>4499</v>
      </c>
      <c r="D752" s="203" t="s">
        <v>8306</v>
      </c>
      <c r="E752" s="102" t="s">
        <v>8246</v>
      </c>
      <c r="F752" s="102" t="s">
        <v>1370</v>
      </c>
      <c r="G752" s="203" t="s">
        <v>8990</v>
      </c>
      <c r="H752" s="103">
        <v>5040</v>
      </c>
      <c r="I752" s="104">
        <f>SUMIF(Cargas!$C$5:$C$5048,C752,Cargas!$N$5:$N$5048)</f>
        <v>5040</v>
      </c>
      <c r="J752" s="105">
        <f t="shared" si="12"/>
        <v>0</v>
      </c>
      <c r="K752" s="106" t="s">
        <v>9207</v>
      </c>
      <c r="L752" s="107">
        <v>49319</v>
      </c>
    </row>
    <row r="753" hidden="1" ht="13.5" customHeight="1">
      <c r="B753" s="100">
        <v>44645</v>
      </c>
      <c r="C753" s="202" t="s">
        <v>4525</v>
      </c>
      <c r="D753" s="203" t="s">
        <v>8308</v>
      </c>
      <c r="E753" s="102" t="s">
        <v>8246</v>
      </c>
      <c r="F753" s="102" t="s">
        <v>1370</v>
      </c>
      <c r="G753" s="203" t="s">
        <v>373</v>
      </c>
      <c r="H753" s="103">
        <v>5508</v>
      </c>
      <c r="I753" s="104">
        <f>SUMIF(Cargas!$C$5:$C$5048,C753,Cargas!$N$5:$N$5048)</f>
        <v>5508</v>
      </c>
      <c r="J753" s="105">
        <f t="shared" si="12"/>
        <v>0</v>
      </c>
      <c r="K753" s="106" t="s">
        <v>9208</v>
      </c>
      <c r="L753" s="107">
        <v>55125</v>
      </c>
    </row>
    <row r="754" hidden="1" ht="13.5" customHeight="1">
      <c r="B754" s="100">
        <v>44652</v>
      </c>
      <c r="C754" s="202" t="s">
        <v>4543</v>
      </c>
      <c r="D754" s="203" t="s">
        <v>8310</v>
      </c>
      <c r="E754" s="102" t="s">
        <v>8246</v>
      </c>
      <c r="F754" s="102" t="s">
        <v>1370</v>
      </c>
      <c r="G754" s="203" t="s">
        <v>1369</v>
      </c>
      <c r="H754" s="103">
        <v>5508</v>
      </c>
      <c r="I754" s="104">
        <f>SUMIF(Cargas!$C$5:$C$5048,C754,Cargas!$N$5:$N$5048)</f>
        <v>5508</v>
      </c>
      <c r="J754" s="105">
        <f t="shared" si="12"/>
        <v>0</v>
      </c>
      <c r="K754" s="106" t="s">
        <v>9209</v>
      </c>
      <c r="L754" s="107">
        <v>61850</v>
      </c>
    </row>
    <row r="755" hidden="1" ht="13.5" customHeight="1">
      <c r="B755" s="100">
        <v>44652</v>
      </c>
      <c r="C755" s="202" t="s">
        <v>4548</v>
      </c>
      <c r="D755" s="203" t="s">
        <v>8312</v>
      </c>
      <c r="E755" s="102" t="s">
        <v>8246</v>
      </c>
      <c r="F755" s="102" t="s">
        <v>1370</v>
      </c>
      <c r="G755" s="203" t="s">
        <v>8990</v>
      </c>
      <c r="H755" s="103">
        <v>4032</v>
      </c>
      <c r="I755" s="104">
        <f>SUMIF(Cargas!$C$5:$C$5048,C755,Cargas!$N$5:$N$5048)</f>
        <v>4032</v>
      </c>
      <c r="J755" s="105">
        <f t="shared" si="12"/>
        <v>0</v>
      </c>
      <c r="K755" s="106" t="s">
        <v>9210</v>
      </c>
      <c r="L755" s="107">
        <v>61797</v>
      </c>
    </row>
    <row r="756" hidden="1" ht="13.5" customHeight="1">
      <c r="B756" s="100">
        <v>44652</v>
      </c>
      <c r="C756" s="202" t="s">
        <v>4541</v>
      </c>
      <c r="D756" s="203" t="s">
        <v>8314</v>
      </c>
      <c r="E756" s="102" t="s">
        <v>8246</v>
      </c>
      <c r="F756" s="102" t="s">
        <v>1370</v>
      </c>
      <c r="G756" s="203" t="s">
        <v>373</v>
      </c>
      <c r="H756" s="103">
        <v>6426</v>
      </c>
      <c r="I756" s="104">
        <f>SUMIF(Cargas!$C$5:$C$5048,C756,Cargas!$N$5:$N$5048)</f>
        <v>6426</v>
      </c>
      <c r="J756" s="105">
        <f t="shared" si="12"/>
        <v>0</v>
      </c>
      <c r="K756" s="106" t="s">
        <v>9211</v>
      </c>
      <c r="L756" s="107">
        <v>61903</v>
      </c>
    </row>
    <row r="757" hidden="1" ht="13.5" customHeight="1">
      <c r="B757" s="100">
        <v>44663</v>
      </c>
      <c r="C757" s="202" t="s">
        <v>4580</v>
      </c>
      <c r="D757" s="203" t="s">
        <v>8317</v>
      </c>
      <c r="E757" s="102" t="s">
        <v>8246</v>
      </c>
      <c r="F757" s="102" t="s">
        <v>1370</v>
      </c>
      <c r="G757" s="203" t="s">
        <v>373</v>
      </c>
      <c r="H757" s="103">
        <v>9180</v>
      </c>
      <c r="I757" s="104">
        <f>SUMIF(Cargas!$C$5:$C$5048,C757,Cargas!$N$5:$N$5048)</f>
        <v>9180</v>
      </c>
      <c r="J757" s="105">
        <f t="shared" si="12"/>
        <v>0</v>
      </c>
      <c r="K757" s="106" t="s">
        <v>9212</v>
      </c>
      <c r="L757" s="107">
        <v>65625</v>
      </c>
    </row>
    <row r="758" hidden="1" ht="13.5" customHeight="1">
      <c r="B758" s="100">
        <v>44671</v>
      </c>
      <c r="C758" s="202" t="s">
        <v>4602</v>
      </c>
      <c r="D758" s="203" t="s">
        <v>8319</v>
      </c>
      <c r="E758" s="102" t="s">
        <v>8246</v>
      </c>
      <c r="F758" s="102" t="s">
        <v>1370</v>
      </c>
      <c r="G758" s="203" t="s">
        <v>1369</v>
      </c>
      <c r="H758" s="103">
        <v>6426</v>
      </c>
      <c r="I758" s="104">
        <f>SUMIF(Cargas!$C$5:$C$5048,C758,Cargas!$N$5:$N$5048)</f>
        <v>6426</v>
      </c>
      <c r="J758" s="105">
        <f t="shared" si="12"/>
        <v>0</v>
      </c>
      <c r="K758" s="106" t="s">
        <v>9213</v>
      </c>
      <c r="L758" s="107">
        <v>71712</v>
      </c>
    </row>
    <row r="759" hidden="1" ht="13.5" customHeight="1">
      <c r="B759" s="100">
        <v>44677</v>
      </c>
      <c r="C759" s="202" t="s">
        <v>4609</v>
      </c>
      <c r="D759" s="203" t="s">
        <v>8321</v>
      </c>
      <c r="E759" s="102" t="s">
        <v>8246</v>
      </c>
      <c r="F759" s="102" t="s">
        <v>1370</v>
      </c>
      <c r="G759" s="203" t="s">
        <v>373</v>
      </c>
      <c r="H759" s="103">
        <v>9180</v>
      </c>
      <c r="I759" s="104">
        <f>SUMIF(Cargas!$C$5:$C$5048,C759,Cargas!$N$5:$N$5048)</f>
        <v>9181</v>
      </c>
      <c r="J759" s="105">
        <f t="shared" si="12"/>
        <v>0</v>
      </c>
      <c r="K759" s="106" t="s">
        <v>9214</v>
      </c>
      <c r="L759" s="107">
        <v>73743</v>
      </c>
    </row>
    <row r="760" hidden="1" ht="13.5" customHeight="1">
      <c r="B760" s="100">
        <v>44677</v>
      </c>
      <c r="C760" s="202" t="s">
        <v>4616</v>
      </c>
      <c r="D760" s="203" t="s">
        <v>8323</v>
      </c>
      <c r="E760" s="102" t="s">
        <v>8246</v>
      </c>
      <c r="F760" s="102" t="s">
        <v>1370</v>
      </c>
      <c r="G760" s="203" t="s">
        <v>8516</v>
      </c>
      <c r="H760" s="103">
        <v>4590</v>
      </c>
      <c r="I760" s="104">
        <f>SUMIF(Cargas!$C$5:$C$5048,C760,Cargas!$N$5:$N$5048)</f>
        <v>4590</v>
      </c>
      <c r="J760" s="105">
        <f t="shared" si="12"/>
        <v>0</v>
      </c>
      <c r="K760" s="106" t="s">
        <v>9215</v>
      </c>
      <c r="L760" s="107">
        <v>74860</v>
      </c>
    </row>
    <row r="761" hidden="1" ht="13.5" customHeight="1">
      <c r="B761" s="100">
        <v>44677</v>
      </c>
      <c r="C761" s="202" t="s">
        <v>4614</v>
      </c>
      <c r="D761" s="203" t="s">
        <v>8325</v>
      </c>
      <c r="E761" s="102" t="s">
        <v>8246</v>
      </c>
      <c r="F761" s="102" t="s">
        <v>1370</v>
      </c>
      <c r="G761" s="203" t="s">
        <v>8990</v>
      </c>
      <c r="H761" s="103">
        <v>5040</v>
      </c>
      <c r="I761" s="104">
        <f>SUMIF(Cargas!$C$5:$C$5048,C761,Cargas!$N$5:$N$5048)</f>
        <v>5040</v>
      </c>
      <c r="J761" s="105">
        <f t="shared" si="12"/>
        <v>0</v>
      </c>
      <c r="K761" s="106" t="s">
        <v>9216</v>
      </c>
      <c r="L761" s="107">
        <v>74925</v>
      </c>
    </row>
    <row r="762" hidden="1" ht="13.5" customHeight="1">
      <c r="B762" s="100">
        <v>44687</v>
      </c>
      <c r="C762" s="202" t="s">
        <v>4664</v>
      </c>
      <c r="D762" s="203" t="s">
        <v>8327</v>
      </c>
      <c r="E762" s="102" t="s">
        <v>8246</v>
      </c>
      <c r="F762" s="102" t="s">
        <v>1370</v>
      </c>
      <c r="G762" s="203" t="s">
        <v>373</v>
      </c>
      <c r="H762" s="103">
        <v>9180</v>
      </c>
      <c r="I762" s="104">
        <f>SUMIF(Cargas!$C$5:$C$5048,C762,Cargas!$N$5:$N$5048)</f>
        <v>9180</v>
      </c>
      <c r="J762" s="105">
        <f t="shared" si="12"/>
        <v>0</v>
      </c>
      <c r="K762" s="106" t="s">
        <v>9217</v>
      </c>
      <c r="L762" s="107">
        <v>82633</v>
      </c>
    </row>
    <row r="763" hidden="1" ht="13.5" customHeight="1">
      <c r="B763" s="100">
        <v>44687</v>
      </c>
      <c r="C763" s="202" t="s">
        <v>4659</v>
      </c>
      <c r="D763" s="203" t="s">
        <v>8329</v>
      </c>
      <c r="E763" s="102" t="s">
        <v>8246</v>
      </c>
      <c r="F763" s="102" t="s">
        <v>1370</v>
      </c>
      <c r="G763" s="203" t="s">
        <v>1369</v>
      </c>
      <c r="H763" s="103">
        <v>9180</v>
      </c>
      <c r="I763" s="104">
        <f>SUMIF(Cargas!$C$5:$C$5048,C763,Cargas!$N$5:$N$5048)</f>
        <v>9180</v>
      </c>
      <c r="J763" s="105">
        <f t="shared" si="12"/>
        <v>0</v>
      </c>
      <c r="K763" s="106" t="s">
        <v>9218</v>
      </c>
      <c r="L763" s="107">
        <v>81462</v>
      </c>
    </row>
    <row r="764" hidden="1" ht="13.5" customHeight="1">
      <c r="B764" s="100">
        <v>44704</v>
      </c>
      <c r="C764" s="202" t="s">
        <v>4718</v>
      </c>
      <c r="D764" s="203" t="s">
        <v>8331</v>
      </c>
      <c r="E764" s="102" t="s">
        <v>8246</v>
      </c>
      <c r="F764" s="102" t="s">
        <v>1370</v>
      </c>
      <c r="G764" s="203" t="s">
        <v>8990</v>
      </c>
      <c r="H764" s="103">
        <v>6048</v>
      </c>
      <c r="I764" s="104">
        <f>SUMIF(Cargas!$C$5:$C$5048,C764,Cargas!$N$5:$N$5048)</f>
        <v>6048</v>
      </c>
      <c r="J764" s="105">
        <f t="shared" si="12"/>
        <v>0</v>
      </c>
      <c r="K764" s="106" t="s">
        <v>9219</v>
      </c>
      <c r="L764" s="107">
        <v>92321</v>
      </c>
    </row>
    <row r="765" hidden="1" ht="13.5" customHeight="1">
      <c r="B765" s="100">
        <v>44705</v>
      </c>
      <c r="C765" s="202" t="s">
        <v>4720</v>
      </c>
      <c r="D765" s="203" t="s">
        <v>8333</v>
      </c>
      <c r="E765" s="102" t="s">
        <v>8246</v>
      </c>
      <c r="F765" s="102" t="s">
        <v>1370</v>
      </c>
      <c r="G765" s="203" t="s">
        <v>373</v>
      </c>
      <c r="H765" s="103">
        <v>9180</v>
      </c>
      <c r="I765" s="104">
        <f>SUMIF(Cargas!$C$5:$C$5048,C765,Cargas!$N$5:$N$5048)</f>
        <v>9180</v>
      </c>
      <c r="J765" s="105">
        <f t="shared" si="12"/>
        <v>0</v>
      </c>
      <c r="K765" s="106" t="s">
        <v>9220</v>
      </c>
      <c r="L765" s="107">
        <v>93331</v>
      </c>
    </row>
    <row r="766" hidden="1" ht="13.5" customHeight="1">
      <c r="B766" s="100">
        <v>44806</v>
      </c>
      <c r="C766" s="101" t="s">
        <v>5028</v>
      </c>
      <c r="D766" s="102" t="s">
        <v>8852</v>
      </c>
      <c r="E766" s="102" t="s">
        <v>8462</v>
      </c>
      <c r="F766" s="102" t="s">
        <v>1370</v>
      </c>
      <c r="G766" s="102" t="s">
        <v>1369</v>
      </c>
      <c r="H766" s="103">
        <v>1104</v>
      </c>
      <c r="I766" s="104">
        <f>SUMIF(Cargas!$C$5:$C$5048,C766,Cargas!$N$5:$N$5048)</f>
        <v>1104</v>
      </c>
      <c r="J766" s="105">
        <f t="shared" si="12"/>
        <v>0</v>
      </c>
      <c r="K766" s="106" t="s">
        <v>9221</v>
      </c>
      <c r="L766" s="107">
        <v>165879</v>
      </c>
    </row>
    <row r="767" hidden="1" ht="13.5" customHeight="1">
      <c r="B767" s="100">
        <v>44810</v>
      </c>
      <c r="C767" s="101" t="s">
        <v>5023</v>
      </c>
      <c r="D767" s="102" t="s">
        <v>8852</v>
      </c>
      <c r="E767" s="102" t="s">
        <v>8462</v>
      </c>
      <c r="F767" s="102" t="s">
        <v>1370</v>
      </c>
      <c r="G767" s="102" t="s">
        <v>1369</v>
      </c>
      <c r="H767" s="103">
        <v>1104</v>
      </c>
      <c r="I767" s="104">
        <f>SUMIF(Cargas!$C$5:$C$5048,C767,Cargas!$N$5:$N$5048)</f>
        <v>1104</v>
      </c>
      <c r="J767" s="105">
        <f t="shared" si="12"/>
        <v>0</v>
      </c>
      <c r="K767" s="106" t="s">
        <v>9221</v>
      </c>
      <c r="L767" s="107">
        <v>165879</v>
      </c>
    </row>
    <row r="768" hidden="1" ht="13.5" customHeight="1">
      <c r="B768" s="100">
        <v>44944</v>
      </c>
      <c r="C768" s="101" t="s">
        <v>5565</v>
      </c>
      <c r="D768" s="102" t="s">
        <v>8537</v>
      </c>
      <c r="E768" s="102" t="s">
        <v>8462</v>
      </c>
      <c r="F768" s="102" t="s">
        <v>1370</v>
      </c>
      <c r="G768" s="102" t="s">
        <v>1369</v>
      </c>
      <c r="H768" s="103">
        <v>1512</v>
      </c>
      <c r="I768" s="104">
        <v>1512</v>
      </c>
      <c r="J768" s="105">
        <f t="shared" si="12"/>
        <v>0</v>
      </c>
      <c r="K768" s="106" t="s">
        <v>9222</v>
      </c>
      <c r="L768" s="107">
        <v>13069</v>
      </c>
    </row>
    <row r="769" hidden="1" ht="13.5" customHeight="1">
      <c r="B769" s="100">
        <v>44715</v>
      </c>
      <c r="C769" s="202" t="s">
        <v>4743</v>
      </c>
      <c r="D769" s="203" t="s">
        <v>8335</v>
      </c>
      <c r="E769" s="102" t="s">
        <v>8246</v>
      </c>
      <c r="F769" s="102" t="s">
        <v>1370</v>
      </c>
      <c r="G769" s="203" t="s">
        <v>1369</v>
      </c>
      <c r="H769" s="103">
        <v>9180</v>
      </c>
      <c r="I769" s="104">
        <f>SUMIF(Cargas!$C$5:$C$5048,C769,Cargas!$N$5:$N$5048)</f>
        <v>9180</v>
      </c>
      <c r="J769" s="105">
        <f t="shared" si="12"/>
        <v>0</v>
      </c>
      <c r="K769" s="106" t="s">
        <v>9223</v>
      </c>
      <c r="L769" s="107">
        <v>100183</v>
      </c>
    </row>
    <row r="770" hidden="1" ht="13.5" customHeight="1">
      <c r="B770" s="100">
        <v>44814</v>
      </c>
      <c r="C770" s="101" t="s">
        <v>5058</v>
      </c>
      <c r="D770" s="102" t="s">
        <v>8854</v>
      </c>
      <c r="E770" s="102" t="s">
        <v>8462</v>
      </c>
      <c r="F770" s="102" t="s">
        <v>1370</v>
      </c>
      <c r="G770" s="102" t="s">
        <v>1369</v>
      </c>
      <c r="H770" s="103">
        <v>1104</v>
      </c>
      <c r="I770" s="104">
        <f>SUMIF(Cargas!$C$5:$C$5048,C770,Cargas!$N$5:$N$5048)</f>
        <v>1104</v>
      </c>
      <c r="J770" s="105">
        <f t="shared" si="12"/>
        <v>0</v>
      </c>
      <c r="K770" s="106" t="s">
        <v>9224</v>
      </c>
      <c r="L770" s="107">
        <v>172369</v>
      </c>
    </row>
    <row r="771" hidden="1" ht="13.5" customHeight="1">
      <c r="B771" s="100">
        <v>44821</v>
      </c>
      <c r="C771" s="202" t="s">
        <v>5078</v>
      </c>
      <c r="D771" s="203" t="s">
        <v>8861</v>
      </c>
      <c r="E771" s="102" t="s">
        <v>8462</v>
      </c>
      <c r="F771" s="102" t="s">
        <v>1370</v>
      </c>
      <c r="G771" s="203" t="s">
        <v>1369</v>
      </c>
      <c r="H771" s="103">
        <v>1104</v>
      </c>
      <c r="I771" s="104">
        <f>SUMIF(Cargas!$C$5:$C$5048,C771,Cargas!$N$5:$N$5048)</f>
        <v>1104</v>
      </c>
      <c r="J771" s="105">
        <f t="shared" si="12"/>
        <v>0</v>
      </c>
      <c r="K771" s="106" t="s">
        <v>9225</v>
      </c>
      <c r="L771" s="107">
        <v>177703</v>
      </c>
    </row>
    <row r="772" hidden="1" ht="14.25" customHeight="1">
      <c r="A772" s="0" t="s">
        <v>1</v>
      </c>
      <c r="B772" s="100">
        <v>44533</v>
      </c>
      <c r="C772" s="202" t="s">
        <v>4104</v>
      </c>
      <c r="D772" s="203" t="s">
        <v>9226</v>
      </c>
      <c r="E772" s="102" t="s">
        <v>8246</v>
      </c>
      <c r="F772" s="102" t="s">
        <v>1370</v>
      </c>
      <c r="G772" s="203" t="s">
        <v>373</v>
      </c>
      <c r="H772" s="103">
        <v>4590</v>
      </c>
      <c r="I772" s="104">
        <f>SUMIF(Cargas!$C$5:$C$5048,C772,Cargas!$N$5:$N$5048)</f>
        <v>4590</v>
      </c>
      <c r="J772" s="105">
        <f t="shared" si="12"/>
        <v>0</v>
      </c>
      <c r="K772" s="106" t="s">
        <v>9227</v>
      </c>
      <c r="L772" s="107">
        <v>220162</v>
      </c>
    </row>
    <row r="773" hidden="1" ht="14.25" customHeight="1">
      <c r="A773" s="0" t="s">
        <v>1</v>
      </c>
      <c r="B773" s="100">
        <v>44538</v>
      </c>
      <c r="C773" s="202" t="s">
        <v>4118</v>
      </c>
      <c r="D773" s="203" t="s">
        <v>9228</v>
      </c>
      <c r="E773" s="102" t="s">
        <v>8246</v>
      </c>
      <c r="F773" s="102" t="s">
        <v>1370</v>
      </c>
      <c r="G773" s="203" t="s">
        <v>8990</v>
      </c>
      <c r="H773" s="103">
        <v>3024</v>
      </c>
      <c r="I773" s="104">
        <f>SUMIF(Cargas!$C$5:$C$5048,C773,Cargas!$N$5:$N$5048)</f>
        <v>3024</v>
      </c>
      <c r="J773" s="105">
        <f t="shared" si="12"/>
        <v>0</v>
      </c>
      <c r="K773" s="106" t="s">
        <v>9229</v>
      </c>
      <c r="L773" s="107">
        <v>224764</v>
      </c>
    </row>
    <row r="774" hidden="1" ht="14.25" customHeight="1">
      <c r="A774" s="0" t="s">
        <v>1</v>
      </c>
      <c r="B774" s="100">
        <v>44540</v>
      </c>
      <c r="C774" s="202" t="s">
        <v>4138</v>
      </c>
      <c r="D774" s="203" t="s">
        <v>9230</v>
      </c>
      <c r="E774" s="102" t="s">
        <v>8246</v>
      </c>
      <c r="F774" s="102" t="s">
        <v>1370</v>
      </c>
      <c r="G774" s="203" t="s">
        <v>373</v>
      </c>
      <c r="H774" s="103">
        <v>5508</v>
      </c>
      <c r="I774" s="104">
        <f>SUMIF(Cargas!$C$5:$C$5048,C774,Cargas!$N$5:$N$5048)</f>
        <v>5508</v>
      </c>
      <c r="J774" s="105">
        <f t="shared" si="12"/>
        <v>0</v>
      </c>
      <c r="K774" s="106" t="s">
        <v>9231</v>
      </c>
      <c r="L774" s="107">
        <v>226332</v>
      </c>
    </row>
    <row r="775" hidden="1" ht="14.25" customHeight="1">
      <c r="A775" s="0" t="s">
        <v>1</v>
      </c>
      <c r="B775" s="100">
        <v>44540</v>
      </c>
      <c r="C775" s="202" t="s">
        <v>4141</v>
      </c>
      <c r="D775" s="203" t="s">
        <v>9232</v>
      </c>
      <c r="E775" s="102" t="s">
        <v>8246</v>
      </c>
      <c r="F775" s="102" t="s">
        <v>1370</v>
      </c>
      <c r="G775" s="203" t="s">
        <v>8516</v>
      </c>
      <c r="H775" s="103">
        <v>3672</v>
      </c>
      <c r="I775" s="104">
        <f>SUMIF(Cargas!$C$5:$C$5048,C775,Cargas!$N$5:$N$5048)</f>
        <v>3672</v>
      </c>
      <c r="J775" s="105">
        <f t="shared" si="12"/>
        <v>0</v>
      </c>
      <c r="K775" s="106" t="s">
        <v>9233</v>
      </c>
      <c r="L775" s="107"/>
    </row>
    <row r="776" hidden="1" ht="14.25" customHeight="1">
      <c r="A776" s="0" t="s">
        <v>1</v>
      </c>
      <c r="B776" s="100">
        <v>44545</v>
      </c>
      <c r="C776" s="202" t="s">
        <v>4176</v>
      </c>
      <c r="D776" s="203" t="s">
        <v>9234</v>
      </c>
      <c r="E776" s="102" t="s">
        <v>8246</v>
      </c>
      <c r="F776" s="102" t="s">
        <v>1370</v>
      </c>
      <c r="G776" s="203" t="s">
        <v>373</v>
      </c>
      <c r="H776" s="103">
        <v>5508</v>
      </c>
      <c r="I776" s="104">
        <f>SUMIF(Cargas!$C$5:$C$5048,C776,Cargas!$N$5:$N$5048)</f>
        <v>5508</v>
      </c>
      <c r="J776" s="105">
        <f t="shared" si="12"/>
        <v>0</v>
      </c>
      <c r="K776" s="106" t="s">
        <v>9235</v>
      </c>
      <c r="L776" s="107"/>
    </row>
    <row r="777" hidden="1" ht="13.5" customHeight="1">
      <c r="B777" s="100">
        <v>44545</v>
      </c>
      <c r="C777" s="202" t="s">
        <v>4164</v>
      </c>
      <c r="D777" s="203" t="s">
        <v>9236</v>
      </c>
      <c r="E777" s="102" t="s">
        <v>8246</v>
      </c>
      <c r="F777" s="102" t="s">
        <v>1370</v>
      </c>
      <c r="G777" s="203" t="s">
        <v>1369</v>
      </c>
      <c r="H777" s="103">
        <v>3672</v>
      </c>
      <c r="I777" s="104">
        <f>SUMIF(Cargas!$C$5:$C$5048,C777,Cargas!$N$5:$N$5048)</f>
        <v>3672</v>
      </c>
      <c r="J777" s="105">
        <f t="shared" si="12"/>
        <v>0</v>
      </c>
      <c r="K777" s="106" t="s">
        <v>9237</v>
      </c>
      <c r="L777" s="107">
        <v>226435</v>
      </c>
    </row>
    <row r="778" hidden="1" ht="13.5" customHeight="1">
      <c r="B778" s="100">
        <v>44559</v>
      </c>
      <c r="C778" s="202" t="s">
        <v>4207</v>
      </c>
      <c r="D778" s="203" t="s">
        <v>9238</v>
      </c>
      <c r="E778" s="102" t="s">
        <v>8246</v>
      </c>
      <c r="F778" s="102" t="s">
        <v>1370</v>
      </c>
      <c r="G778" s="203" t="s">
        <v>1369</v>
      </c>
      <c r="H778" s="103">
        <v>4590</v>
      </c>
      <c r="I778" s="104">
        <f>SUMIF(Cargas!$C$5:$C$5048,C778,Cargas!$N$5:$N$5048)</f>
        <v>4590</v>
      </c>
      <c r="J778" s="105">
        <f t="shared" si="12"/>
        <v>0</v>
      </c>
      <c r="K778" s="106" t="s">
        <v>9239</v>
      </c>
      <c r="L778" s="107">
        <v>231</v>
      </c>
    </row>
    <row r="779" hidden="1" ht="13.5" customHeight="1">
      <c r="B779" s="100">
        <v>44825</v>
      </c>
      <c r="C779" s="202" t="s">
        <v>5069</v>
      </c>
      <c r="D779" s="203" t="s">
        <v>8861</v>
      </c>
      <c r="E779" s="102" t="s">
        <v>8462</v>
      </c>
      <c r="F779" s="102" t="s">
        <v>1370</v>
      </c>
      <c r="G779" s="203" t="s">
        <v>1369</v>
      </c>
      <c r="H779" s="103">
        <v>1104</v>
      </c>
      <c r="I779" s="104">
        <f>SUMIF(Cargas!$C$5:$C$5048,C779,Cargas!$N$5:$N$5048)</f>
        <v>1104</v>
      </c>
      <c r="J779" s="105">
        <f t="shared" si="12"/>
        <v>0</v>
      </c>
      <c r="K779" s="106" t="s">
        <v>9225</v>
      </c>
      <c r="L779" s="107">
        <v>175756</v>
      </c>
    </row>
    <row r="780" hidden="1" ht="13.5" customHeight="1">
      <c r="B780" s="100">
        <v>44826</v>
      </c>
      <c r="C780" s="202" t="s">
        <v>5086</v>
      </c>
      <c r="D780" s="203" t="s">
        <v>8863</v>
      </c>
      <c r="E780" s="102" t="s">
        <v>8462</v>
      </c>
      <c r="F780" s="102" t="s">
        <v>1370</v>
      </c>
      <c r="G780" s="203" t="s">
        <v>1369</v>
      </c>
      <c r="H780" s="103">
        <v>1104</v>
      </c>
      <c r="I780" s="104">
        <f>SUMIF(Cargas!$C$5:$C$5048,C780,Cargas!$N$5:$N$5048)</f>
        <v>1104</v>
      </c>
      <c r="J780" s="105">
        <f t="shared" si="12"/>
        <v>0</v>
      </c>
      <c r="K780" s="106" t="s">
        <v>9240</v>
      </c>
      <c r="L780" s="107">
        <v>180044</v>
      </c>
    </row>
    <row r="781" hidden="1" ht="13.5" customHeight="1">
      <c r="B781" s="100">
        <v>44826</v>
      </c>
      <c r="C781" s="202" t="s">
        <v>5098</v>
      </c>
      <c r="D781" s="203" t="s">
        <v>8863</v>
      </c>
      <c r="E781" s="102" t="s">
        <v>8462</v>
      </c>
      <c r="F781" s="102" t="s">
        <v>1370</v>
      </c>
      <c r="G781" s="203" t="s">
        <v>1369</v>
      </c>
      <c r="H781" s="103">
        <v>1104</v>
      </c>
      <c r="I781" s="104">
        <f>SUMIF(Cargas!$C$5:$C$5048,C781,Cargas!$N$5:$N$5048)</f>
        <v>1104</v>
      </c>
      <c r="J781" s="105">
        <f t="shared" si="12"/>
        <v>0</v>
      </c>
      <c r="K781" s="106" t="s">
        <v>9240</v>
      </c>
      <c r="L781" s="107">
        <v>180044</v>
      </c>
    </row>
    <row r="782" hidden="1" ht="13.5" customHeight="1">
      <c r="B782" s="100">
        <v>44721</v>
      </c>
      <c r="C782" s="202" t="s">
        <v>4759</v>
      </c>
      <c r="D782" s="203" t="s">
        <v>8337</v>
      </c>
      <c r="E782" s="102" t="s">
        <v>8246</v>
      </c>
      <c r="F782" s="102" t="s">
        <v>1370</v>
      </c>
      <c r="G782" s="203" t="s">
        <v>373</v>
      </c>
      <c r="H782" s="103">
        <v>9180</v>
      </c>
      <c r="I782" s="104">
        <f>SUMIF(Cargas!$C$5:$C$5048,C782,Cargas!$N$5:$N$5048)</f>
        <v>9180</v>
      </c>
      <c r="J782" s="105">
        <f t="shared" si="12"/>
        <v>0</v>
      </c>
      <c r="K782" s="106" t="s">
        <v>9241</v>
      </c>
      <c r="L782" s="107">
        <v>104040</v>
      </c>
    </row>
    <row r="783" hidden="1" ht="13.5" customHeight="1">
      <c r="B783" s="100">
        <v>44732</v>
      </c>
      <c r="C783" s="202" t="s">
        <v>4787</v>
      </c>
      <c r="D783" s="203" t="s">
        <v>4861</v>
      </c>
      <c r="E783" s="102" t="s">
        <v>8246</v>
      </c>
      <c r="F783" s="102" t="s">
        <v>1370</v>
      </c>
      <c r="G783" s="203" t="s">
        <v>8990</v>
      </c>
      <c r="H783" s="103">
        <v>6048</v>
      </c>
      <c r="I783" s="104">
        <f>SUMIF(Cargas!$C$5:$C$5048,C783,Cargas!$N$5:$N$5048)</f>
        <v>6048</v>
      </c>
      <c r="J783" s="105">
        <f t="shared" si="12"/>
        <v>0</v>
      </c>
      <c r="K783" s="106" t="s">
        <v>9242</v>
      </c>
      <c r="L783" s="107">
        <v>111892</v>
      </c>
    </row>
    <row r="784" hidden="1" ht="13.5" customHeight="1">
      <c r="B784" s="100">
        <v>44834</v>
      </c>
      <c r="C784" s="202" t="s">
        <v>5117</v>
      </c>
      <c r="D784" s="203" t="s">
        <v>8865</v>
      </c>
      <c r="E784" s="102" t="s">
        <v>8462</v>
      </c>
      <c r="F784" s="102" t="s">
        <v>1370</v>
      </c>
      <c r="G784" s="203" t="s">
        <v>1369</v>
      </c>
      <c r="H784" s="103">
        <v>1104</v>
      </c>
      <c r="I784" s="104">
        <f>SUMIF(Cargas!$C$5:$C$5048,C784,Cargas!$N$5:$N$5048)</f>
        <v>1104</v>
      </c>
      <c r="J784" s="105">
        <f t="shared" si="12"/>
        <v>0</v>
      </c>
      <c r="K784" s="106" t="s">
        <v>9243</v>
      </c>
      <c r="L784" s="107">
        <v>187122</v>
      </c>
    </row>
    <row r="785" hidden="1" ht="13.5" customHeight="1">
      <c r="B785" s="100">
        <v>44586</v>
      </c>
      <c r="C785" s="202" t="s">
        <v>4313</v>
      </c>
      <c r="D785" s="203" t="s">
        <v>8274</v>
      </c>
      <c r="E785" s="102" t="s">
        <v>8246</v>
      </c>
      <c r="F785" s="102" t="s">
        <v>1370</v>
      </c>
      <c r="G785" s="203" t="s">
        <v>373</v>
      </c>
      <c r="H785" s="103">
        <v>6426</v>
      </c>
      <c r="I785" s="104">
        <f>SUMIF(Cargas!$C$5:$C$5048,C785,Cargas!$N$5:$N$5048)</f>
        <v>6426</v>
      </c>
      <c r="J785" s="105">
        <f t="shared" si="12"/>
        <v>0</v>
      </c>
      <c r="K785" s="106" t="s">
        <v>9244</v>
      </c>
      <c r="L785" s="107">
        <v>14704</v>
      </c>
    </row>
    <row r="786" hidden="1" ht="13.5" customHeight="1">
      <c r="B786" s="100">
        <v>44586</v>
      </c>
      <c r="C786" s="202" t="s">
        <v>4323</v>
      </c>
      <c r="D786" s="203" t="s">
        <v>8276</v>
      </c>
      <c r="E786" s="102" t="s">
        <v>8246</v>
      </c>
      <c r="F786" s="102" t="s">
        <v>1370</v>
      </c>
      <c r="G786" s="203" t="s">
        <v>1369</v>
      </c>
      <c r="H786" s="103">
        <v>4590</v>
      </c>
      <c r="I786" s="104">
        <f>SUMIF(Cargas!$C$5:$C$5048,C786,Cargas!$N$5:$N$5048)</f>
        <v>4590</v>
      </c>
      <c r="J786" s="105">
        <f t="shared" si="12"/>
        <v>0</v>
      </c>
      <c r="K786" s="106" t="s">
        <v>9245</v>
      </c>
      <c r="L786" s="107">
        <v>17365</v>
      </c>
    </row>
    <row r="787" hidden="1" ht="13.5" customHeight="1">
      <c r="B787" s="100">
        <v>44586</v>
      </c>
      <c r="C787" s="202" t="s">
        <v>4326</v>
      </c>
      <c r="D787" s="203" t="s">
        <v>8278</v>
      </c>
      <c r="E787" s="102" t="s">
        <v>8246</v>
      </c>
      <c r="F787" s="102" t="s">
        <v>1370</v>
      </c>
      <c r="G787" s="203" t="s">
        <v>8516</v>
      </c>
      <c r="H787" s="103">
        <v>4590</v>
      </c>
      <c r="I787" s="104">
        <f>SUMIF(Cargas!$C$5:$C$5048,C787,Cargas!$N$5:$N$5048)</f>
        <v>4590</v>
      </c>
      <c r="J787" s="105">
        <f t="shared" si="12"/>
        <v>0</v>
      </c>
      <c r="K787" s="106" t="s">
        <v>9246</v>
      </c>
      <c r="L787" s="107">
        <v>17316</v>
      </c>
    </row>
    <row r="788" hidden="1" ht="13.5" customHeight="1">
      <c r="B788" s="100">
        <v>44743</v>
      </c>
      <c r="C788" s="202" t="s">
        <v>4821</v>
      </c>
      <c r="D788" s="203" t="s">
        <v>8342</v>
      </c>
      <c r="E788" s="102" t="s">
        <v>8246</v>
      </c>
      <c r="F788" s="102" t="s">
        <v>1370</v>
      </c>
      <c r="G788" s="203" t="s">
        <v>1369</v>
      </c>
      <c r="H788" s="103">
        <v>9180</v>
      </c>
      <c r="I788" s="104">
        <f>SUMIF(Cargas!$C$5:$C$5048,C788,Cargas!$N$5:$N$5048)</f>
        <v>9180</v>
      </c>
      <c r="J788" s="105">
        <f t="shared" si="12"/>
        <v>0</v>
      </c>
      <c r="K788" s="106" t="s">
        <v>9247</v>
      </c>
      <c r="L788" s="107">
        <v>119170</v>
      </c>
    </row>
    <row r="789" hidden="1" ht="13.5" customHeight="1">
      <c r="B789" s="100">
        <v>44748</v>
      </c>
      <c r="C789" s="202" t="s">
        <v>4839</v>
      </c>
      <c r="D789" s="203" t="s">
        <v>8344</v>
      </c>
      <c r="E789" s="102" t="s">
        <v>8246</v>
      </c>
      <c r="F789" s="102" t="s">
        <v>1370</v>
      </c>
      <c r="G789" s="203" t="s">
        <v>373</v>
      </c>
      <c r="H789" s="103">
        <v>9180</v>
      </c>
      <c r="I789" s="104">
        <f>SUMIF(Cargas!$C$5:$C$5048,C789,Cargas!$N$5:$N$5048)</f>
        <v>9180</v>
      </c>
      <c r="J789" s="105">
        <f t="shared" si="12"/>
        <v>0</v>
      </c>
      <c r="K789" s="106" t="s">
        <v>9248</v>
      </c>
      <c r="L789" s="107">
        <v>122731</v>
      </c>
    </row>
    <row r="790" hidden="1" ht="13.5" customHeight="1">
      <c r="B790" s="100">
        <v>44760</v>
      </c>
      <c r="C790" s="202" t="s">
        <v>4880</v>
      </c>
      <c r="D790" s="203" t="s">
        <v>8346</v>
      </c>
      <c r="E790" s="102" t="s">
        <v>8246</v>
      </c>
      <c r="F790" s="102" t="s">
        <v>1370</v>
      </c>
      <c r="G790" s="203" t="s">
        <v>8990</v>
      </c>
      <c r="H790" s="103">
        <v>6048</v>
      </c>
      <c r="I790" s="104">
        <f>SUMIF(Cargas!$C$5:$C$5048,C790,Cargas!$N$5:$N$5048)</f>
        <v>6048</v>
      </c>
      <c r="J790" s="105">
        <f t="shared" si="12"/>
        <v>0</v>
      </c>
      <c r="K790" s="106" t="s">
        <v>9249</v>
      </c>
      <c r="L790" s="107">
        <v>129731</v>
      </c>
    </row>
    <row r="791" hidden="1" ht="13.5" customHeight="1">
      <c r="B791" s="100">
        <v>44735</v>
      </c>
      <c r="C791" s="202" t="s">
        <v>4796</v>
      </c>
      <c r="D791" s="203" t="s">
        <v>8340</v>
      </c>
      <c r="E791" s="102" t="s">
        <v>8246</v>
      </c>
      <c r="F791" s="102" t="s">
        <v>1370</v>
      </c>
      <c r="G791" s="203" t="s">
        <v>373</v>
      </c>
      <c r="H791" s="103">
        <v>9180</v>
      </c>
      <c r="I791" s="104">
        <f>SUMIF(Cargas!$C$5:$C$5048,C791,Cargas!$N$5:$N$5048)</f>
        <v>9180</v>
      </c>
      <c r="J791" s="105">
        <f t="shared" si="12"/>
        <v>0</v>
      </c>
      <c r="K791" s="106" t="s">
        <v>9250</v>
      </c>
      <c r="L791" s="107">
        <v>187122</v>
      </c>
    </row>
    <row r="792" hidden="1" ht="13.5" customHeight="1">
      <c r="B792" s="100">
        <v>44762</v>
      </c>
      <c r="C792" s="202" t="s">
        <v>4892</v>
      </c>
      <c r="D792" s="203" t="s">
        <v>8348</v>
      </c>
      <c r="E792" s="102" t="s">
        <v>8246</v>
      </c>
      <c r="F792" s="102" t="s">
        <v>1370</v>
      </c>
      <c r="G792" s="203" t="s">
        <v>373</v>
      </c>
      <c r="H792" s="103">
        <v>9180</v>
      </c>
      <c r="I792" s="104">
        <f>SUMIF(Cargas!$C$5:$C$5048,C792,Cargas!$N$5:$N$5048)</f>
        <v>9180</v>
      </c>
      <c r="J792" s="105">
        <f t="shared" si="12"/>
        <v>0</v>
      </c>
      <c r="K792" s="106" t="s">
        <v>9251</v>
      </c>
      <c r="L792" s="107">
        <v>131933</v>
      </c>
    </row>
    <row r="793" hidden="1" ht="13.5" customHeight="1">
      <c r="B793" s="100">
        <v>44769</v>
      </c>
      <c r="C793" s="202" t="s">
        <v>4909</v>
      </c>
      <c r="D793" s="203" t="s">
        <v>8350</v>
      </c>
      <c r="E793" s="102" t="s">
        <v>8246</v>
      </c>
      <c r="F793" s="102" t="s">
        <v>1370</v>
      </c>
      <c r="G793" s="203" t="s">
        <v>1369</v>
      </c>
      <c r="H793" s="103">
        <v>9180</v>
      </c>
      <c r="I793" s="104">
        <f>SUMIF(Cargas!$C$5:$C$5048,C793,Cargas!$N$5:$N$5048)</f>
        <v>9180</v>
      </c>
      <c r="J793" s="105">
        <f t="shared" si="12"/>
        <v>0</v>
      </c>
      <c r="K793" s="106" t="s">
        <v>9252</v>
      </c>
      <c r="L793" s="107">
        <v>136158</v>
      </c>
    </row>
    <row r="794" hidden="1" ht="13.5" customHeight="1">
      <c r="B794" s="100">
        <v>44781</v>
      </c>
      <c r="C794" s="202" t="s">
        <v>4932</v>
      </c>
      <c r="D794" s="203" t="s">
        <v>8352</v>
      </c>
      <c r="E794" s="102" t="s">
        <v>8246</v>
      </c>
      <c r="F794" s="102" t="s">
        <v>1370</v>
      </c>
      <c r="G794" s="203" t="s">
        <v>373</v>
      </c>
      <c r="H794" s="103">
        <v>9180</v>
      </c>
      <c r="I794" s="104">
        <f>SUMIF(Cargas!$C$5:$C$5048,C794,Cargas!$N$5:$N$5048)</f>
        <v>9180</v>
      </c>
      <c r="J794" s="105">
        <f t="shared" si="12"/>
        <v>0</v>
      </c>
      <c r="K794" s="106" t="s">
        <v>9253</v>
      </c>
      <c r="L794" s="107">
        <v>144275</v>
      </c>
    </row>
    <row r="795" hidden="1" ht="13.5" customHeight="1">
      <c r="B795" s="100">
        <v>44785</v>
      </c>
      <c r="C795" s="202" t="s">
        <v>4959</v>
      </c>
      <c r="D795" s="203" t="s">
        <v>8354</v>
      </c>
      <c r="E795" s="102" t="s">
        <v>8246</v>
      </c>
      <c r="F795" s="102" t="s">
        <v>1370</v>
      </c>
      <c r="G795" s="203" t="s">
        <v>8990</v>
      </c>
      <c r="H795" s="103">
        <v>8064</v>
      </c>
      <c r="I795" s="104">
        <f>SUMIF(Cargas!$C$5:$C$5048,C795,Cargas!$N$5:$N$5048)</f>
        <v>8064</v>
      </c>
      <c r="J795" s="105">
        <f t="shared" si="12"/>
        <v>0</v>
      </c>
      <c r="K795" s="106" t="s">
        <v>9254</v>
      </c>
      <c r="L795" s="107">
        <v>150060</v>
      </c>
    </row>
    <row r="796" hidden="1" ht="13.5" customHeight="1">
      <c r="B796" s="100">
        <v>44791</v>
      </c>
      <c r="C796" s="202" t="s">
        <v>4969</v>
      </c>
      <c r="D796" s="203" t="s">
        <v>8356</v>
      </c>
      <c r="E796" s="102" t="s">
        <v>8246</v>
      </c>
      <c r="F796" s="102" t="s">
        <v>1370</v>
      </c>
      <c r="G796" s="203" t="s">
        <v>373</v>
      </c>
      <c r="H796" s="103">
        <v>9180</v>
      </c>
      <c r="I796" s="104">
        <f>SUMIF(Cargas!$C$5:$C$5048,C796,Cargas!$N$5:$N$5048)</f>
        <v>9180</v>
      </c>
      <c r="J796" s="105">
        <f t="shared" si="12"/>
        <v>0</v>
      </c>
      <c r="K796" s="106" t="s">
        <v>9255</v>
      </c>
      <c r="L796" s="107">
        <v>152785</v>
      </c>
    </row>
    <row r="797" hidden="1" ht="13.5" customHeight="1">
      <c r="B797" s="100">
        <v>44799</v>
      </c>
      <c r="C797" s="202" t="s">
        <v>4986</v>
      </c>
      <c r="D797" s="203" t="s">
        <v>8358</v>
      </c>
      <c r="E797" s="102" t="s">
        <v>8246</v>
      </c>
      <c r="F797" s="102" t="s">
        <v>1370</v>
      </c>
      <c r="G797" s="203" t="s">
        <v>1369</v>
      </c>
      <c r="H797" s="103">
        <v>9180</v>
      </c>
      <c r="I797" s="104">
        <f>SUMIF(Cargas!$C$5:$C$5048,C797,Cargas!$N$5:$N$5048)</f>
        <v>9180</v>
      </c>
      <c r="J797" s="105">
        <f t="shared" si="12"/>
        <v>0</v>
      </c>
      <c r="K797" s="106" t="s">
        <v>9256</v>
      </c>
      <c r="L797" s="107">
        <v>157281</v>
      </c>
    </row>
    <row r="798" hidden="1" ht="13.5" customHeight="1">
      <c r="B798" s="100">
        <v>44592</v>
      </c>
      <c r="C798" s="202" t="s">
        <v>4337</v>
      </c>
      <c r="D798" s="203" t="s">
        <v>8280</v>
      </c>
      <c r="E798" s="102" t="s">
        <v>8246</v>
      </c>
      <c r="F798" s="102" t="s">
        <v>1370</v>
      </c>
      <c r="G798" s="203" t="s">
        <v>8941</v>
      </c>
      <c r="H798" s="103">
        <v>6426</v>
      </c>
      <c r="I798" s="104">
        <f>SUMIF(Cargas!$C$5:$C$5048,C798,Cargas!$N$5:$N$5048)</f>
        <v>6426</v>
      </c>
      <c r="J798" s="105">
        <f t="shared" si="12"/>
        <v>0</v>
      </c>
      <c r="K798" s="106" t="s">
        <v>9257</v>
      </c>
      <c r="L798" s="107">
        <v>21303</v>
      </c>
    </row>
    <row r="799" hidden="1" ht="13.5" customHeight="1">
      <c r="B799" s="100">
        <v>44592</v>
      </c>
      <c r="C799" s="202" t="s">
        <v>4331</v>
      </c>
      <c r="D799" s="203" t="s">
        <v>8282</v>
      </c>
      <c r="E799" s="102" t="s">
        <v>8246</v>
      </c>
      <c r="F799" s="102" t="s">
        <v>1370</v>
      </c>
      <c r="G799" s="203" t="s">
        <v>8990</v>
      </c>
      <c r="H799" s="103">
        <v>5040</v>
      </c>
      <c r="I799" s="104">
        <f>SUMIF(Cargas!$C$5:$C$5048,C799,Cargas!$N$5:$N$5048)</f>
        <v>5040</v>
      </c>
      <c r="J799" s="105">
        <f t="shared" si="12"/>
        <v>0</v>
      </c>
      <c r="K799" s="106" t="s">
        <v>9258</v>
      </c>
      <c r="L799" s="107">
        <v>18748</v>
      </c>
    </row>
    <row r="800" hidden="1" ht="13.5" customHeight="1">
      <c r="B800" s="100">
        <v>44834</v>
      </c>
      <c r="C800" s="202" t="s">
        <v>5127</v>
      </c>
      <c r="D800" s="203" t="s">
        <v>8865</v>
      </c>
      <c r="E800" s="102" t="s">
        <v>8462</v>
      </c>
      <c r="F800" s="102" t="s">
        <v>1370</v>
      </c>
      <c r="G800" s="203" t="s">
        <v>1369</v>
      </c>
      <c r="H800" s="103">
        <v>1104</v>
      </c>
      <c r="I800" s="104">
        <f>SUMIF(Cargas!$C$5:$C$5048,C800,Cargas!$N$5:$N$5048)</f>
        <v>1104</v>
      </c>
      <c r="J800" s="105">
        <f t="shared" si="12"/>
        <v>0</v>
      </c>
      <c r="K800" s="106" t="s">
        <v>9243</v>
      </c>
      <c r="L800" s="107">
        <v>187122</v>
      </c>
    </row>
    <row r="801" hidden="1" ht="13.5" customHeight="1">
      <c r="B801" s="100">
        <v>44841</v>
      </c>
      <c r="C801" s="202" t="s">
        <v>5139</v>
      </c>
      <c r="D801" s="203" t="s">
        <v>8867</v>
      </c>
      <c r="E801" s="102" t="s">
        <v>8462</v>
      </c>
      <c r="F801" s="102" t="s">
        <v>1370</v>
      </c>
      <c r="G801" s="203" t="s">
        <v>1369</v>
      </c>
      <c r="H801" s="103">
        <v>1104</v>
      </c>
      <c r="I801" s="104">
        <f>SUMIF(Cargas!$C$5:$C$5048,C801,Cargas!$N$5:$N$5048)</f>
        <v>1104</v>
      </c>
      <c r="J801" s="105">
        <f t="shared" si="12"/>
        <v>0</v>
      </c>
      <c r="K801" s="106" t="s">
        <v>9259</v>
      </c>
      <c r="L801" s="107">
        <v>191526</v>
      </c>
    </row>
    <row r="802" hidden="1" ht="13.5" customHeight="1">
      <c r="B802" s="100">
        <v>44848</v>
      </c>
      <c r="C802" s="202" t="s">
        <v>5161</v>
      </c>
      <c r="D802" s="203" t="s">
        <v>8869</v>
      </c>
      <c r="E802" s="102" t="s">
        <v>8462</v>
      </c>
      <c r="F802" s="102" t="s">
        <v>1370</v>
      </c>
      <c r="G802" s="203" t="s">
        <v>1369</v>
      </c>
      <c r="H802" s="103">
        <v>1104</v>
      </c>
      <c r="I802" s="104">
        <f>SUMIF(Cargas!$C$5:$C$5048,C802,Cargas!$N$5:$N$5048)</f>
        <v>1104</v>
      </c>
      <c r="J802" s="105">
        <f t="shared" si="12"/>
        <v>0</v>
      </c>
      <c r="K802" s="106" t="s">
        <v>9260</v>
      </c>
      <c r="L802" s="107">
        <v>196346</v>
      </c>
    </row>
    <row r="803" hidden="1" ht="13.5" customHeight="1">
      <c r="B803" s="100">
        <v>44848</v>
      </c>
      <c r="C803" s="202" t="s">
        <v>5163</v>
      </c>
      <c r="D803" s="203" t="s">
        <v>8869</v>
      </c>
      <c r="E803" s="102" t="s">
        <v>8462</v>
      </c>
      <c r="F803" s="102" t="s">
        <v>1370</v>
      </c>
      <c r="G803" s="203" t="s">
        <v>1369</v>
      </c>
      <c r="H803" s="103">
        <v>1104</v>
      </c>
      <c r="I803" s="104">
        <f>SUMIF(Cargas!$C$5:$C$5048,C803,Cargas!$N$5:$N$5048)</f>
        <v>1104</v>
      </c>
      <c r="J803" s="105">
        <f t="shared" si="12"/>
        <v>0</v>
      </c>
      <c r="K803" s="106" t="s">
        <v>9260</v>
      </c>
      <c r="L803" s="107">
        <v>196346</v>
      </c>
    </row>
    <row r="804" hidden="1" ht="13.5" customHeight="1">
      <c r="B804" s="100">
        <v>44855</v>
      </c>
      <c r="C804" s="202" t="s">
        <v>5177</v>
      </c>
      <c r="D804" s="203" t="s">
        <v>8871</v>
      </c>
      <c r="E804" s="102" t="s">
        <v>8462</v>
      </c>
      <c r="F804" s="102" t="s">
        <v>1370</v>
      </c>
      <c r="G804" s="203" t="s">
        <v>1369</v>
      </c>
      <c r="H804" s="103">
        <v>1104</v>
      </c>
      <c r="I804" s="104">
        <f>SUMIF(Cargas!$C$5:$C$5048,C804,Cargas!$N$5:$N$5048)</f>
        <v>1104</v>
      </c>
      <c r="J804" s="105">
        <f t="shared" si="12"/>
        <v>0</v>
      </c>
      <c r="K804" s="106" t="s">
        <v>9261</v>
      </c>
      <c r="L804" s="107" t="s">
        <v>23</v>
      </c>
    </row>
    <row r="805" hidden="1" ht="13.5" customHeight="1">
      <c r="B805" s="100">
        <v>44856</v>
      </c>
      <c r="C805" s="202" t="s">
        <v>5197</v>
      </c>
      <c r="D805" s="203" t="s">
        <v>8871</v>
      </c>
      <c r="E805" s="102" t="s">
        <v>8462</v>
      </c>
      <c r="F805" s="102" t="s">
        <v>1370</v>
      </c>
      <c r="G805" s="203" t="s">
        <v>1369</v>
      </c>
      <c r="H805" s="103">
        <v>1104</v>
      </c>
      <c r="I805" s="104">
        <f>SUMIF(Cargas!$C$5:$C$5048,C805,Cargas!$N$5:$N$5048)</f>
        <v>1104</v>
      </c>
      <c r="J805" s="105">
        <f t="shared" si="12"/>
        <v>0</v>
      </c>
      <c r="K805" s="106" t="s">
        <v>9261</v>
      </c>
      <c r="L805" s="107">
        <v>203462</v>
      </c>
    </row>
    <row r="806" hidden="1" ht="13.5" customHeight="1">
      <c r="B806" s="100">
        <v>44862</v>
      </c>
      <c r="C806" s="202" t="s">
        <v>5225</v>
      </c>
      <c r="D806" s="203" t="s">
        <v>8873</v>
      </c>
      <c r="E806" s="102" t="s">
        <v>8462</v>
      </c>
      <c r="F806" s="102" t="s">
        <v>1370</v>
      </c>
      <c r="G806" s="203" t="s">
        <v>1369</v>
      </c>
      <c r="H806" s="103">
        <v>1104</v>
      </c>
      <c r="I806" s="104">
        <f>SUMIF(Cargas!$C$5:$C$5048,C806,Cargas!$N$5:$N$5048)</f>
        <v>1104</v>
      </c>
      <c r="J806" s="105">
        <f t="shared" si="12"/>
        <v>0</v>
      </c>
      <c r="K806" s="106" t="s">
        <v>9262</v>
      </c>
      <c r="L806" s="107">
        <v>208087</v>
      </c>
    </row>
    <row r="807" hidden="1" ht="13.5" customHeight="1">
      <c r="B807" s="100">
        <v>44863</v>
      </c>
      <c r="C807" s="202" t="s">
        <v>5223</v>
      </c>
      <c r="D807" s="203" t="s">
        <v>8873</v>
      </c>
      <c r="E807" s="102" t="s">
        <v>8462</v>
      </c>
      <c r="F807" s="102" t="s">
        <v>1370</v>
      </c>
      <c r="G807" s="203" t="s">
        <v>1369</v>
      </c>
      <c r="H807" s="103">
        <v>1104</v>
      </c>
      <c r="I807" s="104">
        <f>SUMIF(Cargas!$C$5:$C$5048,C807,Cargas!$N$5:$N$5048)</f>
        <v>1104</v>
      </c>
      <c r="J807" s="105">
        <f t="shared" si="12"/>
        <v>0</v>
      </c>
      <c r="K807" s="106" t="s">
        <v>9262</v>
      </c>
      <c r="L807" s="107">
        <v>208087</v>
      </c>
    </row>
    <row r="808" hidden="1" ht="13.5" customHeight="1">
      <c r="B808" s="100">
        <v>44870</v>
      </c>
      <c r="C808" s="202" t="s">
        <v>5249</v>
      </c>
      <c r="D808" s="203" t="s">
        <v>8875</v>
      </c>
      <c r="E808" s="102" t="s">
        <v>8462</v>
      </c>
      <c r="F808" s="102" t="s">
        <v>1370</v>
      </c>
      <c r="G808" s="203" t="s">
        <v>1369</v>
      </c>
      <c r="H808" s="103">
        <v>1104</v>
      </c>
      <c r="I808" s="104">
        <f>SUMIF(Cargas!$C$5:$C$5048,C808,Cargas!$N$5:$N$5048)</f>
        <v>1104</v>
      </c>
      <c r="J808" s="105">
        <f t="shared" si="12"/>
        <v>0</v>
      </c>
      <c r="K808" s="106" t="s">
        <v>9263</v>
      </c>
      <c r="L808" s="107">
        <v>212341</v>
      </c>
    </row>
    <row r="809" hidden="1" ht="13.5" customHeight="1">
      <c r="B809" s="100">
        <v>44876</v>
      </c>
      <c r="C809" s="202" t="s">
        <v>5291</v>
      </c>
      <c r="D809" s="203" t="s">
        <v>8877</v>
      </c>
      <c r="E809" s="102" t="s">
        <v>8462</v>
      </c>
      <c r="F809" s="102" t="s">
        <v>1370</v>
      </c>
      <c r="G809" s="203" t="s">
        <v>1369</v>
      </c>
      <c r="H809" s="103">
        <v>1104</v>
      </c>
      <c r="I809" s="104">
        <f>SUMIF(Cargas!$C$5:$C$5048,C809,Cargas!$N$5:$N$5048)</f>
        <v>1104</v>
      </c>
      <c r="J809" s="105">
        <f t="shared" si="12"/>
        <v>0</v>
      </c>
      <c r="K809" s="106" t="s">
        <v>9264</v>
      </c>
      <c r="L809" s="107">
        <v>218674</v>
      </c>
    </row>
    <row r="810" hidden="1" ht="13.5" customHeight="1">
      <c r="B810" s="100">
        <v>44883</v>
      </c>
      <c r="C810" s="202" t="s">
        <v>5309</v>
      </c>
      <c r="D810" s="203" t="s">
        <v>8879</v>
      </c>
      <c r="E810" s="102" t="s">
        <v>8462</v>
      </c>
      <c r="F810" s="102" t="s">
        <v>1370</v>
      </c>
      <c r="G810" s="203" t="s">
        <v>1369</v>
      </c>
      <c r="H810" s="103">
        <v>1104</v>
      </c>
      <c r="I810" s="104">
        <f>SUMIF(Cargas!$C$5:$C$5048,C810,Cargas!$N$5:$N$5048)</f>
        <v>1104</v>
      </c>
      <c r="J810" s="105">
        <f t="shared" si="12"/>
        <v>0</v>
      </c>
      <c r="K810" s="106" t="s">
        <v>9265</v>
      </c>
      <c r="L810" s="107">
        <v>222267</v>
      </c>
    </row>
    <row r="811" hidden="1" ht="13.5" customHeight="1">
      <c r="B811" s="100">
        <v>44883</v>
      </c>
      <c r="C811" s="202" t="s">
        <v>5311</v>
      </c>
      <c r="D811" s="203" t="s">
        <v>8879</v>
      </c>
      <c r="E811" s="102" t="s">
        <v>8462</v>
      </c>
      <c r="F811" s="102" t="s">
        <v>1370</v>
      </c>
      <c r="G811" s="203" t="s">
        <v>1369</v>
      </c>
      <c r="H811" s="103">
        <v>1104</v>
      </c>
      <c r="I811" s="104">
        <f>SUMIF(Cargas!$C$5:$C$5048,C811,Cargas!$N$5:$N$5048)</f>
        <v>1104</v>
      </c>
      <c r="J811" s="105">
        <f t="shared" si="12"/>
        <v>0</v>
      </c>
      <c r="K811" s="106" t="s">
        <v>9265</v>
      </c>
      <c r="L811" s="107">
        <v>222267</v>
      </c>
    </row>
    <row r="812" hidden="1" ht="13.5" customHeight="1">
      <c r="B812" s="100">
        <v>44890</v>
      </c>
      <c r="C812" s="202" t="s">
        <v>5345</v>
      </c>
      <c r="D812" s="203" t="s">
        <v>8881</v>
      </c>
      <c r="E812" s="102" t="s">
        <v>8462</v>
      </c>
      <c r="F812" s="102" t="s">
        <v>1370</v>
      </c>
      <c r="G812" s="203" t="s">
        <v>1369</v>
      </c>
      <c r="H812" s="103">
        <v>1104</v>
      </c>
      <c r="I812" s="104">
        <f>SUMIF(Cargas!$C$5:$C$5048,C812,Cargas!$N$5:$N$5048)</f>
        <v>1104</v>
      </c>
      <c r="J812" s="105">
        <f ref="J812:J875" t="shared" si="13">IF(ABS(H812-I812)&lt;20,0,H812-I812)</f>
        <v>0</v>
      </c>
      <c r="K812" s="106" t="s">
        <v>9266</v>
      </c>
      <c r="L812" s="107">
        <v>228235</v>
      </c>
    </row>
    <row r="813" hidden="1" ht="13.5" customHeight="1">
      <c r="B813" s="100">
        <v>44890</v>
      </c>
      <c r="C813" s="202" t="s">
        <v>5350</v>
      </c>
      <c r="D813" s="203" t="s">
        <v>8881</v>
      </c>
      <c r="E813" s="102" t="s">
        <v>8462</v>
      </c>
      <c r="F813" s="102" t="s">
        <v>1370</v>
      </c>
      <c r="G813" s="203" t="s">
        <v>1369</v>
      </c>
      <c r="H813" s="103">
        <v>1104</v>
      </c>
      <c r="I813" s="104">
        <f>SUMIF(Cargas!$C$5:$C$5048,C813,Cargas!$N$5:$N$5048)</f>
        <v>1104</v>
      </c>
      <c r="J813" s="105">
        <f t="shared" si="13"/>
        <v>0</v>
      </c>
      <c r="K813" s="106" t="s">
        <v>9266</v>
      </c>
      <c r="L813" s="107">
        <v>228235</v>
      </c>
    </row>
    <row r="814" hidden="1" ht="13.5" customHeight="1">
      <c r="B814" s="100">
        <v>44890</v>
      </c>
      <c r="C814" s="202" t="s">
        <v>5369</v>
      </c>
      <c r="D814" s="203" t="s">
        <v>8883</v>
      </c>
      <c r="E814" s="102" t="s">
        <v>8462</v>
      </c>
      <c r="F814" s="102" t="s">
        <v>1370</v>
      </c>
      <c r="G814" s="203" t="s">
        <v>1369</v>
      </c>
      <c r="H814" s="103">
        <v>1104</v>
      </c>
      <c r="I814" s="104">
        <f>SUMIF(Cargas!$C$5:$C$5048,C814,Cargas!$N$5:$N$5048)</f>
        <v>1104</v>
      </c>
      <c r="J814" s="105">
        <f t="shared" si="13"/>
        <v>0</v>
      </c>
      <c r="K814" s="106" t="s">
        <v>9267</v>
      </c>
      <c r="L814" s="107">
        <v>231377</v>
      </c>
    </row>
    <row r="815" hidden="1" ht="13.5" customHeight="1">
      <c r="B815" s="100">
        <v>44890</v>
      </c>
      <c r="C815" s="202" t="s">
        <v>5366</v>
      </c>
      <c r="D815" s="203" t="s">
        <v>8883</v>
      </c>
      <c r="E815" s="102" t="s">
        <v>8462</v>
      </c>
      <c r="F815" s="102" t="s">
        <v>1370</v>
      </c>
      <c r="G815" s="203" t="s">
        <v>1369</v>
      </c>
      <c r="H815" s="103">
        <v>1104</v>
      </c>
      <c r="I815" s="104">
        <f>SUMIF(Cargas!$C$5:$C$5048,C815,Cargas!$N$5:$N$5048)</f>
        <v>1104</v>
      </c>
      <c r="J815" s="105">
        <f t="shared" si="13"/>
        <v>0</v>
      </c>
      <c r="K815" s="106" t="s">
        <v>9267</v>
      </c>
      <c r="L815" s="107">
        <v>231377</v>
      </c>
    </row>
    <row r="816" hidden="1" ht="13.5" customHeight="1">
      <c r="B816" s="100">
        <v>44890</v>
      </c>
      <c r="C816" s="202" t="s">
        <v>5370</v>
      </c>
      <c r="D816" s="203" t="s">
        <v>8883</v>
      </c>
      <c r="E816" s="102" t="s">
        <v>8462</v>
      </c>
      <c r="F816" s="102" t="s">
        <v>1370</v>
      </c>
      <c r="G816" s="203" t="s">
        <v>1369</v>
      </c>
      <c r="H816" s="103">
        <v>1104</v>
      </c>
      <c r="I816" s="104">
        <f>SUMIF(Cargas!$C$5:$C$5048,C816,Cargas!$N$5:$N$5048)</f>
        <v>1104</v>
      </c>
      <c r="J816" s="105">
        <f t="shared" si="13"/>
        <v>0</v>
      </c>
      <c r="K816" s="106" t="s">
        <v>9267</v>
      </c>
      <c r="L816" s="107">
        <v>231377</v>
      </c>
    </row>
    <row r="817" hidden="1" ht="13.5" customHeight="1">
      <c r="B817" s="100">
        <v>44902</v>
      </c>
      <c r="C817" s="202" t="s">
        <v>5385</v>
      </c>
      <c r="D817" s="203" t="s">
        <v>8885</v>
      </c>
      <c r="E817" s="102" t="s">
        <v>8462</v>
      </c>
      <c r="F817" s="102" t="s">
        <v>1370</v>
      </c>
      <c r="G817" s="203" t="s">
        <v>1369</v>
      </c>
      <c r="H817" s="103">
        <v>1104</v>
      </c>
      <c r="I817" s="104">
        <f>SUMIF(Cargas!$C$5:$C$5048,C817,Cargas!$N$5:$N$5048)</f>
        <v>1104</v>
      </c>
      <c r="J817" s="105">
        <f t="shared" si="13"/>
        <v>0</v>
      </c>
      <c r="K817" s="106" t="s">
        <v>9268</v>
      </c>
      <c r="L817" s="107">
        <v>236585</v>
      </c>
    </row>
    <row r="818" hidden="1" ht="13.5" customHeight="1">
      <c r="B818" s="100">
        <v>44533</v>
      </c>
      <c r="C818" s="101" t="s">
        <v>4128</v>
      </c>
      <c r="D818" s="102" t="s">
        <v>9269</v>
      </c>
      <c r="E818" s="102" t="s">
        <v>9133</v>
      </c>
      <c r="F818" s="102" t="s">
        <v>1370</v>
      </c>
      <c r="G818" s="102" t="s">
        <v>9270</v>
      </c>
      <c r="H818" s="103">
        <v>2340</v>
      </c>
      <c r="I818" s="104">
        <f>SUMIF(Cargas!$C$5:$C$5048,C818,Cargas!$N$5:$N$5048)</f>
        <v>2340</v>
      </c>
      <c r="J818" s="105">
        <f t="shared" si="13"/>
        <v>0</v>
      </c>
      <c r="K818" s="106"/>
      <c r="L818" s="107">
        <v>2224439</v>
      </c>
    </row>
    <row r="819" hidden="1" ht="13.5" customHeight="1">
      <c r="B819" s="100">
        <v>44538</v>
      </c>
      <c r="C819" s="101" t="s">
        <v>4134</v>
      </c>
      <c r="D819" s="102" t="s">
        <v>9271</v>
      </c>
      <c r="E819" s="102" t="s">
        <v>9146</v>
      </c>
      <c r="F819" s="102" t="s">
        <v>1370</v>
      </c>
      <c r="G819" s="102" t="s">
        <v>373</v>
      </c>
      <c r="H819" s="103">
        <v>2852</v>
      </c>
      <c r="I819" s="104">
        <f>SUMIF(Cargas!$C$5:$C$5048,C819,Cargas!$N$5:$N$5048)</f>
        <v>2852</v>
      </c>
      <c r="J819" s="105">
        <f t="shared" si="13"/>
        <v>0</v>
      </c>
      <c r="K819" s="106" t="s">
        <v>9272</v>
      </c>
      <c r="L819" s="107">
        <v>224568</v>
      </c>
    </row>
    <row r="820" hidden="1" ht="13.5" customHeight="1">
      <c r="B820" s="100">
        <v>44547</v>
      </c>
      <c r="C820" s="101" t="s">
        <v>4173</v>
      </c>
      <c r="D820" s="102" t="s">
        <v>9273</v>
      </c>
      <c r="E820" s="102" t="s">
        <v>9146</v>
      </c>
      <c r="F820" s="102" t="s">
        <v>8931</v>
      </c>
      <c r="G820" s="102" t="s">
        <v>1369</v>
      </c>
      <c r="H820" s="103"/>
      <c r="I820" s="104">
        <f>SUMIF(Cargas!$C$5:$C$5048,C820,Cargas!$N$5:$N$5048)</f>
        <v>0</v>
      </c>
      <c r="J820" s="105">
        <f t="shared" si="13"/>
        <v>0</v>
      </c>
      <c r="K820" s="106"/>
      <c r="L820" s="107"/>
    </row>
    <row r="821" hidden="1" ht="13.5" customHeight="1">
      <c r="B821" s="100">
        <v>44553</v>
      </c>
      <c r="C821" s="101" t="s">
        <v>4205</v>
      </c>
      <c r="D821" s="102" t="s">
        <v>9274</v>
      </c>
      <c r="E821" s="102" t="s">
        <v>8462</v>
      </c>
      <c r="F821" s="102" t="s">
        <v>8931</v>
      </c>
      <c r="G821" s="102" t="s">
        <v>1369</v>
      </c>
      <c r="H821" s="103">
        <v>1620</v>
      </c>
      <c r="I821" s="104">
        <f>SUMIF(Cargas!$C$5:$C$5048,C821,Cargas!$N$5:$N$5048)</f>
        <v>1620</v>
      </c>
      <c r="J821" s="105">
        <f t="shared" si="13"/>
        <v>0</v>
      </c>
      <c r="K821" s="106"/>
      <c r="L821" s="107">
        <v>24</v>
      </c>
    </row>
    <row r="822" hidden="1" ht="13.5" customHeight="1">
      <c r="B822" s="100">
        <v>44559</v>
      </c>
      <c r="C822" s="101" t="s">
        <v>4212</v>
      </c>
      <c r="D822" s="102" t="s">
        <v>9275</v>
      </c>
      <c r="E822" s="102" t="s">
        <v>9146</v>
      </c>
      <c r="F822" s="102" t="s">
        <v>8931</v>
      </c>
      <c r="G822" s="102" t="s">
        <v>373</v>
      </c>
      <c r="H822" s="103">
        <v>1670</v>
      </c>
      <c r="I822" s="104">
        <f>SUMIF(Cargas!$C$5:$C$5048,C822,Cargas!$N$5:$N$5048)</f>
        <v>1670</v>
      </c>
      <c r="J822" s="105">
        <f t="shared" si="13"/>
        <v>0</v>
      </c>
      <c r="K822" s="106" t="s">
        <v>9276</v>
      </c>
      <c r="L822" s="107">
        <v>792</v>
      </c>
    </row>
    <row r="823" hidden="1" ht="13.5" customHeight="1">
      <c r="B823" s="100">
        <v>44904</v>
      </c>
      <c r="C823" s="202" t="s">
        <v>5403</v>
      </c>
      <c r="D823" s="203" t="s">
        <v>8885</v>
      </c>
      <c r="E823" s="102" t="s">
        <v>8462</v>
      </c>
      <c r="F823" s="102" t="s">
        <v>1370</v>
      </c>
      <c r="G823" s="203" t="s">
        <v>1369</v>
      </c>
      <c r="H823" s="103">
        <v>1104</v>
      </c>
      <c r="I823" s="104">
        <f>SUMIF(Cargas!$C$5:$C$5048,C823,Cargas!$N$5:$N$5048)</f>
        <v>1104</v>
      </c>
      <c r="J823" s="105">
        <f t="shared" si="13"/>
        <v>0</v>
      </c>
      <c r="K823" s="106" t="s">
        <v>9268</v>
      </c>
      <c r="L823" s="107">
        <v>236585</v>
      </c>
    </row>
    <row r="824" hidden="1" ht="13.5" customHeight="1">
      <c r="B824" s="100">
        <v>44907</v>
      </c>
      <c r="C824" s="202" t="s">
        <v>5441</v>
      </c>
      <c r="D824" s="203" t="s">
        <v>8885</v>
      </c>
      <c r="E824" s="102" t="s">
        <v>8462</v>
      </c>
      <c r="F824" s="102" t="s">
        <v>1370</v>
      </c>
      <c r="G824" s="203" t="s">
        <v>1369</v>
      </c>
      <c r="H824" s="103">
        <v>1104</v>
      </c>
      <c r="I824" s="104">
        <f>SUMIF(Cargas!$C$5:$C$5048,C824,Cargas!$N$5:$N$5048)</f>
        <v>1104</v>
      </c>
      <c r="J824" s="105">
        <f t="shared" si="13"/>
        <v>0</v>
      </c>
      <c r="K824" s="106" t="s">
        <v>9268</v>
      </c>
      <c r="L824" s="107">
        <v>236585</v>
      </c>
    </row>
    <row r="825" hidden="1" ht="13.5" customHeight="1">
      <c r="B825" s="100">
        <v>44915</v>
      </c>
      <c r="C825" s="202" t="s">
        <v>5462</v>
      </c>
      <c r="D825" s="203" t="s">
        <v>8887</v>
      </c>
      <c r="E825" s="102" t="s">
        <v>8462</v>
      </c>
      <c r="F825" s="102" t="s">
        <v>1370</v>
      </c>
      <c r="G825" s="203" t="s">
        <v>1369</v>
      </c>
      <c r="H825" s="103">
        <v>1104</v>
      </c>
      <c r="I825" s="104">
        <f>SUMIF(Cargas!$C$5:$C$5048,C825,Cargas!$N$5:$N$5048)</f>
        <v>1104</v>
      </c>
      <c r="J825" s="105">
        <f t="shared" si="13"/>
        <v>0</v>
      </c>
      <c r="K825" s="106" t="s">
        <v>9277</v>
      </c>
      <c r="L825" s="107">
        <v>244347</v>
      </c>
    </row>
    <row r="826" hidden="1" ht="13.5" customHeight="1">
      <c r="B826" s="100">
        <v>44910</v>
      </c>
      <c r="C826" s="202" t="s">
        <v>5456</v>
      </c>
      <c r="D826" s="203" t="s">
        <v>8887</v>
      </c>
      <c r="E826" s="102" t="s">
        <v>8462</v>
      </c>
      <c r="F826" s="102" t="s">
        <v>1370</v>
      </c>
      <c r="G826" s="203" t="s">
        <v>1369</v>
      </c>
      <c r="H826" s="103">
        <v>1104</v>
      </c>
      <c r="I826" s="104">
        <f>SUMIF(Cargas!$C$5:$C$5048,C826,Cargas!$N$5:$N$5048)</f>
        <v>1104</v>
      </c>
      <c r="J826" s="105">
        <f t="shared" si="13"/>
        <v>0</v>
      </c>
      <c r="K826" s="106" t="s">
        <v>9277</v>
      </c>
      <c r="L826" s="107">
        <v>244347</v>
      </c>
    </row>
    <row r="827" hidden="1" ht="13.5" customHeight="1">
      <c r="B827" s="100">
        <v>44810</v>
      </c>
      <c r="C827" s="202" t="s">
        <v>5015</v>
      </c>
      <c r="D827" s="203" t="s">
        <v>8360</v>
      </c>
      <c r="E827" s="102" t="s">
        <v>8246</v>
      </c>
      <c r="F827" s="102" t="s">
        <v>1370</v>
      </c>
      <c r="G827" s="203" t="s">
        <v>373</v>
      </c>
      <c r="H827" s="103">
        <v>9180</v>
      </c>
      <c r="I827" s="104">
        <f>SUMIF(Cargas!$C$5:$C$5048,C827,Cargas!$N$5:$N$5048)</f>
        <v>9180</v>
      </c>
      <c r="J827" s="105">
        <f t="shared" si="13"/>
        <v>0</v>
      </c>
      <c r="K827" s="106" t="s">
        <v>9278</v>
      </c>
      <c r="L827" s="107">
        <v>166372</v>
      </c>
    </row>
    <row r="828" hidden="1" ht="13.5" customHeight="1">
      <c r="B828" s="100">
        <v>44824</v>
      </c>
      <c r="C828" s="101" t="s">
        <v>5066</v>
      </c>
      <c r="D828" s="102" t="s">
        <v>8363</v>
      </c>
      <c r="E828" s="102" t="s">
        <v>8246</v>
      </c>
      <c r="F828" s="102" t="s">
        <v>1370</v>
      </c>
      <c r="G828" s="102" t="s">
        <v>373</v>
      </c>
      <c r="H828" s="103">
        <v>9180</v>
      </c>
      <c r="I828" s="104">
        <f>SUMIF(Cargas!$C$5:$C$5048,C828,Cargas!$N$5:$N$5048)</f>
        <v>9180</v>
      </c>
      <c r="J828" s="105">
        <f t="shared" si="13"/>
        <v>0</v>
      </c>
      <c r="K828" s="106" t="s">
        <v>9279</v>
      </c>
      <c r="L828" s="107">
        <v>175099</v>
      </c>
    </row>
    <row r="829" hidden="1" ht="13.5" customHeight="1">
      <c r="B829" s="100">
        <v>44833</v>
      </c>
      <c r="C829" s="101" t="s">
        <v>5102</v>
      </c>
      <c r="D829" s="102" t="s">
        <v>8365</v>
      </c>
      <c r="E829" s="102" t="s">
        <v>8246</v>
      </c>
      <c r="F829" s="102" t="s">
        <v>1370</v>
      </c>
      <c r="G829" s="102" t="s">
        <v>1369</v>
      </c>
      <c r="H829" s="103">
        <v>9180</v>
      </c>
      <c r="I829" s="104">
        <f>SUMIF(Cargas!$C$5:$C$5048,C829,Cargas!$N$5:$N$5048)</f>
        <v>9180</v>
      </c>
      <c r="J829" s="105">
        <f t="shared" si="13"/>
        <v>0</v>
      </c>
      <c r="K829" s="106" t="s">
        <v>9280</v>
      </c>
      <c r="L829" s="107">
        <v>182734</v>
      </c>
    </row>
    <row r="830" hidden="1" ht="13.5" customHeight="1">
      <c r="B830" s="100">
        <v>44911</v>
      </c>
      <c r="C830" s="202" t="s">
        <v>5460</v>
      </c>
      <c r="D830" s="203" t="s">
        <v>8887</v>
      </c>
      <c r="E830" s="102" t="s">
        <v>8462</v>
      </c>
      <c r="F830" s="102" t="s">
        <v>1370</v>
      </c>
      <c r="G830" s="203" t="s">
        <v>1369</v>
      </c>
      <c r="H830" s="103">
        <v>1104</v>
      </c>
      <c r="I830" s="104">
        <f>SUMIF(Cargas!$C$5:$C$5048,C830,Cargas!$N$5:$N$5048)</f>
        <v>1104</v>
      </c>
      <c r="J830" s="105">
        <f t="shared" si="13"/>
        <v>0</v>
      </c>
      <c r="K830" s="106" t="s">
        <v>9277</v>
      </c>
      <c r="L830" s="107">
        <v>244347</v>
      </c>
    </row>
    <row r="831" hidden="1" ht="13.5" customHeight="1">
      <c r="B831" s="100">
        <v>44919</v>
      </c>
      <c r="C831" s="202" t="s">
        <v>5485</v>
      </c>
      <c r="D831" s="203" t="s">
        <v>8889</v>
      </c>
      <c r="E831" s="102" t="s">
        <v>8462</v>
      </c>
      <c r="F831" s="102" t="s">
        <v>1370</v>
      </c>
      <c r="G831" s="203" t="s">
        <v>1369</v>
      </c>
      <c r="H831" s="103">
        <v>1104</v>
      </c>
      <c r="I831" s="104">
        <f>SUMIF(Cargas!$C$5:$C$5048,C831,Cargas!$N$5:$N$5048)</f>
        <v>1104</v>
      </c>
      <c r="J831" s="105">
        <f t="shared" si="13"/>
        <v>0</v>
      </c>
      <c r="K831" s="106" t="s">
        <v>9281</v>
      </c>
      <c r="L831" s="107">
        <v>245983</v>
      </c>
    </row>
    <row r="832" hidden="1" ht="13.5" customHeight="1">
      <c r="B832" s="100">
        <v>44917</v>
      </c>
      <c r="C832" s="202" t="s">
        <v>5466</v>
      </c>
      <c r="D832" s="203" t="s">
        <v>8889</v>
      </c>
      <c r="E832" s="102" t="s">
        <v>8462</v>
      </c>
      <c r="F832" s="102" t="s">
        <v>1370</v>
      </c>
      <c r="G832" s="203" t="s">
        <v>1369</v>
      </c>
      <c r="H832" s="103">
        <v>1104</v>
      </c>
      <c r="I832" s="104">
        <f>SUMIF(Cargas!$C$5:$C$5048,C832,Cargas!$N$5:$N$5048)</f>
        <v>1104</v>
      </c>
      <c r="J832" s="105">
        <f t="shared" si="13"/>
        <v>0</v>
      </c>
      <c r="K832" s="106" t="s">
        <v>9281</v>
      </c>
      <c r="L832" s="107">
        <v>245983</v>
      </c>
    </row>
    <row r="833" hidden="1" ht="13.5" customHeight="1">
      <c r="B833" s="100">
        <v>44918</v>
      </c>
      <c r="C833" s="202" t="s">
        <v>5483</v>
      </c>
      <c r="D833" s="203" t="s">
        <v>8889</v>
      </c>
      <c r="E833" s="102" t="s">
        <v>8462</v>
      </c>
      <c r="F833" s="102" t="s">
        <v>1370</v>
      </c>
      <c r="G833" s="203" t="s">
        <v>1369</v>
      </c>
      <c r="H833" s="103">
        <v>1104</v>
      </c>
      <c r="I833" s="104">
        <f>SUMIF(Cargas!$C$5:$C$5048,C833,Cargas!$N$5:$N$5048)</f>
        <v>1104</v>
      </c>
      <c r="J833" s="105">
        <f t="shared" si="13"/>
        <v>0</v>
      </c>
      <c r="K833" s="106" t="s">
        <v>9281</v>
      </c>
      <c r="L833" s="107">
        <v>245983</v>
      </c>
    </row>
    <row r="834" hidden="1" ht="13.5" customHeight="1">
      <c r="B834" s="100">
        <v>44924</v>
      </c>
      <c r="C834" s="202" t="s">
        <v>5505</v>
      </c>
      <c r="D834" s="203" t="s">
        <v>8891</v>
      </c>
      <c r="E834" s="102" t="s">
        <v>8462</v>
      </c>
      <c r="F834" s="102" t="s">
        <v>1370</v>
      </c>
      <c r="G834" s="203" t="s">
        <v>1369</v>
      </c>
      <c r="H834" s="103">
        <v>1104</v>
      </c>
      <c r="I834" s="104">
        <f>SUMIF(Cargas!$C$5:$C$5048,C834,Cargas!$N$5:$N$5048)</f>
        <v>1104</v>
      </c>
      <c r="J834" s="105">
        <f t="shared" si="13"/>
        <v>0</v>
      </c>
      <c r="K834" s="106" t="s">
        <v>9282</v>
      </c>
      <c r="L834" s="107">
        <v>2244</v>
      </c>
    </row>
    <row r="835" hidden="1" ht="13.5" customHeight="1">
      <c r="B835" s="100">
        <v>44926</v>
      </c>
      <c r="C835" s="202" t="s">
        <v>5518</v>
      </c>
      <c r="D835" s="203" t="s">
        <v>8891</v>
      </c>
      <c r="E835" s="102" t="s">
        <v>8462</v>
      </c>
      <c r="F835" s="102" t="s">
        <v>1370</v>
      </c>
      <c r="G835" s="203" t="s">
        <v>1369</v>
      </c>
      <c r="H835" s="103">
        <v>1104</v>
      </c>
      <c r="I835" s="104">
        <f>SUMIF(Cargas!$C$5:$C$5048,C835,Cargas!$N$5:$N$5048)</f>
        <v>1104</v>
      </c>
      <c r="J835" s="105">
        <f t="shared" si="13"/>
        <v>0</v>
      </c>
      <c r="K835" s="106" t="s">
        <v>9282</v>
      </c>
      <c r="L835" s="107">
        <v>2244</v>
      </c>
    </row>
    <row r="836" hidden="1" ht="13.5" customHeight="1">
      <c r="B836" s="100">
        <v>44200</v>
      </c>
      <c r="C836" s="101" t="s">
        <v>2619</v>
      </c>
      <c r="D836" s="102" t="s">
        <v>1908</v>
      </c>
      <c r="E836" s="102" t="s">
        <v>8755</v>
      </c>
      <c r="F836" s="102" t="s">
        <v>8498</v>
      </c>
      <c r="G836" s="102" t="s">
        <v>8756</v>
      </c>
      <c r="H836" s="103">
        <v>990</v>
      </c>
      <c r="I836" s="104">
        <f>SUMIF(Cargas!$C$5:$C$1652,C836,Cargas!$N$5:$N$1652)</f>
        <v>990</v>
      </c>
      <c r="J836" s="105">
        <f t="shared" si="13"/>
        <v>0</v>
      </c>
      <c r="K836" s="106" t="s">
        <v>9283</v>
      </c>
      <c r="L836" s="107">
        <v>697</v>
      </c>
    </row>
    <row r="837" hidden="1" ht="13.5" customHeight="1">
      <c r="B837" s="100">
        <v>44207</v>
      </c>
      <c r="C837" s="101" t="s">
        <v>2640</v>
      </c>
      <c r="D837" s="102" t="s">
        <v>8506</v>
      </c>
      <c r="E837" s="102" t="s">
        <v>8755</v>
      </c>
      <c r="F837" s="102" t="s">
        <v>8498</v>
      </c>
      <c r="G837" s="102" t="s">
        <v>8756</v>
      </c>
      <c r="H837" s="103">
        <v>990</v>
      </c>
      <c r="I837" s="104">
        <f>SUMIF(Cargas!$C$5:$C$1652,C837,Cargas!$N$5:$N$1652)</f>
        <v>990</v>
      </c>
      <c r="J837" s="105">
        <f t="shared" si="13"/>
        <v>0</v>
      </c>
      <c r="K837" s="106" t="s">
        <v>9284</v>
      </c>
      <c r="L837" s="107">
        <v>6508</v>
      </c>
    </row>
    <row r="838" hidden="1" ht="13.5" customHeight="1">
      <c r="B838" s="100">
        <v>44221</v>
      </c>
      <c r="C838" s="101" t="s">
        <v>2662</v>
      </c>
      <c r="D838" s="102" t="s">
        <v>8504</v>
      </c>
      <c r="E838" s="102" t="s">
        <v>8755</v>
      </c>
      <c r="F838" s="102" t="s">
        <v>8498</v>
      </c>
      <c r="G838" s="102" t="s">
        <v>8756</v>
      </c>
      <c r="H838" s="103">
        <v>990</v>
      </c>
      <c r="I838" s="104">
        <f>SUMIF(Cargas!$C$5:$C$1652,C838,Cargas!$N$5:$N$1652)</f>
        <v>990</v>
      </c>
      <c r="J838" s="105">
        <f t="shared" si="13"/>
        <v>0</v>
      </c>
      <c r="K838" s="106" t="s">
        <v>2663</v>
      </c>
      <c r="L838" s="107">
        <v>14652</v>
      </c>
    </row>
    <row r="839" hidden="1" ht="13.5" customHeight="1">
      <c r="B839" s="100">
        <v>44228</v>
      </c>
      <c r="C839" s="101" t="s">
        <v>2679</v>
      </c>
      <c r="D839" s="102" t="s">
        <v>8501</v>
      </c>
      <c r="E839" s="102" t="s">
        <v>8755</v>
      </c>
      <c r="F839" s="102" t="s">
        <v>8498</v>
      </c>
      <c r="G839" s="102" t="s">
        <v>8756</v>
      </c>
      <c r="H839" s="103">
        <v>1980</v>
      </c>
      <c r="I839" s="104">
        <f>SUMIF(Cargas!$C$5:$C$1652,C839,Cargas!$N$5:$N$1652)</f>
        <v>1980</v>
      </c>
      <c r="J839" s="105">
        <f t="shared" si="13"/>
        <v>0</v>
      </c>
      <c r="K839" s="106" t="s">
        <v>9285</v>
      </c>
      <c r="L839" s="107">
        <v>14652</v>
      </c>
    </row>
    <row r="840" hidden="1" ht="13.5" customHeight="1">
      <c r="B840" s="100">
        <v>44228</v>
      </c>
      <c r="C840" s="101" t="s">
        <v>2711</v>
      </c>
      <c r="D840" s="102" t="s">
        <v>8508</v>
      </c>
      <c r="E840" s="102" t="s">
        <v>8755</v>
      </c>
      <c r="F840" s="102" t="s">
        <v>8498</v>
      </c>
      <c r="G840" s="102" t="s">
        <v>8756</v>
      </c>
      <c r="H840" s="103">
        <v>990</v>
      </c>
      <c r="I840" s="104">
        <f>SUMIF(Cargas!$C$5:$C$1652,C840,Cargas!$N$5:$N$1652)</f>
        <v>990</v>
      </c>
      <c r="J840" s="105">
        <f t="shared" si="13"/>
        <v>0</v>
      </c>
      <c r="K840" s="106" t="s">
        <v>9286</v>
      </c>
      <c r="L840" s="107">
        <v>14652</v>
      </c>
    </row>
    <row r="841" hidden="1" ht="13.5" customHeight="1">
      <c r="B841" s="100">
        <v>44243</v>
      </c>
      <c r="C841" s="101" t="s">
        <v>2737</v>
      </c>
      <c r="D841" s="102" t="s">
        <v>8750</v>
      </c>
      <c r="E841" s="102" t="s">
        <v>8755</v>
      </c>
      <c r="F841" s="102" t="s">
        <v>8498</v>
      </c>
      <c r="G841" s="102" t="s">
        <v>8756</v>
      </c>
      <c r="H841" s="103">
        <v>990</v>
      </c>
      <c r="I841" s="104">
        <f>SUMIF(Cargas!$C$5:$C$1652,C841,Cargas!$N$5:$N$1652)</f>
        <v>990</v>
      </c>
      <c r="J841" s="105">
        <f t="shared" si="13"/>
        <v>0</v>
      </c>
      <c r="K841" s="106" t="s">
        <v>9287</v>
      </c>
      <c r="L841" s="107">
        <v>25750</v>
      </c>
    </row>
    <row r="842" hidden="1" ht="13.5" customHeight="1">
      <c r="B842" s="100">
        <v>44249</v>
      </c>
      <c r="C842" s="101" t="s">
        <v>2770</v>
      </c>
      <c r="D842" s="102" t="s">
        <v>8754</v>
      </c>
      <c r="E842" s="102" t="s">
        <v>8755</v>
      </c>
      <c r="F842" s="102" t="s">
        <v>8498</v>
      </c>
      <c r="G842" s="102" t="s">
        <v>8756</v>
      </c>
      <c r="H842" s="103">
        <v>990</v>
      </c>
      <c r="I842" s="104">
        <f>SUMIF(Cargas!$C$5:$C$1652,C842,Cargas!$N$5:$N$1652)</f>
        <v>990</v>
      </c>
      <c r="J842" s="105">
        <f t="shared" si="13"/>
        <v>0</v>
      </c>
      <c r="K842" s="106" t="s">
        <v>9288</v>
      </c>
      <c r="L842" s="107">
        <v>31486</v>
      </c>
    </row>
    <row r="843" hidden="1" ht="13.5" customHeight="1">
      <c r="B843" s="100">
        <v>44257</v>
      </c>
      <c r="C843" s="101" t="s">
        <v>2797</v>
      </c>
      <c r="D843" s="102" t="s">
        <v>8758</v>
      </c>
      <c r="E843" s="102" t="s">
        <v>8755</v>
      </c>
      <c r="F843" s="102" t="s">
        <v>8498</v>
      </c>
      <c r="G843" s="102" t="s">
        <v>8756</v>
      </c>
      <c r="H843" s="103">
        <v>1980</v>
      </c>
      <c r="I843" s="104">
        <f>SUMIF(Cargas!$C$5:$C$1652,C843,Cargas!$N$5:$N$1652)</f>
        <v>1980</v>
      </c>
      <c r="J843" s="105">
        <f t="shared" si="13"/>
        <v>0</v>
      </c>
      <c r="K843" s="106" t="s">
        <v>9284</v>
      </c>
      <c r="L843" s="107">
        <v>36672</v>
      </c>
    </row>
    <row r="844" hidden="1" ht="13.5" customHeight="1">
      <c r="B844" s="100">
        <v>44263</v>
      </c>
      <c r="C844" s="101" t="s">
        <v>2817</v>
      </c>
      <c r="D844" s="102" t="s">
        <v>8760</v>
      </c>
      <c r="E844" s="102" t="s">
        <v>8755</v>
      </c>
      <c r="F844" s="102" t="s">
        <v>8498</v>
      </c>
      <c r="G844" s="102" t="s">
        <v>8756</v>
      </c>
      <c r="H844" s="103">
        <v>1980</v>
      </c>
      <c r="I844" s="104">
        <f>SUMIF(Cargas!$C$5:$C$1652,C844,Cargas!$N$5:$N$1652)</f>
        <v>1980</v>
      </c>
      <c r="J844" s="105">
        <f t="shared" si="13"/>
        <v>0</v>
      </c>
      <c r="K844" s="106" t="s">
        <v>9289</v>
      </c>
      <c r="L844" s="107">
        <v>40177</v>
      </c>
    </row>
    <row r="845" hidden="1" ht="13.5" customHeight="1">
      <c r="B845" s="100">
        <v>44270</v>
      </c>
      <c r="C845" s="101" t="s">
        <v>2842</v>
      </c>
      <c r="D845" s="102" t="s">
        <v>8762</v>
      </c>
      <c r="E845" s="102" t="s">
        <v>8755</v>
      </c>
      <c r="F845" s="102" t="s">
        <v>8498</v>
      </c>
      <c r="G845" s="102" t="s">
        <v>8756</v>
      </c>
      <c r="H845" s="103">
        <v>1980</v>
      </c>
      <c r="I845" s="104">
        <f>SUMIF(Cargas!$C$5:$C$1652,C845,Cargas!$N$5:$N$1652)</f>
        <v>1980</v>
      </c>
      <c r="J845" s="105">
        <f t="shared" si="13"/>
        <v>0</v>
      </c>
      <c r="K845" s="106" t="s">
        <v>9290</v>
      </c>
      <c r="L845" s="107">
        <v>43975</v>
      </c>
    </row>
    <row r="846" hidden="1" ht="13.5" customHeight="1">
      <c r="B846" s="100">
        <v>44277</v>
      </c>
      <c r="C846" s="101" t="s">
        <v>2873</v>
      </c>
      <c r="D846" s="102" t="s">
        <v>8764</v>
      </c>
      <c r="E846" s="102" t="s">
        <v>8755</v>
      </c>
      <c r="F846" s="102" t="s">
        <v>8498</v>
      </c>
      <c r="G846" s="102" t="s">
        <v>8756</v>
      </c>
      <c r="H846" s="103">
        <v>1980</v>
      </c>
      <c r="I846" s="104">
        <f>SUMIF(Cargas!$C$5:$C$1652,C846,Cargas!$N$5:$N$1652)</f>
        <v>1980</v>
      </c>
      <c r="J846" s="105">
        <f t="shared" si="13"/>
        <v>0</v>
      </c>
      <c r="K846" s="106" t="s">
        <v>9291</v>
      </c>
      <c r="L846" s="107">
        <v>48776</v>
      </c>
    </row>
    <row r="847" hidden="1" ht="13.5" customHeight="1">
      <c r="B847" s="100">
        <v>44291</v>
      </c>
      <c r="C847" s="101" t="s">
        <v>2907</v>
      </c>
      <c r="D847" s="102" t="s">
        <v>8766</v>
      </c>
      <c r="E847" s="102" t="s">
        <v>8755</v>
      </c>
      <c r="F847" s="102" t="s">
        <v>8498</v>
      </c>
      <c r="G847" s="102" t="s">
        <v>8756</v>
      </c>
      <c r="H847" s="103">
        <v>2970</v>
      </c>
      <c r="I847" s="104">
        <f>SUMIF(Cargas!$C$5:$C$1652,C847,Cargas!$N$5:$N$1652)</f>
        <v>2970</v>
      </c>
      <c r="J847" s="105">
        <f t="shared" si="13"/>
        <v>0</v>
      </c>
      <c r="K847" s="106" t="s">
        <v>9292</v>
      </c>
      <c r="L847" s="107">
        <v>56439</v>
      </c>
    </row>
    <row r="848" hidden="1" ht="13.5" customHeight="1">
      <c r="B848" s="100">
        <v>44295</v>
      </c>
      <c r="C848" s="101" t="s">
        <v>2936</v>
      </c>
      <c r="D848" s="102" t="s">
        <v>8768</v>
      </c>
      <c r="E848" s="102" t="s">
        <v>8755</v>
      </c>
      <c r="F848" s="102" t="s">
        <v>8498</v>
      </c>
      <c r="G848" s="102" t="s">
        <v>8756</v>
      </c>
      <c r="H848" s="103">
        <v>2970</v>
      </c>
      <c r="I848" s="104">
        <f>SUMIF(Cargas!$C$5:$C$1652,C848,Cargas!$N$5:$N$1652)</f>
        <v>2970</v>
      </c>
      <c r="J848" s="105">
        <f t="shared" si="13"/>
        <v>0</v>
      </c>
      <c r="K848" s="106" t="s">
        <v>9293</v>
      </c>
      <c r="L848" s="107">
        <v>61226</v>
      </c>
    </row>
    <row r="849" hidden="1" ht="13.5" customHeight="1">
      <c r="B849" s="100">
        <v>44305</v>
      </c>
      <c r="C849" s="101" t="s">
        <v>2969</v>
      </c>
      <c r="D849" s="102" t="s">
        <v>8770</v>
      </c>
      <c r="E849" s="102" t="s">
        <v>8755</v>
      </c>
      <c r="F849" s="102" t="s">
        <v>8498</v>
      </c>
      <c r="G849" s="102" t="s">
        <v>8756</v>
      </c>
      <c r="H849" s="103">
        <v>1980</v>
      </c>
      <c r="I849" s="104">
        <f>SUMIF(Cargas!$C$5:$C$1652,C849,Cargas!$N$5:$N$1652)</f>
        <v>1980</v>
      </c>
      <c r="J849" s="105">
        <f t="shared" si="13"/>
        <v>0</v>
      </c>
      <c r="K849" s="106" t="s">
        <v>9294</v>
      </c>
      <c r="L849" s="107">
        <v>64980</v>
      </c>
    </row>
    <row r="850" hidden="1" ht="13.5" customHeight="1">
      <c r="B850" s="100">
        <v>44312</v>
      </c>
      <c r="C850" s="101" t="s">
        <v>2995</v>
      </c>
      <c r="D850" s="102" t="s">
        <v>8772</v>
      </c>
      <c r="E850" s="102" t="s">
        <v>8755</v>
      </c>
      <c r="F850" s="102" t="s">
        <v>8498</v>
      </c>
      <c r="G850" s="102" t="s">
        <v>8756</v>
      </c>
      <c r="H850" s="103">
        <v>990</v>
      </c>
      <c r="I850" s="104">
        <f>SUMIF(Cargas!$C$5:$C$1652,C850,Cargas!$N$5:$N$1652)</f>
        <v>990</v>
      </c>
      <c r="J850" s="105">
        <f t="shared" si="13"/>
        <v>0</v>
      </c>
      <c r="K850" s="106" t="s">
        <v>9295</v>
      </c>
      <c r="L850" s="107">
        <v>71745</v>
      </c>
    </row>
    <row r="851" hidden="1" ht="13.5" customHeight="1">
      <c r="B851" s="100">
        <v>44319</v>
      </c>
      <c r="C851" s="101" t="s">
        <v>3029</v>
      </c>
      <c r="D851" s="102" t="s">
        <v>8774</v>
      </c>
      <c r="E851" s="102" t="s">
        <v>8755</v>
      </c>
      <c r="F851" s="102" t="s">
        <v>8498</v>
      </c>
      <c r="G851" s="102" t="s">
        <v>8756</v>
      </c>
      <c r="H851" s="103">
        <v>990</v>
      </c>
      <c r="I851" s="104">
        <f>SUMIF(Cargas!$C$5:$C$5048,C851,Cargas!$N$5:$N$5048)</f>
        <v>990</v>
      </c>
      <c r="J851" s="105">
        <f t="shared" si="13"/>
        <v>0</v>
      </c>
      <c r="K851" s="106" t="s">
        <v>9296</v>
      </c>
      <c r="L851" s="107">
        <v>75119</v>
      </c>
    </row>
    <row r="852" hidden="1" ht="13.5" customHeight="1">
      <c r="B852" s="100">
        <v>44323</v>
      </c>
      <c r="C852" s="101" t="s">
        <v>3054</v>
      </c>
      <c r="D852" s="102" t="s">
        <v>8776</v>
      </c>
      <c r="E852" s="102" t="s">
        <v>8755</v>
      </c>
      <c r="F852" s="102" t="s">
        <v>8498</v>
      </c>
      <c r="G852" s="102" t="s">
        <v>8756</v>
      </c>
      <c r="H852" s="103">
        <v>1980</v>
      </c>
      <c r="I852" s="104">
        <f>SUMIF(Cargas!$C$5:$C$5048,C852,Cargas!$N$5:$N$5048)</f>
        <v>1980</v>
      </c>
      <c r="J852" s="105">
        <f t="shared" si="13"/>
        <v>0</v>
      </c>
      <c r="K852" s="106" t="s">
        <v>9297</v>
      </c>
      <c r="L852" s="107">
        <v>78646</v>
      </c>
    </row>
    <row r="853" hidden="1" ht="13.5" customHeight="1">
      <c r="B853" s="100">
        <v>44334</v>
      </c>
      <c r="C853" s="101" t="s">
        <v>3095</v>
      </c>
      <c r="D853" s="102" t="s">
        <v>8778</v>
      </c>
      <c r="E853" s="102" t="s">
        <v>8755</v>
      </c>
      <c r="F853" s="102" t="s">
        <v>8498</v>
      </c>
      <c r="G853" s="102" t="s">
        <v>8756</v>
      </c>
      <c r="H853" s="103">
        <v>990</v>
      </c>
      <c r="I853" s="104">
        <f>SUMIF(Cargas!$C$5:$C$5048,C853,Cargas!$N$5:$N$5048)</f>
        <v>990</v>
      </c>
      <c r="J853" s="105">
        <f t="shared" si="13"/>
        <v>0</v>
      </c>
      <c r="K853" s="106" t="s">
        <v>9298</v>
      </c>
      <c r="L853" s="107">
        <v>83966</v>
      </c>
    </row>
    <row r="854" hidden="1" ht="13.5" customHeight="1">
      <c r="B854" s="100">
        <v>44347</v>
      </c>
      <c r="C854" s="101" t="s">
        <v>3141</v>
      </c>
      <c r="D854" s="102" t="s">
        <v>8780</v>
      </c>
      <c r="E854" s="102" t="s">
        <v>8755</v>
      </c>
      <c r="F854" s="102" t="s">
        <v>8498</v>
      </c>
      <c r="G854" s="102" t="s">
        <v>8756</v>
      </c>
      <c r="H854" s="103">
        <v>990</v>
      </c>
      <c r="I854" s="104">
        <f>SUMIF(Cargas!$C$5:$C$5048,C854,Cargas!$N$5:$N$5048)</f>
        <v>990</v>
      </c>
      <c r="J854" s="105">
        <f t="shared" si="13"/>
        <v>0</v>
      </c>
      <c r="K854" s="106" t="s">
        <v>9299</v>
      </c>
      <c r="L854" s="107">
        <v>92968</v>
      </c>
    </row>
    <row r="855" hidden="1" ht="13.5" customHeight="1">
      <c r="B855" s="100">
        <v>44389</v>
      </c>
      <c r="C855" s="101" t="s">
        <v>3306</v>
      </c>
      <c r="D855" s="102" t="s">
        <v>8782</v>
      </c>
      <c r="E855" s="102" t="s">
        <v>8755</v>
      </c>
      <c r="F855" s="102" t="s">
        <v>8498</v>
      </c>
      <c r="G855" s="102" t="s">
        <v>8756</v>
      </c>
      <c r="H855" s="103">
        <v>990</v>
      </c>
      <c r="I855" s="104">
        <f>SUMIF(Cargas!$C$5:$C$5048,C855,Cargas!$N$5:$N$5048)</f>
        <v>990</v>
      </c>
      <c r="J855" s="105">
        <f t="shared" si="13"/>
        <v>0</v>
      </c>
      <c r="K855" s="106" t="s">
        <v>9300</v>
      </c>
      <c r="L855" s="107">
        <v>119779</v>
      </c>
    </row>
    <row r="856" hidden="1" ht="13.5" customHeight="1">
      <c r="B856" s="100">
        <v>44396</v>
      </c>
      <c r="C856" s="101" t="s">
        <v>3350</v>
      </c>
      <c r="D856" s="102" t="s">
        <v>8784</v>
      </c>
      <c r="E856" s="102" t="s">
        <v>8755</v>
      </c>
      <c r="F856" s="102" t="s">
        <v>8498</v>
      </c>
      <c r="G856" s="102" t="s">
        <v>8756</v>
      </c>
      <c r="H856" s="103">
        <v>990</v>
      </c>
      <c r="I856" s="104">
        <f>SUMIF(Cargas!$C$5:$C$5048,C856,Cargas!$N$5:$N$5048)</f>
        <v>990</v>
      </c>
      <c r="J856" s="105">
        <f t="shared" si="13"/>
        <v>0</v>
      </c>
      <c r="K856" s="106" t="s">
        <v>9301</v>
      </c>
      <c r="L856" s="107">
        <v>124353</v>
      </c>
    </row>
    <row r="857" hidden="1" ht="13.5" customHeight="1">
      <c r="B857" s="100">
        <v>44403</v>
      </c>
      <c r="C857" s="101" t="s">
        <v>3391</v>
      </c>
      <c r="D857" s="102" t="s">
        <v>8786</v>
      </c>
      <c r="E857" s="102" t="s">
        <v>8755</v>
      </c>
      <c r="F857" s="102" t="s">
        <v>8498</v>
      </c>
      <c r="G857" s="102" t="s">
        <v>8756</v>
      </c>
      <c r="H857" s="103">
        <v>990</v>
      </c>
      <c r="I857" s="104">
        <f>SUMIF(Cargas!$C$5:$C$5048,C857,Cargas!$N$5:$N$5048)</f>
        <v>990</v>
      </c>
      <c r="J857" s="105">
        <f t="shared" si="13"/>
        <v>0</v>
      </c>
      <c r="K857" s="106" t="s">
        <v>9302</v>
      </c>
      <c r="L857" s="107">
        <v>129709</v>
      </c>
    </row>
    <row r="858" hidden="1" ht="13.5" customHeight="1">
      <c r="B858" s="100">
        <v>44410</v>
      </c>
      <c r="C858" s="101" t="s">
        <v>3422</v>
      </c>
      <c r="D858" s="102" t="s">
        <v>8788</v>
      </c>
      <c r="E858" s="102" t="s">
        <v>8755</v>
      </c>
      <c r="F858" s="102" t="s">
        <v>8498</v>
      </c>
      <c r="G858" s="102" t="s">
        <v>8756</v>
      </c>
      <c r="H858" s="103">
        <v>990</v>
      </c>
      <c r="I858" s="104">
        <f>SUMIF(Cargas!$C$5:$C$5048,C858,Cargas!$N$5:$N$5048)</f>
        <v>990</v>
      </c>
      <c r="J858" s="105">
        <f t="shared" si="13"/>
        <v>0</v>
      </c>
      <c r="K858" s="106">
        <v>198</v>
      </c>
      <c r="L858" s="107">
        <v>160965</v>
      </c>
    </row>
    <row r="859" hidden="1" ht="13.5" customHeight="1">
      <c r="B859" s="100">
        <v>44418</v>
      </c>
      <c r="C859" s="101" t="s">
        <v>3462</v>
      </c>
      <c r="D859" s="102" t="s">
        <v>8790</v>
      </c>
      <c r="E859" s="102" t="s">
        <v>8755</v>
      </c>
      <c r="F859" s="102" t="s">
        <v>8498</v>
      </c>
      <c r="G859" s="102" t="s">
        <v>8756</v>
      </c>
      <c r="H859" s="103">
        <v>990</v>
      </c>
      <c r="I859" s="104">
        <f>SUMIF(Cargas!$C$5:$C$5048,C859,Cargas!$N$5:$N$5048)</f>
        <v>990</v>
      </c>
      <c r="J859" s="105">
        <f t="shared" si="13"/>
        <v>0</v>
      </c>
      <c r="K859" s="106" t="s">
        <v>9303</v>
      </c>
      <c r="L859" s="107">
        <v>139874</v>
      </c>
    </row>
    <row r="860" hidden="1" ht="13.5" customHeight="1">
      <c r="B860" s="100">
        <v>44424</v>
      </c>
      <c r="C860" s="101" t="s">
        <v>3489</v>
      </c>
      <c r="D860" s="102" t="s">
        <v>8792</v>
      </c>
      <c r="E860" s="102" t="s">
        <v>8755</v>
      </c>
      <c r="F860" s="102" t="s">
        <v>8498</v>
      </c>
      <c r="G860" s="102" t="s">
        <v>8756</v>
      </c>
      <c r="H860" s="103">
        <v>990</v>
      </c>
      <c r="I860" s="104">
        <f>SUMIF(Cargas!$C$5:$C$5048,C860,Cargas!$N$5:$N$5048)</f>
        <v>990</v>
      </c>
      <c r="J860" s="105">
        <f t="shared" si="13"/>
        <v>0</v>
      </c>
      <c r="K860" s="106" t="s">
        <v>9304</v>
      </c>
      <c r="L860" s="107">
        <v>143263</v>
      </c>
    </row>
    <row r="861" hidden="1" ht="13.5" customHeight="1">
      <c r="B861" s="100">
        <v>44452</v>
      </c>
      <c r="C861" s="101" t="s">
        <v>3619</v>
      </c>
      <c r="D861" s="102" t="s">
        <v>8794</v>
      </c>
      <c r="E861" s="102" t="s">
        <v>8755</v>
      </c>
      <c r="F861" s="102" t="s">
        <v>8498</v>
      </c>
      <c r="G861" s="102" t="s">
        <v>8756</v>
      </c>
      <c r="H861" s="103">
        <v>990</v>
      </c>
      <c r="I861" s="104">
        <f>SUMIF(Cargas!$C$5:$C$5048,C861,Cargas!$N$5:$N$5048)</f>
        <v>990</v>
      </c>
      <c r="J861" s="105">
        <f t="shared" si="13"/>
        <v>0</v>
      </c>
      <c r="K861" s="106" t="s">
        <v>9305</v>
      </c>
      <c r="L861" s="107">
        <v>160116</v>
      </c>
    </row>
    <row r="862" hidden="1" ht="13.5" customHeight="1">
      <c r="B862" s="100">
        <v>44453</v>
      </c>
      <c r="C862" s="101" t="s">
        <v>3628</v>
      </c>
      <c r="D862" s="102" t="s">
        <v>9306</v>
      </c>
      <c r="E862" s="102" t="s">
        <v>8755</v>
      </c>
      <c r="F862" s="102" t="s">
        <v>8498</v>
      </c>
      <c r="G862" s="102" t="s">
        <v>8756</v>
      </c>
      <c r="H862" s="103">
        <v>996</v>
      </c>
      <c r="I862" s="104">
        <f>SUMIF(Cargas!$C$5:$C$5048,C862,Cargas!$N$5:$N$5048)</f>
        <v>990</v>
      </c>
      <c r="J862" s="105">
        <f t="shared" si="13"/>
        <v>0</v>
      </c>
      <c r="K862" s="106" t="s">
        <v>9307</v>
      </c>
      <c r="L862" s="107">
        <v>161247</v>
      </c>
    </row>
    <row r="863" hidden="1" ht="13.5" customHeight="1">
      <c r="B863" s="100">
        <v>44459</v>
      </c>
      <c r="C863" s="101" t="s">
        <v>3653</v>
      </c>
      <c r="D863" s="102" t="s">
        <v>9308</v>
      </c>
      <c r="E863" s="102" t="s">
        <v>8755</v>
      </c>
      <c r="F863" s="102" t="s">
        <v>8498</v>
      </c>
      <c r="G863" s="102" t="s">
        <v>8756</v>
      </c>
      <c r="H863" s="103">
        <v>996</v>
      </c>
      <c r="I863" s="104">
        <f>SUMIF(Cargas!$C$5:$C$5048,C863,Cargas!$N$5:$N$5048)</f>
        <v>990</v>
      </c>
      <c r="J863" s="105">
        <f t="shared" si="13"/>
        <v>0</v>
      </c>
      <c r="K863" s="106" t="s">
        <v>9309</v>
      </c>
      <c r="L863" s="107">
        <v>165523</v>
      </c>
    </row>
    <row r="864" hidden="1" ht="13.5" customHeight="1">
      <c r="B864" s="100">
        <v>44459</v>
      </c>
      <c r="C864" s="101" t="s">
        <v>3668</v>
      </c>
      <c r="D864" s="102" t="s">
        <v>9310</v>
      </c>
      <c r="E864" s="102" t="s">
        <v>8755</v>
      </c>
      <c r="F864" s="102" t="s">
        <v>8498</v>
      </c>
      <c r="G864" s="102" t="s">
        <v>8756</v>
      </c>
      <c r="H864" s="103">
        <v>1002</v>
      </c>
      <c r="I864" s="104">
        <f>SUMIF(Cargas!$C$5:$C$5048,C864,Cargas!$N$5:$N$5048)</f>
        <v>1002</v>
      </c>
      <c r="J864" s="105">
        <f t="shared" si="13"/>
        <v>0</v>
      </c>
      <c r="K864" s="106" t="s">
        <v>9311</v>
      </c>
      <c r="L864" s="107">
        <v>166664</v>
      </c>
    </row>
    <row r="865" hidden="1" ht="13.5" customHeight="1">
      <c r="B865" s="100">
        <v>44459</v>
      </c>
      <c r="C865" s="101" t="s">
        <v>3668</v>
      </c>
      <c r="D865" s="102" t="s">
        <v>9310</v>
      </c>
      <c r="E865" s="102" t="s">
        <v>8755</v>
      </c>
      <c r="F865" s="102" t="s">
        <v>8498</v>
      </c>
      <c r="G865" s="102" t="s">
        <v>8756</v>
      </c>
      <c r="H865" s="103">
        <v>1002</v>
      </c>
      <c r="I865" s="104">
        <f>SUMIF(Cargas!$C$5:$C$5048,C865,Cargas!$N$5:$N$5048)</f>
        <v>1002</v>
      </c>
      <c r="J865" s="105">
        <f t="shared" si="13"/>
        <v>0</v>
      </c>
      <c r="K865" s="106" t="s">
        <v>9311</v>
      </c>
      <c r="L865" s="107">
        <v>166664</v>
      </c>
    </row>
    <row r="866" hidden="1" ht="13.5" customHeight="1">
      <c r="B866" s="100">
        <v>44467</v>
      </c>
      <c r="C866" s="101" t="s">
        <v>3702</v>
      </c>
      <c r="D866" s="102" t="s">
        <v>9312</v>
      </c>
      <c r="E866" s="102" t="s">
        <v>8755</v>
      </c>
      <c r="F866" s="102" t="s">
        <v>8498</v>
      </c>
      <c r="G866" s="102" t="s">
        <v>8756</v>
      </c>
      <c r="H866" s="103">
        <v>990</v>
      </c>
      <c r="I866" s="104">
        <f>SUMIF(Cargas!$C$5:$C$5048,C866,Cargas!$N$5:$N$5048)</f>
        <v>990</v>
      </c>
      <c r="J866" s="105">
        <f t="shared" si="13"/>
        <v>0</v>
      </c>
      <c r="K866" s="106" t="s">
        <v>9313</v>
      </c>
      <c r="L866" s="107">
        <v>171765</v>
      </c>
    </row>
    <row r="867" hidden="1" ht="13.5" customHeight="1">
      <c r="B867" s="100">
        <v>44473</v>
      </c>
      <c r="C867" s="101" t="s">
        <v>3737</v>
      </c>
      <c r="D867" s="102" t="s">
        <v>9314</v>
      </c>
      <c r="E867" s="102" t="s">
        <v>8755</v>
      </c>
      <c r="F867" s="102" t="s">
        <v>8498</v>
      </c>
      <c r="G867" s="102" t="s">
        <v>8756</v>
      </c>
      <c r="H867" s="103">
        <v>990</v>
      </c>
      <c r="I867" s="104">
        <f>SUMIF(Cargas!$C$5:$C$5048,C867,Cargas!$N$5:$N$5048)</f>
        <v>990</v>
      </c>
      <c r="J867" s="105">
        <f t="shared" si="13"/>
        <v>0</v>
      </c>
      <c r="K867" s="106" t="s">
        <v>9315</v>
      </c>
      <c r="L867" s="107">
        <v>176148</v>
      </c>
    </row>
    <row r="868" hidden="1" ht="13.5" customHeight="1">
      <c r="B868" s="100">
        <v>44480</v>
      </c>
      <c r="C868" s="101" t="s">
        <v>3772</v>
      </c>
      <c r="D868" s="102" t="s">
        <v>9316</v>
      </c>
      <c r="E868" s="102" t="s">
        <v>8755</v>
      </c>
      <c r="F868" s="102" t="s">
        <v>8498</v>
      </c>
      <c r="G868" s="102" t="s">
        <v>8756</v>
      </c>
      <c r="H868" s="103">
        <v>990</v>
      </c>
      <c r="I868" s="104">
        <f>SUMIF(Cargas!$C$5:$C$5048,C868,Cargas!$N$5:$N$5048)</f>
        <v>990</v>
      </c>
      <c r="J868" s="105">
        <f t="shared" si="13"/>
        <v>0</v>
      </c>
      <c r="K868" s="106" t="s">
        <v>9317</v>
      </c>
      <c r="L868" s="107">
        <v>179941</v>
      </c>
    </row>
    <row r="869" hidden="1" ht="13.5" customHeight="1">
      <c r="B869" s="100">
        <v>44480</v>
      </c>
      <c r="C869" s="101" t="s">
        <v>3788</v>
      </c>
      <c r="D869" s="102" t="s">
        <v>9318</v>
      </c>
      <c r="E869" s="102" t="s">
        <v>8755</v>
      </c>
      <c r="F869" s="102" t="s">
        <v>8498</v>
      </c>
      <c r="G869" s="102" t="s">
        <v>8756</v>
      </c>
      <c r="H869" s="103">
        <v>990</v>
      </c>
      <c r="I869" s="104">
        <f>SUMIF(Cargas!$C$5:$C$5048,C869,Cargas!$N$5:$N$5048)</f>
        <v>990</v>
      </c>
      <c r="J869" s="105">
        <f t="shared" si="13"/>
        <v>0</v>
      </c>
      <c r="K869" s="106" t="s">
        <v>9319</v>
      </c>
      <c r="L869" s="107">
        <v>181010</v>
      </c>
    </row>
    <row r="870" hidden="1" ht="13.5" customHeight="1">
      <c r="B870" s="100">
        <v>44487</v>
      </c>
      <c r="C870" s="101" t="s">
        <v>3830</v>
      </c>
      <c r="D870" s="102" t="s">
        <v>9320</v>
      </c>
      <c r="E870" s="102" t="s">
        <v>8755</v>
      </c>
      <c r="F870" s="102" t="s">
        <v>8498</v>
      </c>
      <c r="G870" s="102" t="s">
        <v>8756</v>
      </c>
      <c r="H870" s="103">
        <v>990</v>
      </c>
      <c r="I870" s="104">
        <f>SUMIF(Cargas!$C$5:$C$5048,C870,Cargas!$N$5:$N$5048)</f>
        <v>990</v>
      </c>
      <c r="J870" s="105">
        <f t="shared" si="13"/>
        <v>0</v>
      </c>
      <c r="K870" s="106" t="s">
        <v>9321</v>
      </c>
      <c r="L870" s="107">
        <v>186112</v>
      </c>
    </row>
    <row r="871" hidden="1" ht="13.5" customHeight="1">
      <c r="B871" s="100">
        <v>44494</v>
      </c>
      <c r="C871" s="101" t="s">
        <v>3899</v>
      </c>
      <c r="D871" s="102" t="s">
        <v>9322</v>
      </c>
      <c r="E871" s="102" t="s">
        <v>8755</v>
      </c>
      <c r="F871" s="102" t="s">
        <v>8498</v>
      </c>
      <c r="G871" s="102" t="s">
        <v>8756</v>
      </c>
      <c r="H871" s="103">
        <v>990</v>
      </c>
      <c r="I871" s="104">
        <f>SUMIF(Cargas!$C$5:$C$5048,C871,Cargas!$N$5:$N$5048)</f>
        <v>990</v>
      </c>
      <c r="J871" s="105">
        <f t="shared" si="13"/>
        <v>0</v>
      </c>
      <c r="K871" s="106" t="s">
        <v>9323</v>
      </c>
      <c r="L871" s="107">
        <v>193097</v>
      </c>
    </row>
    <row r="872" hidden="1" ht="13.5" customHeight="1">
      <c r="B872" s="100">
        <v>44501</v>
      </c>
      <c r="C872" s="101" t="s">
        <v>3927</v>
      </c>
      <c r="D872" s="102" t="s">
        <v>9324</v>
      </c>
      <c r="E872" s="102" t="s">
        <v>8755</v>
      </c>
      <c r="F872" s="102" t="s">
        <v>8498</v>
      </c>
      <c r="G872" s="102" t="s">
        <v>8756</v>
      </c>
      <c r="H872" s="103">
        <v>990</v>
      </c>
      <c r="I872" s="104">
        <f>SUMIF(Cargas!$C$5:$C$5048,C872,Cargas!$N$5:$N$5048)</f>
        <v>990</v>
      </c>
      <c r="J872" s="105">
        <f t="shared" si="13"/>
        <v>0</v>
      </c>
      <c r="K872" s="106" t="s">
        <v>9325</v>
      </c>
      <c r="L872" s="107">
        <v>196620</v>
      </c>
    </row>
    <row r="873" hidden="1" ht="13.5" customHeight="1">
      <c r="B873" s="100">
        <v>44777</v>
      </c>
      <c r="C873" s="101" t="s">
        <v>4935</v>
      </c>
      <c r="D873" s="102" t="s">
        <v>8674</v>
      </c>
      <c r="E873" s="102" t="s">
        <v>9133</v>
      </c>
      <c r="F873" s="102" t="s">
        <v>1370</v>
      </c>
      <c r="G873" s="102" t="s">
        <v>1369</v>
      </c>
      <c r="H873" s="103">
        <v>2520</v>
      </c>
      <c r="I873" s="104">
        <f>SUMIF(Cargas!$C$5:$C$5047,C873,Cargas!$N$5:$N$5047)</f>
        <v>2520</v>
      </c>
      <c r="J873" s="105">
        <f t="shared" si="13"/>
        <v>0</v>
      </c>
      <c r="K873" s="106" t="s">
        <v>9326</v>
      </c>
      <c r="L873" s="107">
        <v>145796</v>
      </c>
    </row>
    <row r="874" hidden="1" ht="13.5" customHeight="1">
      <c r="B874" s="100">
        <v>44996</v>
      </c>
      <c r="C874" s="101" t="s">
        <v>5751</v>
      </c>
      <c r="D874" s="102" t="s">
        <v>8672</v>
      </c>
      <c r="E874" s="102" t="s">
        <v>8462</v>
      </c>
      <c r="F874" s="102" t="s">
        <v>1370</v>
      </c>
      <c r="G874" s="102" t="s">
        <v>1369</v>
      </c>
      <c r="H874" s="103">
        <v>1104</v>
      </c>
      <c r="I874" s="104">
        <f>SUMIF(Cargas!$C$5:$C$5047,C874,Cargas!$N$5:$N$5047)</f>
        <v>1104</v>
      </c>
      <c r="J874" s="105">
        <f t="shared" si="13"/>
        <v>0</v>
      </c>
      <c r="K874" s="106" t="s">
        <v>9327</v>
      </c>
      <c r="L874" s="107">
        <v>50116</v>
      </c>
    </row>
    <row r="875" hidden="1" ht="13.5" customHeight="1">
      <c r="B875" s="100">
        <v>44566</v>
      </c>
      <c r="C875" s="101" t="s">
        <v>4221</v>
      </c>
      <c r="D875" s="102" t="s">
        <v>9328</v>
      </c>
      <c r="E875" s="102" t="s">
        <v>9329</v>
      </c>
      <c r="F875" s="102" t="s">
        <v>8931</v>
      </c>
      <c r="G875" s="102" t="s">
        <v>373</v>
      </c>
      <c r="H875" s="103">
        <v>1004</v>
      </c>
      <c r="I875" s="104">
        <f>SUMIF(Cargas!$C$5:$C$5048,C875,Cargas!$N$5:$N$5048)</f>
        <v>1004</v>
      </c>
      <c r="J875" s="105">
        <f t="shared" si="13"/>
        <v>0</v>
      </c>
      <c r="K875" s="106" t="s">
        <v>9330</v>
      </c>
      <c r="L875" s="107" t="s">
        <v>9331</v>
      </c>
    </row>
    <row r="876" hidden="1" ht="13.5" customHeight="1">
      <c r="B876" s="100">
        <v>45005</v>
      </c>
      <c r="C876" s="101" t="s">
        <v>5769</v>
      </c>
      <c r="D876" s="102" t="s">
        <v>8796</v>
      </c>
      <c r="E876" s="102" t="s">
        <v>8462</v>
      </c>
      <c r="F876" s="102" t="s">
        <v>1370</v>
      </c>
      <c r="G876" s="102" t="s">
        <v>1369</v>
      </c>
      <c r="H876" s="103">
        <v>1104</v>
      </c>
      <c r="I876" s="104">
        <f>SUMIF(Cargas!$C$5:$C$5047,C876,Cargas!$N$5:$N$5047)</f>
        <v>1104</v>
      </c>
      <c r="J876" s="105">
        <f ref="J876:J939" t="shared" si="14">IF(ABS(H876-I876)&lt;20,0,H876-I876)</f>
        <v>0</v>
      </c>
      <c r="K876" s="106" t="s">
        <v>9332</v>
      </c>
      <c r="L876" s="107">
        <v>53675</v>
      </c>
    </row>
    <row r="877" hidden="1" ht="13.5" customHeight="1">
      <c r="B877" s="100">
        <v>44571</v>
      </c>
      <c r="C877" s="101" t="s">
        <v>4243</v>
      </c>
      <c r="D877" s="102" t="s">
        <v>9333</v>
      </c>
      <c r="E877" s="102" t="s">
        <v>9334</v>
      </c>
      <c r="F877" s="102" t="s">
        <v>8931</v>
      </c>
      <c r="G877" s="102" t="s">
        <v>373</v>
      </c>
      <c r="H877" s="103">
        <v>1845</v>
      </c>
      <c r="I877" s="104">
        <f>SUMIF(Cargas!$C$5:$C$5048,C877,Cargas!$N$5:$N$5048)</f>
        <v>1845</v>
      </c>
      <c r="J877" s="105">
        <f t="shared" si="14"/>
        <v>0</v>
      </c>
      <c r="K877" s="106" t="s">
        <v>9335</v>
      </c>
      <c r="L877" s="107">
        <v>6328</v>
      </c>
    </row>
    <row r="878" hidden="1" ht="13.5" customHeight="1">
      <c r="B878" s="100">
        <v>44573</v>
      </c>
      <c r="C878" s="101" t="s">
        <v>4249</v>
      </c>
      <c r="D878" s="102" t="s">
        <v>8531</v>
      </c>
      <c r="E878" s="102" t="s">
        <v>9334</v>
      </c>
      <c r="F878" s="102" t="s">
        <v>8931</v>
      </c>
      <c r="G878" s="102" t="s">
        <v>373</v>
      </c>
      <c r="H878" s="103">
        <v>1400</v>
      </c>
      <c r="I878" s="104">
        <f>SUMIF(Cargas!$C$5:$C$5048,C878,Cargas!$N$5:$N$5048)</f>
        <v>1400</v>
      </c>
      <c r="J878" s="105">
        <f t="shared" si="14"/>
        <v>0</v>
      </c>
      <c r="K878" s="106">
        <v>1419907</v>
      </c>
      <c r="L878" s="107">
        <v>6463</v>
      </c>
    </row>
    <row r="879" hidden="1" ht="13.5" customHeight="1">
      <c r="B879" s="100">
        <v>45005</v>
      </c>
      <c r="C879" s="101" t="s">
        <v>5775</v>
      </c>
      <c r="D879" s="102" t="s">
        <v>8796</v>
      </c>
      <c r="E879" s="102" t="s">
        <v>8462</v>
      </c>
      <c r="F879" s="102" t="s">
        <v>1370</v>
      </c>
      <c r="G879" s="102" t="s">
        <v>1369</v>
      </c>
      <c r="H879" s="103">
        <v>1104</v>
      </c>
      <c r="I879" s="104">
        <f>SUMIF(Cargas!$C$5:$C$5047,C879,Cargas!$N$5:$N$5047)</f>
        <v>1104</v>
      </c>
      <c r="J879" s="105">
        <f t="shared" si="14"/>
        <v>0</v>
      </c>
      <c r="K879" s="106" t="s">
        <v>9332</v>
      </c>
      <c r="L879" s="107">
        <v>53675</v>
      </c>
    </row>
    <row r="880" hidden="1" ht="13.5" customHeight="1">
      <c r="B880" s="100">
        <v>44574</v>
      </c>
      <c r="C880" s="101" t="s">
        <v>4261</v>
      </c>
      <c r="D880" s="102" t="s">
        <v>8537</v>
      </c>
      <c r="E880" s="102" t="s">
        <v>8462</v>
      </c>
      <c r="F880" s="102" t="s">
        <v>8931</v>
      </c>
      <c r="G880" s="102" t="s">
        <v>1369</v>
      </c>
      <c r="H880" s="103">
        <v>1620</v>
      </c>
      <c r="I880" s="104">
        <f>SUMIF(Cargas!$C$5:$C$5048,C880,Cargas!$N$5:$N$5048)</f>
        <v>1620</v>
      </c>
      <c r="J880" s="105">
        <f t="shared" si="14"/>
        <v>0</v>
      </c>
      <c r="K880" s="106"/>
      <c r="L880" s="107">
        <v>8922</v>
      </c>
    </row>
    <row r="881" hidden="1" ht="13.5" customHeight="1">
      <c r="B881" s="100">
        <v>45012</v>
      </c>
      <c r="C881" s="101" t="s">
        <v>5791</v>
      </c>
      <c r="D881" s="102" t="s">
        <v>8798</v>
      </c>
      <c r="E881" s="102" t="s">
        <v>8462</v>
      </c>
      <c r="F881" s="102" t="s">
        <v>1370</v>
      </c>
      <c r="G881" s="102" t="s">
        <v>1369</v>
      </c>
      <c r="H881" s="103">
        <v>1104</v>
      </c>
      <c r="I881" s="104">
        <f>SUMIF(Cargas!$C$5:$C$5047,C881,Cargas!$N$5:$N$5047)</f>
        <v>1104</v>
      </c>
      <c r="J881" s="105">
        <f t="shared" si="14"/>
        <v>0</v>
      </c>
      <c r="K881" s="106" t="s">
        <v>9336</v>
      </c>
      <c r="L881" s="107">
        <v>57767</v>
      </c>
    </row>
    <row r="882" hidden="1" ht="13.5" customHeight="1">
      <c r="B882" s="100">
        <v>44579</v>
      </c>
      <c r="C882" s="101" t="s">
        <v>4270</v>
      </c>
      <c r="D882" s="102" t="s">
        <v>8539</v>
      </c>
      <c r="E882" s="102" t="s">
        <v>9146</v>
      </c>
      <c r="F882" s="102" t="s">
        <v>8931</v>
      </c>
      <c r="G882" s="102" t="s">
        <v>373</v>
      </c>
      <c r="H882" s="103">
        <v>1956</v>
      </c>
      <c r="I882" s="104">
        <f>SUMIF(Cargas!$C$5:$C$5048,C882,Cargas!$N$5:$N$5048)</f>
        <v>1956</v>
      </c>
      <c r="J882" s="105">
        <f t="shared" si="14"/>
        <v>0</v>
      </c>
      <c r="K882" s="106" t="s">
        <v>9337</v>
      </c>
      <c r="L882" s="107">
        <v>10785</v>
      </c>
    </row>
    <row r="883" hidden="1" ht="13.5" customHeight="1">
      <c r="B883" s="100">
        <v>45020</v>
      </c>
      <c r="C883" s="101" t="s">
        <v>5812</v>
      </c>
      <c r="D883" s="102" t="s">
        <v>8800</v>
      </c>
      <c r="E883" s="102" t="s">
        <v>8462</v>
      </c>
      <c r="F883" s="102" t="s">
        <v>1370</v>
      </c>
      <c r="G883" s="102" t="s">
        <v>1369</v>
      </c>
      <c r="H883" s="103">
        <v>1104</v>
      </c>
      <c r="I883" s="104">
        <f>SUMIF(Cargas!$C$5:$C$5047,C883,Cargas!$N$5:$N$5047)</f>
        <v>1104</v>
      </c>
      <c r="J883" s="105">
        <f t="shared" si="14"/>
        <v>0</v>
      </c>
      <c r="K883" s="106" t="s">
        <v>9338</v>
      </c>
      <c r="L883" s="107">
        <v>63312</v>
      </c>
    </row>
    <row r="884" hidden="1" ht="13.5" customHeight="1">
      <c r="B884" s="100">
        <v>44588</v>
      </c>
      <c r="C884" s="101" t="s">
        <v>4322</v>
      </c>
      <c r="D884" s="102" t="s">
        <v>8554</v>
      </c>
      <c r="E884" s="102" t="s">
        <v>9146</v>
      </c>
      <c r="F884" s="102" t="s">
        <v>8931</v>
      </c>
      <c r="G884" s="102" t="s">
        <v>373</v>
      </c>
      <c r="H884" s="103">
        <v>1792</v>
      </c>
      <c r="I884" s="104">
        <f>SUMIF(Cargas!$C$5:$C$5048,C884,Cargas!$N$5:$N$5048)</f>
        <v>1792</v>
      </c>
      <c r="J884" s="105">
        <f t="shared" si="14"/>
        <v>0</v>
      </c>
      <c r="K884" s="106" t="s">
        <v>9339</v>
      </c>
      <c r="L884" s="107">
        <v>17225</v>
      </c>
    </row>
    <row r="885" hidden="1" ht="13.5" customHeight="1">
      <c r="B885" s="100">
        <v>45022</v>
      </c>
      <c r="C885" s="101" t="s">
        <v>5822</v>
      </c>
      <c r="D885" s="102" t="s">
        <v>8802</v>
      </c>
      <c r="E885" s="102" t="s">
        <v>8462</v>
      </c>
      <c r="F885" s="102" t="s">
        <v>1370</v>
      </c>
      <c r="G885" s="102" t="s">
        <v>1369</v>
      </c>
      <c r="H885" s="103">
        <v>1104</v>
      </c>
      <c r="I885" s="104">
        <f>SUMIF(Cargas!$C$5:$C$5047,C885,Cargas!$N$5:$N$5047)</f>
        <v>1104</v>
      </c>
      <c r="J885" s="105">
        <f t="shared" si="14"/>
        <v>0</v>
      </c>
      <c r="K885" s="106" t="s">
        <v>9340</v>
      </c>
      <c r="L885" s="107">
        <v>66621</v>
      </c>
    </row>
    <row r="886" hidden="1" ht="13.5" customHeight="1">
      <c r="B886" s="100">
        <v>44818</v>
      </c>
      <c r="C886" s="101" t="s">
        <v>5071</v>
      </c>
      <c r="D886" s="102" t="s">
        <v>9132</v>
      </c>
      <c r="E886" s="102" t="s">
        <v>9133</v>
      </c>
      <c r="F886" s="102" t="s">
        <v>1370</v>
      </c>
      <c r="G886" s="102" t="s">
        <v>1369</v>
      </c>
      <c r="H886" s="103">
        <v>2520</v>
      </c>
      <c r="I886" s="104">
        <f>SUMIF(Cargas!$C$5:$C$5047,C886,Cargas!$N$5:$N$5047)</f>
        <v>2520</v>
      </c>
      <c r="J886" s="105">
        <f t="shared" si="14"/>
        <v>0</v>
      </c>
      <c r="K886" s="106"/>
      <c r="L886" s="107">
        <v>173656</v>
      </c>
    </row>
    <row r="887" hidden="1" ht="13.5" customHeight="1">
      <c r="B887" s="100">
        <v>44600</v>
      </c>
      <c r="C887" s="101" t="s">
        <v>4359</v>
      </c>
      <c r="D887" s="102" t="s">
        <v>8556</v>
      </c>
      <c r="E887" s="102" t="s">
        <v>9146</v>
      </c>
      <c r="F887" s="102" t="s">
        <v>1370</v>
      </c>
      <c r="G887" s="102" t="s">
        <v>373</v>
      </c>
      <c r="H887" s="103">
        <v>1540</v>
      </c>
      <c r="I887" s="104">
        <f>SUMIF(Cargas!$C$5:$C$5047,C887,Cargas!$N$5:$N$5047)</f>
        <v>1540</v>
      </c>
      <c r="J887" s="105">
        <f t="shared" si="14"/>
        <v>0</v>
      </c>
      <c r="K887" s="106" t="s">
        <v>9341</v>
      </c>
      <c r="L887" s="107">
        <v>25158</v>
      </c>
    </row>
    <row r="888" hidden="1" ht="13.5" customHeight="1">
      <c r="B888" s="100">
        <v>45036</v>
      </c>
      <c r="C888" s="101" t="s">
        <v>5849</v>
      </c>
      <c r="D888" s="102" t="s">
        <v>8804</v>
      </c>
      <c r="E888" s="102" t="s">
        <v>8462</v>
      </c>
      <c r="F888" s="102" t="s">
        <v>1370</v>
      </c>
      <c r="G888" s="102" t="s">
        <v>1369</v>
      </c>
      <c r="H888" s="103">
        <v>1104</v>
      </c>
      <c r="I888" s="104">
        <f>SUMIF(Cargas!$C$5:$C$5047,C888,Cargas!$N$5:$N$5047)</f>
        <v>1104</v>
      </c>
      <c r="J888" s="105">
        <f t="shared" si="14"/>
        <v>0</v>
      </c>
      <c r="K888" s="106" t="s">
        <v>9342</v>
      </c>
      <c r="L888" s="107">
        <v>74703</v>
      </c>
    </row>
    <row r="889" hidden="1" ht="13.5" customHeight="1">
      <c r="B889" s="100">
        <v>44610</v>
      </c>
      <c r="C889" s="101" t="s">
        <v>4397</v>
      </c>
      <c r="D889" s="102" t="s">
        <v>8564</v>
      </c>
      <c r="E889" s="102" t="s">
        <v>9146</v>
      </c>
      <c r="F889" s="102" t="s">
        <v>1370</v>
      </c>
      <c r="G889" s="102" t="s">
        <v>373</v>
      </c>
      <c r="H889" s="103">
        <v>1872</v>
      </c>
      <c r="I889" s="104">
        <f>SUMIF(Cargas!$C$5:$C$5047,C889,Cargas!$N$5:$N$5047)</f>
        <v>1872</v>
      </c>
      <c r="J889" s="105">
        <f t="shared" si="14"/>
        <v>0</v>
      </c>
      <c r="K889" s="106" t="s">
        <v>9343</v>
      </c>
      <c r="L889" s="107">
        <v>31258</v>
      </c>
    </row>
    <row r="890" hidden="1" ht="13.5" customHeight="1">
      <c r="B890" s="100">
        <v>44994</v>
      </c>
      <c r="C890" s="101" t="s">
        <v>5753</v>
      </c>
      <c r="D890" s="102" t="s">
        <v>8638</v>
      </c>
      <c r="E890" s="102" t="s">
        <v>8462</v>
      </c>
      <c r="F890" s="102" t="s">
        <v>1370</v>
      </c>
      <c r="G890" s="102" t="s">
        <v>1369</v>
      </c>
      <c r="H890" s="103">
        <v>1512</v>
      </c>
      <c r="I890" s="104">
        <f>SUMIF(Cargas!$C$5:$C$5047,C890,Cargas!$N$5:$N$5047)</f>
        <v>1512</v>
      </c>
      <c r="J890" s="105">
        <f t="shared" si="14"/>
        <v>0</v>
      </c>
      <c r="K890" s="106" t="s">
        <v>9344</v>
      </c>
      <c r="L890" s="107">
        <v>49668</v>
      </c>
    </row>
    <row r="891" hidden="1" ht="13.5" customHeight="1">
      <c r="B891" s="100">
        <v>45058</v>
      </c>
      <c r="C891" s="101" t="s">
        <v>5925</v>
      </c>
      <c r="D891" s="102" t="s">
        <v>8594</v>
      </c>
      <c r="E891" s="102" t="s">
        <v>8462</v>
      </c>
      <c r="F891" s="102" t="s">
        <v>1370</v>
      </c>
      <c r="G891" s="102" t="s">
        <v>1369</v>
      </c>
      <c r="H891" s="103">
        <v>1864</v>
      </c>
      <c r="I891" s="104">
        <f>SUMIF(Cargas!$C$5:$C$5047,C891,Cargas!$N$5:$N$5047)</f>
        <v>1864</v>
      </c>
      <c r="J891" s="105">
        <f t="shared" si="14"/>
        <v>0</v>
      </c>
      <c r="K891" s="106" t="s">
        <v>9345</v>
      </c>
      <c r="L891" s="107">
        <v>89873</v>
      </c>
    </row>
    <row r="892" hidden="1" ht="13.5" customHeight="1">
      <c r="B892" s="100">
        <v>45085</v>
      </c>
      <c r="C892" s="101" t="s">
        <v>5994</v>
      </c>
      <c r="D892" s="102" t="s">
        <v>9130</v>
      </c>
      <c r="E892" s="102" t="s">
        <v>8462</v>
      </c>
      <c r="F892" s="102" t="s">
        <v>1370</v>
      </c>
      <c r="G892" s="102" t="s">
        <v>1369</v>
      </c>
      <c r="H892" s="103">
        <v>1576</v>
      </c>
      <c r="I892" s="104">
        <f>SUMIF(Cargas!$C$5:$C$5047,C892,Cargas!$N$5:$N$5047)</f>
        <v>1576</v>
      </c>
      <c r="J892" s="105">
        <f t="shared" si="14"/>
        <v>0</v>
      </c>
      <c r="K892" s="106"/>
      <c r="L892" s="107">
        <v>109705</v>
      </c>
    </row>
    <row r="893" hidden="1" ht="13.5" customHeight="1">
      <c r="B893" s="100">
        <v>45162</v>
      </c>
      <c r="C893" s="101" t="s">
        <v>6203</v>
      </c>
      <c r="D893" s="102" t="s">
        <v>9145</v>
      </c>
      <c r="E893" s="102" t="s">
        <v>8462</v>
      </c>
      <c r="F893" s="102" t="s">
        <v>1370</v>
      </c>
      <c r="G893" s="102" t="s">
        <v>1369</v>
      </c>
      <c r="H893" s="103">
        <v>2030</v>
      </c>
      <c r="I893" s="104">
        <f>SUMIF(Cargas!$C$5:$C$5047,C893,Cargas!$N$5:$N$5047)</f>
        <v>2030</v>
      </c>
      <c r="J893" s="105">
        <f t="shared" si="14"/>
        <v>0</v>
      </c>
      <c r="K893" s="106"/>
      <c r="L893" s="107">
        <v>162672</v>
      </c>
    </row>
    <row r="894" hidden="1" ht="13.5" customHeight="1">
      <c r="B894" s="100">
        <v>44612</v>
      </c>
      <c r="C894" s="101" t="s">
        <v>4400</v>
      </c>
      <c r="D894" s="102" t="s">
        <v>8567</v>
      </c>
      <c r="E894" s="102" t="s">
        <v>9146</v>
      </c>
      <c r="F894" s="102" t="s">
        <v>1370</v>
      </c>
      <c r="G894" s="102" t="s">
        <v>8611</v>
      </c>
      <c r="H894" s="103">
        <v>1176</v>
      </c>
      <c r="I894" s="104">
        <f>SUMIF(Cargas!$C$5:$C$5047,C894,Cargas!$N$5:$N$5047)</f>
        <v>1176</v>
      </c>
      <c r="J894" s="105">
        <f t="shared" si="14"/>
        <v>0</v>
      </c>
      <c r="K894" s="106" t="s">
        <v>9346</v>
      </c>
      <c r="L894" s="107">
        <v>31260</v>
      </c>
    </row>
    <row r="895" hidden="1" ht="13.5" customHeight="1">
      <c r="B895" s="100">
        <v>45104</v>
      </c>
      <c r="C895" s="101" t="s">
        <v>6036</v>
      </c>
      <c r="D895" s="102" t="s">
        <v>9347</v>
      </c>
      <c r="E895" s="102" t="s">
        <v>9348</v>
      </c>
      <c r="F895" s="102" t="s">
        <v>1370</v>
      </c>
      <c r="G895" s="102" t="s">
        <v>9348</v>
      </c>
      <c r="H895" s="103">
        <v>900</v>
      </c>
      <c r="I895" s="104">
        <f>SUMIF(Cargas!$C$5:$C$5047,C895,Cargas!$N$5:$N$5047)</f>
        <v>900</v>
      </c>
      <c r="J895" s="105">
        <f t="shared" si="14"/>
        <v>0</v>
      </c>
      <c r="K895" s="106"/>
      <c r="L895" s="107">
        <v>119455</v>
      </c>
    </row>
    <row r="896" hidden="1" ht="13.5" customHeight="1">
      <c r="B896" s="100">
        <v>44615</v>
      </c>
      <c r="C896" s="101" t="s">
        <v>4420</v>
      </c>
      <c r="D896" s="102" t="s">
        <v>8602</v>
      </c>
      <c r="E896" s="102" t="s">
        <v>9146</v>
      </c>
      <c r="F896" s="102" t="s">
        <v>1370</v>
      </c>
      <c r="G896" s="102" t="s">
        <v>373</v>
      </c>
      <c r="H896" s="103">
        <v>1976</v>
      </c>
      <c r="I896" s="104">
        <f>SUMIF(Cargas!$C$5:$C$5047,C896,Cargas!$N$5:$N$5047)</f>
        <v>1976</v>
      </c>
      <c r="J896" s="105">
        <f t="shared" si="14"/>
        <v>0</v>
      </c>
      <c r="K896" s="106" t="s">
        <v>9349</v>
      </c>
      <c r="L896" s="107">
        <v>31260</v>
      </c>
    </row>
    <row r="897" hidden="1" ht="13.5" customHeight="1">
      <c r="B897" s="100">
        <v>44953</v>
      </c>
      <c r="C897" s="101" t="s">
        <v>5589</v>
      </c>
      <c r="D897" s="102" t="s">
        <v>8554</v>
      </c>
      <c r="E897" s="102" t="s">
        <v>6037</v>
      </c>
      <c r="F897" s="102" t="s">
        <v>1370</v>
      </c>
      <c r="G897" s="102" t="s">
        <v>9350</v>
      </c>
      <c r="H897" s="103">
        <v>1219</v>
      </c>
      <c r="I897" s="104">
        <f>SUMIF(Cargas!$C$5:$C$5047,C897,Cargas!$N$5:$N$5047)</f>
        <v>1219</v>
      </c>
      <c r="J897" s="105">
        <f t="shared" si="14"/>
        <v>0</v>
      </c>
      <c r="K897" s="106" t="s">
        <v>9351</v>
      </c>
      <c r="L897" s="107"/>
    </row>
    <row r="898" hidden="1" ht="13.5" customHeight="1">
      <c r="B898" s="100">
        <v>44959</v>
      </c>
      <c r="C898" s="101" t="s">
        <v>5627</v>
      </c>
      <c r="D898" s="102" t="s">
        <v>8556</v>
      </c>
      <c r="E898" s="102" t="s">
        <v>6037</v>
      </c>
      <c r="F898" s="102" t="s">
        <v>1370</v>
      </c>
      <c r="G898" s="102" t="s">
        <v>9350</v>
      </c>
      <c r="H898" s="103">
        <v>1219</v>
      </c>
      <c r="I898" s="104">
        <f>SUMIF(Cargas!$C$5:$C$5047,C898,Cargas!$N$5:$N$5047)</f>
        <v>1219</v>
      </c>
      <c r="J898" s="105">
        <f t="shared" si="14"/>
        <v>0</v>
      </c>
      <c r="K898" s="106" t="s">
        <v>9352</v>
      </c>
      <c r="L898" s="107">
        <v>23518</v>
      </c>
    </row>
    <row r="899" hidden="1" ht="13.5" customHeight="1">
      <c r="B899" s="239">
        <v>44950</v>
      </c>
      <c r="C899" s="241" t="s">
        <v>5584</v>
      </c>
      <c r="D899" s="243" t="s">
        <v>9353</v>
      </c>
      <c r="E899" s="243" t="s">
        <v>6037</v>
      </c>
      <c r="F899" s="243" t="s">
        <v>1370</v>
      </c>
      <c r="G899" s="243" t="s">
        <v>9350</v>
      </c>
      <c r="H899" s="245">
        <v>900</v>
      </c>
      <c r="I899" s="104">
        <f>SUMIF(Cargas!$C$5:$C$5047,C899,Cargas!$N$5:$N$5047)</f>
        <v>900</v>
      </c>
      <c r="J899" s="232">
        <f t="shared" si="14"/>
        <v>0</v>
      </c>
      <c r="K899" s="247" t="s">
        <v>9354</v>
      </c>
      <c r="L899" s="249"/>
    </row>
    <row r="900" hidden="1" ht="13.5" customHeight="1">
      <c r="B900" s="239">
        <v>44956</v>
      </c>
      <c r="C900" s="241" t="s">
        <v>5620</v>
      </c>
      <c r="D900" s="243" t="s">
        <v>9355</v>
      </c>
      <c r="E900" s="243" t="s">
        <v>6037</v>
      </c>
      <c r="F900" s="243" t="s">
        <v>1370</v>
      </c>
      <c r="G900" s="243" t="s">
        <v>9350</v>
      </c>
      <c r="H900" s="245">
        <v>900</v>
      </c>
      <c r="I900" s="104">
        <f>SUMIF(Cargas!$C$5:$C$5047,C900,Cargas!$N$5:$N$5047)</f>
        <v>900</v>
      </c>
      <c r="J900" s="232">
        <f t="shared" si="14"/>
        <v>0</v>
      </c>
      <c r="K900" s="247" t="s">
        <v>9356</v>
      </c>
      <c r="L900" s="249">
        <v>21862</v>
      </c>
    </row>
    <row r="901" hidden="1" ht="13.5" customHeight="1">
      <c r="B901" s="238">
        <v>44960</v>
      </c>
      <c r="C901" s="240" t="s">
        <v>5636</v>
      </c>
      <c r="D901" s="242" t="s">
        <v>9357</v>
      </c>
      <c r="E901" s="242" t="s">
        <v>6037</v>
      </c>
      <c r="F901" s="242" t="s">
        <v>1370</v>
      </c>
      <c r="G901" s="242" t="s">
        <v>9350</v>
      </c>
      <c r="H901" s="244">
        <v>900</v>
      </c>
      <c r="I901" s="236">
        <f>SUMIF(Cargas!$C$5:$C$5047,C901,Cargas!$N$5:$N$5047)</f>
        <v>900</v>
      </c>
      <c r="J901" s="237">
        <f t="shared" si="14"/>
        <v>0</v>
      </c>
      <c r="K901" s="246" t="s">
        <v>9358</v>
      </c>
      <c r="L901" s="248">
        <v>22673</v>
      </c>
    </row>
    <row r="902" hidden="1" ht="13.5" customHeight="1">
      <c r="B902" s="100">
        <v>44929</v>
      </c>
      <c r="C902" s="101" t="s">
        <v>5512</v>
      </c>
      <c r="D902" s="102" t="s">
        <v>8441</v>
      </c>
      <c r="E902" s="102" t="s">
        <v>6037</v>
      </c>
      <c r="F902" s="102" t="s">
        <v>1370</v>
      </c>
      <c r="G902" s="102" t="s">
        <v>9194</v>
      </c>
      <c r="H902" s="103">
        <v>1180</v>
      </c>
      <c r="I902" s="104">
        <f>SUMIF(Cargas!$C$5:$C$5047,C902,Cargas!$N$5:$N$5047)</f>
        <v>1180</v>
      </c>
      <c r="J902" s="105">
        <f t="shared" si="14"/>
        <v>0</v>
      </c>
      <c r="K902" s="106" t="s">
        <v>9359</v>
      </c>
      <c r="L902" s="107">
        <v>3030</v>
      </c>
    </row>
    <row r="903" hidden="1" ht="13.5" customHeight="1">
      <c r="B903" s="100">
        <v>44937</v>
      </c>
      <c r="C903" s="101" t="s">
        <v>5530</v>
      </c>
      <c r="D903" s="102" t="s">
        <v>8531</v>
      </c>
      <c r="E903" s="102" t="s">
        <v>6037</v>
      </c>
      <c r="F903" s="102" t="s">
        <v>1370</v>
      </c>
      <c r="G903" s="102" t="s">
        <v>9194</v>
      </c>
      <c r="H903" s="103">
        <v>1179</v>
      </c>
      <c r="I903" s="104">
        <f>SUMIF(Cargas!$C$5:$C$5047,C903,Cargas!$N$5:$N$5047)</f>
        <v>1179</v>
      </c>
      <c r="J903" s="105">
        <f t="shared" si="14"/>
        <v>0</v>
      </c>
      <c r="K903" s="106" t="s">
        <v>9360</v>
      </c>
      <c r="L903" s="107">
        <v>8583</v>
      </c>
    </row>
    <row r="904" hidden="1" ht="13.5" customHeight="1">
      <c r="B904" s="100">
        <v>44930</v>
      </c>
      <c r="C904" s="101" t="s">
        <v>5515</v>
      </c>
      <c r="D904" s="102" t="s">
        <v>9361</v>
      </c>
      <c r="E904" s="102" t="s">
        <v>6037</v>
      </c>
      <c r="F904" s="102" t="s">
        <v>1370</v>
      </c>
      <c r="G904" s="102" t="s">
        <v>9194</v>
      </c>
      <c r="H904" s="103">
        <v>900</v>
      </c>
      <c r="I904" s="104">
        <f>SUMIF(Cargas!$C$5:$C$5047,C904,Cargas!$N$5:$N$5047)</f>
        <v>900</v>
      </c>
      <c r="J904" s="105">
        <f t="shared" si="14"/>
        <v>0</v>
      </c>
      <c r="K904" s="106" t="s">
        <v>9362</v>
      </c>
      <c r="L904" s="107">
        <v>3137</v>
      </c>
    </row>
    <row r="905" hidden="1" ht="13.5" customHeight="1">
      <c r="B905" s="238">
        <v>44964</v>
      </c>
      <c r="C905" s="240" t="s">
        <v>5652</v>
      </c>
      <c r="D905" s="242" t="s">
        <v>9363</v>
      </c>
      <c r="E905" s="242" t="s">
        <v>6037</v>
      </c>
      <c r="F905" s="242" t="s">
        <v>1370</v>
      </c>
      <c r="G905" s="242" t="s">
        <v>373</v>
      </c>
      <c r="H905" s="244">
        <v>900</v>
      </c>
      <c r="I905" s="236">
        <f>SUMIF(Cargas!$C$5:$C$5047,C905,Cargas!$N$5:$N$5047)</f>
        <v>900</v>
      </c>
      <c r="J905" s="237">
        <f t="shared" si="14"/>
        <v>0</v>
      </c>
      <c r="K905" s="246" t="s">
        <v>9364</v>
      </c>
      <c r="L905" s="248">
        <v>27857</v>
      </c>
    </row>
    <row r="906" hidden="1" ht="13.5" customHeight="1">
      <c r="B906" s="100">
        <v>44943</v>
      </c>
      <c r="C906" s="101" t="s">
        <v>5567</v>
      </c>
      <c r="D906" s="102" t="s">
        <v>9365</v>
      </c>
      <c r="E906" s="102" t="s">
        <v>6037</v>
      </c>
      <c r="F906" s="102" t="s">
        <v>1370</v>
      </c>
      <c r="G906" s="102"/>
      <c r="H906" s="277">
        <v>900</v>
      </c>
      <c r="I906" s="104">
        <f>SUMIF(Cargas!$C$5:$C$5047,C906,Cargas!$N$5:$N$5047)</f>
        <v>900</v>
      </c>
      <c r="J906" s="234">
        <f t="shared" si="14"/>
        <v>0</v>
      </c>
      <c r="K906" s="279" t="s">
        <v>9366</v>
      </c>
      <c r="L906" s="107">
        <v>10744</v>
      </c>
    </row>
    <row r="907" hidden="1" ht="13.5" customHeight="1">
      <c r="B907" s="100">
        <v>44945</v>
      </c>
      <c r="C907" s="101" t="s">
        <v>5559</v>
      </c>
      <c r="D907" s="102" t="s">
        <v>9367</v>
      </c>
      <c r="E907" s="102" t="s">
        <v>6037</v>
      </c>
      <c r="F907" s="102" t="s">
        <v>1370</v>
      </c>
      <c r="G907" s="102"/>
      <c r="H907" s="277">
        <v>900</v>
      </c>
      <c r="I907" s="104">
        <f>SUMIF(Cargas!$C$5:$C$5047,C907,Cargas!$N$5:$N$5047)</f>
        <v>900</v>
      </c>
      <c r="J907" s="234">
        <f t="shared" si="14"/>
        <v>0</v>
      </c>
      <c r="K907" s="106" t="s">
        <v>9368</v>
      </c>
      <c r="L907" s="107">
        <v>12168</v>
      </c>
    </row>
    <row r="908" hidden="1" ht="13.5" customHeight="1">
      <c r="B908" s="100">
        <v>45045</v>
      </c>
      <c r="C908" s="101" t="s">
        <v>5869</v>
      </c>
      <c r="D908" s="102" t="s">
        <v>8674</v>
      </c>
      <c r="E908" s="102" t="s">
        <v>6001</v>
      </c>
      <c r="F908" s="102" t="s">
        <v>1370</v>
      </c>
      <c r="G908" s="102" t="s">
        <v>6001</v>
      </c>
      <c r="H908" s="103">
        <v>1210</v>
      </c>
      <c r="I908" s="104">
        <f>SUMIF(Cargas!$C$5:$C$5047,C908,Cargas!$N$5:$N$5047)</f>
        <v>1210</v>
      </c>
      <c r="J908" s="105">
        <f t="shared" si="14"/>
        <v>0</v>
      </c>
      <c r="K908" s="106" t="s">
        <v>9369</v>
      </c>
      <c r="L908" s="107">
        <v>78674</v>
      </c>
    </row>
    <row r="909" hidden="1" ht="13.5" customHeight="1">
      <c r="B909" s="100">
        <v>45069</v>
      </c>
      <c r="C909" s="101" t="s">
        <v>5936</v>
      </c>
      <c r="D909" s="102" t="s">
        <v>9370</v>
      </c>
      <c r="E909" s="102" t="s">
        <v>6001</v>
      </c>
      <c r="F909" s="102" t="s">
        <v>1370</v>
      </c>
      <c r="G909" s="102" t="s">
        <v>6001</v>
      </c>
      <c r="H909" s="103">
        <v>1554</v>
      </c>
      <c r="I909" s="104">
        <f>SUMIF(Cargas!$C$5:$C$5047,C909,Cargas!$N$5:$N$5047)</f>
        <v>1554</v>
      </c>
      <c r="J909" s="105">
        <f t="shared" si="14"/>
        <v>0</v>
      </c>
      <c r="K909" s="106" t="s">
        <v>9371</v>
      </c>
      <c r="L909" s="107">
        <v>94342</v>
      </c>
    </row>
    <row r="910" hidden="1" ht="13.5" customHeight="1">
      <c r="B910" s="100">
        <v>44615</v>
      </c>
      <c r="C910" s="101" t="s">
        <v>4435</v>
      </c>
      <c r="D910" s="102" t="s">
        <v>8604</v>
      </c>
      <c r="E910" s="102" t="s">
        <v>9146</v>
      </c>
      <c r="F910" s="102" t="s">
        <v>1370</v>
      </c>
      <c r="G910" s="102" t="s">
        <v>1369</v>
      </c>
      <c r="H910" s="103">
        <v>1176</v>
      </c>
      <c r="I910" s="104">
        <f>SUMIF(Cargas!$C$5:$C$5047,C910,Cargas!$N$5:$N$5047)</f>
        <v>1176</v>
      </c>
      <c r="J910" s="105">
        <f t="shared" si="14"/>
        <v>0</v>
      </c>
      <c r="K910" s="106" t="s">
        <v>9372</v>
      </c>
      <c r="L910" s="107">
        <v>35299</v>
      </c>
    </row>
    <row r="911" hidden="1" ht="13.5" customHeight="1">
      <c r="B911" s="100">
        <v>44837</v>
      </c>
      <c r="C911" s="101" t="s">
        <v>5110</v>
      </c>
      <c r="D911" s="102" t="s">
        <v>8367</v>
      </c>
      <c r="E911" s="102" t="s">
        <v>8246</v>
      </c>
      <c r="F911" s="102" t="s">
        <v>1370</v>
      </c>
      <c r="G911" s="102" t="s">
        <v>373</v>
      </c>
      <c r="H911" s="103">
        <v>9180</v>
      </c>
      <c r="I911" s="104">
        <f>SUMIF(Cargas!$C$5:$C$5048,C911,Cargas!$N$5:$N$5048)</f>
        <v>9180</v>
      </c>
      <c r="J911" s="105">
        <f t="shared" si="14"/>
        <v>0</v>
      </c>
      <c r="K911" s="106" t="s">
        <v>9373</v>
      </c>
      <c r="L911" s="107">
        <v>184054</v>
      </c>
    </row>
    <row r="912" hidden="1" ht="13.5" customHeight="1">
      <c r="B912" s="100">
        <v>44851</v>
      </c>
      <c r="C912" s="101" t="s">
        <v>5157</v>
      </c>
      <c r="D912" s="102" t="s">
        <v>8369</v>
      </c>
      <c r="E912" s="102" t="s">
        <v>8246</v>
      </c>
      <c r="F912" s="102" t="s">
        <v>1370</v>
      </c>
      <c r="G912" s="102" t="s">
        <v>8990</v>
      </c>
      <c r="H912" s="103">
        <v>4032</v>
      </c>
      <c r="I912" s="104">
        <f>SUMIF(Cargas!$C$5:$C$5048,C912,Cargas!$N$5:$N$5048)</f>
        <v>4032</v>
      </c>
      <c r="J912" s="105">
        <f t="shared" si="14"/>
        <v>0</v>
      </c>
      <c r="K912" s="106" t="s">
        <v>9374</v>
      </c>
      <c r="L912" s="107">
        <v>193858</v>
      </c>
    </row>
    <row r="913" hidden="1" ht="13.5" customHeight="1">
      <c r="B913" s="100">
        <v>44855</v>
      </c>
      <c r="C913" s="101" t="s">
        <v>5170</v>
      </c>
      <c r="D913" s="102" t="s">
        <v>8371</v>
      </c>
      <c r="E913" s="102" t="s">
        <v>8246</v>
      </c>
      <c r="F913" s="102" t="s">
        <v>1370</v>
      </c>
      <c r="G913" s="102" t="s">
        <v>373</v>
      </c>
      <c r="H913" s="103">
        <v>9180</v>
      </c>
      <c r="I913" s="104">
        <f>SUMIF(Cargas!$C$5:$C$5048,C913,Cargas!$N$5:$N$5048)</f>
        <v>9180</v>
      </c>
      <c r="J913" s="105">
        <f t="shared" si="14"/>
        <v>0</v>
      </c>
      <c r="K913" s="106" t="s">
        <v>9375</v>
      </c>
      <c r="L913" s="107">
        <v>198152</v>
      </c>
    </row>
    <row r="914" hidden="1" ht="13.5" customHeight="1">
      <c r="B914" s="100">
        <v>45089</v>
      </c>
      <c r="C914" s="101" t="s">
        <v>5980</v>
      </c>
      <c r="D914" s="102" t="s">
        <v>9376</v>
      </c>
      <c r="E914" s="102" t="s">
        <v>6001</v>
      </c>
      <c r="F914" s="102" t="s">
        <v>1370</v>
      </c>
      <c r="G914" s="102" t="s">
        <v>6001</v>
      </c>
      <c r="H914" s="103">
        <v>1622</v>
      </c>
      <c r="I914" s="104">
        <f>SUMIF(Cargas!$C$5:$C$5047,C914,Cargas!$N$5:$N$5047)</f>
        <v>1622</v>
      </c>
      <c r="J914" s="105">
        <f t="shared" si="14"/>
        <v>0</v>
      </c>
      <c r="K914" s="106"/>
      <c r="L914" s="107">
        <v>108466</v>
      </c>
    </row>
    <row r="915" hidden="1" ht="13.5" customHeight="1">
      <c r="B915" s="100">
        <v>44628</v>
      </c>
      <c r="C915" s="101" t="s">
        <v>4476</v>
      </c>
      <c r="D915" s="102" t="s">
        <v>8606</v>
      </c>
      <c r="E915" s="102" t="s">
        <v>9146</v>
      </c>
      <c r="F915" s="102" t="s">
        <v>1370</v>
      </c>
      <c r="G915" s="102" t="s">
        <v>373</v>
      </c>
      <c r="H915" s="103">
        <v>2854</v>
      </c>
      <c r="I915" s="104">
        <f>SUMIF(Cargas!$C$5:$C$5047,C915,Cargas!$N$5:$N$5047)</f>
        <v>2854</v>
      </c>
      <c r="J915" s="105">
        <f t="shared" si="14"/>
        <v>0</v>
      </c>
      <c r="K915" s="106" t="s">
        <v>9377</v>
      </c>
      <c r="L915" s="107">
        <v>42948</v>
      </c>
    </row>
    <row r="916" hidden="1" ht="13.5" customHeight="1">
      <c r="B916" s="100">
        <v>44641</v>
      </c>
      <c r="C916" s="101" t="s">
        <v>4511</v>
      </c>
      <c r="D916" s="102" t="s">
        <v>8610</v>
      </c>
      <c r="E916" s="102" t="s">
        <v>9146</v>
      </c>
      <c r="F916" s="102" t="s">
        <v>1370</v>
      </c>
      <c r="G916" s="102" t="s">
        <v>373</v>
      </c>
      <c r="H916" s="103">
        <v>2116</v>
      </c>
      <c r="I916" s="104">
        <f>SUMIF(Cargas!$C$5:$C$5047,C916,Cargas!$N$5:$N$5047)</f>
        <v>2116</v>
      </c>
      <c r="J916" s="105">
        <f t="shared" si="14"/>
        <v>0</v>
      </c>
      <c r="K916" s="106" t="s">
        <v>9378</v>
      </c>
      <c r="L916" s="107">
        <v>50975</v>
      </c>
    </row>
    <row r="917" hidden="1" ht="13.5" customHeight="1">
      <c r="B917" s="100">
        <v>44643</v>
      </c>
      <c r="C917" s="101" t="s">
        <v>4521</v>
      </c>
      <c r="D917" s="102" t="s">
        <v>8613</v>
      </c>
      <c r="E917" s="102" t="s">
        <v>9146</v>
      </c>
      <c r="F917" s="102" t="s">
        <v>1370</v>
      </c>
      <c r="G917" s="102" t="s">
        <v>373</v>
      </c>
      <c r="H917" s="103">
        <v>1376</v>
      </c>
      <c r="I917" s="104">
        <f>SUMIF(Cargas!$C$5:$C$5047,C917,Cargas!$N$5:$N$5047)</f>
        <v>1376</v>
      </c>
      <c r="J917" s="105">
        <f t="shared" si="14"/>
        <v>0</v>
      </c>
      <c r="K917" s="106" t="s">
        <v>9379</v>
      </c>
      <c r="L917" s="107">
        <v>53814</v>
      </c>
    </row>
    <row r="918" hidden="1" ht="13.5" customHeight="1">
      <c r="B918" s="100">
        <v>44659</v>
      </c>
      <c r="C918" s="101" t="s">
        <v>4570</v>
      </c>
      <c r="D918" s="102" t="s">
        <v>9380</v>
      </c>
      <c r="E918" s="102" t="s">
        <v>9381</v>
      </c>
      <c r="F918" s="102" t="s">
        <v>1370</v>
      </c>
      <c r="G918" s="102" t="s">
        <v>373</v>
      </c>
      <c r="H918" s="103">
        <v>1488</v>
      </c>
      <c r="I918" s="104">
        <f>SUMIF(Cargas!$C$5:$C$5047,C918,Cargas!$N$5:$N$5047)</f>
        <v>1488</v>
      </c>
      <c r="J918" s="105">
        <f t="shared" si="14"/>
        <v>0</v>
      </c>
      <c r="K918" s="106"/>
      <c r="L918" s="107"/>
    </row>
    <row r="919" hidden="1" ht="13.5" customHeight="1">
      <c r="B919" s="100">
        <v>44678</v>
      </c>
      <c r="C919" s="101" t="s">
        <v>4632</v>
      </c>
      <c r="D919" s="102" t="s">
        <v>8618</v>
      </c>
      <c r="E919" s="102" t="s">
        <v>9146</v>
      </c>
      <c r="F919" s="102" t="s">
        <v>1370</v>
      </c>
      <c r="G919" s="102" t="s">
        <v>373</v>
      </c>
      <c r="H919" s="103">
        <v>1470</v>
      </c>
      <c r="I919" s="104">
        <f>SUMIF(Cargas!$C$5:$C$5047,C919,Cargas!$N$5:$N$5047)</f>
        <v>1470</v>
      </c>
      <c r="J919" s="105">
        <f t="shared" si="14"/>
        <v>0</v>
      </c>
      <c r="K919" s="106" t="s">
        <v>9382</v>
      </c>
      <c r="L919" s="107">
        <v>74708</v>
      </c>
    </row>
    <row r="920" hidden="1" ht="13.5" customHeight="1">
      <c r="B920" s="100">
        <v>44691</v>
      </c>
      <c r="C920" s="101" t="s">
        <v>4674</v>
      </c>
      <c r="D920" s="102" t="s">
        <v>8620</v>
      </c>
      <c r="E920" s="102" t="s">
        <v>9146</v>
      </c>
      <c r="F920" s="102" t="s">
        <v>1370</v>
      </c>
      <c r="G920" s="102" t="s">
        <v>373</v>
      </c>
      <c r="H920" s="103">
        <v>2518</v>
      </c>
      <c r="I920" s="104">
        <f>SUMIF(Cargas!$C$5:$C$5047,C920,Cargas!$N$5:$N$5047)</f>
        <v>2518</v>
      </c>
      <c r="J920" s="105">
        <f t="shared" si="14"/>
        <v>0</v>
      </c>
      <c r="K920" s="106"/>
      <c r="L920" s="107" t="s">
        <v>23</v>
      </c>
    </row>
    <row r="921" hidden="1" ht="13.5" customHeight="1">
      <c r="B921" s="100">
        <v>44699</v>
      </c>
      <c r="C921" s="101" t="s">
        <v>4702</v>
      </c>
      <c r="D921" s="102" t="s">
        <v>8634</v>
      </c>
      <c r="E921" s="102" t="s">
        <v>9146</v>
      </c>
      <c r="F921" s="102" t="s">
        <v>1370</v>
      </c>
      <c r="G921" s="102" t="s">
        <v>373</v>
      </c>
      <c r="H921" s="103">
        <v>1108</v>
      </c>
      <c r="I921" s="104">
        <f>SUMIF(Cargas!$C$5:$C$5047,C921,Cargas!$N$5:$N$5047)</f>
        <v>1108</v>
      </c>
      <c r="J921" s="105">
        <f t="shared" si="14"/>
        <v>0</v>
      </c>
      <c r="K921" s="106"/>
      <c r="L921" s="107">
        <v>89079</v>
      </c>
    </row>
    <row r="922" hidden="1" ht="13.5" customHeight="1">
      <c r="B922" s="100">
        <v>44708</v>
      </c>
      <c r="C922" s="101" t="s">
        <v>4725</v>
      </c>
      <c r="D922" s="102" t="s">
        <v>8636</v>
      </c>
      <c r="E922" s="102" t="s">
        <v>9146</v>
      </c>
      <c r="F922" s="102" t="s">
        <v>1370</v>
      </c>
      <c r="G922" s="102" t="s">
        <v>373</v>
      </c>
      <c r="H922" s="103">
        <v>1954</v>
      </c>
      <c r="I922" s="104">
        <f>SUMIF(Cargas!$C$5:$C$5047,C922,Cargas!$N$5:$N$5047)</f>
        <v>1954</v>
      </c>
      <c r="J922" s="105">
        <f t="shared" si="14"/>
        <v>0</v>
      </c>
      <c r="K922" s="106" t="s">
        <v>9383</v>
      </c>
      <c r="L922" s="107">
        <v>95232</v>
      </c>
    </row>
    <row r="923" hidden="1" ht="13.5" customHeight="1">
      <c r="B923" s="100">
        <v>44846</v>
      </c>
      <c r="C923" s="101" t="s">
        <v>5165</v>
      </c>
      <c r="D923" s="102" t="s">
        <v>9143</v>
      </c>
      <c r="E923" s="102" t="s">
        <v>9133</v>
      </c>
      <c r="F923" s="102" t="s">
        <v>1370</v>
      </c>
      <c r="G923" s="102" t="s">
        <v>1369</v>
      </c>
      <c r="H923" s="103">
        <v>2520</v>
      </c>
      <c r="I923" s="104">
        <f>SUMIF(Cargas!$C$5:$C$5047,C923,Cargas!$N$5:$N$5047)</f>
        <v>2520</v>
      </c>
      <c r="J923" s="105">
        <f t="shared" si="14"/>
        <v>0</v>
      </c>
      <c r="K923" s="106" t="s">
        <v>9384</v>
      </c>
      <c r="L923" s="107">
        <v>198481</v>
      </c>
    </row>
    <row r="924" hidden="1" ht="13.5" customHeight="1">
      <c r="B924" s="100">
        <v>44725</v>
      </c>
      <c r="C924" s="101" t="s">
        <v>4770</v>
      </c>
      <c r="D924" s="102" t="s">
        <v>8638</v>
      </c>
      <c r="E924" s="102" t="s">
        <v>9146</v>
      </c>
      <c r="F924" s="102" t="s">
        <v>1370</v>
      </c>
      <c r="G924" s="102" t="s">
        <v>373</v>
      </c>
      <c r="H924" s="103">
        <v>1974</v>
      </c>
      <c r="I924" s="104">
        <f>SUMIF(Cargas!$C$5:$C$5047,C924,Cargas!$N$5:$N$5047)</f>
        <v>1974</v>
      </c>
      <c r="J924" s="105">
        <f t="shared" si="14"/>
        <v>0</v>
      </c>
      <c r="K924" s="106" t="s">
        <v>9385</v>
      </c>
      <c r="L924" s="107">
        <v>106418</v>
      </c>
    </row>
    <row r="925" hidden="1" ht="13.5" customHeight="1">
      <c r="B925" s="225">
        <v>44739</v>
      </c>
      <c r="C925" s="226" t="s">
        <v>4811</v>
      </c>
      <c r="D925" s="227" t="s">
        <v>8640</v>
      </c>
      <c r="E925" s="227" t="s">
        <v>9146</v>
      </c>
      <c r="F925" s="227" t="s">
        <v>1370</v>
      </c>
      <c r="G925" s="227" t="s">
        <v>373</v>
      </c>
      <c r="H925" s="228">
        <v>1974</v>
      </c>
      <c r="I925" s="104">
        <f>SUMIF(Cargas!$C$5:$C$5047,C925,Cargas!$N$5:$N$5047)</f>
        <v>1974</v>
      </c>
      <c r="J925" s="105">
        <f t="shared" si="14"/>
        <v>0</v>
      </c>
      <c r="K925" s="229" t="s">
        <v>9386</v>
      </c>
      <c r="L925" s="230">
        <v>116056</v>
      </c>
    </row>
    <row r="926" hidden="1" ht="13.5" customHeight="1">
      <c r="B926" s="225">
        <v>44753</v>
      </c>
      <c r="C926" s="226" t="s">
        <v>4856</v>
      </c>
      <c r="D926" s="227" t="s">
        <v>8642</v>
      </c>
      <c r="E926" s="227" t="s">
        <v>9146</v>
      </c>
      <c r="F926" s="227" t="s">
        <v>1370</v>
      </c>
      <c r="G926" s="227" t="s">
        <v>373</v>
      </c>
      <c r="H926" s="228">
        <v>2473</v>
      </c>
      <c r="I926" s="104">
        <f>SUMIF(Cargas!$C$5:$C$5047,C926,Cargas!$N$5:$N$5047)</f>
        <v>2473</v>
      </c>
      <c r="J926" s="105">
        <f t="shared" si="14"/>
        <v>0</v>
      </c>
      <c r="K926" s="229" t="s">
        <v>9387</v>
      </c>
      <c r="L926" s="230">
        <v>124680</v>
      </c>
    </row>
    <row r="927" hidden="1" ht="13.5" customHeight="1">
      <c r="B927" s="225">
        <v>44749</v>
      </c>
      <c r="C927" s="226" t="s">
        <v>4868</v>
      </c>
      <c r="D927" s="227" t="s">
        <v>8644</v>
      </c>
      <c r="E927" s="227" t="s">
        <v>8462</v>
      </c>
      <c r="F927" s="227" t="s">
        <v>1370</v>
      </c>
      <c r="G927" s="227" t="s">
        <v>1369</v>
      </c>
      <c r="H927" s="228">
        <v>1372</v>
      </c>
      <c r="I927" s="104">
        <f>SUMIF(Cargas!$C$5:$C$5047,C927,Cargas!$N$5:$N$5047)</f>
        <v>1372</v>
      </c>
      <c r="J927" s="105">
        <f t="shared" si="14"/>
        <v>0</v>
      </c>
      <c r="K927" s="229" t="s">
        <v>9388</v>
      </c>
      <c r="L927" s="230">
        <v>125773</v>
      </c>
    </row>
    <row r="928" hidden="1" ht="13.5" customHeight="1">
      <c r="B928" s="225">
        <v>44749</v>
      </c>
      <c r="C928" s="226" t="s">
        <v>4857</v>
      </c>
      <c r="D928" s="227" t="s">
        <v>8646</v>
      </c>
      <c r="E928" s="227" t="s">
        <v>8462</v>
      </c>
      <c r="F928" s="227" t="s">
        <v>1370</v>
      </c>
      <c r="G928" s="227" t="s">
        <v>1369</v>
      </c>
      <c r="H928" s="228">
        <v>1890</v>
      </c>
      <c r="I928" s="104">
        <f>SUMIF(Cargas!$C$5:$C$5047,C928,Cargas!$N$5:$N$5047)</f>
        <v>1890</v>
      </c>
      <c r="J928" s="105">
        <f t="shared" si="14"/>
        <v>0</v>
      </c>
      <c r="K928" s="229" t="s">
        <v>9389</v>
      </c>
      <c r="L928" s="230">
        <v>124681</v>
      </c>
    </row>
    <row r="929" hidden="1" ht="13.5" customHeight="1">
      <c r="B929" s="100">
        <v>44771</v>
      </c>
      <c r="C929" s="101" t="s">
        <v>4912</v>
      </c>
      <c r="D929" s="102" t="s">
        <v>8648</v>
      </c>
      <c r="E929" s="102" t="s">
        <v>9146</v>
      </c>
      <c r="F929" s="102" t="s">
        <v>1370</v>
      </c>
      <c r="G929" s="102" t="s">
        <v>1369</v>
      </c>
      <c r="H929" s="103">
        <v>1816</v>
      </c>
      <c r="I929" s="104">
        <f>SUMIF(Cargas!$C$5:$C$5047,C929,Cargas!$N$5:$N$5047)</f>
        <v>1816</v>
      </c>
      <c r="J929" s="105">
        <f t="shared" si="14"/>
        <v>0</v>
      </c>
      <c r="K929" s="106" t="s">
        <v>9390</v>
      </c>
      <c r="L929" s="107">
        <v>138261</v>
      </c>
    </row>
    <row r="930" hidden="1" ht="13.5" customHeight="1">
      <c r="B930" s="225">
        <v>44777</v>
      </c>
      <c r="C930" s="226" t="s">
        <v>4938</v>
      </c>
      <c r="D930" s="227" t="s">
        <v>8594</v>
      </c>
      <c r="E930" s="227" t="s">
        <v>8462</v>
      </c>
      <c r="F930" s="227" t="s">
        <v>1370</v>
      </c>
      <c r="G930" s="227" t="s">
        <v>1369</v>
      </c>
      <c r="H930" s="228">
        <v>1820</v>
      </c>
      <c r="I930" s="104">
        <f>SUMIF(Cargas!$C$5:$C$5047,C930,Cargas!$N$5:$N$5047)</f>
        <v>1820</v>
      </c>
      <c r="J930" s="105">
        <f t="shared" si="14"/>
        <v>0</v>
      </c>
      <c r="K930" s="229" t="s">
        <v>9391</v>
      </c>
      <c r="L930" s="230">
        <v>146581</v>
      </c>
    </row>
    <row r="931" hidden="1" ht="13.5" customHeight="1">
      <c r="B931" s="225">
        <v>44785</v>
      </c>
      <c r="C931" s="226" t="s">
        <v>4949</v>
      </c>
      <c r="D931" s="227" t="s">
        <v>9119</v>
      </c>
      <c r="E931" s="227" t="s">
        <v>9146</v>
      </c>
      <c r="F931" s="227" t="s">
        <v>1370</v>
      </c>
      <c r="G931" s="227" t="s">
        <v>1369</v>
      </c>
      <c r="H931" s="228">
        <v>1336</v>
      </c>
      <c r="I931" s="104">
        <f>SUMIF(Cargas!$C$5:$C$5047,C931,Cargas!$N$5:$N$5047)</f>
        <v>1336</v>
      </c>
      <c r="J931" s="105">
        <f t="shared" si="14"/>
        <v>0</v>
      </c>
      <c r="K931" s="229" t="s">
        <v>9392</v>
      </c>
      <c r="L931" s="230">
        <v>147639</v>
      </c>
    </row>
    <row r="932" hidden="1" ht="13.5" customHeight="1">
      <c r="B932" s="225">
        <v>44799</v>
      </c>
      <c r="C932" s="226" t="s">
        <v>4993</v>
      </c>
      <c r="D932" s="227" t="s">
        <v>9370</v>
      </c>
      <c r="E932" s="227" t="s">
        <v>6037</v>
      </c>
      <c r="F932" s="227" t="s">
        <v>1370</v>
      </c>
      <c r="G932" s="227" t="s">
        <v>373</v>
      </c>
      <c r="H932" s="228">
        <v>2056</v>
      </c>
      <c r="I932" s="104">
        <f>SUMIF(Cargas!$C$5:$C$5047,C932,Cargas!$N$5:$N$5047)</f>
        <v>2056</v>
      </c>
      <c r="J932" s="105">
        <f t="shared" si="14"/>
        <v>0</v>
      </c>
      <c r="K932" s="229" t="s">
        <v>9393</v>
      </c>
      <c r="L932" s="230">
        <v>158392</v>
      </c>
    </row>
    <row r="933" hidden="1" ht="13.5" customHeight="1">
      <c r="B933" s="100">
        <v>44806</v>
      </c>
      <c r="C933" s="101" t="s">
        <v>5010</v>
      </c>
      <c r="D933" s="102" t="s">
        <v>9394</v>
      </c>
      <c r="E933" s="102" t="s">
        <v>6037</v>
      </c>
      <c r="F933" s="102" t="s">
        <v>1370</v>
      </c>
      <c r="G933" s="102" t="s">
        <v>373</v>
      </c>
      <c r="H933" s="103">
        <v>2349</v>
      </c>
      <c r="I933" s="104">
        <f>SUMIF(Cargas!$C$5:$C$5047,C933,Cargas!$N$5:$N$5047)</f>
        <v>2349</v>
      </c>
      <c r="J933" s="105">
        <f t="shared" si="14"/>
        <v>0</v>
      </c>
      <c r="K933" s="106"/>
      <c r="L933" s="107">
        <v>163405</v>
      </c>
    </row>
    <row r="934" hidden="1" ht="13.5" customHeight="1">
      <c r="B934" s="100">
        <v>44816</v>
      </c>
      <c r="C934" s="101" t="s">
        <v>5043</v>
      </c>
      <c r="D934" s="102" t="s">
        <v>9376</v>
      </c>
      <c r="E934" s="102" t="s">
        <v>9146</v>
      </c>
      <c r="F934" s="102" t="s">
        <v>1370</v>
      </c>
      <c r="G934" s="102" t="s">
        <v>373</v>
      </c>
      <c r="H934" s="103">
        <v>1160</v>
      </c>
      <c r="I934" s="104">
        <f>SUMIF(Cargas!$C$5:$C$5047,C934,Cargas!$N$5:$N$5047)</f>
        <v>1160</v>
      </c>
      <c r="J934" s="105">
        <f t="shared" si="14"/>
        <v>0</v>
      </c>
      <c r="K934" s="106" t="s">
        <v>9395</v>
      </c>
      <c r="L934" s="107">
        <v>169524</v>
      </c>
    </row>
    <row r="935" hidden="1" ht="13.5" customHeight="1">
      <c r="B935" s="100">
        <v>44812</v>
      </c>
      <c r="C935" s="101" t="s">
        <v>5045</v>
      </c>
      <c r="D935" s="102" t="s">
        <v>9130</v>
      </c>
      <c r="E935" s="102" t="s">
        <v>8462</v>
      </c>
      <c r="F935" s="102" t="s">
        <v>1370</v>
      </c>
      <c r="G935" s="102" t="s">
        <v>1369</v>
      </c>
      <c r="H935" s="103">
        <v>1890</v>
      </c>
      <c r="I935" s="104">
        <f>SUMIF(Cargas!$C$5:$C$5047,C935,Cargas!$N$5:$N$5047)</f>
        <v>1890</v>
      </c>
      <c r="J935" s="105">
        <f t="shared" si="14"/>
        <v>0</v>
      </c>
      <c r="K935" s="106" t="s">
        <v>9396</v>
      </c>
      <c r="L935" s="107">
        <v>169526</v>
      </c>
    </row>
    <row r="936" hidden="1" ht="13.5" customHeight="1">
      <c r="B936" s="100">
        <v>44826</v>
      </c>
      <c r="C936" s="101" t="s">
        <v>5082</v>
      </c>
      <c r="D936" s="102" t="s">
        <v>9397</v>
      </c>
      <c r="E936" s="102" t="s">
        <v>6037</v>
      </c>
      <c r="F936" s="102" t="s">
        <v>1370</v>
      </c>
      <c r="G936" s="102" t="s">
        <v>9194</v>
      </c>
      <c r="H936" s="103">
        <v>1110</v>
      </c>
      <c r="I936" s="104">
        <f>SUMIF(Cargas!$C$5:$C$5047,C936,Cargas!$N$5:$N$5047)</f>
        <v>1110</v>
      </c>
      <c r="J936" s="105">
        <f t="shared" si="14"/>
        <v>0</v>
      </c>
      <c r="K936" s="106"/>
      <c r="L936" s="107">
        <v>177367</v>
      </c>
    </row>
    <row r="937" hidden="1" ht="13.5" customHeight="1">
      <c r="B937" s="100">
        <v>44880</v>
      </c>
      <c r="C937" s="101" t="s">
        <v>5282</v>
      </c>
      <c r="D937" s="102" t="s">
        <v>8373</v>
      </c>
      <c r="E937" s="102" t="s">
        <v>8246</v>
      </c>
      <c r="F937" s="102" t="s">
        <v>1370</v>
      </c>
      <c r="G937" s="102" t="s">
        <v>1369</v>
      </c>
      <c r="H937" s="103">
        <v>9180</v>
      </c>
      <c r="I937" s="104">
        <f>SUMIF(Cargas!$C$5:$C$5048,C937,Cargas!$N$5:$N$5048)</f>
        <v>9180</v>
      </c>
      <c r="J937" s="105">
        <f t="shared" si="14"/>
        <v>0</v>
      </c>
      <c r="K937" s="106" t="s">
        <v>9398</v>
      </c>
      <c r="L937" s="107">
        <v>216747</v>
      </c>
    </row>
    <row r="938" hidden="1" ht="13.5" customHeight="1">
      <c r="B938" s="100">
        <v>44826</v>
      </c>
      <c r="C938" s="101" t="s">
        <v>5089</v>
      </c>
      <c r="D938" s="102" t="s">
        <v>9138</v>
      </c>
      <c r="E938" s="102" t="s">
        <v>8462</v>
      </c>
      <c r="F938" s="102" t="s">
        <v>1370</v>
      </c>
      <c r="G938" s="102" t="s">
        <v>1369</v>
      </c>
      <c r="H938" s="103">
        <v>1862</v>
      </c>
      <c r="I938" s="104">
        <f>SUMIF(Cargas!$C$5:$C$5047,C938,Cargas!$N$5:$N$5047)</f>
        <v>1862</v>
      </c>
      <c r="J938" s="105">
        <f t="shared" si="14"/>
        <v>0</v>
      </c>
      <c r="K938" s="106" t="s">
        <v>9399</v>
      </c>
      <c r="L938" s="107">
        <v>179308</v>
      </c>
    </row>
    <row r="939" hidden="1" ht="13.5" customHeight="1">
      <c r="B939" s="100">
        <v>44827</v>
      </c>
      <c r="C939" s="101" t="s">
        <v>5095</v>
      </c>
      <c r="D939" s="102" t="s">
        <v>9139</v>
      </c>
      <c r="E939" s="102" t="s">
        <v>8462</v>
      </c>
      <c r="F939" s="102" t="s">
        <v>1370</v>
      </c>
      <c r="G939" s="102" t="s">
        <v>1369</v>
      </c>
      <c r="H939" s="103">
        <v>1500</v>
      </c>
      <c r="I939" s="104">
        <f>SUMIF(Cargas!$C$5:$C$5047,C939,Cargas!$N$5:$N$5047)</f>
        <v>1500</v>
      </c>
      <c r="J939" s="105">
        <f t="shared" si="14"/>
        <v>0</v>
      </c>
      <c r="K939" s="106" t="s">
        <v>9400</v>
      </c>
      <c r="L939" s="107">
        <v>180362</v>
      </c>
    </row>
    <row r="940" hidden="1" ht="13.5" customHeight="1">
      <c r="B940" s="100">
        <v>44837</v>
      </c>
      <c r="C940" s="101" t="s">
        <v>5113</v>
      </c>
      <c r="D940" s="102" t="s">
        <v>9141</v>
      </c>
      <c r="E940" s="102" t="s">
        <v>9146</v>
      </c>
      <c r="F940" s="102" t="s">
        <v>1370</v>
      </c>
      <c r="G940" s="102" t="s">
        <v>373</v>
      </c>
      <c r="H940" s="103">
        <v>982</v>
      </c>
      <c r="I940" s="104">
        <f>SUMIF(Cargas!$C$5:$C$5047,C940,Cargas!$N$5:$N$5047)</f>
        <v>984</v>
      </c>
      <c r="J940" s="105">
        <f ref="J940:J1003" t="shared" si="15">IF(ABS(H940-I940)&lt;20,0,H940-I940)</f>
        <v>0</v>
      </c>
      <c r="K940" s="106" t="s">
        <v>9401</v>
      </c>
      <c r="L940" s="107">
        <v>184796</v>
      </c>
    </row>
    <row r="941" hidden="1" ht="13.5" customHeight="1">
      <c r="B941" s="100">
        <v>44847</v>
      </c>
      <c r="C941" s="101" t="s">
        <v>5152</v>
      </c>
      <c r="D941" s="102" t="s">
        <v>9145</v>
      </c>
      <c r="E941" s="102" t="s">
        <v>8462</v>
      </c>
      <c r="F941" s="102" t="s">
        <v>1370</v>
      </c>
      <c r="G941" s="102" t="s">
        <v>1369</v>
      </c>
      <c r="H941" s="103">
        <v>1942</v>
      </c>
      <c r="I941" s="104">
        <f>SUMIF(Cargas!$C$5:$C$5047,C941,Cargas!$N$5:$N$5047)</f>
        <v>1942</v>
      </c>
      <c r="J941" s="105">
        <f t="shared" si="15"/>
        <v>0</v>
      </c>
      <c r="K941" s="235" t="s">
        <v>9402</v>
      </c>
      <c r="L941" s="107">
        <v>193991</v>
      </c>
    </row>
    <row r="942" hidden="1" ht="13.5" customHeight="1">
      <c r="B942" s="100">
        <v>44854</v>
      </c>
      <c r="C942" s="101" t="s">
        <v>5183</v>
      </c>
      <c r="D942" s="102" t="s">
        <v>9148</v>
      </c>
      <c r="E942" s="102" t="s">
        <v>6037</v>
      </c>
      <c r="F942" s="102" t="s">
        <v>1370</v>
      </c>
      <c r="G942" s="102" t="s">
        <v>373</v>
      </c>
      <c r="H942" s="103">
        <v>1346</v>
      </c>
      <c r="I942" s="104">
        <f>SUMIF(Cargas!$C$5:$C$5047,C942,Cargas!$N$5:$N$5047)</f>
        <v>1346</v>
      </c>
      <c r="J942" s="105">
        <f t="shared" si="15"/>
        <v>0</v>
      </c>
      <c r="K942" s="106" t="s">
        <v>9403</v>
      </c>
      <c r="L942" s="107">
        <v>197947</v>
      </c>
    </row>
    <row r="943" hidden="1" ht="13.5" customHeight="1">
      <c r="B943" s="100">
        <v>44854</v>
      </c>
      <c r="C943" s="101" t="s">
        <v>5179</v>
      </c>
      <c r="D943" s="102" t="s">
        <v>9150</v>
      </c>
      <c r="E943" s="102" t="s">
        <v>8462</v>
      </c>
      <c r="F943" s="102" t="s">
        <v>1370</v>
      </c>
      <c r="G943" s="102" t="s">
        <v>1369</v>
      </c>
      <c r="H943" s="103">
        <v>2058</v>
      </c>
      <c r="I943" s="104">
        <f>SUMIF(Cargas!$C$5:$C$5047,C943,Cargas!$N$5:$N$5047)</f>
        <v>2058</v>
      </c>
      <c r="J943" s="105">
        <f t="shared" si="15"/>
        <v>0</v>
      </c>
      <c r="K943" s="106" t="s">
        <v>9404</v>
      </c>
      <c r="L943" s="107">
        <v>199923</v>
      </c>
    </row>
    <row r="944" hidden="1" ht="13.5" customHeight="1">
      <c r="B944" s="100"/>
      <c r="C944" s="202" t="s">
        <v>5593</v>
      </c>
      <c r="D944" s="203" t="s">
        <v>8665</v>
      </c>
      <c r="E944" s="102" t="s">
        <v>8462</v>
      </c>
      <c r="F944" s="102" t="s">
        <v>1370</v>
      </c>
      <c r="G944" s="203" t="s">
        <v>1369</v>
      </c>
      <c r="H944" s="103">
        <v>1104</v>
      </c>
      <c r="I944" s="104"/>
      <c r="J944" s="105">
        <f t="shared" si="15"/>
        <v>1104</v>
      </c>
      <c r="K944" s="106" t="s">
        <v>8903</v>
      </c>
      <c r="L944" s="107">
        <v>13783</v>
      </c>
    </row>
    <row r="945" hidden="1" ht="13.5" customHeight="1">
      <c r="B945" s="100">
        <v>44895</v>
      </c>
      <c r="C945" s="101" t="s">
        <v>5347</v>
      </c>
      <c r="D945" s="102" t="s">
        <v>8376</v>
      </c>
      <c r="E945" s="102" t="s">
        <v>8246</v>
      </c>
      <c r="F945" s="102" t="s">
        <v>1370</v>
      </c>
      <c r="G945" s="102" t="s">
        <v>373</v>
      </c>
      <c r="H945" s="103">
        <v>9180</v>
      </c>
      <c r="I945" s="104">
        <f>SUMIF(Cargas!$C$5:$C$5048,C945,Cargas!$N$5:$N$5048)</f>
        <v>9180</v>
      </c>
      <c r="J945" s="105">
        <f t="shared" si="15"/>
        <v>0</v>
      </c>
      <c r="K945" s="106" t="s">
        <v>9405</v>
      </c>
      <c r="L945" s="107">
        <v>229272</v>
      </c>
    </row>
    <row r="946" hidden="1" ht="13.5" customHeight="1">
      <c r="B946" s="100">
        <v>44859</v>
      </c>
      <c r="C946" s="101" t="s">
        <v>5199</v>
      </c>
      <c r="D946" s="102" t="s">
        <v>9152</v>
      </c>
      <c r="E946" s="102" t="s">
        <v>6037</v>
      </c>
      <c r="F946" s="102" t="s">
        <v>1370</v>
      </c>
      <c r="G946" s="102" t="s">
        <v>9194</v>
      </c>
      <c r="H946" s="103">
        <v>1488</v>
      </c>
      <c r="I946" s="104">
        <f>SUMIF(Cargas!$C$5:$C$5047,C946,Cargas!$N$5:$N$5047)</f>
        <v>1488</v>
      </c>
      <c r="J946" s="105">
        <f t="shared" si="15"/>
        <v>0</v>
      </c>
      <c r="K946" s="106" t="s">
        <v>9406</v>
      </c>
      <c r="L946" s="107">
        <v>203142</v>
      </c>
    </row>
    <row r="947" hidden="1" ht="13.5" customHeight="1">
      <c r="B947" s="100">
        <v>44869</v>
      </c>
      <c r="C947" s="101" t="s">
        <v>5235</v>
      </c>
      <c r="D947" s="102" t="s">
        <v>9407</v>
      </c>
      <c r="E947" s="102" t="s">
        <v>6037</v>
      </c>
      <c r="F947" s="102" t="s">
        <v>1370</v>
      </c>
      <c r="G947" s="102" t="s">
        <v>9194</v>
      </c>
      <c r="H947" s="103">
        <v>1320</v>
      </c>
      <c r="I947" s="104">
        <f>SUMIF(Cargas!$C$5:$C$5047,C947,Cargas!$N$5:$N$5047)</f>
        <v>1320</v>
      </c>
      <c r="J947" s="105">
        <f t="shared" si="15"/>
        <v>0</v>
      </c>
      <c r="K947" s="106" t="s">
        <v>9408</v>
      </c>
      <c r="L947" s="107">
        <v>209009</v>
      </c>
    </row>
    <row r="948" hidden="1" ht="13.5" customHeight="1">
      <c r="B948" s="100">
        <v>44876</v>
      </c>
      <c r="C948" s="101" t="s">
        <v>5264</v>
      </c>
      <c r="D948" s="102" t="s">
        <v>9158</v>
      </c>
      <c r="E948" s="102" t="s">
        <v>6037</v>
      </c>
      <c r="F948" s="102" t="s">
        <v>1370</v>
      </c>
      <c r="G948" s="102" t="s">
        <v>9194</v>
      </c>
      <c r="H948" s="103">
        <v>1100</v>
      </c>
      <c r="I948" s="104">
        <f>SUMIF(Cargas!$C$5:$C$5047,C948,Cargas!$N$5:$N$5047)</f>
        <v>1100</v>
      </c>
      <c r="J948" s="105">
        <f t="shared" si="15"/>
        <v>0</v>
      </c>
      <c r="K948" s="106" t="s">
        <v>9409</v>
      </c>
      <c r="L948" s="107">
        <v>215425</v>
      </c>
    </row>
    <row r="949" hidden="1" ht="13.5" customHeight="1">
      <c r="B949" s="100">
        <v>44883</v>
      </c>
      <c r="C949" s="101" t="s">
        <v>5294</v>
      </c>
      <c r="D949" s="102" t="s">
        <v>9410</v>
      </c>
      <c r="E949" s="102" t="s">
        <v>6037</v>
      </c>
      <c r="F949" s="102" t="s">
        <v>1370</v>
      </c>
      <c r="G949" s="102" t="s">
        <v>9194</v>
      </c>
      <c r="H949" s="103">
        <v>1255</v>
      </c>
      <c r="I949" s="104">
        <f>SUMIF(Cargas!$C$5:$C$5047,C949,Cargas!$N$5:$N$5047)</f>
        <v>1255</v>
      </c>
      <c r="J949" s="105">
        <f t="shared" si="15"/>
        <v>0</v>
      </c>
      <c r="K949" s="106"/>
      <c r="L949" s="107">
        <v>219755</v>
      </c>
    </row>
    <row r="950" hidden="1" ht="13.5" customHeight="1">
      <c r="B950" s="100">
        <v>45103</v>
      </c>
      <c r="C950" s="101" t="s">
        <v>6027</v>
      </c>
      <c r="D950" s="102" t="s">
        <v>9132</v>
      </c>
      <c r="E950" s="102" t="s">
        <v>6001</v>
      </c>
      <c r="F950" s="102" t="s">
        <v>1370</v>
      </c>
      <c r="G950" s="102" t="s">
        <v>6001</v>
      </c>
      <c r="H950" s="103">
        <v>1388</v>
      </c>
      <c r="I950" s="104">
        <f>SUMIF(Cargas!$C$5:$C$5047,C950,Cargas!$N$5:$N$5047)</f>
        <v>1388</v>
      </c>
      <c r="J950" s="105">
        <f t="shared" si="15"/>
        <v>0</v>
      </c>
      <c r="K950" s="106" t="s">
        <v>9411</v>
      </c>
      <c r="L950" s="107">
        <v>117414</v>
      </c>
    </row>
    <row r="951" hidden="1" ht="13.5" customHeight="1">
      <c r="B951" s="225">
        <v>45155</v>
      </c>
      <c r="C951" s="226" t="s">
        <v>6182</v>
      </c>
      <c r="D951" s="227" t="s">
        <v>9141</v>
      </c>
      <c r="E951" s="227" t="s">
        <v>6001</v>
      </c>
      <c r="F951" s="227" t="s">
        <v>1370</v>
      </c>
      <c r="G951" s="227" t="s">
        <v>6001</v>
      </c>
      <c r="H951" s="228">
        <v>1162</v>
      </c>
      <c r="I951" s="104">
        <f>SUMIF(Cargas!$C$5:$C$5047,C951,Cargas!$N$5:$N$5047)</f>
        <v>1162</v>
      </c>
      <c r="J951" s="105">
        <f t="shared" si="15"/>
        <v>0</v>
      </c>
      <c r="K951" s="229" t="s">
        <v>9412</v>
      </c>
      <c r="L951" s="230">
        <v>155049</v>
      </c>
    </row>
    <row r="952" hidden="1" ht="13.5" customHeight="1">
      <c r="B952" s="225">
        <v>45160</v>
      </c>
      <c r="C952" s="226" t="s">
        <v>6186</v>
      </c>
      <c r="D952" s="227" t="s">
        <v>9143</v>
      </c>
      <c r="E952" s="227" t="s">
        <v>6001</v>
      </c>
      <c r="F952" s="227" t="s">
        <v>1370</v>
      </c>
      <c r="G952" s="227" t="s">
        <v>6001</v>
      </c>
      <c r="H952" s="228">
        <f>360+648</f>
        <v>1008</v>
      </c>
      <c r="I952" s="104">
        <f>SUMIF(Cargas!$C$5:$C$5047,C952,Cargas!$N$5:$N$5047)</f>
        <v>1008</v>
      </c>
      <c r="J952" s="105">
        <f t="shared" si="15"/>
        <v>0</v>
      </c>
      <c r="K952" s="229" t="s">
        <v>9413</v>
      </c>
      <c r="L952" s="230">
        <v>157197</v>
      </c>
    </row>
    <row r="953" hidden="1" ht="13.5" customHeight="1">
      <c r="B953" s="225">
        <v>44909</v>
      </c>
      <c r="C953" s="226" t="s">
        <v>5407</v>
      </c>
      <c r="D953" s="227" t="s">
        <v>8379</v>
      </c>
      <c r="E953" s="227" t="s">
        <v>8246</v>
      </c>
      <c r="F953" s="227" t="s">
        <v>1370</v>
      </c>
      <c r="G953" s="227" t="s">
        <v>1369</v>
      </c>
      <c r="H953" s="228">
        <v>9180</v>
      </c>
      <c r="I953" s="104">
        <f>SUMIF(Cargas!$C$5:$C$5048,C953,Cargas!$N$5:$N$5048)</f>
        <v>9181</v>
      </c>
      <c r="J953" s="105">
        <f t="shared" si="15"/>
        <v>0</v>
      </c>
      <c r="K953" s="229" t="s">
        <v>9414</v>
      </c>
      <c r="L953" s="230">
        <v>238749</v>
      </c>
    </row>
    <row r="954" hidden="1" ht="13.5" customHeight="1">
      <c r="B954" s="225">
        <v>45175</v>
      </c>
      <c r="C954" s="226" t="s">
        <v>6253</v>
      </c>
      <c r="D954" s="227" t="s">
        <v>9150</v>
      </c>
      <c r="E954" s="227" t="s">
        <v>6001</v>
      </c>
      <c r="F954" s="227" t="s">
        <v>1370</v>
      </c>
      <c r="G954" s="227" t="s">
        <v>6001</v>
      </c>
      <c r="H954" s="228">
        <v>20000</v>
      </c>
      <c r="I954" s="104">
        <f>SUMIF(Cargas!$C$5:$C$5047,C954,Cargas!$N$5:$N$5047)</f>
        <v>20000</v>
      </c>
      <c r="J954" s="105">
        <f t="shared" si="15"/>
        <v>0</v>
      </c>
      <c r="K954" s="229" t="s">
        <v>9415</v>
      </c>
      <c r="L954" s="230">
        <v>167966</v>
      </c>
    </row>
    <row r="955" hidden="1" ht="13.5" customHeight="1">
      <c r="B955" s="225">
        <v>45181</v>
      </c>
      <c r="C955" s="226" t="s">
        <v>6260</v>
      </c>
      <c r="D955" s="227" t="s">
        <v>9407</v>
      </c>
      <c r="E955" s="227" t="s">
        <v>6001</v>
      </c>
      <c r="F955" s="227" t="s">
        <v>1370</v>
      </c>
      <c r="G955" s="227" t="s">
        <v>6001</v>
      </c>
      <c r="H955" s="228">
        <v>1414</v>
      </c>
      <c r="I955" s="104">
        <f>SUMIF(Cargas!$C$5:$C$5047,C955,Cargas!$N$5:$N$5047)</f>
        <v>1414</v>
      </c>
      <c r="J955" s="105">
        <f t="shared" si="15"/>
        <v>0</v>
      </c>
      <c r="K955" s="229"/>
      <c r="L955" s="230">
        <v>171541</v>
      </c>
    </row>
    <row r="956" hidden="1" ht="13.5" customHeight="1">
      <c r="B956" s="225">
        <v>44883</v>
      </c>
      <c r="C956" s="226" t="s">
        <v>5266</v>
      </c>
      <c r="D956" s="227" t="s">
        <v>9163</v>
      </c>
      <c r="E956" s="227" t="s">
        <v>8462</v>
      </c>
      <c r="F956" s="227" t="s">
        <v>1370</v>
      </c>
      <c r="G956" s="227" t="s">
        <v>1369</v>
      </c>
      <c r="H956" s="228">
        <v>1512</v>
      </c>
      <c r="I956" s="104">
        <f>SUMIF(Cargas!$C$5:$C$5047,C956,Cargas!$N$5:$N$5047)</f>
        <v>1512</v>
      </c>
      <c r="J956" s="105">
        <f t="shared" si="15"/>
        <v>0</v>
      </c>
      <c r="K956" s="229" t="s">
        <v>9416</v>
      </c>
      <c r="L956" s="230">
        <v>215472</v>
      </c>
    </row>
    <row r="957" hidden="1" ht="13.5" customHeight="1">
      <c r="B957" s="225">
        <v>44881</v>
      </c>
      <c r="C957" s="226" t="s">
        <v>5297</v>
      </c>
      <c r="D957" s="227" t="s">
        <v>9165</v>
      </c>
      <c r="E957" s="227" t="s">
        <v>9146</v>
      </c>
      <c r="F957" s="227" t="s">
        <v>1370</v>
      </c>
      <c r="G957" s="227" t="s">
        <v>373</v>
      </c>
      <c r="H957" s="228">
        <v>1300</v>
      </c>
      <c r="I957" s="104">
        <f>SUMIF(Cargas!$C$5:$C$5047,C957,Cargas!$N$5:$N$5047)</f>
        <v>1300</v>
      </c>
      <c r="J957" s="105">
        <f t="shared" si="15"/>
        <v>0</v>
      </c>
      <c r="K957" s="229" t="s">
        <v>9417</v>
      </c>
      <c r="L957" s="230">
        <v>217533</v>
      </c>
    </row>
    <row r="958" hidden="1" ht="13.5" customHeight="1">
      <c r="B958" s="225">
        <v>44882</v>
      </c>
      <c r="C958" s="226" t="s">
        <v>5340</v>
      </c>
      <c r="D958" s="227" t="s">
        <v>9169</v>
      </c>
      <c r="E958" s="227" t="s">
        <v>6037</v>
      </c>
      <c r="F958" s="227" t="s">
        <v>1370</v>
      </c>
      <c r="G958" s="227" t="s">
        <v>9194</v>
      </c>
      <c r="H958" s="228">
        <v>1160</v>
      </c>
      <c r="I958" s="104">
        <f>SUMIF(Cargas!$C$5:$C$5047,C958,Cargas!$N$5:$N$5047)</f>
        <v>1160</v>
      </c>
      <c r="J958" s="105">
        <f t="shared" si="15"/>
        <v>0</v>
      </c>
      <c r="K958" s="229" t="s">
        <v>9418</v>
      </c>
      <c r="L958" s="230">
        <v>226021</v>
      </c>
    </row>
    <row r="959" hidden="1" ht="13.5" customHeight="1">
      <c r="B959" s="225">
        <v>44896</v>
      </c>
      <c r="C959" s="226" t="s">
        <v>5359</v>
      </c>
      <c r="D959" s="227" t="s">
        <v>9171</v>
      </c>
      <c r="E959" s="227" t="s">
        <v>9146</v>
      </c>
      <c r="F959" s="227" t="s">
        <v>1370</v>
      </c>
      <c r="G959" s="227" t="s">
        <v>373</v>
      </c>
      <c r="H959" s="228">
        <v>1300</v>
      </c>
      <c r="I959" s="104">
        <f>SUMIF(Cargas!$C$5:$C$5047,C959,Cargas!$N$5:$N$5047)</f>
        <v>1300</v>
      </c>
      <c r="J959" s="105">
        <f t="shared" si="15"/>
        <v>0</v>
      </c>
      <c r="K959" s="229" t="s">
        <v>9419</v>
      </c>
      <c r="L959" s="230">
        <v>229920</v>
      </c>
    </row>
    <row r="960" hidden="1" ht="13.5" customHeight="1">
      <c r="B960" s="225">
        <v>44882</v>
      </c>
      <c r="C960" s="226" t="s">
        <v>5307</v>
      </c>
      <c r="D960" s="227" t="s">
        <v>9167</v>
      </c>
      <c r="E960" s="227" t="s">
        <v>9133</v>
      </c>
      <c r="F960" s="227" t="s">
        <v>1370</v>
      </c>
      <c r="G960" s="227" t="s">
        <v>1369</v>
      </c>
      <c r="H960" s="228">
        <v>2520</v>
      </c>
      <c r="I960" s="104">
        <f>SUMIF(Cargas!$C$5:$C$5047,C960,Cargas!$N$5:$N$5047)</f>
        <v>2520</v>
      </c>
      <c r="J960" s="105">
        <f t="shared" si="15"/>
        <v>0</v>
      </c>
      <c r="K960" s="229"/>
      <c r="L960" s="230">
        <v>221791</v>
      </c>
    </row>
    <row r="961" hidden="1" ht="13.5" customHeight="1">
      <c r="B961" s="225">
        <v>44896</v>
      </c>
      <c r="C961" s="226" t="s">
        <v>5383</v>
      </c>
      <c r="D961" s="227" t="s">
        <v>9174</v>
      </c>
      <c r="E961" s="227" t="s">
        <v>9146</v>
      </c>
      <c r="F961" s="227" t="s">
        <v>1370</v>
      </c>
      <c r="G961" s="227" t="s">
        <v>373</v>
      </c>
      <c r="H961" s="228">
        <v>1200</v>
      </c>
      <c r="I961" s="104">
        <f>SUMIF(Cargas!$C$5:$C$5047,C961,Cargas!$N$5:$N$5047)</f>
        <v>1200</v>
      </c>
      <c r="J961" s="105">
        <f t="shared" si="15"/>
        <v>0</v>
      </c>
      <c r="K961" s="229" t="s">
        <v>9420</v>
      </c>
      <c r="L961" s="230">
        <v>233927</v>
      </c>
    </row>
    <row r="962" hidden="1" ht="13.5" customHeight="1">
      <c r="B962" s="225">
        <v>44910</v>
      </c>
      <c r="C962" s="226" t="s">
        <v>5451</v>
      </c>
      <c r="D962" s="227" t="s">
        <v>9176</v>
      </c>
      <c r="E962" s="227" t="s">
        <v>6037</v>
      </c>
      <c r="F962" s="227" t="s">
        <v>1370</v>
      </c>
      <c r="G962" s="227" t="s">
        <v>9350</v>
      </c>
      <c r="H962" s="228">
        <v>1094</v>
      </c>
      <c r="I962" s="104">
        <f>SUMIF(Cargas!$C$5:$C$5047,C962,Cargas!$N$5:$N$5047)</f>
        <v>1094</v>
      </c>
      <c r="J962" s="105">
        <f t="shared" si="15"/>
        <v>0</v>
      </c>
      <c r="K962" s="229" t="s">
        <v>9421</v>
      </c>
      <c r="L962" s="230">
        <v>243127</v>
      </c>
    </row>
    <row r="963" hidden="1" ht="13.5" customHeight="1">
      <c r="B963" s="225">
        <v>44910</v>
      </c>
      <c r="C963" s="226" t="s">
        <v>5429</v>
      </c>
      <c r="D963" s="227" t="s">
        <v>9178</v>
      </c>
      <c r="E963" s="227" t="s">
        <v>9146</v>
      </c>
      <c r="F963" s="227" t="s">
        <v>1370</v>
      </c>
      <c r="G963" s="227" t="s">
        <v>9194</v>
      </c>
      <c r="H963" s="228">
        <v>1216</v>
      </c>
      <c r="I963" s="104">
        <f>SUMIF(Cargas!$C$5:$C$5047,C963,Cargas!$N$5:$N$5047)</f>
        <v>1216</v>
      </c>
      <c r="J963" s="105">
        <f t="shared" si="15"/>
        <v>0</v>
      </c>
      <c r="K963" s="229" t="s">
        <v>9422</v>
      </c>
      <c r="L963" s="230">
        <v>239584</v>
      </c>
    </row>
    <row r="964" hidden="1" ht="13.5" customHeight="1">
      <c r="B964" s="225">
        <v>44924</v>
      </c>
      <c r="C964" s="226" t="s">
        <v>9423</v>
      </c>
      <c r="D964" s="227" t="s">
        <v>9180</v>
      </c>
      <c r="E964" s="227" t="s">
        <v>6037</v>
      </c>
      <c r="F964" s="227" t="s">
        <v>1370</v>
      </c>
      <c r="G964" s="227" t="s">
        <v>9350</v>
      </c>
      <c r="H964" s="228">
        <v>960</v>
      </c>
      <c r="I964" s="104">
        <f>SUMIF(Cargas!$C$5:$C$5047,C964,Cargas!$N$5:$N$5047)</f>
        <v>0</v>
      </c>
      <c r="J964" s="234">
        <f t="shared" si="15"/>
        <v>960</v>
      </c>
      <c r="K964" s="229" t="s">
        <v>9424</v>
      </c>
      <c r="L964" s="230">
        <v>1499</v>
      </c>
    </row>
    <row r="965" hidden="1" ht="13.5" customHeight="1">
      <c r="B965" s="225">
        <v>44578</v>
      </c>
      <c r="C965" s="226" t="s">
        <v>4290</v>
      </c>
      <c r="D965" s="227" t="s">
        <v>1908</v>
      </c>
      <c r="E965" s="227" t="s">
        <v>8751</v>
      </c>
      <c r="F965" s="227" t="s">
        <v>8498</v>
      </c>
      <c r="G965" s="227" t="s">
        <v>8756</v>
      </c>
      <c r="H965" s="228">
        <v>990</v>
      </c>
      <c r="I965" s="104">
        <f>SUMIF(Cargas!$C$5:$C$5047,C965,Cargas!$N$5:$N$5047)</f>
        <v>990</v>
      </c>
      <c r="J965" s="105">
        <f t="shared" si="15"/>
        <v>0</v>
      </c>
      <c r="K965" s="229" t="s">
        <v>9425</v>
      </c>
      <c r="L965" s="230">
        <v>17225</v>
      </c>
    </row>
    <row r="966" hidden="1" ht="13.5" customHeight="1">
      <c r="B966" s="225">
        <v>44924</v>
      </c>
      <c r="C966" s="226" t="s">
        <v>5497</v>
      </c>
      <c r="D966" s="227" t="s">
        <v>9269</v>
      </c>
      <c r="E966" s="227" t="s">
        <v>8462</v>
      </c>
      <c r="F966" s="227" t="s">
        <v>1370</v>
      </c>
      <c r="G966" s="227" t="s">
        <v>1369</v>
      </c>
      <c r="H966" s="228">
        <v>1512</v>
      </c>
      <c r="I966" s="104">
        <f>SUMIF(Cargas!$C$5:$C$5047,C966,Cargas!$N$5:$N$5047)</f>
        <v>1512</v>
      </c>
      <c r="J966" s="105">
        <f t="shared" si="15"/>
        <v>0</v>
      </c>
      <c r="K966" s="229" t="s">
        <v>9426</v>
      </c>
      <c r="L966" s="230">
        <v>2156</v>
      </c>
    </row>
    <row r="967" hidden="1" ht="13.5" customHeight="1">
      <c r="B967" s="225">
        <v>44810</v>
      </c>
      <c r="C967" s="226" t="s">
        <v>5025</v>
      </c>
      <c r="D967" s="227" t="s">
        <v>8506</v>
      </c>
      <c r="E967" s="227" t="s">
        <v>9427</v>
      </c>
      <c r="F967" s="227" t="s">
        <v>8498</v>
      </c>
      <c r="G967" s="227" t="s">
        <v>8756</v>
      </c>
      <c r="H967" s="228">
        <v>990</v>
      </c>
      <c r="I967" s="104">
        <f>SUMIF(Cargas!$C$5:$C$5048,C967,Cargas!$N$5:$N$5048)</f>
        <v>990</v>
      </c>
      <c r="J967" s="105">
        <f t="shared" si="15"/>
        <v>0</v>
      </c>
      <c r="K967" s="229" t="s">
        <v>9428</v>
      </c>
      <c r="L967" s="230">
        <v>166478</v>
      </c>
    </row>
    <row r="968" hidden="1" ht="13.5" customHeight="1">
      <c r="B968" s="225">
        <v>44816</v>
      </c>
      <c r="C968" s="226" t="s">
        <v>5051</v>
      </c>
      <c r="D968" s="227" t="s">
        <v>8504</v>
      </c>
      <c r="E968" s="227" t="s">
        <v>9427</v>
      </c>
      <c r="F968" s="227" t="s">
        <v>8498</v>
      </c>
      <c r="G968" s="227" t="s">
        <v>8756</v>
      </c>
      <c r="H968" s="228">
        <v>990</v>
      </c>
      <c r="I968" s="104">
        <f>SUMIF(Cargas!$C$5:$C$5048,C968,Cargas!$N$5:$N$5048)</f>
        <v>990</v>
      </c>
      <c r="J968" s="105">
        <f t="shared" si="15"/>
        <v>0</v>
      </c>
      <c r="K968" s="229" t="s">
        <v>9429</v>
      </c>
      <c r="L968" s="230">
        <v>171270</v>
      </c>
    </row>
    <row r="969" hidden="1" ht="13.5" customHeight="1">
      <c r="B969" s="225">
        <v>44823</v>
      </c>
      <c r="C969" s="226" t="s">
        <v>5063</v>
      </c>
      <c r="D969" s="227" t="s">
        <v>8501</v>
      </c>
      <c r="E969" s="227" t="s">
        <v>9427</v>
      </c>
      <c r="F969" s="227" t="s">
        <v>8498</v>
      </c>
      <c r="G969" s="227" t="s">
        <v>8756</v>
      </c>
      <c r="H969" s="228">
        <v>990</v>
      </c>
      <c r="I969" s="104">
        <f>SUMIF(Cargas!$C$5:$C$5048,C969,Cargas!$N$5:$N$5048)</f>
        <v>990</v>
      </c>
      <c r="J969" s="105">
        <f t="shared" si="15"/>
        <v>0</v>
      </c>
      <c r="K969" s="229" t="s">
        <v>9430</v>
      </c>
      <c r="L969" s="230">
        <v>173759</v>
      </c>
    </row>
    <row r="970" hidden="1" ht="13.5" customHeight="1">
      <c r="B970" s="225">
        <v>44823</v>
      </c>
      <c r="C970" s="226" t="s">
        <v>5073</v>
      </c>
      <c r="D970" s="227" t="s">
        <v>8508</v>
      </c>
      <c r="E970" s="227" t="s">
        <v>9427</v>
      </c>
      <c r="F970" s="227" t="s">
        <v>8498</v>
      </c>
      <c r="G970" s="227" t="s">
        <v>8756</v>
      </c>
      <c r="H970" s="228">
        <v>990</v>
      </c>
      <c r="I970" s="104">
        <f>SUMIF(Cargas!$C$5:$C$5048,C970,Cargas!$N$5:$N$5048)</f>
        <v>990</v>
      </c>
      <c r="J970" s="105">
        <f t="shared" si="15"/>
        <v>0</v>
      </c>
      <c r="K970" s="229" t="s">
        <v>9431</v>
      </c>
      <c r="L970" s="230">
        <v>173794</v>
      </c>
    </row>
    <row r="971" hidden="1" ht="13.5" customHeight="1">
      <c r="B971" s="225">
        <v>44830</v>
      </c>
      <c r="C971" s="226" t="s">
        <v>5092</v>
      </c>
      <c r="D971" s="227" t="s">
        <v>8750</v>
      </c>
      <c r="E971" s="227" t="s">
        <v>9427</v>
      </c>
      <c r="F971" s="227" t="s">
        <v>8498</v>
      </c>
      <c r="G971" s="227" t="s">
        <v>8756</v>
      </c>
      <c r="H971" s="228">
        <v>990</v>
      </c>
      <c r="I971" s="104">
        <f>SUMIF(Cargas!$C$5:$C$5048,C971,Cargas!$N$5:$N$5048)</f>
        <v>990</v>
      </c>
      <c r="J971" s="105">
        <f t="shared" si="15"/>
        <v>0</v>
      </c>
      <c r="K971" s="229" t="s">
        <v>9432</v>
      </c>
      <c r="L971" s="230">
        <v>179288</v>
      </c>
    </row>
    <row r="972" hidden="1" ht="13.5" customHeight="1">
      <c r="B972" s="225">
        <v>44614</v>
      </c>
      <c r="C972" s="226" t="s">
        <v>4463</v>
      </c>
      <c r="D972" s="227" t="s">
        <v>9361</v>
      </c>
      <c r="E972" s="227" t="s">
        <v>6037</v>
      </c>
      <c r="F972" s="227" t="s">
        <v>1370</v>
      </c>
      <c r="G972" s="227" t="s">
        <v>2283</v>
      </c>
      <c r="H972" s="228">
        <v>1028</v>
      </c>
      <c r="I972" s="104">
        <f>SUMIF(Cargas!$C$5:$C$5047,C972,Cargas!$N$5:$N$5047)</f>
        <v>1028</v>
      </c>
      <c r="J972" s="105">
        <f t="shared" si="15"/>
        <v>0</v>
      </c>
      <c r="K972" s="229" t="s">
        <v>9433</v>
      </c>
      <c r="L972" s="230">
        <v>37749</v>
      </c>
    </row>
    <row r="973" hidden="1" ht="13.5" customHeight="1">
      <c r="B973" s="225">
        <v>45189</v>
      </c>
      <c r="C973" s="226" t="s">
        <v>6290</v>
      </c>
      <c r="D973" s="227" t="s">
        <v>9410</v>
      </c>
      <c r="E973" s="227" t="s">
        <v>6001</v>
      </c>
      <c r="F973" s="227" t="s">
        <v>1370</v>
      </c>
      <c r="G973" s="227" t="s">
        <v>6001</v>
      </c>
      <c r="H973" s="228">
        <v>25000</v>
      </c>
      <c r="I973" s="104">
        <f>SUMIF(Cargas!$C$5:$C$5047,C973,Cargas!$N$5:$N$5047)</f>
        <v>25000</v>
      </c>
      <c r="J973" s="105">
        <f t="shared" si="15"/>
        <v>0</v>
      </c>
      <c r="K973" s="229"/>
      <c r="L973" s="230">
        <v>177634</v>
      </c>
    </row>
    <row r="974" hidden="1" ht="13.5" customHeight="1">
      <c r="B974" s="225">
        <v>44644</v>
      </c>
      <c r="C974" s="226" t="s">
        <v>4532</v>
      </c>
      <c r="D974" s="227" t="s">
        <v>9365</v>
      </c>
      <c r="E974" s="227" t="s">
        <v>6037</v>
      </c>
      <c r="F974" s="227" t="s">
        <v>1370</v>
      </c>
      <c r="G974" s="227" t="s">
        <v>373</v>
      </c>
      <c r="H974" s="228">
        <v>954</v>
      </c>
      <c r="I974" s="104">
        <f>SUMIF(Cargas!$C$5:$C$5047,C974,Cargas!$N$5:$N$5047)</f>
        <v>954</v>
      </c>
      <c r="J974" s="105">
        <f t="shared" si="15"/>
        <v>0</v>
      </c>
      <c r="K974" s="229" t="s">
        <v>9434</v>
      </c>
      <c r="L974" s="230">
        <v>54811</v>
      </c>
    </row>
    <row r="975" hidden="1" ht="13.5" customHeight="1">
      <c r="B975" s="225">
        <v>45197</v>
      </c>
      <c r="C975" s="226" t="s">
        <v>6318</v>
      </c>
      <c r="D975" s="227" t="s">
        <v>9163</v>
      </c>
      <c r="E975" s="227" t="s">
        <v>6001</v>
      </c>
      <c r="F975" s="227" t="s">
        <v>1370</v>
      </c>
      <c r="G975" s="227" t="s">
        <v>6001</v>
      </c>
      <c r="H975" s="228">
        <v>24500</v>
      </c>
      <c r="I975" s="104">
        <f>SUMIF(Cargas!$C$5:$C$5047,C975,Cargas!$N$5:$N$5047)</f>
        <v>24500</v>
      </c>
      <c r="J975" s="105">
        <f t="shared" si="15"/>
        <v>0</v>
      </c>
      <c r="K975" s="229" t="s">
        <v>9435</v>
      </c>
      <c r="L975" s="230">
        <v>184265</v>
      </c>
    </row>
    <row r="976" hidden="1" ht="13.5" customHeight="1">
      <c r="B976" s="225">
        <v>44665</v>
      </c>
      <c r="C976" s="226" t="s">
        <v>4592</v>
      </c>
      <c r="D976" s="227" t="s">
        <v>9367</v>
      </c>
      <c r="E976" s="227" t="s">
        <v>6037</v>
      </c>
      <c r="F976" s="227" t="s">
        <v>1370</v>
      </c>
      <c r="G976" s="227" t="s">
        <v>9194</v>
      </c>
      <c r="H976" s="228">
        <v>954</v>
      </c>
      <c r="I976" s="104">
        <f>SUMIF(Cargas!$C$5:$C$5047,C976,Cargas!$N$5:$N$5047)</f>
        <v>954</v>
      </c>
      <c r="J976" s="105">
        <f t="shared" si="15"/>
        <v>0</v>
      </c>
      <c r="K976" s="229" t="s">
        <v>9434</v>
      </c>
      <c r="L976" s="230">
        <v>68592</v>
      </c>
    </row>
    <row r="977" hidden="1" ht="13.5" customHeight="1">
      <c r="B977" s="225">
        <v>45203</v>
      </c>
      <c r="C977" s="226" t="s">
        <v>6327</v>
      </c>
      <c r="D977" s="227" t="s">
        <v>9165</v>
      </c>
      <c r="E977" s="227" t="s">
        <v>6001</v>
      </c>
      <c r="F977" s="227" t="s">
        <v>1370</v>
      </c>
      <c r="G977" s="227" t="s">
        <v>6001</v>
      </c>
      <c r="H977" s="228">
        <v>1318</v>
      </c>
      <c r="I977" s="104">
        <f>SUMIF(Cargas!$C$5:$C$5047,C977,Cargas!$N$5:$N$5047)</f>
        <v>1318</v>
      </c>
      <c r="J977" s="105">
        <f t="shared" si="15"/>
        <v>0</v>
      </c>
      <c r="K977" s="229"/>
      <c r="L977" s="230">
        <v>189429</v>
      </c>
    </row>
    <row r="978" hidden="1" ht="13.5" customHeight="1">
      <c r="B978" s="225">
        <v>44679</v>
      </c>
      <c r="C978" s="226" t="s">
        <v>4642</v>
      </c>
      <c r="D978" s="227" t="s">
        <v>9353</v>
      </c>
      <c r="E978" s="227" t="s">
        <v>6037</v>
      </c>
      <c r="F978" s="227" t="s">
        <v>1370</v>
      </c>
      <c r="G978" s="227" t="s">
        <v>373</v>
      </c>
      <c r="H978" s="228">
        <v>954</v>
      </c>
      <c r="I978" s="104">
        <f>SUMIF(Cargas!$C$5:$C$5047,C978,Cargas!$N$5:$N$5047)</f>
        <v>954</v>
      </c>
      <c r="J978" s="105">
        <f t="shared" si="15"/>
        <v>0</v>
      </c>
      <c r="K978" s="229" t="s">
        <v>9436</v>
      </c>
      <c r="L978" s="230" t="s">
        <v>23</v>
      </c>
    </row>
    <row r="979" hidden="1" ht="13.5" customHeight="1">
      <c r="B979" s="100">
        <v>45205</v>
      </c>
      <c r="C979" s="101" t="s">
        <v>6350</v>
      </c>
      <c r="D979" s="102" t="s">
        <v>9167</v>
      </c>
      <c r="E979" s="102" t="s">
        <v>6001</v>
      </c>
      <c r="F979" s="102" t="s">
        <v>1370</v>
      </c>
      <c r="G979" s="102" t="s">
        <v>6001</v>
      </c>
      <c r="H979" s="103">
        <v>25000</v>
      </c>
      <c r="I979" s="104">
        <f>SUMIF(Cargas!$C$5:$C$5047,C979,Cargas!$N$5:$N$5047)</f>
        <v>25000</v>
      </c>
      <c r="J979" s="105">
        <f t="shared" si="15"/>
        <v>0</v>
      </c>
      <c r="K979" s="106" t="s">
        <v>9437</v>
      </c>
      <c r="L979" s="107">
        <v>190212</v>
      </c>
    </row>
    <row r="980" hidden="1" ht="13.5" customHeight="1">
      <c r="B980" s="100">
        <v>45215</v>
      </c>
      <c r="C980" s="101" t="s">
        <v>6387</v>
      </c>
      <c r="D980" s="102" t="s">
        <v>9174</v>
      </c>
      <c r="E980" s="102" t="s">
        <v>6001</v>
      </c>
      <c r="F980" s="102" t="s">
        <v>1370</v>
      </c>
      <c r="G980" s="102" t="s">
        <v>6001</v>
      </c>
      <c r="H980" s="103">
        <v>1450</v>
      </c>
      <c r="I980" s="104">
        <f>SUMIF(Cargas!$C$5:$C$5047,C980,Cargas!$N$5:$N$5047)</f>
        <v>1450</v>
      </c>
      <c r="J980" s="105">
        <f t="shared" si="15"/>
        <v>0</v>
      </c>
      <c r="K980" s="106" t="s">
        <v>9438</v>
      </c>
      <c r="L980" s="107">
        <v>196690</v>
      </c>
    </row>
    <row r="981" hidden="1" ht="13.5" customHeight="1">
      <c r="B981" s="225">
        <v>45233</v>
      </c>
      <c r="C981" s="226" t="s">
        <v>6490</v>
      </c>
      <c r="D981" s="227" t="s">
        <v>9269</v>
      </c>
      <c r="E981" s="227" t="s">
        <v>6001</v>
      </c>
      <c r="F981" s="227" t="s">
        <v>1370</v>
      </c>
      <c r="G981" s="227" t="s">
        <v>6001</v>
      </c>
      <c r="H981" s="228">
        <v>1614</v>
      </c>
      <c r="I981" s="104">
        <f>SUMIF(Cargas!$C$5:$C$5047,C981,Cargas!$N$5:$N$5047)</f>
        <v>1614</v>
      </c>
      <c r="J981" s="105">
        <f t="shared" si="15"/>
        <v>0</v>
      </c>
      <c r="K981" s="229" t="s">
        <v>9438</v>
      </c>
      <c r="L981" s="230">
        <v>210240</v>
      </c>
    </row>
    <row r="982" hidden="1" ht="13.5" customHeight="1">
      <c r="B982" s="225">
        <v>44694</v>
      </c>
      <c r="C982" s="226" t="s">
        <v>4688</v>
      </c>
      <c r="D982" s="227" t="s">
        <v>9355</v>
      </c>
      <c r="E982" s="227" t="s">
        <v>6037</v>
      </c>
      <c r="F982" s="227" t="s">
        <v>1370</v>
      </c>
      <c r="G982" s="227" t="s">
        <v>373</v>
      </c>
      <c r="H982" s="228">
        <v>954</v>
      </c>
      <c r="I982" s="104">
        <f>SUMIF(Cargas!$C$5:$C$5047,C982,Cargas!$N$5:$N$5047)</f>
        <v>954</v>
      </c>
      <c r="J982" s="105">
        <f t="shared" si="15"/>
        <v>0</v>
      </c>
      <c r="K982" s="229" t="s">
        <v>9439</v>
      </c>
      <c r="L982" s="230">
        <v>86235</v>
      </c>
    </row>
    <row r="983" hidden="1" ht="13.5" customHeight="1">
      <c r="B983" s="225">
        <v>45252</v>
      </c>
      <c r="C983" s="226" t="s">
        <v>6648</v>
      </c>
      <c r="D983" s="227" t="s">
        <v>9271</v>
      </c>
      <c r="E983" s="227" t="s">
        <v>6001</v>
      </c>
      <c r="F983" s="227" t="s">
        <v>1370</v>
      </c>
      <c r="G983" s="227" t="s">
        <v>6001</v>
      </c>
      <c r="H983" s="228">
        <v>1226</v>
      </c>
      <c r="I983" s="104">
        <f>SUMIF(Cargas!$C$5:$C$5047,C983,Cargas!$N$5:$N$5047)</f>
        <v>1226</v>
      </c>
      <c r="J983" s="105">
        <f t="shared" si="15"/>
        <v>0</v>
      </c>
      <c r="K983" s="229" t="s">
        <v>9440</v>
      </c>
      <c r="L983" s="230">
        <v>225227</v>
      </c>
    </row>
    <row r="984" hidden="1" ht="13.5" customHeight="1">
      <c r="B984" s="225">
        <v>44844</v>
      </c>
      <c r="C984" s="226" t="s">
        <v>5147</v>
      </c>
      <c r="D984" s="227" t="s">
        <v>8754</v>
      </c>
      <c r="E984" s="227" t="s">
        <v>9427</v>
      </c>
      <c r="F984" s="227" t="s">
        <v>8498</v>
      </c>
      <c r="G984" s="227" t="s">
        <v>8756</v>
      </c>
      <c r="H984" s="228">
        <v>990</v>
      </c>
      <c r="I984" s="104">
        <f>SUMIF(Cargas!$C$5:$C$5048,C984,Cargas!$N$5:$N$5048)</f>
        <v>990</v>
      </c>
      <c r="J984" s="105">
        <f t="shared" si="15"/>
        <v>0</v>
      </c>
      <c r="K984" s="229" t="s">
        <v>9441</v>
      </c>
      <c r="L984" s="230">
        <v>191609</v>
      </c>
    </row>
    <row r="985" hidden="1" ht="13.5" customHeight="1">
      <c r="B985" s="225">
        <v>44852</v>
      </c>
      <c r="C985" s="226" t="s">
        <v>5166</v>
      </c>
      <c r="D985" s="227" t="s">
        <v>8758</v>
      </c>
      <c r="E985" s="227" t="s">
        <v>9427</v>
      </c>
      <c r="F985" s="227" t="s">
        <v>8498</v>
      </c>
      <c r="G985" s="227" t="s">
        <v>8756</v>
      </c>
      <c r="H985" s="228">
        <v>990</v>
      </c>
      <c r="I985" s="104">
        <f>SUMIF(Cargas!$C$5:$C$5048,C985,Cargas!$N$5:$N$5048)</f>
        <v>990</v>
      </c>
      <c r="J985" s="105">
        <f t="shared" si="15"/>
        <v>0</v>
      </c>
      <c r="K985" s="229" t="s">
        <v>9442</v>
      </c>
      <c r="L985" s="230">
        <v>197197</v>
      </c>
    </row>
    <row r="986" hidden="1" ht="13.5" customHeight="1">
      <c r="B986" s="225">
        <v>44858</v>
      </c>
      <c r="C986" s="226" t="s">
        <v>5188</v>
      </c>
      <c r="D986" s="227" t="s">
        <v>8760</v>
      </c>
      <c r="E986" s="227" t="s">
        <v>9427</v>
      </c>
      <c r="F986" s="227" t="s">
        <v>8498</v>
      </c>
      <c r="G986" s="227" t="s">
        <v>8756</v>
      </c>
      <c r="H986" s="228">
        <v>990</v>
      </c>
      <c r="I986" s="104">
        <f>SUMIF(Cargas!$C$5:$C$5048,C986,Cargas!$N$5:$N$5048)</f>
        <v>990</v>
      </c>
      <c r="J986" s="105">
        <f t="shared" si="15"/>
        <v>0</v>
      </c>
      <c r="K986" s="229" t="s">
        <v>9443</v>
      </c>
      <c r="L986" s="230" t="s">
        <v>23</v>
      </c>
    </row>
    <row r="987" hidden="1" ht="13.5" customHeight="1">
      <c r="B987" s="225">
        <v>44862</v>
      </c>
      <c r="C987" s="226" t="s">
        <v>5206</v>
      </c>
      <c r="D987" s="227" t="s">
        <v>8762</v>
      </c>
      <c r="E987" s="227" t="s">
        <v>9427</v>
      </c>
      <c r="F987" s="227" t="s">
        <v>8498</v>
      </c>
      <c r="G987" s="227" t="s">
        <v>9444</v>
      </c>
      <c r="H987" s="228">
        <v>2970</v>
      </c>
      <c r="I987" s="104">
        <f>SUMIF(Cargas!$C$5:$C$5048,C987,Cargas!$N$5:$N$5048)</f>
        <v>2970</v>
      </c>
      <c r="J987" s="105">
        <f t="shared" si="15"/>
        <v>0</v>
      </c>
      <c r="K987" s="229" t="s">
        <v>9445</v>
      </c>
      <c r="L987" s="230">
        <v>205827</v>
      </c>
    </row>
    <row r="988" hidden="1" ht="13.5" customHeight="1">
      <c r="B988" s="225">
        <v>44862</v>
      </c>
      <c r="C988" s="226" t="s">
        <v>5215</v>
      </c>
      <c r="D988" s="227" t="s">
        <v>8764</v>
      </c>
      <c r="E988" s="227" t="s">
        <v>9427</v>
      </c>
      <c r="F988" s="227" t="s">
        <v>8498</v>
      </c>
      <c r="G988" s="227" t="s">
        <v>9446</v>
      </c>
      <c r="H988" s="228">
        <v>990</v>
      </c>
      <c r="I988" s="104">
        <f>SUMIF(Cargas!$C$5:$C$5048,C988,Cargas!$N$5:$N$5048)</f>
        <v>990</v>
      </c>
      <c r="J988" s="105">
        <f t="shared" si="15"/>
        <v>0</v>
      </c>
      <c r="K988" s="229" t="s">
        <v>9447</v>
      </c>
      <c r="L988" s="230">
        <v>205904</v>
      </c>
    </row>
    <row r="989" hidden="1" ht="13.5" customHeight="1">
      <c r="B989" s="225">
        <v>44865</v>
      </c>
      <c r="C989" s="226" t="s">
        <v>5219</v>
      </c>
      <c r="D989" s="227" t="s">
        <v>8766</v>
      </c>
      <c r="E989" s="227" t="s">
        <v>9427</v>
      </c>
      <c r="F989" s="227" t="s">
        <v>8498</v>
      </c>
      <c r="G989" s="227" t="s">
        <v>8756</v>
      </c>
      <c r="H989" s="228">
        <v>2970</v>
      </c>
      <c r="I989" s="104">
        <f>SUMIF(Cargas!$C$5:$C$5048,C989,Cargas!$N$5:$N$5048)</f>
        <v>2970</v>
      </c>
      <c r="J989" s="105">
        <f t="shared" si="15"/>
        <v>0</v>
      </c>
      <c r="K989" s="229" t="s">
        <v>9448</v>
      </c>
      <c r="L989" s="230">
        <v>206213</v>
      </c>
    </row>
    <row r="990" hidden="1" ht="13.5" customHeight="1">
      <c r="B990" s="225">
        <v>44726</v>
      </c>
      <c r="C990" s="226" t="s">
        <v>4783</v>
      </c>
      <c r="D990" s="227" t="s">
        <v>9357</v>
      </c>
      <c r="E990" s="227" t="s">
        <v>6037</v>
      </c>
      <c r="F990" s="227" t="s">
        <v>1370</v>
      </c>
      <c r="G990" s="227" t="s">
        <v>373</v>
      </c>
      <c r="H990" s="228">
        <v>954</v>
      </c>
      <c r="I990" s="104">
        <f>SUMIF(Cargas!$C$5:$C$5047,C990,Cargas!$N$5:$N$5047)</f>
        <v>954</v>
      </c>
      <c r="J990" s="105">
        <f t="shared" si="15"/>
        <v>0</v>
      </c>
      <c r="K990" s="229" t="s">
        <v>9449</v>
      </c>
      <c r="L990" s="230">
        <v>109592</v>
      </c>
    </row>
    <row r="991" hidden="1" ht="13.5" customHeight="1">
      <c r="B991" s="100">
        <v>45296</v>
      </c>
      <c r="C991" s="101" t="s">
        <v>6953</v>
      </c>
      <c r="D991" s="102" t="s">
        <v>8552</v>
      </c>
      <c r="E991" s="102" t="s">
        <v>9450</v>
      </c>
      <c r="F991" s="102" t="s">
        <v>1370</v>
      </c>
      <c r="G991" s="102" t="s">
        <v>1369</v>
      </c>
      <c r="H991" s="103">
        <v>1104</v>
      </c>
      <c r="I991" s="104">
        <f>SUMIF(Cargas!$C$5:$C$5047,C991,Cargas!$N$5:$N$5047)</f>
        <v>1104</v>
      </c>
      <c r="J991" s="105">
        <f t="shared" si="15"/>
        <v>0</v>
      </c>
      <c r="K991" s="106" t="s">
        <v>9451</v>
      </c>
      <c r="L991" s="107">
        <v>8165</v>
      </c>
    </row>
    <row r="992" hidden="1" ht="13.5" customHeight="1">
      <c r="B992" s="225">
        <v>45303</v>
      </c>
      <c r="C992" s="226" t="s">
        <v>6989</v>
      </c>
      <c r="D992" s="227" t="s">
        <v>8663</v>
      </c>
      <c r="E992" s="227" t="s">
        <v>9450</v>
      </c>
      <c r="F992" s="227" t="s">
        <v>1370</v>
      </c>
      <c r="G992" s="227" t="s">
        <v>1369</v>
      </c>
      <c r="H992" s="228">
        <v>1104</v>
      </c>
      <c r="I992" s="104">
        <f>SUMIF(Cargas!$C$5:$C$5047,C992,Cargas!$N$5:$N$5047)</f>
        <v>1104</v>
      </c>
      <c r="J992" s="105">
        <f t="shared" si="15"/>
        <v>0</v>
      </c>
      <c r="K992" s="229"/>
      <c r="L992" s="230">
        <v>12866</v>
      </c>
    </row>
    <row r="993" hidden="1" ht="13.5" customHeight="1">
      <c r="B993" s="225">
        <v>44749</v>
      </c>
      <c r="C993" s="226" t="s">
        <v>4853</v>
      </c>
      <c r="D993" s="227" t="s">
        <v>9363</v>
      </c>
      <c r="E993" s="227" t="s">
        <v>6037</v>
      </c>
      <c r="F993" s="227" t="s">
        <v>1370</v>
      </c>
      <c r="G993" s="227" t="s">
        <v>373</v>
      </c>
      <c r="H993" s="228">
        <v>954</v>
      </c>
      <c r="I993" s="104">
        <f>SUMIF(Cargas!$C$5:$C$5047,C993,Cargas!$N$5:$N$5047)</f>
        <v>954</v>
      </c>
      <c r="J993" s="105">
        <f t="shared" si="15"/>
        <v>0</v>
      </c>
      <c r="K993" s="229" t="s">
        <v>9452</v>
      </c>
      <c r="L993" s="230">
        <v>124013</v>
      </c>
    </row>
    <row r="994" hidden="1" ht="13.5" customHeight="1">
      <c r="B994" s="225">
        <v>45093</v>
      </c>
      <c r="C994" s="226" t="s">
        <v>6000</v>
      </c>
      <c r="D994" s="227" t="s">
        <v>9453</v>
      </c>
      <c r="E994" s="227" t="s">
        <v>6001</v>
      </c>
      <c r="F994" s="227" t="s">
        <v>1370</v>
      </c>
      <c r="G994" s="227" t="s">
        <v>6001</v>
      </c>
      <c r="H994" s="228">
        <v>900</v>
      </c>
      <c r="I994" s="104">
        <f>SUMIF(Cargas!$C$5:$C$5047,C994,Cargas!$N$5:$N$5047)</f>
        <v>900</v>
      </c>
      <c r="J994" s="105">
        <f t="shared" si="15"/>
        <v>0</v>
      </c>
      <c r="K994" s="229" t="s">
        <v>9454</v>
      </c>
      <c r="L994" s="230">
        <v>111680</v>
      </c>
    </row>
    <row r="995" hidden="1" ht="13.5" customHeight="1">
      <c r="B995" s="225">
        <v>45191</v>
      </c>
      <c r="C995" s="226" t="s">
        <v>6304</v>
      </c>
      <c r="D995" s="227" t="s">
        <v>8806</v>
      </c>
      <c r="E995" s="227" t="s">
        <v>9450</v>
      </c>
      <c r="F995" s="227" t="s">
        <v>1370</v>
      </c>
      <c r="G995" s="227" t="s">
        <v>1369</v>
      </c>
      <c r="H995" s="228">
        <v>1104</v>
      </c>
      <c r="I995" s="104">
        <f>SUMIF(Cargas!$C$5:$C$5047,C995,Cargas!$N$5:$N$5047)</f>
        <v>1104</v>
      </c>
      <c r="J995" s="105">
        <f t="shared" si="15"/>
        <v>0</v>
      </c>
      <c r="K995" s="229" t="s">
        <v>9455</v>
      </c>
      <c r="L995" s="230">
        <v>183150</v>
      </c>
    </row>
    <row r="996" hidden="1" ht="13.5" customHeight="1">
      <c r="B996" s="100">
        <v>45198</v>
      </c>
      <c r="C996" s="101" t="s">
        <v>6339</v>
      </c>
      <c r="D996" s="102" t="s">
        <v>8808</v>
      </c>
      <c r="E996" s="102" t="s">
        <v>9450</v>
      </c>
      <c r="F996" s="102" t="s">
        <v>1370</v>
      </c>
      <c r="G996" s="102" t="s">
        <v>1369</v>
      </c>
      <c r="H996" s="103">
        <v>1104</v>
      </c>
      <c r="I996" s="104">
        <f>SUMIF(Cargas!$C$5:$C$5047,C996,Cargas!$N$5:$N$5047)</f>
        <v>1104</v>
      </c>
      <c r="J996" s="105">
        <f t="shared" si="15"/>
        <v>0</v>
      </c>
      <c r="K996" s="106" t="s">
        <v>9456</v>
      </c>
      <c r="L996" s="107">
        <v>190547</v>
      </c>
    </row>
    <row r="997" hidden="1" ht="13.5" customHeight="1">
      <c r="B997" s="100">
        <v>45209</v>
      </c>
      <c r="C997" s="101" t="s">
        <v>9457</v>
      </c>
      <c r="D997" s="102" t="s">
        <v>8810</v>
      </c>
      <c r="E997" s="102" t="s">
        <v>9450</v>
      </c>
      <c r="F997" s="102" t="s">
        <v>1370</v>
      </c>
      <c r="G997" s="102" t="s">
        <v>1369</v>
      </c>
      <c r="H997" s="103">
        <v>1104</v>
      </c>
      <c r="I997" s="104">
        <f>SUMIF(Cargas!$C$5:$C$5047,C997,Cargas!$N$5:$N$5047)</f>
        <v>1104</v>
      </c>
      <c r="J997" s="105">
        <f t="shared" si="15"/>
        <v>0</v>
      </c>
      <c r="K997" s="106" t="s">
        <v>9458</v>
      </c>
      <c r="L997" s="107">
        <v>199171</v>
      </c>
    </row>
    <row r="998" hidden="1" ht="13.5" customHeight="1">
      <c r="B998" s="100">
        <v>45211</v>
      </c>
      <c r="C998" s="101" t="s">
        <v>6410</v>
      </c>
      <c r="D998" s="102" t="s">
        <v>8810</v>
      </c>
      <c r="E998" s="102" t="s">
        <v>9450</v>
      </c>
      <c r="F998" s="102" t="s">
        <v>1370</v>
      </c>
      <c r="G998" s="102" t="s">
        <v>1369</v>
      </c>
      <c r="H998" s="103">
        <v>1104</v>
      </c>
      <c r="I998" s="104">
        <f>SUMIF(Cargas!$C$5:$C$5047,C998,Cargas!$N$5:$N$5047)</f>
        <v>1104</v>
      </c>
      <c r="J998" s="105">
        <f t="shared" si="15"/>
        <v>0</v>
      </c>
      <c r="K998" s="106" t="s">
        <v>9458</v>
      </c>
      <c r="L998" s="107">
        <v>199171</v>
      </c>
    </row>
    <row r="999" hidden="1" ht="13.5" customHeight="1">
      <c r="B999" s="225">
        <v>45218</v>
      </c>
      <c r="C999" s="226" t="s">
        <v>6437</v>
      </c>
      <c r="D999" s="227" t="s">
        <v>8812</v>
      </c>
      <c r="E999" s="227" t="s">
        <v>9450</v>
      </c>
      <c r="F999" s="227" t="s">
        <v>1370</v>
      </c>
      <c r="G999" s="227" t="s">
        <v>1369</v>
      </c>
      <c r="H999" s="228">
        <v>1104</v>
      </c>
      <c r="I999" s="104">
        <f>SUMIF(Cargas!$C$5:$C$5047,C999,Cargas!$N$5:$N$5047)</f>
        <v>1104</v>
      </c>
      <c r="J999" s="105">
        <f t="shared" si="15"/>
        <v>0</v>
      </c>
      <c r="K999" s="229" t="s">
        <v>9459</v>
      </c>
      <c r="L999" s="230">
        <v>202410</v>
      </c>
    </row>
    <row r="1000" hidden="1" ht="13.5" customHeight="1">
      <c r="B1000" s="225">
        <v>45219</v>
      </c>
      <c r="C1000" s="226" t="s">
        <v>6444</v>
      </c>
      <c r="D1000" s="227" t="s">
        <v>8812</v>
      </c>
      <c r="E1000" s="227" t="s">
        <v>9450</v>
      </c>
      <c r="F1000" s="227" t="s">
        <v>1370</v>
      </c>
      <c r="G1000" s="227" t="s">
        <v>1369</v>
      </c>
      <c r="H1000" s="228">
        <v>1104</v>
      </c>
      <c r="I1000" s="104">
        <f>SUMIF(Cargas!$C$5:$C$5047,C1000,Cargas!$N$5:$N$5047)</f>
        <v>1104</v>
      </c>
      <c r="J1000" s="105">
        <f t="shared" si="15"/>
        <v>0</v>
      </c>
      <c r="K1000" s="229" t="s">
        <v>9459</v>
      </c>
      <c r="L1000" s="230">
        <v>202410</v>
      </c>
    </row>
    <row r="1001" hidden="1" ht="13.5" customHeight="1">
      <c r="B1001" s="225">
        <v>45224</v>
      </c>
      <c r="C1001" s="226" t="s">
        <v>6460</v>
      </c>
      <c r="D1001" s="227" t="s">
        <v>8814</v>
      </c>
      <c r="E1001" s="227" t="s">
        <v>9450</v>
      </c>
      <c r="F1001" s="227" t="s">
        <v>1370</v>
      </c>
      <c r="G1001" s="227" t="s">
        <v>1369</v>
      </c>
      <c r="H1001" s="228">
        <v>1104</v>
      </c>
      <c r="I1001" s="104">
        <f>SUMIF(Cargas!$C$5:$C$5047,C1001,Cargas!$N$5:$N$5047)</f>
        <v>1104</v>
      </c>
      <c r="J1001" s="105">
        <f t="shared" si="15"/>
        <v>0</v>
      </c>
      <c r="K1001" s="229" t="s">
        <v>9460</v>
      </c>
      <c r="L1001" s="230">
        <v>208248</v>
      </c>
    </row>
    <row r="1002" hidden="1" ht="13.5" customHeight="1">
      <c r="B1002" s="225">
        <v>45225</v>
      </c>
      <c r="C1002" s="226" t="s">
        <v>6488</v>
      </c>
      <c r="D1002" s="227" t="s">
        <v>8814</v>
      </c>
      <c r="E1002" s="227" t="s">
        <v>9450</v>
      </c>
      <c r="F1002" s="227" t="s">
        <v>1370</v>
      </c>
      <c r="G1002" s="227" t="s">
        <v>1369</v>
      </c>
      <c r="H1002" s="228">
        <v>1104</v>
      </c>
      <c r="I1002" s="104">
        <f>SUMIF(Cargas!$C$5:$C$5047,C1002,Cargas!$N$5:$N$5047)</f>
        <v>1104</v>
      </c>
      <c r="J1002" s="105">
        <f t="shared" si="15"/>
        <v>0</v>
      </c>
      <c r="K1002" s="229" t="s">
        <v>9460</v>
      </c>
      <c r="L1002" s="230">
        <v>208248</v>
      </c>
    </row>
    <row r="1003" hidden="1" ht="13.5" customHeight="1">
      <c r="B1003" s="225">
        <v>45225</v>
      </c>
      <c r="C1003" s="226" t="s">
        <v>6493</v>
      </c>
      <c r="D1003" s="227" t="s">
        <v>8816</v>
      </c>
      <c r="E1003" s="227" t="s">
        <v>9450</v>
      </c>
      <c r="F1003" s="227" t="s">
        <v>1370</v>
      </c>
      <c r="G1003" s="227" t="s">
        <v>1369</v>
      </c>
      <c r="H1003" s="228">
        <v>1104</v>
      </c>
      <c r="I1003" s="104">
        <f>SUMIF(Cargas!$C$5:$C$5047,C1003,Cargas!$N$5:$N$5047)</f>
        <v>1104</v>
      </c>
      <c r="J1003" s="105">
        <f t="shared" si="15"/>
        <v>0</v>
      </c>
      <c r="K1003" s="229" t="s">
        <v>9461</v>
      </c>
      <c r="L1003" s="230">
        <v>208248</v>
      </c>
    </row>
    <row r="1004" hidden="1" ht="13.5" customHeight="1">
      <c r="B1004" s="225">
        <v>45225</v>
      </c>
      <c r="C1004" s="226" t="s">
        <v>6497</v>
      </c>
      <c r="D1004" s="227" t="s">
        <v>8816</v>
      </c>
      <c r="E1004" s="227" t="s">
        <v>9450</v>
      </c>
      <c r="F1004" s="227" t="s">
        <v>1370</v>
      </c>
      <c r="G1004" s="227" t="s">
        <v>1369</v>
      </c>
      <c r="H1004" s="228">
        <v>1104</v>
      </c>
      <c r="I1004" s="104">
        <f>SUMIF(Cargas!$C$5:$C$5047,C1004,Cargas!$N$5:$N$5047)</f>
        <v>1104</v>
      </c>
      <c r="J1004" s="105">
        <f ref="J1004:J1067" t="shared" si="16">IF(ABS(H1004-I1004)&lt;20,0,H1004-I1004)</f>
        <v>0</v>
      </c>
      <c r="K1004" s="229" t="s">
        <v>9461</v>
      </c>
      <c r="L1004" s="230">
        <v>208248</v>
      </c>
    </row>
    <row r="1005" hidden="1" ht="13.5" customHeight="1">
      <c r="B1005" s="225">
        <v>44763</v>
      </c>
      <c r="C1005" s="226" t="s">
        <v>4899</v>
      </c>
      <c r="D1005" s="227" t="s">
        <v>9347</v>
      </c>
      <c r="E1005" s="227" t="s">
        <v>6037</v>
      </c>
      <c r="F1005" s="227" t="s">
        <v>1370</v>
      </c>
      <c r="G1005" s="227" t="s">
        <v>373</v>
      </c>
      <c r="H1005" s="228">
        <v>954</v>
      </c>
      <c r="I1005" s="104">
        <f>SUMIF(Cargas!$C$5:$C$5047,C1005,Cargas!$N$5:$N$5047)</f>
        <v>954</v>
      </c>
      <c r="J1005" s="105">
        <f t="shared" si="16"/>
        <v>0</v>
      </c>
      <c r="K1005" s="229" t="s">
        <v>9462</v>
      </c>
      <c r="L1005" s="230">
        <v>133257</v>
      </c>
    </row>
    <row r="1006" hidden="1" ht="13.5" customHeight="1">
      <c r="B1006" s="225">
        <v>44776</v>
      </c>
      <c r="C1006" s="226" t="s">
        <v>4927</v>
      </c>
      <c r="D1006" s="227" t="s">
        <v>9463</v>
      </c>
      <c r="E1006" s="227" t="s">
        <v>6037</v>
      </c>
      <c r="F1006" s="227" t="s">
        <v>1370</v>
      </c>
      <c r="G1006" s="227" t="s">
        <v>373</v>
      </c>
      <c r="H1006" s="228">
        <v>954</v>
      </c>
      <c r="I1006" s="104">
        <f>SUMIF(Cargas!$C$5:$C$5047,C1006,Cargas!$N$5:$N$5047)</f>
        <v>954</v>
      </c>
      <c r="J1006" s="105">
        <f t="shared" si="16"/>
        <v>0</v>
      </c>
      <c r="K1006" s="229" t="s">
        <v>9464</v>
      </c>
      <c r="L1006" s="230">
        <v>142979</v>
      </c>
    </row>
    <row r="1007" hidden="1" ht="13.5" customHeight="1">
      <c r="B1007" s="225">
        <v>45225</v>
      </c>
      <c r="C1007" s="226" t="s">
        <v>9465</v>
      </c>
      <c r="D1007" s="227" t="s">
        <v>8816</v>
      </c>
      <c r="E1007" s="227" t="s">
        <v>9450</v>
      </c>
      <c r="F1007" s="227" t="s">
        <v>1370</v>
      </c>
      <c r="G1007" s="227" t="s">
        <v>1369</v>
      </c>
      <c r="H1007" s="228">
        <v>1104</v>
      </c>
      <c r="I1007" s="104">
        <f>SUMIF(Cargas!$C$5:$C$5047,C1007,Cargas!$N$5:$N$5047)</f>
        <v>1104</v>
      </c>
      <c r="J1007" s="105">
        <f t="shared" si="16"/>
        <v>0</v>
      </c>
      <c r="K1007" s="229" t="s">
        <v>9461</v>
      </c>
      <c r="L1007" s="230">
        <v>208248</v>
      </c>
    </row>
    <row r="1008" hidden="1" ht="13.5" customHeight="1">
      <c r="B1008" s="225">
        <v>44784</v>
      </c>
      <c r="C1008" s="226" t="s">
        <v>4953</v>
      </c>
      <c r="D1008" s="227" t="s">
        <v>9466</v>
      </c>
      <c r="E1008" s="227" t="s">
        <v>6037</v>
      </c>
      <c r="F1008" s="227" t="s">
        <v>1370</v>
      </c>
      <c r="G1008" s="227" t="s">
        <v>373</v>
      </c>
      <c r="H1008" s="228">
        <v>954</v>
      </c>
      <c r="I1008" s="104">
        <f>SUMIF(Cargas!$C$5:$C$5047,C1008,Cargas!$N$5:$N$5047)</f>
        <v>954</v>
      </c>
      <c r="J1008" s="105">
        <f t="shared" si="16"/>
        <v>0</v>
      </c>
      <c r="K1008" s="229" t="s">
        <v>9467</v>
      </c>
      <c r="L1008" s="230">
        <v>147772</v>
      </c>
    </row>
    <row r="1009" hidden="1" ht="13.5" customHeight="1">
      <c r="B1009" s="225">
        <v>44792</v>
      </c>
      <c r="C1009" s="226" t="s">
        <v>4971</v>
      </c>
      <c r="D1009" s="227" t="s">
        <v>9468</v>
      </c>
      <c r="E1009" s="227" t="s">
        <v>6037</v>
      </c>
      <c r="F1009" s="227" t="s">
        <v>1370</v>
      </c>
      <c r="G1009" s="227" t="s">
        <v>373</v>
      </c>
      <c r="H1009" s="228">
        <v>954</v>
      </c>
      <c r="I1009" s="104">
        <f>SUMIF(Cargas!$C$5:$C$5047,C1009,Cargas!$N$5:$N$5047)</f>
        <v>954</v>
      </c>
      <c r="J1009" s="105">
        <f t="shared" si="16"/>
        <v>0</v>
      </c>
      <c r="K1009" s="229" t="s">
        <v>9469</v>
      </c>
      <c r="L1009" s="230">
        <v>153998</v>
      </c>
    </row>
    <row r="1010" hidden="1" ht="13.5" customHeight="1">
      <c r="B1010" s="225">
        <v>44798</v>
      </c>
      <c r="C1010" s="226" t="s">
        <v>4989</v>
      </c>
      <c r="D1010" s="227" t="s">
        <v>9470</v>
      </c>
      <c r="E1010" s="227" t="s">
        <v>6037</v>
      </c>
      <c r="F1010" s="227" t="s">
        <v>1370</v>
      </c>
      <c r="G1010" s="227" t="s">
        <v>9194</v>
      </c>
      <c r="H1010" s="228">
        <v>954</v>
      </c>
      <c r="I1010" s="104">
        <f>SUMIF(Cargas!$C$5:$C$5047,C1010,Cargas!$N$5:$N$5047)</f>
        <v>954</v>
      </c>
      <c r="J1010" s="105">
        <f t="shared" si="16"/>
        <v>0</v>
      </c>
      <c r="K1010" s="229" t="s">
        <v>9471</v>
      </c>
      <c r="L1010" s="230">
        <v>157413</v>
      </c>
    </row>
    <row r="1011" hidden="1" ht="13.5" customHeight="1">
      <c r="B1011" s="225">
        <v>44812</v>
      </c>
      <c r="C1011" s="226" t="s">
        <v>5038</v>
      </c>
      <c r="D1011" s="227" t="s">
        <v>9472</v>
      </c>
      <c r="E1011" s="227" t="s">
        <v>6037</v>
      </c>
      <c r="F1011" s="227" t="s">
        <v>1370</v>
      </c>
      <c r="G1011" s="227" t="s">
        <v>9194</v>
      </c>
      <c r="H1011" s="228">
        <v>1056</v>
      </c>
      <c r="I1011" s="104">
        <f>SUMIF(Cargas!$C$5:$C$5047,C1011,Cargas!$N$5:$N$5047)</f>
        <v>1056</v>
      </c>
      <c r="J1011" s="105">
        <f t="shared" si="16"/>
        <v>0</v>
      </c>
      <c r="K1011" s="229" t="s">
        <v>9473</v>
      </c>
      <c r="L1011" s="230">
        <v>168656</v>
      </c>
    </row>
    <row r="1012" hidden="1" ht="13.5" customHeight="1">
      <c r="B1012" s="225">
        <v>44833</v>
      </c>
      <c r="C1012" s="226" t="s">
        <v>5107</v>
      </c>
      <c r="D1012" s="227" t="s">
        <v>9474</v>
      </c>
      <c r="E1012" s="227" t="s">
        <v>6037</v>
      </c>
      <c r="F1012" s="227" t="s">
        <v>1370</v>
      </c>
      <c r="G1012" s="227" t="s">
        <v>373</v>
      </c>
      <c r="H1012" s="228">
        <v>954</v>
      </c>
      <c r="I1012" s="104">
        <f>SUMIF(Cargas!$C$5:$C$5047,C1012,Cargas!$N$5:$N$5047)</f>
        <v>954</v>
      </c>
      <c r="J1012" s="105">
        <f t="shared" si="16"/>
        <v>0</v>
      </c>
      <c r="K1012" s="235" t="s">
        <v>9475</v>
      </c>
      <c r="L1012" s="230">
        <v>183962</v>
      </c>
    </row>
    <row r="1013" hidden="1" ht="13.5" customHeight="1">
      <c r="B1013" s="225">
        <v>44838</v>
      </c>
      <c r="C1013" s="226" t="s">
        <v>5132</v>
      </c>
      <c r="D1013" s="227" t="s">
        <v>9476</v>
      </c>
      <c r="E1013" s="227" t="s">
        <v>6037</v>
      </c>
      <c r="F1013" s="227" t="s">
        <v>1370</v>
      </c>
      <c r="G1013" s="227" t="s">
        <v>9194</v>
      </c>
      <c r="H1013" s="228">
        <v>954</v>
      </c>
      <c r="I1013" s="104">
        <f>SUMIF(Cargas!$C$5:$C$5047,C1013,Cargas!$N$5:$N$5047)</f>
        <v>954</v>
      </c>
      <c r="J1013" s="105">
        <f t="shared" si="16"/>
        <v>0</v>
      </c>
      <c r="K1013" s="229" t="s">
        <v>9477</v>
      </c>
      <c r="L1013" s="230">
        <v>188306</v>
      </c>
    </row>
    <row r="1014" hidden="1" ht="13.5" customHeight="1">
      <c r="B1014" s="225">
        <v>44845</v>
      </c>
      <c r="C1014" s="226" t="s">
        <v>5142</v>
      </c>
      <c r="D1014" s="227" t="s">
        <v>9478</v>
      </c>
      <c r="E1014" s="227" t="s">
        <v>6037</v>
      </c>
      <c r="F1014" s="227" t="s">
        <v>1370</v>
      </c>
      <c r="G1014" s="227" t="s">
        <v>9194</v>
      </c>
      <c r="H1014" s="228">
        <v>954</v>
      </c>
      <c r="I1014" s="104">
        <f>SUMIF(Cargas!$C$5:$C$5047,C1014,Cargas!$N$5:$N$5047)</f>
        <v>954</v>
      </c>
      <c r="J1014" s="105">
        <f t="shared" si="16"/>
        <v>0</v>
      </c>
      <c r="K1014" s="229" t="s">
        <v>9479</v>
      </c>
      <c r="L1014" s="230">
        <v>191686</v>
      </c>
    </row>
    <row r="1015" hidden="1" ht="13.5" customHeight="1">
      <c r="B1015" s="225">
        <v>44847</v>
      </c>
      <c r="C1015" s="226" t="s">
        <v>5154</v>
      </c>
      <c r="D1015" s="227" t="s">
        <v>9480</v>
      </c>
      <c r="E1015" s="227" t="s">
        <v>6037</v>
      </c>
      <c r="F1015" s="227" t="s">
        <v>1370</v>
      </c>
      <c r="G1015" s="227" t="s">
        <v>9194</v>
      </c>
      <c r="H1015" s="228">
        <v>954</v>
      </c>
      <c r="I1015" s="104">
        <f>SUMIF(Cargas!$C$5:$C$5047,C1015,Cargas!$N$5:$N$5047)</f>
        <v>954</v>
      </c>
      <c r="J1015" s="105">
        <f t="shared" si="16"/>
        <v>0</v>
      </c>
      <c r="K1015" s="229" t="s">
        <v>9481</v>
      </c>
      <c r="L1015" s="230">
        <v>193914</v>
      </c>
    </row>
    <row r="1016" hidden="1" ht="13.5" customHeight="1">
      <c r="B1016" s="225">
        <v>44852</v>
      </c>
      <c r="C1016" s="226" t="s">
        <v>5172</v>
      </c>
      <c r="D1016" s="227" t="s">
        <v>9482</v>
      </c>
      <c r="E1016" s="227" t="s">
        <v>6037</v>
      </c>
      <c r="F1016" s="227" t="s">
        <v>1370</v>
      </c>
      <c r="G1016" s="227" t="s">
        <v>9194</v>
      </c>
      <c r="H1016" s="228">
        <v>954</v>
      </c>
      <c r="I1016" s="104">
        <f>SUMIF(Cargas!$C$5:$C$5047,C1016,Cargas!$N$5:$N$5047)</f>
        <v>954</v>
      </c>
      <c r="J1016" s="105">
        <f t="shared" si="16"/>
        <v>0</v>
      </c>
      <c r="K1016" s="229" t="s">
        <v>9483</v>
      </c>
      <c r="L1016" s="230">
        <v>198005</v>
      </c>
    </row>
    <row r="1017" hidden="1" ht="13.5" customHeight="1">
      <c r="B1017" s="225">
        <v>44862</v>
      </c>
      <c r="C1017" s="226" t="s">
        <v>5201</v>
      </c>
      <c r="D1017" s="227" t="s">
        <v>9484</v>
      </c>
      <c r="E1017" s="227" t="s">
        <v>6037</v>
      </c>
      <c r="F1017" s="227" t="s">
        <v>1370</v>
      </c>
      <c r="G1017" s="227" t="s">
        <v>9194</v>
      </c>
      <c r="H1017" s="228">
        <v>900</v>
      </c>
      <c r="I1017" s="104">
        <f>SUMIF(Cargas!$C$5:$C$5047,C1017,Cargas!$N$5:$N$5047)</f>
        <v>900</v>
      </c>
      <c r="J1017" s="105">
        <f t="shared" si="16"/>
        <v>0</v>
      </c>
      <c r="K1017" s="229" t="s">
        <v>9485</v>
      </c>
      <c r="L1017" s="230">
        <v>204570</v>
      </c>
    </row>
    <row r="1018" hidden="1" ht="13.5" customHeight="1">
      <c r="B1018" s="225">
        <v>44868</v>
      </c>
      <c r="C1018" s="226" t="s">
        <v>5232</v>
      </c>
      <c r="D1018" s="227" t="s">
        <v>9486</v>
      </c>
      <c r="E1018" s="227" t="s">
        <v>6037</v>
      </c>
      <c r="F1018" s="227" t="s">
        <v>1370</v>
      </c>
      <c r="G1018" s="227" t="s">
        <v>8677</v>
      </c>
      <c r="H1018" s="228">
        <v>900</v>
      </c>
      <c r="I1018" s="104">
        <f>SUMIF(Cargas!$C$5:$C$5047,C1018,Cargas!$N$5:$N$5047)</f>
        <v>900</v>
      </c>
      <c r="J1018" s="105">
        <f t="shared" si="16"/>
        <v>0</v>
      </c>
      <c r="K1018" s="229" t="s">
        <v>9487</v>
      </c>
      <c r="L1018" s="230">
        <v>208154</v>
      </c>
    </row>
    <row r="1019" hidden="1" ht="13.5" customHeight="1">
      <c r="B1019" s="225">
        <v>44872</v>
      </c>
      <c r="C1019" s="226" t="s">
        <v>5242</v>
      </c>
      <c r="D1019" s="227" t="s">
        <v>8768</v>
      </c>
      <c r="E1019" s="227" t="s">
        <v>9427</v>
      </c>
      <c r="F1019" s="227" t="s">
        <v>8498</v>
      </c>
      <c r="G1019" s="227" t="s">
        <v>8756</v>
      </c>
      <c r="H1019" s="228">
        <v>1980</v>
      </c>
      <c r="I1019" s="104">
        <f>SUMIF(Cargas!$C$5:$C$5048,C1019,Cargas!$N$5:$N$5048)</f>
        <v>1980</v>
      </c>
      <c r="J1019" s="105">
        <f t="shared" si="16"/>
        <v>0</v>
      </c>
      <c r="K1019" s="229" t="s">
        <v>9488</v>
      </c>
      <c r="L1019" s="230">
        <v>211468</v>
      </c>
    </row>
    <row r="1020" hidden="1" ht="13.5" customHeight="1">
      <c r="B1020" s="225">
        <v>44872</v>
      </c>
      <c r="C1020" s="226" t="s">
        <v>5247</v>
      </c>
      <c r="D1020" s="227" t="s">
        <v>8770</v>
      </c>
      <c r="E1020" s="227" t="s">
        <v>9427</v>
      </c>
      <c r="F1020" s="227" t="s">
        <v>8498</v>
      </c>
      <c r="G1020" s="227" t="s">
        <v>8756</v>
      </c>
      <c r="H1020" s="228">
        <v>1980</v>
      </c>
      <c r="I1020" s="104">
        <f>SUMIF(Cargas!$C$5:$C$5048,C1020,Cargas!$N$5:$N$5048)</f>
        <v>1980</v>
      </c>
      <c r="J1020" s="105">
        <f t="shared" si="16"/>
        <v>0</v>
      </c>
      <c r="K1020" s="229" t="s">
        <v>9489</v>
      </c>
      <c r="L1020" s="230">
        <v>211569</v>
      </c>
    </row>
    <row r="1021" hidden="1" ht="13.5" customHeight="1">
      <c r="B1021" s="225">
        <v>44873</v>
      </c>
      <c r="C1021" s="226" t="s">
        <v>5251</v>
      </c>
      <c r="D1021" s="227" t="s">
        <v>8772</v>
      </c>
      <c r="E1021" s="227" t="s">
        <v>9427</v>
      </c>
      <c r="F1021" s="227" t="s">
        <v>8498</v>
      </c>
      <c r="G1021" s="227" t="s">
        <v>8756</v>
      </c>
      <c r="H1021" s="228">
        <v>1980</v>
      </c>
      <c r="I1021" s="104">
        <f>SUMIF(Cargas!$C$5:$C$5048,C1021,Cargas!$N$5:$N$5048)</f>
        <v>1980</v>
      </c>
      <c r="J1021" s="105">
        <f t="shared" si="16"/>
        <v>0</v>
      </c>
      <c r="K1021" s="229" t="s">
        <v>9490</v>
      </c>
      <c r="L1021" s="230">
        <v>213458</v>
      </c>
    </row>
    <row r="1022" hidden="1" ht="13.5" customHeight="1">
      <c r="B1022" s="225">
        <v>44873</v>
      </c>
      <c r="C1022" s="226" t="s">
        <v>5257</v>
      </c>
      <c r="D1022" s="227" t="s">
        <v>8774</v>
      </c>
      <c r="E1022" s="227" t="s">
        <v>9427</v>
      </c>
      <c r="F1022" s="227" t="s">
        <v>8498</v>
      </c>
      <c r="G1022" s="227" t="s">
        <v>8756</v>
      </c>
      <c r="H1022" s="228">
        <v>990</v>
      </c>
      <c r="I1022" s="104">
        <f>SUMIF(Cargas!$C$5:$C$5048,C1022,Cargas!$N$5:$N$5048)</f>
        <v>990</v>
      </c>
      <c r="J1022" s="105">
        <f t="shared" si="16"/>
        <v>0</v>
      </c>
      <c r="K1022" s="229" t="s">
        <v>5258</v>
      </c>
      <c r="L1022" s="230">
        <v>215513</v>
      </c>
    </row>
    <row r="1023" hidden="1" ht="13.5" customHeight="1">
      <c r="B1023" s="225">
        <v>44876</v>
      </c>
      <c r="C1023" s="226" t="s">
        <v>5270</v>
      </c>
      <c r="D1023" s="227" t="s">
        <v>8776</v>
      </c>
      <c r="E1023" s="227" t="s">
        <v>9427</v>
      </c>
      <c r="F1023" s="227" t="s">
        <v>8498</v>
      </c>
      <c r="G1023" s="227" t="s">
        <v>8756</v>
      </c>
      <c r="H1023" s="228">
        <f>1980+990</f>
        <v>2970</v>
      </c>
      <c r="I1023" s="104">
        <f>SUMIF(Cargas!$C$5:$C$5048,C1023,Cargas!$N$5:$N$5048)</f>
        <v>2970</v>
      </c>
      <c r="J1023" s="105">
        <f t="shared" si="16"/>
        <v>0</v>
      </c>
      <c r="K1023" s="229" t="s">
        <v>9491</v>
      </c>
      <c r="L1023" s="230">
        <v>216027</v>
      </c>
    </row>
    <row r="1024" hidden="1" ht="13.5" customHeight="1">
      <c r="B1024" s="225">
        <v>44879</v>
      </c>
      <c r="C1024" s="226" t="s">
        <v>5273</v>
      </c>
      <c r="D1024" s="227" t="s">
        <v>8778</v>
      </c>
      <c r="E1024" s="227" t="s">
        <v>9427</v>
      </c>
      <c r="F1024" s="227" t="s">
        <v>8498</v>
      </c>
      <c r="G1024" s="227" t="s">
        <v>8756</v>
      </c>
      <c r="H1024" s="228">
        <v>1980</v>
      </c>
      <c r="I1024" s="104">
        <f>SUMIF(Cargas!$C$5:$C$5048,C1024,Cargas!$N$5:$N$5048)</f>
        <v>1980</v>
      </c>
      <c r="J1024" s="105">
        <f t="shared" si="16"/>
        <v>0</v>
      </c>
      <c r="K1024" s="229" t="s">
        <v>5274</v>
      </c>
      <c r="L1024" s="230">
        <v>216463</v>
      </c>
    </row>
    <row r="1025" hidden="1" ht="13.5" customHeight="1">
      <c r="B1025" s="225">
        <v>44880</v>
      </c>
      <c r="C1025" s="226" t="s">
        <v>5299</v>
      </c>
      <c r="D1025" s="227" t="s">
        <v>8780</v>
      </c>
      <c r="E1025" s="227" t="s">
        <v>9427</v>
      </c>
      <c r="F1025" s="227" t="s">
        <v>8498</v>
      </c>
      <c r="G1025" s="227" t="s">
        <v>8756</v>
      </c>
      <c r="H1025" s="228">
        <v>990</v>
      </c>
      <c r="I1025" s="104">
        <f>SUMIF(Cargas!$C$5:$C$5048,C1025,Cargas!$N$5:$N$5048)</f>
        <v>990</v>
      </c>
      <c r="J1025" s="105">
        <f t="shared" si="16"/>
        <v>0</v>
      </c>
      <c r="K1025" s="229" t="s">
        <v>5300</v>
      </c>
      <c r="L1025" s="230">
        <v>216680</v>
      </c>
    </row>
    <row r="1026" hidden="1" ht="13.5" customHeight="1">
      <c r="B1026" s="225">
        <v>44886</v>
      </c>
      <c r="C1026" s="226" t="s">
        <v>5313</v>
      </c>
      <c r="D1026" s="227" t="s">
        <v>8782</v>
      </c>
      <c r="E1026" s="227" t="s">
        <v>9427</v>
      </c>
      <c r="F1026" s="227" t="s">
        <v>8498</v>
      </c>
      <c r="G1026" s="227" t="s">
        <v>8756</v>
      </c>
      <c r="H1026" s="228">
        <v>1980</v>
      </c>
      <c r="I1026" s="104">
        <f>SUMIF(Cargas!$C$5:$C$5048,C1026,Cargas!$N$5:$N$5048)</f>
        <v>1980</v>
      </c>
      <c r="J1026" s="105">
        <f t="shared" si="16"/>
        <v>0</v>
      </c>
      <c r="K1026" s="229" t="s">
        <v>9492</v>
      </c>
      <c r="L1026" s="230">
        <v>222117</v>
      </c>
    </row>
    <row r="1027" hidden="1" ht="13.5" customHeight="1">
      <c r="B1027" s="225">
        <v>44886</v>
      </c>
      <c r="C1027" s="226" t="s">
        <v>5303</v>
      </c>
      <c r="D1027" s="227" t="s">
        <v>8784</v>
      </c>
      <c r="E1027" s="227" t="s">
        <v>9427</v>
      </c>
      <c r="F1027" s="227" t="s">
        <v>8498</v>
      </c>
      <c r="G1027" s="227" t="s">
        <v>8756</v>
      </c>
      <c r="H1027" s="228">
        <v>2970</v>
      </c>
      <c r="I1027" s="104">
        <f>SUMIF(Cargas!$C$5:$C$5048,C1027,Cargas!$N$5:$N$5048)</f>
        <v>2970</v>
      </c>
      <c r="J1027" s="105">
        <f t="shared" si="16"/>
        <v>0</v>
      </c>
      <c r="K1027" s="229" t="s">
        <v>5304</v>
      </c>
      <c r="L1027" s="230">
        <v>222168</v>
      </c>
    </row>
    <row r="1028" hidden="1" ht="13.5" customHeight="1">
      <c r="B1028" s="225">
        <v>44888</v>
      </c>
      <c r="C1028" s="226" t="s">
        <v>5324</v>
      </c>
      <c r="D1028" s="227" t="s">
        <v>8786</v>
      </c>
      <c r="E1028" s="227" t="s">
        <v>9427</v>
      </c>
      <c r="F1028" s="227" t="s">
        <v>8498</v>
      </c>
      <c r="G1028" s="227" t="s">
        <v>8756</v>
      </c>
      <c r="H1028" s="228">
        <v>1980</v>
      </c>
      <c r="I1028" s="104">
        <f>SUMIF(Cargas!$C$5:$C$5048,C1028,Cargas!$N$5:$N$5048)</f>
        <v>1980</v>
      </c>
      <c r="J1028" s="105">
        <f t="shared" si="16"/>
        <v>0</v>
      </c>
      <c r="K1028" s="229" t="s">
        <v>9493</v>
      </c>
      <c r="L1028" s="230">
        <v>223891</v>
      </c>
    </row>
    <row r="1029" hidden="1" ht="13.5" customHeight="1">
      <c r="B1029" s="225">
        <v>44893</v>
      </c>
      <c r="C1029" s="226" t="s">
        <v>5343</v>
      </c>
      <c r="D1029" s="227" t="s">
        <v>8788</v>
      </c>
      <c r="E1029" s="227" t="s">
        <v>9427</v>
      </c>
      <c r="F1029" s="227" t="s">
        <v>8498</v>
      </c>
      <c r="G1029" s="227" t="s">
        <v>8756</v>
      </c>
      <c r="H1029" s="228">
        <v>1980</v>
      </c>
      <c r="I1029" s="104">
        <f>SUMIF(Cargas!$C$5:$C$5048,C1029,Cargas!$N$5:$N$5048)</f>
        <v>1980</v>
      </c>
      <c r="J1029" s="105">
        <f t="shared" si="16"/>
        <v>0</v>
      </c>
      <c r="K1029" s="229" t="s">
        <v>9494</v>
      </c>
      <c r="L1029" s="230">
        <v>227384</v>
      </c>
    </row>
    <row r="1030" hidden="1" ht="13.5" customHeight="1">
      <c r="B1030" s="225">
        <v>44873</v>
      </c>
      <c r="C1030" s="226" t="s">
        <v>5267</v>
      </c>
      <c r="D1030" s="227" t="s">
        <v>9495</v>
      </c>
      <c r="E1030" s="227" t="s">
        <v>6037</v>
      </c>
      <c r="F1030" s="227" t="s">
        <v>1370</v>
      </c>
      <c r="G1030" s="227" t="s">
        <v>9194</v>
      </c>
      <c r="H1030" s="228">
        <v>900</v>
      </c>
      <c r="I1030" s="104">
        <f>SUMIF(Cargas!$C$5:$C$5047,C1030,Cargas!$N$5:$N$5047)</f>
        <v>900</v>
      </c>
      <c r="J1030" s="105">
        <f t="shared" si="16"/>
        <v>0</v>
      </c>
      <c r="K1030" s="229" t="s">
        <v>9496</v>
      </c>
      <c r="L1030" s="230">
        <v>215347</v>
      </c>
    </row>
    <row r="1031" hidden="1" ht="13.5" customHeight="1">
      <c r="B1031" s="225">
        <v>44882</v>
      </c>
      <c r="C1031" s="226" t="s">
        <v>5336</v>
      </c>
      <c r="D1031" s="227" t="s">
        <v>9497</v>
      </c>
      <c r="E1031" s="227" t="s">
        <v>6037</v>
      </c>
      <c r="F1031" s="227" t="s">
        <v>1370</v>
      </c>
      <c r="G1031" s="227" t="s">
        <v>9194</v>
      </c>
      <c r="H1031" s="228">
        <v>900</v>
      </c>
      <c r="I1031" s="104">
        <f>SUMIF(Cargas!$C$5:$C$5047,C1031,Cargas!$N$5:$N$5047)</f>
        <v>900</v>
      </c>
      <c r="J1031" s="105">
        <f t="shared" si="16"/>
        <v>0</v>
      </c>
      <c r="K1031" s="229" t="s">
        <v>9498</v>
      </c>
      <c r="L1031" s="230">
        <v>224983</v>
      </c>
    </row>
    <row r="1032" hidden="1" ht="13.5" customHeight="1">
      <c r="B1032" s="225">
        <v>44894</v>
      </c>
      <c r="C1032" s="226" t="s">
        <v>5355</v>
      </c>
      <c r="D1032" s="227" t="s">
        <v>9499</v>
      </c>
      <c r="E1032" s="227" t="s">
        <v>6037</v>
      </c>
      <c r="F1032" s="227" t="s">
        <v>1370</v>
      </c>
      <c r="G1032" s="227" t="s">
        <v>9194</v>
      </c>
      <c r="H1032" s="228">
        <v>900</v>
      </c>
      <c r="I1032" s="104">
        <f>SUMIF(Cargas!$C$5:$C$5047,C1032,Cargas!$N$5:$N$5047)</f>
        <v>900</v>
      </c>
      <c r="J1032" s="105">
        <f t="shared" si="16"/>
        <v>0</v>
      </c>
      <c r="K1032" s="229" t="s">
        <v>9500</v>
      </c>
      <c r="L1032" s="230">
        <v>229175</v>
      </c>
    </row>
    <row r="1033" hidden="1" ht="13.5" customHeight="1">
      <c r="B1033" s="225">
        <v>44896</v>
      </c>
      <c r="C1033" s="226" t="s">
        <v>5362</v>
      </c>
      <c r="D1033" s="227" t="s">
        <v>9501</v>
      </c>
      <c r="E1033" s="227" t="s">
        <v>6037</v>
      </c>
      <c r="F1033" s="227" t="s">
        <v>1370</v>
      </c>
      <c r="G1033" s="227" t="s">
        <v>9194</v>
      </c>
      <c r="H1033" s="228">
        <v>900</v>
      </c>
      <c r="I1033" s="104">
        <f>SUMIF(Cargas!$C$5:$C$5047,C1033,Cargas!$N$5:$N$5047)</f>
        <v>900</v>
      </c>
      <c r="J1033" s="105">
        <f t="shared" si="16"/>
        <v>0</v>
      </c>
      <c r="K1033" s="229" t="s">
        <v>9502</v>
      </c>
      <c r="L1033" s="230">
        <v>230299</v>
      </c>
    </row>
    <row r="1034" hidden="1" ht="13.5" customHeight="1">
      <c r="B1034" s="225">
        <v>44901</v>
      </c>
      <c r="C1034" s="226" t="s">
        <v>5381</v>
      </c>
      <c r="D1034" s="227" t="s">
        <v>9503</v>
      </c>
      <c r="E1034" s="227" t="s">
        <v>6037</v>
      </c>
      <c r="F1034" s="227" t="s">
        <v>1370</v>
      </c>
      <c r="G1034" s="227" t="s">
        <v>9194</v>
      </c>
      <c r="H1034" s="228">
        <v>900</v>
      </c>
      <c r="I1034" s="104">
        <f>SUMIF(Cargas!$C$5:$C$5047,C1034,Cargas!$N$5:$N$5047)</f>
        <v>900</v>
      </c>
      <c r="J1034" s="105">
        <f t="shared" si="16"/>
        <v>0</v>
      </c>
      <c r="K1034" s="229" t="s">
        <v>9504</v>
      </c>
      <c r="L1034" s="230">
        <v>234280</v>
      </c>
    </row>
    <row r="1035" hidden="1" ht="13.5" customHeight="1">
      <c r="B1035" s="225">
        <v>44917</v>
      </c>
      <c r="C1035" s="226" t="s">
        <v>5474</v>
      </c>
      <c r="D1035" s="227" t="s">
        <v>9505</v>
      </c>
      <c r="E1035" s="227" t="s">
        <v>6037</v>
      </c>
      <c r="F1035" s="227" t="s">
        <v>1370</v>
      </c>
      <c r="G1035" s="227" t="s">
        <v>9350</v>
      </c>
      <c r="H1035" s="228">
        <v>900</v>
      </c>
      <c r="I1035" s="104">
        <f>SUMIF(Cargas!$C$5:$C$5047,C1035,Cargas!$N$5:$N$5047)</f>
        <v>900</v>
      </c>
      <c r="J1035" s="105">
        <f t="shared" si="16"/>
        <v>0</v>
      </c>
      <c r="K1035" s="229" t="s">
        <v>9506</v>
      </c>
      <c r="L1035" s="230">
        <v>234280</v>
      </c>
    </row>
    <row r="1036" hidden="1" ht="13.5" customHeight="1">
      <c r="B1036" s="225">
        <v>45239</v>
      </c>
      <c r="C1036" s="226" t="s">
        <v>6565</v>
      </c>
      <c r="D1036" s="227" t="s">
        <v>8818</v>
      </c>
      <c r="E1036" s="227" t="s">
        <v>9450</v>
      </c>
      <c r="F1036" s="227" t="s">
        <v>1370</v>
      </c>
      <c r="G1036" s="227" t="s">
        <v>1369</v>
      </c>
      <c r="H1036" s="228">
        <v>1104</v>
      </c>
      <c r="I1036" s="104">
        <f>SUMIF(Cargas!$C$5:$C$5047,C1036,Cargas!$N$5:$N$5047)</f>
        <v>1104</v>
      </c>
      <c r="J1036" s="105">
        <f t="shared" si="16"/>
        <v>0</v>
      </c>
      <c r="K1036" s="229" t="s">
        <v>9507</v>
      </c>
      <c r="L1036" s="230">
        <v>219152</v>
      </c>
    </row>
    <row r="1037" hidden="1" ht="13.5" customHeight="1">
      <c r="B1037" s="225">
        <v>45239</v>
      </c>
      <c r="C1037" s="226" t="s">
        <v>6576</v>
      </c>
      <c r="D1037" s="227" t="s">
        <v>8818</v>
      </c>
      <c r="E1037" s="227" t="s">
        <v>9450</v>
      </c>
      <c r="F1037" s="227" t="s">
        <v>1370</v>
      </c>
      <c r="G1037" s="227" t="s">
        <v>1369</v>
      </c>
      <c r="H1037" s="228">
        <v>1104</v>
      </c>
      <c r="I1037" s="104">
        <f>SUMIF(Cargas!$C$5:$C$5047,C1037,Cargas!$N$5:$N$5047)</f>
        <v>1104</v>
      </c>
      <c r="J1037" s="105">
        <f t="shared" si="16"/>
        <v>0</v>
      </c>
      <c r="K1037" s="229" t="s">
        <v>9507</v>
      </c>
      <c r="L1037" s="230">
        <v>219152</v>
      </c>
    </row>
    <row r="1038" hidden="1" ht="13.5" customHeight="1">
      <c r="B1038" s="225">
        <v>45239</v>
      </c>
      <c r="C1038" s="226" t="s">
        <v>6580</v>
      </c>
      <c r="D1038" s="227" t="s">
        <v>8818</v>
      </c>
      <c r="E1038" s="227" t="s">
        <v>9450</v>
      </c>
      <c r="F1038" s="227" t="s">
        <v>1370</v>
      </c>
      <c r="G1038" s="227" t="s">
        <v>1369</v>
      </c>
      <c r="H1038" s="228">
        <v>1104</v>
      </c>
      <c r="I1038" s="104">
        <f>SUMIF(Cargas!$C$5:$C$5047,C1038,Cargas!$N$5:$N$5047)</f>
        <v>1104</v>
      </c>
      <c r="J1038" s="105">
        <f t="shared" si="16"/>
        <v>0</v>
      </c>
      <c r="K1038" s="229" t="s">
        <v>9507</v>
      </c>
      <c r="L1038" s="230">
        <v>219152</v>
      </c>
    </row>
    <row r="1039" hidden="1" ht="13.5" customHeight="1">
      <c r="B1039" s="225">
        <v>45246</v>
      </c>
      <c r="C1039" s="226" t="s">
        <v>6629</v>
      </c>
      <c r="D1039" s="227" t="s">
        <v>8820</v>
      </c>
      <c r="E1039" s="227" t="s">
        <v>9450</v>
      </c>
      <c r="F1039" s="227" t="s">
        <v>1370</v>
      </c>
      <c r="G1039" s="227" t="s">
        <v>1369</v>
      </c>
      <c r="H1039" s="228">
        <v>1104</v>
      </c>
      <c r="I1039" s="104">
        <f>SUMIF(Cargas!$C$5:$C$5047,C1039,Cargas!$N$5:$N$5047)</f>
        <v>1104</v>
      </c>
      <c r="J1039" s="105">
        <f t="shared" si="16"/>
        <v>0</v>
      </c>
      <c r="K1039" s="229" t="s">
        <v>9507</v>
      </c>
      <c r="L1039" s="230">
        <v>225465</v>
      </c>
    </row>
    <row r="1040" hidden="1" ht="13.5" customHeight="1">
      <c r="B1040" s="225">
        <v>45246</v>
      </c>
      <c r="C1040" s="226" t="s">
        <v>6638</v>
      </c>
      <c r="D1040" s="227" t="s">
        <v>8820</v>
      </c>
      <c r="E1040" s="227" t="s">
        <v>9450</v>
      </c>
      <c r="F1040" s="227" t="s">
        <v>1370</v>
      </c>
      <c r="G1040" s="227" t="s">
        <v>1369</v>
      </c>
      <c r="H1040" s="228">
        <v>1104</v>
      </c>
      <c r="I1040" s="104">
        <f>SUMIF(Cargas!$C$5:$C$5047,C1040,Cargas!$N$5:$N$5047)</f>
        <v>1104</v>
      </c>
      <c r="J1040" s="105">
        <f t="shared" si="16"/>
        <v>0</v>
      </c>
      <c r="K1040" s="229" t="s">
        <v>9507</v>
      </c>
      <c r="L1040" s="230">
        <v>225465</v>
      </c>
    </row>
    <row r="1041" hidden="1" ht="13.5" customHeight="1">
      <c r="B1041" s="225">
        <v>45252</v>
      </c>
      <c r="C1041" s="226" t="s">
        <v>6687</v>
      </c>
      <c r="D1041" s="227" t="s">
        <v>8822</v>
      </c>
      <c r="E1041" s="227" t="s">
        <v>9450</v>
      </c>
      <c r="F1041" s="227" t="s">
        <v>1370</v>
      </c>
      <c r="G1041" s="227" t="s">
        <v>1369</v>
      </c>
      <c r="H1041" s="228">
        <v>1104</v>
      </c>
      <c r="I1041" s="104">
        <f>SUMIF(Cargas!$C$5:$C$5047,C1041,Cargas!$N$5:$N$5047)</f>
        <v>1104</v>
      </c>
      <c r="J1041" s="105">
        <f t="shared" si="16"/>
        <v>0</v>
      </c>
      <c r="K1041" s="229" t="s">
        <v>9508</v>
      </c>
      <c r="L1041" s="230">
        <v>230536</v>
      </c>
    </row>
    <row r="1042" hidden="1" ht="13.5" customHeight="1">
      <c r="B1042" s="225">
        <v>45254</v>
      </c>
      <c r="C1042" s="226" t="s">
        <v>6691</v>
      </c>
      <c r="D1042" s="227" t="s">
        <v>8822</v>
      </c>
      <c r="E1042" s="227" t="s">
        <v>9450</v>
      </c>
      <c r="F1042" s="227" t="s">
        <v>1370</v>
      </c>
      <c r="G1042" s="227" t="s">
        <v>1369</v>
      </c>
      <c r="H1042" s="228">
        <v>1104</v>
      </c>
      <c r="I1042" s="104">
        <f>SUMIF(Cargas!$C$5:$C$5047,C1042,Cargas!$N$5:$N$5047)</f>
        <v>1104</v>
      </c>
      <c r="J1042" s="105">
        <f t="shared" si="16"/>
        <v>0</v>
      </c>
      <c r="K1042" s="229" t="s">
        <v>9508</v>
      </c>
      <c r="L1042" s="230">
        <v>230536</v>
      </c>
    </row>
    <row r="1043" hidden="1" ht="13.5" customHeight="1">
      <c r="B1043" s="225">
        <v>45254</v>
      </c>
      <c r="C1043" s="226" t="s">
        <v>6706</v>
      </c>
      <c r="D1043" s="227" t="s">
        <v>8822</v>
      </c>
      <c r="E1043" s="227" t="s">
        <v>9450</v>
      </c>
      <c r="F1043" s="227" t="s">
        <v>1370</v>
      </c>
      <c r="G1043" s="227" t="s">
        <v>1369</v>
      </c>
      <c r="H1043" s="228">
        <v>1104</v>
      </c>
      <c r="I1043" s="104">
        <f>SUMIF(Cargas!$C$5:$C$5047,C1043,Cargas!$N$5:$N$5047)</f>
        <v>1104</v>
      </c>
      <c r="J1043" s="105">
        <f t="shared" si="16"/>
        <v>0</v>
      </c>
      <c r="K1043" s="229" t="s">
        <v>9508</v>
      </c>
      <c r="L1043" s="230">
        <v>230536</v>
      </c>
    </row>
    <row r="1044" hidden="1" ht="13.5" customHeight="1">
      <c r="B1044" s="225">
        <v>45259</v>
      </c>
      <c r="C1044" s="226" t="s">
        <v>6741</v>
      </c>
      <c r="D1044" s="227" t="s">
        <v>8823</v>
      </c>
      <c r="E1044" s="227" t="s">
        <v>9450</v>
      </c>
      <c r="F1044" s="227" t="s">
        <v>1370</v>
      </c>
      <c r="G1044" s="227" t="s">
        <v>1369</v>
      </c>
      <c r="H1044" s="228">
        <v>1104</v>
      </c>
      <c r="I1044" s="104">
        <f>SUMIF(Cargas!$C$5:$C$5047,C1044,Cargas!$N$5:$N$5047)</f>
        <v>1104</v>
      </c>
      <c r="J1044" s="105">
        <f t="shared" si="16"/>
        <v>0</v>
      </c>
      <c r="K1044" s="229"/>
      <c r="L1044" s="230">
        <v>236269</v>
      </c>
    </row>
    <row r="1045" hidden="1" ht="13.5" customHeight="1">
      <c r="B1045" s="225">
        <v>45259</v>
      </c>
      <c r="C1045" s="226" t="s">
        <v>6773</v>
      </c>
      <c r="D1045" s="227" t="s">
        <v>8823</v>
      </c>
      <c r="E1045" s="227" t="s">
        <v>9450</v>
      </c>
      <c r="F1045" s="227" t="s">
        <v>1370</v>
      </c>
      <c r="G1045" s="227" t="s">
        <v>1369</v>
      </c>
      <c r="H1045" s="228">
        <v>1104</v>
      </c>
      <c r="I1045" s="104">
        <f>SUMIF(Cargas!$C$5:$C$5047,C1045,Cargas!$N$5:$N$5047)</f>
        <v>1104</v>
      </c>
      <c r="J1045" s="105">
        <f t="shared" si="16"/>
        <v>0</v>
      </c>
      <c r="K1045" s="229" t="s">
        <v>9509</v>
      </c>
      <c r="L1045" s="230">
        <v>236269</v>
      </c>
    </row>
    <row r="1046" hidden="1" ht="13.5" customHeight="1">
      <c r="B1046" s="225">
        <v>45260</v>
      </c>
      <c r="C1046" s="226" t="s">
        <v>6781</v>
      </c>
      <c r="D1046" s="227" t="s">
        <v>8823</v>
      </c>
      <c r="E1046" s="227" t="s">
        <v>9450</v>
      </c>
      <c r="F1046" s="227" t="s">
        <v>1370</v>
      </c>
      <c r="G1046" s="227" t="s">
        <v>1369</v>
      </c>
      <c r="H1046" s="228">
        <v>1104</v>
      </c>
      <c r="I1046" s="104">
        <f>SUMIF(Cargas!$C$5:$C$5047,C1046,Cargas!$N$5:$N$5047)</f>
        <v>1104</v>
      </c>
      <c r="J1046" s="105">
        <f t="shared" si="16"/>
        <v>0</v>
      </c>
      <c r="K1046" s="229" t="s">
        <v>9509</v>
      </c>
      <c r="L1046" s="230">
        <v>236269</v>
      </c>
    </row>
    <row r="1047" hidden="1" ht="13.5" customHeight="1">
      <c r="B1047" s="225">
        <v>45309</v>
      </c>
      <c r="C1047" s="226" t="s">
        <v>7022</v>
      </c>
      <c r="D1047" s="227" t="s">
        <v>8665</v>
      </c>
      <c r="E1047" s="227" t="s">
        <v>9450</v>
      </c>
      <c r="F1047" s="227" t="s">
        <v>1370</v>
      </c>
      <c r="G1047" s="227" t="s">
        <v>1369</v>
      </c>
      <c r="H1047" s="228">
        <v>1104</v>
      </c>
      <c r="I1047" s="104">
        <f>SUMIF(Cargas!$C$5:$C$5047,C1047,Cargas!$N$5:$N$5047)</f>
        <v>1104</v>
      </c>
      <c r="J1047" s="105">
        <f t="shared" si="16"/>
        <v>0</v>
      </c>
      <c r="K1047" s="229"/>
      <c r="L1047" s="230" t="s">
        <v>23</v>
      </c>
    </row>
    <row r="1048" hidden="1" ht="13.5" customHeight="1">
      <c r="B1048" s="225">
        <v>45320</v>
      </c>
      <c r="C1048" s="226" t="s">
        <v>7075</v>
      </c>
      <c r="D1048" s="227" t="s">
        <v>8667</v>
      </c>
      <c r="E1048" s="227" t="s">
        <v>9450</v>
      </c>
      <c r="F1048" s="227" t="s">
        <v>1370</v>
      </c>
      <c r="G1048" s="227" t="s">
        <v>1369</v>
      </c>
      <c r="H1048" s="228">
        <v>1104</v>
      </c>
      <c r="I1048" s="104">
        <f>SUMIF(Cargas!$C$5:$C$5047,C1048,Cargas!$N$5:$N$5047)</f>
        <v>1104</v>
      </c>
      <c r="J1048" s="105">
        <f t="shared" si="16"/>
        <v>0</v>
      </c>
      <c r="K1048" s="229"/>
      <c r="L1048" s="230" t="s">
        <v>23</v>
      </c>
    </row>
    <row r="1049" hidden="1" ht="13.5" customHeight="1">
      <c r="B1049" s="225">
        <v>45322</v>
      </c>
      <c r="C1049" s="226" t="s">
        <v>7083</v>
      </c>
      <c r="D1049" s="227" t="s">
        <v>8667</v>
      </c>
      <c r="E1049" s="227" t="s">
        <v>9450</v>
      </c>
      <c r="F1049" s="227" t="s">
        <v>1370</v>
      </c>
      <c r="G1049" s="227" t="s">
        <v>1369</v>
      </c>
      <c r="H1049" s="228">
        <v>1104</v>
      </c>
      <c r="I1049" s="104">
        <f>SUMIF(Cargas!$C$5:$C$5047,C1049,Cargas!$N$5:$N$5047)</f>
        <v>1103</v>
      </c>
      <c r="J1049" s="105">
        <f t="shared" si="16"/>
        <v>0</v>
      </c>
      <c r="K1049" s="229"/>
      <c r="L1049" s="230" t="s">
        <v>23</v>
      </c>
    </row>
    <row r="1050" hidden="1" ht="13.5" customHeight="1">
      <c r="B1050" s="100">
        <v>45324</v>
      </c>
      <c r="C1050" s="101" t="s">
        <v>7090</v>
      </c>
      <c r="D1050" s="102" t="s">
        <v>8670</v>
      </c>
      <c r="E1050" s="102" t="s">
        <v>9450</v>
      </c>
      <c r="F1050" s="102" t="s">
        <v>1370</v>
      </c>
      <c r="G1050" s="102" t="s">
        <v>1369</v>
      </c>
      <c r="H1050" s="103">
        <v>1104</v>
      </c>
      <c r="I1050" s="104">
        <f>SUMIF(Cargas!$C$5:$C$5047,C1050,Cargas!$N$5:$N$5047)</f>
        <v>1104</v>
      </c>
      <c r="J1050" s="105">
        <f t="shared" si="16"/>
        <v>0</v>
      </c>
      <c r="K1050" s="106" t="s">
        <v>9510</v>
      </c>
      <c r="L1050" s="107">
        <v>26858</v>
      </c>
    </row>
    <row r="1051" hidden="1" ht="13.5" customHeight="1">
      <c r="B1051" s="100">
        <v>45218</v>
      </c>
      <c r="C1051" s="101" t="s">
        <v>6447</v>
      </c>
      <c r="D1051" s="102" t="s">
        <v>9178</v>
      </c>
      <c r="E1051" s="102" t="s">
        <v>9511</v>
      </c>
      <c r="F1051" s="102" t="s">
        <v>1370</v>
      </c>
      <c r="G1051" s="102" t="s">
        <v>1369</v>
      </c>
      <c r="H1051" s="103">
        <f>360+2160</f>
        <v>2520</v>
      </c>
      <c r="I1051" s="104">
        <f>SUMIF(Cargas!$C$5:$C$5047,C1051,Cargas!$N$5:$N$5047)</f>
        <v>2520</v>
      </c>
      <c r="J1051" s="105">
        <f t="shared" si="16"/>
        <v>0</v>
      </c>
      <c r="K1051" s="106"/>
      <c r="L1051" s="107">
        <v>203499</v>
      </c>
    </row>
    <row r="1052" hidden="1" ht="13.5" customHeight="1">
      <c r="B1052" s="100">
        <v>45127</v>
      </c>
      <c r="C1052" s="101" t="s">
        <v>6113</v>
      </c>
      <c r="D1052" s="102" t="s">
        <v>9397</v>
      </c>
      <c r="E1052" s="102" t="s">
        <v>9512</v>
      </c>
      <c r="F1052" s="102" t="s">
        <v>1370</v>
      </c>
      <c r="G1052" s="102" t="s">
        <v>1369</v>
      </c>
      <c r="H1052" s="103">
        <v>2109</v>
      </c>
      <c r="I1052" s="104">
        <f>SUMIF(Cargas!$C$5:$C$5047,C1052,Cargas!$N$5:$N$5047)</f>
        <v>2109</v>
      </c>
      <c r="J1052" s="105">
        <f t="shared" si="16"/>
        <v>0</v>
      </c>
      <c r="K1052" s="106" t="s">
        <v>9513</v>
      </c>
      <c r="L1052" s="107">
        <v>135704</v>
      </c>
    </row>
    <row r="1053" hidden="1" ht="13.5" customHeight="1">
      <c r="B1053" s="225">
        <v>45133</v>
      </c>
      <c r="C1053" s="226" t="s">
        <v>6119</v>
      </c>
      <c r="D1053" s="227" t="s">
        <v>9138</v>
      </c>
      <c r="E1053" s="227" t="s">
        <v>9512</v>
      </c>
      <c r="F1053" s="227" t="s">
        <v>1370</v>
      </c>
      <c r="G1053" s="227" t="s">
        <v>1369</v>
      </c>
      <c r="H1053" s="228">
        <v>1197</v>
      </c>
      <c r="I1053" s="104">
        <f>SUMIF(Cargas!$C$5:$C$5047,C1053,Cargas!$N$5:$N$5047)</f>
        <v>1197</v>
      </c>
      <c r="J1053" s="105">
        <f t="shared" si="16"/>
        <v>0</v>
      </c>
      <c r="K1053" s="229" t="s">
        <v>9514</v>
      </c>
      <c r="L1053" s="230">
        <v>137723</v>
      </c>
    </row>
    <row r="1054" hidden="1" ht="13.5" customHeight="1">
      <c r="B1054" s="225">
        <v>45169</v>
      </c>
      <c r="C1054" s="226" t="s">
        <v>6252</v>
      </c>
      <c r="D1054" s="227" t="s">
        <v>9148</v>
      </c>
      <c r="E1054" s="227" t="s">
        <v>9512</v>
      </c>
      <c r="F1054" s="227" t="s">
        <v>1370</v>
      </c>
      <c r="G1054" s="227" t="s">
        <v>1369</v>
      </c>
      <c r="H1054" s="228">
        <v>1696</v>
      </c>
      <c r="I1054" s="104">
        <f>SUMIF(Cargas!$C$5:$C$5047,C1054,Cargas!$N$5:$N$5047)</f>
        <v>1696</v>
      </c>
      <c r="J1054" s="105">
        <f t="shared" si="16"/>
        <v>0</v>
      </c>
      <c r="K1054" s="229" t="s">
        <v>9515</v>
      </c>
      <c r="L1054" s="230" t="s">
        <v>23</v>
      </c>
    </row>
    <row r="1055" hidden="1" ht="13.5" customHeight="1">
      <c r="B1055" s="225">
        <v>45204</v>
      </c>
      <c r="C1055" s="226" t="s">
        <v>6351</v>
      </c>
      <c r="D1055" s="227" t="s">
        <v>9169</v>
      </c>
      <c r="E1055" s="227" t="s">
        <v>9512</v>
      </c>
      <c r="F1055" s="227" t="s">
        <v>1370</v>
      </c>
      <c r="G1055" s="227" t="s">
        <v>1369</v>
      </c>
      <c r="H1055" s="228">
        <v>1656</v>
      </c>
      <c r="I1055" s="104">
        <f>SUMIF(Cargas!$C$5:$C$5047,C1055,Cargas!$N$5:$N$5047)</f>
        <v>1656</v>
      </c>
      <c r="J1055" s="105">
        <f t="shared" si="16"/>
        <v>0</v>
      </c>
      <c r="K1055" s="229"/>
      <c r="L1055" s="230">
        <v>191512</v>
      </c>
    </row>
    <row r="1056" hidden="1" ht="13.5" customHeight="1">
      <c r="B1056" s="225">
        <v>45211</v>
      </c>
      <c r="C1056" s="226" t="s">
        <v>6414</v>
      </c>
      <c r="D1056" s="227" t="s">
        <v>9171</v>
      </c>
      <c r="E1056" s="227" t="s">
        <v>9512</v>
      </c>
      <c r="F1056" s="227" t="s">
        <v>1370</v>
      </c>
      <c r="G1056" s="227" t="s">
        <v>1369</v>
      </c>
      <c r="H1056" s="228">
        <v>1560</v>
      </c>
      <c r="I1056" s="104">
        <f>SUMIF(Cargas!$C$5:$C$5047,C1056,Cargas!$N$5:$N$5047)</f>
        <v>1560</v>
      </c>
      <c r="J1056" s="105">
        <f t="shared" si="16"/>
        <v>0</v>
      </c>
      <c r="K1056" s="229" t="s">
        <v>9516</v>
      </c>
      <c r="L1056" s="230">
        <v>198856</v>
      </c>
    </row>
    <row r="1057" hidden="1" ht="13.5" customHeight="1">
      <c r="B1057" s="225">
        <v>44928</v>
      </c>
      <c r="C1057" s="226" t="s">
        <v>5499</v>
      </c>
      <c r="D1057" s="227" t="s">
        <v>1908</v>
      </c>
      <c r="E1057" s="227" t="s">
        <v>9427</v>
      </c>
      <c r="F1057" s="227" t="s">
        <v>8498</v>
      </c>
      <c r="G1057" s="227" t="s">
        <v>8756</v>
      </c>
      <c r="H1057" s="228">
        <v>1980</v>
      </c>
      <c r="I1057" s="104">
        <f>SUMIF(Cargas!$C$5:$C$5048,C1057,Cargas!$N$5:$N$5048)</f>
        <v>1980</v>
      </c>
      <c r="J1057" s="105">
        <f t="shared" si="16"/>
        <v>0</v>
      </c>
      <c r="K1057" s="229" t="s">
        <v>9517</v>
      </c>
      <c r="L1057" s="230">
        <v>2211</v>
      </c>
    </row>
    <row r="1058" hidden="1" ht="13.5" customHeight="1">
      <c r="B1058" s="225">
        <v>44943</v>
      </c>
      <c r="C1058" s="226" t="s">
        <v>5545</v>
      </c>
      <c r="D1058" s="227" t="s">
        <v>8501</v>
      </c>
      <c r="E1058" s="227" t="s">
        <v>9427</v>
      </c>
      <c r="F1058" s="227" t="s">
        <v>8498</v>
      </c>
      <c r="G1058" s="227" t="s">
        <v>8756</v>
      </c>
      <c r="H1058" s="228">
        <v>990</v>
      </c>
      <c r="I1058" s="104">
        <v>990</v>
      </c>
      <c r="J1058" s="105">
        <f t="shared" si="16"/>
        <v>0</v>
      </c>
      <c r="K1058" s="229" t="s">
        <v>9518</v>
      </c>
      <c r="L1058" s="230">
        <v>12564</v>
      </c>
    </row>
    <row r="1059" hidden="1" ht="13.5" customHeight="1">
      <c r="B1059" s="225">
        <v>44958</v>
      </c>
      <c r="C1059" s="226" t="s">
        <v>5613</v>
      </c>
      <c r="D1059" s="227" t="s">
        <v>8750</v>
      </c>
      <c r="E1059" s="227" t="s">
        <v>9427</v>
      </c>
      <c r="F1059" s="227" t="s">
        <v>8498</v>
      </c>
      <c r="G1059" s="227" t="s">
        <v>8756</v>
      </c>
      <c r="H1059" s="228">
        <v>990</v>
      </c>
      <c r="I1059" s="104">
        <v>990</v>
      </c>
      <c r="J1059" s="105">
        <f t="shared" si="16"/>
        <v>0</v>
      </c>
      <c r="K1059" s="229" t="s">
        <v>9519</v>
      </c>
      <c r="L1059" s="230">
        <v>20050</v>
      </c>
    </row>
    <row r="1060" hidden="1" ht="13.5" customHeight="1">
      <c r="B1060" s="225">
        <v>44958</v>
      </c>
      <c r="C1060" s="226" t="s">
        <v>5632</v>
      </c>
      <c r="D1060" s="227" t="s">
        <v>8754</v>
      </c>
      <c r="E1060" s="227" t="s">
        <v>9427</v>
      </c>
      <c r="F1060" s="227" t="s">
        <v>8498</v>
      </c>
      <c r="G1060" s="227" t="s">
        <v>8756</v>
      </c>
      <c r="H1060" s="228">
        <v>990</v>
      </c>
      <c r="I1060" s="104">
        <v>990</v>
      </c>
      <c r="J1060" s="105">
        <f t="shared" si="16"/>
        <v>0</v>
      </c>
      <c r="K1060" s="229" t="s">
        <v>9520</v>
      </c>
      <c r="L1060" s="230">
        <v>23716</v>
      </c>
    </row>
    <row r="1061" hidden="1" ht="13.5" customHeight="1">
      <c r="B1061" s="225">
        <v>44977</v>
      </c>
      <c r="C1061" s="226" t="s">
        <v>5686</v>
      </c>
      <c r="D1061" s="227" t="s">
        <v>8760</v>
      </c>
      <c r="E1061" s="227" t="s">
        <v>9427</v>
      </c>
      <c r="F1061" s="227" t="s">
        <v>8498</v>
      </c>
      <c r="G1061" s="227" t="s">
        <v>8756</v>
      </c>
      <c r="H1061" s="228">
        <v>990</v>
      </c>
      <c r="I1061" s="104">
        <v>990</v>
      </c>
      <c r="J1061" s="105">
        <f t="shared" si="16"/>
        <v>0</v>
      </c>
      <c r="K1061" s="229" t="s">
        <v>9521</v>
      </c>
      <c r="L1061" s="230">
        <v>32419</v>
      </c>
    </row>
    <row r="1062" hidden="1" ht="13.5" customHeight="1">
      <c r="B1062" s="225">
        <v>44985</v>
      </c>
      <c r="C1062" s="226" t="s">
        <v>5701</v>
      </c>
      <c r="D1062" s="227" t="s">
        <v>8762</v>
      </c>
      <c r="E1062" s="227" t="s">
        <v>9427</v>
      </c>
      <c r="F1062" s="227" t="s">
        <v>8498</v>
      </c>
      <c r="G1062" s="227" t="s">
        <v>8756</v>
      </c>
      <c r="H1062" s="228">
        <v>990</v>
      </c>
      <c r="I1062" s="104">
        <v>990</v>
      </c>
      <c r="J1062" s="105">
        <f t="shared" si="16"/>
        <v>0</v>
      </c>
      <c r="K1062" s="229" t="s">
        <v>9522</v>
      </c>
      <c r="L1062" s="230">
        <v>37887</v>
      </c>
    </row>
    <row r="1063" hidden="1" ht="13.5" customHeight="1">
      <c r="B1063" s="225">
        <v>44992</v>
      </c>
      <c r="C1063" s="226" t="s">
        <v>5721</v>
      </c>
      <c r="D1063" s="227" t="s">
        <v>8764</v>
      </c>
      <c r="E1063" s="227" t="s">
        <v>9427</v>
      </c>
      <c r="F1063" s="227" t="s">
        <v>8498</v>
      </c>
      <c r="G1063" s="227" t="s">
        <v>8756</v>
      </c>
      <c r="H1063" s="228">
        <v>1980</v>
      </c>
      <c r="I1063" s="104">
        <f>SUMIF(Cargas!$C$5:$C$5047,C1063,Cargas!$N$5:$N$5047)</f>
        <v>1980</v>
      </c>
      <c r="J1063" s="105">
        <f t="shared" si="16"/>
        <v>0</v>
      </c>
      <c r="K1063" s="229" t="s">
        <v>9523</v>
      </c>
      <c r="L1063" s="230">
        <v>43932</v>
      </c>
    </row>
    <row r="1064" hidden="1" ht="13.5" customHeight="1">
      <c r="B1064" s="225">
        <v>45006</v>
      </c>
      <c r="C1064" s="226" t="s">
        <v>5762</v>
      </c>
      <c r="D1064" s="227" t="s">
        <v>8768</v>
      </c>
      <c r="E1064" s="227" t="s">
        <v>9427</v>
      </c>
      <c r="F1064" s="227" t="s">
        <v>8498</v>
      </c>
      <c r="G1064" s="227" t="s">
        <v>8756</v>
      </c>
      <c r="H1064" s="228">
        <v>990</v>
      </c>
      <c r="I1064" s="104">
        <f>SUMIF(Cargas!$C$5:$C$5047,C1064,Cargas!$N$5:$N$5047)</f>
        <v>990</v>
      </c>
      <c r="J1064" s="105">
        <f t="shared" si="16"/>
        <v>0</v>
      </c>
      <c r="K1064" s="229" t="s">
        <v>9524</v>
      </c>
      <c r="L1064" s="230">
        <v>52051</v>
      </c>
    </row>
    <row r="1065" hidden="1" ht="13.5" customHeight="1">
      <c r="B1065" s="225">
        <v>45012</v>
      </c>
      <c r="C1065" s="226" t="s">
        <v>5793</v>
      </c>
      <c r="D1065" s="227" t="s">
        <v>8774</v>
      </c>
      <c r="E1065" s="227" t="s">
        <v>9427</v>
      </c>
      <c r="F1065" s="227" t="s">
        <v>8498</v>
      </c>
      <c r="G1065" s="227" t="s">
        <v>8756</v>
      </c>
      <c r="H1065" s="228">
        <v>1980</v>
      </c>
      <c r="I1065" s="104">
        <f>SUMIF(Cargas!$C$5:$C$5047,C1065,Cargas!$N$5:$N$5047)</f>
        <v>1980</v>
      </c>
      <c r="J1065" s="105">
        <f t="shared" si="16"/>
        <v>0</v>
      </c>
      <c r="K1065" s="229" t="s">
        <v>9525</v>
      </c>
      <c r="L1065" s="230">
        <v>57724</v>
      </c>
    </row>
    <row r="1066" hidden="1" ht="13.5" customHeight="1">
      <c r="B1066" s="225">
        <v>45030</v>
      </c>
      <c r="C1066" s="226" t="s">
        <v>5830</v>
      </c>
      <c r="D1066" s="227" t="s">
        <v>8778</v>
      </c>
      <c r="E1066" s="227" t="s">
        <v>9427</v>
      </c>
      <c r="F1066" s="227" t="s">
        <v>8498</v>
      </c>
      <c r="G1066" s="227" t="s">
        <v>8756</v>
      </c>
      <c r="H1066" s="228">
        <v>2970</v>
      </c>
      <c r="I1066" s="104">
        <f>SUMIF(Cargas!$C$5:$C$5047,C1066,Cargas!$N$5:$N$5047)</f>
        <v>2970</v>
      </c>
      <c r="J1066" s="105">
        <f t="shared" si="16"/>
        <v>0</v>
      </c>
      <c r="K1066" s="229" t="s">
        <v>9526</v>
      </c>
      <c r="L1066" s="230">
        <v>67979</v>
      </c>
    </row>
    <row r="1067" hidden="1" ht="13.5" customHeight="1">
      <c r="B1067" s="225">
        <v>45048</v>
      </c>
      <c r="C1067" s="226" t="s">
        <v>5881</v>
      </c>
      <c r="D1067" s="227" t="s">
        <v>8786</v>
      </c>
      <c r="E1067" s="227" t="s">
        <v>9427</v>
      </c>
      <c r="F1067" s="227" t="s">
        <v>8498</v>
      </c>
      <c r="G1067" s="227" t="s">
        <v>8756</v>
      </c>
      <c r="H1067" s="228">
        <v>1980</v>
      </c>
      <c r="I1067" s="104">
        <f>SUMIF(Cargas!$C$5:$C$5047,C1067,Cargas!$N$5:$N$5047)</f>
        <v>1980</v>
      </c>
      <c r="J1067" s="105">
        <f t="shared" si="16"/>
        <v>0</v>
      </c>
      <c r="K1067" s="229" t="s">
        <v>9526</v>
      </c>
      <c r="L1067" s="230">
        <v>80699</v>
      </c>
    </row>
    <row r="1068" hidden="1" ht="13.5" customHeight="1">
      <c r="B1068" s="225">
        <v>45054</v>
      </c>
      <c r="C1068" s="226" t="s">
        <v>5894</v>
      </c>
      <c r="D1068" s="227" t="s">
        <v>8790</v>
      </c>
      <c r="E1068" s="227" t="s">
        <v>9427</v>
      </c>
      <c r="F1068" s="227" t="s">
        <v>8498</v>
      </c>
      <c r="G1068" s="227" t="s">
        <v>8756</v>
      </c>
      <c r="H1068" s="228">
        <v>990</v>
      </c>
      <c r="I1068" s="104">
        <f>SUMIF(Cargas!$C$5:$C$5047,C1068,Cargas!$N$5:$N$5047)</f>
        <v>996</v>
      </c>
      <c r="J1068" s="105">
        <f ref="J1068:J1131" t="shared" si="17">IF(ABS(H1068-I1068)&lt;20,0,H1068-I1068)</f>
        <v>0</v>
      </c>
      <c r="K1068" s="229" t="s">
        <v>9527</v>
      </c>
      <c r="L1068" s="230">
        <v>83915</v>
      </c>
    </row>
    <row r="1069" hidden="1" ht="13.5" customHeight="1">
      <c r="B1069" s="225">
        <v>45062</v>
      </c>
      <c r="C1069" s="226" t="s">
        <v>5922</v>
      </c>
      <c r="D1069" s="227" t="s">
        <v>8794</v>
      </c>
      <c r="E1069" s="227" t="s">
        <v>9427</v>
      </c>
      <c r="F1069" s="227" t="s">
        <v>8498</v>
      </c>
      <c r="G1069" s="227" t="s">
        <v>8756</v>
      </c>
      <c r="H1069" s="228">
        <v>990</v>
      </c>
      <c r="I1069" s="104">
        <f>SUMIF(Cargas!$C$5:$C$5047,C1069,Cargas!$N$5:$N$5047)</f>
        <v>990</v>
      </c>
      <c r="J1069" s="105">
        <f t="shared" si="17"/>
        <v>0</v>
      </c>
      <c r="K1069" s="229" t="s">
        <v>9528</v>
      </c>
      <c r="L1069" s="230">
        <v>90132</v>
      </c>
    </row>
    <row r="1070" hidden="1" ht="13.5" customHeight="1">
      <c r="B1070" s="225">
        <v>45075</v>
      </c>
      <c r="C1070" s="226" t="s">
        <v>5949</v>
      </c>
      <c r="D1070" s="227" t="s">
        <v>9308</v>
      </c>
      <c r="E1070" s="227" t="s">
        <v>9427</v>
      </c>
      <c r="F1070" s="227" t="s">
        <v>8498</v>
      </c>
      <c r="G1070" s="227" t="s">
        <v>8756</v>
      </c>
      <c r="H1070" s="228">
        <v>990</v>
      </c>
      <c r="I1070" s="104">
        <f>SUMIF(Cargas!$C$5:$C$5047,C1070,Cargas!$N$5:$N$5047)</f>
        <v>990</v>
      </c>
      <c r="J1070" s="105">
        <f t="shared" si="17"/>
        <v>0</v>
      </c>
      <c r="K1070" s="229" t="s">
        <v>9529</v>
      </c>
      <c r="L1070" s="230">
        <v>99706</v>
      </c>
    </row>
    <row r="1071" hidden="1" ht="13.5" customHeight="1">
      <c r="B1071" s="225">
        <v>45082</v>
      </c>
      <c r="C1071" s="226" t="s">
        <v>5967</v>
      </c>
      <c r="D1071" s="227" t="s">
        <v>9310</v>
      </c>
      <c r="E1071" s="227" t="s">
        <v>9427</v>
      </c>
      <c r="F1071" s="227" t="s">
        <v>8498</v>
      </c>
      <c r="G1071" s="227" t="s">
        <v>8756</v>
      </c>
      <c r="H1071" s="228">
        <v>990</v>
      </c>
      <c r="I1071" s="104">
        <f>SUMIF(Cargas!$C$5:$C$5047,C1071,Cargas!$N$5:$N$5047)</f>
        <v>990</v>
      </c>
      <c r="J1071" s="105">
        <f t="shared" si="17"/>
        <v>0</v>
      </c>
      <c r="K1071" s="229" t="s">
        <v>9530</v>
      </c>
      <c r="L1071" s="230">
        <v>104563</v>
      </c>
    </row>
    <row r="1072" hidden="1" ht="13.5" customHeight="1">
      <c r="B1072" s="225">
        <v>45082</v>
      </c>
      <c r="C1072" s="226" t="s">
        <v>5977</v>
      </c>
      <c r="D1072" s="227" t="s">
        <v>9312</v>
      </c>
      <c r="E1072" s="227" t="s">
        <v>9427</v>
      </c>
      <c r="F1072" s="227" t="s">
        <v>8498</v>
      </c>
      <c r="G1072" s="227" t="s">
        <v>8756</v>
      </c>
      <c r="H1072" s="228">
        <v>990</v>
      </c>
      <c r="I1072" s="104">
        <f>SUMIF(Cargas!$C$5:$C$5047,C1072,Cargas!$N$5:$N$5047)</f>
        <v>990</v>
      </c>
      <c r="J1072" s="105">
        <f t="shared" si="17"/>
        <v>0</v>
      </c>
      <c r="K1072" s="229" t="s">
        <v>9531</v>
      </c>
      <c r="L1072" s="230">
        <v>108571</v>
      </c>
    </row>
    <row r="1073" hidden="1" ht="13.5" customHeight="1">
      <c r="B1073" s="225">
        <v>45082</v>
      </c>
      <c r="C1073" s="226" t="s">
        <v>5990</v>
      </c>
      <c r="D1073" s="227" t="s">
        <v>9314</v>
      </c>
      <c r="E1073" s="227" t="s">
        <v>9427</v>
      </c>
      <c r="F1073" s="227" t="s">
        <v>8498</v>
      </c>
      <c r="G1073" s="227" t="s">
        <v>8756</v>
      </c>
      <c r="H1073" s="228">
        <v>990</v>
      </c>
      <c r="I1073" s="104">
        <f>SUMIF(Cargas!$C$5:$C$5047,C1073,Cargas!$N$5:$N$5047)</f>
        <v>990</v>
      </c>
      <c r="J1073" s="105">
        <f t="shared" si="17"/>
        <v>0</v>
      </c>
      <c r="K1073" s="229" t="s">
        <v>9532</v>
      </c>
      <c r="L1073" s="230">
        <v>108547</v>
      </c>
    </row>
    <row r="1074" hidden="1" ht="13.5" customHeight="1">
      <c r="B1074" s="225">
        <v>45082</v>
      </c>
      <c r="C1074" s="226" t="s">
        <v>5992</v>
      </c>
      <c r="D1074" s="227" t="s">
        <v>9316</v>
      </c>
      <c r="E1074" s="227" t="s">
        <v>9427</v>
      </c>
      <c r="F1074" s="227" t="s">
        <v>8498</v>
      </c>
      <c r="G1074" s="227" t="s">
        <v>8756</v>
      </c>
      <c r="H1074" s="228">
        <v>990</v>
      </c>
      <c r="I1074" s="104">
        <f>SUMIF(Cargas!$C$5:$C$5047,C1074,Cargas!$N$5:$N$5047)</f>
        <v>990</v>
      </c>
      <c r="J1074" s="105">
        <f t="shared" si="17"/>
        <v>0</v>
      </c>
      <c r="K1074" s="229" t="s">
        <v>9533</v>
      </c>
      <c r="L1074" s="230">
        <v>108496</v>
      </c>
    </row>
    <row r="1075" hidden="1" ht="13.5" customHeight="1">
      <c r="B1075" s="225">
        <v>45096</v>
      </c>
      <c r="C1075" s="226" t="s">
        <v>6014</v>
      </c>
      <c r="D1075" s="227" t="s">
        <v>9318</v>
      </c>
      <c r="E1075" s="227" t="s">
        <v>9427</v>
      </c>
      <c r="F1075" s="227" t="s">
        <v>8498</v>
      </c>
      <c r="G1075" s="227" t="s">
        <v>8756</v>
      </c>
      <c r="H1075" s="228">
        <v>990</v>
      </c>
      <c r="I1075" s="104">
        <f>SUMIF(Cargas!$C$5:$C$5047,C1075,Cargas!$N$5:$N$5047)</f>
        <v>990</v>
      </c>
      <c r="J1075" s="105">
        <f t="shared" si="17"/>
        <v>0</v>
      </c>
      <c r="K1075" s="229" t="s">
        <v>9534</v>
      </c>
      <c r="L1075" s="230">
        <v>113642</v>
      </c>
    </row>
    <row r="1076" hidden="1" ht="13.5" customHeight="1">
      <c r="B1076" s="225">
        <v>45096</v>
      </c>
      <c r="C1076" s="226" t="s">
        <v>6018</v>
      </c>
      <c r="D1076" s="227" t="s">
        <v>9320</v>
      </c>
      <c r="E1076" s="227" t="s">
        <v>9427</v>
      </c>
      <c r="F1076" s="227" t="s">
        <v>8498</v>
      </c>
      <c r="G1076" s="227" t="s">
        <v>8756</v>
      </c>
      <c r="H1076" s="228">
        <v>990</v>
      </c>
      <c r="I1076" s="104">
        <f>SUMIF(Cargas!$C$5:$C$5047,C1076,Cargas!$N$5:$N$5047)</f>
        <v>990</v>
      </c>
      <c r="J1076" s="105">
        <f t="shared" si="17"/>
        <v>0</v>
      </c>
      <c r="K1076" s="229" t="s">
        <v>9535</v>
      </c>
      <c r="L1076" s="230">
        <v>113604</v>
      </c>
    </row>
    <row r="1077" hidden="1" ht="13.5" customHeight="1">
      <c r="B1077" s="225">
        <v>45106</v>
      </c>
      <c r="C1077" s="226" t="s">
        <v>6042</v>
      </c>
      <c r="D1077" s="227" t="s">
        <v>9322</v>
      </c>
      <c r="E1077" s="227" t="s">
        <v>9427</v>
      </c>
      <c r="F1077" s="227" t="s">
        <v>8498</v>
      </c>
      <c r="G1077" s="227" t="s">
        <v>8756</v>
      </c>
      <c r="H1077" s="228">
        <v>990</v>
      </c>
      <c r="I1077" s="104">
        <f>SUMIF(Cargas!$C$5:$C$5047,C1077,Cargas!$N$5:$N$5047)</f>
        <v>990</v>
      </c>
      <c r="J1077" s="105">
        <f t="shared" si="17"/>
        <v>0</v>
      </c>
      <c r="K1077" s="229" t="s">
        <v>9536</v>
      </c>
      <c r="L1077" s="230">
        <v>120771</v>
      </c>
    </row>
    <row r="1078" hidden="1" ht="13.5" customHeight="1">
      <c r="B1078" s="225">
        <v>45106</v>
      </c>
      <c r="C1078" s="226" t="s">
        <v>6061</v>
      </c>
      <c r="D1078" s="227" t="s">
        <v>9324</v>
      </c>
      <c r="E1078" s="227" t="s">
        <v>9427</v>
      </c>
      <c r="F1078" s="227" t="s">
        <v>8498</v>
      </c>
      <c r="G1078" s="227" t="s">
        <v>8756</v>
      </c>
      <c r="H1078" s="228">
        <v>990</v>
      </c>
      <c r="I1078" s="104">
        <f>SUMIF(Cargas!$C$5:$C$5047,C1078,Cargas!$N$5:$N$5047)</f>
        <v>990</v>
      </c>
      <c r="J1078" s="105">
        <f t="shared" si="17"/>
        <v>0</v>
      </c>
      <c r="K1078" s="229" t="s">
        <v>9537</v>
      </c>
      <c r="L1078" s="230">
        <v>120714</v>
      </c>
    </row>
    <row r="1079" hidden="1" ht="13.5" customHeight="1">
      <c r="B1079" s="225">
        <v>45110</v>
      </c>
      <c r="C1079" s="226" t="s">
        <v>6057</v>
      </c>
      <c r="D1079" s="227" t="s">
        <v>9538</v>
      </c>
      <c r="E1079" s="227" t="s">
        <v>9427</v>
      </c>
      <c r="F1079" s="227" t="s">
        <v>8498</v>
      </c>
      <c r="G1079" s="227" t="s">
        <v>8756</v>
      </c>
      <c r="H1079" s="228">
        <v>990</v>
      </c>
      <c r="I1079" s="104">
        <f>SUMIF(Cargas!$C$5:$C$5047,C1079,Cargas!$N$5:$N$5047)</f>
        <v>990</v>
      </c>
      <c r="J1079" s="105">
        <f t="shared" si="17"/>
        <v>0</v>
      </c>
      <c r="K1079" s="229" t="s">
        <v>9539</v>
      </c>
      <c r="L1079" s="230">
        <v>123697</v>
      </c>
    </row>
    <row r="1080" hidden="1" ht="13.5" customHeight="1">
      <c r="B1080" s="225">
        <v>45119</v>
      </c>
      <c r="C1080" s="226" t="s">
        <v>6084</v>
      </c>
      <c r="D1080" s="227" t="s">
        <v>9540</v>
      </c>
      <c r="E1080" s="227" t="s">
        <v>9427</v>
      </c>
      <c r="F1080" s="227" t="s">
        <v>8498</v>
      </c>
      <c r="G1080" s="227" t="s">
        <v>8756</v>
      </c>
      <c r="H1080" s="228">
        <v>990</v>
      </c>
      <c r="I1080" s="104">
        <f>SUMIF(Cargas!$C$5:$C$5047,C1080,Cargas!$N$5:$N$5047)</f>
        <v>990</v>
      </c>
      <c r="J1080" s="105">
        <f t="shared" si="17"/>
        <v>0</v>
      </c>
      <c r="K1080" s="229" t="s">
        <v>9541</v>
      </c>
      <c r="L1080" s="230">
        <v>129642</v>
      </c>
    </row>
    <row r="1081" hidden="1" ht="13.5" customHeight="1">
      <c r="B1081" s="225">
        <v>45119</v>
      </c>
      <c r="C1081" s="226" t="s">
        <v>6089</v>
      </c>
      <c r="D1081" s="227" t="s">
        <v>9542</v>
      </c>
      <c r="E1081" s="227" t="s">
        <v>9427</v>
      </c>
      <c r="F1081" s="227" t="s">
        <v>8498</v>
      </c>
      <c r="G1081" s="227" t="s">
        <v>8756</v>
      </c>
      <c r="H1081" s="228">
        <v>990</v>
      </c>
      <c r="I1081" s="104">
        <f>SUMIF(Cargas!$C$5:$C$5047,C1081,Cargas!$N$5:$N$5047)</f>
        <v>990</v>
      </c>
      <c r="J1081" s="105">
        <f t="shared" si="17"/>
        <v>0</v>
      </c>
      <c r="K1081" s="229" t="s">
        <v>9543</v>
      </c>
      <c r="L1081" s="230">
        <v>129647</v>
      </c>
    </row>
    <row r="1082" hidden="1" ht="13.5" customHeight="1">
      <c r="B1082" s="225">
        <v>45126</v>
      </c>
      <c r="C1082" s="226" t="s">
        <v>6109</v>
      </c>
      <c r="D1082" s="227" t="s">
        <v>9544</v>
      </c>
      <c r="E1082" s="227" t="s">
        <v>9427</v>
      </c>
      <c r="F1082" s="227" t="s">
        <v>8498</v>
      </c>
      <c r="G1082" s="227" t="s">
        <v>8756</v>
      </c>
      <c r="H1082" s="228">
        <v>990</v>
      </c>
      <c r="I1082" s="104">
        <f>SUMIF(Cargas!$C$5:$C$5047,C1082,Cargas!$N$5:$N$5047)</f>
        <v>990</v>
      </c>
      <c r="J1082" s="105">
        <f t="shared" si="17"/>
        <v>0</v>
      </c>
      <c r="K1082" s="229" t="s">
        <v>9545</v>
      </c>
      <c r="L1082" s="230">
        <v>133790</v>
      </c>
    </row>
    <row r="1083" hidden="1" ht="13.5" customHeight="1">
      <c r="B1083" s="225">
        <v>45135</v>
      </c>
      <c r="C1083" s="226" t="s">
        <v>6130</v>
      </c>
      <c r="D1083" s="227" t="s">
        <v>9546</v>
      </c>
      <c r="E1083" s="227" t="s">
        <v>9427</v>
      </c>
      <c r="F1083" s="227" t="s">
        <v>8498</v>
      </c>
      <c r="G1083" s="227" t="s">
        <v>8756</v>
      </c>
      <c r="H1083" s="228">
        <v>990</v>
      </c>
      <c r="I1083" s="104">
        <f>SUMIF(Cargas!$C$5:$C$5047,C1083,Cargas!$N$5:$N$5047)</f>
        <v>990</v>
      </c>
      <c r="J1083" s="105">
        <f t="shared" si="17"/>
        <v>0</v>
      </c>
      <c r="K1083" s="229" t="s">
        <v>9547</v>
      </c>
      <c r="L1083" s="230">
        <v>141409</v>
      </c>
    </row>
    <row r="1084" hidden="1" ht="13.5" customHeight="1">
      <c r="B1084" s="225">
        <v>45139</v>
      </c>
      <c r="C1084" s="226" t="s">
        <v>6137</v>
      </c>
      <c r="D1084" s="227" t="s">
        <v>9548</v>
      </c>
      <c r="E1084" s="227" t="s">
        <v>9427</v>
      </c>
      <c r="F1084" s="227" t="s">
        <v>8498</v>
      </c>
      <c r="G1084" s="227" t="s">
        <v>8756</v>
      </c>
      <c r="H1084" s="228">
        <v>990</v>
      </c>
      <c r="I1084" s="104">
        <f>SUMIF(Cargas!$C$5:$C$5047,C1084,Cargas!$N$5:$N$5047)</f>
        <v>990</v>
      </c>
      <c r="J1084" s="105">
        <f t="shared" si="17"/>
        <v>0</v>
      </c>
      <c r="K1084" s="229" t="s">
        <v>9549</v>
      </c>
      <c r="L1084" s="230">
        <v>144168</v>
      </c>
    </row>
    <row r="1085" hidden="1" ht="13.5" customHeight="1">
      <c r="B1085" s="225">
        <v>45140</v>
      </c>
      <c r="C1085" s="226" t="s">
        <v>6139</v>
      </c>
      <c r="D1085" s="227" t="s">
        <v>9550</v>
      </c>
      <c r="E1085" s="227" t="s">
        <v>9427</v>
      </c>
      <c r="F1085" s="227" t="s">
        <v>8498</v>
      </c>
      <c r="G1085" s="227" t="s">
        <v>8756</v>
      </c>
      <c r="H1085" s="228">
        <v>990</v>
      </c>
      <c r="I1085" s="104">
        <f>SUMIF(Cargas!$C$5:$C$5047,C1085,Cargas!$N$5:$N$5047)</f>
        <v>990</v>
      </c>
      <c r="J1085" s="105">
        <f t="shared" si="17"/>
        <v>0</v>
      </c>
      <c r="K1085" s="229" t="s">
        <v>9551</v>
      </c>
      <c r="L1085" s="230">
        <v>144224</v>
      </c>
    </row>
    <row r="1086" hidden="1" ht="13.5" customHeight="1">
      <c r="B1086" s="225">
        <v>45142</v>
      </c>
      <c r="C1086" s="226" t="s">
        <v>6144</v>
      </c>
      <c r="D1086" s="227" t="s">
        <v>9552</v>
      </c>
      <c r="E1086" s="227" t="s">
        <v>9427</v>
      </c>
      <c r="F1086" s="227" t="s">
        <v>8498</v>
      </c>
      <c r="G1086" s="227" t="s">
        <v>8756</v>
      </c>
      <c r="H1086" s="228">
        <v>980</v>
      </c>
      <c r="I1086" s="104">
        <f>SUMIF(Cargas!$C$5:$C$5047,C1086,Cargas!$N$5:$N$5047)</f>
        <v>980</v>
      </c>
      <c r="J1086" s="105">
        <f t="shared" si="17"/>
        <v>0</v>
      </c>
      <c r="K1086" s="229" t="s">
        <v>9553</v>
      </c>
      <c r="L1086" s="230">
        <v>146243</v>
      </c>
    </row>
    <row r="1087" hidden="1" ht="13.5" customHeight="1">
      <c r="B1087" s="225">
        <v>45145</v>
      </c>
      <c r="C1087" s="226" t="s">
        <v>6147</v>
      </c>
      <c r="D1087" s="227" t="s">
        <v>9554</v>
      </c>
      <c r="E1087" s="227" t="s">
        <v>9427</v>
      </c>
      <c r="F1087" s="227" t="s">
        <v>8498</v>
      </c>
      <c r="G1087" s="227" t="s">
        <v>8756</v>
      </c>
      <c r="H1087" s="228">
        <v>980</v>
      </c>
      <c r="I1087" s="104">
        <f>SUMIF(Cargas!$C$5:$C$5047,C1087,Cargas!$N$5:$N$5047)</f>
        <v>980</v>
      </c>
      <c r="J1087" s="105">
        <f t="shared" si="17"/>
        <v>0</v>
      </c>
      <c r="K1087" s="229" t="s">
        <v>9555</v>
      </c>
      <c r="L1087" s="230">
        <v>146243</v>
      </c>
    </row>
    <row r="1088" hidden="1" ht="13.5" customHeight="1">
      <c r="B1088" s="225">
        <v>45147</v>
      </c>
      <c r="C1088" s="226" t="s">
        <v>6153</v>
      </c>
      <c r="D1088" s="227" t="s">
        <v>9556</v>
      </c>
      <c r="E1088" s="227" t="s">
        <v>9427</v>
      </c>
      <c r="F1088" s="227" t="s">
        <v>8498</v>
      </c>
      <c r="G1088" s="227" t="s">
        <v>8756</v>
      </c>
      <c r="H1088" s="228">
        <v>980</v>
      </c>
      <c r="I1088" s="104">
        <f>SUMIF(Cargas!$C$5:$C$5047,C1088,Cargas!$N$5:$N$5047)</f>
        <v>990</v>
      </c>
      <c r="J1088" s="105">
        <f t="shared" si="17"/>
        <v>0</v>
      </c>
      <c r="K1088" s="229" t="s">
        <v>9557</v>
      </c>
      <c r="L1088" s="230">
        <v>149265</v>
      </c>
    </row>
    <row r="1089" hidden="1" ht="13.5" customHeight="1">
      <c r="B1089" s="225">
        <v>45148</v>
      </c>
      <c r="C1089" s="226" t="s">
        <v>6155</v>
      </c>
      <c r="D1089" s="227" t="s">
        <v>9558</v>
      </c>
      <c r="E1089" s="227" t="s">
        <v>9427</v>
      </c>
      <c r="F1089" s="227" t="s">
        <v>8498</v>
      </c>
      <c r="G1089" s="227" t="s">
        <v>8756</v>
      </c>
      <c r="H1089" s="228">
        <v>980</v>
      </c>
      <c r="I1089" s="104">
        <f>SUMIF(Cargas!$C$5:$C$5047,C1089,Cargas!$N$5:$N$5047)</f>
        <v>990</v>
      </c>
      <c r="J1089" s="105">
        <f t="shared" si="17"/>
        <v>0</v>
      </c>
      <c r="K1089" s="229" t="s">
        <v>9559</v>
      </c>
      <c r="L1089" s="230">
        <v>149213</v>
      </c>
    </row>
    <row r="1090" hidden="1" ht="13.5" customHeight="1">
      <c r="B1090" s="225">
        <v>45149</v>
      </c>
      <c r="C1090" s="226" t="s">
        <v>6161</v>
      </c>
      <c r="D1090" s="227" t="s">
        <v>9560</v>
      </c>
      <c r="E1090" s="227" t="s">
        <v>9427</v>
      </c>
      <c r="F1090" s="227" t="s">
        <v>8498</v>
      </c>
      <c r="G1090" s="227" t="s">
        <v>8756</v>
      </c>
      <c r="H1090" s="228">
        <v>980</v>
      </c>
      <c r="I1090" s="104">
        <f>SUMIF(Cargas!$C$5:$C$5047,C1090,Cargas!$N$5:$N$5047)</f>
        <v>990</v>
      </c>
      <c r="J1090" s="105">
        <f t="shared" si="17"/>
        <v>0</v>
      </c>
      <c r="K1090" s="229" t="s">
        <v>9561</v>
      </c>
      <c r="L1090" s="230">
        <v>152528</v>
      </c>
    </row>
    <row r="1091" hidden="1" ht="13.5" customHeight="1">
      <c r="B1091" s="100">
        <v>45149</v>
      </c>
      <c r="C1091" s="101" t="s">
        <v>6174</v>
      </c>
      <c r="D1091" s="102" t="s">
        <v>9562</v>
      </c>
      <c r="E1091" s="102" t="s">
        <v>9427</v>
      </c>
      <c r="F1091" s="102" t="s">
        <v>8498</v>
      </c>
      <c r="G1091" s="102" t="s">
        <v>8756</v>
      </c>
      <c r="H1091" s="103">
        <v>980</v>
      </c>
      <c r="I1091" s="104">
        <f>SUMIF(Cargas!$C$5:$C$5047,C1091,Cargas!$N$5:$N$5047)</f>
        <v>990</v>
      </c>
      <c r="J1091" s="105">
        <f t="shared" si="17"/>
        <v>0</v>
      </c>
      <c r="K1091" s="106" t="s">
        <v>9563</v>
      </c>
      <c r="L1091" s="107">
        <v>154263</v>
      </c>
    </row>
    <row r="1092" hidden="1" ht="13.5" customHeight="1">
      <c r="B1092" s="254" t="s">
        <v>23</v>
      </c>
      <c r="C1092" s="255" t="s">
        <v>23</v>
      </c>
      <c r="D1092" s="256" t="s">
        <v>9564</v>
      </c>
      <c r="E1092" s="257" t="s">
        <v>23</v>
      </c>
      <c r="F1092" s="257" t="s">
        <v>23</v>
      </c>
      <c r="G1092" s="257" t="s">
        <v>23</v>
      </c>
      <c r="H1092" s="258">
        <v>1000000</v>
      </c>
      <c r="I1092" s="7">
        <f>SUMIF(Cargas!$C$5:$C$1652,C1092,Cargas!$N$5:$N$1652)</f>
        <v>108082</v>
      </c>
      <c r="J1092" s="22">
        <f t="shared" si="17"/>
        <v>891918</v>
      </c>
      <c r="K1092" s="259" t="s">
        <v>23</v>
      </c>
      <c r="L1092" s="260" t="s">
        <v>23</v>
      </c>
    </row>
    <row r="1093" hidden="1" ht="13.5" customHeight="1">
      <c r="B1093" s="100">
        <v>45149</v>
      </c>
      <c r="C1093" s="101" t="s">
        <v>6171</v>
      </c>
      <c r="D1093" s="102" t="s">
        <v>9565</v>
      </c>
      <c r="E1093" s="102" t="s">
        <v>9427</v>
      </c>
      <c r="F1093" s="102" t="s">
        <v>8498</v>
      </c>
      <c r="G1093" s="102" t="s">
        <v>8756</v>
      </c>
      <c r="H1093" s="103">
        <v>980</v>
      </c>
      <c r="I1093" s="104">
        <f>SUMIF(Cargas!$C$5:$C$5047,C1093,Cargas!$N$5:$N$5047)</f>
        <v>990</v>
      </c>
      <c r="J1093" s="105">
        <f t="shared" si="17"/>
        <v>0</v>
      </c>
      <c r="K1093" s="106" t="s">
        <v>9566</v>
      </c>
      <c r="L1093" s="107">
        <v>154263</v>
      </c>
    </row>
    <row r="1094" hidden="1" ht="13.5" customHeight="1">
      <c r="B1094" s="100">
        <v>45154</v>
      </c>
      <c r="C1094" s="101" t="s">
        <v>6178</v>
      </c>
      <c r="D1094" s="102" t="s">
        <v>9567</v>
      </c>
      <c r="E1094" s="102" t="s">
        <v>9427</v>
      </c>
      <c r="F1094" s="102" t="s">
        <v>8498</v>
      </c>
      <c r="G1094" s="102" t="s">
        <v>8756</v>
      </c>
      <c r="H1094" s="103">
        <v>980</v>
      </c>
      <c r="I1094" s="104">
        <f>SUMIF(Cargas!$C$5:$C$5047,C1094,Cargas!$N$5:$N$5047)</f>
        <v>990</v>
      </c>
      <c r="J1094" s="105">
        <f t="shared" si="17"/>
        <v>0</v>
      </c>
      <c r="K1094" s="106" t="s">
        <v>9568</v>
      </c>
      <c r="L1094" s="107">
        <v>154263</v>
      </c>
    </row>
    <row r="1095" hidden="1" ht="13.5" customHeight="1">
      <c r="B1095" s="100">
        <v>45159</v>
      </c>
      <c r="C1095" s="101" t="s">
        <v>6190</v>
      </c>
      <c r="D1095" s="102" t="s">
        <v>9569</v>
      </c>
      <c r="E1095" s="102" t="s">
        <v>9427</v>
      </c>
      <c r="F1095" s="102" t="s">
        <v>8498</v>
      </c>
      <c r="G1095" s="102" t="s">
        <v>8756</v>
      </c>
      <c r="H1095" s="103">
        <v>990</v>
      </c>
      <c r="I1095" s="104">
        <f>SUMIF(Cargas!$C$5:$C$5047,C1095,Cargas!$N$5:$N$5047)</f>
        <v>990</v>
      </c>
      <c r="J1095" s="105">
        <f t="shared" si="17"/>
        <v>0</v>
      </c>
      <c r="K1095" s="106" t="s">
        <v>9570</v>
      </c>
      <c r="L1095" s="107">
        <v>157290</v>
      </c>
    </row>
    <row r="1096" hidden="1" ht="13.5" customHeight="1">
      <c r="B1096" s="100">
        <v>45159</v>
      </c>
      <c r="C1096" s="101" t="s">
        <v>6192</v>
      </c>
      <c r="D1096" s="102" t="s">
        <v>9571</v>
      </c>
      <c r="E1096" s="102" t="s">
        <v>9427</v>
      </c>
      <c r="F1096" s="102" t="s">
        <v>8498</v>
      </c>
      <c r="G1096" s="102" t="s">
        <v>8756</v>
      </c>
      <c r="H1096" s="103">
        <v>990</v>
      </c>
      <c r="I1096" s="104">
        <f>SUMIF(Cargas!$C$5:$C$5047,C1096,Cargas!$N$5:$N$5047)</f>
        <v>990</v>
      </c>
      <c r="J1096" s="105">
        <f t="shared" si="17"/>
        <v>0</v>
      </c>
      <c r="K1096" s="106" t="s">
        <v>9572</v>
      </c>
      <c r="L1096" s="107">
        <v>157290</v>
      </c>
    </row>
    <row r="1097" hidden="1" ht="13.5" customHeight="1">
      <c r="B1097" s="100">
        <v>45160</v>
      </c>
      <c r="C1097" s="101" t="s">
        <v>6197</v>
      </c>
      <c r="D1097" s="102" t="s">
        <v>9573</v>
      </c>
      <c r="E1097" s="102" t="s">
        <v>9427</v>
      </c>
      <c r="F1097" s="102" t="s">
        <v>8498</v>
      </c>
      <c r="G1097" s="102" t="s">
        <v>8756</v>
      </c>
      <c r="H1097" s="103">
        <v>930</v>
      </c>
      <c r="I1097" s="104">
        <f>SUMIF(Cargas!$C$5:$C$5047,C1097,Cargas!$N$5:$N$5047)</f>
        <v>930</v>
      </c>
      <c r="J1097" s="105">
        <f t="shared" si="17"/>
        <v>0</v>
      </c>
      <c r="K1097" s="106" t="s">
        <v>9574</v>
      </c>
      <c r="L1097" s="107">
        <v>158342</v>
      </c>
    </row>
    <row r="1098" hidden="1" ht="13.5" customHeight="1">
      <c r="B1098" s="100">
        <v>45160</v>
      </c>
      <c r="C1098" s="101" t="s">
        <v>6199</v>
      </c>
      <c r="D1098" s="102" t="s">
        <v>9575</v>
      </c>
      <c r="E1098" s="102" t="s">
        <v>9427</v>
      </c>
      <c r="F1098" s="102" t="s">
        <v>8498</v>
      </c>
      <c r="G1098" s="102" t="s">
        <v>8756</v>
      </c>
      <c r="H1098" s="103">
        <v>930</v>
      </c>
      <c r="I1098" s="104">
        <f>SUMIF(Cargas!$C$5:$C$5047,C1098,Cargas!$N$5:$N$5047)</f>
        <v>930</v>
      </c>
      <c r="J1098" s="105">
        <f t="shared" si="17"/>
        <v>0</v>
      </c>
      <c r="K1098" s="106" t="s">
        <v>9576</v>
      </c>
      <c r="L1098" s="107">
        <v>158301</v>
      </c>
    </row>
    <row r="1099" hidden="1" ht="13.5" customHeight="1">
      <c r="B1099" s="225">
        <v>45166</v>
      </c>
      <c r="C1099" s="226" t="s">
        <v>6205</v>
      </c>
      <c r="D1099" s="227" t="s">
        <v>9577</v>
      </c>
      <c r="E1099" s="227" t="s">
        <v>9427</v>
      </c>
      <c r="F1099" s="227" t="s">
        <v>8498</v>
      </c>
      <c r="G1099" s="227" t="s">
        <v>8756</v>
      </c>
      <c r="H1099" s="228">
        <v>930</v>
      </c>
      <c r="I1099" s="104">
        <f>SUMIF(Cargas!$C$5:$C$5047,C1099,Cargas!$N$5:$N$5047)</f>
        <v>930</v>
      </c>
      <c r="J1099" s="105">
        <f t="shared" si="17"/>
        <v>0</v>
      </c>
      <c r="K1099" s="229" t="s">
        <v>9578</v>
      </c>
      <c r="L1099" s="230">
        <v>164234</v>
      </c>
    </row>
    <row r="1100" hidden="1" ht="13.5" customHeight="1">
      <c r="B1100" s="225">
        <v>45166</v>
      </c>
      <c r="C1100" s="226" t="s">
        <v>6220</v>
      </c>
      <c r="D1100" s="227" t="s">
        <v>9579</v>
      </c>
      <c r="E1100" s="227" t="s">
        <v>9427</v>
      </c>
      <c r="F1100" s="227" t="s">
        <v>8498</v>
      </c>
      <c r="G1100" s="227" t="s">
        <v>8756</v>
      </c>
      <c r="H1100" s="228">
        <v>930</v>
      </c>
      <c r="I1100" s="104">
        <f>SUMIF(Cargas!$C$5:$C$5047,C1100,Cargas!$N$5:$N$5047)</f>
        <v>930</v>
      </c>
      <c r="J1100" s="105">
        <f t="shared" si="17"/>
        <v>0</v>
      </c>
      <c r="K1100" s="229" t="s">
        <v>9580</v>
      </c>
      <c r="L1100" s="230">
        <v>164262</v>
      </c>
    </row>
    <row r="1101" hidden="1" ht="13.5" customHeight="1">
      <c r="B1101" s="225">
        <v>45167</v>
      </c>
      <c r="C1101" s="226" t="s">
        <v>6216</v>
      </c>
      <c r="D1101" s="227" t="s">
        <v>9581</v>
      </c>
      <c r="E1101" s="227" t="s">
        <v>9427</v>
      </c>
      <c r="F1101" s="227" t="s">
        <v>8498</v>
      </c>
      <c r="G1101" s="227" t="s">
        <v>8756</v>
      </c>
      <c r="H1101" s="228">
        <v>2790</v>
      </c>
      <c r="I1101" s="104">
        <f>SUMIF(Cargas!$C$5:$C$5047,C1101,Cargas!$N$5:$N$5047)</f>
        <v>2790</v>
      </c>
      <c r="J1101" s="105">
        <f t="shared" si="17"/>
        <v>0</v>
      </c>
      <c r="K1101" s="229" t="s">
        <v>9582</v>
      </c>
      <c r="L1101" s="230">
        <v>164076</v>
      </c>
    </row>
    <row r="1102" hidden="1" ht="13.5" customHeight="1">
      <c r="B1102" s="225">
        <v>45167</v>
      </c>
      <c r="C1102" s="226" t="s">
        <v>6212</v>
      </c>
      <c r="D1102" s="227" t="s">
        <v>9583</v>
      </c>
      <c r="E1102" s="227" t="s">
        <v>9427</v>
      </c>
      <c r="F1102" s="227" t="s">
        <v>8498</v>
      </c>
      <c r="G1102" s="227" t="s">
        <v>8756</v>
      </c>
      <c r="H1102" s="228">
        <v>980</v>
      </c>
      <c r="I1102" s="104">
        <f>SUMIF(Cargas!$C$5:$C$5047,C1102,Cargas!$N$5:$N$5047)</f>
        <v>980</v>
      </c>
      <c r="J1102" s="105">
        <f t="shared" si="17"/>
        <v>0</v>
      </c>
      <c r="K1102" s="229" t="s">
        <v>9584</v>
      </c>
      <c r="L1102" s="230">
        <v>164138</v>
      </c>
    </row>
    <row r="1103" hidden="1" ht="13.5" customHeight="1">
      <c r="B1103" s="225">
        <v>45167</v>
      </c>
      <c r="C1103" s="226" t="s">
        <v>6223</v>
      </c>
      <c r="D1103" s="227" t="s">
        <v>9585</v>
      </c>
      <c r="E1103" s="227" t="s">
        <v>9427</v>
      </c>
      <c r="F1103" s="227" t="s">
        <v>8498</v>
      </c>
      <c r="G1103" s="227" t="s">
        <v>8756</v>
      </c>
      <c r="H1103" s="228">
        <v>1860</v>
      </c>
      <c r="I1103" s="104">
        <f>SUMIF(Cargas!$C$5:$C$5047,C1103,Cargas!$N$5:$N$5047)</f>
        <v>1860</v>
      </c>
      <c r="J1103" s="105">
        <f t="shared" si="17"/>
        <v>0</v>
      </c>
      <c r="K1103" s="229" t="s">
        <v>9586</v>
      </c>
      <c r="L1103" s="230">
        <v>164175</v>
      </c>
    </row>
    <row r="1104" hidden="1" ht="13.5" customHeight="1">
      <c r="B1104" s="225">
        <v>45173</v>
      </c>
      <c r="C1104" s="226" t="s">
        <v>6244</v>
      </c>
      <c r="D1104" s="227" t="s">
        <v>9587</v>
      </c>
      <c r="E1104" s="227" t="s">
        <v>9427</v>
      </c>
      <c r="F1104" s="227" t="s">
        <v>8498</v>
      </c>
      <c r="G1104" s="227" t="s">
        <v>8756</v>
      </c>
      <c r="H1104" s="228">
        <v>2790</v>
      </c>
      <c r="I1104" s="104">
        <f>SUMIF(Cargas!$C$5:$C$5047,C1104,Cargas!$N$5:$N$5047)</f>
        <v>2790</v>
      </c>
      <c r="J1104" s="105">
        <f t="shared" si="17"/>
        <v>0</v>
      </c>
      <c r="K1104" s="229" t="s">
        <v>9588</v>
      </c>
      <c r="L1104" s="230">
        <v>168053</v>
      </c>
    </row>
    <row r="1105" hidden="1" ht="13.5" customHeight="1">
      <c r="B1105" s="225">
        <v>45175</v>
      </c>
      <c r="C1105" s="226" t="s">
        <v>6249</v>
      </c>
      <c r="D1105" s="227" t="s">
        <v>9589</v>
      </c>
      <c r="E1105" s="227" t="s">
        <v>9427</v>
      </c>
      <c r="F1105" s="227" t="s">
        <v>8498</v>
      </c>
      <c r="G1105" s="227" t="s">
        <v>8756</v>
      </c>
      <c r="H1105" s="228">
        <v>1860</v>
      </c>
      <c r="I1105" s="104">
        <f>SUMIF(Cargas!$C$5:$C$5047,C1105,Cargas!$N$5:$N$5047)</f>
        <v>1860</v>
      </c>
      <c r="J1105" s="105">
        <f t="shared" si="17"/>
        <v>0</v>
      </c>
      <c r="K1105" s="229" t="s">
        <v>9590</v>
      </c>
      <c r="L1105" s="230">
        <v>168104</v>
      </c>
    </row>
    <row r="1106" hidden="1" ht="13.5" customHeight="1">
      <c r="B1106" s="225">
        <v>45175</v>
      </c>
      <c r="C1106" s="226" t="s">
        <v>6257</v>
      </c>
      <c r="D1106" s="227" t="s">
        <v>9591</v>
      </c>
      <c r="E1106" s="227" t="s">
        <v>9427</v>
      </c>
      <c r="F1106" s="227" t="s">
        <v>8498</v>
      </c>
      <c r="G1106" s="227" t="s">
        <v>8756</v>
      </c>
      <c r="H1106" s="228">
        <v>930</v>
      </c>
      <c r="I1106" s="104">
        <f>SUMIF(Cargas!$C$5:$C$5047,C1106,Cargas!$N$5:$N$5047)</f>
        <v>930</v>
      </c>
      <c r="J1106" s="105">
        <f t="shared" si="17"/>
        <v>0</v>
      </c>
      <c r="K1106" s="229" t="s">
        <v>9592</v>
      </c>
      <c r="L1106" s="230">
        <v>168053</v>
      </c>
    </row>
    <row r="1107" hidden="1" ht="13.5" customHeight="1">
      <c r="B1107" s="225">
        <v>45177</v>
      </c>
      <c r="C1107" s="226" t="s">
        <v>6264</v>
      </c>
      <c r="D1107" s="227" t="s">
        <v>9593</v>
      </c>
      <c r="E1107" s="227" t="s">
        <v>9427</v>
      </c>
      <c r="F1107" s="227" t="s">
        <v>8498</v>
      </c>
      <c r="G1107" s="227" t="s">
        <v>8756</v>
      </c>
      <c r="H1107" s="228">
        <v>2790</v>
      </c>
      <c r="I1107" s="104">
        <f>SUMIF(Cargas!$C$5:$C$5047,C1107,Cargas!$N$5:$N$5047)</f>
        <v>2790</v>
      </c>
      <c r="J1107" s="105">
        <f t="shared" si="17"/>
        <v>0</v>
      </c>
      <c r="K1107" s="229" t="s">
        <v>9594</v>
      </c>
      <c r="L1107" s="230">
        <v>171733</v>
      </c>
    </row>
    <row r="1108" hidden="1" ht="13.5" customHeight="1">
      <c r="B1108" s="225">
        <v>45180</v>
      </c>
      <c r="C1108" s="226" t="s">
        <v>6269</v>
      </c>
      <c r="D1108" s="227" t="s">
        <v>9595</v>
      </c>
      <c r="E1108" s="227" t="s">
        <v>9427</v>
      </c>
      <c r="F1108" s="227" t="s">
        <v>8498</v>
      </c>
      <c r="G1108" s="227" t="s">
        <v>8756</v>
      </c>
      <c r="H1108" s="228">
        <v>2790</v>
      </c>
      <c r="I1108" s="104">
        <f>SUMIF(Cargas!$C$5:$C$5047,C1108,Cargas!$N$5:$N$5047)</f>
        <v>2790</v>
      </c>
      <c r="J1108" s="105">
        <f t="shared" si="17"/>
        <v>0</v>
      </c>
      <c r="K1108" s="229" t="s">
        <v>9596</v>
      </c>
      <c r="L1108" s="230">
        <v>173061</v>
      </c>
    </row>
    <row r="1109" hidden="1" ht="13.5" customHeight="1">
      <c r="B1109" s="225">
        <v>45187</v>
      </c>
      <c r="C1109" s="226" t="s">
        <v>6287</v>
      </c>
      <c r="D1109" s="227" t="s">
        <v>9597</v>
      </c>
      <c r="E1109" s="227" t="s">
        <v>9427</v>
      </c>
      <c r="F1109" s="227" t="s">
        <v>8498</v>
      </c>
      <c r="G1109" s="227" t="s">
        <v>8756</v>
      </c>
      <c r="H1109" s="228">
        <v>930</v>
      </c>
      <c r="I1109" s="104">
        <f>SUMIF(Cargas!$C$5:$C$5047,C1109,Cargas!$N$5:$N$5047)</f>
        <v>930</v>
      </c>
      <c r="J1109" s="105">
        <f t="shared" si="17"/>
        <v>0</v>
      </c>
      <c r="K1109" s="229" t="s">
        <v>9598</v>
      </c>
      <c r="L1109" s="230">
        <v>178118</v>
      </c>
    </row>
    <row r="1110" hidden="1" ht="13.5" customHeight="1">
      <c r="B1110" s="225">
        <v>45187</v>
      </c>
      <c r="C1110" s="226" t="s">
        <v>6297</v>
      </c>
      <c r="D1110" s="227" t="s">
        <v>9599</v>
      </c>
      <c r="E1110" s="227" t="s">
        <v>9427</v>
      </c>
      <c r="F1110" s="227" t="s">
        <v>8498</v>
      </c>
      <c r="G1110" s="227" t="s">
        <v>8756</v>
      </c>
      <c r="H1110" s="228">
        <v>2790</v>
      </c>
      <c r="I1110" s="104">
        <f>SUMIF(Cargas!$C$5:$C$5047,C1110,Cargas!$N$5:$N$5047)</f>
        <v>2790</v>
      </c>
      <c r="J1110" s="105">
        <f t="shared" si="17"/>
        <v>0</v>
      </c>
      <c r="K1110" s="229" t="s">
        <v>9600</v>
      </c>
      <c r="L1110" s="230">
        <v>178512</v>
      </c>
    </row>
    <row r="1111" hidden="1" ht="13.5" customHeight="1">
      <c r="B1111" s="225">
        <v>45195</v>
      </c>
      <c r="C1111" s="226" t="s">
        <v>6313</v>
      </c>
      <c r="D1111" s="227" t="s">
        <v>9601</v>
      </c>
      <c r="E1111" s="227" t="s">
        <v>9427</v>
      </c>
      <c r="F1111" s="227" t="s">
        <v>8498</v>
      </c>
      <c r="G1111" s="227" t="s">
        <v>8756</v>
      </c>
      <c r="H1111" s="228">
        <v>1960</v>
      </c>
      <c r="I1111" s="104">
        <f>SUMIF(Cargas!$C$5:$C$5047,C1111,Cargas!$N$5:$N$5047)</f>
        <v>1960</v>
      </c>
      <c r="J1111" s="105">
        <f t="shared" si="17"/>
        <v>0</v>
      </c>
      <c r="K1111" s="229" t="s">
        <v>9598</v>
      </c>
      <c r="L1111" s="230">
        <v>184109</v>
      </c>
    </row>
    <row r="1112" hidden="1" ht="13.5" customHeight="1">
      <c r="B1112" s="225">
        <v>45202</v>
      </c>
      <c r="C1112" s="226" t="s">
        <v>6330</v>
      </c>
      <c r="D1112" s="227" t="s">
        <v>9602</v>
      </c>
      <c r="E1112" s="227" t="s">
        <v>9427</v>
      </c>
      <c r="F1112" s="227" t="s">
        <v>8498</v>
      </c>
      <c r="G1112" s="227" t="s">
        <v>8756</v>
      </c>
      <c r="H1112" s="228">
        <v>1960</v>
      </c>
      <c r="I1112" s="104">
        <f>SUMIF(Cargas!$C$5:$C$5047,C1112,Cargas!$N$5:$N$5047)</f>
        <v>1960</v>
      </c>
      <c r="J1112" s="105">
        <f t="shared" si="17"/>
        <v>0</v>
      </c>
      <c r="K1112" s="229" t="s">
        <v>9603</v>
      </c>
      <c r="L1112" s="230" t="s">
        <v>23</v>
      </c>
    </row>
    <row r="1113" hidden="1" ht="13.5" customHeight="1">
      <c r="B1113" s="225">
        <v>45203</v>
      </c>
      <c r="C1113" s="226" t="s">
        <v>6343</v>
      </c>
      <c r="D1113" s="227" t="s">
        <v>9604</v>
      </c>
      <c r="E1113" s="227" t="s">
        <v>9427</v>
      </c>
      <c r="F1113" s="227" t="s">
        <v>8498</v>
      </c>
      <c r="G1113" s="227" t="s">
        <v>8756</v>
      </c>
      <c r="H1113" s="228">
        <v>930</v>
      </c>
      <c r="I1113" s="104">
        <f>SUMIF(Cargas!$C$5:$C$5047,C1113,Cargas!$N$5:$N$5047)</f>
        <v>930</v>
      </c>
      <c r="J1113" s="105">
        <f t="shared" si="17"/>
        <v>0</v>
      </c>
      <c r="K1113" s="229" t="s">
        <v>9605</v>
      </c>
      <c r="L1113" s="230">
        <v>190606</v>
      </c>
    </row>
    <row r="1114" hidden="1" ht="13.5" customHeight="1">
      <c r="B1114" s="225">
        <v>45203</v>
      </c>
      <c r="C1114" s="226" t="s">
        <v>6346</v>
      </c>
      <c r="D1114" s="227" t="s">
        <v>9606</v>
      </c>
      <c r="E1114" s="227" t="s">
        <v>9427</v>
      </c>
      <c r="F1114" s="227" t="s">
        <v>8498</v>
      </c>
      <c r="G1114" s="227" t="s">
        <v>8756</v>
      </c>
      <c r="H1114" s="228">
        <v>1860</v>
      </c>
      <c r="I1114" s="104">
        <f>SUMIF(Cargas!$C$5:$C$5047,C1114,Cargas!$N$5:$N$5047)</f>
        <v>1860</v>
      </c>
      <c r="J1114" s="105">
        <f t="shared" si="17"/>
        <v>0</v>
      </c>
      <c r="K1114" s="229" t="s">
        <v>9607</v>
      </c>
      <c r="L1114" s="230">
        <v>190568</v>
      </c>
    </row>
    <row r="1115" hidden="1" ht="13.5" customHeight="1">
      <c r="B1115" s="225">
        <v>45205</v>
      </c>
      <c r="C1115" s="226" t="s">
        <v>6361</v>
      </c>
      <c r="D1115" s="227" t="s">
        <v>9608</v>
      </c>
      <c r="E1115" s="227" t="s">
        <v>9427</v>
      </c>
      <c r="F1115" s="227" t="s">
        <v>8498</v>
      </c>
      <c r="G1115" s="227" t="s">
        <v>8756</v>
      </c>
      <c r="H1115" s="228">
        <v>1860</v>
      </c>
      <c r="I1115" s="104">
        <f>SUMIF(Cargas!$C$5:$C$5047,C1115,Cargas!$N$5:$N$5047)</f>
        <v>1860</v>
      </c>
      <c r="J1115" s="105">
        <f t="shared" si="17"/>
        <v>0</v>
      </c>
      <c r="K1115" s="229" t="s">
        <v>9609</v>
      </c>
      <c r="L1115" s="230">
        <v>192673</v>
      </c>
    </row>
    <row r="1116" hidden="1" ht="13.5" customHeight="1">
      <c r="B1116" s="225">
        <v>45208</v>
      </c>
      <c r="C1116" s="226" t="s">
        <v>6383</v>
      </c>
      <c r="D1116" s="227" t="s">
        <v>9610</v>
      </c>
      <c r="E1116" s="227" t="s">
        <v>9427</v>
      </c>
      <c r="F1116" s="227" t="s">
        <v>8498</v>
      </c>
      <c r="G1116" s="227" t="s">
        <v>8756</v>
      </c>
      <c r="H1116" s="228">
        <v>930</v>
      </c>
      <c r="I1116" s="104">
        <f>SUMIF(Cargas!$C$5:$C$5047,C1116,Cargas!$N$5:$N$5047)</f>
        <v>930</v>
      </c>
      <c r="J1116" s="105">
        <f t="shared" si="17"/>
        <v>0</v>
      </c>
      <c r="K1116" s="229" t="s">
        <v>9611</v>
      </c>
      <c r="L1116" s="230">
        <v>193558</v>
      </c>
    </row>
    <row r="1117" hidden="1" ht="13.5" customHeight="1">
      <c r="B1117" s="225">
        <v>45209</v>
      </c>
      <c r="C1117" s="226" t="s">
        <v>6369</v>
      </c>
      <c r="D1117" s="227" t="s">
        <v>9612</v>
      </c>
      <c r="E1117" s="227" t="s">
        <v>9427</v>
      </c>
      <c r="F1117" s="227" t="s">
        <v>8498</v>
      </c>
      <c r="G1117" s="227" t="s">
        <v>8756</v>
      </c>
      <c r="H1117" s="228">
        <v>1860</v>
      </c>
      <c r="I1117" s="104">
        <f>SUMIF(Cargas!$C$5:$C$5047,C1117,Cargas!$N$5:$N$5047)</f>
        <v>1860</v>
      </c>
      <c r="J1117" s="105">
        <f t="shared" si="17"/>
        <v>0</v>
      </c>
      <c r="K1117" s="229" t="s">
        <v>9613</v>
      </c>
      <c r="L1117" s="230">
        <v>193539</v>
      </c>
    </row>
    <row r="1118" hidden="1" ht="13.5" customHeight="1">
      <c r="B1118" s="225">
        <v>45210</v>
      </c>
      <c r="C1118" s="226" t="s">
        <v>6380</v>
      </c>
      <c r="D1118" s="227" t="s">
        <v>9614</v>
      </c>
      <c r="E1118" s="227" t="s">
        <v>9427</v>
      </c>
      <c r="F1118" s="227" t="s">
        <v>8498</v>
      </c>
      <c r="G1118" s="227" t="s">
        <v>8756</v>
      </c>
      <c r="H1118" s="228">
        <v>930</v>
      </c>
      <c r="I1118" s="104">
        <f>SUMIF(Cargas!$C$5:$C$5047,C1118,Cargas!$N$5:$N$5047)</f>
        <v>930</v>
      </c>
      <c r="J1118" s="105">
        <f t="shared" si="17"/>
        <v>0</v>
      </c>
      <c r="K1118" s="229" t="s">
        <v>9615</v>
      </c>
      <c r="L1118" s="230">
        <v>195548</v>
      </c>
    </row>
    <row r="1119" hidden="1" ht="13.5" customHeight="1">
      <c r="B1119" s="225">
        <v>45210</v>
      </c>
      <c r="C1119" s="226" t="s">
        <v>6377</v>
      </c>
      <c r="D1119" s="227" t="s">
        <v>9616</v>
      </c>
      <c r="E1119" s="227" t="s">
        <v>9427</v>
      </c>
      <c r="F1119" s="227" t="s">
        <v>8498</v>
      </c>
      <c r="G1119" s="227" t="s">
        <v>8756</v>
      </c>
      <c r="H1119" s="228">
        <v>930</v>
      </c>
      <c r="I1119" s="104">
        <f>SUMIF(Cargas!$C$5:$C$5047,C1119,Cargas!$N$5:$N$5047)</f>
        <v>930</v>
      </c>
      <c r="J1119" s="105">
        <f t="shared" si="17"/>
        <v>0</v>
      </c>
      <c r="K1119" s="229" t="s">
        <v>9617</v>
      </c>
      <c r="L1119" s="230">
        <v>195500</v>
      </c>
    </row>
    <row r="1120" hidden="1" ht="13.5" customHeight="1">
      <c r="B1120" s="225">
        <v>45215</v>
      </c>
      <c r="C1120" s="226" t="s">
        <v>6402</v>
      </c>
      <c r="D1120" s="227" t="s">
        <v>9618</v>
      </c>
      <c r="E1120" s="227" t="s">
        <v>9427</v>
      </c>
      <c r="F1120" s="227" t="s">
        <v>8498</v>
      </c>
      <c r="G1120" s="227" t="s">
        <v>8756</v>
      </c>
      <c r="H1120" s="228">
        <v>2790</v>
      </c>
      <c r="I1120" s="104">
        <f>SUMIF(Cargas!$C$5:$C$5047,C1120,Cargas!$N$5:$N$5047)</f>
        <v>2790</v>
      </c>
      <c r="J1120" s="105">
        <f t="shared" si="17"/>
        <v>0</v>
      </c>
      <c r="K1120" s="229" t="s">
        <v>9619</v>
      </c>
      <c r="L1120" s="230">
        <v>195412</v>
      </c>
    </row>
    <row r="1121" hidden="1" ht="13.5" customHeight="1">
      <c r="B1121" s="225">
        <v>45216</v>
      </c>
      <c r="C1121" s="226" t="s">
        <v>6397</v>
      </c>
      <c r="D1121" s="227" t="s">
        <v>9620</v>
      </c>
      <c r="E1121" s="227" t="s">
        <v>9427</v>
      </c>
      <c r="F1121" s="227" t="s">
        <v>8498</v>
      </c>
      <c r="G1121" s="227" t="s">
        <v>8756</v>
      </c>
      <c r="H1121" s="228">
        <v>1860</v>
      </c>
      <c r="I1121" s="104">
        <f>SUMIF(Cargas!$C$5:$C$5047,C1121,Cargas!$N$5:$N$5047)</f>
        <v>1860</v>
      </c>
      <c r="J1121" s="105">
        <f t="shared" si="17"/>
        <v>0</v>
      </c>
      <c r="K1121" s="229" t="s">
        <v>9621</v>
      </c>
      <c r="L1121" s="230">
        <v>198017</v>
      </c>
    </row>
    <row r="1122" hidden="1" ht="13.5" customHeight="1">
      <c r="B1122" s="225">
        <v>45217</v>
      </c>
      <c r="C1122" s="226" t="s">
        <v>6425</v>
      </c>
      <c r="D1122" s="227" t="s">
        <v>9622</v>
      </c>
      <c r="E1122" s="227" t="s">
        <v>9427</v>
      </c>
      <c r="F1122" s="227" t="s">
        <v>8498</v>
      </c>
      <c r="G1122" s="227" t="s">
        <v>8756</v>
      </c>
      <c r="H1122" s="228">
        <v>930</v>
      </c>
      <c r="I1122" s="104">
        <f>SUMIF(Cargas!$C$5:$C$5047,C1122,Cargas!$N$5:$N$5047)</f>
        <v>930</v>
      </c>
      <c r="J1122" s="105">
        <f t="shared" si="17"/>
        <v>0</v>
      </c>
      <c r="K1122" s="229" t="s">
        <v>9623</v>
      </c>
      <c r="L1122" s="230">
        <v>199858</v>
      </c>
    </row>
    <row r="1123" hidden="1" ht="13.5" customHeight="1">
      <c r="B1123" s="225">
        <v>45217</v>
      </c>
      <c r="C1123" s="226" t="s">
        <v>6429</v>
      </c>
      <c r="D1123" s="227" t="s">
        <v>9624</v>
      </c>
      <c r="E1123" s="227" t="s">
        <v>9427</v>
      </c>
      <c r="F1123" s="227" t="s">
        <v>8498</v>
      </c>
      <c r="G1123" s="227" t="s">
        <v>8756</v>
      </c>
      <c r="H1123" s="228">
        <v>930</v>
      </c>
      <c r="I1123" s="104">
        <f>SUMIF(Cargas!$C$5:$C$5047,C1123,Cargas!$N$5:$N$5047)</f>
        <v>930</v>
      </c>
      <c r="J1123" s="105">
        <f t="shared" si="17"/>
        <v>0</v>
      </c>
      <c r="K1123" s="229" t="s">
        <v>9625</v>
      </c>
      <c r="L1123" s="230">
        <v>200039</v>
      </c>
    </row>
    <row r="1124" hidden="1" ht="13.5" customHeight="1">
      <c r="B1124" s="225">
        <v>45222</v>
      </c>
      <c r="C1124" s="226" t="s">
        <v>6434</v>
      </c>
      <c r="D1124" s="227" t="s">
        <v>9626</v>
      </c>
      <c r="E1124" s="227" t="s">
        <v>9427</v>
      </c>
      <c r="F1124" s="227" t="s">
        <v>8498</v>
      </c>
      <c r="G1124" s="227" t="s">
        <v>8756</v>
      </c>
      <c r="H1124" s="228">
        <v>2790</v>
      </c>
      <c r="I1124" s="104">
        <f>SUMIF(Cargas!$C$5:$C$5047,C1124,Cargas!$N$5:$N$5047)</f>
        <v>2790</v>
      </c>
      <c r="J1124" s="105">
        <f t="shared" si="17"/>
        <v>0</v>
      </c>
      <c r="K1124" s="229" t="s">
        <v>9627</v>
      </c>
      <c r="L1124" s="230">
        <v>202428</v>
      </c>
    </row>
    <row r="1125" hidden="1" ht="13.5" customHeight="1">
      <c r="B1125" s="225">
        <v>45224</v>
      </c>
      <c r="C1125" s="226" t="s">
        <v>6455</v>
      </c>
      <c r="D1125" s="227" t="s">
        <v>9628</v>
      </c>
      <c r="E1125" s="227" t="s">
        <v>9427</v>
      </c>
      <c r="F1125" s="227" t="s">
        <v>8498</v>
      </c>
      <c r="G1125" s="227" t="s">
        <v>8756</v>
      </c>
      <c r="H1125" s="228">
        <v>1860</v>
      </c>
      <c r="I1125" s="104">
        <f>SUMIF(Cargas!$C$5:$C$5047,C1125,Cargas!$N$5:$N$5047)</f>
        <v>1860</v>
      </c>
      <c r="J1125" s="105">
        <f t="shared" si="17"/>
        <v>0</v>
      </c>
      <c r="K1125" s="229" t="s">
        <v>9629</v>
      </c>
      <c r="L1125" s="230">
        <v>204041</v>
      </c>
    </row>
    <row r="1126" hidden="1" ht="13.5" customHeight="1">
      <c r="B1126" s="225">
        <v>45229</v>
      </c>
      <c r="C1126" s="226" t="s">
        <v>6472</v>
      </c>
      <c r="D1126" s="227" t="s">
        <v>9630</v>
      </c>
      <c r="E1126" s="227" t="s">
        <v>9427</v>
      </c>
      <c r="F1126" s="227" t="s">
        <v>8498</v>
      </c>
      <c r="G1126" s="227" t="s">
        <v>8756</v>
      </c>
      <c r="H1126" s="228">
        <v>2790</v>
      </c>
      <c r="I1126" s="104">
        <f>SUMIF(Cargas!$C$5:$C$5047,C1126,Cargas!$N$5:$N$5047)</f>
        <v>2790</v>
      </c>
      <c r="J1126" s="105">
        <f t="shared" si="17"/>
        <v>0</v>
      </c>
      <c r="K1126" s="229"/>
      <c r="L1126" s="230">
        <v>208132</v>
      </c>
    </row>
    <row r="1127" hidden="1" ht="13.5" customHeight="1">
      <c r="B1127" s="225">
        <v>45229</v>
      </c>
      <c r="C1127" s="226" t="s">
        <v>6465</v>
      </c>
      <c r="D1127" s="227" t="s">
        <v>9631</v>
      </c>
      <c r="E1127" s="227" t="s">
        <v>9427</v>
      </c>
      <c r="F1127" s="227" t="s">
        <v>8498</v>
      </c>
      <c r="G1127" s="227" t="s">
        <v>8756</v>
      </c>
      <c r="H1127" s="228">
        <v>2790</v>
      </c>
      <c r="I1127" s="104">
        <f>SUMIF(Cargas!$C$5:$C$5047,C1127,Cargas!$N$5:$N$5047)</f>
        <v>2790</v>
      </c>
      <c r="J1127" s="105">
        <f t="shared" si="17"/>
        <v>0</v>
      </c>
      <c r="K1127" s="229" t="s">
        <v>9632</v>
      </c>
      <c r="L1127" s="230">
        <v>208075</v>
      </c>
    </row>
    <row r="1128" hidden="1" ht="13.5" customHeight="1">
      <c r="B1128" s="225">
        <v>45236</v>
      </c>
      <c r="C1128" s="226" t="s">
        <v>6509</v>
      </c>
      <c r="D1128" s="227" t="s">
        <v>9633</v>
      </c>
      <c r="E1128" s="227" t="s">
        <v>9427</v>
      </c>
      <c r="F1128" s="227" t="s">
        <v>8498</v>
      </c>
      <c r="G1128" s="227"/>
      <c r="H1128" s="228">
        <v>2790</v>
      </c>
      <c r="I1128" s="104">
        <f>SUMIF(Cargas!$C$5:$C$5047,C1128,Cargas!$N$5:$N$5047)</f>
        <v>2790</v>
      </c>
      <c r="J1128" s="105">
        <f t="shared" si="17"/>
        <v>0</v>
      </c>
      <c r="K1128" s="229"/>
      <c r="L1128" s="230" t="s">
        <v>23</v>
      </c>
    </row>
    <row r="1129" hidden="1" ht="13.5" customHeight="1">
      <c r="B1129" s="225">
        <v>45236</v>
      </c>
      <c r="C1129" s="226" t="s">
        <v>6514</v>
      </c>
      <c r="D1129" s="227" t="s">
        <v>9634</v>
      </c>
      <c r="E1129" s="227" t="s">
        <v>9427</v>
      </c>
      <c r="F1129" s="227" t="s">
        <v>8498</v>
      </c>
      <c r="G1129" s="227"/>
      <c r="H1129" s="228">
        <v>1860</v>
      </c>
      <c r="I1129" s="104">
        <f>SUMIF(Cargas!$C$5:$C$5047,C1129,Cargas!$N$5:$N$5047)</f>
        <v>1860</v>
      </c>
      <c r="J1129" s="105">
        <f t="shared" si="17"/>
        <v>0</v>
      </c>
      <c r="K1129" s="229"/>
      <c r="L1129" s="230" t="s">
        <v>23</v>
      </c>
    </row>
    <row r="1130" hidden="1" ht="13.5" customHeight="1">
      <c r="B1130" s="225">
        <v>45238</v>
      </c>
      <c r="C1130" s="226" t="s">
        <v>6537</v>
      </c>
      <c r="D1130" s="227" t="s">
        <v>9635</v>
      </c>
      <c r="E1130" s="227" t="s">
        <v>9427</v>
      </c>
      <c r="F1130" s="227" t="s">
        <v>8498</v>
      </c>
      <c r="G1130" s="227"/>
      <c r="H1130" s="228">
        <v>1860</v>
      </c>
      <c r="I1130" s="104">
        <f>SUMIF(Cargas!$C$5:$C$5047,C1130,Cargas!$N$5:$N$5047)</f>
        <v>1860</v>
      </c>
      <c r="J1130" s="105">
        <f t="shared" si="17"/>
        <v>0</v>
      </c>
      <c r="K1130" s="229"/>
      <c r="L1130" s="230" t="s">
        <v>23</v>
      </c>
    </row>
    <row r="1131" hidden="1" ht="13.5" customHeight="1">
      <c r="B1131" s="100">
        <v>45238</v>
      </c>
      <c r="C1131" s="101" t="s">
        <v>6532</v>
      </c>
      <c r="D1131" s="102" t="s">
        <v>9636</v>
      </c>
      <c r="E1131" s="102" t="s">
        <v>9427</v>
      </c>
      <c r="F1131" s="102" t="s">
        <v>8498</v>
      </c>
      <c r="G1131" s="102"/>
      <c r="H1131" s="103">
        <v>1860</v>
      </c>
      <c r="I1131" s="104">
        <f>SUMIF(Cargas!$C$5:$C$5047,C1131,Cargas!$N$5:$N$5047)</f>
        <v>1860</v>
      </c>
      <c r="J1131" s="105">
        <f t="shared" si="17"/>
        <v>0</v>
      </c>
      <c r="K1131" s="106"/>
      <c r="L1131" s="107">
        <v>215721</v>
      </c>
    </row>
    <row r="1132" hidden="1" ht="13.5" customHeight="1">
      <c r="B1132" s="100">
        <v>45243</v>
      </c>
      <c r="C1132" s="101" t="s">
        <v>6553</v>
      </c>
      <c r="D1132" s="102" t="s">
        <v>9637</v>
      </c>
      <c r="E1132" s="102" t="s">
        <v>9427</v>
      </c>
      <c r="F1132" s="102" t="s">
        <v>8498</v>
      </c>
      <c r="G1132" s="102"/>
      <c r="H1132" s="103">
        <v>4650</v>
      </c>
      <c r="I1132" s="104">
        <f>SUMIF(Cargas!$C$5:$C$5047,C1132,Cargas!$N$5:$N$5047)</f>
        <v>4650</v>
      </c>
      <c r="J1132" s="105">
        <f ref="J1132:J1195" t="shared" si="18">IF(ABS(H1132-I1132)&lt;20,0,H1132-I1132)</f>
        <v>0</v>
      </c>
      <c r="K1132" s="106" t="s">
        <v>9638</v>
      </c>
      <c r="L1132" s="107">
        <v>218956</v>
      </c>
    </row>
    <row r="1133" hidden="1" ht="13.5" customHeight="1">
      <c r="B1133" s="100">
        <v>45244</v>
      </c>
      <c r="C1133" s="101" t="s">
        <v>6591</v>
      </c>
      <c r="D1133" s="102" t="s">
        <v>9639</v>
      </c>
      <c r="E1133" s="102" t="s">
        <v>9427</v>
      </c>
      <c r="F1133" s="102" t="s">
        <v>8498</v>
      </c>
      <c r="G1133" s="102"/>
      <c r="H1133" s="103">
        <v>930</v>
      </c>
      <c r="I1133" s="104">
        <f>SUMIF(Cargas!$C$5:$C$5047,C1133,Cargas!$N$5:$N$5047)</f>
        <v>930</v>
      </c>
      <c r="J1133" s="105">
        <f t="shared" si="18"/>
        <v>0</v>
      </c>
      <c r="K1133" s="106" t="s">
        <v>9640</v>
      </c>
      <c r="L1133" s="107">
        <v>219011</v>
      </c>
    </row>
    <row r="1134" hidden="1" ht="13.5" customHeight="1">
      <c r="B1134" s="100">
        <v>45244</v>
      </c>
      <c r="C1134" s="101" t="s">
        <v>6558</v>
      </c>
      <c r="D1134" s="102" t="s">
        <v>9641</v>
      </c>
      <c r="E1134" s="102" t="s">
        <v>9427</v>
      </c>
      <c r="F1134" s="102" t="s">
        <v>8498</v>
      </c>
      <c r="G1134" s="102"/>
      <c r="H1134" s="103">
        <v>1860</v>
      </c>
      <c r="I1134" s="104">
        <f>SUMIF(Cargas!$C$5:$C$5047,C1134,Cargas!$N$5:$N$5047)</f>
        <v>1860</v>
      </c>
      <c r="J1134" s="105">
        <f t="shared" si="18"/>
        <v>0</v>
      </c>
      <c r="K1134" s="106" t="s">
        <v>9642</v>
      </c>
      <c r="L1134" s="107">
        <v>218895</v>
      </c>
    </row>
    <row r="1135" hidden="1" ht="13.5" customHeight="1">
      <c r="B1135" s="100">
        <v>45246</v>
      </c>
      <c r="C1135" s="101" t="s">
        <v>6598</v>
      </c>
      <c r="D1135" s="102" t="s">
        <v>9643</v>
      </c>
      <c r="E1135" s="102" t="s">
        <v>9427</v>
      </c>
      <c r="F1135" s="102" t="s">
        <v>8498</v>
      </c>
      <c r="G1135" s="102"/>
      <c r="H1135" s="103">
        <v>1860</v>
      </c>
      <c r="I1135" s="104">
        <f>SUMIF(Cargas!$C$5:$C$5047,C1135,Cargas!$N$5:$N$5047)</f>
        <v>1860</v>
      </c>
      <c r="J1135" s="105">
        <f t="shared" si="18"/>
        <v>0</v>
      </c>
      <c r="K1135" s="106"/>
      <c r="L1135" s="107">
        <v>219910</v>
      </c>
    </row>
    <row r="1136" hidden="1" ht="13.5" customHeight="1">
      <c r="B1136" s="100">
        <v>45250</v>
      </c>
      <c r="C1136" s="101" t="s">
        <v>6624</v>
      </c>
      <c r="D1136" s="102" t="s">
        <v>9644</v>
      </c>
      <c r="E1136" s="102" t="s">
        <v>9427</v>
      </c>
      <c r="F1136" s="102" t="s">
        <v>8498</v>
      </c>
      <c r="G1136" s="102"/>
      <c r="H1136" s="103">
        <v>2790</v>
      </c>
      <c r="I1136" s="104">
        <f>SUMIF(Cargas!$C$5:$C$5047,C1136,Cargas!$N$5:$N$5047)</f>
        <v>2790</v>
      </c>
      <c r="J1136" s="105">
        <f t="shared" si="18"/>
        <v>0</v>
      </c>
      <c r="K1136" s="106" t="s">
        <v>9645</v>
      </c>
      <c r="L1136" s="107">
        <v>224367</v>
      </c>
    </row>
    <row r="1137" hidden="1" ht="13.5" customHeight="1">
      <c r="B1137" s="100">
        <v>45250</v>
      </c>
      <c r="C1137" s="101" t="s">
        <v>6633</v>
      </c>
      <c r="D1137" s="102" t="s">
        <v>9646</v>
      </c>
      <c r="E1137" s="102" t="s">
        <v>9427</v>
      </c>
      <c r="F1137" s="102" t="s">
        <v>8498</v>
      </c>
      <c r="G1137" s="102"/>
      <c r="H1137" s="103">
        <v>1860</v>
      </c>
      <c r="I1137" s="104">
        <f>SUMIF(Cargas!$C$5:$C$5047,C1137,Cargas!$N$5:$N$5047)</f>
        <v>1860</v>
      </c>
      <c r="J1137" s="105">
        <f t="shared" si="18"/>
        <v>0</v>
      </c>
      <c r="K1137" s="106" t="s">
        <v>9647</v>
      </c>
      <c r="L1137" s="107">
        <v>224521</v>
      </c>
    </row>
    <row r="1138" hidden="1" ht="13.5" customHeight="1">
      <c r="B1138" s="100">
        <v>45253</v>
      </c>
      <c r="C1138" s="101" t="s">
        <v>6668</v>
      </c>
      <c r="D1138" s="102" t="s">
        <v>9648</v>
      </c>
      <c r="E1138" s="102" t="s">
        <v>9427</v>
      </c>
      <c r="F1138" s="102" t="s">
        <v>8498</v>
      </c>
      <c r="G1138" s="102"/>
      <c r="H1138" s="103">
        <v>930</v>
      </c>
      <c r="I1138" s="104">
        <f>SUMIF(Cargas!$C$5:$C$5047,C1138,Cargas!$N$5:$N$5047)</f>
        <v>930</v>
      </c>
      <c r="J1138" s="105">
        <f t="shared" si="18"/>
        <v>0</v>
      </c>
      <c r="K1138" s="106" t="s">
        <v>9649</v>
      </c>
      <c r="L1138" s="107">
        <v>227788</v>
      </c>
    </row>
    <row r="1139" hidden="1" ht="13.5" customHeight="1">
      <c r="B1139" s="225">
        <v>45257</v>
      </c>
      <c r="C1139" s="226" t="s">
        <v>6676</v>
      </c>
      <c r="D1139" s="227" t="s">
        <v>9650</v>
      </c>
      <c r="E1139" s="227" t="s">
        <v>9427</v>
      </c>
      <c r="F1139" s="227" t="s">
        <v>8498</v>
      </c>
      <c r="G1139" s="227"/>
      <c r="H1139" s="228">
        <v>930</v>
      </c>
      <c r="I1139" s="104">
        <f>SUMIF(Cargas!$C$5:$C$5047,C1139,Cargas!$N$5:$N$5047)</f>
        <v>930</v>
      </c>
      <c r="J1139" s="105">
        <f t="shared" si="18"/>
        <v>0</v>
      </c>
      <c r="K1139" s="229" t="s">
        <v>9651</v>
      </c>
      <c r="L1139" s="230">
        <v>230175</v>
      </c>
    </row>
    <row r="1140" hidden="1" ht="13.5" customHeight="1">
      <c r="B1140" s="225">
        <v>45258</v>
      </c>
      <c r="C1140" s="226" t="s">
        <v>6684</v>
      </c>
      <c r="D1140" s="227" t="s">
        <v>9652</v>
      </c>
      <c r="E1140" s="227" t="s">
        <v>9427</v>
      </c>
      <c r="F1140" s="227" t="s">
        <v>8498</v>
      </c>
      <c r="G1140" s="227"/>
      <c r="H1140" s="228">
        <v>2790</v>
      </c>
      <c r="I1140" s="104">
        <f>SUMIF(Cargas!$C$5:$C$5047,C1140,Cargas!$N$5:$N$5047)</f>
        <v>2790</v>
      </c>
      <c r="J1140" s="105">
        <f t="shared" si="18"/>
        <v>0</v>
      </c>
      <c r="K1140" s="229" t="s">
        <v>9653</v>
      </c>
      <c r="L1140" s="230">
        <v>230295</v>
      </c>
    </row>
    <row r="1141" hidden="1" ht="13.5" customHeight="1">
      <c r="B1141" s="225">
        <v>45258</v>
      </c>
      <c r="C1141" s="226" t="s">
        <v>6710</v>
      </c>
      <c r="D1141" s="227" t="s">
        <v>9654</v>
      </c>
      <c r="E1141" s="227" t="s">
        <v>9427</v>
      </c>
      <c r="F1141" s="227" t="s">
        <v>8498</v>
      </c>
      <c r="G1141" s="227"/>
      <c r="H1141" s="228">
        <v>2790</v>
      </c>
      <c r="I1141" s="104">
        <f>SUMIF(Cargas!$C$5:$C$5047,C1141,Cargas!$N$5:$N$5047)</f>
        <v>2790</v>
      </c>
      <c r="J1141" s="105">
        <f t="shared" si="18"/>
        <v>0</v>
      </c>
      <c r="K1141" s="229" t="s">
        <v>9655</v>
      </c>
      <c r="L1141" s="230">
        <v>231483</v>
      </c>
    </row>
    <row r="1142" hidden="1" ht="13.5" customHeight="1">
      <c r="B1142" s="225">
        <v>45259</v>
      </c>
      <c r="C1142" s="226" t="s">
        <v>6715</v>
      </c>
      <c r="D1142" s="227" t="s">
        <v>9656</v>
      </c>
      <c r="E1142" s="227" t="s">
        <v>9427</v>
      </c>
      <c r="F1142" s="227" t="s">
        <v>8498</v>
      </c>
      <c r="G1142" s="227"/>
      <c r="H1142" s="228">
        <v>930</v>
      </c>
      <c r="I1142" s="104">
        <f>SUMIF(Cargas!$C$5:$C$5047,C1142,Cargas!$N$5:$N$5047)</f>
        <v>930</v>
      </c>
      <c r="J1142" s="105">
        <f t="shared" si="18"/>
        <v>0</v>
      </c>
      <c r="K1142" s="229" t="s">
        <v>9657</v>
      </c>
      <c r="L1142" s="230">
        <v>232464</v>
      </c>
    </row>
    <row r="1143" hidden="1" ht="13.5" customHeight="1">
      <c r="B1143" s="225">
        <v>45259</v>
      </c>
      <c r="C1143" s="226" t="s">
        <v>6720</v>
      </c>
      <c r="D1143" s="227" t="s">
        <v>9658</v>
      </c>
      <c r="E1143" s="227" t="s">
        <v>9427</v>
      </c>
      <c r="F1143" s="227" t="s">
        <v>8498</v>
      </c>
      <c r="G1143" s="227"/>
      <c r="H1143" s="228">
        <v>930</v>
      </c>
      <c r="I1143" s="104">
        <f>SUMIF(Cargas!$C$5:$C$5047,C1143,Cargas!$N$5:$N$5047)</f>
        <v>930</v>
      </c>
      <c r="J1143" s="105">
        <f t="shared" si="18"/>
        <v>0</v>
      </c>
      <c r="K1143" s="229" t="s">
        <v>9659</v>
      </c>
      <c r="L1143" s="230">
        <v>232418</v>
      </c>
    </row>
    <row r="1144" hidden="1" ht="13.5" customHeight="1">
      <c r="B1144" s="225">
        <v>45327</v>
      </c>
      <c r="C1144" s="226" t="s">
        <v>7128</v>
      </c>
      <c r="D1144" s="227" t="s">
        <v>8672</v>
      </c>
      <c r="E1144" s="227" t="s">
        <v>9450</v>
      </c>
      <c r="F1144" s="227" t="s">
        <v>1370</v>
      </c>
      <c r="G1144" s="227" t="s">
        <v>1369</v>
      </c>
      <c r="H1144" s="228">
        <v>1104</v>
      </c>
      <c r="I1144" s="104">
        <f>SUMIF(Cargas!$C$5:$C$5047,C1144,Cargas!$N$5:$N$5047)</f>
        <v>1104</v>
      </c>
      <c r="J1144" s="105">
        <f t="shared" si="18"/>
        <v>0</v>
      </c>
      <c r="K1144" s="229" t="s">
        <v>9660</v>
      </c>
      <c r="L1144" s="230">
        <v>29139</v>
      </c>
    </row>
    <row r="1145" hidden="1" ht="13.5" customHeight="1">
      <c r="B1145" s="225">
        <v>45329</v>
      </c>
      <c r="C1145" s="226" t="s">
        <v>7130</v>
      </c>
      <c r="D1145" s="227" t="s">
        <v>8672</v>
      </c>
      <c r="E1145" s="227" t="s">
        <v>9450</v>
      </c>
      <c r="F1145" s="227" t="s">
        <v>1370</v>
      </c>
      <c r="G1145" s="227" t="s">
        <v>1369</v>
      </c>
      <c r="H1145" s="228">
        <v>1104</v>
      </c>
      <c r="I1145" s="104">
        <f>SUMIF(Cargas!$C$5:$C$5047,C1145,Cargas!$N$5:$N$5047)</f>
        <v>1104</v>
      </c>
      <c r="J1145" s="105">
        <f t="shared" si="18"/>
        <v>0</v>
      </c>
      <c r="K1145" s="229" t="s">
        <v>9660</v>
      </c>
      <c r="L1145" s="230">
        <v>29139</v>
      </c>
    </row>
    <row r="1146" hidden="1" ht="13.5" customHeight="1">
      <c r="B1146" s="225">
        <v>45331</v>
      </c>
      <c r="C1146" s="226" t="s">
        <v>7112</v>
      </c>
      <c r="D1146" s="227" t="s">
        <v>8672</v>
      </c>
      <c r="E1146" s="227" t="s">
        <v>9450</v>
      </c>
      <c r="F1146" s="227" t="s">
        <v>1370</v>
      </c>
      <c r="G1146" s="227" t="s">
        <v>1369</v>
      </c>
      <c r="H1146" s="228">
        <v>1104</v>
      </c>
      <c r="I1146" s="104">
        <f>SUMIF(Cargas!$C$5:$C$5047,C1146,Cargas!$N$5:$N$5047)</f>
        <v>1104</v>
      </c>
      <c r="J1146" s="105">
        <f t="shared" si="18"/>
        <v>0</v>
      </c>
      <c r="K1146" s="229" t="s">
        <v>9660</v>
      </c>
      <c r="L1146" s="230">
        <v>29139</v>
      </c>
    </row>
    <row r="1147" hidden="1" ht="13.5" customHeight="1">
      <c r="B1147" s="225">
        <v>45338</v>
      </c>
      <c r="C1147" s="226" t="s">
        <v>7189</v>
      </c>
      <c r="D1147" s="227" t="s">
        <v>8796</v>
      </c>
      <c r="E1147" s="227" t="s">
        <v>9450</v>
      </c>
      <c r="F1147" s="227" t="s">
        <v>1370</v>
      </c>
      <c r="G1147" s="227" t="s">
        <v>1369</v>
      </c>
      <c r="H1147" s="228">
        <v>1104</v>
      </c>
      <c r="I1147" s="104">
        <f>SUMIF(Cargas!$C$5:$C$5047,C1147,Cargas!$N$5:$N$5047)</f>
        <v>1104</v>
      </c>
      <c r="J1147" s="105">
        <f t="shared" si="18"/>
        <v>0</v>
      </c>
      <c r="K1147" s="229" t="s">
        <v>9661</v>
      </c>
      <c r="L1147" s="230">
        <v>36114</v>
      </c>
    </row>
    <row r="1148" hidden="1" ht="13.5" customHeight="1">
      <c r="B1148" s="225">
        <v>45338</v>
      </c>
      <c r="C1148" s="226" t="s">
        <v>7191</v>
      </c>
      <c r="D1148" s="227" t="s">
        <v>8796</v>
      </c>
      <c r="E1148" s="227" t="s">
        <v>9450</v>
      </c>
      <c r="F1148" s="227" t="s">
        <v>1370</v>
      </c>
      <c r="G1148" s="227" t="s">
        <v>1369</v>
      </c>
      <c r="H1148" s="228">
        <v>1104</v>
      </c>
      <c r="I1148" s="104">
        <f>SUMIF(Cargas!$C$5:$C$5047,C1148,Cargas!$N$5:$N$5047)</f>
        <v>1104</v>
      </c>
      <c r="J1148" s="105">
        <f t="shared" si="18"/>
        <v>0</v>
      </c>
      <c r="K1148" s="229" t="s">
        <v>9661</v>
      </c>
      <c r="L1148" s="230">
        <v>36114</v>
      </c>
    </row>
    <row r="1149" hidden="1" ht="13.5" customHeight="1">
      <c r="B1149" s="225">
        <v>45338</v>
      </c>
      <c r="C1149" s="226" t="s">
        <v>7187</v>
      </c>
      <c r="D1149" s="227" t="s">
        <v>8796</v>
      </c>
      <c r="E1149" s="227" t="s">
        <v>9450</v>
      </c>
      <c r="F1149" s="227" t="s">
        <v>1370</v>
      </c>
      <c r="G1149" s="227" t="s">
        <v>1369</v>
      </c>
      <c r="H1149" s="228">
        <v>1104</v>
      </c>
      <c r="I1149" s="104">
        <f>SUMIF(Cargas!$C$5:$C$5047,C1149,Cargas!$N$5:$N$5047)</f>
        <v>1104</v>
      </c>
      <c r="J1149" s="105">
        <f t="shared" si="18"/>
        <v>0</v>
      </c>
      <c r="K1149" s="229" t="s">
        <v>9661</v>
      </c>
      <c r="L1149" s="230">
        <v>36114</v>
      </c>
    </row>
    <row r="1150" hidden="1" ht="13.5" customHeight="1">
      <c r="B1150" s="225">
        <v>45344</v>
      </c>
      <c r="C1150" s="226" t="s">
        <v>7216</v>
      </c>
      <c r="D1150" s="227" t="s">
        <v>8798</v>
      </c>
      <c r="E1150" s="227" t="s">
        <v>9450</v>
      </c>
      <c r="F1150" s="227" t="s">
        <v>1370</v>
      </c>
      <c r="G1150" s="227" t="s">
        <v>1369</v>
      </c>
      <c r="H1150" s="228">
        <v>1104</v>
      </c>
      <c r="I1150" s="104">
        <f>SUMIF(Cargas!$C$5:$C$5047,C1150,Cargas!$N$5:$N$5047)</f>
        <v>1104</v>
      </c>
      <c r="J1150" s="105">
        <f t="shared" si="18"/>
        <v>0</v>
      </c>
      <c r="K1150" s="229" t="s">
        <v>9662</v>
      </c>
      <c r="L1150" s="230">
        <v>40483</v>
      </c>
    </row>
    <row r="1151" hidden="1" ht="13.5" customHeight="1">
      <c r="B1151" s="100">
        <v>45345</v>
      </c>
      <c r="C1151" s="101" t="s">
        <v>7231</v>
      </c>
      <c r="D1151" s="102" t="s">
        <v>8798</v>
      </c>
      <c r="E1151" s="102" t="s">
        <v>9450</v>
      </c>
      <c r="F1151" s="102" t="s">
        <v>1370</v>
      </c>
      <c r="G1151" s="102" t="s">
        <v>1369</v>
      </c>
      <c r="H1151" s="103">
        <v>1104</v>
      </c>
      <c r="I1151" s="104">
        <f>SUMIF(Cargas!$C$5:$C$5047,C1151,Cargas!$N$5:$N$5047)</f>
        <v>1104</v>
      </c>
      <c r="J1151" s="105">
        <f t="shared" si="18"/>
        <v>0</v>
      </c>
      <c r="K1151" s="106" t="s">
        <v>9662</v>
      </c>
      <c r="L1151" s="107">
        <v>40483</v>
      </c>
    </row>
    <row r="1152" hidden="1" ht="13.5" customHeight="1">
      <c r="B1152" s="100">
        <v>45345</v>
      </c>
      <c r="C1152" s="101" t="s">
        <v>7220</v>
      </c>
      <c r="D1152" s="102" t="s">
        <v>8798</v>
      </c>
      <c r="E1152" s="102" t="s">
        <v>9450</v>
      </c>
      <c r="F1152" s="102" t="s">
        <v>1370</v>
      </c>
      <c r="G1152" s="102" t="s">
        <v>1369</v>
      </c>
      <c r="H1152" s="103">
        <v>1104</v>
      </c>
      <c r="I1152" s="104">
        <f>SUMIF(Cargas!$C$5:$C$5047,C1152,Cargas!$N$5:$N$5047)</f>
        <v>1104</v>
      </c>
      <c r="J1152" s="105">
        <f t="shared" si="18"/>
        <v>0</v>
      </c>
      <c r="K1152" s="106" t="s">
        <v>9662</v>
      </c>
      <c r="L1152" s="107">
        <v>40483</v>
      </c>
    </row>
    <row r="1153" hidden="1" ht="13.5" customHeight="1">
      <c r="B1153" s="100">
        <v>45359</v>
      </c>
      <c r="C1153" s="101" t="s">
        <v>7311</v>
      </c>
      <c r="D1153" s="102" t="s">
        <v>8800</v>
      </c>
      <c r="E1153" s="102" t="s">
        <v>9450</v>
      </c>
      <c r="F1153" s="102" t="s">
        <v>1370</v>
      </c>
      <c r="G1153" s="102" t="s">
        <v>1369</v>
      </c>
      <c r="H1153" s="103">
        <v>1104</v>
      </c>
      <c r="I1153" s="104">
        <f>SUMIF(Cargas!$C$5:$C$5047,C1153,Cargas!$N$5:$N$5047)</f>
        <v>1104</v>
      </c>
      <c r="J1153" s="105">
        <f t="shared" si="18"/>
        <v>0</v>
      </c>
      <c r="K1153" s="106" t="s">
        <v>9663</v>
      </c>
      <c r="L1153" s="107">
        <v>51221</v>
      </c>
    </row>
    <row r="1154" hidden="1" ht="13.5" customHeight="1">
      <c r="B1154" s="100">
        <v>45366</v>
      </c>
      <c r="C1154" s="101" t="s">
        <v>7372</v>
      </c>
      <c r="D1154" s="102" t="s">
        <v>8802</v>
      </c>
      <c r="E1154" s="102" t="s">
        <v>9450</v>
      </c>
      <c r="F1154" s="102" t="s">
        <v>1370</v>
      </c>
      <c r="G1154" s="102" t="s">
        <v>1369</v>
      </c>
      <c r="H1154" s="103">
        <v>1104</v>
      </c>
      <c r="I1154" s="104">
        <f>SUMIF(Cargas!$C$5:$C$5047,C1154,Cargas!$N$5:$N$5047)</f>
        <v>1104</v>
      </c>
      <c r="J1154" s="105">
        <f t="shared" si="18"/>
        <v>0</v>
      </c>
      <c r="K1154" s="106"/>
      <c r="L1154" s="107">
        <v>56749</v>
      </c>
    </row>
    <row r="1155" hidden="1" ht="13.5" customHeight="1">
      <c r="B1155" s="100">
        <v>45372</v>
      </c>
      <c r="C1155" s="101" t="s">
        <v>7407</v>
      </c>
      <c r="D1155" s="102" t="s">
        <v>8804</v>
      </c>
      <c r="E1155" s="102" t="s">
        <v>9450</v>
      </c>
      <c r="F1155" s="102" t="s">
        <v>1370</v>
      </c>
      <c r="G1155" s="102" t="s">
        <v>1369</v>
      </c>
      <c r="H1155" s="103">
        <v>1104</v>
      </c>
      <c r="I1155" s="104">
        <f>SUMIF(Cargas!$C$5:$C$5047,C1155,Cargas!$N$5:$N$5047)</f>
        <v>1104</v>
      </c>
      <c r="J1155" s="105">
        <f t="shared" si="18"/>
        <v>0</v>
      </c>
      <c r="K1155" s="106"/>
      <c r="L1155" s="107">
        <v>58523</v>
      </c>
    </row>
    <row r="1156" hidden="1" ht="13.5" customHeight="1">
      <c r="B1156" s="225">
        <v>45259</v>
      </c>
      <c r="C1156" s="226" t="s">
        <v>6724</v>
      </c>
      <c r="D1156" s="227" t="s">
        <v>9664</v>
      </c>
      <c r="E1156" s="227" t="s">
        <v>9427</v>
      </c>
      <c r="F1156" s="227" t="s">
        <v>8498</v>
      </c>
      <c r="G1156" s="227"/>
      <c r="H1156" s="228">
        <v>1408</v>
      </c>
      <c r="I1156" s="104">
        <f>SUMIF(Cargas!$C$5:$C$5047,C1156,Cargas!$N$5:$N$5047)</f>
        <v>1408</v>
      </c>
      <c r="J1156" s="105">
        <f t="shared" si="18"/>
        <v>0</v>
      </c>
      <c r="K1156" s="229" t="s">
        <v>9665</v>
      </c>
      <c r="L1156" s="230">
        <v>232400</v>
      </c>
    </row>
    <row r="1157" hidden="1" ht="13.5" customHeight="1">
      <c r="B1157" s="225">
        <v>45378</v>
      </c>
      <c r="C1157" s="226" t="s">
        <v>7430</v>
      </c>
      <c r="D1157" s="227" t="s">
        <v>8806</v>
      </c>
      <c r="E1157" s="227" t="s">
        <v>9450</v>
      </c>
      <c r="F1157" s="227" t="s">
        <v>1370</v>
      </c>
      <c r="G1157" s="227" t="s">
        <v>1369</v>
      </c>
      <c r="H1157" s="228">
        <v>1104</v>
      </c>
      <c r="I1157" s="104">
        <f>SUMIF(Cargas!$C$5:$C$5047,C1157,Cargas!$N$5:$N$5047)</f>
        <v>1104</v>
      </c>
      <c r="J1157" s="105">
        <f t="shared" si="18"/>
        <v>0</v>
      </c>
      <c r="K1157" s="229"/>
      <c r="L1157" s="230">
        <v>63811</v>
      </c>
    </row>
    <row r="1158" hidden="1" ht="13.5" customHeight="1">
      <c r="B1158" s="225">
        <v>44994</v>
      </c>
      <c r="C1158" s="226" t="s">
        <v>5728</v>
      </c>
      <c r="D1158" s="227" t="s">
        <v>1368</v>
      </c>
      <c r="E1158" s="227" t="s">
        <v>8246</v>
      </c>
      <c r="F1158" s="227" t="s">
        <v>1370</v>
      </c>
      <c r="G1158" s="227" t="s">
        <v>1369</v>
      </c>
      <c r="H1158" s="228">
        <v>6426</v>
      </c>
      <c r="I1158" s="104">
        <f>SUMIF(Cargas!$C$5:$C$5047,C1158,Cargas!$N$5:$N$5047)</f>
        <v>6426</v>
      </c>
      <c r="J1158" s="105">
        <f t="shared" si="18"/>
        <v>0</v>
      </c>
      <c r="K1158" s="229" t="s">
        <v>9666</v>
      </c>
      <c r="L1158" s="230">
        <v>44981</v>
      </c>
    </row>
    <row r="1159" hidden="1" ht="13.5" customHeight="1">
      <c r="B1159" s="225">
        <v>45007</v>
      </c>
      <c r="C1159" s="226" t="s">
        <v>5771</v>
      </c>
      <c r="D1159" s="227" t="s">
        <v>8274</v>
      </c>
      <c r="E1159" s="227" t="s">
        <v>8246</v>
      </c>
      <c r="F1159" s="227" t="s">
        <v>1370</v>
      </c>
      <c r="G1159" s="227" t="s">
        <v>1369</v>
      </c>
      <c r="H1159" s="228">
        <v>5508</v>
      </c>
      <c r="I1159" s="104">
        <f>SUMIF(Cargas!$C$5:$C$5047,C1159,Cargas!$N$5:$N$5047)</f>
        <v>5508</v>
      </c>
      <c r="J1159" s="105">
        <f t="shared" si="18"/>
        <v>0</v>
      </c>
      <c r="K1159" s="229" t="s">
        <v>9667</v>
      </c>
      <c r="L1159" s="230">
        <v>54312</v>
      </c>
    </row>
    <row r="1160" hidden="1" ht="13.5" customHeight="1">
      <c r="B1160" s="225">
        <v>44958</v>
      </c>
      <c r="C1160" s="226" t="s">
        <v>5611</v>
      </c>
      <c r="D1160" s="227" t="s">
        <v>8261</v>
      </c>
      <c r="E1160" s="227" t="s">
        <v>8246</v>
      </c>
      <c r="F1160" s="227" t="s">
        <v>1370</v>
      </c>
      <c r="G1160" s="227" t="s">
        <v>1369</v>
      </c>
      <c r="H1160" s="228">
        <v>9180</v>
      </c>
      <c r="I1160" s="104">
        <f>SUMIF(Cargas!$C$5:$C$5047,C1160,Cargas!$N$5:$N$5047)</f>
        <v>9180</v>
      </c>
      <c r="J1160" s="105">
        <f t="shared" si="18"/>
        <v>0</v>
      </c>
      <c r="K1160" s="229" t="s">
        <v>9668</v>
      </c>
      <c r="L1160" s="230">
        <v>20013</v>
      </c>
    </row>
    <row r="1161" hidden="1" ht="13.5" customHeight="1">
      <c r="B1161" s="225">
        <v>44980</v>
      </c>
      <c r="C1161" s="226" t="s">
        <v>5693</v>
      </c>
      <c r="D1161" s="227" t="s">
        <v>8248</v>
      </c>
      <c r="E1161" s="227" t="s">
        <v>8246</v>
      </c>
      <c r="F1161" s="227" t="s">
        <v>1370</v>
      </c>
      <c r="G1161" s="227" t="s">
        <v>1369</v>
      </c>
      <c r="H1161" s="228">
        <v>6426</v>
      </c>
      <c r="I1161" s="104">
        <f>SUMIF(Cargas!$C$5:$C$5047,C1161,Cargas!$N$5:$N$5047)</f>
        <v>6426</v>
      </c>
      <c r="J1161" s="105">
        <f t="shared" si="18"/>
        <v>0</v>
      </c>
      <c r="K1161" s="229" t="s">
        <v>9669</v>
      </c>
      <c r="L1161" s="230">
        <v>34542</v>
      </c>
    </row>
    <row r="1162" hidden="1" ht="13.5" customHeight="1">
      <c r="B1162" s="225">
        <v>45019</v>
      </c>
      <c r="C1162" s="226" t="s">
        <v>5806</v>
      </c>
      <c r="D1162" s="227" t="s">
        <v>8280</v>
      </c>
      <c r="E1162" s="227" t="s">
        <v>8246</v>
      </c>
      <c r="F1162" s="227" t="s">
        <v>1370</v>
      </c>
      <c r="G1162" s="227" t="s">
        <v>1369</v>
      </c>
      <c r="H1162" s="228">
        <v>4590</v>
      </c>
      <c r="I1162" s="104">
        <f>SUMIF(Cargas!$C$5:$C$5047,C1162,Cargas!$N$5:$N$5047)</f>
        <v>4590</v>
      </c>
      <c r="J1162" s="105">
        <f t="shared" si="18"/>
        <v>0</v>
      </c>
      <c r="K1162" s="229" t="s">
        <v>9670</v>
      </c>
      <c r="L1162" s="230">
        <v>59875</v>
      </c>
    </row>
    <row r="1163" hidden="1" ht="13.5" customHeight="1">
      <c r="B1163" s="225">
        <v>45040</v>
      </c>
      <c r="C1163" s="226" t="s">
        <v>5855</v>
      </c>
      <c r="D1163" s="227" t="s">
        <v>8286</v>
      </c>
      <c r="E1163" s="227" t="s">
        <v>8246</v>
      </c>
      <c r="F1163" s="227" t="s">
        <v>1370</v>
      </c>
      <c r="G1163" s="227" t="s">
        <v>1369</v>
      </c>
      <c r="H1163" s="228">
        <v>4590</v>
      </c>
      <c r="I1163" s="104">
        <f>SUMIF(Cargas!$C$5:$C$5047,C1163,Cargas!$N$5:$N$5047)</f>
        <v>4590</v>
      </c>
      <c r="J1163" s="105">
        <f t="shared" si="18"/>
        <v>0</v>
      </c>
      <c r="K1163" s="229" t="s">
        <v>9671</v>
      </c>
      <c r="L1163" s="230">
        <v>75682</v>
      </c>
    </row>
    <row r="1164" hidden="1" ht="13.5" customHeight="1">
      <c r="B1164" s="225">
        <v>44943</v>
      </c>
      <c r="C1164" s="226" t="s">
        <v>5541</v>
      </c>
      <c r="D1164" s="227" t="s">
        <v>8258</v>
      </c>
      <c r="E1164" s="227" t="s">
        <v>8246</v>
      </c>
      <c r="F1164" s="227" t="s">
        <v>1370</v>
      </c>
      <c r="G1164" s="227" t="s">
        <v>1369</v>
      </c>
      <c r="H1164" s="228">
        <v>9180</v>
      </c>
      <c r="I1164" s="104">
        <f>SUMIF(Cargas!$C$5:$C$5047,C1164,Cargas!$N$5:$N$5047)</f>
        <v>9180</v>
      </c>
      <c r="J1164" s="105">
        <f t="shared" si="18"/>
        <v>0</v>
      </c>
      <c r="K1164" s="229" t="s">
        <v>9672</v>
      </c>
      <c r="L1164" s="230">
        <v>12455</v>
      </c>
    </row>
    <row r="1165" hidden="1" ht="13.5" customHeight="1">
      <c r="B1165" s="225">
        <v>45056</v>
      </c>
      <c r="C1165" s="226" t="s">
        <v>5901</v>
      </c>
      <c r="D1165" s="227" t="s">
        <v>8296</v>
      </c>
      <c r="E1165" s="227" t="s">
        <v>8246</v>
      </c>
      <c r="F1165" s="227" t="s">
        <v>1370</v>
      </c>
      <c r="G1165" s="227" t="s">
        <v>1369</v>
      </c>
      <c r="H1165" s="228">
        <v>4590</v>
      </c>
      <c r="I1165" s="104">
        <f>SUMIF(Cargas!$C$5:$C$5047,C1165,Cargas!$N$5:$N$5047)</f>
        <v>4590</v>
      </c>
      <c r="J1165" s="105">
        <f t="shared" si="18"/>
        <v>0</v>
      </c>
      <c r="K1165" s="229" t="s">
        <v>9673</v>
      </c>
      <c r="L1165" s="230">
        <v>84835</v>
      </c>
    </row>
    <row r="1166" hidden="1" ht="13.5" customHeight="1">
      <c r="B1166" s="225">
        <v>45068</v>
      </c>
      <c r="C1166" s="226" t="s">
        <v>5939</v>
      </c>
      <c r="D1166" s="227" t="s">
        <v>8302</v>
      </c>
      <c r="E1166" s="227" t="s">
        <v>8246</v>
      </c>
      <c r="F1166" s="227" t="s">
        <v>1370</v>
      </c>
      <c r="G1166" s="227" t="s">
        <v>1369</v>
      </c>
      <c r="H1166" s="228">
        <v>4590</v>
      </c>
      <c r="I1166" s="104">
        <f>SUMIF(Cargas!$C$5:$C$5047,C1166,Cargas!$N$5:$N$5047)</f>
        <v>4591</v>
      </c>
      <c r="J1166" s="105">
        <f t="shared" si="18"/>
        <v>0</v>
      </c>
      <c r="K1166" s="229" t="s">
        <v>9674</v>
      </c>
      <c r="L1166" s="230">
        <v>93642</v>
      </c>
    </row>
    <row r="1167" hidden="1" ht="13.5" customHeight="1">
      <c r="B1167" s="225">
        <v>45078</v>
      </c>
      <c r="C1167" s="226" t="s">
        <v>5963</v>
      </c>
      <c r="D1167" s="227" t="s">
        <v>8308</v>
      </c>
      <c r="E1167" s="227" t="s">
        <v>8246</v>
      </c>
      <c r="F1167" s="227" t="s">
        <v>1370</v>
      </c>
      <c r="G1167" s="227" t="s">
        <v>1369</v>
      </c>
      <c r="H1167" s="228">
        <v>4590</v>
      </c>
      <c r="I1167" s="104">
        <f>SUMIF(Cargas!$C$5:$C$5047,C1167,Cargas!$N$5:$N$5047)</f>
        <v>4590</v>
      </c>
      <c r="J1167" s="105">
        <f t="shared" si="18"/>
        <v>0</v>
      </c>
      <c r="K1167" s="229" t="s">
        <v>9675</v>
      </c>
      <c r="L1167" s="230">
        <v>101758</v>
      </c>
    </row>
    <row r="1168" hidden="1" ht="13.5" customHeight="1">
      <c r="B1168" s="225">
        <v>45093</v>
      </c>
      <c r="C1168" s="226" t="s">
        <v>5997</v>
      </c>
      <c r="D1168" s="227" t="s">
        <v>8314</v>
      </c>
      <c r="E1168" s="227" t="s">
        <v>8246</v>
      </c>
      <c r="F1168" s="227" t="s">
        <v>1370</v>
      </c>
      <c r="G1168" s="227" t="s">
        <v>1369</v>
      </c>
      <c r="H1168" s="228">
        <v>3672</v>
      </c>
      <c r="I1168" s="104">
        <f>SUMIF(Cargas!$C$5:$C$5047,C1168,Cargas!$N$5:$N$5047)</f>
        <v>3672</v>
      </c>
      <c r="J1168" s="105">
        <f t="shared" si="18"/>
        <v>0</v>
      </c>
      <c r="K1168" s="229" t="s">
        <v>9676</v>
      </c>
      <c r="L1168" s="230">
        <v>111344</v>
      </c>
    </row>
    <row r="1169" hidden="1" ht="13.5" customHeight="1">
      <c r="B1169" s="225">
        <v>45105</v>
      </c>
      <c r="C1169" s="226" t="s">
        <v>6031</v>
      </c>
      <c r="D1169" s="227" t="s">
        <v>8317</v>
      </c>
      <c r="E1169" s="227" t="s">
        <v>8246</v>
      </c>
      <c r="F1169" s="227" t="s">
        <v>1370</v>
      </c>
      <c r="G1169" s="227" t="s">
        <v>1369</v>
      </c>
      <c r="H1169" s="228">
        <v>3672</v>
      </c>
      <c r="I1169" s="104">
        <f>SUMIF(Cargas!$C$5:$C$5047,C1169,Cargas!$N$5:$N$5047)</f>
        <v>3672</v>
      </c>
      <c r="J1169" s="105">
        <f t="shared" si="18"/>
        <v>0</v>
      </c>
      <c r="K1169" s="229" t="s">
        <v>9677</v>
      </c>
      <c r="L1169" s="230">
        <v>119484</v>
      </c>
    </row>
    <row r="1170" hidden="1" ht="13.5" customHeight="1">
      <c r="B1170" s="225">
        <v>45111</v>
      </c>
      <c r="C1170" s="226" t="s">
        <v>6055</v>
      </c>
      <c r="D1170" s="227" t="s">
        <v>8323</v>
      </c>
      <c r="E1170" s="227" t="s">
        <v>8246</v>
      </c>
      <c r="F1170" s="227" t="s">
        <v>1370</v>
      </c>
      <c r="G1170" s="227" t="s">
        <v>1369</v>
      </c>
      <c r="H1170" s="228">
        <v>4590</v>
      </c>
      <c r="I1170" s="104">
        <f>SUMIF(Cargas!$C$5:$C$5047,C1170,Cargas!$N$5:$N$5047)</f>
        <v>4590</v>
      </c>
      <c r="J1170" s="105">
        <f t="shared" si="18"/>
        <v>0</v>
      </c>
      <c r="K1170" s="229" t="s">
        <v>9678</v>
      </c>
      <c r="L1170" s="230">
        <v>123658</v>
      </c>
    </row>
    <row r="1171" hidden="1" ht="13.5" customHeight="1">
      <c r="B1171" s="225">
        <v>45118</v>
      </c>
      <c r="C1171" s="226" t="s">
        <v>6080</v>
      </c>
      <c r="D1171" s="227" t="s">
        <v>8327</v>
      </c>
      <c r="E1171" s="227" t="s">
        <v>8246</v>
      </c>
      <c r="F1171" s="227" t="s">
        <v>1370</v>
      </c>
      <c r="G1171" s="227" t="s">
        <v>1369</v>
      </c>
      <c r="H1171" s="228">
        <v>4590</v>
      </c>
      <c r="I1171" s="104">
        <f>SUMIF(Cargas!$C$5:$C$5047,C1171,Cargas!$N$5:$N$5047)</f>
        <v>4590</v>
      </c>
      <c r="J1171" s="105">
        <f t="shared" si="18"/>
        <v>0</v>
      </c>
      <c r="K1171" s="229" t="s">
        <v>9679</v>
      </c>
      <c r="L1171" s="230">
        <v>127432</v>
      </c>
    </row>
    <row r="1172" hidden="1" ht="13.5" customHeight="1">
      <c r="B1172" s="225">
        <v>45126</v>
      </c>
      <c r="C1172" s="226" t="s">
        <v>6106</v>
      </c>
      <c r="D1172" s="227" t="s">
        <v>8333</v>
      </c>
      <c r="E1172" s="227" t="s">
        <v>8246</v>
      </c>
      <c r="F1172" s="227" t="s">
        <v>1370</v>
      </c>
      <c r="G1172" s="227" t="s">
        <v>1369</v>
      </c>
      <c r="H1172" s="228">
        <v>4590</v>
      </c>
      <c r="I1172" s="104">
        <f>SUMIF(Cargas!$C$5:$C$5047,C1172,Cargas!$N$5:$N$5047)</f>
        <v>4590</v>
      </c>
      <c r="J1172" s="105">
        <f t="shared" si="18"/>
        <v>0</v>
      </c>
      <c r="K1172" s="229" t="s">
        <v>9680</v>
      </c>
      <c r="L1172" s="230">
        <v>132800</v>
      </c>
    </row>
    <row r="1173" hidden="1" ht="13.5" customHeight="1">
      <c r="B1173" s="225">
        <v>45153</v>
      </c>
      <c r="C1173" s="226" t="s">
        <v>6159</v>
      </c>
      <c r="D1173" s="227" t="s">
        <v>8337</v>
      </c>
      <c r="E1173" s="227" t="s">
        <v>8246</v>
      </c>
      <c r="F1173" s="227" t="s">
        <v>1370</v>
      </c>
      <c r="G1173" s="227" t="s">
        <v>1369</v>
      </c>
      <c r="H1173" s="228">
        <v>4590</v>
      </c>
      <c r="I1173" s="104">
        <f>SUMIF(Cargas!$C$5:$C$5047,C1173,Cargas!$N$5:$N$5047)</f>
        <v>4590</v>
      </c>
      <c r="J1173" s="105">
        <f t="shared" si="18"/>
        <v>0</v>
      </c>
      <c r="K1173" s="229" t="s">
        <v>9681</v>
      </c>
      <c r="L1173" s="230">
        <v>152546</v>
      </c>
    </row>
    <row r="1174" hidden="1" ht="13.5" customHeight="1">
      <c r="B1174" s="225">
        <v>45169</v>
      </c>
      <c r="C1174" s="226" t="s">
        <v>6208</v>
      </c>
      <c r="D1174" s="227" t="s">
        <v>8340</v>
      </c>
      <c r="E1174" s="227" t="s">
        <v>8246</v>
      </c>
      <c r="F1174" s="227" t="s">
        <v>1370</v>
      </c>
      <c r="G1174" s="227" t="s">
        <v>1369</v>
      </c>
      <c r="H1174" s="228">
        <v>4590</v>
      </c>
      <c r="I1174" s="104">
        <f>SUMIF(Cargas!$C$5:$C$5047,C1174,Cargas!$N$5:$N$5047)</f>
        <v>4590</v>
      </c>
      <c r="J1174" s="105">
        <f t="shared" si="18"/>
        <v>0</v>
      </c>
      <c r="K1174" s="229" t="s">
        <v>9682</v>
      </c>
      <c r="L1174" s="230">
        <v>164240</v>
      </c>
    </row>
    <row r="1175" hidden="1" ht="13.5" customHeight="1">
      <c r="B1175" s="225">
        <v>45189</v>
      </c>
      <c r="C1175" s="226" t="s">
        <v>6294</v>
      </c>
      <c r="D1175" s="227" t="s">
        <v>8346</v>
      </c>
      <c r="E1175" s="227" t="s">
        <v>8246</v>
      </c>
      <c r="F1175" s="227" t="s">
        <v>1370</v>
      </c>
      <c r="G1175" s="227" t="s">
        <v>1369</v>
      </c>
      <c r="H1175" s="228">
        <v>3672</v>
      </c>
      <c r="I1175" s="104">
        <f>SUMIF(Cargas!$C$5:$C$5047,C1175,Cargas!$N$5:$N$5047)</f>
        <v>3672</v>
      </c>
      <c r="J1175" s="105">
        <f t="shared" si="18"/>
        <v>0</v>
      </c>
      <c r="K1175" s="229" t="s">
        <v>9683</v>
      </c>
      <c r="L1175" s="230">
        <v>178622</v>
      </c>
    </row>
    <row r="1176" hidden="1" ht="13.5" customHeight="1">
      <c r="B1176" s="225">
        <v>45202</v>
      </c>
      <c r="C1176" s="226" t="s">
        <v>6323</v>
      </c>
      <c r="D1176" s="227" t="s">
        <v>8350</v>
      </c>
      <c r="E1176" s="227" t="s">
        <v>8246</v>
      </c>
      <c r="F1176" s="227" t="s">
        <v>1370</v>
      </c>
      <c r="G1176" s="227" t="s">
        <v>1369</v>
      </c>
      <c r="H1176" s="228">
        <v>3672</v>
      </c>
      <c r="I1176" s="104">
        <f>SUMIF(Cargas!$C$5:$C$5047,C1176,Cargas!$N$5:$N$5047)</f>
        <v>3672</v>
      </c>
      <c r="J1176" s="105">
        <f t="shared" si="18"/>
        <v>0</v>
      </c>
      <c r="K1176" s="229" t="s">
        <v>9684</v>
      </c>
      <c r="L1176" s="230">
        <v>187991</v>
      </c>
    </row>
    <row r="1177" hidden="1" ht="13.5" customHeight="1">
      <c r="B1177" s="225">
        <v>45208</v>
      </c>
      <c r="C1177" s="226" t="s">
        <v>6356</v>
      </c>
      <c r="D1177" s="227" t="s">
        <v>8354</v>
      </c>
      <c r="E1177" s="227" t="s">
        <v>8246</v>
      </c>
      <c r="F1177" s="227" t="s">
        <v>1370</v>
      </c>
      <c r="G1177" s="227" t="s">
        <v>1369</v>
      </c>
      <c r="H1177" s="228">
        <v>4590</v>
      </c>
      <c r="I1177" s="104">
        <f>SUMIF(Cargas!$C$5:$C$5047,C1177,Cargas!$N$5:$N$5047)</f>
        <v>4590</v>
      </c>
      <c r="J1177" s="105">
        <f t="shared" si="18"/>
        <v>0</v>
      </c>
      <c r="K1177" s="229" t="s">
        <v>9685</v>
      </c>
      <c r="L1177" s="230">
        <v>192534</v>
      </c>
    </row>
    <row r="1178" hidden="1" ht="13.5" customHeight="1">
      <c r="B1178" s="225">
        <v>45226</v>
      </c>
      <c r="C1178" s="226" t="s">
        <v>6310</v>
      </c>
      <c r="D1178" s="227" t="s">
        <v>8358</v>
      </c>
      <c r="E1178" s="227" t="s">
        <v>8246</v>
      </c>
      <c r="F1178" s="227" t="s">
        <v>1370</v>
      </c>
      <c r="G1178" s="227" t="s">
        <v>1369</v>
      </c>
      <c r="H1178" s="228">
        <v>3672</v>
      </c>
      <c r="I1178" s="104">
        <f>SUMIF(Cargas!$C$5:$C$5047,C1178,Cargas!$N$5:$N$5047)</f>
        <v>3654</v>
      </c>
      <c r="J1178" s="105">
        <f t="shared" si="18"/>
        <v>0</v>
      </c>
      <c r="K1178" s="229" t="s">
        <v>9686</v>
      </c>
      <c r="L1178" s="230">
        <v>205683</v>
      </c>
    </row>
    <row r="1179" hidden="1" ht="13.5" customHeight="1">
      <c r="B1179" s="225">
        <v>45385</v>
      </c>
      <c r="C1179" s="226" t="s">
        <v>7469</v>
      </c>
      <c r="D1179" s="227" t="s">
        <v>8808</v>
      </c>
      <c r="E1179" s="227" t="s">
        <v>9450</v>
      </c>
      <c r="F1179" s="227" t="s">
        <v>1370</v>
      </c>
      <c r="G1179" s="227" t="s">
        <v>1369</v>
      </c>
      <c r="H1179" s="228">
        <v>1104</v>
      </c>
      <c r="I1179" s="104">
        <f>SUMIF(Cargas!$C$5:$C$5047,C1179,Cargas!$N$5:$N$5047)</f>
        <v>1104</v>
      </c>
      <c r="J1179" s="105">
        <f t="shared" si="18"/>
        <v>0</v>
      </c>
      <c r="K1179" s="229"/>
      <c r="L1179" s="230">
        <v>67745</v>
      </c>
    </row>
    <row r="1180" hidden="1" ht="13.5" customHeight="1">
      <c r="B1180" s="225">
        <v>45237</v>
      </c>
      <c r="C1180" s="226" t="s">
        <v>6504</v>
      </c>
      <c r="D1180" s="227" t="s">
        <v>8396</v>
      </c>
      <c r="E1180" s="227" t="s">
        <v>8246</v>
      </c>
      <c r="F1180" s="227" t="s">
        <v>1370</v>
      </c>
      <c r="G1180" s="227" t="s">
        <v>1369</v>
      </c>
      <c r="H1180" s="228">
        <v>980</v>
      </c>
      <c r="I1180" s="104">
        <f>SUMIF(Cargas!$C$5:$C$5047,C1180,Cargas!$N$5:$N$5047)</f>
        <v>980</v>
      </c>
      <c r="J1180" s="105">
        <f t="shared" si="18"/>
        <v>0</v>
      </c>
      <c r="K1180" s="229" t="s">
        <v>9687</v>
      </c>
      <c r="L1180" s="230" t="s">
        <v>23</v>
      </c>
    </row>
    <row r="1181" hidden="1" ht="13.5" customHeight="1">
      <c r="B1181" s="225">
        <v>45239</v>
      </c>
      <c r="C1181" s="226" t="s">
        <v>6506</v>
      </c>
      <c r="D1181" s="227" t="s">
        <v>8741</v>
      </c>
      <c r="E1181" s="227" t="s">
        <v>8246</v>
      </c>
      <c r="F1181" s="227" t="s">
        <v>1370</v>
      </c>
      <c r="G1181" s="227" t="s">
        <v>1369</v>
      </c>
      <c r="H1181" s="228">
        <v>980</v>
      </c>
      <c r="I1181" s="104">
        <f>SUMIF(Cargas!$C$5:$C$5047,C1181,Cargas!$N$5:$N$5047)</f>
        <v>980</v>
      </c>
      <c r="J1181" s="105">
        <f t="shared" si="18"/>
        <v>0</v>
      </c>
      <c r="K1181" s="229" t="s">
        <v>9688</v>
      </c>
      <c r="L1181" s="230" t="s">
        <v>23</v>
      </c>
    </row>
    <row r="1182" hidden="1" ht="13.5" customHeight="1">
      <c r="B1182" s="225">
        <v>44958</v>
      </c>
      <c r="C1182" s="226" t="s">
        <v>5608</v>
      </c>
      <c r="D1182" s="227" t="s">
        <v>8245</v>
      </c>
      <c r="E1182" s="227" t="s">
        <v>8246</v>
      </c>
      <c r="F1182" s="227" t="s">
        <v>1370</v>
      </c>
      <c r="G1182" s="227" t="s">
        <v>373</v>
      </c>
      <c r="H1182" s="228">
        <v>9180</v>
      </c>
      <c r="I1182" s="104">
        <f>SUMIF(Cargas!$C$5:$C$5047,C1182,Cargas!$N$5:$N$5047)</f>
        <v>9180</v>
      </c>
      <c r="J1182" s="105">
        <f t="shared" si="18"/>
        <v>0</v>
      </c>
      <c r="K1182" s="229" t="s">
        <v>9689</v>
      </c>
      <c r="L1182" s="230">
        <v>20741</v>
      </c>
    </row>
    <row r="1183" hidden="1" ht="13.5" customHeight="1">
      <c r="B1183" s="225">
        <v>44980</v>
      </c>
      <c r="C1183" s="226" t="s">
        <v>5690</v>
      </c>
      <c r="D1183" s="227" t="s">
        <v>8265</v>
      </c>
      <c r="E1183" s="227" t="s">
        <v>8246</v>
      </c>
      <c r="F1183" s="227" t="s">
        <v>1370</v>
      </c>
      <c r="G1183" s="227" t="s">
        <v>373</v>
      </c>
      <c r="H1183" s="228">
        <v>6426</v>
      </c>
      <c r="I1183" s="104">
        <f>SUMIF(Cargas!$C$5:$C$5047,C1183,Cargas!$N$5:$N$5047)</f>
        <v>6426</v>
      </c>
      <c r="J1183" s="105">
        <f t="shared" si="18"/>
        <v>0</v>
      </c>
      <c r="K1183" s="229" t="s">
        <v>9690</v>
      </c>
      <c r="L1183" s="230">
        <v>33753</v>
      </c>
    </row>
    <row r="1184" hidden="1" ht="13.5" customHeight="1">
      <c r="B1184" s="225">
        <v>45012</v>
      </c>
      <c r="C1184" s="226" t="s">
        <v>5778</v>
      </c>
      <c r="D1184" s="227" t="s">
        <v>8278</v>
      </c>
      <c r="E1184" s="227" t="s">
        <v>8246</v>
      </c>
      <c r="F1184" s="227" t="s">
        <v>1370</v>
      </c>
      <c r="G1184" s="227" t="s">
        <v>373</v>
      </c>
      <c r="H1184" s="228">
        <v>3672</v>
      </c>
      <c r="I1184" s="104">
        <f>SUMIF(Cargas!$C$5:$C$5047,C1184,Cargas!$N$5:$N$5047)</f>
        <v>3672</v>
      </c>
      <c r="J1184" s="105">
        <f t="shared" si="18"/>
        <v>0</v>
      </c>
      <c r="K1184" s="229" t="s">
        <v>9691</v>
      </c>
      <c r="L1184" s="230">
        <v>55619</v>
      </c>
    </row>
    <row r="1185" hidden="1" ht="13.5" customHeight="1">
      <c r="B1185" s="225">
        <v>44930</v>
      </c>
      <c r="C1185" s="226" t="s">
        <v>5503</v>
      </c>
      <c r="D1185" s="227" t="s">
        <v>8251</v>
      </c>
      <c r="E1185" s="227" t="s">
        <v>8246</v>
      </c>
      <c r="F1185" s="227" t="s">
        <v>1370</v>
      </c>
      <c r="G1185" s="227" t="s">
        <v>373</v>
      </c>
      <c r="H1185" s="228">
        <v>9180</v>
      </c>
      <c r="I1185" s="104">
        <f>SUMIF(Cargas!$C$5:$C$5047,C1185,Cargas!$N$5:$N$5047)</f>
        <v>9180</v>
      </c>
      <c r="J1185" s="105">
        <f t="shared" si="18"/>
        <v>0</v>
      </c>
      <c r="K1185" s="229" t="s">
        <v>9692</v>
      </c>
      <c r="L1185" s="230">
        <v>2305</v>
      </c>
    </row>
    <row r="1186" hidden="1" ht="13.5" customHeight="1">
      <c r="B1186" s="225">
        <v>44943</v>
      </c>
      <c r="C1186" s="226" t="s">
        <v>5550</v>
      </c>
      <c r="D1186" s="227" t="s">
        <v>8256</v>
      </c>
      <c r="E1186" s="227" t="s">
        <v>8246</v>
      </c>
      <c r="F1186" s="227" t="s">
        <v>1370</v>
      </c>
      <c r="G1186" s="227" t="s">
        <v>373</v>
      </c>
      <c r="H1186" s="228">
        <v>9180</v>
      </c>
      <c r="I1186" s="104">
        <f>SUMIF(Cargas!$C$5:$C$5047,C1186,Cargas!$N$5:$N$5047)</f>
        <v>9163</v>
      </c>
      <c r="J1186" s="105">
        <f t="shared" si="18"/>
        <v>0</v>
      </c>
      <c r="K1186" s="229" t="s">
        <v>9693</v>
      </c>
      <c r="L1186" s="230"/>
    </row>
    <row r="1187" hidden="1" ht="13.5" customHeight="1">
      <c r="B1187" s="225">
        <v>45040</v>
      </c>
      <c r="C1187" s="226" t="s">
        <v>5862</v>
      </c>
      <c r="D1187" s="227" t="s">
        <v>8290</v>
      </c>
      <c r="E1187" s="227" t="s">
        <v>8246</v>
      </c>
      <c r="F1187" s="227" t="s">
        <v>1370</v>
      </c>
      <c r="G1187" s="227" t="s">
        <v>373</v>
      </c>
      <c r="H1187" s="228">
        <v>4590</v>
      </c>
      <c r="I1187" s="104">
        <f>SUMIF(Cargas!$C$5:$C$5047,C1187,Cargas!$N$5:$N$5047)</f>
        <v>4590</v>
      </c>
      <c r="J1187" s="105">
        <f t="shared" si="18"/>
        <v>0</v>
      </c>
      <c r="K1187" s="229" t="s">
        <v>9694</v>
      </c>
      <c r="L1187" s="230">
        <v>75696</v>
      </c>
    </row>
    <row r="1188" hidden="1" ht="13.5" customHeight="1">
      <c r="B1188" s="225">
        <v>45068</v>
      </c>
      <c r="C1188" s="226" t="s">
        <v>5932</v>
      </c>
      <c r="D1188" s="227" t="s">
        <v>8300</v>
      </c>
      <c r="E1188" s="227" t="s">
        <v>8246</v>
      </c>
      <c r="F1188" s="227" t="s">
        <v>1370</v>
      </c>
      <c r="G1188" s="227" t="s">
        <v>373</v>
      </c>
      <c r="H1188" s="228">
        <v>4590</v>
      </c>
      <c r="I1188" s="104">
        <f>SUMIF(Cargas!$C$5:$C$5047,C1188,Cargas!$N$5:$N$5047)</f>
        <v>4590</v>
      </c>
      <c r="J1188" s="105">
        <f t="shared" si="18"/>
        <v>0</v>
      </c>
      <c r="K1188" s="229" t="s">
        <v>9695</v>
      </c>
      <c r="L1188" s="230">
        <v>93617</v>
      </c>
    </row>
    <row r="1189" hidden="1" ht="13.5" customHeight="1">
      <c r="B1189" s="225">
        <v>45078</v>
      </c>
      <c r="C1189" s="226" t="s">
        <v>5985</v>
      </c>
      <c r="D1189" s="227" t="s">
        <v>8306</v>
      </c>
      <c r="E1189" s="227" t="s">
        <v>8246</v>
      </c>
      <c r="F1189" s="227" t="s">
        <v>1370</v>
      </c>
      <c r="G1189" s="227" t="s">
        <v>373</v>
      </c>
      <c r="H1189" s="228">
        <v>4590</v>
      </c>
      <c r="I1189" s="104">
        <f>SUMIF(Cargas!$C$5:$C$5047,C1189,Cargas!$N$5:$N$5047)</f>
        <v>4590</v>
      </c>
      <c r="J1189" s="105">
        <f t="shared" si="18"/>
        <v>0</v>
      </c>
      <c r="K1189" s="229" t="s">
        <v>9696</v>
      </c>
      <c r="L1189" s="230">
        <v>109481</v>
      </c>
    </row>
    <row r="1190" hidden="1" ht="13.5" customHeight="1">
      <c r="B1190" s="225">
        <v>45110</v>
      </c>
      <c r="C1190" s="226" t="s">
        <v>6040</v>
      </c>
      <c r="D1190" s="227" t="s">
        <v>8321</v>
      </c>
      <c r="E1190" s="227" t="s">
        <v>8246</v>
      </c>
      <c r="F1190" s="227" t="s">
        <v>1370</v>
      </c>
      <c r="G1190" s="227" t="s">
        <v>373</v>
      </c>
      <c r="H1190" s="228">
        <v>2754</v>
      </c>
      <c r="I1190" s="104">
        <f>SUMIF(Cargas!$C$5:$C$5047,C1190,Cargas!$N$5:$N$5047)</f>
        <v>2754</v>
      </c>
      <c r="J1190" s="105">
        <f t="shared" si="18"/>
        <v>0</v>
      </c>
      <c r="K1190" s="229" t="s">
        <v>9697</v>
      </c>
      <c r="L1190" s="230">
        <v>121826</v>
      </c>
    </row>
    <row r="1191" hidden="1" ht="13.5" customHeight="1">
      <c r="B1191" s="225">
        <v>45125</v>
      </c>
      <c r="C1191" s="226" t="s">
        <v>6100</v>
      </c>
      <c r="D1191" s="227" t="s">
        <v>8331</v>
      </c>
      <c r="E1191" s="227" t="s">
        <v>8246</v>
      </c>
      <c r="F1191" s="227" t="s">
        <v>1370</v>
      </c>
      <c r="G1191" s="227" t="s">
        <v>373</v>
      </c>
      <c r="H1191" s="228">
        <v>4590</v>
      </c>
      <c r="I1191" s="104">
        <f>SUMIF(Cargas!$C$5:$C$5047,C1191,Cargas!$N$5:$N$5047)</f>
        <v>4590</v>
      </c>
      <c r="J1191" s="105">
        <f t="shared" si="18"/>
        <v>0</v>
      </c>
      <c r="K1191" s="229" t="s">
        <v>9698</v>
      </c>
      <c r="L1191" s="230">
        <v>131688</v>
      </c>
    </row>
    <row r="1192" hidden="1" ht="13.5" customHeight="1">
      <c r="B1192" s="225">
        <v>45184</v>
      </c>
      <c r="C1192" s="226" t="s">
        <v>6278</v>
      </c>
      <c r="D1192" s="227" t="s">
        <v>8344</v>
      </c>
      <c r="E1192" s="227" t="s">
        <v>8246</v>
      </c>
      <c r="F1192" s="227" t="s">
        <v>1370</v>
      </c>
      <c r="G1192" s="227" t="s">
        <v>373</v>
      </c>
      <c r="H1192" s="228">
        <v>2700</v>
      </c>
      <c r="I1192" s="104">
        <f>SUMIF(Cargas!$C$5:$C$5047,C1192,Cargas!$N$5:$N$5047)</f>
        <v>2700</v>
      </c>
      <c r="J1192" s="105">
        <f t="shared" si="18"/>
        <v>0</v>
      </c>
      <c r="K1192" s="229" t="s">
        <v>9699</v>
      </c>
      <c r="L1192" s="230">
        <v>174772</v>
      </c>
    </row>
    <row r="1193" hidden="1" ht="13.5" customHeight="1">
      <c r="B1193" s="225">
        <v>45153</v>
      </c>
      <c r="C1193" s="226" t="s">
        <v>6164</v>
      </c>
      <c r="D1193" s="227" t="s">
        <v>4861</v>
      </c>
      <c r="E1193" s="227" t="s">
        <v>8246</v>
      </c>
      <c r="F1193" s="227" t="s">
        <v>1370</v>
      </c>
      <c r="G1193" s="227" t="s">
        <v>373</v>
      </c>
      <c r="H1193" s="228">
        <v>4500</v>
      </c>
      <c r="I1193" s="104">
        <f>SUMIF(Cargas!$C$5:$C$5047,C1193,Cargas!$N$5:$N$5047)</f>
        <v>4500</v>
      </c>
      <c r="J1193" s="105">
        <f t="shared" si="18"/>
        <v>0</v>
      </c>
      <c r="K1193" s="229" t="s">
        <v>9700</v>
      </c>
      <c r="L1193" s="230">
        <v>152553</v>
      </c>
    </row>
    <row r="1194" hidden="1" ht="13.5" customHeight="1">
      <c r="B1194" s="225">
        <v>45062</v>
      </c>
      <c r="C1194" s="226" t="s">
        <v>5912</v>
      </c>
      <c r="D1194" s="227" t="s">
        <v>8730</v>
      </c>
      <c r="E1194" s="227" t="s">
        <v>8246</v>
      </c>
      <c r="F1194" s="227" t="s">
        <v>1370</v>
      </c>
      <c r="G1194" s="227" t="s">
        <v>373</v>
      </c>
      <c r="H1194" s="228">
        <v>1000</v>
      </c>
      <c r="I1194" s="104">
        <f>SUMIF(Cargas!$C$5:$C$5047,C1194,Cargas!$N$5:$N$5047)</f>
        <v>1000</v>
      </c>
      <c r="J1194" s="105">
        <f t="shared" si="18"/>
        <v>0</v>
      </c>
      <c r="K1194" s="229" t="s">
        <v>9701</v>
      </c>
      <c r="L1194" s="230">
        <v>89817</v>
      </c>
    </row>
    <row r="1195" hidden="1" ht="13.5" customHeight="1">
      <c r="B1195" s="225">
        <v>45169</v>
      </c>
      <c r="C1195" s="226" t="s">
        <v>6230</v>
      </c>
      <c r="D1195" s="227" t="s">
        <v>8342</v>
      </c>
      <c r="E1195" s="227" t="s">
        <v>8246</v>
      </c>
      <c r="F1195" s="227" t="s">
        <v>1370</v>
      </c>
      <c r="G1195" s="227" t="s">
        <v>373</v>
      </c>
      <c r="H1195" s="228">
        <v>4500</v>
      </c>
      <c r="I1195" s="104">
        <f>SUMIF(Cargas!$C$5:$C$5047,C1195,Cargas!$N$5:$N$5047)</f>
        <v>4500</v>
      </c>
      <c r="J1195" s="105">
        <f t="shared" si="18"/>
        <v>0</v>
      </c>
      <c r="K1195" s="229" t="s">
        <v>9702</v>
      </c>
      <c r="L1195" s="230">
        <v>164892</v>
      </c>
    </row>
    <row r="1196" hidden="1" ht="13.5" customHeight="1">
      <c r="B1196" s="225">
        <v>45195</v>
      </c>
      <c r="C1196" s="226" t="s">
        <v>6302</v>
      </c>
      <c r="D1196" s="227" t="s">
        <v>8348</v>
      </c>
      <c r="E1196" s="227" t="s">
        <v>8246</v>
      </c>
      <c r="F1196" s="227" t="s">
        <v>1370</v>
      </c>
      <c r="G1196" s="227" t="s">
        <v>373</v>
      </c>
      <c r="H1196" s="228">
        <v>3600</v>
      </c>
      <c r="I1196" s="104">
        <f>SUMIF(Cargas!$C$5:$C$5047,C1196,Cargas!$N$5:$N$5047)</f>
        <v>3600</v>
      </c>
      <c r="J1196" s="105">
        <f ref="J1196:J1259" t="shared" si="19">IF(ABS(H1196-I1196)&lt;20,0,H1196-I1196)</f>
        <v>0</v>
      </c>
      <c r="K1196" s="229" t="s">
        <v>9703</v>
      </c>
      <c r="L1196" s="230">
        <v>182999</v>
      </c>
    </row>
    <row r="1197" hidden="1" ht="13.5" customHeight="1">
      <c r="B1197" s="225">
        <v>45208</v>
      </c>
      <c r="C1197" s="226" t="s">
        <v>6335</v>
      </c>
      <c r="D1197" s="227" t="s">
        <v>8352</v>
      </c>
      <c r="E1197" s="227" t="s">
        <v>8246</v>
      </c>
      <c r="F1197" s="227" t="s">
        <v>1370</v>
      </c>
      <c r="G1197" s="227" t="s">
        <v>373</v>
      </c>
      <c r="H1197" s="228">
        <v>4500</v>
      </c>
      <c r="I1197" s="104">
        <f>SUMIF(Cargas!$C$5:$C$5047,C1197,Cargas!$N$5:$N$5047)</f>
        <v>4500</v>
      </c>
      <c r="J1197" s="105">
        <f t="shared" si="19"/>
        <v>0</v>
      </c>
      <c r="K1197" s="229" t="s">
        <v>9704</v>
      </c>
      <c r="L1197" s="230">
        <v>190539</v>
      </c>
    </row>
    <row r="1198" hidden="1" ht="13.5" customHeight="1">
      <c r="B1198" s="225">
        <v>45216</v>
      </c>
      <c r="C1198" s="226" t="s">
        <v>6391</v>
      </c>
      <c r="D1198" s="227" t="s">
        <v>8356</v>
      </c>
      <c r="E1198" s="227" t="s">
        <v>8246</v>
      </c>
      <c r="F1198" s="227" t="s">
        <v>1370</v>
      </c>
      <c r="G1198" s="227" t="s">
        <v>373</v>
      </c>
      <c r="H1198" s="228">
        <v>3600</v>
      </c>
      <c r="I1198" s="104">
        <f>SUMIF(Cargas!$C$5:$C$5047,C1198,Cargas!$N$5:$N$5047)</f>
        <v>3600</v>
      </c>
      <c r="J1198" s="105">
        <f t="shared" si="19"/>
        <v>0</v>
      </c>
      <c r="K1198" s="229" t="s">
        <v>9705</v>
      </c>
      <c r="L1198" s="230">
        <v>197900</v>
      </c>
    </row>
    <row r="1199" hidden="1" ht="13.5" customHeight="1">
      <c r="B1199" s="225">
        <v>45233</v>
      </c>
      <c r="C1199" s="226" t="s">
        <v>6480</v>
      </c>
      <c r="D1199" s="227" t="s">
        <v>8360</v>
      </c>
      <c r="E1199" s="227" t="s">
        <v>8246</v>
      </c>
      <c r="F1199" s="227" t="s">
        <v>1370</v>
      </c>
      <c r="G1199" s="227" t="s">
        <v>373</v>
      </c>
      <c r="H1199" s="228">
        <v>3600</v>
      </c>
      <c r="I1199" s="104">
        <f>SUMIF(Cargas!$C$5:$C$5047,C1199,Cargas!$N$5:$N$5047)</f>
        <v>3600</v>
      </c>
      <c r="J1199" s="105">
        <f t="shared" si="19"/>
        <v>0</v>
      </c>
      <c r="K1199" s="229" t="s">
        <v>9706</v>
      </c>
      <c r="L1199" s="230">
        <v>210390</v>
      </c>
    </row>
    <row r="1200" hidden="1" ht="13.5" customHeight="1">
      <c r="B1200" s="225">
        <v>45385</v>
      </c>
      <c r="C1200" s="226" t="s">
        <v>7703</v>
      </c>
      <c r="D1200" s="227" t="s">
        <v>8810</v>
      </c>
      <c r="E1200" s="227" t="s">
        <v>9450</v>
      </c>
      <c r="F1200" s="227" t="s">
        <v>1370</v>
      </c>
      <c r="G1200" s="227" t="s">
        <v>1369</v>
      </c>
      <c r="H1200" s="228">
        <v>1104</v>
      </c>
      <c r="I1200" s="104">
        <f>SUMIF(Cargas!$C$5:$C$5047,C1200,Cargas!$N$5:$N$5047)</f>
        <v>1104</v>
      </c>
      <c r="J1200" s="105">
        <f t="shared" si="19"/>
        <v>0</v>
      </c>
      <c r="K1200" s="229"/>
      <c r="L1200" s="230">
        <v>98545</v>
      </c>
    </row>
    <row r="1201" hidden="1" ht="13.5" customHeight="1">
      <c r="B1201" s="225">
        <v>45442</v>
      </c>
      <c r="C1201" s="226" t="s">
        <v>7806</v>
      </c>
      <c r="D1201" s="227" t="s">
        <v>8812</v>
      </c>
      <c r="E1201" s="227" t="s">
        <v>9450</v>
      </c>
      <c r="F1201" s="227" t="s">
        <v>1370</v>
      </c>
      <c r="G1201" s="227" t="s">
        <v>1369</v>
      </c>
      <c r="H1201" s="228">
        <v>1104</v>
      </c>
      <c r="I1201" s="104">
        <f>SUMIF(Cargas!$C$5:$C$5047,C1201,Cargas!$N$5:$N$5047)</f>
        <v>1104</v>
      </c>
      <c r="J1201" s="105">
        <f t="shared" si="19"/>
        <v>0</v>
      </c>
      <c r="K1201" s="229" t="s">
        <v>9707</v>
      </c>
      <c r="L1201" s="230">
        <v>109764</v>
      </c>
    </row>
    <row r="1202" hidden="1" ht="13.5" customHeight="1">
      <c r="B1202" s="225">
        <v>45462</v>
      </c>
      <c r="C1202" s="226" t="s">
        <v>7926</v>
      </c>
      <c r="D1202" s="227" t="s">
        <v>8814</v>
      </c>
      <c r="E1202" s="227" t="s">
        <v>9450</v>
      </c>
      <c r="F1202" s="227" t="s">
        <v>1370</v>
      </c>
      <c r="G1202" s="227" t="s">
        <v>1369</v>
      </c>
      <c r="H1202" s="228">
        <v>1104</v>
      </c>
      <c r="I1202" s="104">
        <f>SUMIF(Cargas!$C$5:$C$5047,C1202,Cargas!$N$5:$N$5047)</f>
        <v>1104</v>
      </c>
      <c r="J1202" s="105">
        <f t="shared" si="19"/>
        <v>0</v>
      </c>
      <c r="K1202" s="229" t="s">
        <v>9708</v>
      </c>
      <c r="L1202" s="230">
        <v>122606</v>
      </c>
    </row>
    <row r="1203" hidden="1" ht="13.5" customHeight="1">
      <c r="B1203" s="225">
        <v>44991</v>
      </c>
      <c r="C1203" s="226" t="s">
        <v>5714</v>
      </c>
      <c r="D1203" s="227" t="s">
        <v>8270</v>
      </c>
      <c r="E1203" s="227" t="s">
        <v>9709</v>
      </c>
      <c r="F1203" s="227" t="s">
        <v>1370</v>
      </c>
      <c r="G1203" s="227" t="s">
        <v>373</v>
      </c>
      <c r="H1203" s="228">
        <v>6426</v>
      </c>
      <c r="I1203" s="104">
        <f>SUMIF(Cargas!$C$5:$C$5047,C1203,Cargas!$N$5:$N$5047)</f>
        <v>6426</v>
      </c>
      <c r="J1203" s="105">
        <f t="shared" si="19"/>
        <v>0</v>
      </c>
      <c r="K1203" s="229" t="s">
        <v>9710</v>
      </c>
      <c r="L1203" s="230">
        <v>40844</v>
      </c>
    </row>
    <row r="1204" hidden="1" ht="13.5" customHeight="1">
      <c r="B1204" s="225">
        <v>45007</v>
      </c>
      <c r="C1204" s="226" t="s">
        <v>5766</v>
      </c>
      <c r="D1204" s="227" t="s">
        <v>8276</v>
      </c>
      <c r="E1204" s="227" t="s">
        <v>9709</v>
      </c>
      <c r="F1204" s="227" t="s">
        <v>1370</v>
      </c>
      <c r="G1204" s="227" t="s">
        <v>373</v>
      </c>
      <c r="H1204" s="228">
        <v>5508</v>
      </c>
      <c r="I1204" s="104">
        <f>SUMIF(Cargas!$C$5:$C$5047,C1204,Cargas!$N$5:$N$5047)</f>
        <v>5508</v>
      </c>
      <c r="J1204" s="105">
        <f t="shared" si="19"/>
        <v>0</v>
      </c>
      <c r="K1204" s="229" t="s">
        <v>9711</v>
      </c>
      <c r="L1204" s="230">
        <v>52425</v>
      </c>
    </row>
    <row r="1205" hidden="1" ht="13.5" customHeight="1">
      <c r="B1205" s="225">
        <v>45026</v>
      </c>
      <c r="C1205" s="226" t="s">
        <v>5817</v>
      </c>
      <c r="D1205" s="227" t="s">
        <v>8282</v>
      </c>
      <c r="E1205" s="227" t="s">
        <v>9709</v>
      </c>
      <c r="F1205" s="227" t="s">
        <v>1370</v>
      </c>
      <c r="G1205" s="227" t="s">
        <v>373</v>
      </c>
      <c r="H1205" s="228">
        <v>5508</v>
      </c>
      <c r="I1205" s="104">
        <f>SUMIF(Cargas!$C$5:$C$5047,C1205,Cargas!$N$5:$N$5047)</f>
        <v>5508</v>
      </c>
      <c r="J1205" s="105">
        <f t="shared" si="19"/>
        <v>0</v>
      </c>
      <c r="K1205" s="229" t="s">
        <v>9712</v>
      </c>
      <c r="L1205" s="230">
        <v>63301</v>
      </c>
    </row>
    <row r="1206" hidden="1" ht="13.5" customHeight="1">
      <c r="B1206" s="225">
        <v>44973</v>
      </c>
      <c r="C1206" s="226" t="s">
        <v>5672</v>
      </c>
      <c r="D1206" s="227" t="s">
        <v>1238</v>
      </c>
      <c r="E1206" s="227" t="s">
        <v>9709</v>
      </c>
      <c r="F1206" s="227" t="s">
        <v>1370</v>
      </c>
      <c r="G1206" s="227" t="s">
        <v>373</v>
      </c>
      <c r="H1206" s="228">
        <v>6426</v>
      </c>
      <c r="I1206" s="104">
        <f>SUMIF(Cargas!$C$5:$C$5047,C1206,Cargas!$N$5:$N$5047)</f>
        <v>6426</v>
      </c>
      <c r="J1206" s="105">
        <f t="shared" si="19"/>
        <v>0</v>
      </c>
      <c r="K1206" s="229" t="s">
        <v>9713</v>
      </c>
      <c r="L1206" s="230">
        <v>29845</v>
      </c>
    </row>
    <row r="1207" hidden="1" ht="13.5" customHeight="1">
      <c r="B1207" s="225">
        <v>45040</v>
      </c>
      <c r="C1207" s="226" t="s">
        <v>5852</v>
      </c>
      <c r="D1207" s="227" t="s">
        <v>8288</v>
      </c>
      <c r="E1207" s="227" t="s">
        <v>9709</v>
      </c>
      <c r="F1207" s="227" t="s">
        <v>1370</v>
      </c>
      <c r="G1207" s="227" t="s">
        <v>373</v>
      </c>
      <c r="H1207" s="228">
        <v>5508</v>
      </c>
      <c r="I1207" s="104">
        <f>SUMIF(Cargas!$C$5:$C$5047,C1207,Cargas!$N$5:$N$5047)</f>
        <v>5508</v>
      </c>
      <c r="J1207" s="105">
        <f t="shared" si="19"/>
        <v>0</v>
      </c>
      <c r="K1207" s="229" t="s">
        <v>9714</v>
      </c>
      <c r="L1207" s="230">
        <v>74659</v>
      </c>
    </row>
    <row r="1208" hidden="1" ht="13.5" customHeight="1">
      <c r="B1208" s="225">
        <v>45462</v>
      </c>
      <c r="C1208" s="226" t="s">
        <v>7928</v>
      </c>
      <c r="D1208" s="227" t="s">
        <v>8814</v>
      </c>
      <c r="E1208" s="227" t="s">
        <v>9450</v>
      </c>
      <c r="F1208" s="227" t="s">
        <v>1370</v>
      </c>
      <c r="G1208" s="227" t="s">
        <v>1369</v>
      </c>
      <c r="H1208" s="228">
        <v>1104</v>
      </c>
      <c r="I1208" s="104">
        <f>SUMIF(Cargas!$C$5:$C$5047,C1208,Cargas!$N$5:$N$5047)</f>
        <v>1104</v>
      </c>
      <c r="J1208" s="105">
        <f t="shared" si="19"/>
        <v>0</v>
      </c>
      <c r="K1208" s="229" t="s">
        <v>9715</v>
      </c>
      <c r="L1208" s="230">
        <v>122606</v>
      </c>
    </row>
    <row r="1209" hidden="1" ht="13.5" customHeight="1">
      <c r="B1209" s="225">
        <v>45475</v>
      </c>
      <c r="C1209" s="226" t="s">
        <v>7978</v>
      </c>
      <c r="D1209" s="227" t="s">
        <v>8816</v>
      </c>
      <c r="E1209" s="227" t="s">
        <v>9450</v>
      </c>
      <c r="F1209" s="227" t="s">
        <v>1370</v>
      </c>
      <c r="G1209" s="227" t="s">
        <v>2283</v>
      </c>
      <c r="H1209" s="228">
        <v>1104</v>
      </c>
      <c r="I1209" s="104">
        <f>SUMIF(Cargas!$C$5:$C$5047,C1209,Cargas!$N$5:$N$5047)</f>
        <v>1104</v>
      </c>
      <c r="J1209" s="105">
        <f t="shared" si="19"/>
        <v>0</v>
      </c>
      <c r="K1209" s="229" t="s">
        <v>9716</v>
      </c>
      <c r="L1209" s="230">
        <v>132424</v>
      </c>
    </row>
    <row r="1210" hidden="1" ht="13.5" customHeight="1">
      <c r="B1210" s="225">
        <v>45477</v>
      </c>
      <c r="C1210" s="226" t="s">
        <v>7986</v>
      </c>
      <c r="D1210" s="227" t="s">
        <v>8818</v>
      </c>
      <c r="E1210" s="227" t="s">
        <v>9450</v>
      </c>
      <c r="F1210" s="227" t="s">
        <v>1370</v>
      </c>
      <c r="G1210" s="227" t="s">
        <v>2283</v>
      </c>
      <c r="H1210" s="228">
        <v>1104</v>
      </c>
      <c r="I1210" s="104">
        <f>SUMIF(Cargas!$C$5:$C$5047,C1210,Cargas!$N$5:$N$5047)</f>
        <v>1104</v>
      </c>
      <c r="J1210" s="105">
        <f t="shared" si="19"/>
        <v>0</v>
      </c>
      <c r="K1210" s="229"/>
      <c r="L1210" s="230">
        <v>132986</v>
      </c>
    </row>
    <row r="1211" hidden="1" ht="13.5" customHeight="1">
      <c r="B1211" s="225">
        <v>45481</v>
      </c>
      <c r="C1211" s="226" t="s">
        <v>8042</v>
      </c>
      <c r="D1211" s="227" t="s">
        <v>8820</v>
      </c>
      <c r="E1211" s="227" t="s">
        <v>9450</v>
      </c>
      <c r="F1211" s="227" t="s">
        <v>1370</v>
      </c>
      <c r="G1211" s="227" t="s">
        <v>9717</v>
      </c>
      <c r="H1211" s="228">
        <v>1104</v>
      </c>
      <c r="I1211" s="104">
        <f>SUMIF(Cargas!$C$5:$C$5047,C1211,Cargas!$N$5:$N$5047)</f>
        <v>1104</v>
      </c>
      <c r="J1211" s="105">
        <f t="shared" si="19"/>
        <v>0</v>
      </c>
      <c r="K1211" s="229"/>
      <c r="L1211" s="230">
        <v>132999</v>
      </c>
    </row>
    <row r="1212" hidden="1" ht="13.5" customHeight="1">
      <c r="B1212" s="225">
        <v>45267</v>
      </c>
      <c r="C1212" s="226" t="s">
        <v>6796</v>
      </c>
      <c r="D1212" s="227" t="s">
        <v>8825</v>
      </c>
      <c r="E1212" s="227" t="s">
        <v>9450</v>
      </c>
      <c r="F1212" s="227" t="s">
        <v>1370</v>
      </c>
      <c r="G1212" s="227" t="s">
        <v>1369</v>
      </c>
      <c r="H1212" s="228">
        <v>1104</v>
      </c>
      <c r="I1212" s="104">
        <f>SUMIF(Cargas!$C$5:$C$5047,C1212,Cargas!$N$5:$N$5047)</f>
        <v>1104</v>
      </c>
      <c r="J1212" s="105">
        <f t="shared" si="19"/>
        <v>0</v>
      </c>
      <c r="K1212" s="229" t="s">
        <v>9718</v>
      </c>
      <c r="L1212" s="230">
        <v>242673</v>
      </c>
    </row>
    <row r="1213" hidden="1" ht="13.5" customHeight="1">
      <c r="B1213" s="225">
        <v>45275</v>
      </c>
      <c r="C1213" s="226" t="s">
        <v>6796</v>
      </c>
      <c r="D1213" s="227" t="s">
        <v>8825</v>
      </c>
      <c r="E1213" s="227" t="s">
        <v>9450</v>
      </c>
      <c r="F1213" s="227" t="s">
        <v>1370</v>
      </c>
      <c r="G1213" s="227" t="s">
        <v>1369</v>
      </c>
      <c r="H1213" s="228">
        <v>1104</v>
      </c>
      <c r="I1213" s="104">
        <f>SUMIF(Cargas!$C$5:$C$5047,C1213,Cargas!$N$5:$N$5047)</f>
        <v>1104</v>
      </c>
      <c r="J1213" s="105">
        <f t="shared" si="19"/>
        <v>0</v>
      </c>
      <c r="K1213" s="229" t="s">
        <v>9718</v>
      </c>
      <c r="L1213" s="230">
        <v>242673</v>
      </c>
    </row>
    <row r="1214" hidden="1" ht="13.5" customHeight="1">
      <c r="B1214" s="225">
        <v>45054</v>
      </c>
      <c r="C1214" s="226" t="s">
        <v>5890</v>
      </c>
      <c r="D1214" s="227" t="s">
        <v>8294</v>
      </c>
      <c r="E1214" s="227" t="s">
        <v>9709</v>
      </c>
      <c r="F1214" s="227" t="s">
        <v>1370</v>
      </c>
      <c r="G1214" s="227" t="s">
        <v>373</v>
      </c>
      <c r="H1214" s="228">
        <v>4500</v>
      </c>
      <c r="I1214" s="104">
        <f>SUMIF(Cargas!$C$5:$C$5047,C1214,Cargas!$N$5:$N$5047)</f>
        <v>4501</v>
      </c>
      <c r="J1214" s="105">
        <f t="shared" si="19"/>
        <v>0</v>
      </c>
      <c r="K1214" s="229" t="s">
        <v>9719</v>
      </c>
      <c r="L1214" s="230">
        <v>84095</v>
      </c>
    </row>
    <row r="1215" hidden="1" ht="13.5" customHeight="1">
      <c r="B1215" s="225">
        <v>45078</v>
      </c>
      <c r="C1215" s="226" t="s">
        <v>5955</v>
      </c>
      <c r="D1215" s="227" t="s">
        <v>8304</v>
      </c>
      <c r="E1215" s="227" t="s">
        <v>9709</v>
      </c>
      <c r="F1215" s="227" t="s">
        <v>1370</v>
      </c>
      <c r="G1215" s="227" t="s">
        <v>373</v>
      </c>
      <c r="H1215" s="228">
        <v>5400</v>
      </c>
      <c r="I1215" s="104">
        <f>SUMIF(Cargas!$C$5:$C$5047,C1215,Cargas!$N$5:$N$5047)</f>
        <v>5401</v>
      </c>
      <c r="J1215" s="105">
        <f t="shared" si="19"/>
        <v>0</v>
      </c>
      <c r="K1215" s="229" t="s">
        <v>9720</v>
      </c>
      <c r="L1215" s="230">
        <v>101720</v>
      </c>
    </row>
    <row r="1216" hidden="1" ht="13.5" customHeight="1">
      <c r="B1216" s="225">
        <v>45090</v>
      </c>
      <c r="C1216" s="226" t="s">
        <v>5975</v>
      </c>
      <c r="D1216" s="227" t="s">
        <v>8312</v>
      </c>
      <c r="E1216" s="227" t="s">
        <v>9709</v>
      </c>
      <c r="F1216" s="227" t="s">
        <v>1370</v>
      </c>
      <c r="G1216" s="227" t="s">
        <v>373</v>
      </c>
      <c r="H1216" s="228">
        <v>3600</v>
      </c>
      <c r="I1216" s="104">
        <f>SUMIF(Cargas!$C$5:$C$5047,C1216,Cargas!$N$5:$N$5047)</f>
        <v>3600</v>
      </c>
      <c r="J1216" s="105">
        <f t="shared" si="19"/>
        <v>0</v>
      </c>
      <c r="K1216" s="229" t="s">
        <v>9721</v>
      </c>
      <c r="L1216" s="230">
        <v>108414</v>
      </c>
    </row>
    <row r="1217" hidden="1" ht="13.5" customHeight="1">
      <c r="B1217" s="225">
        <v>45275</v>
      </c>
      <c r="C1217" s="226" t="s">
        <v>6834</v>
      </c>
      <c r="D1217" s="227" t="s">
        <v>8828</v>
      </c>
      <c r="E1217" s="227" t="s">
        <v>9450</v>
      </c>
      <c r="F1217" s="227" t="s">
        <v>1370</v>
      </c>
      <c r="G1217" s="227" t="s">
        <v>1369</v>
      </c>
      <c r="H1217" s="228">
        <v>1104</v>
      </c>
      <c r="I1217" s="104">
        <f>SUMIF(Cargas!$C$5:$C$5047,C1217,Cargas!$N$5:$N$5047)</f>
        <v>1104</v>
      </c>
      <c r="J1217" s="105">
        <f t="shared" si="19"/>
        <v>0</v>
      </c>
      <c r="K1217" s="229" t="s">
        <v>9718</v>
      </c>
      <c r="L1217" s="230">
        <v>242673</v>
      </c>
    </row>
    <row r="1218" hidden="1" ht="13.5" customHeight="1">
      <c r="B1218" s="225">
        <v>45267</v>
      </c>
      <c r="C1218" s="226" t="s">
        <v>6853</v>
      </c>
      <c r="D1218" s="227" t="s">
        <v>8828</v>
      </c>
      <c r="E1218" s="227" t="s">
        <v>9450</v>
      </c>
      <c r="F1218" s="227" t="s">
        <v>1370</v>
      </c>
      <c r="G1218" s="227" t="s">
        <v>1369</v>
      </c>
      <c r="H1218" s="228">
        <v>1104</v>
      </c>
      <c r="I1218" s="104">
        <f>SUMIF(Cargas!$C$5:$C$5047,C1218,Cargas!$N$5:$N$5047)</f>
        <v>1104</v>
      </c>
      <c r="J1218" s="105">
        <f t="shared" si="19"/>
        <v>0</v>
      </c>
      <c r="K1218" s="229" t="s">
        <v>9718</v>
      </c>
      <c r="L1218" s="230">
        <v>242673</v>
      </c>
    </row>
    <row r="1219" hidden="1" ht="13.5" customHeight="1">
      <c r="B1219" s="225">
        <v>45280</v>
      </c>
      <c r="C1219" s="226" t="s">
        <v>6906</v>
      </c>
      <c r="D1219" s="227" t="s">
        <v>8830</v>
      </c>
      <c r="E1219" s="227" t="s">
        <v>9450</v>
      </c>
      <c r="F1219" s="227" t="s">
        <v>1370</v>
      </c>
      <c r="G1219" s="227" t="s">
        <v>1369</v>
      </c>
      <c r="H1219" s="228">
        <v>1104</v>
      </c>
      <c r="I1219" s="104">
        <f>SUMIF(Cargas!$C$5:$C$5047,C1219,Cargas!$N$5:$N$5047)</f>
        <v>1104</v>
      </c>
      <c r="J1219" s="105">
        <f t="shared" si="19"/>
        <v>0</v>
      </c>
      <c r="K1219" s="229" t="s">
        <v>9722</v>
      </c>
      <c r="L1219" s="230">
        <v>18888</v>
      </c>
    </row>
    <row r="1220" hidden="1" ht="13.5" customHeight="1">
      <c r="B1220" s="225">
        <v>45281</v>
      </c>
      <c r="C1220" s="226" t="s">
        <v>6927</v>
      </c>
      <c r="D1220" s="227" t="s">
        <v>8830</v>
      </c>
      <c r="E1220" s="227" t="s">
        <v>9450</v>
      </c>
      <c r="F1220" s="227" t="s">
        <v>1370</v>
      </c>
      <c r="G1220" s="227" t="s">
        <v>1369</v>
      </c>
      <c r="H1220" s="228">
        <v>1104</v>
      </c>
      <c r="I1220" s="104">
        <f>SUMIF(Cargas!$C$5:$C$5047,C1220,Cargas!$N$5:$N$5047)</f>
        <v>1104</v>
      </c>
      <c r="J1220" s="105">
        <f t="shared" si="19"/>
        <v>0</v>
      </c>
      <c r="K1220" s="229" t="s">
        <v>9722</v>
      </c>
      <c r="L1220" s="230">
        <v>18888</v>
      </c>
    </row>
    <row r="1221" hidden="1" ht="13.5" customHeight="1">
      <c r="B1221" s="225">
        <v>45282</v>
      </c>
      <c r="C1221" s="226" t="s">
        <v>6930</v>
      </c>
      <c r="D1221" s="227" t="s">
        <v>8830</v>
      </c>
      <c r="E1221" s="227" t="s">
        <v>9450</v>
      </c>
      <c r="F1221" s="227" t="s">
        <v>1370</v>
      </c>
      <c r="G1221" s="227" t="s">
        <v>1369</v>
      </c>
      <c r="H1221" s="228">
        <v>1104</v>
      </c>
      <c r="I1221" s="104">
        <f>SUMIF(Cargas!$C$5:$C$5047,C1221,Cargas!$N$5:$N$5047)</f>
        <v>1104</v>
      </c>
      <c r="J1221" s="105">
        <f t="shared" si="19"/>
        <v>0</v>
      </c>
      <c r="K1221" s="229" t="s">
        <v>9722</v>
      </c>
      <c r="L1221" s="230">
        <v>18888</v>
      </c>
    </row>
    <row r="1222" hidden="1" ht="13.5" customHeight="1">
      <c r="B1222" s="225">
        <v>45288</v>
      </c>
      <c r="C1222" s="226" t="s">
        <v>6908</v>
      </c>
      <c r="D1222" s="227" t="s">
        <v>8830</v>
      </c>
      <c r="E1222" s="227" t="s">
        <v>9450</v>
      </c>
      <c r="F1222" s="227" t="s">
        <v>1370</v>
      </c>
      <c r="G1222" s="227" t="s">
        <v>1369</v>
      </c>
      <c r="H1222" s="228">
        <v>1104</v>
      </c>
      <c r="I1222" s="104">
        <f>SUMIF(Cargas!$C$5:$C$5047,C1222,Cargas!$N$5:$N$5047)</f>
        <v>1104</v>
      </c>
      <c r="J1222" s="105">
        <f t="shared" si="19"/>
        <v>0</v>
      </c>
      <c r="K1222" s="229" t="s">
        <v>9723</v>
      </c>
      <c r="L1222" s="230">
        <v>18888</v>
      </c>
    </row>
    <row r="1223" hidden="1" ht="13.5" customHeight="1">
      <c r="B1223" s="225">
        <v>45300</v>
      </c>
      <c r="C1223" s="226" t="s">
        <v>6932</v>
      </c>
      <c r="D1223" s="227" t="s">
        <v>8251</v>
      </c>
      <c r="E1223" s="227" t="s">
        <v>8246</v>
      </c>
      <c r="F1223" s="227" t="s">
        <v>1370</v>
      </c>
      <c r="G1223" s="227" t="s">
        <v>373</v>
      </c>
      <c r="H1223" s="228">
        <v>5508</v>
      </c>
      <c r="I1223" s="104">
        <f>SUMIF(Cargas!$C$5:$C$5047,C1223,Cargas!$N$5:$N$5047)</f>
        <v>5508</v>
      </c>
      <c r="J1223" s="105">
        <f t="shared" si="19"/>
        <v>0</v>
      </c>
      <c r="K1223" s="229" t="s">
        <v>9724</v>
      </c>
      <c r="L1223" s="230">
        <v>5637</v>
      </c>
    </row>
    <row r="1224" hidden="1" ht="13.5" customHeight="1">
      <c r="B1224" s="225">
        <v>45306</v>
      </c>
      <c r="C1224" s="226" t="s">
        <v>6958</v>
      </c>
      <c r="D1224" s="227" t="s">
        <v>8256</v>
      </c>
      <c r="E1224" s="227" t="s">
        <v>8246</v>
      </c>
      <c r="F1224" s="227" t="s">
        <v>1370</v>
      </c>
      <c r="G1224" s="227" t="s">
        <v>373</v>
      </c>
      <c r="H1224" s="228">
        <v>3600</v>
      </c>
      <c r="I1224" s="104">
        <f>SUMIF(Cargas!$C$5:$C$5047,C1224,Cargas!$N$5:$N$5047)</f>
        <v>3600</v>
      </c>
      <c r="J1224" s="105">
        <f t="shared" si="19"/>
        <v>0</v>
      </c>
      <c r="K1224" s="229" t="s">
        <v>9725</v>
      </c>
      <c r="L1224" s="230">
        <v>10265</v>
      </c>
    </row>
    <row r="1225" hidden="1" ht="13.5" customHeight="1">
      <c r="B1225" s="225">
        <v>45097</v>
      </c>
      <c r="C1225" s="226" t="s">
        <v>6011</v>
      </c>
      <c r="D1225" s="227" t="s">
        <v>541</v>
      </c>
      <c r="E1225" s="227" t="s">
        <v>9709</v>
      </c>
      <c r="F1225" s="227" t="s">
        <v>1370</v>
      </c>
      <c r="G1225" s="227" t="s">
        <v>373</v>
      </c>
      <c r="H1225" s="228">
        <v>4500</v>
      </c>
      <c r="I1225" s="104">
        <f>SUMIF(Cargas!$C$5:$C$5047,C1225,Cargas!$N$5:$N$5047)</f>
        <v>4518</v>
      </c>
      <c r="J1225" s="105">
        <f t="shared" si="19"/>
        <v>0</v>
      </c>
      <c r="K1225" s="229" t="s">
        <v>9726</v>
      </c>
      <c r="L1225" s="230">
        <v>113423</v>
      </c>
    </row>
    <row r="1226" hidden="1" ht="13.5" customHeight="1">
      <c r="B1226" s="225">
        <v>45110</v>
      </c>
      <c r="C1226" s="226" t="s">
        <v>6046</v>
      </c>
      <c r="D1226" s="227" t="s">
        <v>8319</v>
      </c>
      <c r="E1226" s="227" t="s">
        <v>9709</v>
      </c>
      <c r="F1226" s="227" t="s">
        <v>1370</v>
      </c>
      <c r="G1226" s="227" t="s">
        <v>373</v>
      </c>
      <c r="H1226" s="228">
        <v>5400</v>
      </c>
      <c r="I1226" s="104">
        <f>SUMIF(Cargas!$C$5:$C$5047,C1226,Cargas!$N$5:$N$5047)</f>
        <v>5400</v>
      </c>
      <c r="J1226" s="105">
        <f t="shared" si="19"/>
        <v>0</v>
      </c>
      <c r="K1226" s="229" t="s">
        <v>9727</v>
      </c>
      <c r="L1226" s="230">
        <v>121794</v>
      </c>
    </row>
    <row r="1227" hidden="1" ht="13.5" customHeight="1">
      <c r="B1227" s="225">
        <v>45118</v>
      </c>
      <c r="C1227" s="226" t="s">
        <v>5847</v>
      </c>
      <c r="D1227" s="227" t="s">
        <v>8325</v>
      </c>
      <c r="E1227" s="227" t="s">
        <v>9709</v>
      </c>
      <c r="F1227" s="227" t="s">
        <v>1370</v>
      </c>
      <c r="G1227" s="227" t="s">
        <v>373</v>
      </c>
      <c r="H1227" s="228">
        <v>5400</v>
      </c>
      <c r="I1227" s="104">
        <f>SUMIF(Cargas!$C$5:$C$5047,C1227,Cargas!$N$5:$N$5047)</f>
        <v>5400</v>
      </c>
      <c r="J1227" s="105">
        <f t="shared" si="19"/>
        <v>0</v>
      </c>
      <c r="K1227" s="229" t="s">
        <v>9728</v>
      </c>
      <c r="L1227" s="230">
        <v>128563</v>
      </c>
    </row>
    <row r="1228" hidden="1" ht="13.5" customHeight="1">
      <c r="B1228" s="225">
        <v>45026</v>
      </c>
      <c r="C1228" s="226" t="s">
        <v>5814</v>
      </c>
      <c r="D1228" s="227" t="s">
        <v>8284</v>
      </c>
      <c r="E1228" s="227" t="s">
        <v>9729</v>
      </c>
      <c r="F1228" s="227" t="s">
        <v>1370</v>
      </c>
      <c r="G1228" s="227" t="s">
        <v>8990</v>
      </c>
      <c r="H1228" s="228">
        <v>4032</v>
      </c>
      <c r="I1228" s="104">
        <f>SUMIF(Cargas!$C$5:$C$5047,C1228,Cargas!$N$5:$N$5047)</f>
        <v>4033</v>
      </c>
      <c r="J1228" s="105">
        <f t="shared" si="19"/>
        <v>0</v>
      </c>
      <c r="K1228" s="229" t="s">
        <v>9730</v>
      </c>
      <c r="L1228" s="230">
        <v>63306</v>
      </c>
    </row>
    <row r="1229" hidden="1" ht="13.5" customHeight="1">
      <c r="B1229" s="225">
        <v>45051</v>
      </c>
      <c r="C1229" s="226" t="s">
        <v>5887</v>
      </c>
      <c r="D1229" s="227" t="s">
        <v>8292</v>
      </c>
      <c r="E1229" s="227" t="s">
        <v>9729</v>
      </c>
      <c r="F1229" s="227" t="s">
        <v>1370</v>
      </c>
      <c r="G1229" s="227" t="s">
        <v>8990</v>
      </c>
      <c r="H1229" s="228">
        <v>5040</v>
      </c>
      <c r="I1229" s="104">
        <f>SUMIF(Cargas!$C$5:$C$5047,C1229,Cargas!$N$5:$N$5047)</f>
        <v>5040</v>
      </c>
      <c r="J1229" s="105">
        <f t="shared" si="19"/>
        <v>0</v>
      </c>
      <c r="K1229" s="229" t="s">
        <v>9730</v>
      </c>
      <c r="L1229" s="230">
        <v>82072</v>
      </c>
    </row>
    <row r="1230" hidden="1" ht="13.5" customHeight="1">
      <c r="B1230" s="225">
        <v>44985</v>
      </c>
      <c r="C1230" s="226" t="s">
        <v>5698</v>
      </c>
      <c r="D1230" s="227" t="s">
        <v>8267</v>
      </c>
      <c r="E1230" s="227" t="s">
        <v>9729</v>
      </c>
      <c r="F1230" s="227" t="s">
        <v>1370</v>
      </c>
      <c r="G1230" s="227" t="s">
        <v>8990</v>
      </c>
      <c r="H1230" s="228">
        <f>1008*5</f>
        <v>5040</v>
      </c>
      <c r="I1230" s="104">
        <f>SUMIF(Cargas!$C$5:$C$5047,C1230,Cargas!$N$5:$N$5047)</f>
        <v>5040</v>
      </c>
      <c r="J1230" s="105">
        <f t="shared" si="19"/>
        <v>0</v>
      </c>
      <c r="K1230" s="229" t="s">
        <v>9731</v>
      </c>
      <c r="L1230" s="230">
        <v>37923</v>
      </c>
    </row>
    <row r="1231" hidden="1" ht="13.5" customHeight="1">
      <c r="B1231" s="225">
        <v>45078</v>
      </c>
      <c r="C1231" s="226" t="s">
        <v>5959</v>
      </c>
      <c r="D1231" s="227" t="s">
        <v>8310</v>
      </c>
      <c r="E1231" s="227" t="s">
        <v>9729</v>
      </c>
      <c r="F1231" s="227" t="s">
        <v>1370</v>
      </c>
      <c r="G1231" s="227" t="s">
        <v>8990</v>
      </c>
      <c r="H1231" s="228">
        <v>4032</v>
      </c>
      <c r="I1231" s="104">
        <f>SUMIF(Cargas!$C$5:$C$5047,C1231,Cargas!$N$5:$N$5047)</f>
        <v>4032</v>
      </c>
      <c r="J1231" s="105">
        <f t="shared" si="19"/>
        <v>0</v>
      </c>
      <c r="K1231" s="229" t="s">
        <v>9732</v>
      </c>
      <c r="L1231" s="230">
        <v>101789</v>
      </c>
    </row>
    <row r="1232" hidden="1" ht="13.5" customHeight="1">
      <c r="B1232" s="225">
        <v>45118</v>
      </c>
      <c r="C1232" s="226" t="s">
        <v>6096</v>
      </c>
      <c r="D1232" s="227" t="s">
        <v>8329</v>
      </c>
      <c r="E1232" s="227" t="s">
        <v>9729</v>
      </c>
      <c r="F1232" s="227" t="s">
        <v>1370</v>
      </c>
      <c r="G1232" s="227" t="s">
        <v>8990</v>
      </c>
      <c r="H1232" s="228">
        <v>4032</v>
      </c>
      <c r="I1232" s="104">
        <f>SUMIF(Cargas!$C$5:$C$5047,C1232,Cargas!$N$5:$N$5047)</f>
        <v>4032</v>
      </c>
      <c r="J1232" s="105">
        <f t="shared" si="19"/>
        <v>0</v>
      </c>
      <c r="K1232" s="229" t="s">
        <v>9733</v>
      </c>
      <c r="L1232" s="230">
        <v>130582</v>
      </c>
    </row>
    <row r="1233" hidden="1" ht="13.5" customHeight="1">
      <c r="B1233" s="225">
        <v>45064</v>
      </c>
      <c r="C1233" s="226" t="s">
        <v>5929</v>
      </c>
      <c r="D1233" s="227" t="s">
        <v>8298</v>
      </c>
      <c r="E1233" s="227" t="s">
        <v>9734</v>
      </c>
      <c r="F1233" s="227" t="s">
        <v>1370</v>
      </c>
      <c r="G1233" s="227" t="s">
        <v>373</v>
      </c>
      <c r="H1233" s="228">
        <v>5400</v>
      </c>
      <c r="I1233" s="104">
        <f>SUMIF(Cargas!$C$5:$C$5047,C1233,Cargas!$N$5:$N$5047)</f>
        <v>5401</v>
      </c>
      <c r="J1233" s="105">
        <f t="shared" si="19"/>
        <v>0</v>
      </c>
      <c r="K1233" s="229" t="s">
        <v>9735</v>
      </c>
      <c r="L1233" s="230">
        <v>92130</v>
      </c>
    </row>
    <row r="1234" hidden="1" ht="13.5" customHeight="1">
      <c r="B1234" s="225">
        <v>45133</v>
      </c>
      <c r="C1234" s="226" t="s">
        <v>6122</v>
      </c>
      <c r="D1234" s="227" t="s">
        <v>8335</v>
      </c>
      <c r="E1234" s="227" t="s">
        <v>9734</v>
      </c>
      <c r="F1234" s="227" t="s">
        <v>1370</v>
      </c>
      <c r="G1234" s="227" t="s">
        <v>373</v>
      </c>
      <c r="H1234" s="228">
        <v>4500</v>
      </c>
      <c r="I1234" s="104">
        <f>SUMIF(Cargas!$C$5:$C$5047,C1234,Cargas!$N$5:$N$5047)</f>
        <v>4500</v>
      </c>
      <c r="J1234" s="105">
        <f t="shared" si="19"/>
        <v>0</v>
      </c>
      <c r="K1234" s="229">
        <v>1466809</v>
      </c>
      <c r="L1234" s="230">
        <v>138840</v>
      </c>
    </row>
    <row r="1235" hidden="1" ht="13.5" customHeight="1">
      <c r="B1235" s="225">
        <v>45313</v>
      </c>
      <c r="C1235" s="226" t="s">
        <v>6995</v>
      </c>
      <c r="D1235" s="227" t="s">
        <v>8258</v>
      </c>
      <c r="E1235" s="227" t="s">
        <v>8246</v>
      </c>
      <c r="F1235" s="227" t="s">
        <v>1370</v>
      </c>
      <c r="G1235" s="227" t="s">
        <v>373</v>
      </c>
      <c r="H1235" s="228">
        <v>3672</v>
      </c>
      <c r="I1235" s="104">
        <f>SUMIF(Cargas!$C$5:$C$5047,C1235,Cargas!$N$5:$N$5047)</f>
        <v>3672</v>
      </c>
      <c r="J1235" s="105">
        <f t="shared" si="19"/>
        <v>0</v>
      </c>
      <c r="K1235" s="229" t="s">
        <v>9736</v>
      </c>
      <c r="L1235" s="230">
        <v>14868</v>
      </c>
    </row>
    <row r="1236" hidden="1" ht="13.5" customHeight="1">
      <c r="B1236" s="225">
        <v>45260</v>
      </c>
      <c r="C1236" s="226" t="s">
        <v>6752</v>
      </c>
      <c r="D1236" s="227" t="s">
        <v>9273</v>
      </c>
      <c r="E1236" s="227" t="s">
        <v>9737</v>
      </c>
      <c r="F1236" s="227" t="s">
        <v>1370</v>
      </c>
      <c r="G1236" s="227" t="s">
        <v>1369</v>
      </c>
      <c r="H1236" s="228">
        <v>1594</v>
      </c>
      <c r="I1236" s="104">
        <f>SUMIF(Cargas!$C$5:$C$5047,C1236,Cargas!$N$5:$N$5047)</f>
        <v>1594</v>
      </c>
      <c r="J1236" s="105">
        <f t="shared" si="19"/>
        <v>0</v>
      </c>
      <c r="K1236" s="229"/>
      <c r="L1236" s="230">
        <v>235748</v>
      </c>
    </row>
    <row r="1237" hidden="1" ht="13.5" customHeight="1">
      <c r="B1237" s="225">
        <v>45183</v>
      </c>
      <c r="C1237" s="226" t="s">
        <v>6284</v>
      </c>
      <c r="D1237" s="227" t="s">
        <v>9158</v>
      </c>
      <c r="E1237" s="227" t="s">
        <v>9738</v>
      </c>
      <c r="F1237" s="227" t="s">
        <v>1370</v>
      </c>
      <c r="G1237" s="227" t="s">
        <v>1369</v>
      </c>
      <c r="H1237" s="228">
        <v>1842</v>
      </c>
      <c r="I1237" s="104">
        <f>SUMIF(Cargas!$C$5:$C$5047,C1237,Cargas!$N$5:$N$5047)</f>
        <v>1842</v>
      </c>
      <c r="J1237" s="105">
        <f t="shared" si="19"/>
        <v>0</v>
      </c>
      <c r="K1237" s="229"/>
      <c r="L1237" s="230">
        <v>177636</v>
      </c>
    </row>
    <row r="1238" hidden="1" ht="13.5" customHeight="1">
      <c r="B1238" s="225">
        <v>45218</v>
      </c>
      <c r="C1238" s="226" t="s">
        <v>6432</v>
      </c>
      <c r="D1238" s="227" t="s">
        <v>9176</v>
      </c>
      <c r="E1238" s="227" t="s">
        <v>9738</v>
      </c>
      <c r="F1238" s="227" t="s">
        <v>1370</v>
      </c>
      <c r="G1238" s="227" t="s">
        <v>1369</v>
      </c>
      <c r="H1238" s="228">
        <v>1630</v>
      </c>
      <c r="I1238" s="104">
        <f>SUMIF(Cargas!$C$5:$C$5047,C1238,Cargas!$N$5:$N$5047)</f>
        <v>1630</v>
      </c>
      <c r="J1238" s="105">
        <f t="shared" si="19"/>
        <v>0</v>
      </c>
      <c r="K1238" s="229"/>
      <c r="L1238" s="230">
        <v>202332</v>
      </c>
    </row>
    <row r="1239" hidden="1" ht="13.5" customHeight="1">
      <c r="B1239" s="225">
        <v>45225</v>
      </c>
      <c r="C1239" s="226" t="s">
        <v>6464</v>
      </c>
      <c r="D1239" s="227" t="s">
        <v>9180</v>
      </c>
      <c r="E1239" s="227" t="s">
        <v>9738</v>
      </c>
      <c r="F1239" s="227" t="s">
        <v>1370</v>
      </c>
      <c r="G1239" s="227" t="s">
        <v>1369</v>
      </c>
      <c r="H1239" s="228">
        <v>1506</v>
      </c>
      <c r="I1239" s="104">
        <f>SUMIF(Cargas!$C$5:$C$5047,C1239,Cargas!$N$5:$N$5047)</f>
        <v>1506</v>
      </c>
      <c r="J1239" s="105">
        <f t="shared" si="19"/>
        <v>0</v>
      </c>
      <c r="K1239" s="229"/>
      <c r="L1239" s="230">
        <v>206441</v>
      </c>
    </row>
    <row r="1240" hidden="1" ht="13.5" customHeight="1">
      <c r="B1240" s="225">
        <v>44929</v>
      </c>
      <c r="C1240" s="226" t="s">
        <v>5507</v>
      </c>
      <c r="D1240" s="227" t="s">
        <v>8506</v>
      </c>
      <c r="E1240" s="227" t="s">
        <v>9739</v>
      </c>
      <c r="F1240" s="227" t="s">
        <v>8498</v>
      </c>
      <c r="G1240" s="227" t="s">
        <v>8756</v>
      </c>
      <c r="H1240" s="228">
        <v>984</v>
      </c>
      <c r="I1240" s="104">
        <f>SUMIF(Cargas!$C$5:$C$5048,C1240,Cargas!$N$5:$N$5048)</f>
        <v>984</v>
      </c>
      <c r="J1240" s="105">
        <f t="shared" si="19"/>
        <v>0</v>
      </c>
      <c r="K1240" s="229" t="s">
        <v>9517</v>
      </c>
      <c r="L1240" s="230">
        <v>2164</v>
      </c>
    </row>
    <row r="1241" hidden="1" ht="13.5" customHeight="1">
      <c r="B1241" s="225">
        <v>44929</v>
      </c>
      <c r="C1241" s="226" t="s">
        <v>5511</v>
      </c>
      <c r="D1241" s="227" t="s">
        <v>8504</v>
      </c>
      <c r="E1241" s="227" t="s">
        <v>9739</v>
      </c>
      <c r="F1241" s="227" t="s">
        <v>8498</v>
      </c>
      <c r="G1241" s="227" t="s">
        <v>8756</v>
      </c>
      <c r="H1241" s="228">
        <v>984</v>
      </c>
      <c r="I1241" s="104">
        <f>SUMIF(Cargas!$C$5:$C$5048,C1241,Cargas!$N$5:$N$5048)</f>
        <v>984</v>
      </c>
      <c r="J1241" s="105">
        <f t="shared" si="19"/>
        <v>0</v>
      </c>
      <c r="K1241" s="229" t="s">
        <v>9517</v>
      </c>
      <c r="L1241" s="230">
        <v>2164</v>
      </c>
    </row>
    <row r="1242" hidden="1" ht="13.5" customHeight="1">
      <c r="B1242" s="225">
        <v>44956</v>
      </c>
      <c r="C1242" s="226" t="s">
        <v>5599</v>
      </c>
      <c r="D1242" s="227" t="s">
        <v>8508</v>
      </c>
      <c r="E1242" s="227" t="s">
        <v>9739</v>
      </c>
      <c r="F1242" s="227" t="s">
        <v>8498</v>
      </c>
      <c r="G1242" s="227" t="s">
        <v>8756</v>
      </c>
      <c r="H1242" s="228">
        <v>984</v>
      </c>
      <c r="I1242" s="104">
        <v>990</v>
      </c>
      <c r="J1242" s="105">
        <f t="shared" si="19"/>
        <v>0</v>
      </c>
      <c r="K1242" s="229"/>
      <c r="L1242" s="230">
        <v>20097</v>
      </c>
    </row>
    <row r="1243" hidden="1" ht="13.5" customHeight="1">
      <c r="B1243" s="225">
        <v>44970</v>
      </c>
      <c r="C1243" s="226" t="s">
        <v>5659</v>
      </c>
      <c r="D1243" s="227" t="s">
        <v>8758</v>
      </c>
      <c r="E1243" s="227" t="s">
        <v>9739</v>
      </c>
      <c r="F1243" s="227" t="s">
        <v>8498</v>
      </c>
      <c r="G1243" s="227" t="s">
        <v>8756</v>
      </c>
      <c r="H1243" s="228">
        <v>990</v>
      </c>
      <c r="I1243" s="104">
        <v>990</v>
      </c>
      <c r="J1243" s="105">
        <f t="shared" si="19"/>
        <v>0</v>
      </c>
      <c r="K1243" s="229" t="s">
        <v>9740</v>
      </c>
      <c r="L1243" s="230">
        <v>29348</v>
      </c>
    </row>
    <row r="1244" hidden="1" ht="13.5" customHeight="1">
      <c r="B1244" s="225">
        <v>44998</v>
      </c>
      <c r="C1244" s="226" t="s">
        <v>5735</v>
      </c>
      <c r="D1244" s="227" t="s">
        <v>8766</v>
      </c>
      <c r="E1244" s="227" t="s">
        <v>9739</v>
      </c>
      <c r="F1244" s="227" t="s">
        <v>8498</v>
      </c>
      <c r="G1244" s="227" t="s">
        <v>8756</v>
      </c>
      <c r="H1244" s="228">
        <v>1988</v>
      </c>
      <c r="I1244" s="104">
        <f>SUMIF(Cargas!$C$5:$C$5047,C1244,Cargas!$N$5:$N$5047)</f>
        <v>1988</v>
      </c>
      <c r="J1244" s="105">
        <f t="shared" si="19"/>
        <v>0</v>
      </c>
      <c r="K1244" s="229" t="s">
        <v>9741</v>
      </c>
      <c r="L1244" s="230">
        <v>47933</v>
      </c>
    </row>
    <row r="1245" hidden="1" ht="13.5" customHeight="1">
      <c r="B1245" s="225">
        <v>45005</v>
      </c>
      <c r="C1245" s="226" t="s">
        <v>5757</v>
      </c>
      <c r="D1245" s="227" t="s">
        <v>8770</v>
      </c>
      <c r="E1245" s="227" t="s">
        <v>9739</v>
      </c>
      <c r="F1245" s="227" t="s">
        <v>8498</v>
      </c>
      <c r="G1245" s="227" t="s">
        <v>8756</v>
      </c>
      <c r="H1245" s="228">
        <v>1988</v>
      </c>
      <c r="I1245" s="104">
        <f>SUMIF(Cargas!$C$5:$C$5047,C1245,Cargas!$N$5:$N$5047)</f>
        <v>1988</v>
      </c>
      <c r="J1245" s="105">
        <f t="shared" si="19"/>
        <v>0</v>
      </c>
      <c r="K1245" s="229" t="s">
        <v>9742</v>
      </c>
      <c r="L1245" s="230">
        <v>52287</v>
      </c>
    </row>
    <row r="1246" hidden="1" ht="13.5" customHeight="1">
      <c r="B1246" s="225">
        <v>45012</v>
      </c>
      <c r="C1246" s="226" t="s">
        <v>5784</v>
      </c>
      <c r="D1246" s="227" t="s">
        <v>8772</v>
      </c>
      <c r="E1246" s="227" t="s">
        <v>9739</v>
      </c>
      <c r="F1246" s="227" t="s">
        <v>8498</v>
      </c>
      <c r="G1246" s="227" t="s">
        <v>8756</v>
      </c>
      <c r="H1246" s="228">
        <v>1988</v>
      </c>
      <c r="I1246" s="104">
        <f>SUMIF(Cargas!$C$5:$C$5047,C1246,Cargas!$N$5:$N$5047)</f>
        <v>1988</v>
      </c>
      <c r="J1246" s="105">
        <f t="shared" si="19"/>
        <v>0</v>
      </c>
      <c r="K1246" s="229" t="s">
        <v>9743</v>
      </c>
      <c r="L1246" s="230">
        <v>57689</v>
      </c>
    </row>
    <row r="1247" hidden="1" ht="13.5" customHeight="1">
      <c r="B1247" s="225">
        <v>45013</v>
      </c>
      <c r="C1247" s="226" t="s">
        <v>5799</v>
      </c>
      <c r="D1247" s="227" t="s">
        <v>8776</v>
      </c>
      <c r="E1247" s="227" t="s">
        <v>9739</v>
      </c>
      <c r="F1247" s="227" t="s">
        <v>8498</v>
      </c>
      <c r="G1247" s="227" t="s">
        <v>8756</v>
      </c>
      <c r="H1247" s="228">
        <v>994</v>
      </c>
      <c r="I1247" s="104">
        <f>SUMIF(Cargas!$C$5:$C$5047,C1247,Cargas!$N$5:$N$5047)</f>
        <v>994</v>
      </c>
      <c r="J1247" s="105">
        <f t="shared" si="19"/>
        <v>0</v>
      </c>
      <c r="K1247" s="229" t="s">
        <v>9744</v>
      </c>
      <c r="L1247" s="230">
        <v>58605</v>
      </c>
    </row>
    <row r="1248" hidden="1" ht="13.5" customHeight="1">
      <c r="B1248" s="225">
        <v>45033</v>
      </c>
      <c r="C1248" s="226" t="s">
        <v>5833</v>
      </c>
      <c r="D1248" s="227" t="s">
        <v>8780</v>
      </c>
      <c r="E1248" s="227" t="s">
        <v>9739</v>
      </c>
      <c r="F1248" s="227" t="s">
        <v>8498</v>
      </c>
      <c r="G1248" s="227" t="s">
        <v>8756</v>
      </c>
      <c r="H1248" s="228">
        <v>994</v>
      </c>
      <c r="I1248" s="104">
        <f>SUMIF(Cargas!$C$5:$C$5047,C1248,Cargas!$N$5:$N$5047)</f>
        <v>994</v>
      </c>
      <c r="J1248" s="105">
        <f t="shared" si="19"/>
        <v>0</v>
      </c>
      <c r="K1248" s="229" t="s">
        <v>9745</v>
      </c>
      <c r="L1248" s="230">
        <v>69067</v>
      </c>
    </row>
    <row r="1249" hidden="1" ht="13.5" customHeight="1">
      <c r="B1249" s="225">
        <v>45033</v>
      </c>
      <c r="C1249" s="226" t="s">
        <v>5835</v>
      </c>
      <c r="D1249" s="227" t="s">
        <v>8782</v>
      </c>
      <c r="E1249" s="227" t="s">
        <v>9739</v>
      </c>
      <c r="F1249" s="227" t="s">
        <v>8498</v>
      </c>
      <c r="G1249" s="227" t="s">
        <v>8756</v>
      </c>
      <c r="H1249" s="228">
        <v>994</v>
      </c>
      <c r="I1249" s="104">
        <f>SUMIF(Cargas!$C$5:$C$5047,C1249,Cargas!$N$5:$N$5047)</f>
        <v>994</v>
      </c>
      <c r="J1249" s="105">
        <f t="shared" si="19"/>
        <v>0</v>
      </c>
      <c r="K1249" s="229" t="s">
        <v>9746</v>
      </c>
      <c r="L1249" s="230">
        <v>69043</v>
      </c>
    </row>
    <row r="1250" hidden="1" ht="13.5" customHeight="1">
      <c r="B1250" s="225">
        <v>45041</v>
      </c>
      <c r="C1250" s="226" t="s">
        <v>5858</v>
      </c>
      <c r="D1250" s="227" t="s">
        <v>8784</v>
      </c>
      <c r="E1250" s="227" t="s">
        <v>9739</v>
      </c>
      <c r="F1250" s="227" t="s">
        <v>8498</v>
      </c>
      <c r="G1250" s="227" t="s">
        <v>8756</v>
      </c>
      <c r="H1250" s="228">
        <v>996</v>
      </c>
      <c r="I1250" s="104">
        <f>SUMIF(Cargas!$C$5:$C$5047,C1250,Cargas!$N$5:$N$5047)</f>
        <v>996</v>
      </c>
      <c r="J1250" s="105">
        <f t="shared" si="19"/>
        <v>0</v>
      </c>
      <c r="K1250" s="229" t="s">
        <v>9747</v>
      </c>
      <c r="L1250" s="230">
        <v>75519</v>
      </c>
    </row>
    <row r="1251" hidden="1" ht="13.5" customHeight="1">
      <c r="B1251" s="225">
        <v>45048</v>
      </c>
      <c r="C1251" s="226" t="s">
        <v>5877</v>
      </c>
      <c r="D1251" s="227" t="s">
        <v>8788</v>
      </c>
      <c r="E1251" s="227" t="s">
        <v>9739</v>
      </c>
      <c r="F1251" s="227" t="s">
        <v>8498</v>
      </c>
      <c r="G1251" s="227" t="s">
        <v>8756</v>
      </c>
      <c r="H1251" s="228">
        <v>996</v>
      </c>
      <c r="I1251" s="104">
        <f>SUMIF(Cargas!$C$5:$C$5047,C1251,Cargas!$N$5:$N$5047)</f>
        <v>996</v>
      </c>
      <c r="J1251" s="105">
        <f t="shared" si="19"/>
        <v>0</v>
      </c>
      <c r="K1251" s="229" t="s">
        <v>9527</v>
      </c>
      <c r="L1251" s="230">
        <v>80741</v>
      </c>
    </row>
    <row r="1252" hidden="1" ht="13.5" customHeight="1">
      <c r="B1252" s="225">
        <v>45314</v>
      </c>
      <c r="C1252" s="226" t="s">
        <v>7004</v>
      </c>
      <c r="D1252" s="227" t="s">
        <v>8245</v>
      </c>
      <c r="E1252" s="227" t="s">
        <v>8246</v>
      </c>
      <c r="F1252" s="227" t="s">
        <v>1370</v>
      </c>
      <c r="G1252" s="227" t="s">
        <v>1369</v>
      </c>
      <c r="H1252" s="228">
        <v>3672</v>
      </c>
      <c r="I1252" s="104">
        <f>SUMIF(Cargas!$C$5:$C$5047,C1252,Cargas!$N$5:$N$5047)</f>
        <v>3672</v>
      </c>
      <c r="J1252" s="105">
        <f t="shared" si="19"/>
        <v>0</v>
      </c>
      <c r="K1252" s="229" t="s">
        <v>9748</v>
      </c>
      <c r="L1252" s="230" t="s">
        <v>23</v>
      </c>
    </row>
    <row r="1253" hidden="1" ht="13.5" customHeight="1">
      <c r="B1253" s="225">
        <v>45320</v>
      </c>
      <c r="C1253" s="226" t="s">
        <v>7042</v>
      </c>
      <c r="D1253" s="227" t="s">
        <v>8261</v>
      </c>
      <c r="E1253" s="227" t="s">
        <v>8246</v>
      </c>
      <c r="F1253" s="227" t="s">
        <v>1370</v>
      </c>
      <c r="G1253" s="227" t="s">
        <v>373</v>
      </c>
      <c r="H1253" s="228">
        <v>3600</v>
      </c>
      <c r="I1253" s="104">
        <f>SUMIF(Cargas!$C$5:$C$5047,C1253,Cargas!$N$5:$N$5047)</f>
        <v>3600</v>
      </c>
      <c r="J1253" s="105">
        <f t="shared" si="19"/>
        <v>0</v>
      </c>
      <c r="K1253" s="229" t="s">
        <v>9749</v>
      </c>
      <c r="L1253" s="230" t="s">
        <v>23</v>
      </c>
    </row>
    <row r="1254" hidden="1" ht="13.5" customHeight="1">
      <c r="B1254" s="225">
        <v>45323</v>
      </c>
      <c r="C1254" s="226" t="s">
        <v>7067</v>
      </c>
      <c r="D1254" s="227" t="s">
        <v>1238</v>
      </c>
      <c r="E1254" s="227" t="s">
        <v>8246</v>
      </c>
      <c r="F1254" s="227" t="s">
        <v>1370</v>
      </c>
      <c r="G1254" s="227" t="s">
        <v>1369</v>
      </c>
      <c r="H1254" s="228">
        <v>3672</v>
      </c>
      <c r="I1254" s="104">
        <f>SUMIF(Cargas!$C$5:$C$5047,C1254,Cargas!$N$5:$N$5047)</f>
        <v>3672</v>
      </c>
      <c r="J1254" s="105">
        <f t="shared" si="19"/>
        <v>0</v>
      </c>
      <c r="K1254" s="229" t="s">
        <v>9750</v>
      </c>
      <c r="L1254" s="230" t="s">
        <v>23</v>
      </c>
    </row>
    <row r="1255" hidden="1" ht="13.5" customHeight="1">
      <c r="B1255" s="225">
        <v>45338</v>
      </c>
      <c r="C1255" s="226" t="s">
        <v>7152</v>
      </c>
      <c r="D1255" s="227" t="s">
        <v>8248</v>
      </c>
      <c r="E1255" s="227" t="s">
        <v>8246</v>
      </c>
      <c r="F1255" s="227" t="s">
        <v>1370</v>
      </c>
      <c r="G1255" s="227" t="s">
        <v>373</v>
      </c>
      <c r="H1255" s="228">
        <v>3600</v>
      </c>
      <c r="I1255" s="104">
        <f>SUMIF(Cargas!$C$5:$C$5047,C1255,Cargas!$N$5:$N$5047)</f>
        <v>3600</v>
      </c>
      <c r="J1255" s="105">
        <f t="shared" si="19"/>
        <v>0</v>
      </c>
      <c r="K1255" s="229" t="s">
        <v>9751</v>
      </c>
      <c r="L1255" s="230">
        <v>32600</v>
      </c>
    </row>
    <row r="1256" hidden="1" ht="13.5" customHeight="1">
      <c r="B1256" s="225">
        <v>45342</v>
      </c>
      <c r="C1256" s="226" t="s">
        <v>7174</v>
      </c>
      <c r="D1256" s="227" t="s">
        <v>8265</v>
      </c>
      <c r="E1256" s="227" t="s">
        <v>8246</v>
      </c>
      <c r="F1256" s="227" t="s">
        <v>1370</v>
      </c>
      <c r="G1256" s="227" t="s">
        <v>1369</v>
      </c>
      <c r="H1256" s="228">
        <v>3672</v>
      </c>
      <c r="I1256" s="104">
        <f>SUMIF(Cargas!$C$5:$C$5047,C1256,Cargas!$N$5:$N$5047)</f>
        <v>3672</v>
      </c>
      <c r="J1256" s="105">
        <f t="shared" si="19"/>
        <v>0</v>
      </c>
      <c r="K1256" s="229" t="s">
        <v>9752</v>
      </c>
      <c r="L1256" s="230">
        <v>34119</v>
      </c>
    </row>
    <row r="1257" hidden="1" ht="13.5" customHeight="1">
      <c r="B1257" s="225">
        <v>45356</v>
      </c>
      <c r="C1257" s="226" t="s">
        <v>7239</v>
      </c>
      <c r="D1257" s="227" t="s">
        <v>8267</v>
      </c>
      <c r="E1257" s="227" t="s">
        <v>8246</v>
      </c>
      <c r="F1257" s="227" t="s">
        <v>1370</v>
      </c>
      <c r="G1257" s="227" t="s">
        <v>1369</v>
      </c>
      <c r="H1257" s="228">
        <v>3672</v>
      </c>
      <c r="I1257" s="104">
        <f>SUMIF(Cargas!$C$5:$C$5047,C1257,Cargas!$N$5:$N$5047)</f>
        <v>3672</v>
      </c>
      <c r="J1257" s="105">
        <f t="shared" si="19"/>
        <v>0</v>
      </c>
      <c r="K1257" s="229" t="s">
        <v>9753</v>
      </c>
      <c r="L1257" s="230">
        <v>43048</v>
      </c>
    </row>
    <row r="1258" hidden="1" ht="13.5" customHeight="1">
      <c r="B1258" s="225">
        <v>45356</v>
      </c>
      <c r="C1258" s="226" t="s">
        <v>7251</v>
      </c>
      <c r="D1258" s="227" t="s">
        <v>8270</v>
      </c>
      <c r="E1258" s="227" t="s">
        <v>8246</v>
      </c>
      <c r="F1258" s="227" t="s">
        <v>1370</v>
      </c>
      <c r="G1258" s="227" t="s">
        <v>373</v>
      </c>
      <c r="H1258" s="228">
        <v>3600</v>
      </c>
      <c r="I1258" s="104">
        <f>SUMIF(Cargas!$C$5:$C$5047,C1258,Cargas!$N$5:$N$5047)</f>
        <v>3600</v>
      </c>
      <c r="J1258" s="105">
        <f t="shared" si="19"/>
        <v>0</v>
      </c>
      <c r="K1258" s="229" t="s">
        <v>9754</v>
      </c>
      <c r="L1258" s="230">
        <v>43908</v>
      </c>
    </row>
    <row r="1259" hidden="1" ht="13.5" customHeight="1">
      <c r="B1259" s="225">
        <v>45370</v>
      </c>
      <c r="C1259" s="226" t="s">
        <v>7343</v>
      </c>
      <c r="D1259" s="227" t="s">
        <v>1368</v>
      </c>
      <c r="E1259" s="227" t="s">
        <v>8246</v>
      </c>
      <c r="F1259" s="227" t="s">
        <v>1370</v>
      </c>
      <c r="G1259" s="227" t="s">
        <v>373</v>
      </c>
      <c r="H1259" s="228">
        <v>3600</v>
      </c>
      <c r="I1259" s="104">
        <f>SUMIF(Cargas!$C$5:$C$5047,C1259,Cargas!$N$5:$N$5047)</f>
        <v>3600</v>
      </c>
      <c r="J1259" s="105">
        <f t="shared" si="19"/>
        <v>0</v>
      </c>
      <c r="K1259" s="229" t="s">
        <v>9755</v>
      </c>
      <c r="L1259" s="230">
        <v>54859</v>
      </c>
    </row>
    <row r="1260" hidden="1" ht="13.5" customHeight="1">
      <c r="B1260" s="225">
        <v>45370</v>
      </c>
      <c r="C1260" s="226" t="s">
        <v>7355</v>
      </c>
      <c r="D1260" s="227" t="s">
        <v>8274</v>
      </c>
      <c r="E1260" s="227" t="s">
        <v>8246</v>
      </c>
      <c r="F1260" s="227" t="s">
        <v>1370</v>
      </c>
      <c r="G1260" s="227" t="s">
        <v>1369</v>
      </c>
      <c r="H1260" s="228">
        <v>3672</v>
      </c>
      <c r="I1260" s="104">
        <f>SUMIF(Cargas!$C$5:$C$5047,C1260,Cargas!$N$5:$N$5047)</f>
        <v>3654</v>
      </c>
      <c r="J1260" s="105">
        <f ref="J1260:J1323" t="shared" si="20">IF(ABS(H1260-I1260)&lt;20,0,H1260-I1260)</f>
        <v>0</v>
      </c>
      <c r="K1260" s="229" t="s">
        <v>9756</v>
      </c>
      <c r="L1260" s="230">
        <v>55395</v>
      </c>
    </row>
    <row r="1261" hidden="1" ht="13.5" customHeight="1">
      <c r="B1261" s="225">
        <v>45376</v>
      </c>
      <c r="C1261" s="226" t="s">
        <v>7391</v>
      </c>
      <c r="D1261" s="227" t="s">
        <v>8276</v>
      </c>
      <c r="E1261" s="227" t="s">
        <v>8246</v>
      </c>
      <c r="F1261" s="227" t="s">
        <v>1370</v>
      </c>
      <c r="G1261" s="227" t="s">
        <v>373</v>
      </c>
      <c r="H1261" s="228">
        <v>3600</v>
      </c>
      <c r="I1261" s="104">
        <f>SUMIF(Cargas!$C$5:$C$5047,C1261,Cargas!$N$5:$N$5047)</f>
        <v>3600</v>
      </c>
      <c r="J1261" s="105">
        <f t="shared" si="20"/>
        <v>0</v>
      </c>
      <c r="K1261" s="229" t="s">
        <v>9757</v>
      </c>
      <c r="L1261" s="230">
        <v>57767</v>
      </c>
    </row>
    <row r="1262" hidden="1" ht="13.5" customHeight="1">
      <c r="B1262" s="225">
        <v>45385</v>
      </c>
      <c r="C1262" s="226" t="s">
        <v>7412</v>
      </c>
      <c r="D1262" s="227" t="s">
        <v>8278</v>
      </c>
      <c r="E1262" s="227" t="s">
        <v>8246</v>
      </c>
      <c r="F1262" s="227" t="s">
        <v>1370</v>
      </c>
      <c r="G1262" s="227" t="s">
        <v>1369</v>
      </c>
      <c r="H1262" s="228">
        <v>5508</v>
      </c>
      <c r="I1262" s="104">
        <f>SUMIF(Cargas!$C$5:$C$5047,C1262,Cargas!$N$5:$N$5047)</f>
        <v>5490</v>
      </c>
      <c r="J1262" s="105">
        <f t="shared" si="20"/>
        <v>0</v>
      </c>
      <c r="K1262" s="229" t="s">
        <v>9758</v>
      </c>
      <c r="L1262" s="230">
        <v>61850</v>
      </c>
    </row>
    <row r="1263" hidden="1" ht="13.5" customHeight="1">
      <c r="B1263" s="225">
        <v>45385</v>
      </c>
      <c r="C1263" s="226" t="s">
        <v>7442</v>
      </c>
      <c r="D1263" s="227" t="s">
        <v>8280</v>
      </c>
      <c r="E1263" s="227" t="s">
        <v>8246</v>
      </c>
      <c r="F1263" s="227" t="s">
        <v>1370</v>
      </c>
      <c r="G1263" s="227" t="s">
        <v>1369</v>
      </c>
      <c r="H1263" s="228">
        <v>3600</v>
      </c>
      <c r="I1263" s="104">
        <f>SUMIF(Cargas!$C$5:$C$5047,C1263,Cargas!$N$5:$N$5047)</f>
        <v>3600</v>
      </c>
      <c r="J1263" s="105">
        <f t="shared" si="20"/>
        <v>0</v>
      </c>
      <c r="K1263" s="229" t="s">
        <v>9759</v>
      </c>
      <c r="L1263" s="230">
        <v>63784</v>
      </c>
    </row>
    <row r="1264" hidden="1" ht="13.5" customHeight="1">
      <c r="B1264" s="225">
        <v>45391</v>
      </c>
      <c r="C1264" s="226" t="s">
        <v>7473</v>
      </c>
      <c r="D1264" s="227" t="s">
        <v>8282</v>
      </c>
      <c r="E1264" s="227" t="s">
        <v>8246</v>
      </c>
      <c r="F1264" s="227" t="s">
        <v>1370</v>
      </c>
      <c r="G1264" s="227" t="s">
        <v>1369</v>
      </c>
      <c r="H1264" s="228">
        <v>5508</v>
      </c>
      <c r="I1264" s="104">
        <f>SUMIF(Cargas!$C$5:$C$5047,C1264,Cargas!$N$5:$N$5047)</f>
        <v>5508</v>
      </c>
      <c r="J1264" s="105">
        <f t="shared" si="20"/>
        <v>0</v>
      </c>
      <c r="K1264" s="229" t="s">
        <v>9760</v>
      </c>
      <c r="L1264" s="230">
        <v>67722</v>
      </c>
    </row>
    <row r="1265" hidden="1" ht="13.5" customHeight="1">
      <c r="B1265" s="225">
        <v>45051</v>
      </c>
      <c r="C1265" s="226" t="s">
        <v>5898</v>
      </c>
      <c r="D1265" s="227" t="s">
        <v>8792</v>
      </c>
      <c r="E1265" s="227" t="s">
        <v>9739</v>
      </c>
      <c r="F1265" s="227" t="s">
        <v>8498</v>
      </c>
      <c r="G1265" s="227" t="s">
        <v>8756</v>
      </c>
      <c r="H1265" s="228">
        <v>996</v>
      </c>
      <c r="I1265" s="104">
        <f>SUMIF(Cargas!$C$5:$C$5047,C1265,Cargas!$N$5:$N$5047)</f>
        <v>990</v>
      </c>
      <c r="J1265" s="105">
        <f t="shared" si="20"/>
        <v>0</v>
      </c>
      <c r="K1265" s="229" t="s">
        <v>9528</v>
      </c>
      <c r="L1265" s="230">
        <v>84700</v>
      </c>
    </row>
    <row r="1266" hidden="1" ht="13.5" customHeight="1">
      <c r="B1266" s="225">
        <v>45059</v>
      </c>
      <c r="C1266" s="226" t="s">
        <v>5915</v>
      </c>
      <c r="D1266" s="227" t="s">
        <v>9306</v>
      </c>
      <c r="E1266" s="227" t="s">
        <v>9739</v>
      </c>
      <c r="F1266" s="227" t="s">
        <v>8498</v>
      </c>
      <c r="G1266" s="227" t="s">
        <v>8756</v>
      </c>
      <c r="H1266" s="228">
        <v>994</v>
      </c>
      <c r="I1266" s="104">
        <f>SUMIF(Cargas!$C$5:$C$5047,C1266,Cargas!$N$5:$N$5047)</f>
        <v>996</v>
      </c>
      <c r="J1266" s="105">
        <f t="shared" si="20"/>
        <v>0</v>
      </c>
      <c r="K1266" s="229" t="s">
        <v>9761</v>
      </c>
      <c r="L1266" s="230">
        <v>90050</v>
      </c>
    </row>
    <row r="1267" hidden="1" ht="13.5" customHeight="1">
      <c r="B1267" s="225">
        <v>45236</v>
      </c>
      <c r="C1267" s="226" t="s">
        <v>6499</v>
      </c>
      <c r="D1267" s="227" t="s">
        <v>9762</v>
      </c>
      <c r="E1267" s="227" t="s">
        <v>9739</v>
      </c>
      <c r="F1267" s="227" t="s">
        <v>8498</v>
      </c>
      <c r="G1267" s="227"/>
      <c r="H1267" s="228">
        <v>2916</v>
      </c>
      <c r="I1267" s="104">
        <f>SUMIF(Cargas!$C$5:$C$5047,C1267,Cargas!$N$5:$N$5047)</f>
        <v>2916</v>
      </c>
      <c r="J1267" s="105">
        <f t="shared" si="20"/>
        <v>0</v>
      </c>
      <c r="K1267" s="229"/>
      <c r="L1267" s="230" t="s">
        <v>23</v>
      </c>
    </row>
    <row r="1268" hidden="1" ht="13.5" customHeight="1">
      <c r="B1268" s="225">
        <v>45244</v>
      </c>
      <c r="C1268" s="226" t="s">
        <v>6567</v>
      </c>
      <c r="D1268" s="227" t="s">
        <v>9763</v>
      </c>
      <c r="E1268" s="227" t="s">
        <v>9739</v>
      </c>
      <c r="F1268" s="227" t="s">
        <v>8498</v>
      </c>
      <c r="G1268" s="227"/>
      <c r="H1268" s="228">
        <v>1944</v>
      </c>
      <c r="I1268" s="104">
        <f>SUMIF(Cargas!$C$5:$C$5047,C1268,Cargas!$N$5:$N$5047)</f>
        <v>1944</v>
      </c>
      <c r="J1268" s="105">
        <f t="shared" si="20"/>
        <v>0</v>
      </c>
      <c r="K1268" s="229" t="s">
        <v>9764</v>
      </c>
      <c r="L1268" s="230">
        <v>219877</v>
      </c>
    </row>
    <row r="1269" hidden="1" ht="13.5" customHeight="1">
      <c r="B1269" s="225">
        <v>45247</v>
      </c>
      <c r="C1269" s="226" t="s">
        <v>6602</v>
      </c>
      <c r="D1269" s="227" t="s">
        <v>9765</v>
      </c>
      <c r="E1269" s="227" t="s">
        <v>9739</v>
      </c>
      <c r="F1269" s="227" t="s">
        <v>8498</v>
      </c>
      <c r="G1269" s="227"/>
      <c r="H1269" s="228">
        <v>1944</v>
      </c>
      <c r="I1269" s="104">
        <f>SUMIF(Cargas!$C$5:$C$5047,C1269,Cargas!$N$5:$N$5047)</f>
        <v>1960</v>
      </c>
      <c r="J1269" s="105">
        <f t="shared" si="20"/>
        <v>0</v>
      </c>
      <c r="K1269" s="229" t="s">
        <v>9766</v>
      </c>
      <c r="L1269" s="230">
        <v>222285</v>
      </c>
    </row>
    <row r="1270" hidden="1" ht="13.5" customHeight="1">
      <c r="B1270" s="225">
        <v>45252</v>
      </c>
      <c r="C1270" s="226" t="s">
        <v>6642</v>
      </c>
      <c r="D1270" s="227" t="s">
        <v>9767</v>
      </c>
      <c r="E1270" s="227" t="s">
        <v>9739</v>
      </c>
      <c r="F1270" s="227" t="s">
        <v>8498</v>
      </c>
      <c r="G1270" s="227"/>
      <c r="H1270" s="228">
        <v>1944</v>
      </c>
      <c r="I1270" s="104">
        <f>SUMIF(Cargas!$C$5:$C$5047,C1270,Cargas!$N$5:$N$5047)</f>
        <v>1944</v>
      </c>
      <c r="J1270" s="105">
        <f t="shared" si="20"/>
        <v>0</v>
      </c>
      <c r="K1270" s="229" t="s">
        <v>9768</v>
      </c>
      <c r="L1270" s="230">
        <v>225367</v>
      </c>
    </row>
    <row r="1271" hidden="1" ht="13.5" customHeight="1">
      <c r="B1271" s="225">
        <v>45240</v>
      </c>
      <c r="C1271" s="226" t="s">
        <v>6547</v>
      </c>
      <c r="D1271" s="227" t="s">
        <v>9769</v>
      </c>
      <c r="E1271" s="227" t="s">
        <v>9770</v>
      </c>
      <c r="F1271" s="227" t="s">
        <v>8498</v>
      </c>
      <c r="G1271" s="227"/>
      <c r="H1271" s="228">
        <v>1960</v>
      </c>
      <c r="I1271" s="104">
        <f>SUMIF(Cargas!$C$5:$C$5047,C1271,Cargas!$N$5:$N$5047)</f>
        <v>1960</v>
      </c>
      <c r="J1271" s="105">
        <f t="shared" si="20"/>
        <v>0</v>
      </c>
      <c r="K1271" s="229" t="s">
        <v>9451</v>
      </c>
      <c r="L1271" s="230">
        <v>216971</v>
      </c>
    </row>
    <row r="1272" hidden="1" ht="13.5" customHeight="1">
      <c r="B1272" s="225">
        <v>45247</v>
      </c>
      <c r="C1272" s="226" t="s">
        <v>6607</v>
      </c>
      <c r="D1272" s="227" t="s">
        <v>9771</v>
      </c>
      <c r="E1272" s="227" t="s">
        <v>9770</v>
      </c>
      <c r="F1272" s="227" t="s">
        <v>8498</v>
      </c>
      <c r="G1272" s="227"/>
      <c r="H1272" s="228">
        <v>2940</v>
      </c>
      <c r="I1272" s="104">
        <f>SUMIF(Cargas!$C$5:$C$5047,C1272,Cargas!$N$5:$N$5047)</f>
        <v>2940</v>
      </c>
      <c r="J1272" s="105">
        <f t="shared" si="20"/>
        <v>0</v>
      </c>
      <c r="K1272" s="229" t="s">
        <v>9772</v>
      </c>
      <c r="L1272" s="230">
        <v>223074</v>
      </c>
    </row>
    <row r="1273" hidden="1" ht="13.5" customHeight="1">
      <c r="B1273" s="225">
        <v>45252</v>
      </c>
      <c r="C1273" s="226" t="s">
        <v>6649</v>
      </c>
      <c r="D1273" s="227" t="s">
        <v>9773</v>
      </c>
      <c r="E1273" s="227" t="s">
        <v>9770</v>
      </c>
      <c r="F1273" s="227" t="s">
        <v>8498</v>
      </c>
      <c r="G1273" s="227"/>
      <c r="H1273" s="228">
        <v>3920</v>
      </c>
      <c r="I1273" s="104">
        <f>SUMIF(Cargas!$C$5:$C$5047,C1273,Cargas!$N$5:$N$5047)</f>
        <v>3920</v>
      </c>
      <c r="J1273" s="105">
        <f t="shared" si="20"/>
        <v>0</v>
      </c>
      <c r="K1273" s="229" t="s">
        <v>9774</v>
      </c>
      <c r="L1273" s="230">
        <v>225657</v>
      </c>
    </row>
    <row r="1274" hidden="1" ht="13.5" customHeight="1">
      <c r="B1274" s="225">
        <v>45258</v>
      </c>
      <c r="C1274" s="226" t="s">
        <v>6679</v>
      </c>
      <c r="D1274" s="227" t="s">
        <v>9775</v>
      </c>
      <c r="E1274" s="227" t="s">
        <v>9770</v>
      </c>
      <c r="F1274" s="227" t="s">
        <v>8498</v>
      </c>
      <c r="G1274" s="227"/>
      <c r="H1274" s="228">
        <v>3920</v>
      </c>
      <c r="I1274" s="104">
        <f>SUMIF(Cargas!$C$5:$C$5047,C1274,Cargas!$N$5:$N$5047)</f>
        <v>3920</v>
      </c>
      <c r="J1274" s="105">
        <f t="shared" si="20"/>
        <v>0</v>
      </c>
      <c r="K1274" s="229" t="s">
        <v>9776</v>
      </c>
      <c r="L1274" s="230">
        <v>230535</v>
      </c>
    </row>
    <row r="1275" hidden="1" ht="13.5" customHeight="1">
      <c r="B1275" s="225">
        <v>45391</v>
      </c>
      <c r="C1275" s="226" t="s">
        <v>7471</v>
      </c>
      <c r="D1275" s="227" t="s">
        <v>8284</v>
      </c>
      <c r="E1275" s="227" t="s">
        <v>8246</v>
      </c>
      <c r="F1275" s="227" t="s">
        <v>1370</v>
      </c>
      <c r="G1275" s="227" t="s">
        <v>373</v>
      </c>
      <c r="H1275" s="228">
        <v>5400</v>
      </c>
      <c r="I1275" s="104">
        <f>SUMIF(Cargas!$C$5:$C$5047,C1275,Cargas!$N$5:$N$5047)</f>
        <v>5400</v>
      </c>
      <c r="J1275" s="105">
        <f t="shared" si="20"/>
        <v>0</v>
      </c>
      <c r="K1275" s="229" t="s">
        <v>9777</v>
      </c>
      <c r="L1275" s="230">
        <v>67738</v>
      </c>
    </row>
    <row r="1276" hidden="1" ht="13.5" customHeight="1">
      <c r="B1276" s="225">
        <v>45392</v>
      </c>
      <c r="C1276" s="226" t="s">
        <v>7484</v>
      </c>
      <c r="D1276" s="227" t="s">
        <v>8286</v>
      </c>
      <c r="E1276" s="227" t="s">
        <v>8246</v>
      </c>
      <c r="F1276" s="227" t="s">
        <v>1370</v>
      </c>
      <c r="G1276" s="227" t="s">
        <v>9778</v>
      </c>
      <c r="H1276" s="228">
        <v>4032</v>
      </c>
      <c r="I1276" s="104">
        <f>SUMIF(Cargas!$C$5:$C$5047,C1276,Cargas!$N$5:$N$5047)</f>
        <v>4032</v>
      </c>
      <c r="J1276" s="105">
        <f t="shared" si="20"/>
        <v>0</v>
      </c>
      <c r="K1276" s="229" t="s">
        <v>9779</v>
      </c>
      <c r="L1276" s="230">
        <v>67752</v>
      </c>
    </row>
    <row r="1277" hidden="1" ht="13.5" customHeight="1">
      <c r="B1277" s="225">
        <v>45397</v>
      </c>
      <c r="C1277" s="226" t="s">
        <v>7498</v>
      </c>
      <c r="D1277" s="227" t="s">
        <v>8288</v>
      </c>
      <c r="E1277" s="227" t="s">
        <v>8246</v>
      </c>
      <c r="F1277" s="227" t="s">
        <v>1370</v>
      </c>
      <c r="G1277" s="227" t="s">
        <v>9780</v>
      </c>
      <c r="H1277" s="228">
        <v>6048</v>
      </c>
      <c r="I1277" s="104">
        <f>SUMIF(Cargas!$C$5:$C$5047,C1277,Cargas!$N$5:$N$5047)</f>
        <v>6048</v>
      </c>
      <c r="J1277" s="105">
        <f t="shared" si="20"/>
        <v>0</v>
      </c>
      <c r="K1277" s="229" t="s">
        <v>9781</v>
      </c>
      <c r="L1277" s="230">
        <v>72114</v>
      </c>
    </row>
    <row r="1278" hidden="1" ht="13.5" customHeight="1">
      <c r="B1278" s="225">
        <v>45397</v>
      </c>
      <c r="C1278" s="226" t="s">
        <v>7502</v>
      </c>
      <c r="D1278" s="227" t="s">
        <v>8290</v>
      </c>
      <c r="E1278" s="227" t="s">
        <v>8246</v>
      </c>
      <c r="F1278" s="227" t="s">
        <v>1370</v>
      </c>
      <c r="G1278" s="227" t="s">
        <v>1369</v>
      </c>
      <c r="H1278" s="228">
        <v>5508</v>
      </c>
      <c r="I1278" s="104">
        <f>SUMIF(Cargas!$C$5:$C$5047,C1278,Cargas!$N$5:$N$5047)</f>
        <v>5508</v>
      </c>
      <c r="J1278" s="105">
        <f t="shared" si="20"/>
        <v>0</v>
      </c>
      <c r="K1278" s="229" t="s">
        <v>9782</v>
      </c>
      <c r="L1278" s="230">
        <v>72841</v>
      </c>
    </row>
    <row r="1279" hidden="1" ht="13.5" customHeight="1">
      <c r="B1279" s="225">
        <v>45397</v>
      </c>
      <c r="C1279" s="226" t="s">
        <v>7523</v>
      </c>
      <c r="D1279" s="227" t="s">
        <v>8292</v>
      </c>
      <c r="E1279" s="227" t="s">
        <v>8246</v>
      </c>
      <c r="F1279" s="227" t="s">
        <v>1370</v>
      </c>
      <c r="G1279" s="227" t="s">
        <v>373</v>
      </c>
      <c r="H1279" s="228">
        <v>4500</v>
      </c>
      <c r="I1279" s="104">
        <f>SUMIF(Cargas!$C$5:$C$5047,C1279,Cargas!$N$5:$N$5047)</f>
        <v>4500</v>
      </c>
      <c r="J1279" s="105">
        <f t="shared" si="20"/>
        <v>0</v>
      </c>
      <c r="K1279" s="229" t="s">
        <v>9783</v>
      </c>
      <c r="L1279" s="230">
        <v>75057</v>
      </c>
    </row>
    <row r="1280" hidden="1" ht="13.5" customHeight="1">
      <c r="B1280" s="225">
        <v>45400</v>
      </c>
      <c r="C1280" s="226" t="s">
        <v>7525</v>
      </c>
      <c r="D1280" s="227" t="s">
        <v>8294</v>
      </c>
      <c r="E1280" s="227" t="s">
        <v>8246</v>
      </c>
      <c r="F1280" s="227" t="s">
        <v>1370</v>
      </c>
      <c r="G1280" s="227" t="s">
        <v>9778</v>
      </c>
      <c r="H1280" s="228">
        <v>6048</v>
      </c>
      <c r="I1280" s="104">
        <f>SUMIF(Cargas!$C$5:$C$5047,C1280,Cargas!$N$5:$N$5047)</f>
        <v>6048</v>
      </c>
      <c r="J1280" s="105">
        <f t="shared" si="20"/>
        <v>0</v>
      </c>
      <c r="K1280" s="229" t="s">
        <v>9784</v>
      </c>
      <c r="L1280" s="230">
        <v>75247</v>
      </c>
    </row>
    <row r="1281" hidden="1" ht="13.5" customHeight="1">
      <c r="B1281" s="225">
        <v>45411</v>
      </c>
      <c r="C1281" s="226" t="s">
        <v>7581</v>
      </c>
      <c r="D1281" s="227" t="s">
        <v>8296</v>
      </c>
      <c r="E1281" s="227" t="s">
        <v>8246</v>
      </c>
      <c r="F1281" s="227" t="s">
        <v>1370</v>
      </c>
      <c r="G1281" s="227" t="s">
        <v>373</v>
      </c>
      <c r="H1281" s="228">
        <v>3600</v>
      </c>
      <c r="I1281" s="104">
        <f>SUMIF(Cargas!$C$5:$C$5047,C1281,Cargas!$N$5:$N$5047)</f>
        <v>3600</v>
      </c>
      <c r="J1281" s="105">
        <f t="shared" si="20"/>
        <v>0</v>
      </c>
      <c r="K1281" s="229" t="s">
        <v>9785</v>
      </c>
      <c r="L1281" s="230">
        <v>82331</v>
      </c>
    </row>
    <row r="1282" hidden="1" ht="13.5" customHeight="1">
      <c r="B1282" s="225">
        <v>45036</v>
      </c>
      <c r="C1282" s="226" t="s">
        <v>5854</v>
      </c>
      <c r="D1282" s="227" t="s">
        <v>8648</v>
      </c>
      <c r="E1282" s="227" t="s">
        <v>9133</v>
      </c>
      <c r="F1282" s="227" t="s">
        <v>1370</v>
      </c>
      <c r="G1282" s="227" t="s">
        <v>1369</v>
      </c>
      <c r="H1282" s="228">
        <v>2520</v>
      </c>
      <c r="I1282" s="104">
        <f>SUMIF(Cargas!$C$5:$C$5047,C1282,Cargas!$N$5:$N$5047)</f>
        <v>2520</v>
      </c>
      <c r="J1282" s="105">
        <f t="shared" si="20"/>
        <v>0</v>
      </c>
      <c r="K1282" s="229" t="s">
        <v>9786</v>
      </c>
      <c r="L1282" s="230">
        <v>74124</v>
      </c>
    </row>
    <row r="1283" hidden="1" ht="13.5" customHeight="1">
      <c r="B1283" s="225">
        <v>45058</v>
      </c>
      <c r="C1283" s="226" t="s">
        <v>5913</v>
      </c>
      <c r="D1283" s="227" t="s">
        <v>9119</v>
      </c>
      <c r="E1283" s="227" t="s">
        <v>9133</v>
      </c>
      <c r="F1283" s="227" t="s">
        <v>1370</v>
      </c>
      <c r="G1283" s="227" t="s">
        <v>1369</v>
      </c>
      <c r="H1283" s="228">
        <v>2520</v>
      </c>
      <c r="I1283" s="104">
        <f>SUMIF(Cargas!$C$5:$C$5047,C1283,Cargas!$N$5:$N$5047)</f>
        <v>2520</v>
      </c>
      <c r="J1283" s="105">
        <f t="shared" si="20"/>
        <v>0</v>
      </c>
      <c r="K1283" s="229" t="s">
        <v>9787</v>
      </c>
      <c r="L1283" s="230">
        <v>89871</v>
      </c>
    </row>
    <row r="1284" hidden="1" ht="13.5" customHeight="1">
      <c r="B1284" s="225">
        <v>45411</v>
      </c>
      <c r="C1284" s="226" t="s">
        <v>7583</v>
      </c>
      <c r="D1284" s="227" t="s">
        <v>8298</v>
      </c>
      <c r="E1284" s="227" t="s">
        <v>8246</v>
      </c>
      <c r="F1284" s="227" t="s">
        <v>1370</v>
      </c>
      <c r="G1284" s="227" t="s">
        <v>9778</v>
      </c>
      <c r="H1284" s="228">
        <v>5940</v>
      </c>
      <c r="I1284" s="104">
        <f>SUMIF(Cargas!$C$5:$C$5047,C1284,Cargas!$N$5:$N$5047)</f>
        <v>5940</v>
      </c>
      <c r="J1284" s="105">
        <f t="shared" si="20"/>
        <v>0</v>
      </c>
      <c r="K1284" s="229" t="s">
        <v>9788</v>
      </c>
      <c r="L1284" s="230">
        <v>82348</v>
      </c>
    </row>
    <row r="1285" hidden="1" ht="13.5" customHeight="1">
      <c r="B1285" s="225">
        <v>45411</v>
      </c>
      <c r="C1285" s="226" t="s">
        <v>7591</v>
      </c>
      <c r="D1285" s="227" t="s">
        <v>8300</v>
      </c>
      <c r="E1285" s="227" t="s">
        <v>8246</v>
      </c>
      <c r="F1285" s="227" t="s">
        <v>1370</v>
      </c>
      <c r="G1285" s="227" t="s">
        <v>8990</v>
      </c>
      <c r="H1285" s="228">
        <v>5940</v>
      </c>
      <c r="I1285" s="104">
        <f>SUMIF(Cargas!$C$5:$C$5047,C1285,Cargas!$N$5:$N$5047)</f>
        <v>5940</v>
      </c>
      <c r="J1285" s="105">
        <f t="shared" si="20"/>
        <v>0</v>
      </c>
      <c r="K1285" s="229" t="s">
        <v>9789</v>
      </c>
      <c r="L1285" s="230">
        <v>82385</v>
      </c>
    </row>
    <row r="1286" hidden="1" ht="13.5" customHeight="1">
      <c r="B1286" s="225">
        <v>45415</v>
      </c>
      <c r="C1286" s="226" t="s">
        <v>7597</v>
      </c>
      <c r="D1286" s="227" t="s">
        <v>8302</v>
      </c>
      <c r="E1286" s="227" t="s">
        <v>8246</v>
      </c>
      <c r="F1286" s="227" t="s">
        <v>1370</v>
      </c>
      <c r="G1286" s="227" t="s">
        <v>1369</v>
      </c>
      <c r="H1286" s="228">
        <v>3672</v>
      </c>
      <c r="I1286" s="104">
        <f>SUMIF(Cargas!$C$5:$C$5047,C1286,Cargas!$N$5:$N$5047)</f>
        <v>3672</v>
      </c>
      <c r="J1286" s="105">
        <f t="shared" si="20"/>
        <v>0</v>
      </c>
      <c r="K1286" s="229" t="s">
        <v>9790</v>
      </c>
      <c r="L1286" s="230">
        <v>86929</v>
      </c>
    </row>
    <row r="1287" hidden="1" ht="13.5" customHeight="1">
      <c r="B1287" s="225">
        <v>45421</v>
      </c>
      <c r="C1287" s="226" t="s">
        <v>7632</v>
      </c>
      <c r="D1287" s="227" t="s">
        <v>8304</v>
      </c>
      <c r="E1287" s="227" t="s">
        <v>8246</v>
      </c>
      <c r="F1287" s="227" t="s">
        <v>1370</v>
      </c>
      <c r="G1287" s="227" t="s">
        <v>9778</v>
      </c>
      <c r="H1287" s="228">
        <v>5940</v>
      </c>
      <c r="I1287" s="104">
        <f>SUMIF(Cargas!$C$5:$C$5047,C1287,Cargas!$N$5:$N$5047)</f>
        <v>5940</v>
      </c>
      <c r="J1287" s="105">
        <f t="shared" si="20"/>
        <v>0</v>
      </c>
      <c r="K1287" s="229" t="s">
        <v>9791</v>
      </c>
      <c r="L1287" s="230">
        <v>87713</v>
      </c>
    </row>
    <row r="1288" hidden="1" ht="13.5" customHeight="1">
      <c r="B1288" s="225">
        <v>45429</v>
      </c>
      <c r="C1288" s="226" t="s">
        <v>7688</v>
      </c>
      <c r="D1288" s="227" t="s">
        <v>8306</v>
      </c>
      <c r="E1288" s="227" t="s">
        <v>8246</v>
      </c>
      <c r="F1288" s="227" t="s">
        <v>1370</v>
      </c>
      <c r="G1288" s="227" t="s">
        <v>9717</v>
      </c>
      <c r="H1288" s="228">
        <v>3672</v>
      </c>
      <c r="I1288" s="104">
        <f>SUMIF(Cargas!$C$5:$C$5047,C1288,Cargas!$N$5:$N$5047)</f>
        <v>3672</v>
      </c>
      <c r="J1288" s="105">
        <f t="shared" si="20"/>
        <v>0</v>
      </c>
      <c r="K1288" s="229" t="s">
        <v>9792</v>
      </c>
      <c r="L1288" s="230">
        <v>94420</v>
      </c>
    </row>
    <row r="1289" hidden="1" ht="13.5" customHeight="1">
      <c r="B1289" s="225">
        <v>45433</v>
      </c>
      <c r="C1289" s="226" t="s">
        <v>7706</v>
      </c>
      <c r="D1289" s="227" t="s">
        <v>8308</v>
      </c>
      <c r="E1289" s="227" t="s">
        <v>8246</v>
      </c>
      <c r="F1289" s="227" t="s">
        <v>1370</v>
      </c>
      <c r="G1289" s="227" t="s">
        <v>9778</v>
      </c>
      <c r="H1289" s="228">
        <v>5940</v>
      </c>
      <c r="I1289" s="104">
        <f>SUMIF(Cargas!$C$5:$C$5047,C1289,Cargas!$N$5:$N$5047)</f>
        <v>5940</v>
      </c>
      <c r="J1289" s="105">
        <f t="shared" si="20"/>
        <v>0</v>
      </c>
      <c r="K1289" s="229">
        <v>1493027</v>
      </c>
      <c r="L1289" s="230">
        <v>97386</v>
      </c>
    </row>
    <row r="1290" hidden="1" ht="13.5" customHeight="1">
      <c r="B1290" s="225">
        <v>45435</v>
      </c>
      <c r="C1290" s="226" t="s">
        <v>7765</v>
      </c>
      <c r="D1290" s="227" t="s">
        <v>8310</v>
      </c>
      <c r="E1290" s="227" t="s">
        <v>8246</v>
      </c>
      <c r="F1290" s="227" t="s">
        <v>1370</v>
      </c>
      <c r="G1290" s="227" t="s">
        <v>373</v>
      </c>
      <c r="H1290" s="228">
        <v>3600</v>
      </c>
      <c r="I1290" s="104">
        <f>SUMIF(Cargas!$C$5:$C$5047,C1290,Cargas!$N$5:$N$5047)</f>
        <v>3600</v>
      </c>
      <c r="J1290" s="105">
        <f t="shared" si="20"/>
        <v>0</v>
      </c>
      <c r="K1290" s="229" t="s">
        <v>9793</v>
      </c>
      <c r="L1290" s="230">
        <v>105631</v>
      </c>
    </row>
    <row r="1291" hidden="1" ht="13.5" customHeight="1">
      <c r="B1291" s="225">
        <v>45435</v>
      </c>
      <c r="C1291" s="226" t="s">
        <v>7722</v>
      </c>
      <c r="D1291" s="227" t="s">
        <v>8312</v>
      </c>
      <c r="E1291" s="227" t="s">
        <v>8246</v>
      </c>
      <c r="F1291" s="227" t="s">
        <v>1370</v>
      </c>
      <c r="G1291" s="227" t="s">
        <v>9778</v>
      </c>
      <c r="H1291" s="228">
        <v>5940</v>
      </c>
      <c r="I1291" s="104">
        <f>SUMIF(Cargas!$C$5:$C$5047,C1291,Cargas!$N$5:$N$5047)</f>
        <v>5940</v>
      </c>
      <c r="J1291" s="105">
        <f t="shared" si="20"/>
        <v>0</v>
      </c>
      <c r="K1291" s="229" t="s">
        <v>9794</v>
      </c>
      <c r="L1291" s="230">
        <v>99543</v>
      </c>
    </row>
    <row r="1292" hidden="1" ht="13.5" customHeight="1">
      <c r="B1292" s="225">
        <v>45435</v>
      </c>
      <c r="C1292" s="226" t="s">
        <v>7725</v>
      </c>
      <c r="D1292" s="227" t="s">
        <v>8314</v>
      </c>
      <c r="E1292" s="227" t="s">
        <v>8246</v>
      </c>
      <c r="F1292" s="227" t="s">
        <v>1370</v>
      </c>
      <c r="G1292" s="227" t="s">
        <v>8990</v>
      </c>
      <c r="H1292" s="228">
        <v>5940</v>
      </c>
      <c r="I1292" s="104">
        <f>SUMIF(Cargas!$C$5:$C$5047,C1292,Cargas!$N$5:$N$5047)</f>
        <v>5940</v>
      </c>
      <c r="J1292" s="105">
        <f t="shared" si="20"/>
        <v>0</v>
      </c>
      <c r="K1292" s="229" t="s">
        <v>9795</v>
      </c>
      <c r="L1292" s="230">
        <v>99570</v>
      </c>
    </row>
    <row r="1293" hidden="1" ht="13.5" customHeight="1">
      <c r="B1293" s="225">
        <v>45435</v>
      </c>
      <c r="C1293" s="226" t="s">
        <v>7742</v>
      </c>
      <c r="D1293" s="227" t="s">
        <v>541</v>
      </c>
      <c r="E1293" s="227" t="s">
        <v>8246</v>
      </c>
      <c r="F1293" s="227" t="s">
        <v>1370</v>
      </c>
      <c r="G1293" s="227" t="s">
        <v>9796</v>
      </c>
      <c r="H1293" s="228">
        <v>3960</v>
      </c>
      <c r="I1293" s="104">
        <f>SUMIF(Cargas!$C$5:$C$5047,C1293,Cargas!$N$5:$N$5047)</f>
        <v>3960</v>
      </c>
      <c r="J1293" s="105">
        <f t="shared" si="20"/>
        <v>0</v>
      </c>
      <c r="K1293" s="229" t="s">
        <v>9797</v>
      </c>
      <c r="L1293" s="230">
        <v>101651</v>
      </c>
    </row>
    <row r="1294" hidden="1" ht="13.5" customHeight="1">
      <c r="B1294" s="225">
        <v>45446</v>
      </c>
      <c r="C1294" s="226" t="s">
        <v>7774</v>
      </c>
      <c r="D1294" s="227" t="s">
        <v>8317</v>
      </c>
      <c r="E1294" s="227" t="s">
        <v>8246</v>
      </c>
      <c r="F1294" s="227" t="s">
        <v>1370</v>
      </c>
      <c r="G1294" s="227" t="s">
        <v>9778</v>
      </c>
      <c r="H1294" s="228">
        <v>5940</v>
      </c>
      <c r="I1294" s="104">
        <f>SUMIF(Cargas!$C$5:$C$5047,C1294,Cargas!$N$5:$N$5047)</f>
        <v>5940</v>
      </c>
      <c r="J1294" s="105">
        <f t="shared" si="20"/>
        <v>0</v>
      </c>
      <c r="K1294" s="229" t="s">
        <v>9798</v>
      </c>
      <c r="L1294" s="230">
        <v>105644</v>
      </c>
    </row>
    <row r="1295" hidden="1" ht="13.5" customHeight="1">
      <c r="B1295" s="225">
        <v>45449</v>
      </c>
      <c r="C1295" s="226" t="s">
        <v>7794</v>
      </c>
      <c r="D1295" s="227" t="s">
        <v>8319</v>
      </c>
      <c r="E1295" s="227" t="s">
        <v>8246</v>
      </c>
      <c r="F1295" s="227" t="s">
        <v>1370</v>
      </c>
      <c r="G1295" s="227" t="s">
        <v>1369</v>
      </c>
      <c r="H1295" s="228">
        <f>918*6</f>
        <v>5508</v>
      </c>
      <c r="I1295" s="104">
        <f>SUMIF(Cargas!$C$5:$C$5047,C1295,Cargas!$N$5:$N$5047)</f>
        <v>5508</v>
      </c>
      <c r="J1295" s="105">
        <f t="shared" si="20"/>
        <v>0</v>
      </c>
      <c r="K1295" s="229" t="s">
        <v>9799</v>
      </c>
      <c r="L1295" s="230">
        <v>109772</v>
      </c>
    </row>
    <row r="1296" hidden="1" ht="13.5" customHeight="1">
      <c r="B1296" s="225">
        <v>45453</v>
      </c>
      <c r="C1296" s="226" t="s">
        <v>7822</v>
      </c>
      <c r="D1296" s="227" t="s">
        <v>8321</v>
      </c>
      <c r="E1296" s="227" t="s">
        <v>8246</v>
      </c>
      <c r="F1296" s="227" t="s">
        <v>1370</v>
      </c>
      <c r="G1296" s="227" t="s">
        <v>9778</v>
      </c>
      <c r="H1296" s="228">
        <v>5940</v>
      </c>
      <c r="I1296" s="104">
        <f>SUMIF(Cargas!$C$5:$C$5047,C1296,Cargas!$N$5:$N$5047)</f>
        <v>5940</v>
      </c>
      <c r="J1296" s="105">
        <f t="shared" si="20"/>
        <v>0</v>
      </c>
      <c r="K1296" s="229" t="s">
        <v>9800</v>
      </c>
      <c r="L1296" s="230">
        <v>112901</v>
      </c>
    </row>
    <row r="1297" hidden="1" ht="13.5" customHeight="1">
      <c r="B1297" s="225">
        <v>45454</v>
      </c>
      <c r="C1297" s="226" t="s">
        <v>7828</v>
      </c>
      <c r="D1297" s="227" t="s">
        <v>8323</v>
      </c>
      <c r="E1297" s="227" t="s">
        <v>8246</v>
      </c>
      <c r="F1297" s="227" t="s">
        <v>1370</v>
      </c>
      <c r="G1297" s="227" t="s">
        <v>373</v>
      </c>
      <c r="H1297" s="228">
        <v>5508</v>
      </c>
      <c r="I1297" s="104">
        <f>SUMIF(Cargas!$C$5:$C$5047,C1297,Cargas!$N$5:$N$5047)</f>
        <v>5508</v>
      </c>
      <c r="J1297" s="105">
        <f t="shared" si="20"/>
        <v>0</v>
      </c>
      <c r="K1297" s="229" t="s">
        <v>9801</v>
      </c>
      <c r="L1297" s="230">
        <v>112908</v>
      </c>
    </row>
    <row r="1298" hidden="1" ht="13.5" customHeight="1">
      <c r="B1298" s="225">
        <v>45457</v>
      </c>
      <c r="C1298" s="226" t="s">
        <v>7857</v>
      </c>
      <c r="D1298" s="227" t="s">
        <v>8325</v>
      </c>
      <c r="E1298" s="227" t="s">
        <v>8246</v>
      </c>
      <c r="F1298" s="227" t="s">
        <v>1370</v>
      </c>
      <c r="G1298" s="227" t="s">
        <v>9778</v>
      </c>
      <c r="H1298" s="228">
        <v>9900</v>
      </c>
      <c r="I1298" s="104">
        <f>SUMIF(Cargas!$C$5:$C$5047,C1298,Cargas!$N$5:$N$5047)</f>
        <v>9900</v>
      </c>
      <c r="J1298" s="105">
        <f t="shared" si="20"/>
        <v>0</v>
      </c>
      <c r="K1298" s="229" t="s">
        <v>9802</v>
      </c>
      <c r="L1298" s="230">
        <v>115040</v>
      </c>
    </row>
    <row r="1299" hidden="1" ht="13.5" customHeight="1">
      <c r="B1299" s="225">
        <v>45460</v>
      </c>
      <c r="C1299" s="226" t="s">
        <v>7872</v>
      </c>
      <c r="D1299" s="227" t="s">
        <v>8327</v>
      </c>
      <c r="E1299" s="227" t="s">
        <v>8246</v>
      </c>
      <c r="F1299" s="227" t="s">
        <v>1370</v>
      </c>
      <c r="G1299" s="227" t="s">
        <v>9717</v>
      </c>
      <c r="H1299" s="228">
        <v>5508</v>
      </c>
      <c r="I1299" s="104">
        <f>SUMIF(Cargas!$C$5:$C$5047,C1299,Cargas!$N$5:$N$5047)</f>
        <v>5508</v>
      </c>
      <c r="J1299" s="105">
        <f t="shared" si="20"/>
        <v>0</v>
      </c>
      <c r="K1299" s="229" t="s">
        <v>9803</v>
      </c>
      <c r="L1299" s="230">
        <v>117425</v>
      </c>
    </row>
    <row r="1300" hidden="1" ht="13.5" customHeight="1">
      <c r="B1300" s="225">
        <v>45460</v>
      </c>
      <c r="C1300" s="226" t="s">
        <v>7884</v>
      </c>
      <c r="D1300" s="227" t="s">
        <v>8329</v>
      </c>
      <c r="E1300" s="227" t="s">
        <v>8246</v>
      </c>
      <c r="F1300" s="227" t="s">
        <v>1370</v>
      </c>
      <c r="G1300" s="227" t="s">
        <v>8990</v>
      </c>
      <c r="H1300" s="228">
        <v>5940</v>
      </c>
      <c r="I1300" s="104">
        <f>SUMIF(Cargas!$C$5:$C$5047,C1300,Cargas!$N$5:$N$5047)</f>
        <v>5940</v>
      </c>
      <c r="J1300" s="105">
        <f t="shared" si="20"/>
        <v>0</v>
      </c>
      <c r="K1300" s="229" t="s">
        <v>9804</v>
      </c>
      <c r="L1300" s="230">
        <v>117430</v>
      </c>
    </row>
    <row r="1301" hidden="1" ht="13.5" customHeight="1">
      <c r="B1301" s="225">
        <v>45468</v>
      </c>
      <c r="C1301" s="226" t="s">
        <v>7915</v>
      </c>
      <c r="D1301" s="227" t="s">
        <v>8331</v>
      </c>
      <c r="E1301" s="227" t="s">
        <v>8246</v>
      </c>
      <c r="F1301" s="227" t="s">
        <v>1370</v>
      </c>
      <c r="G1301" s="227" t="s">
        <v>9778</v>
      </c>
      <c r="H1301" s="228">
        <v>9900</v>
      </c>
      <c r="I1301" s="104">
        <f>SUMIF(Cargas!$C$5:$C$5047,C1301,Cargas!$N$5:$N$5047)</f>
        <v>9900</v>
      </c>
      <c r="J1301" s="105">
        <f t="shared" si="20"/>
        <v>0</v>
      </c>
      <c r="K1301" s="229" t="s">
        <v>9805</v>
      </c>
      <c r="L1301" s="230">
        <v>122553</v>
      </c>
    </row>
    <row r="1302" hidden="1" ht="13.5" customHeight="1">
      <c r="B1302" s="225">
        <v>45468</v>
      </c>
      <c r="C1302" s="226" t="s">
        <v>7923</v>
      </c>
      <c r="D1302" s="227" t="s">
        <v>8333</v>
      </c>
      <c r="E1302" s="227" t="s">
        <v>8246</v>
      </c>
      <c r="F1302" s="227" t="s">
        <v>1370</v>
      </c>
      <c r="G1302" s="227" t="s">
        <v>373</v>
      </c>
      <c r="H1302" s="228">
        <v>5508</v>
      </c>
      <c r="I1302" s="104">
        <f>SUMIF(Cargas!$C$5:$C$5047,C1302,Cargas!$N$5:$N$5047)</f>
        <v>5508</v>
      </c>
      <c r="J1302" s="105">
        <f t="shared" si="20"/>
        <v>0</v>
      </c>
      <c r="K1302" s="229" t="s">
        <v>9806</v>
      </c>
      <c r="L1302" s="230">
        <v>122721</v>
      </c>
    </row>
    <row r="1303" hidden="1" ht="13.5" customHeight="1">
      <c r="B1303" s="225">
        <v>45471</v>
      </c>
      <c r="C1303" s="226" t="s">
        <v>7940</v>
      </c>
      <c r="D1303" s="227" t="s">
        <v>8335</v>
      </c>
      <c r="E1303" s="227" t="s">
        <v>8246</v>
      </c>
      <c r="F1303" s="227" t="s">
        <v>1370</v>
      </c>
      <c r="G1303" s="227" t="s">
        <v>9717</v>
      </c>
      <c r="H1303" s="228">
        <v>5508</v>
      </c>
      <c r="I1303" s="104">
        <f>SUMIF(Cargas!$C$5:$C$5047,C1303,Cargas!$N$5:$N$5047)</f>
        <v>5508</v>
      </c>
      <c r="J1303" s="105">
        <f t="shared" si="20"/>
        <v>0</v>
      </c>
      <c r="K1303" s="229" t="s">
        <v>9807</v>
      </c>
      <c r="L1303" s="230">
        <v>124890</v>
      </c>
    </row>
    <row r="1304" hidden="1" ht="13.5" customHeight="1">
      <c r="B1304" s="225">
        <v>45477</v>
      </c>
      <c r="C1304" s="226" t="s">
        <v>7967</v>
      </c>
      <c r="D1304" s="227" t="s">
        <v>8337</v>
      </c>
      <c r="E1304" s="227" t="s">
        <v>8246</v>
      </c>
      <c r="F1304" s="227" t="s">
        <v>1370</v>
      </c>
      <c r="G1304" s="227" t="s">
        <v>9778</v>
      </c>
      <c r="H1304" s="228">
        <v>8910</v>
      </c>
      <c r="I1304" s="104">
        <f>SUMIF(Cargas!$C$5:$C$5047,C1304,Cargas!$N$5:$N$5047)</f>
        <v>8910</v>
      </c>
      <c r="J1304" s="105">
        <f t="shared" si="20"/>
        <v>0</v>
      </c>
      <c r="K1304" s="229" t="s">
        <v>9808</v>
      </c>
      <c r="L1304" s="230">
        <v>129715</v>
      </c>
    </row>
    <row r="1305" hidden="1" ht="13.5" customHeight="1">
      <c r="B1305" s="225">
        <v>45484</v>
      </c>
      <c r="C1305" s="226" t="s">
        <v>8003</v>
      </c>
      <c r="D1305" s="227" t="s">
        <v>4861</v>
      </c>
      <c r="E1305" s="227" t="s">
        <v>8246</v>
      </c>
      <c r="F1305" s="227" t="s">
        <v>1370</v>
      </c>
      <c r="G1305" s="227" t="s">
        <v>8990</v>
      </c>
      <c r="H1305" s="228">
        <v>5940</v>
      </c>
      <c r="I1305" s="104">
        <f>SUMIF(Cargas!$C$5:$C$5047,C1305,Cargas!$N$5:$N$5047)</f>
        <v>5940</v>
      </c>
      <c r="J1305" s="105">
        <f t="shared" si="20"/>
        <v>0</v>
      </c>
      <c r="K1305" s="229" t="s">
        <v>9809</v>
      </c>
      <c r="L1305" s="230">
        <v>134545</v>
      </c>
    </row>
    <row r="1306" hidden="1" ht="13.5" customHeight="1">
      <c r="B1306" s="225">
        <v>45488</v>
      </c>
      <c r="C1306" s="226" t="s">
        <v>8015</v>
      </c>
      <c r="D1306" s="227" t="s">
        <v>8340</v>
      </c>
      <c r="E1306" s="227" t="s">
        <v>8246</v>
      </c>
      <c r="F1306" s="227" t="s">
        <v>1370</v>
      </c>
      <c r="G1306" s="227" t="s">
        <v>9717</v>
      </c>
      <c r="H1306" s="228">
        <v>5508</v>
      </c>
      <c r="I1306" s="104">
        <f>SUMIF(Cargas!$C$5:$C$5047,C1306,Cargas!$N$5:$N$5047)</f>
        <v>5508</v>
      </c>
      <c r="J1306" s="105">
        <f t="shared" si="20"/>
        <v>0</v>
      </c>
      <c r="K1306" s="229" t="s">
        <v>9810</v>
      </c>
      <c r="L1306" s="230">
        <v>136877</v>
      </c>
    </row>
    <row r="1307" hidden="1" ht="13.5" customHeight="1">
      <c r="B1307" s="225">
        <v>45489</v>
      </c>
      <c r="C1307" s="226" t="s">
        <v>8032</v>
      </c>
      <c r="D1307" s="227" t="s">
        <v>8342</v>
      </c>
      <c r="E1307" s="227" t="s">
        <v>8246</v>
      </c>
      <c r="F1307" s="227" t="s">
        <v>1370</v>
      </c>
      <c r="G1307" s="227" t="s">
        <v>9778</v>
      </c>
      <c r="H1307" s="228">
        <f>990*9</f>
        <v>8910</v>
      </c>
      <c r="I1307" s="104">
        <f>SUMIF(Cargas!$C$5:$C$5047,C1307,Cargas!$N$5:$N$5047)</f>
        <v>8910</v>
      </c>
      <c r="J1307" s="105">
        <f t="shared" si="20"/>
        <v>0</v>
      </c>
      <c r="K1307" s="229" t="s">
        <v>9811</v>
      </c>
      <c r="L1307" s="230">
        <v>136918</v>
      </c>
    </row>
    <row r="1308" hidden="1" ht="13.5" customHeight="1">
      <c r="B1308" s="225">
        <v>45489</v>
      </c>
      <c r="C1308" s="226" t="s">
        <v>8030</v>
      </c>
      <c r="D1308" s="227" t="s">
        <v>8344</v>
      </c>
      <c r="E1308" s="227" t="s">
        <v>8246</v>
      </c>
      <c r="F1308" s="227" t="s">
        <v>1370</v>
      </c>
      <c r="G1308" s="227" t="s">
        <v>373</v>
      </c>
      <c r="H1308" s="228">
        <v>5508</v>
      </c>
      <c r="I1308" s="104">
        <f>SUMIF(Cargas!$C$5:$C$5047,C1308,Cargas!$N$5:$N$5047)</f>
        <v>5508</v>
      </c>
      <c r="J1308" s="105">
        <f t="shared" si="20"/>
        <v>0</v>
      </c>
      <c r="K1308" s="229" t="s">
        <v>9812</v>
      </c>
      <c r="L1308" s="230">
        <v>136935</v>
      </c>
    </row>
    <row r="1309" hidden="1" ht="13.5" customHeight="1">
      <c r="A1309" s="0" t="s">
        <v>9813</v>
      </c>
      <c r="B1309" s="296">
        <v>45498</v>
      </c>
      <c r="C1309" s="297" t="s">
        <v>8088</v>
      </c>
      <c r="D1309" s="298" t="s">
        <v>8346</v>
      </c>
      <c r="E1309" s="298" t="s">
        <v>8246</v>
      </c>
      <c r="F1309" s="227" t="s">
        <v>1370</v>
      </c>
      <c r="G1309" s="227" t="s">
        <v>9778</v>
      </c>
      <c r="H1309" s="228">
        <v>8910</v>
      </c>
      <c r="I1309" s="104">
        <f>SUMIF(Cargas!$C$5:$C$5047,C1309,Cargas!$N$5:$N$5047)</f>
        <v>8910</v>
      </c>
      <c r="J1309" s="105">
        <f t="shared" si="20"/>
        <v>0</v>
      </c>
      <c r="K1309" s="229" t="s">
        <v>9814</v>
      </c>
      <c r="L1309" s="230">
        <v>144863</v>
      </c>
    </row>
    <row r="1310" hidden="1" ht="13.5" customHeight="1">
      <c r="B1310" s="225">
        <v>45502</v>
      </c>
      <c r="C1310" s="226" t="s">
        <v>8092</v>
      </c>
      <c r="D1310" s="227" t="s">
        <v>8348</v>
      </c>
      <c r="E1310" s="227" t="s">
        <v>8246</v>
      </c>
      <c r="F1310" s="227" t="s">
        <v>1370</v>
      </c>
      <c r="G1310" s="227" t="s">
        <v>9778</v>
      </c>
      <c r="H1310" s="228">
        <v>900</v>
      </c>
      <c r="I1310" s="104">
        <f>SUMIF(Cargas!$C$5:$C$5047,C1310,Cargas!$N$5:$N$5047)</f>
        <v>900</v>
      </c>
      <c r="J1310" s="105">
        <f t="shared" si="20"/>
        <v>0</v>
      </c>
      <c r="K1310" s="229" t="s">
        <v>9815</v>
      </c>
      <c r="L1310" s="230">
        <v>145245</v>
      </c>
    </row>
    <row r="1311" hidden="1" ht="13.5" customHeight="1">
      <c r="B1311" s="225">
        <v>45506</v>
      </c>
      <c r="C1311" s="226" t="s">
        <v>8140</v>
      </c>
      <c r="D1311" s="227" t="s">
        <v>8350</v>
      </c>
      <c r="E1311" s="227" t="s">
        <v>8246</v>
      </c>
      <c r="F1311" s="227" t="s">
        <v>1370</v>
      </c>
      <c r="G1311" s="227" t="s">
        <v>9717</v>
      </c>
      <c r="H1311" s="228">
        <v>936</v>
      </c>
      <c r="I1311" s="104">
        <f>SUMIF(Cargas!$C$5:$C$5047,C1311,Cargas!$N$5:$N$5047)</f>
        <v>936</v>
      </c>
      <c r="J1311" s="105">
        <f t="shared" si="20"/>
        <v>0</v>
      </c>
      <c r="K1311" s="229" t="s">
        <v>9816</v>
      </c>
      <c r="L1311" s="230">
        <v>151683</v>
      </c>
    </row>
    <row r="1312" hidden="1" ht="13.5" customHeight="1">
      <c r="B1312" s="225">
        <v>45503</v>
      </c>
      <c r="C1312" s="226" t="s">
        <v>8149</v>
      </c>
      <c r="D1312" s="227" t="s">
        <v>8352</v>
      </c>
      <c r="E1312" s="227" t="s">
        <v>8246</v>
      </c>
      <c r="F1312" s="227" t="s">
        <v>1370</v>
      </c>
      <c r="G1312" s="227" t="s">
        <v>9817</v>
      </c>
      <c r="H1312" s="228">
        <v>936</v>
      </c>
      <c r="I1312" s="104">
        <f>SUMIF(Cargas!$C$5:$C$5047,C1312,Cargas!$N$5:$N$5047)</f>
        <v>936</v>
      </c>
      <c r="J1312" s="105">
        <f t="shared" si="20"/>
        <v>0</v>
      </c>
      <c r="K1312" s="229" t="s">
        <v>9818</v>
      </c>
      <c r="L1312" s="230">
        <v>153534</v>
      </c>
    </row>
    <row r="1313" hidden="1" ht="13.5" customHeight="1">
      <c r="B1313" s="225">
        <v>45506</v>
      </c>
      <c r="C1313" s="226" t="s">
        <v>8126</v>
      </c>
      <c r="D1313" s="227" t="s">
        <v>8354</v>
      </c>
      <c r="E1313" s="227" t="s">
        <v>8246</v>
      </c>
      <c r="F1313" s="227" t="s">
        <v>1370</v>
      </c>
      <c r="G1313" s="227" t="s">
        <v>9717</v>
      </c>
      <c r="H1313" s="228">
        <v>3672</v>
      </c>
      <c r="I1313" s="104">
        <f>SUMIF(Cargas!$C$5:$C$5047,C1313,Cargas!$N$5:$N$5047)</f>
        <v>3672</v>
      </c>
      <c r="J1313" s="105">
        <f t="shared" si="20"/>
        <v>0</v>
      </c>
      <c r="K1313" s="229" t="s">
        <v>9819</v>
      </c>
      <c r="L1313" s="230">
        <v>150284</v>
      </c>
    </row>
    <row r="1314" hidden="1" ht="13.5" customHeight="1">
      <c r="B1314" s="225">
        <v>45513</v>
      </c>
      <c r="C1314" s="226" t="s">
        <v>8154</v>
      </c>
      <c r="D1314" s="227" t="s">
        <v>8356</v>
      </c>
      <c r="E1314" s="227" t="s">
        <v>8246</v>
      </c>
      <c r="F1314" s="227" t="s">
        <v>1370</v>
      </c>
      <c r="G1314" s="227" t="s">
        <v>373</v>
      </c>
      <c r="H1314" s="228">
        <v>4590</v>
      </c>
      <c r="I1314" s="104">
        <f>SUMIF(Cargas!$C$5:$C$5047,C1314,Cargas!$N$5:$N$5047)</f>
        <v>4590</v>
      </c>
      <c r="J1314" s="105">
        <f t="shared" si="20"/>
        <v>0</v>
      </c>
      <c r="K1314" s="229" t="s">
        <v>9820</v>
      </c>
      <c r="L1314" s="230">
        <v>154556</v>
      </c>
    </row>
    <row r="1315" hidden="1" ht="13.5" customHeight="1">
      <c r="B1315" s="225">
        <v>45512</v>
      </c>
      <c r="C1315" s="226" t="s">
        <v>8195</v>
      </c>
      <c r="D1315" s="227" t="s">
        <v>8358</v>
      </c>
      <c r="E1315" s="227" t="s">
        <v>8246</v>
      </c>
      <c r="F1315" s="227" t="s">
        <v>1370</v>
      </c>
      <c r="G1315" s="227" t="s">
        <v>9778</v>
      </c>
      <c r="H1315" s="228">
        <v>6930</v>
      </c>
      <c r="I1315" s="104">
        <f>SUMIF(Cargas!$C$5:$C$5047,C1315,Cargas!$N$5:$N$5047)</f>
        <v>6930</v>
      </c>
      <c r="J1315" s="105">
        <f t="shared" si="20"/>
        <v>0</v>
      </c>
      <c r="K1315" s="229" t="s">
        <v>9821</v>
      </c>
      <c r="L1315" s="230">
        <v>158933</v>
      </c>
    </row>
    <row r="1316" hidden="1" ht="13.5" customHeight="1">
      <c r="B1316" s="225">
        <v>45513</v>
      </c>
      <c r="C1316" s="226" t="s">
        <v>8187</v>
      </c>
      <c r="D1316" s="227" t="s">
        <v>8360</v>
      </c>
      <c r="E1316" s="227" t="s">
        <v>8246</v>
      </c>
      <c r="F1316" s="227" t="s">
        <v>1370</v>
      </c>
      <c r="G1316" s="227" t="s">
        <v>9717</v>
      </c>
      <c r="H1316" s="228">
        <v>936</v>
      </c>
      <c r="I1316" s="104">
        <f>SUMIF(Cargas!$C$5:$C$5047,C1316,Cargas!$N$5:$N$5047)</f>
        <v>936</v>
      </c>
      <c r="J1316" s="105">
        <f t="shared" si="20"/>
        <v>0</v>
      </c>
      <c r="K1316" s="229" t="s">
        <v>9822</v>
      </c>
      <c r="L1316" s="230">
        <v>158025</v>
      </c>
    </row>
    <row r="1317" hidden="1" ht="13.5" customHeight="1">
      <c r="B1317" s="225">
        <v>45271</v>
      </c>
      <c r="C1317" s="226" t="s">
        <v>6786</v>
      </c>
      <c r="D1317" s="227" t="s">
        <v>8363</v>
      </c>
      <c r="E1317" s="227" t="s">
        <v>8246</v>
      </c>
      <c r="F1317" s="227" t="s">
        <v>1370</v>
      </c>
      <c r="G1317" s="227" t="s">
        <v>373</v>
      </c>
      <c r="H1317" s="228">
        <v>1800</v>
      </c>
      <c r="I1317" s="104">
        <f>SUMIF(Cargas!$C$5:$C$5047,C1317,Cargas!$N$5:$N$5047)</f>
        <v>1800</v>
      </c>
      <c r="J1317" s="105">
        <f t="shared" si="20"/>
        <v>0</v>
      </c>
      <c r="K1317" s="229" t="s">
        <v>9823</v>
      </c>
      <c r="L1317" s="230">
        <v>240578</v>
      </c>
    </row>
    <row r="1318" hidden="1" ht="13.5" customHeight="1">
      <c r="B1318" s="225">
        <v>45516</v>
      </c>
      <c r="C1318" s="226" t="s">
        <v>8185</v>
      </c>
      <c r="D1318" s="227" t="s">
        <v>8363</v>
      </c>
      <c r="E1318" s="227" t="s">
        <v>8246</v>
      </c>
      <c r="F1318" s="227" t="s">
        <v>1370</v>
      </c>
      <c r="G1318" s="227" t="s">
        <v>9717</v>
      </c>
      <c r="H1318" s="228">
        <v>3672</v>
      </c>
      <c r="I1318" s="104">
        <f>SUMIF(Cargas!$C$5:$C$5047,C1318,Cargas!$N$5:$N$5047)</f>
        <v>1836</v>
      </c>
      <c r="J1318" s="105">
        <f t="shared" si="20"/>
        <v>1836</v>
      </c>
      <c r="K1318" s="229" t="s">
        <v>9824</v>
      </c>
      <c r="L1318" s="230">
        <v>157985</v>
      </c>
    </row>
    <row r="1319" hidden="1" ht="13.5" customHeight="1">
      <c r="B1319" s="225">
        <v>45271</v>
      </c>
      <c r="C1319" s="226" t="s">
        <v>6791</v>
      </c>
      <c r="D1319" s="227" t="s">
        <v>8365</v>
      </c>
      <c r="E1319" s="227" t="s">
        <v>8246</v>
      </c>
      <c r="F1319" s="227" t="s">
        <v>1370</v>
      </c>
      <c r="G1319" s="227" t="s">
        <v>1369</v>
      </c>
      <c r="H1319" s="228">
        <v>2754</v>
      </c>
      <c r="I1319" s="104">
        <f>SUMIF(Cargas!$C$5:$C$5047,C1319,Cargas!$N$5:$N$5047)</f>
        <v>2754</v>
      </c>
      <c r="J1319" s="105">
        <f t="shared" si="20"/>
        <v>0</v>
      </c>
      <c r="K1319" s="229" t="s">
        <v>9825</v>
      </c>
      <c r="L1319" s="230">
        <v>241759</v>
      </c>
    </row>
    <row r="1320" hidden="1" ht="13.5" customHeight="1">
      <c r="B1320" s="225">
        <v>45516</v>
      </c>
      <c r="C1320" s="226" t="s">
        <v>8182</v>
      </c>
      <c r="D1320" s="227" t="s">
        <v>8365</v>
      </c>
      <c r="E1320" s="227" t="s">
        <v>8246</v>
      </c>
      <c r="F1320" s="227" t="s">
        <v>1370</v>
      </c>
      <c r="G1320" s="227" t="s">
        <v>8990</v>
      </c>
      <c r="H1320" s="228">
        <v>3960</v>
      </c>
      <c r="I1320" s="104">
        <f>SUMIF(Cargas!$C$5:$C$5047,C1320,Cargas!$N$5:$N$5047)</f>
        <v>3960</v>
      </c>
      <c r="J1320" s="105">
        <f t="shared" si="20"/>
        <v>0</v>
      </c>
      <c r="K1320" s="229" t="s">
        <v>9826</v>
      </c>
      <c r="L1320" s="230">
        <v>157940</v>
      </c>
    </row>
    <row r="1321" hidden="1" ht="13.5" customHeight="1">
      <c r="B1321" s="225">
        <v>45279</v>
      </c>
      <c r="C1321" s="226" t="s">
        <v>6838</v>
      </c>
      <c r="D1321" s="227" t="s">
        <v>8367</v>
      </c>
      <c r="E1321" s="227" t="s">
        <v>8246</v>
      </c>
      <c r="F1321" s="227" t="s">
        <v>1370</v>
      </c>
      <c r="G1321" s="227" t="s">
        <v>373</v>
      </c>
      <c r="H1321" s="228">
        <f>900*2</f>
        <v>1800</v>
      </c>
      <c r="I1321" s="104">
        <f>SUMIF(Cargas!$C$5:$C$5047,C1321,Cargas!$N$5:$N$5047)</f>
        <v>1800</v>
      </c>
      <c r="J1321" s="105">
        <f t="shared" si="20"/>
        <v>0</v>
      </c>
      <c r="K1321" s="229" t="s">
        <v>9827</v>
      </c>
      <c r="L1321" s="230">
        <v>246189</v>
      </c>
    </row>
    <row r="1322" hidden="1" ht="13.5" customHeight="1">
      <c r="B1322" s="225">
        <v>45279</v>
      </c>
      <c r="C1322" s="226" t="s">
        <v>6845</v>
      </c>
      <c r="D1322" s="227" t="s">
        <v>8369</v>
      </c>
      <c r="E1322" s="227" t="s">
        <v>8246</v>
      </c>
      <c r="F1322" s="227" t="s">
        <v>1370</v>
      </c>
      <c r="G1322" s="227" t="s">
        <v>373</v>
      </c>
      <c r="H1322" s="228">
        <v>2754</v>
      </c>
      <c r="I1322" s="104">
        <f>SUMIF(Cargas!$C$5:$C$5047,C1322,Cargas!$N$5:$N$5047)</f>
        <v>2754</v>
      </c>
      <c r="J1322" s="105">
        <f t="shared" si="20"/>
        <v>0</v>
      </c>
      <c r="K1322" s="229" t="s">
        <v>9828</v>
      </c>
      <c r="L1322" s="230">
        <v>247277</v>
      </c>
    </row>
    <row r="1323" hidden="1" ht="13.5" customHeight="1">
      <c r="B1323" s="225">
        <v>45497</v>
      </c>
      <c r="C1323" s="226" t="s">
        <v>8077</v>
      </c>
      <c r="D1323" s="227" t="s">
        <v>9829</v>
      </c>
      <c r="E1323" s="227" t="s">
        <v>9830</v>
      </c>
      <c r="F1323" s="227" t="s">
        <v>1370</v>
      </c>
      <c r="G1323" s="227" t="s">
        <v>9778</v>
      </c>
      <c r="H1323" s="228">
        <v>3960</v>
      </c>
      <c r="I1323" s="104">
        <f>SUMIF(Cargas!$C$5:$C$5047,C1323,Cargas!$N$5:$N$5047)</f>
        <v>3960</v>
      </c>
      <c r="J1323" s="105">
        <f t="shared" si="20"/>
        <v>0</v>
      </c>
      <c r="K1323" s="229" t="s">
        <v>9831</v>
      </c>
      <c r="L1323" s="230">
        <v>142675</v>
      </c>
    </row>
    <row r="1324" hidden="1" ht="13.5" customHeight="1">
      <c r="B1324" s="225">
        <v>45516</v>
      </c>
      <c r="C1324" s="226" t="s">
        <v>8199</v>
      </c>
      <c r="D1324" s="227" t="s">
        <v>9832</v>
      </c>
      <c r="E1324" s="227" t="s">
        <v>9830</v>
      </c>
      <c r="F1324" s="227" t="s">
        <v>1370</v>
      </c>
      <c r="G1324" s="227" t="s">
        <v>9778</v>
      </c>
      <c r="H1324" s="228">
        <v>3960</v>
      </c>
      <c r="I1324" s="104">
        <f>SUMIF(Cargas!$C$5:$C$5047,C1324,Cargas!$N$5:$N$5047)</f>
        <v>2970</v>
      </c>
      <c r="J1324" s="105">
        <f ref="J1324:J1387" t="shared" si="21">IF(ABS(H1324-I1324)&lt;20,0,H1324-I1324)</f>
        <v>990</v>
      </c>
      <c r="K1324" s="229" t="s">
        <v>9833</v>
      </c>
      <c r="L1324" s="230">
        <v>158948</v>
      </c>
    </row>
    <row r="1325" hidden="1" ht="13.5" customHeight="1">
      <c r="B1325" s="225">
        <v>45296</v>
      </c>
      <c r="C1325" s="226" t="s">
        <v>6934</v>
      </c>
      <c r="D1325" s="227" t="s">
        <v>8443</v>
      </c>
      <c r="E1325" s="227" t="s">
        <v>6001</v>
      </c>
      <c r="F1325" s="227" t="s">
        <v>1370</v>
      </c>
      <c r="G1325" s="227" t="s">
        <v>6001</v>
      </c>
      <c r="H1325" s="228">
        <v>1054</v>
      </c>
      <c r="I1325" s="104">
        <f>SUMIF(Cargas!$C$5:$C$5047,C1325,Cargas!$N$5:$N$5047)</f>
        <v>1054</v>
      </c>
      <c r="J1325" s="105">
        <f t="shared" si="21"/>
        <v>0</v>
      </c>
      <c r="K1325" s="229" t="s">
        <v>9834</v>
      </c>
      <c r="L1325" s="230">
        <v>5695</v>
      </c>
    </row>
    <row r="1326" hidden="1" ht="13.5" customHeight="1">
      <c r="B1326" s="225">
        <v>45316</v>
      </c>
      <c r="C1326" s="226" t="s">
        <v>7069</v>
      </c>
      <c r="D1326" s="227" t="s">
        <v>8531</v>
      </c>
      <c r="E1326" s="227" t="s">
        <v>9737</v>
      </c>
      <c r="F1326" s="227" t="s">
        <v>1370</v>
      </c>
      <c r="G1326" s="227" t="s">
        <v>1369</v>
      </c>
      <c r="H1326" s="228">
        <v>1610</v>
      </c>
      <c r="I1326" s="104">
        <f>SUMIF(Cargas!$C$5:$C$5047,C1326,Cargas!$N$5:$N$5047)</f>
        <v>1610</v>
      </c>
      <c r="J1326" s="105">
        <f t="shared" si="21"/>
        <v>0</v>
      </c>
      <c r="K1326" s="229"/>
      <c r="L1326" s="230" t="s">
        <v>23</v>
      </c>
    </row>
    <row r="1327" hidden="1" ht="13.5" customHeight="1">
      <c r="B1327" s="225">
        <v>45330</v>
      </c>
      <c r="C1327" s="226" t="s">
        <v>7109</v>
      </c>
      <c r="D1327" s="227" t="s">
        <v>8537</v>
      </c>
      <c r="E1327" s="227" t="s">
        <v>9830</v>
      </c>
      <c r="F1327" s="227" t="s">
        <v>1370</v>
      </c>
      <c r="G1327" s="227"/>
      <c r="H1327" s="228">
        <v>1428</v>
      </c>
      <c r="I1327" s="104">
        <f>SUMIF(Cargas!$C$5:$C$5047,C1327,Cargas!$N$5:$N$5047)</f>
        <v>1428</v>
      </c>
      <c r="J1327" s="105">
        <f t="shared" si="21"/>
        <v>0</v>
      </c>
      <c r="K1327" s="229" t="s">
        <v>9835</v>
      </c>
      <c r="L1327" s="230">
        <v>28178</v>
      </c>
    </row>
    <row r="1328" hidden="1" ht="13.5" customHeight="1">
      <c r="B1328" s="225">
        <v>45337</v>
      </c>
      <c r="C1328" s="226" t="s">
        <v>7145</v>
      </c>
      <c r="D1328" s="227" t="s">
        <v>8539</v>
      </c>
      <c r="E1328" s="227" t="s">
        <v>6001</v>
      </c>
      <c r="F1328" s="227" t="s">
        <v>1370</v>
      </c>
      <c r="G1328" s="227"/>
      <c r="H1328" s="228">
        <v>1032</v>
      </c>
      <c r="I1328" s="104">
        <f>SUMIF(Cargas!$C$5:$C$5047,C1328,Cargas!$N$5:$N$5047)</f>
        <v>1032</v>
      </c>
      <c r="J1328" s="105">
        <f t="shared" si="21"/>
        <v>0</v>
      </c>
      <c r="K1328" s="229" t="s">
        <v>9836</v>
      </c>
      <c r="L1328" s="230">
        <v>29769</v>
      </c>
    </row>
    <row r="1329" hidden="1" ht="13.5" customHeight="1">
      <c r="B1329" s="225">
        <v>45344</v>
      </c>
      <c r="C1329" s="226" t="s">
        <v>7232</v>
      </c>
      <c r="D1329" s="227" t="s">
        <v>8554</v>
      </c>
      <c r="E1329" s="227" t="s">
        <v>9830</v>
      </c>
      <c r="F1329" s="227" t="s">
        <v>1370</v>
      </c>
      <c r="G1329" s="227"/>
      <c r="H1329" s="228">
        <v>1764</v>
      </c>
      <c r="I1329" s="104">
        <f>SUMIF(Cargas!$C$5:$C$5047,C1329,Cargas!$N$5:$N$5047)</f>
        <v>1824</v>
      </c>
      <c r="J1329" s="105">
        <f t="shared" si="21"/>
        <v>-60</v>
      </c>
      <c r="K1329" s="229" t="s">
        <v>9837</v>
      </c>
      <c r="L1329" s="230" t="s">
        <v>23</v>
      </c>
    </row>
    <row r="1330" hidden="1" ht="13.5" customHeight="1">
      <c r="B1330" s="225">
        <v>45369</v>
      </c>
      <c r="C1330" s="226" t="s">
        <v>7327</v>
      </c>
      <c r="D1330" s="227" t="s">
        <v>8556</v>
      </c>
      <c r="E1330" s="227" t="s">
        <v>6001</v>
      </c>
      <c r="F1330" s="227" t="s">
        <v>1370</v>
      </c>
      <c r="G1330" s="227" t="s">
        <v>1369</v>
      </c>
      <c r="H1330" s="228">
        <f>720+140+324</f>
        <v>1184</v>
      </c>
      <c r="I1330" s="104">
        <f>SUMIF(Cargas!$C$5:$C$5047,C1330,Cargas!$N$5:$N$5047)</f>
        <v>1184</v>
      </c>
      <c r="J1330" s="105">
        <f t="shared" si="21"/>
        <v>0</v>
      </c>
      <c r="K1330" s="229" t="s">
        <v>9838</v>
      </c>
      <c r="L1330" s="230">
        <v>53701</v>
      </c>
    </row>
    <row r="1331" hidden="1" ht="13.5" customHeight="1">
      <c r="B1331" s="225">
        <v>45365</v>
      </c>
      <c r="C1331" s="226" t="s">
        <v>7346</v>
      </c>
      <c r="D1331" s="227" t="s">
        <v>8564</v>
      </c>
      <c r="E1331" s="227" t="s">
        <v>6001</v>
      </c>
      <c r="F1331" s="227" t="s">
        <v>1370</v>
      </c>
      <c r="G1331" s="227" t="s">
        <v>1369</v>
      </c>
      <c r="H1331" s="228">
        <v>840</v>
      </c>
      <c r="I1331" s="104">
        <f>SUMIF(Cargas!$C$5:$C$5047,C1331,Cargas!$N$5:$N$5047)</f>
        <v>840</v>
      </c>
      <c r="J1331" s="105">
        <f t="shared" si="21"/>
        <v>0</v>
      </c>
      <c r="K1331" s="229" t="s">
        <v>9839</v>
      </c>
      <c r="L1331" s="230">
        <v>54763</v>
      </c>
    </row>
    <row r="1332" hidden="1" ht="13.5" customHeight="1">
      <c r="B1332" s="225">
        <v>45365</v>
      </c>
      <c r="C1332" s="226" t="s">
        <v>7340</v>
      </c>
      <c r="D1332" s="227" t="s">
        <v>8567</v>
      </c>
      <c r="E1332" s="227" t="s">
        <v>9737</v>
      </c>
      <c r="F1332" s="227" t="s">
        <v>1370</v>
      </c>
      <c r="G1332" s="227" t="s">
        <v>1369</v>
      </c>
      <c r="H1332" s="228">
        <v>1600</v>
      </c>
      <c r="I1332" s="104">
        <f>SUMIF(Cargas!$C$5:$C$5047,C1332,Cargas!$N$5:$N$5047)</f>
        <v>1600</v>
      </c>
      <c r="J1332" s="105">
        <f t="shared" si="21"/>
        <v>0</v>
      </c>
      <c r="K1332" s="229"/>
      <c r="L1332" s="230">
        <v>54751</v>
      </c>
    </row>
    <row r="1333" hidden="1" ht="13.5" customHeight="1">
      <c r="B1333" s="225">
        <v>45407</v>
      </c>
      <c r="C1333" s="226" t="s">
        <v>7590</v>
      </c>
      <c r="D1333" s="227" t="s">
        <v>8602</v>
      </c>
      <c r="E1333" s="227" t="s">
        <v>9737</v>
      </c>
      <c r="F1333" s="227" t="s">
        <v>1370</v>
      </c>
      <c r="G1333" s="227" t="s">
        <v>1369</v>
      </c>
      <c r="H1333" s="228">
        <v>1620</v>
      </c>
      <c r="I1333" s="104">
        <f>SUMIF(Cargas!$C$5:$C$5047,C1333,Cargas!$N$5:$N$5047)</f>
        <v>1620</v>
      </c>
      <c r="J1333" s="105">
        <f t="shared" si="21"/>
        <v>0</v>
      </c>
      <c r="K1333" s="229" t="s">
        <v>9840</v>
      </c>
      <c r="L1333" s="230">
        <v>85297</v>
      </c>
    </row>
    <row r="1334" hidden="1" ht="13.5" customHeight="1">
      <c r="B1334" s="225">
        <v>45428</v>
      </c>
      <c r="C1334" s="226" t="s">
        <v>7700</v>
      </c>
      <c r="D1334" s="227" t="s">
        <v>8604</v>
      </c>
      <c r="E1334" s="227" t="s">
        <v>8462</v>
      </c>
      <c r="F1334" s="227" t="s">
        <v>1370</v>
      </c>
      <c r="G1334" s="227" t="s">
        <v>1369</v>
      </c>
      <c r="H1334" s="228">
        <v>1960</v>
      </c>
      <c r="I1334" s="104">
        <f>SUMIF(Cargas!$C$5:$C$5047,C1334,Cargas!$N$5:$N$5047)</f>
        <v>1960</v>
      </c>
      <c r="J1334" s="105">
        <f t="shared" si="21"/>
        <v>0</v>
      </c>
      <c r="K1334" s="229" t="s">
        <v>9841</v>
      </c>
      <c r="L1334" s="230">
        <v>97350</v>
      </c>
    </row>
    <row r="1335" hidden="1" ht="13.5" customHeight="1">
      <c r="B1335" s="225">
        <v>45427</v>
      </c>
      <c r="C1335" s="226" t="s">
        <v>7727</v>
      </c>
      <c r="D1335" s="227" t="s">
        <v>8606</v>
      </c>
      <c r="E1335" s="227" t="s">
        <v>9830</v>
      </c>
      <c r="F1335" s="227" t="s">
        <v>3918</v>
      </c>
      <c r="G1335" s="227" t="s">
        <v>1369</v>
      </c>
      <c r="H1335" s="228">
        <v>1658</v>
      </c>
      <c r="I1335" s="104">
        <f>SUMIF(Cargas!$C$5:$C$5047,C1335,Cargas!$N$5:$N$5047)</f>
        <v>1658</v>
      </c>
      <c r="J1335" s="105">
        <f t="shared" si="21"/>
        <v>0</v>
      </c>
      <c r="K1335" s="229" t="s">
        <v>9842</v>
      </c>
      <c r="L1335" s="230">
        <v>99415</v>
      </c>
    </row>
    <row r="1336" hidden="1" ht="13.5" customHeight="1">
      <c r="B1336" s="225">
        <v>45451</v>
      </c>
      <c r="C1336" s="226" t="s">
        <v>7811</v>
      </c>
      <c r="D1336" s="227" t="s">
        <v>8610</v>
      </c>
      <c r="E1336" s="227" t="s">
        <v>6001</v>
      </c>
      <c r="F1336" s="227" t="s">
        <v>1370</v>
      </c>
      <c r="G1336" s="227" t="s">
        <v>1369</v>
      </c>
      <c r="H1336" s="228">
        <v>25000</v>
      </c>
      <c r="I1336" s="104">
        <f>SUMIF(Cargas!$C$5:$C$5047,C1336,Cargas!$N$5:$N$5047)</f>
        <v>25000</v>
      </c>
      <c r="J1336" s="105">
        <f t="shared" si="21"/>
        <v>0</v>
      </c>
      <c r="K1336" s="229" t="s">
        <v>9843</v>
      </c>
      <c r="L1336" s="230">
        <v>110764</v>
      </c>
    </row>
    <row r="1337" hidden="1" ht="13.5" customHeight="1">
      <c r="B1337" s="225">
        <v>45453</v>
      </c>
      <c r="C1337" s="226" t="s">
        <v>7820</v>
      </c>
      <c r="D1337" s="227" t="s">
        <v>8613</v>
      </c>
      <c r="E1337" s="227" t="s">
        <v>8246</v>
      </c>
      <c r="F1337" s="227" t="s">
        <v>1370</v>
      </c>
      <c r="G1337" s="227" t="s">
        <v>373</v>
      </c>
      <c r="H1337" s="228">
        <v>1240</v>
      </c>
      <c r="I1337" s="104">
        <f>SUMIF(Cargas!$C$5:$C$5047,C1337,Cargas!$N$5:$N$5047)</f>
        <v>1240</v>
      </c>
      <c r="J1337" s="105">
        <f t="shared" si="21"/>
        <v>0</v>
      </c>
      <c r="K1337" s="229" t="s">
        <v>9844</v>
      </c>
      <c r="L1337" s="230">
        <v>111968</v>
      </c>
    </row>
    <row r="1338" hidden="1" ht="13.5" customHeight="1">
      <c r="B1338" s="225">
        <v>45457</v>
      </c>
      <c r="C1338" s="226" t="s">
        <v>7891</v>
      </c>
      <c r="D1338" s="227" t="s">
        <v>8615</v>
      </c>
      <c r="E1338" s="227" t="s">
        <v>9830</v>
      </c>
      <c r="F1338" s="227" t="s">
        <v>1370</v>
      </c>
      <c r="G1338" s="227"/>
      <c r="H1338" s="228">
        <v>25000</v>
      </c>
      <c r="I1338" s="104">
        <f>SUMIF(Cargas!$C$5:$C$5047,C1338,Cargas!$N$5:$N$5047)</f>
        <v>25000</v>
      </c>
      <c r="J1338" s="105">
        <f t="shared" si="21"/>
        <v>0</v>
      </c>
      <c r="K1338" s="229" t="s">
        <v>9844</v>
      </c>
      <c r="L1338" s="230">
        <v>118230</v>
      </c>
    </row>
    <row r="1339" hidden="1" ht="13.5" customHeight="1">
      <c r="B1339" s="225">
        <v>45463</v>
      </c>
      <c r="C1339" s="226" t="s">
        <v>7914</v>
      </c>
      <c r="D1339" s="227" t="s">
        <v>8618</v>
      </c>
      <c r="E1339" s="227" t="s">
        <v>8462</v>
      </c>
      <c r="F1339" s="227" t="s">
        <v>1370</v>
      </c>
      <c r="G1339" s="227"/>
      <c r="H1339" s="228">
        <v>1440</v>
      </c>
      <c r="I1339" s="104">
        <f>SUMIF(Cargas!$C$5:$C$5047,C1339,Cargas!$N$5:$N$5047)</f>
        <v>1440</v>
      </c>
      <c r="J1339" s="105">
        <f t="shared" si="21"/>
        <v>0</v>
      </c>
      <c r="K1339" s="229"/>
      <c r="L1339" s="230">
        <v>121741</v>
      </c>
    </row>
    <row r="1340" hidden="1" ht="13.5" customHeight="1">
      <c r="B1340" s="225">
        <v>45470</v>
      </c>
      <c r="C1340" s="226" t="s">
        <v>7950</v>
      </c>
      <c r="D1340" s="227" t="s">
        <v>8620</v>
      </c>
      <c r="E1340" s="227" t="s">
        <v>8462</v>
      </c>
      <c r="F1340" s="227" t="s">
        <v>1370</v>
      </c>
      <c r="G1340" s="227"/>
      <c r="H1340" s="228">
        <v>1540</v>
      </c>
      <c r="I1340" s="104">
        <f>SUMIF(Cargas!$C$5:$C$5047,C1340,Cargas!$N$5:$N$5047)</f>
        <v>1540</v>
      </c>
      <c r="J1340" s="105">
        <f t="shared" si="21"/>
        <v>0</v>
      </c>
      <c r="K1340" s="229"/>
      <c r="L1340" s="230">
        <v>127235</v>
      </c>
    </row>
    <row r="1341" hidden="1" ht="13.5" customHeight="1">
      <c r="B1341" s="225">
        <v>45471</v>
      </c>
      <c r="C1341" s="226" t="s">
        <v>7946</v>
      </c>
      <c r="D1341" s="227" t="s">
        <v>8634</v>
      </c>
      <c r="E1341" s="227" t="s">
        <v>9830</v>
      </c>
      <c r="F1341" s="227" t="s">
        <v>3918</v>
      </c>
      <c r="G1341" s="227"/>
      <c r="H1341" s="228">
        <v>1158</v>
      </c>
      <c r="I1341" s="104">
        <f>SUMIF(Cargas!$C$5:$C$5047,C1341,Cargas!$N$5:$N$5047)</f>
        <v>1158</v>
      </c>
      <c r="J1341" s="105">
        <f t="shared" si="21"/>
        <v>0</v>
      </c>
      <c r="K1341" s="229"/>
      <c r="L1341" s="230">
        <v>126009</v>
      </c>
    </row>
    <row r="1342" hidden="1" ht="13.5" customHeight="1">
      <c r="B1342" s="225">
        <v>45476</v>
      </c>
      <c r="C1342" s="226" t="s">
        <v>7981</v>
      </c>
      <c r="D1342" s="227" t="s">
        <v>8636</v>
      </c>
      <c r="E1342" s="227" t="s">
        <v>6001</v>
      </c>
      <c r="F1342" s="227" t="s">
        <v>1370</v>
      </c>
      <c r="G1342" s="227"/>
      <c r="H1342" s="228">
        <v>2520</v>
      </c>
      <c r="I1342" s="104">
        <f>SUMIF(Cargas!$C$5:$C$5047,C1342,Cargas!$N$5:$N$5047)</f>
        <v>2520</v>
      </c>
      <c r="J1342" s="105">
        <f t="shared" si="21"/>
        <v>0</v>
      </c>
      <c r="K1342" s="229"/>
      <c r="L1342" s="230">
        <v>131750</v>
      </c>
    </row>
    <row r="1343" hidden="1" ht="13.5" customHeight="1">
      <c r="B1343" s="225">
        <v>45485</v>
      </c>
      <c r="C1343" s="226" t="s">
        <v>8011</v>
      </c>
      <c r="D1343" s="227" t="s">
        <v>8638</v>
      </c>
      <c r="E1343" s="227" t="s">
        <v>9830</v>
      </c>
      <c r="F1343" s="227" t="s">
        <v>3918</v>
      </c>
      <c r="G1343" s="227"/>
      <c r="H1343" s="228">
        <v>1384</v>
      </c>
      <c r="I1343" s="104">
        <f>SUMIF(Cargas!$C$5:$C$5047,C1343,Cargas!$N$5:$N$5047)</f>
        <v>1384</v>
      </c>
      <c r="J1343" s="105">
        <f t="shared" si="21"/>
        <v>0</v>
      </c>
      <c r="K1343" s="229"/>
      <c r="L1343" s="230">
        <v>135816</v>
      </c>
    </row>
    <row r="1344" hidden="1" ht="13.5" customHeight="1">
      <c r="B1344" s="225">
        <v>45497</v>
      </c>
      <c r="C1344" s="226" t="s">
        <v>8107</v>
      </c>
      <c r="D1344" s="227" t="s">
        <v>8640</v>
      </c>
      <c r="E1344" s="227" t="s">
        <v>9830</v>
      </c>
      <c r="F1344" s="227" t="s">
        <v>3918</v>
      </c>
      <c r="G1344" s="227" t="s">
        <v>9717</v>
      </c>
      <c r="H1344" s="228">
        <v>1483</v>
      </c>
      <c r="I1344" s="104">
        <f>SUMIF(Cargas!$C$5:$C$5047,C1344,Cargas!$N$5:$N$5047)</f>
        <v>1483</v>
      </c>
      <c r="J1344" s="105">
        <f t="shared" si="21"/>
        <v>0</v>
      </c>
      <c r="K1344" s="229"/>
      <c r="L1344" s="230">
        <v>148328</v>
      </c>
    </row>
    <row r="1345" hidden="1" ht="13.5" customHeight="1">
      <c r="B1345" s="225">
        <v>45498</v>
      </c>
      <c r="C1345" s="226" t="s">
        <v>8115</v>
      </c>
      <c r="D1345" s="227" t="s">
        <v>8642</v>
      </c>
      <c r="E1345" s="227" t="s">
        <v>8462</v>
      </c>
      <c r="F1345" s="227" t="s">
        <v>3918</v>
      </c>
      <c r="G1345" s="227" t="s">
        <v>9717</v>
      </c>
      <c r="H1345" s="228">
        <v>1512</v>
      </c>
      <c r="I1345" s="104">
        <f>SUMIF(Cargas!$C$5:$C$5047,C1345,Cargas!$N$5:$N$5047)</f>
        <v>1512</v>
      </c>
      <c r="J1345" s="105">
        <f t="shared" si="21"/>
        <v>0</v>
      </c>
      <c r="K1345" s="229"/>
      <c r="L1345" s="230" t="s">
        <v>23</v>
      </c>
    </row>
    <row r="1346" hidden="1" ht="13.5" customHeight="1">
      <c r="B1346" s="225">
        <v>45502</v>
      </c>
      <c r="C1346" s="226" t="s">
        <v>8132</v>
      </c>
      <c r="D1346" s="227" t="s">
        <v>8644</v>
      </c>
      <c r="E1346" s="227" t="s">
        <v>6001</v>
      </c>
      <c r="F1346" s="227" t="s">
        <v>1370</v>
      </c>
      <c r="G1346" s="227" t="s">
        <v>6001</v>
      </c>
      <c r="H1346" s="228">
        <v>2520</v>
      </c>
      <c r="I1346" s="104">
        <f>SUMIF(Cargas!$C$5:$C$5047,C1346,Cargas!$N$5:$N$5047)</f>
        <v>2520</v>
      </c>
      <c r="J1346" s="105">
        <f t="shared" si="21"/>
        <v>0</v>
      </c>
      <c r="K1346" s="229"/>
      <c r="L1346" s="230">
        <v>150223</v>
      </c>
    </row>
    <row r="1347" hidden="1" ht="13.5" customHeight="1">
      <c r="B1347" s="225">
        <v>45519</v>
      </c>
      <c r="C1347" s="226" t="s">
        <v>8221</v>
      </c>
      <c r="D1347" s="227" t="s">
        <v>8646</v>
      </c>
      <c r="E1347" s="227" t="s">
        <v>9830</v>
      </c>
      <c r="F1347" s="227" t="s">
        <v>1370</v>
      </c>
      <c r="G1347" s="227"/>
      <c r="H1347" s="228">
        <f>276+325+210+648</f>
        <v>1459</v>
      </c>
      <c r="I1347" s="104">
        <f>SUMIF(Cargas!$C$5:$C$5047,C1347,Cargas!$N$5:$N$5047)</f>
        <v>1459</v>
      </c>
      <c r="J1347" s="105">
        <f t="shared" si="21"/>
        <v>0</v>
      </c>
      <c r="K1347" s="229"/>
      <c r="L1347" s="230">
        <v>163700</v>
      </c>
    </row>
    <row r="1348" hidden="1" ht="13.5" customHeight="1">
      <c r="B1348" s="225">
        <v>45525</v>
      </c>
      <c r="C1348" s="226" t="s">
        <v>8231</v>
      </c>
      <c r="D1348" s="227" t="s">
        <v>8648</v>
      </c>
      <c r="E1348" s="227" t="s">
        <v>9830</v>
      </c>
      <c r="F1348" s="227" t="s">
        <v>1370</v>
      </c>
      <c r="G1348" s="227"/>
      <c r="H1348" s="228">
        <v>25000</v>
      </c>
      <c r="I1348" s="104">
        <f>SUMIF(Cargas!$C$5:$C$5047,C1348,Cargas!$N$5:$N$5047)</f>
        <v>25000</v>
      </c>
      <c r="J1348" s="105">
        <f t="shared" si="21"/>
        <v>0</v>
      </c>
      <c r="K1348" s="229" t="s">
        <v>9845</v>
      </c>
      <c r="L1348" s="230" t="s">
        <v>23</v>
      </c>
    </row>
    <row r="1349" hidden="1" ht="13.5" customHeight="1">
      <c r="B1349" s="225">
        <v>45266</v>
      </c>
      <c r="C1349" s="226" t="s">
        <v>6754</v>
      </c>
      <c r="D1349" s="227" t="s">
        <v>9274</v>
      </c>
      <c r="E1349" s="227" t="s">
        <v>6001</v>
      </c>
      <c r="F1349" s="227" t="s">
        <v>1370</v>
      </c>
      <c r="G1349" s="227" t="s">
        <v>6001</v>
      </c>
      <c r="H1349" s="228">
        <v>1554</v>
      </c>
      <c r="I1349" s="104">
        <f>SUMIF(Cargas!$C$5:$C$5047,C1349,Cargas!$N$5:$N$5047)</f>
        <v>1554</v>
      </c>
      <c r="J1349" s="105">
        <f t="shared" si="21"/>
        <v>0</v>
      </c>
      <c r="K1349" s="229"/>
      <c r="L1349" s="230">
        <v>235932</v>
      </c>
    </row>
    <row r="1350" hidden="1" ht="13.5" customHeight="1">
      <c r="B1350" s="225">
        <v>45281</v>
      </c>
      <c r="C1350" s="226" t="s">
        <v>6898</v>
      </c>
      <c r="D1350" s="227" t="s">
        <v>9275</v>
      </c>
      <c r="E1350" s="227" t="s">
        <v>9737</v>
      </c>
      <c r="F1350" s="227" t="s">
        <v>1370</v>
      </c>
      <c r="G1350" s="227" t="s">
        <v>9846</v>
      </c>
      <c r="H1350" s="228">
        <v>1580</v>
      </c>
      <c r="I1350" s="104">
        <f>SUMIF(Cargas!$C$5:$C$5047,C1350,Cargas!$N$5:$N$5047)</f>
        <v>1580</v>
      </c>
      <c r="J1350" s="105">
        <f t="shared" si="21"/>
        <v>0</v>
      </c>
      <c r="K1350" s="229"/>
      <c r="L1350" s="230">
        <v>915</v>
      </c>
    </row>
    <row r="1351" hidden="1" ht="13.5" customHeight="1">
      <c r="B1351" s="225">
        <v>45283</v>
      </c>
      <c r="C1351" s="226" t="s">
        <v>6877</v>
      </c>
      <c r="D1351" s="227" t="s">
        <v>9847</v>
      </c>
      <c r="E1351" s="227" t="s">
        <v>6001</v>
      </c>
      <c r="F1351" s="227" t="s">
        <v>1370</v>
      </c>
      <c r="G1351" s="227" t="s">
        <v>8516</v>
      </c>
      <c r="H1351" s="228">
        <v>1243</v>
      </c>
      <c r="I1351" s="104">
        <f>SUMIF(Cargas!$C$5:$C$5047,C1351,Cargas!$N$5:$N$5047)</f>
        <v>1243</v>
      </c>
      <c r="J1351" s="105">
        <f t="shared" si="21"/>
        <v>0</v>
      </c>
      <c r="K1351" s="229" t="s">
        <v>9848</v>
      </c>
      <c r="L1351" s="230">
        <v>249413</v>
      </c>
    </row>
    <row r="1352" hidden="1" ht="13.5" customHeight="1">
      <c r="B1352" s="225">
        <v>45293</v>
      </c>
      <c r="C1352" s="226" t="s">
        <v>6903</v>
      </c>
      <c r="D1352" s="227" t="s">
        <v>1908</v>
      </c>
      <c r="E1352" s="227" t="s">
        <v>9427</v>
      </c>
      <c r="F1352" s="227" t="s">
        <v>8498</v>
      </c>
      <c r="G1352" s="227"/>
      <c r="H1352" s="228">
        <v>1860</v>
      </c>
      <c r="I1352" s="104">
        <f>SUMIF(Cargas!$C$5:$C$5047,C1352,Cargas!$N$5:$N$5047)</f>
        <v>1860</v>
      </c>
      <c r="J1352" s="105">
        <f t="shared" si="21"/>
        <v>0</v>
      </c>
      <c r="K1352" s="229" t="s">
        <v>9849</v>
      </c>
      <c r="L1352" s="230">
        <v>1944</v>
      </c>
    </row>
    <row r="1353" hidden="1" ht="13.5" customHeight="1">
      <c r="B1353" s="225">
        <v>45288</v>
      </c>
      <c r="C1353" s="226" t="s">
        <v>6912</v>
      </c>
      <c r="D1353" s="227" t="s">
        <v>8506</v>
      </c>
      <c r="E1353" s="227" t="s">
        <v>9850</v>
      </c>
      <c r="F1353" s="227" t="s">
        <v>8498</v>
      </c>
      <c r="G1353" s="227"/>
      <c r="H1353" s="228">
        <v>972</v>
      </c>
      <c r="I1353" s="104">
        <f>SUMIF(Cargas!$C$5:$C$5047,C1353,Cargas!$N$5:$N$5047)</f>
        <v>972</v>
      </c>
      <c r="J1353" s="105">
        <f t="shared" si="21"/>
        <v>0</v>
      </c>
      <c r="K1353" s="229" t="s">
        <v>9851</v>
      </c>
      <c r="L1353" s="230">
        <v>2729</v>
      </c>
    </row>
    <row r="1354" hidden="1" ht="13.5" customHeight="1">
      <c r="B1354" s="225">
        <v>45289</v>
      </c>
      <c r="C1354" s="226" t="s">
        <v>6917</v>
      </c>
      <c r="D1354" s="227" t="s">
        <v>8504</v>
      </c>
      <c r="E1354" s="227" t="s">
        <v>9770</v>
      </c>
      <c r="F1354" s="227" t="s">
        <v>8498</v>
      </c>
      <c r="G1354" s="227"/>
      <c r="H1354" s="228">
        <v>980</v>
      </c>
      <c r="I1354" s="104">
        <f>SUMIF(Cargas!$C$5:$C$5047,C1354,Cargas!$N$5:$N$5047)</f>
        <v>980</v>
      </c>
      <c r="J1354" s="105">
        <f t="shared" si="21"/>
        <v>0</v>
      </c>
      <c r="K1354" s="229" t="s">
        <v>9852</v>
      </c>
      <c r="L1354" s="230">
        <v>2619</v>
      </c>
    </row>
    <row r="1355" hidden="1" ht="13.5" customHeight="1">
      <c r="B1355" s="225">
        <v>45289</v>
      </c>
      <c r="C1355" s="226" t="s">
        <v>6922</v>
      </c>
      <c r="D1355" s="227" t="s">
        <v>8501</v>
      </c>
      <c r="E1355" s="227" t="s">
        <v>9770</v>
      </c>
      <c r="F1355" s="227" t="s">
        <v>8498</v>
      </c>
      <c r="G1355" s="227"/>
      <c r="H1355" s="228">
        <v>980</v>
      </c>
      <c r="I1355" s="104">
        <f>SUMIF(Cargas!$C$5:$C$5047,C1355,Cargas!$N$5:$N$5047)</f>
        <v>980</v>
      </c>
      <c r="J1355" s="105">
        <f t="shared" si="21"/>
        <v>0</v>
      </c>
      <c r="K1355" s="229" t="s">
        <v>9853</v>
      </c>
      <c r="L1355" s="230">
        <v>2643</v>
      </c>
    </row>
    <row r="1356" hidden="1" ht="13.5" customHeight="1">
      <c r="B1356" s="225">
        <v>45295</v>
      </c>
      <c r="C1356" s="226" t="s">
        <v>6937</v>
      </c>
      <c r="D1356" s="227" t="s">
        <v>8508</v>
      </c>
      <c r="E1356" s="227" t="s">
        <v>9850</v>
      </c>
      <c r="F1356" s="227" t="s">
        <v>8498</v>
      </c>
      <c r="G1356" s="227"/>
      <c r="H1356" s="228">
        <v>972</v>
      </c>
      <c r="I1356" s="104">
        <f>SUMIF(Cargas!$C$5:$C$5047,C1356,Cargas!$N$5:$N$5047)</f>
        <v>930</v>
      </c>
      <c r="J1356" s="105">
        <f t="shared" si="21"/>
        <v>42</v>
      </c>
      <c r="K1356" s="229" t="s">
        <v>9854</v>
      </c>
      <c r="L1356" s="230">
        <v>6442</v>
      </c>
    </row>
    <row r="1357" hidden="1" ht="13.5" customHeight="1">
      <c r="B1357" s="225">
        <v>45299</v>
      </c>
      <c r="C1357" s="226" t="s">
        <v>6945</v>
      </c>
      <c r="D1357" s="227" t="s">
        <v>8750</v>
      </c>
      <c r="E1357" s="227" t="s">
        <v>9427</v>
      </c>
      <c r="F1357" s="227" t="s">
        <v>8498</v>
      </c>
      <c r="G1357" s="227"/>
      <c r="H1357" s="228">
        <v>2790</v>
      </c>
      <c r="I1357" s="104">
        <f>SUMIF(Cargas!$C$5:$C$5047,C1357,Cargas!$N$5:$N$5047)</f>
        <v>2790</v>
      </c>
      <c r="J1357" s="105">
        <f t="shared" si="21"/>
        <v>0</v>
      </c>
      <c r="K1357" s="229" t="s">
        <v>9855</v>
      </c>
      <c r="L1357" s="230">
        <v>5532</v>
      </c>
    </row>
    <row r="1358" hidden="1" ht="13.5" customHeight="1">
      <c r="B1358" s="225">
        <v>45299</v>
      </c>
      <c r="C1358" s="226" t="s">
        <v>6942</v>
      </c>
      <c r="D1358" s="227" t="s">
        <v>8754</v>
      </c>
      <c r="E1358" s="227" t="s">
        <v>9427</v>
      </c>
      <c r="F1358" s="227" t="s">
        <v>8498</v>
      </c>
      <c r="G1358" s="227"/>
      <c r="H1358" s="228">
        <v>930</v>
      </c>
      <c r="I1358" s="104">
        <f>SUMIF(Cargas!$C$5:$C$5047,C1358,Cargas!$N$5:$N$5047)</f>
        <v>930</v>
      </c>
      <c r="J1358" s="105">
        <f t="shared" si="21"/>
        <v>0</v>
      </c>
      <c r="K1358" s="229" t="s">
        <v>9856</v>
      </c>
      <c r="L1358" s="230">
        <v>5532</v>
      </c>
    </row>
    <row r="1359" hidden="1" ht="13.5" customHeight="1">
      <c r="B1359" s="225">
        <v>45301</v>
      </c>
      <c r="C1359" s="226" t="s">
        <v>6955</v>
      </c>
      <c r="D1359" s="227" t="s">
        <v>8758</v>
      </c>
      <c r="E1359" s="227" t="s">
        <v>9427</v>
      </c>
      <c r="F1359" s="227" t="s">
        <v>8498</v>
      </c>
      <c r="G1359" s="227"/>
      <c r="H1359" s="228">
        <v>930</v>
      </c>
      <c r="I1359" s="104">
        <f>SUMIF(Cargas!$C$5:$C$5047,C1359,Cargas!$N$5:$N$5047)</f>
        <v>930</v>
      </c>
      <c r="J1359" s="105">
        <f t="shared" si="21"/>
        <v>0</v>
      </c>
      <c r="K1359" s="229" t="s">
        <v>9857</v>
      </c>
      <c r="L1359" s="230">
        <v>7446</v>
      </c>
    </row>
    <row r="1360" hidden="1" ht="13.5" customHeight="1">
      <c r="B1360" s="225">
        <v>45303</v>
      </c>
      <c r="C1360" s="226" t="s">
        <v>6976</v>
      </c>
      <c r="D1360" s="227" t="s">
        <v>8760</v>
      </c>
      <c r="E1360" s="227" t="s">
        <v>9770</v>
      </c>
      <c r="F1360" s="227" t="s">
        <v>8498</v>
      </c>
      <c r="G1360" s="227"/>
      <c r="H1360" s="228">
        <v>1960</v>
      </c>
      <c r="I1360" s="104">
        <f>SUMIF(Cargas!$C$5:$C$5047,C1360,Cargas!$N$5:$N$5047)</f>
        <v>1960</v>
      </c>
      <c r="J1360" s="105">
        <f t="shared" si="21"/>
        <v>0</v>
      </c>
      <c r="K1360" s="229" t="s">
        <v>9858</v>
      </c>
      <c r="L1360" s="230">
        <v>12004</v>
      </c>
    </row>
    <row r="1361" hidden="1" ht="13.5" customHeight="1">
      <c r="B1361" s="225">
        <v>45303</v>
      </c>
      <c r="C1361" s="226" t="s">
        <v>6983</v>
      </c>
      <c r="D1361" s="227" t="s">
        <v>8762</v>
      </c>
      <c r="E1361" s="227" t="s">
        <v>9859</v>
      </c>
      <c r="F1361" s="227" t="s">
        <v>8498</v>
      </c>
      <c r="G1361" s="227"/>
      <c r="H1361" s="228">
        <v>980</v>
      </c>
      <c r="I1361" s="104">
        <f>SUMIF(Cargas!$C$5:$C$5047,C1361,Cargas!$N$5:$N$5047)</f>
        <v>980</v>
      </c>
      <c r="J1361" s="105">
        <f t="shared" si="21"/>
        <v>0</v>
      </c>
      <c r="K1361" s="229" t="s">
        <v>9860</v>
      </c>
      <c r="L1361" s="276">
        <v>12038</v>
      </c>
    </row>
    <row r="1362" hidden="1" ht="13.5" customHeight="1">
      <c r="B1362" s="225">
        <v>45301</v>
      </c>
      <c r="C1362" s="226" t="s">
        <v>6971</v>
      </c>
      <c r="D1362" s="227" t="s">
        <v>8764</v>
      </c>
      <c r="E1362" s="227" t="s">
        <v>9850</v>
      </c>
      <c r="F1362" s="227" t="s">
        <v>8498</v>
      </c>
      <c r="G1362" s="227"/>
      <c r="H1362" s="228">
        <v>972</v>
      </c>
      <c r="I1362" s="104">
        <f>SUMIF(Cargas!$C$5:$C$5047,C1362,Cargas!$N$5:$N$5047)</f>
        <v>972</v>
      </c>
      <c r="J1362" s="105">
        <f t="shared" si="21"/>
        <v>0</v>
      </c>
      <c r="K1362" s="229" t="s">
        <v>9861</v>
      </c>
      <c r="L1362" s="230">
        <v>11979</v>
      </c>
    </row>
    <row r="1363" hidden="1" ht="13.5" customHeight="1">
      <c r="B1363" s="225">
        <v>45308</v>
      </c>
      <c r="C1363" s="226" t="s">
        <v>6966</v>
      </c>
      <c r="D1363" s="227" t="s">
        <v>8766</v>
      </c>
      <c r="E1363" s="227" t="s">
        <v>9427</v>
      </c>
      <c r="F1363" s="227" t="s">
        <v>8498</v>
      </c>
      <c r="G1363" s="227"/>
      <c r="H1363" s="228">
        <v>930</v>
      </c>
      <c r="I1363" s="104">
        <f>SUMIF(Cargas!$C$5:$C$5047,C1363,Cargas!$N$5:$N$5047)</f>
        <v>930</v>
      </c>
      <c r="J1363" s="105">
        <f t="shared" si="21"/>
        <v>0</v>
      </c>
      <c r="K1363" s="229" t="s">
        <v>9862</v>
      </c>
      <c r="L1363" s="276">
        <v>12031</v>
      </c>
    </row>
    <row r="1364" hidden="1" ht="13.5" customHeight="1">
      <c r="B1364" s="225">
        <v>45309</v>
      </c>
      <c r="C1364" s="226" t="s">
        <v>6992</v>
      </c>
      <c r="D1364" s="227" t="s">
        <v>8768</v>
      </c>
      <c r="E1364" s="227" t="s">
        <v>9427</v>
      </c>
      <c r="F1364" s="227" t="s">
        <v>8498</v>
      </c>
      <c r="G1364" s="227"/>
      <c r="H1364" s="228">
        <v>930</v>
      </c>
      <c r="I1364" s="104">
        <f>SUMIF(Cargas!$C$5:$C$5047,C1364,Cargas!$N$5:$N$5047)</f>
        <v>930</v>
      </c>
      <c r="J1364" s="105">
        <f t="shared" si="21"/>
        <v>0</v>
      </c>
      <c r="K1364" s="229" t="s">
        <v>9863</v>
      </c>
      <c r="L1364" s="276">
        <v>12031</v>
      </c>
    </row>
    <row r="1365" hidden="1" ht="13.5" customHeight="1">
      <c r="B1365" s="225">
        <v>45313</v>
      </c>
      <c r="C1365" s="226" t="s">
        <v>7016</v>
      </c>
      <c r="D1365" s="227" t="s">
        <v>8770</v>
      </c>
      <c r="E1365" s="227" t="s">
        <v>9864</v>
      </c>
      <c r="F1365" s="227" t="s">
        <v>8498</v>
      </c>
      <c r="G1365" s="227"/>
      <c r="H1365" s="228">
        <v>980</v>
      </c>
      <c r="I1365" s="104">
        <f>SUMIF(Cargas!$C$5:$C$5047,C1365,Cargas!$N$5:$N$5047)</f>
        <v>980</v>
      </c>
      <c r="J1365" s="105">
        <f t="shared" si="21"/>
        <v>0</v>
      </c>
      <c r="K1365" s="229" t="s">
        <v>9865</v>
      </c>
      <c r="L1365" s="276">
        <v>15009</v>
      </c>
    </row>
    <row r="1366" hidden="1" ht="13.5" customHeight="1">
      <c r="B1366" s="225">
        <v>45309</v>
      </c>
      <c r="C1366" s="226" t="s">
        <v>7032</v>
      </c>
      <c r="D1366" s="227" t="s">
        <v>8772</v>
      </c>
      <c r="E1366" s="227" t="s">
        <v>9859</v>
      </c>
      <c r="F1366" s="227" t="s">
        <v>8498</v>
      </c>
      <c r="G1366" s="227"/>
      <c r="H1366" s="228">
        <v>980</v>
      </c>
      <c r="I1366" s="104">
        <f>SUMIF(Cargas!$C$5:$C$5047,C1366,Cargas!$N$5:$N$5047)</f>
        <v>980</v>
      </c>
      <c r="J1366" s="105">
        <f t="shared" si="21"/>
        <v>0</v>
      </c>
      <c r="K1366" s="229" t="s">
        <v>9866</v>
      </c>
      <c r="L1366" s="276">
        <v>14803</v>
      </c>
    </row>
    <row r="1367" hidden="1" ht="13.5" customHeight="1">
      <c r="B1367" s="225">
        <v>45309</v>
      </c>
      <c r="C1367" s="226" t="s">
        <v>6998</v>
      </c>
      <c r="D1367" s="227" t="s">
        <v>8774</v>
      </c>
      <c r="E1367" s="227" t="s">
        <v>9850</v>
      </c>
      <c r="F1367" s="227" t="s">
        <v>8498</v>
      </c>
      <c r="G1367" s="227"/>
      <c r="H1367" s="228">
        <v>1944</v>
      </c>
      <c r="I1367" s="104">
        <f>SUMIF(Cargas!$C$5:$C$5047,C1367,Cargas!$N$5:$N$5047)</f>
        <v>1960</v>
      </c>
      <c r="J1367" s="105">
        <f t="shared" si="21"/>
        <v>0</v>
      </c>
      <c r="K1367" s="229" t="s">
        <v>9867</v>
      </c>
      <c r="L1367" s="276">
        <v>14840</v>
      </c>
    </row>
    <row r="1368" hidden="1" ht="13.5" customHeight="1">
      <c r="B1368" s="225">
        <v>45313</v>
      </c>
      <c r="C1368" s="226" t="s">
        <v>7006</v>
      </c>
      <c r="D1368" s="227" t="s">
        <v>8776</v>
      </c>
      <c r="E1368" s="227" t="s">
        <v>9427</v>
      </c>
      <c r="F1368" s="227" t="s">
        <v>8498</v>
      </c>
      <c r="G1368" s="227"/>
      <c r="H1368" s="228">
        <v>1860</v>
      </c>
      <c r="I1368" s="104">
        <f>SUMIF(Cargas!$C$5:$C$5047,C1368,Cargas!$N$5:$N$5047)</f>
        <v>1860</v>
      </c>
      <c r="J1368" s="105">
        <f t="shared" si="21"/>
        <v>0</v>
      </c>
      <c r="K1368" s="229" t="s">
        <v>9867</v>
      </c>
      <c r="L1368" s="276">
        <v>14884</v>
      </c>
    </row>
    <row r="1369" hidden="1" ht="13.5" customHeight="1">
      <c r="B1369" s="225">
        <v>45310</v>
      </c>
      <c r="C1369" s="226" t="s">
        <v>7001</v>
      </c>
      <c r="D1369" s="227" t="s">
        <v>8778</v>
      </c>
      <c r="E1369" s="227" t="s">
        <v>9770</v>
      </c>
      <c r="F1369" s="227" t="s">
        <v>8498</v>
      </c>
      <c r="G1369" s="227"/>
      <c r="H1369" s="228">
        <v>980</v>
      </c>
      <c r="I1369" s="104">
        <f>SUMIF(Cargas!$C$5:$C$5047,C1369,Cargas!$N$5:$N$5047)</f>
        <v>980</v>
      </c>
      <c r="J1369" s="105">
        <f t="shared" si="21"/>
        <v>0</v>
      </c>
      <c r="K1369" s="229" t="s">
        <v>9867</v>
      </c>
      <c r="L1369" s="276">
        <v>14958</v>
      </c>
    </row>
    <row r="1370" hidden="1" ht="13.5" customHeight="1">
      <c r="B1370" s="225">
        <v>45310</v>
      </c>
      <c r="C1370" s="226" t="s">
        <v>7027</v>
      </c>
      <c r="D1370" s="227" t="s">
        <v>8780</v>
      </c>
      <c r="E1370" s="227" t="s">
        <v>9770</v>
      </c>
      <c r="F1370" s="227" t="s">
        <v>8498</v>
      </c>
      <c r="G1370" s="227"/>
      <c r="H1370" s="228">
        <v>980</v>
      </c>
      <c r="I1370" s="104">
        <f>SUMIF(Cargas!$C$5:$C$5047,C1370,Cargas!$N$5:$N$5047)</f>
        <v>980</v>
      </c>
      <c r="J1370" s="105">
        <f t="shared" si="21"/>
        <v>0</v>
      </c>
      <c r="K1370" s="229" t="s">
        <v>9867</v>
      </c>
      <c r="L1370" s="276" t="s">
        <v>23</v>
      </c>
    </row>
    <row r="1371" hidden="1" ht="13.5" customHeight="1">
      <c r="B1371" s="225">
        <v>45310</v>
      </c>
      <c r="C1371" s="226" t="s">
        <v>7054</v>
      </c>
      <c r="D1371" s="227" t="s">
        <v>8782</v>
      </c>
      <c r="E1371" s="227" t="s">
        <v>9850</v>
      </c>
      <c r="F1371" s="227" t="s">
        <v>8498</v>
      </c>
      <c r="G1371" s="227"/>
      <c r="H1371" s="228">
        <v>1944</v>
      </c>
      <c r="I1371" s="104">
        <f>SUMIF(Cargas!$C$5:$C$5047,C1371,Cargas!$N$5:$N$5047)</f>
        <v>1944</v>
      </c>
      <c r="J1371" s="105">
        <f t="shared" si="21"/>
        <v>0</v>
      </c>
      <c r="K1371" s="229" t="s">
        <v>9868</v>
      </c>
      <c r="L1371" s="276" t="s">
        <v>23</v>
      </c>
    </row>
    <row r="1372" hidden="1" ht="13.5" customHeight="1">
      <c r="B1372" s="225">
        <v>45314</v>
      </c>
      <c r="C1372" s="226" t="s">
        <v>7044</v>
      </c>
      <c r="D1372" s="227" t="s">
        <v>8784</v>
      </c>
      <c r="E1372" s="227" t="s">
        <v>9859</v>
      </c>
      <c r="F1372" s="227" t="s">
        <v>8498</v>
      </c>
      <c r="G1372" s="227"/>
      <c r="H1372" s="228">
        <v>1960</v>
      </c>
      <c r="I1372" s="104">
        <f>SUMIF(Cargas!$C$5:$C$5047,C1372,Cargas!$N$5:$N$5047)</f>
        <v>1960</v>
      </c>
      <c r="J1372" s="105">
        <f t="shared" si="21"/>
        <v>0</v>
      </c>
      <c r="K1372" s="229" t="s">
        <v>9869</v>
      </c>
      <c r="L1372" s="276" t="s">
        <v>23</v>
      </c>
    </row>
    <row r="1373" hidden="1" ht="13.5" customHeight="1">
      <c r="B1373" s="225">
        <v>45320</v>
      </c>
      <c r="C1373" s="226" t="s">
        <v>7051</v>
      </c>
      <c r="D1373" s="227" t="s">
        <v>8786</v>
      </c>
      <c r="E1373" s="227" t="s">
        <v>9427</v>
      </c>
      <c r="F1373" s="227" t="s">
        <v>8498</v>
      </c>
      <c r="G1373" s="227"/>
      <c r="H1373" s="228">
        <v>1860</v>
      </c>
      <c r="I1373" s="104">
        <f>SUMIF(Cargas!$C$5:$C$5047,C1373,Cargas!$N$5:$N$5047)</f>
        <v>1830</v>
      </c>
      <c r="J1373" s="105">
        <f t="shared" si="21"/>
        <v>30</v>
      </c>
      <c r="K1373" s="229" t="s">
        <v>9870</v>
      </c>
      <c r="L1373" s="276" t="s">
        <v>23</v>
      </c>
    </row>
    <row r="1374" hidden="1" ht="13.5" customHeight="1">
      <c r="B1374" s="225">
        <v>45320</v>
      </c>
      <c r="C1374" s="226" t="s">
        <v>7058</v>
      </c>
      <c r="D1374" s="227" t="s">
        <v>8788</v>
      </c>
      <c r="E1374" s="227" t="s">
        <v>9770</v>
      </c>
      <c r="F1374" s="227" t="s">
        <v>8498</v>
      </c>
      <c r="G1374" s="227"/>
      <c r="H1374" s="228">
        <v>980</v>
      </c>
      <c r="I1374" s="104">
        <f>SUMIF(Cargas!$C$5:$C$5047,C1374,Cargas!$N$5:$N$5047)</f>
        <v>980</v>
      </c>
      <c r="J1374" s="105">
        <f t="shared" si="21"/>
        <v>0</v>
      </c>
      <c r="K1374" s="229" t="s">
        <v>9871</v>
      </c>
      <c r="L1374" s="276" t="s">
        <v>23</v>
      </c>
    </row>
    <row r="1375" hidden="1" ht="13.5" customHeight="1">
      <c r="B1375" s="225">
        <v>45322</v>
      </c>
      <c r="C1375" s="226" t="s">
        <v>7078</v>
      </c>
      <c r="D1375" s="227" t="s">
        <v>8790</v>
      </c>
      <c r="E1375" s="227" t="s">
        <v>9859</v>
      </c>
      <c r="F1375" s="227" t="s">
        <v>8498</v>
      </c>
      <c r="G1375" s="227" t="s">
        <v>9872</v>
      </c>
      <c r="H1375" s="228">
        <v>980</v>
      </c>
      <c r="I1375" s="104">
        <f>SUMIF(Cargas!$C$5:$C$5047,C1375,Cargas!$N$5:$N$5047)</f>
        <v>980</v>
      </c>
      <c r="J1375" s="105">
        <f t="shared" si="21"/>
        <v>0</v>
      </c>
      <c r="K1375" s="229" t="s">
        <v>9873</v>
      </c>
      <c r="L1375" s="276">
        <v>23781</v>
      </c>
    </row>
    <row r="1376" hidden="1" ht="13.5" customHeight="1">
      <c r="B1376" s="225">
        <v>45323</v>
      </c>
      <c r="C1376" s="226" t="s">
        <v>7099</v>
      </c>
      <c r="D1376" s="227" t="s">
        <v>8792</v>
      </c>
      <c r="E1376" s="227" t="s">
        <v>9850</v>
      </c>
      <c r="F1376" s="227" t="s">
        <v>8498</v>
      </c>
      <c r="G1376" s="227" t="s">
        <v>9872</v>
      </c>
      <c r="H1376" s="228">
        <v>1944</v>
      </c>
      <c r="I1376" s="104">
        <f>SUMIF(Cargas!$C$5:$C$5047,C1376,Cargas!$N$5:$N$5047)</f>
        <v>1952</v>
      </c>
      <c r="J1376" s="105">
        <f t="shared" si="21"/>
        <v>0</v>
      </c>
      <c r="K1376" s="229" t="s">
        <v>9874</v>
      </c>
      <c r="L1376" s="276">
        <v>26976</v>
      </c>
    </row>
    <row r="1377" hidden="1" ht="13.5" customHeight="1">
      <c r="B1377" s="225">
        <v>45324</v>
      </c>
      <c r="C1377" s="226" t="s">
        <v>7087</v>
      </c>
      <c r="D1377" s="227" t="s">
        <v>8794</v>
      </c>
      <c r="E1377" s="227" t="s">
        <v>9770</v>
      </c>
      <c r="F1377" s="227" t="s">
        <v>8498</v>
      </c>
      <c r="G1377" s="227" t="s">
        <v>9872</v>
      </c>
      <c r="H1377" s="228">
        <v>1960</v>
      </c>
      <c r="I1377" s="104">
        <f>SUMIF(Cargas!$C$5:$C$5047,C1377,Cargas!$N$5:$N$5047)</f>
        <v>1960</v>
      </c>
      <c r="J1377" s="105">
        <f t="shared" si="21"/>
        <v>0</v>
      </c>
      <c r="K1377" s="229" t="s">
        <v>9875</v>
      </c>
      <c r="L1377" s="276">
        <v>25784</v>
      </c>
    </row>
    <row r="1378" hidden="1" ht="13.5" customHeight="1">
      <c r="B1378" s="225">
        <v>45328</v>
      </c>
      <c r="C1378" s="226" t="s">
        <v>7104</v>
      </c>
      <c r="D1378" s="227" t="s">
        <v>9306</v>
      </c>
      <c r="E1378" s="227" t="s">
        <v>9427</v>
      </c>
      <c r="F1378" s="227" t="s">
        <v>8498</v>
      </c>
      <c r="G1378" s="227"/>
      <c r="H1378" s="228">
        <v>1860</v>
      </c>
      <c r="I1378" s="104">
        <f>SUMIF(Cargas!$C$5:$C$5047,C1378,Cargas!$N$5:$N$5047)</f>
        <v>1860</v>
      </c>
      <c r="J1378" s="105">
        <f t="shared" si="21"/>
        <v>0</v>
      </c>
      <c r="K1378" s="229" t="s">
        <v>9876</v>
      </c>
      <c r="L1378" s="276">
        <v>25607</v>
      </c>
    </row>
    <row r="1379" hidden="1" ht="13.5" customHeight="1">
      <c r="B1379" s="225">
        <v>45327</v>
      </c>
      <c r="C1379" s="226" t="s">
        <v>7096</v>
      </c>
      <c r="D1379" s="227" t="s">
        <v>9308</v>
      </c>
      <c r="E1379" s="227" t="s">
        <v>9770</v>
      </c>
      <c r="F1379" s="227" t="s">
        <v>8498</v>
      </c>
      <c r="G1379" s="227"/>
      <c r="H1379" s="228">
        <v>980</v>
      </c>
      <c r="I1379" s="104">
        <f>SUMIF(Cargas!$C$5:$C$5047,C1379,Cargas!$N$5:$N$5047)</f>
        <v>980</v>
      </c>
      <c r="J1379" s="105">
        <f t="shared" si="21"/>
        <v>0</v>
      </c>
      <c r="K1379" s="229" t="s">
        <v>9877</v>
      </c>
      <c r="L1379" s="276">
        <v>26820</v>
      </c>
    </row>
    <row r="1380" hidden="1" ht="13.5" customHeight="1">
      <c r="B1380" s="225">
        <v>45330</v>
      </c>
      <c r="C1380" s="226" t="s">
        <v>7101</v>
      </c>
      <c r="D1380" s="227" t="s">
        <v>9310</v>
      </c>
      <c r="E1380" s="227" t="s">
        <v>9850</v>
      </c>
      <c r="F1380" s="227" t="s">
        <v>8498</v>
      </c>
      <c r="G1380" s="227" t="s">
        <v>9878</v>
      </c>
      <c r="H1380" s="228">
        <v>972</v>
      </c>
      <c r="I1380" s="104">
        <f>SUMIF(Cargas!$C$5:$C$5047,C1380,Cargas!$N$5:$N$5047)</f>
        <v>972</v>
      </c>
      <c r="J1380" s="105">
        <f t="shared" si="21"/>
        <v>0</v>
      </c>
      <c r="K1380" s="229" t="s">
        <v>9879</v>
      </c>
      <c r="L1380" s="276">
        <v>26928</v>
      </c>
    </row>
    <row r="1381" hidden="1" ht="13.5" customHeight="1">
      <c r="B1381" s="225">
        <v>45334</v>
      </c>
      <c r="C1381" s="226" t="s">
        <v>7116</v>
      </c>
      <c r="D1381" s="227" t="s">
        <v>9312</v>
      </c>
      <c r="E1381" s="227" t="s">
        <v>9859</v>
      </c>
      <c r="F1381" s="227" t="s">
        <v>8498</v>
      </c>
      <c r="G1381" s="227" t="s">
        <v>9878</v>
      </c>
      <c r="H1381" s="228">
        <v>980</v>
      </c>
      <c r="I1381" s="104">
        <f>SUMIF(Cargas!$C$5:$C$5047,C1381,Cargas!$N$5:$N$5047)</f>
        <v>980</v>
      </c>
      <c r="J1381" s="105">
        <f t="shared" si="21"/>
        <v>0</v>
      </c>
      <c r="K1381" s="229" t="s">
        <v>9880</v>
      </c>
      <c r="L1381" s="276">
        <v>27903</v>
      </c>
    </row>
    <row r="1382" hidden="1" ht="13.5" customHeight="1">
      <c r="B1382" s="225">
        <v>45335</v>
      </c>
      <c r="C1382" s="226" t="s">
        <v>7119</v>
      </c>
      <c r="D1382" s="227" t="s">
        <v>9314</v>
      </c>
      <c r="E1382" s="227" t="s">
        <v>9864</v>
      </c>
      <c r="F1382" s="227" t="s">
        <v>8498</v>
      </c>
      <c r="G1382" s="227"/>
      <c r="H1382" s="228">
        <v>980</v>
      </c>
      <c r="I1382" s="104">
        <f>SUMIF(Cargas!$C$5:$C$5047,C1382,Cargas!$N$5:$N$5047)</f>
        <v>980</v>
      </c>
      <c r="J1382" s="105">
        <f t="shared" si="21"/>
        <v>0</v>
      </c>
      <c r="K1382" s="229" t="s">
        <v>9881</v>
      </c>
      <c r="L1382" s="276">
        <v>27591</v>
      </c>
    </row>
    <row r="1383" hidden="1" ht="13.5" customHeight="1">
      <c r="B1383" s="225">
        <v>45335</v>
      </c>
      <c r="C1383" s="226" t="s">
        <v>7133</v>
      </c>
      <c r="D1383" s="227" t="s">
        <v>9316</v>
      </c>
      <c r="E1383" s="227" t="s">
        <v>9427</v>
      </c>
      <c r="F1383" s="227" t="s">
        <v>8498</v>
      </c>
      <c r="G1383" s="227"/>
      <c r="H1383" s="228">
        <v>1860</v>
      </c>
      <c r="I1383" s="104">
        <f>SUMIF(Cargas!$C$5:$C$5047,C1383,Cargas!$N$5:$N$5047)</f>
        <v>1860</v>
      </c>
      <c r="J1383" s="105">
        <f t="shared" si="21"/>
        <v>0</v>
      </c>
      <c r="K1383" s="229" t="s">
        <v>9882</v>
      </c>
      <c r="L1383" s="276">
        <v>27690</v>
      </c>
    </row>
    <row r="1384" hidden="1" ht="13.5" customHeight="1">
      <c r="B1384" s="225">
        <v>45334</v>
      </c>
      <c r="C1384" s="226" t="s">
        <v>7136</v>
      </c>
      <c r="D1384" s="227" t="s">
        <v>9318</v>
      </c>
      <c r="E1384" s="227" t="s">
        <v>9770</v>
      </c>
      <c r="F1384" s="227" t="s">
        <v>8498</v>
      </c>
      <c r="G1384" s="227"/>
      <c r="H1384" s="228">
        <v>1960</v>
      </c>
      <c r="I1384" s="104">
        <f>SUMIF(Cargas!$C$5:$C$5047,C1384,Cargas!$N$5:$N$5047)</f>
        <v>1960</v>
      </c>
      <c r="J1384" s="105">
        <f t="shared" si="21"/>
        <v>0</v>
      </c>
      <c r="K1384" s="229" t="s">
        <v>9883</v>
      </c>
      <c r="L1384" s="276">
        <v>28907</v>
      </c>
    </row>
    <row r="1385" hidden="1" ht="13.5" customHeight="1">
      <c r="B1385" s="225">
        <v>45334</v>
      </c>
      <c r="C1385" s="226" t="s">
        <v>7142</v>
      </c>
      <c r="D1385" s="227" t="s">
        <v>9320</v>
      </c>
      <c r="E1385" s="227" t="s">
        <v>9850</v>
      </c>
      <c r="F1385" s="227" t="s">
        <v>8498</v>
      </c>
      <c r="G1385" s="227"/>
      <c r="H1385" s="228">
        <v>972</v>
      </c>
      <c r="I1385" s="104">
        <f>SUMIF(Cargas!$C$5:$C$5047,C1385,Cargas!$N$5:$N$5047)</f>
        <v>972</v>
      </c>
      <c r="J1385" s="105">
        <f t="shared" si="21"/>
        <v>0</v>
      </c>
      <c r="K1385" s="229"/>
      <c r="L1385" s="276">
        <v>29997</v>
      </c>
    </row>
    <row r="1386" hidden="1" ht="13.5" customHeight="1">
      <c r="B1386" s="225">
        <v>45341</v>
      </c>
      <c r="C1386" s="226" t="s">
        <v>7159</v>
      </c>
      <c r="D1386" s="227" t="s">
        <v>9322</v>
      </c>
      <c r="E1386" s="227" t="s">
        <v>9864</v>
      </c>
      <c r="F1386" s="227" t="s">
        <v>8498</v>
      </c>
      <c r="G1386" s="227"/>
      <c r="H1386" s="228">
        <v>980</v>
      </c>
      <c r="I1386" s="104">
        <f>SUMIF(Cargas!$C$5:$C$5047,C1386,Cargas!$N$5:$N$5047)</f>
        <v>980</v>
      </c>
      <c r="J1386" s="105">
        <f t="shared" si="21"/>
        <v>0</v>
      </c>
      <c r="K1386" s="229" t="s">
        <v>9884</v>
      </c>
      <c r="L1386" s="276">
        <v>33163</v>
      </c>
    </row>
    <row r="1387" hidden="1" ht="13.5" customHeight="1">
      <c r="B1387" s="225">
        <v>45338</v>
      </c>
      <c r="C1387" s="226" t="s">
        <v>7183</v>
      </c>
      <c r="D1387" s="227" t="s">
        <v>9324</v>
      </c>
      <c r="E1387" s="227" t="s">
        <v>9850</v>
      </c>
      <c r="F1387" s="227" t="s">
        <v>8498</v>
      </c>
      <c r="G1387" s="227"/>
      <c r="H1387" s="228">
        <v>1944</v>
      </c>
      <c r="I1387" s="104">
        <f>SUMIF(Cargas!$C$5:$C$5047,C1387,Cargas!$N$5:$N$5047)</f>
        <v>1952</v>
      </c>
      <c r="J1387" s="105">
        <f t="shared" si="21"/>
        <v>0</v>
      </c>
      <c r="K1387" s="229" t="s">
        <v>9885</v>
      </c>
      <c r="L1387" s="276">
        <v>34055</v>
      </c>
    </row>
    <row r="1388" hidden="1" ht="13.5" customHeight="1">
      <c r="B1388" s="225">
        <v>45338</v>
      </c>
      <c r="C1388" s="226" t="s">
        <v>7176</v>
      </c>
      <c r="D1388" s="227" t="s">
        <v>9538</v>
      </c>
      <c r="E1388" s="227" t="s">
        <v>9427</v>
      </c>
      <c r="F1388" s="227" t="s">
        <v>8498</v>
      </c>
      <c r="G1388" s="227"/>
      <c r="H1388" s="228">
        <v>930</v>
      </c>
      <c r="I1388" s="104">
        <f>SUMIF(Cargas!$C$5:$C$5047,C1388,Cargas!$N$5:$N$5047)</f>
        <v>930</v>
      </c>
      <c r="J1388" s="105">
        <f ref="J1388:J1451" t="shared" si="22">IF(ABS(H1388-I1388)&lt;20,0,H1388-I1388)</f>
        <v>0</v>
      </c>
      <c r="K1388" s="229"/>
      <c r="L1388" s="276">
        <v>33180</v>
      </c>
    </row>
    <row r="1389" hidden="1" ht="13.5" customHeight="1">
      <c r="B1389" s="225">
        <v>45342</v>
      </c>
      <c r="C1389" s="226" t="s">
        <v>7165</v>
      </c>
      <c r="D1389" s="227" t="s">
        <v>9540</v>
      </c>
      <c r="E1389" s="227" t="s">
        <v>9859</v>
      </c>
      <c r="F1389" s="227" t="s">
        <v>8498</v>
      </c>
      <c r="G1389" s="227"/>
      <c r="H1389" s="228">
        <v>980</v>
      </c>
      <c r="I1389" s="104">
        <f>SUMIF(Cargas!$C$5:$C$5047,C1389,Cargas!$N$5:$N$5047)</f>
        <v>980</v>
      </c>
      <c r="J1389" s="105">
        <f t="shared" si="22"/>
        <v>0</v>
      </c>
      <c r="K1389" s="229"/>
      <c r="L1389" s="276">
        <v>34312</v>
      </c>
    </row>
    <row r="1390" hidden="1" ht="13.5" customHeight="1">
      <c r="B1390" s="225">
        <v>45342</v>
      </c>
      <c r="C1390" s="226" t="s">
        <v>7154</v>
      </c>
      <c r="D1390" s="227" t="s">
        <v>9542</v>
      </c>
      <c r="E1390" s="227" t="s">
        <v>9864</v>
      </c>
      <c r="F1390" s="227" t="s">
        <v>8498</v>
      </c>
      <c r="G1390" s="227"/>
      <c r="H1390" s="228">
        <v>980</v>
      </c>
      <c r="I1390" s="104">
        <f>SUMIF(Cargas!$C$5:$C$5047,C1390,Cargas!$N$5:$N$5047)</f>
        <v>980</v>
      </c>
      <c r="J1390" s="105">
        <f t="shared" si="22"/>
        <v>0</v>
      </c>
      <c r="K1390" s="229" t="s">
        <v>9886</v>
      </c>
      <c r="L1390" s="276">
        <v>33172</v>
      </c>
    </row>
    <row r="1391" hidden="1" ht="13.5" customHeight="1">
      <c r="B1391" s="225">
        <v>45338</v>
      </c>
      <c r="C1391" s="226" t="s">
        <v>7169</v>
      </c>
      <c r="D1391" s="227" t="s">
        <v>9544</v>
      </c>
      <c r="E1391" s="227" t="s">
        <v>9770</v>
      </c>
      <c r="F1391" s="227" t="s">
        <v>8498</v>
      </c>
      <c r="G1391" s="227"/>
      <c r="H1391" s="228">
        <v>1960</v>
      </c>
      <c r="I1391" s="104">
        <f>SUMIF(Cargas!$C$5:$C$5047,C1391,Cargas!$N$5:$N$5047)</f>
        <v>1960</v>
      </c>
      <c r="J1391" s="105">
        <f t="shared" si="22"/>
        <v>0</v>
      </c>
      <c r="K1391" s="229" t="s">
        <v>9887</v>
      </c>
      <c r="L1391" s="276">
        <v>34171</v>
      </c>
    </row>
    <row r="1392" hidden="1" ht="13.5" customHeight="1">
      <c r="B1392" s="225">
        <v>45348</v>
      </c>
      <c r="C1392" s="226" t="s">
        <v>7198</v>
      </c>
      <c r="D1392" s="227" t="s">
        <v>9546</v>
      </c>
      <c r="E1392" s="227" t="s">
        <v>9864</v>
      </c>
      <c r="F1392" s="227" t="s">
        <v>8498</v>
      </c>
      <c r="G1392" s="227"/>
      <c r="H1392" s="228">
        <v>1960</v>
      </c>
      <c r="I1392" s="104">
        <f>SUMIF(Cargas!$C$5:$C$5047,C1392,Cargas!$N$5:$N$5047)</f>
        <v>1960</v>
      </c>
      <c r="J1392" s="105">
        <f t="shared" si="22"/>
        <v>0</v>
      </c>
      <c r="K1392" s="229" t="s">
        <v>9888</v>
      </c>
      <c r="L1392" s="276">
        <v>390483</v>
      </c>
    </row>
    <row r="1393" hidden="1" ht="13.5" customHeight="1">
      <c r="B1393" s="225">
        <v>45348</v>
      </c>
      <c r="C1393" s="226" t="s">
        <v>7203</v>
      </c>
      <c r="D1393" s="227" t="s">
        <v>9548</v>
      </c>
      <c r="E1393" s="227" t="s">
        <v>9770</v>
      </c>
      <c r="F1393" s="227" t="s">
        <v>8498</v>
      </c>
      <c r="G1393" s="227" t="s">
        <v>9889</v>
      </c>
      <c r="H1393" s="228">
        <v>980</v>
      </c>
      <c r="I1393" s="104">
        <f>SUMIF(Cargas!$C$5:$C$5047,C1393,Cargas!$N$5:$N$5047)</f>
        <v>980</v>
      </c>
      <c r="J1393" s="105">
        <f t="shared" si="22"/>
        <v>0</v>
      </c>
      <c r="K1393" s="229" t="s">
        <v>9890</v>
      </c>
      <c r="L1393" s="276">
        <v>39357</v>
      </c>
    </row>
    <row r="1394" hidden="1" ht="13.5" customHeight="1">
      <c r="B1394" s="225">
        <v>45345</v>
      </c>
      <c r="C1394" s="226" t="s">
        <v>7206</v>
      </c>
      <c r="D1394" s="227" t="s">
        <v>9550</v>
      </c>
      <c r="E1394" s="227" t="s">
        <v>9891</v>
      </c>
      <c r="F1394" s="227" t="s">
        <v>8498</v>
      </c>
      <c r="G1394" s="227" t="s">
        <v>9878</v>
      </c>
      <c r="H1394" s="228">
        <v>980</v>
      </c>
      <c r="I1394" s="104">
        <f>SUMIF(Cargas!$C$5:$C$5047,C1394,Cargas!$N$5:$N$5047)</f>
        <v>980</v>
      </c>
      <c r="J1394" s="105">
        <f t="shared" si="22"/>
        <v>0</v>
      </c>
      <c r="K1394" s="229" t="s">
        <v>9892</v>
      </c>
      <c r="L1394" s="276">
        <v>39227</v>
      </c>
    </row>
    <row r="1395" hidden="1" ht="13.5" customHeight="1">
      <c r="B1395" s="225">
        <v>45348</v>
      </c>
      <c r="C1395" s="226" t="s">
        <v>7223</v>
      </c>
      <c r="D1395" s="227" t="s">
        <v>9552</v>
      </c>
      <c r="E1395" s="227" t="s">
        <v>9850</v>
      </c>
      <c r="F1395" s="227" t="s">
        <v>8498</v>
      </c>
      <c r="G1395" s="227" t="s">
        <v>9872</v>
      </c>
      <c r="H1395" s="228">
        <v>972</v>
      </c>
      <c r="I1395" s="104">
        <f>SUMIF(Cargas!$C$5:$C$5047,C1395,Cargas!$N$5:$N$5047)</f>
        <v>972</v>
      </c>
      <c r="J1395" s="105">
        <f t="shared" si="22"/>
        <v>0</v>
      </c>
      <c r="K1395" s="229" t="s">
        <v>9893</v>
      </c>
      <c r="L1395" s="276">
        <v>39423</v>
      </c>
    </row>
    <row r="1396" hidden="1" ht="13.5" customHeight="1">
      <c r="B1396" s="225">
        <v>45348</v>
      </c>
      <c r="C1396" s="226" t="s">
        <v>7226</v>
      </c>
      <c r="D1396" s="227" t="s">
        <v>9554</v>
      </c>
      <c r="E1396" s="227" t="s">
        <v>9427</v>
      </c>
      <c r="F1396" s="227" t="s">
        <v>8498</v>
      </c>
      <c r="G1396" s="227"/>
      <c r="H1396" s="228">
        <f>930*2</f>
        <v>1860</v>
      </c>
      <c r="I1396" s="104">
        <f>SUMIF(Cargas!$C$5:$C$5047,C1396,Cargas!$N$5:$N$5047)</f>
        <v>1860</v>
      </c>
      <c r="J1396" s="105">
        <f t="shared" si="22"/>
        <v>0</v>
      </c>
      <c r="K1396" s="229"/>
      <c r="L1396" s="276">
        <v>39138</v>
      </c>
    </row>
    <row r="1397" hidden="1" ht="13.5" customHeight="1">
      <c r="B1397" s="225">
        <v>45355</v>
      </c>
      <c r="C1397" s="226" t="s">
        <v>7233</v>
      </c>
      <c r="D1397" s="227" t="s">
        <v>9556</v>
      </c>
      <c r="E1397" s="227" t="s">
        <v>9864</v>
      </c>
      <c r="F1397" s="227" t="s">
        <v>8498</v>
      </c>
      <c r="G1397" s="227"/>
      <c r="H1397" s="228">
        <v>1960</v>
      </c>
      <c r="I1397" s="104">
        <f>SUMIF(Cargas!$C$5:$C$5047,C1397,Cargas!$N$5:$N$5047)</f>
        <v>1960</v>
      </c>
      <c r="J1397" s="105">
        <f t="shared" si="22"/>
        <v>0</v>
      </c>
      <c r="K1397" s="229" t="s">
        <v>9894</v>
      </c>
      <c r="L1397" s="276">
        <v>42827</v>
      </c>
    </row>
    <row r="1398" hidden="1" ht="13.5" customHeight="1">
      <c r="B1398" s="225">
        <v>45355</v>
      </c>
      <c r="C1398" s="226" t="s">
        <v>7260</v>
      </c>
      <c r="D1398" s="227" t="s">
        <v>9558</v>
      </c>
      <c r="E1398" s="227" t="s">
        <v>9427</v>
      </c>
      <c r="F1398" s="227" t="s">
        <v>8498</v>
      </c>
      <c r="G1398" s="227"/>
      <c r="H1398" s="228">
        <v>1860</v>
      </c>
      <c r="I1398" s="104">
        <f>SUMIF(Cargas!$C$5:$C$5047,C1398,Cargas!$N$5:$N$5047)</f>
        <v>1860</v>
      </c>
      <c r="J1398" s="105">
        <f t="shared" si="22"/>
        <v>0</v>
      </c>
      <c r="K1398" s="229" t="s">
        <v>9895</v>
      </c>
      <c r="L1398" s="276">
        <v>42869</v>
      </c>
    </row>
    <row r="1399" hidden="1" ht="13.5" customHeight="1">
      <c r="B1399" s="225">
        <v>45351</v>
      </c>
      <c r="C1399" s="226" t="s">
        <v>7248</v>
      </c>
      <c r="D1399" s="227" t="s">
        <v>9560</v>
      </c>
      <c r="E1399" s="227" t="s">
        <v>9850</v>
      </c>
      <c r="F1399" s="227" t="s">
        <v>8498</v>
      </c>
      <c r="G1399" s="227"/>
      <c r="H1399" s="228">
        <v>1944</v>
      </c>
      <c r="I1399" s="104">
        <f>SUMIF(Cargas!$C$5:$C$5047,C1399,Cargas!$N$5:$N$5047)</f>
        <v>1944</v>
      </c>
      <c r="J1399" s="105">
        <f t="shared" si="22"/>
        <v>0</v>
      </c>
      <c r="K1399" s="229" t="s">
        <v>9896</v>
      </c>
      <c r="L1399" s="276">
        <v>43961</v>
      </c>
    </row>
    <row r="1400" hidden="1" ht="13.5" customHeight="1">
      <c r="B1400" s="225">
        <v>45355</v>
      </c>
      <c r="C1400" s="226" t="s">
        <v>7241</v>
      </c>
      <c r="D1400" s="227" t="s">
        <v>9562</v>
      </c>
      <c r="E1400" s="227" t="s">
        <v>9770</v>
      </c>
      <c r="F1400" s="227" t="s">
        <v>8498</v>
      </c>
      <c r="G1400" s="227"/>
      <c r="H1400" s="228">
        <v>1960</v>
      </c>
      <c r="I1400" s="104">
        <f>SUMIF(Cargas!$C$5:$C$5047,C1400,Cargas!$N$5:$N$5047)</f>
        <v>1960</v>
      </c>
      <c r="J1400" s="105">
        <f t="shared" si="22"/>
        <v>0</v>
      </c>
      <c r="K1400" s="229" t="s">
        <v>9897</v>
      </c>
      <c r="L1400" s="276">
        <v>42904</v>
      </c>
    </row>
    <row r="1401" hidden="1" ht="13.5" customHeight="1">
      <c r="B1401" s="225">
        <v>45357</v>
      </c>
      <c r="C1401" s="226" t="s">
        <v>7257</v>
      </c>
      <c r="D1401" s="227" t="s">
        <v>9565</v>
      </c>
      <c r="E1401" s="227" t="s">
        <v>9770</v>
      </c>
      <c r="F1401" s="227" t="s">
        <v>8498</v>
      </c>
      <c r="G1401" s="227"/>
      <c r="H1401" s="228">
        <v>980</v>
      </c>
      <c r="I1401" s="104">
        <f>SUMIF(Cargas!$C$5:$C$5047,C1401,Cargas!$N$5:$N$5047)</f>
        <v>980</v>
      </c>
      <c r="J1401" s="105">
        <f t="shared" si="22"/>
        <v>0</v>
      </c>
      <c r="K1401" s="229" t="s">
        <v>9898</v>
      </c>
      <c r="L1401" s="276">
        <v>44818</v>
      </c>
    </row>
    <row r="1402" hidden="1" ht="13.5" customHeight="1">
      <c r="B1402" s="225">
        <v>45357</v>
      </c>
      <c r="C1402" s="226" t="s">
        <v>7272</v>
      </c>
      <c r="D1402" s="227" t="s">
        <v>9567</v>
      </c>
      <c r="E1402" s="227" t="s">
        <v>9859</v>
      </c>
      <c r="F1402" s="227" t="s">
        <v>8498</v>
      </c>
      <c r="G1402" s="227"/>
      <c r="H1402" s="228">
        <v>980</v>
      </c>
      <c r="I1402" s="104">
        <f>SUMIF(Cargas!$C$5:$C$5047,C1402,Cargas!$N$5:$N$5047)</f>
        <v>980</v>
      </c>
      <c r="J1402" s="105">
        <f t="shared" si="22"/>
        <v>0</v>
      </c>
      <c r="K1402" s="229" t="s">
        <v>9899</v>
      </c>
      <c r="L1402" s="276">
        <v>47376</v>
      </c>
    </row>
    <row r="1403" hidden="1" ht="13.5" customHeight="1">
      <c r="B1403" s="225">
        <v>45357</v>
      </c>
      <c r="C1403" s="226" t="s">
        <v>7280</v>
      </c>
      <c r="D1403" s="227" t="s">
        <v>9567</v>
      </c>
      <c r="E1403" s="227" t="s">
        <v>9859</v>
      </c>
      <c r="F1403" s="227" t="s">
        <v>8498</v>
      </c>
      <c r="G1403" s="227"/>
      <c r="H1403" s="228">
        <v>980</v>
      </c>
      <c r="I1403" s="104">
        <f>SUMIF(Cargas!$C$5:$C$5047,C1403,Cargas!$N$5:$N$5047)</f>
        <v>980</v>
      </c>
      <c r="J1403" s="105">
        <f t="shared" si="22"/>
        <v>0</v>
      </c>
      <c r="K1403" s="229" t="s">
        <v>9899</v>
      </c>
      <c r="L1403" s="276">
        <v>47376</v>
      </c>
    </row>
    <row r="1404" hidden="1" ht="13.5" customHeight="1">
      <c r="B1404" s="225">
        <v>45362</v>
      </c>
      <c r="C1404" s="226" t="s">
        <v>7267</v>
      </c>
      <c r="D1404" s="227" t="s">
        <v>9569</v>
      </c>
      <c r="E1404" s="227" t="s">
        <v>9864</v>
      </c>
      <c r="F1404" s="227" t="s">
        <v>8498</v>
      </c>
      <c r="G1404" s="227"/>
      <c r="H1404" s="228">
        <v>2940</v>
      </c>
      <c r="I1404" s="104">
        <f>SUMIF(Cargas!$C$5:$C$5047,C1404,Cargas!$N$5:$N$5047)</f>
        <v>2940</v>
      </c>
      <c r="J1404" s="105">
        <f t="shared" si="22"/>
        <v>0</v>
      </c>
      <c r="K1404" s="229">
        <v>1486718</v>
      </c>
      <c r="L1404" s="276">
        <v>46703</v>
      </c>
    </row>
    <row r="1405" hidden="1" ht="13.5" customHeight="1">
      <c r="B1405" s="225">
        <v>45359</v>
      </c>
      <c r="C1405" s="226" t="s">
        <v>7296</v>
      </c>
      <c r="D1405" s="227" t="s">
        <v>9571</v>
      </c>
      <c r="E1405" s="227" t="s">
        <v>9850</v>
      </c>
      <c r="F1405" s="227" t="s">
        <v>8498</v>
      </c>
      <c r="G1405" s="227"/>
      <c r="H1405" s="228">
        <v>972</v>
      </c>
      <c r="I1405" s="104">
        <f>SUMIF(Cargas!$C$5:$C$5047,C1405,Cargas!$N$5:$N$5047)</f>
        <v>972</v>
      </c>
      <c r="J1405" s="105">
        <f t="shared" si="22"/>
        <v>0</v>
      </c>
      <c r="K1405" s="229" t="s">
        <v>9900</v>
      </c>
      <c r="L1405" s="276">
        <v>50042</v>
      </c>
    </row>
    <row r="1406" hidden="1" ht="13.5" customHeight="1">
      <c r="B1406" s="225">
        <v>45362</v>
      </c>
      <c r="C1406" s="226" t="s">
        <v>7277</v>
      </c>
      <c r="D1406" s="227" t="s">
        <v>9573</v>
      </c>
      <c r="E1406" s="227" t="s">
        <v>9770</v>
      </c>
      <c r="F1406" s="227" t="s">
        <v>8498</v>
      </c>
      <c r="G1406" s="227"/>
      <c r="H1406" s="228">
        <v>1960</v>
      </c>
      <c r="I1406" s="104">
        <f>SUMIF(Cargas!$C$5:$C$5047,C1406,Cargas!$N$5:$N$5047)</f>
        <v>1960</v>
      </c>
      <c r="J1406" s="105">
        <f t="shared" si="22"/>
        <v>0</v>
      </c>
      <c r="K1406" s="229" t="s">
        <v>9901</v>
      </c>
      <c r="L1406" s="276">
        <v>47906</v>
      </c>
    </row>
    <row r="1407" hidden="1" ht="13.5" customHeight="1">
      <c r="B1407" s="225">
        <v>45362</v>
      </c>
      <c r="C1407" s="226" t="s">
        <v>7299</v>
      </c>
      <c r="D1407" s="227" t="s">
        <v>9575</v>
      </c>
      <c r="E1407" s="227" t="s">
        <v>9427</v>
      </c>
      <c r="F1407" s="227" t="s">
        <v>8498</v>
      </c>
      <c r="G1407" s="227"/>
      <c r="H1407" s="228">
        <v>1860</v>
      </c>
      <c r="I1407" s="104">
        <f>SUMIF(Cargas!$C$5:$C$5047,C1407,Cargas!$N$5:$N$5047)</f>
        <v>1860</v>
      </c>
      <c r="J1407" s="105">
        <f t="shared" si="22"/>
        <v>0</v>
      </c>
      <c r="K1407" s="229" t="s">
        <v>9902</v>
      </c>
      <c r="L1407" s="276">
        <v>48902</v>
      </c>
    </row>
    <row r="1408" hidden="1" ht="13.5" customHeight="1">
      <c r="B1408" s="225">
        <v>45364</v>
      </c>
      <c r="C1408" s="226" t="s">
        <v>7304</v>
      </c>
      <c r="D1408" s="227" t="s">
        <v>9577</v>
      </c>
      <c r="E1408" s="227" t="s">
        <v>9864</v>
      </c>
      <c r="F1408" s="227" t="s">
        <v>8498</v>
      </c>
      <c r="G1408" s="227"/>
      <c r="H1408" s="228">
        <v>980</v>
      </c>
      <c r="I1408" s="104">
        <f>SUMIF(Cargas!$C$5:$C$5047,C1408,Cargas!$N$5:$N$5047)</f>
        <v>980</v>
      </c>
      <c r="J1408" s="105">
        <f t="shared" si="22"/>
        <v>0</v>
      </c>
      <c r="K1408" s="229" t="s">
        <v>9903</v>
      </c>
      <c r="L1408" s="276">
        <v>49620</v>
      </c>
    </row>
    <row r="1409" hidden="1" ht="13.5" customHeight="1">
      <c r="B1409" s="225">
        <v>45364</v>
      </c>
      <c r="C1409" s="226" t="s">
        <v>7315</v>
      </c>
      <c r="D1409" s="227" t="s">
        <v>9579</v>
      </c>
      <c r="E1409" s="227" t="s">
        <v>9427</v>
      </c>
      <c r="F1409" s="227" t="s">
        <v>8498</v>
      </c>
      <c r="G1409" s="227"/>
      <c r="H1409" s="228">
        <v>930</v>
      </c>
      <c r="I1409" s="104">
        <f>SUMIF(Cargas!$C$5:$C$5047,C1409,Cargas!$N$5:$N$5047)</f>
        <v>930</v>
      </c>
      <c r="J1409" s="105">
        <f t="shared" si="22"/>
        <v>0</v>
      </c>
      <c r="K1409" s="229" t="s">
        <v>9904</v>
      </c>
      <c r="L1409" s="276">
        <v>49647</v>
      </c>
    </row>
    <row r="1410" hidden="1" ht="13.5" customHeight="1">
      <c r="B1410" s="225">
        <v>45363</v>
      </c>
      <c r="C1410" s="226" t="s">
        <v>7323</v>
      </c>
      <c r="D1410" s="227" t="s">
        <v>9581</v>
      </c>
      <c r="E1410" s="227" t="s">
        <v>9859</v>
      </c>
      <c r="F1410" s="227" t="s">
        <v>8498</v>
      </c>
      <c r="G1410" s="227" t="s">
        <v>9872</v>
      </c>
      <c r="H1410" s="228">
        <v>1960</v>
      </c>
      <c r="I1410" s="104">
        <f>SUMIF(Cargas!$C$5:$C$5047,C1410,Cargas!$N$5:$N$5047)</f>
        <v>1960</v>
      </c>
      <c r="J1410" s="105">
        <f t="shared" si="22"/>
        <v>0</v>
      </c>
      <c r="K1410" s="229" t="s">
        <v>9905</v>
      </c>
      <c r="L1410" s="276">
        <v>53868</v>
      </c>
    </row>
    <row r="1411" hidden="1" ht="13.5" customHeight="1">
      <c r="B1411" s="225">
        <v>45369</v>
      </c>
      <c r="C1411" s="226" t="s">
        <v>7318</v>
      </c>
      <c r="D1411" s="227" t="s">
        <v>9583</v>
      </c>
      <c r="E1411" s="227" t="s">
        <v>9864</v>
      </c>
      <c r="F1411" s="227" t="s">
        <v>8498</v>
      </c>
      <c r="G1411" s="227"/>
      <c r="H1411" s="228">
        <v>2940</v>
      </c>
      <c r="I1411" s="104">
        <f>SUMIF(Cargas!$C$5:$C$5047,C1411,Cargas!$N$5:$N$5047)</f>
        <v>2940</v>
      </c>
      <c r="J1411" s="105">
        <f t="shared" si="22"/>
        <v>0</v>
      </c>
      <c r="K1411" s="229" t="s">
        <v>9906</v>
      </c>
      <c r="L1411" s="276">
        <v>53444</v>
      </c>
    </row>
    <row r="1412" hidden="1" ht="13.5" customHeight="1">
      <c r="B1412" s="225">
        <v>45370</v>
      </c>
      <c r="C1412" s="226" t="s">
        <v>7360</v>
      </c>
      <c r="D1412" s="227" t="s">
        <v>9585</v>
      </c>
      <c r="E1412" s="227" t="s">
        <v>9427</v>
      </c>
      <c r="F1412" s="227" t="s">
        <v>8498</v>
      </c>
      <c r="G1412" s="227"/>
      <c r="H1412" s="228">
        <v>930</v>
      </c>
      <c r="I1412" s="104">
        <f>SUMIF(Cargas!$C$5:$C$5047,C1412,Cargas!$N$5:$N$5047)</f>
        <v>930</v>
      </c>
      <c r="J1412" s="105">
        <f t="shared" si="22"/>
        <v>0</v>
      </c>
      <c r="K1412" s="229" t="s">
        <v>9907</v>
      </c>
      <c r="L1412" s="276">
        <v>53589</v>
      </c>
    </row>
    <row r="1413" hidden="1" ht="13.5" customHeight="1">
      <c r="B1413" s="225">
        <v>45370</v>
      </c>
      <c r="C1413" s="226" t="s">
        <v>7364</v>
      </c>
      <c r="D1413" s="227" t="s">
        <v>9585</v>
      </c>
      <c r="E1413" s="227" t="s">
        <v>9427</v>
      </c>
      <c r="F1413" s="227" t="s">
        <v>8498</v>
      </c>
      <c r="G1413" s="227"/>
      <c r="H1413" s="228">
        <v>930</v>
      </c>
      <c r="I1413" s="104">
        <f>SUMIF(Cargas!$C$5:$C$5047,C1413,Cargas!$N$5:$N$5047)</f>
        <v>930</v>
      </c>
      <c r="J1413" s="105">
        <f t="shared" si="22"/>
        <v>0</v>
      </c>
      <c r="K1413" s="229" t="s">
        <v>9907</v>
      </c>
      <c r="L1413" s="276">
        <v>53589</v>
      </c>
    </row>
    <row r="1414" hidden="1" ht="13.5" customHeight="1">
      <c r="B1414" s="225">
        <v>45369</v>
      </c>
      <c r="C1414" s="226" t="s">
        <v>7331</v>
      </c>
      <c r="D1414" s="227" t="s">
        <v>9587</v>
      </c>
      <c r="E1414" s="227" t="s">
        <v>9770</v>
      </c>
      <c r="F1414" s="227" t="s">
        <v>8498</v>
      </c>
      <c r="G1414" s="227"/>
      <c r="H1414" s="228">
        <v>2940</v>
      </c>
      <c r="I1414" s="104">
        <f>SUMIF(Cargas!$C$5:$C$5047,C1414,Cargas!$N$5:$N$5047)</f>
        <v>2940</v>
      </c>
      <c r="J1414" s="105">
        <f t="shared" si="22"/>
        <v>0</v>
      </c>
      <c r="K1414" s="229" t="s">
        <v>9908</v>
      </c>
      <c r="L1414" s="276">
        <v>54426</v>
      </c>
    </row>
    <row r="1415" hidden="1" ht="13.5" customHeight="1">
      <c r="B1415" s="225">
        <v>45371</v>
      </c>
      <c r="C1415" s="226" t="s">
        <v>7367</v>
      </c>
      <c r="D1415" s="227" t="s">
        <v>9589</v>
      </c>
      <c r="E1415" s="227" t="s">
        <v>9427</v>
      </c>
      <c r="F1415" s="227" t="s">
        <v>8498</v>
      </c>
      <c r="G1415" s="227"/>
      <c r="H1415" s="228">
        <v>930</v>
      </c>
      <c r="I1415" s="104">
        <f>SUMIF(Cargas!$C$5:$C$5047,C1415,Cargas!$N$5:$N$5047)</f>
        <v>930</v>
      </c>
      <c r="J1415" s="105">
        <f t="shared" si="22"/>
        <v>0</v>
      </c>
      <c r="K1415" s="229" t="s">
        <v>9909</v>
      </c>
      <c r="L1415" s="276">
        <v>55457</v>
      </c>
    </row>
    <row r="1416" hidden="1" ht="13.5" customHeight="1">
      <c r="B1416" s="225">
        <v>45371</v>
      </c>
      <c r="C1416" s="226" t="s">
        <v>7387</v>
      </c>
      <c r="D1416" s="227" t="s">
        <v>9591</v>
      </c>
      <c r="E1416" s="227" t="s">
        <v>9859</v>
      </c>
      <c r="F1416" s="227" t="s">
        <v>8498</v>
      </c>
      <c r="G1416" s="227"/>
      <c r="H1416" s="228">
        <v>980</v>
      </c>
      <c r="I1416" s="104">
        <f>SUMIF(Cargas!$C$5:$C$5047,C1416,Cargas!$N$5:$N$5047)</f>
        <v>980</v>
      </c>
      <c r="J1416" s="105">
        <f t="shared" si="22"/>
        <v>0</v>
      </c>
      <c r="K1416" s="229" t="s">
        <v>9910</v>
      </c>
      <c r="L1416" s="276">
        <v>57433</v>
      </c>
    </row>
    <row r="1417" hidden="1" ht="13.5" customHeight="1">
      <c r="B1417" s="225">
        <v>45376</v>
      </c>
      <c r="C1417" s="226" t="s">
        <v>7382</v>
      </c>
      <c r="D1417" s="227" t="s">
        <v>9593</v>
      </c>
      <c r="E1417" s="227" t="s">
        <v>9864</v>
      </c>
      <c r="F1417" s="227" t="s">
        <v>8498</v>
      </c>
      <c r="G1417" s="227"/>
      <c r="H1417" s="228">
        <v>3920</v>
      </c>
      <c r="I1417" s="104">
        <f>SUMIF(Cargas!$C$5:$C$5047,C1417,Cargas!$N$5:$N$5047)</f>
        <v>3920</v>
      </c>
      <c r="J1417" s="105">
        <f t="shared" si="22"/>
        <v>0</v>
      </c>
      <c r="K1417" s="229" t="s">
        <v>9911</v>
      </c>
      <c r="L1417" s="276">
        <v>57381</v>
      </c>
    </row>
    <row r="1418" hidden="1" ht="13.5" customHeight="1">
      <c r="B1418" s="225">
        <v>45373</v>
      </c>
      <c r="C1418" s="226" t="s">
        <v>7379</v>
      </c>
      <c r="D1418" s="227" t="s">
        <v>9595</v>
      </c>
      <c r="E1418" s="227" t="s">
        <v>9770</v>
      </c>
      <c r="F1418" s="227" t="s">
        <v>8498</v>
      </c>
      <c r="G1418" s="227"/>
      <c r="H1418" s="228">
        <v>1960</v>
      </c>
      <c r="I1418" s="104">
        <f>SUMIF(Cargas!$C$5:$C$5047,C1418,Cargas!$N$5:$N$5047)</f>
        <v>1960</v>
      </c>
      <c r="J1418" s="105">
        <f t="shared" si="22"/>
        <v>0</v>
      </c>
      <c r="K1418" s="229" t="s">
        <v>9912</v>
      </c>
      <c r="L1418" s="276">
        <v>57405</v>
      </c>
    </row>
    <row r="1419" hidden="1" ht="13.5" customHeight="1">
      <c r="B1419" s="225">
        <v>45371</v>
      </c>
      <c r="C1419" s="226" t="s">
        <v>7395</v>
      </c>
      <c r="D1419" s="227" t="s">
        <v>9597</v>
      </c>
      <c r="E1419" s="227" t="s">
        <v>9850</v>
      </c>
      <c r="F1419" s="227" t="s">
        <v>8498</v>
      </c>
      <c r="G1419" s="227"/>
      <c r="H1419" s="228">
        <v>972</v>
      </c>
      <c r="I1419" s="104">
        <f>SUMIF(Cargas!$C$5:$C$5047,C1419,Cargas!$N$5:$N$5047)</f>
        <v>972</v>
      </c>
      <c r="J1419" s="105">
        <f t="shared" si="22"/>
        <v>0</v>
      </c>
      <c r="K1419" s="229" t="s">
        <v>9913</v>
      </c>
      <c r="L1419" s="276">
        <v>57759</v>
      </c>
    </row>
    <row r="1420" hidden="1" ht="13.5" customHeight="1">
      <c r="B1420" s="225">
        <v>45376</v>
      </c>
      <c r="C1420" s="226" t="s">
        <v>7403</v>
      </c>
      <c r="D1420" s="227" t="s">
        <v>9599</v>
      </c>
      <c r="E1420" s="227" t="s">
        <v>9427</v>
      </c>
      <c r="F1420" s="227" t="s">
        <v>8498</v>
      </c>
      <c r="G1420" s="227"/>
      <c r="H1420" s="228">
        <v>1860</v>
      </c>
      <c r="I1420" s="104">
        <f>SUMIF(Cargas!$C$5:$C$5047,C1420,Cargas!$N$5:$N$5047)</f>
        <v>1860</v>
      </c>
      <c r="J1420" s="105">
        <f t="shared" si="22"/>
        <v>0</v>
      </c>
      <c r="K1420" s="229" t="s">
        <v>9914</v>
      </c>
      <c r="L1420" s="276">
        <v>57361</v>
      </c>
    </row>
    <row r="1421" hidden="1" ht="13.5" customHeight="1">
      <c r="B1421" s="225">
        <v>45383</v>
      </c>
      <c r="C1421" s="226" t="s">
        <v>7414</v>
      </c>
      <c r="D1421" s="227" t="s">
        <v>9601</v>
      </c>
      <c r="E1421" s="227" t="s">
        <v>9864</v>
      </c>
      <c r="F1421" s="227" t="s">
        <v>8498</v>
      </c>
      <c r="G1421" s="227"/>
      <c r="H1421" s="228">
        <v>2940</v>
      </c>
      <c r="I1421" s="104">
        <f>SUMIF(Cargas!$C$5:$C$5047,C1421,Cargas!$N$5:$N$5047)</f>
        <v>2940</v>
      </c>
      <c r="J1421" s="105">
        <f t="shared" si="22"/>
        <v>0</v>
      </c>
      <c r="K1421" s="229" t="s">
        <v>9915</v>
      </c>
      <c r="L1421" s="276">
        <v>62420</v>
      </c>
    </row>
    <row r="1422" hidden="1" ht="13.5" customHeight="1">
      <c r="B1422" s="225">
        <v>45383</v>
      </c>
      <c r="C1422" s="226" t="s">
        <v>7437</v>
      </c>
      <c r="D1422" s="227" t="s">
        <v>9602</v>
      </c>
      <c r="E1422" s="227" t="s">
        <v>9427</v>
      </c>
      <c r="F1422" s="227" t="s">
        <v>8498</v>
      </c>
      <c r="G1422" s="227"/>
      <c r="H1422" s="228">
        <v>1860</v>
      </c>
      <c r="I1422" s="104">
        <f>SUMIF(Cargas!$C$5:$C$5047,C1422,Cargas!$N$5:$N$5047)</f>
        <v>1860</v>
      </c>
      <c r="J1422" s="105">
        <f t="shared" si="22"/>
        <v>0</v>
      </c>
      <c r="K1422" s="229" t="s">
        <v>9916</v>
      </c>
      <c r="L1422" s="276">
        <v>62425</v>
      </c>
    </row>
    <row r="1423" hidden="1" ht="13.5" customHeight="1">
      <c r="B1423" s="225">
        <v>45376</v>
      </c>
      <c r="C1423" s="226" t="s">
        <v>7419</v>
      </c>
      <c r="D1423" s="227" t="s">
        <v>9604</v>
      </c>
      <c r="E1423" s="227" t="s">
        <v>9859</v>
      </c>
      <c r="F1423" s="227" t="s">
        <v>8498</v>
      </c>
      <c r="G1423" s="227"/>
      <c r="H1423" s="228">
        <v>980</v>
      </c>
      <c r="I1423" s="104">
        <f>SUMIF(Cargas!$C$5:$C$5047,C1423,Cargas!$N$5:$N$5047)</f>
        <v>980</v>
      </c>
      <c r="J1423" s="105">
        <f t="shared" si="22"/>
        <v>0</v>
      </c>
      <c r="K1423" s="229" t="s">
        <v>9917</v>
      </c>
      <c r="L1423" s="276">
        <v>62417</v>
      </c>
    </row>
    <row r="1424" hidden="1" ht="13.5" customHeight="1">
      <c r="B1424" s="225">
        <v>45376</v>
      </c>
      <c r="C1424" s="226" t="s">
        <v>7426</v>
      </c>
      <c r="D1424" s="227" t="s">
        <v>9606</v>
      </c>
      <c r="E1424" s="227" t="s">
        <v>9770</v>
      </c>
      <c r="F1424" s="227" t="s">
        <v>8498</v>
      </c>
      <c r="G1424" s="227"/>
      <c r="H1424" s="228">
        <v>980</v>
      </c>
      <c r="I1424" s="104">
        <f>SUMIF(Cargas!$C$5:$C$5047,C1424,Cargas!$N$5:$N$5047)</f>
        <v>980</v>
      </c>
      <c r="J1424" s="105">
        <f t="shared" si="22"/>
        <v>0</v>
      </c>
      <c r="K1424" s="229"/>
      <c r="L1424" s="276">
        <v>62409</v>
      </c>
    </row>
    <row r="1425" hidden="1" ht="13.5" customHeight="1">
      <c r="B1425" s="225">
        <v>45385</v>
      </c>
      <c r="C1425" s="226" t="s">
        <v>7448</v>
      </c>
      <c r="D1425" s="227" t="s">
        <v>9608</v>
      </c>
      <c r="E1425" s="227" t="s">
        <v>9859</v>
      </c>
      <c r="F1425" s="227" t="s">
        <v>8498</v>
      </c>
      <c r="G1425" s="227"/>
      <c r="H1425" s="228">
        <v>980</v>
      </c>
      <c r="I1425" s="104">
        <f>SUMIF(Cargas!$C$5:$C$5047,C1425,Cargas!$N$5:$N$5047)</f>
        <v>980</v>
      </c>
      <c r="J1425" s="105">
        <f t="shared" si="22"/>
        <v>0</v>
      </c>
      <c r="K1425" s="229"/>
      <c r="L1425" s="276">
        <v>65658</v>
      </c>
    </row>
    <row r="1426" hidden="1" ht="13.5" customHeight="1">
      <c r="B1426" s="225">
        <v>45387</v>
      </c>
      <c r="C1426" s="226" t="s">
        <v>7453</v>
      </c>
      <c r="D1426" s="227" t="s">
        <v>9610</v>
      </c>
      <c r="E1426" s="227" t="s">
        <v>9850</v>
      </c>
      <c r="F1426" s="227" t="s">
        <v>8498</v>
      </c>
      <c r="G1426" s="227"/>
      <c r="H1426" s="228">
        <v>980</v>
      </c>
      <c r="I1426" s="104">
        <f>SUMIF(Cargas!$C$5:$C$5047,C1426,Cargas!$N$5:$N$5047)</f>
        <v>980</v>
      </c>
      <c r="J1426" s="105">
        <f t="shared" si="22"/>
        <v>0</v>
      </c>
      <c r="K1426" s="229"/>
      <c r="L1426" s="276">
        <v>67005</v>
      </c>
    </row>
    <row r="1427" hidden="1" ht="13.5" customHeight="1">
      <c r="B1427" s="225">
        <v>45390</v>
      </c>
      <c r="C1427" s="226" t="s">
        <v>7464</v>
      </c>
      <c r="D1427" s="227" t="s">
        <v>9612</v>
      </c>
      <c r="E1427" s="227" t="s">
        <v>9427</v>
      </c>
      <c r="F1427" s="227" t="s">
        <v>8498</v>
      </c>
      <c r="G1427" s="227"/>
      <c r="H1427" s="228">
        <v>1860</v>
      </c>
      <c r="I1427" s="104">
        <f>SUMIF(Cargas!$C$5:$C$5047,C1427,Cargas!$N$5:$N$5047)</f>
        <v>1860</v>
      </c>
      <c r="J1427" s="105">
        <f t="shared" si="22"/>
        <v>0</v>
      </c>
      <c r="K1427" s="229" t="s">
        <v>9918</v>
      </c>
      <c r="L1427" s="276">
        <v>67621</v>
      </c>
    </row>
    <row r="1428" hidden="1" ht="13.5" customHeight="1">
      <c r="B1428" s="225">
        <v>45387</v>
      </c>
      <c r="C1428" s="226" t="s">
        <v>7458</v>
      </c>
      <c r="D1428" s="227" t="s">
        <v>9614</v>
      </c>
      <c r="E1428" s="227" t="s">
        <v>9770</v>
      </c>
      <c r="F1428" s="227" t="s">
        <v>8498</v>
      </c>
      <c r="G1428" s="227"/>
      <c r="H1428" s="228">
        <v>1960</v>
      </c>
      <c r="I1428" s="104">
        <f>SUMIF(Cargas!$C$5:$C$5047,C1428,Cargas!$N$5:$N$5047)</f>
        <v>1960</v>
      </c>
      <c r="J1428" s="105">
        <f t="shared" si="22"/>
        <v>0</v>
      </c>
      <c r="K1428" s="229" t="s">
        <v>9919</v>
      </c>
      <c r="L1428" s="276">
        <v>67645</v>
      </c>
    </row>
    <row r="1429" hidden="1" ht="13.5" customHeight="1">
      <c r="B1429" s="225">
        <v>45398</v>
      </c>
      <c r="C1429" s="226" t="s">
        <v>7494</v>
      </c>
      <c r="D1429" s="227" t="s">
        <v>9616</v>
      </c>
      <c r="E1429" s="227" t="s">
        <v>9427</v>
      </c>
      <c r="F1429" s="227" t="s">
        <v>8498</v>
      </c>
      <c r="G1429" s="227"/>
      <c r="H1429" s="228">
        <v>930</v>
      </c>
      <c r="I1429" s="104">
        <f>SUMIF(Cargas!$C$5:$C$5047,C1429,Cargas!$N$5:$N$5047)</f>
        <v>930</v>
      </c>
      <c r="J1429" s="105">
        <f t="shared" si="22"/>
        <v>0</v>
      </c>
      <c r="K1429" s="229"/>
      <c r="L1429" s="276">
        <v>71703</v>
      </c>
    </row>
    <row r="1430" hidden="1" ht="13.5" customHeight="1">
      <c r="B1430" s="225">
        <v>45394</v>
      </c>
      <c r="C1430" s="226" t="s">
        <v>7505</v>
      </c>
      <c r="D1430" s="227" t="s">
        <v>9618</v>
      </c>
      <c r="E1430" s="227" t="s">
        <v>9920</v>
      </c>
      <c r="F1430" s="227" t="s">
        <v>8498</v>
      </c>
      <c r="G1430" s="227"/>
      <c r="H1430" s="228">
        <v>1960</v>
      </c>
      <c r="I1430" s="104">
        <f>SUMIF(Cargas!$C$5:$C$5047,C1430,Cargas!$N$5:$N$5047)</f>
        <v>1960</v>
      </c>
      <c r="J1430" s="105">
        <f t="shared" si="22"/>
        <v>0</v>
      </c>
      <c r="K1430" s="229"/>
      <c r="L1430" s="276">
        <v>73688</v>
      </c>
    </row>
    <row r="1431" hidden="1" ht="13.5" customHeight="1">
      <c r="B1431" s="225">
        <v>45394</v>
      </c>
      <c r="C1431" s="226" t="s">
        <v>7530</v>
      </c>
      <c r="D1431" s="227" t="s">
        <v>9620</v>
      </c>
      <c r="E1431" s="227" t="s">
        <v>9859</v>
      </c>
      <c r="F1431" s="227" t="s">
        <v>8498</v>
      </c>
      <c r="G1431" s="227"/>
      <c r="H1431" s="228">
        <v>980</v>
      </c>
      <c r="I1431" s="104">
        <f>SUMIF(Cargas!$C$5:$C$5047,C1431,Cargas!$N$5:$N$5047)</f>
        <v>980</v>
      </c>
      <c r="J1431" s="105">
        <f t="shared" si="22"/>
        <v>0</v>
      </c>
      <c r="K1431" s="229" t="s">
        <v>9921</v>
      </c>
      <c r="L1431" s="276">
        <v>74779</v>
      </c>
    </row>
    <row r="1432" hidden="1" ht="13.5" customHeight="1">
      <c r="B1432" s="225">
        <v>45401</v>
      </c>
      <c r="C1432" s="226" t="s">
        <v>7534</v>
      </c>
      <c r="D1432" s="227" t="s">
        <v>9622</v>
      </c>
      <c r="E1432" s="227" t="s">
        <v>9770</v>
      </c>
      <c r="F1432" s="227" t="s">
        <v>8498</v>
      </c>
      <c r="G1432" s="227"/>
      <c r="H1432" s="228">
        <v>1960</v>
      </c>
      <c r="I1432" s="104">
        <f>SUMIF(Cargas!$C$5:$C$5047,C1432,Cargas!$N$5:$N$5047)</f>
        <v>1960</v>
      </c>
      <c r="J1432" s="105">
        <f t="shared" si="22"/>
        <v>0</v>
      </c>
      <c r="K1432" s="229"/>
      <c r="L1432" s="276">
        <v>76547</v>
      </c>
    </row>
    <row r="1433" hidden="1" ht="13.5" customHeight="1">
      <c r="B1433" s="225">
        <v>45404</v>
      </c>
      <c r="C1433" s="226" t="s">
        <v>7542</v>
      </c>
      <c r="D1433" s="227" t="s">
        <v>9922</v>
      </c>
      <c r="E1433" s="227" t="s">
        <v>9427</v>
      </c>
      <c r="F1433" s="227" t="s">
        <v>8498</v>
      </c>
      <c r="G1433" s="227"/>
      <c r="H1433" s="228">
        <v>1860</v>
      </c>
      <c r="I1433" s="104">
        <f>SUMIF(Cargas!$C$5:$C$5047,C1433,Cargas!$N$5:$N$5047)</f>
        <v>1860</v>
      </c>
      <c r="J1433" s="105">
        <f t="shared" si="22"/>
        <v>0</v>
      </c>
      <c r="K1433" s="229" t="s">
        <v>9923</v>
      </c>
      <c r="L1433" s="276">
        <v>77303</v>
      </c>
    </row>
    <row r="1434" hidden="1" ht="13.5" customHeight="1">
      <c r="B1434" s="225">
        <v>45405</v>
      </c>
      <c r="C1434" s="226" t="s">
        <v>7553</v>
      </c>
      <c r="D1434" s="227" t="s">
        <v>9626</v>
      </c>
      <c r="E1434" s="227" t="s">
        <v>9864</v>
      </c>
      <c r="F1434" s="227" t="s">
        <v>8498</v>
      </c>
      <c r="G1434" s="227"/>
      <c r="H1434" s="228">
        <v>980</v>
      </c>
      <c r="I1434" s="104">
        <f>SUMIF(Cargas!$C$5:$C$5047,C1434,Cargas!$N$5:$N$5047)</f>
        <v>980</v>
      </c>
      <c r="J1434" s="105">
        <f t="shared" si="22"/>
        <v>0</v>
      </c>
      <c r="K1434" s="229" t="s">
        <v>9924</v>
      </c>
      <c r="L1434" s="276">
        <v>77259</v>
      </c>
    </row>
    <row r="1435" hidden="1" ht="13.5" customHeight="1">
      <c r="B1435" s="225">
        <v>45404</v>
      </c>
      <c r="C1435" s="226" t="s">
        <v>7569</v>
      </c>
      <c r="D1435" s="227" t="s">
        <v>9628</v>
      </c>
      <c r="E1435" s="227" t="s">
        <v>9850</v>
      </c>
      <c r="F1435" s="227" t="s">
        <v>8498</v>
      </c>
      <c r="G1435" s="227"/>
      <c r="H1435" s="228">
        <v>980</v>
      </c>
      <c r="I1435" s="104">
        <f>SUMIF(Cargas!$C$5:$C$5047,C1435,Cargas!$N$5:$N$5047)</f>
        <v>980</v>
      </c>
      <c r="J1435" s="105">
        <f t="shared" si="22"/>
        <v>0</v>
      </c>
      <c r="K1435" s="229" t="s">
        <v>9925</v>
      </c>
      <c r="L1435" s="276">
        <v>80826</v>
      </c>
    </row>
    <row r="1436" hidden="1" ht="13.5" customHeight="1">
      <c r="B1436" s="225">
        <v>45411</v>
      </c>
      <c r="C1436" s="226" t="s">
        <v>7576</v>
      </c>
      <c r="D1436" s="227" t="s">
        <v>9630</v>
      </c>
      <c r="E1436" s="227" t="s">
        <v>9427</v>
      </c>
      <c r="F1436" s="227" t="s">
        <v>8498</v>
      </c>
      <c r="G1436" s="227"/>
      <c r="H1436" s="228">
        <v>930</v>
      </c>
      <c r="I1436" s="104">
        <f>SUMIF(Cargas!$C$5:$C$5047,C1436,Cargas!$N$5:$N$5047)</f>
        <v>930</v>
      </c>
      <c r="J1436" s="105">
        <f t="shared" si="22"/>
        <v>0</v>
      </c>
      <c r="K1436" s="229" t="s">
        <v>9926</v>
      </c>
      <c r="L1436" s="276">
        <v>82347</v>
      </c>
    </row>
    <row r="1437" hidden="1" ht="13.5" customHeight="1">
      <c r="B1437" s="225">
        <v>45408</v>
      </c>
      <c r="C1437" s="226" t="s">
        <v>7572</v>
      </c>
      <c r="D1437" s="227" t="s">
        <v>9631</v>
      </c>
      <c r="E1437" s="227" t="s">
        <v>9770</v>
      </c>
      <c r="F1437" s="227" t="s">
        <v>8498</v>
      </c>
      <c r="G1437" s="227"/>
      <c r="H1437" s="228">
        <v>980</v>
      </c>
      <c r="I1437" s="104">
        <f>SUMIF(Cargas!$C$5:$C$5047,C1437,Cargas!$N$5:$N$5047)</f>
        <v>980</v>
      </c>
      <c r="J1437" s="105">
        <f t="shared" si="22"/>
        <v>0</v>
      </c>
      <c r="K1437" s="229" t="s">
        <v>9927</v>
      </c>
      <c r="L1437" s="276">
        <v>82131</v>
      </c>
    </row>
    <row r="1438" hidden="1" ht="13.5" customHeight="1">
      <c r="B1438" s="225">
        <v>45418</v>
      </c>
      <c r="C1438" s="226" t="s">
        <v>7599</v>
      </c>
      <c r="D1438" s="227" t="s">
        <v>9762</v>
      </c>
      <c r="E1438" s="227" t="s">
        <v>9770</v>
      </c>
      <c r="F1438" s="227" t="s">
        <v>8498</v>
      </c>
      <c r="G1438" s="227"/>
      <c r="H1438" s="228">
        <v>1960</v>
      </c>
      <c r="I1438" s="104">
        <f>SUMIF(Cargas!$C$5:$C$5047,C1438,Cargas!$N$5:$N$5047)</f>
        <v>1960</v>
      </c>
      <c r="J1438" s="105">
        <f t="shared" si="22"/>
        <v>0</v>
      </c>
      <c r="K1438" s="229" t="s">
        <v>9928</v>
      </c>
      <c r="L1438" s="276">
        <v>85239</v>
      </c>
    </row>
    <row r="1439" hidden="1" ht="13.5" customHeight="1">
      <c r="B1439" s="225">
        <v>45418</v>
      </c>
      <c r="C1439" s="226" t="s">
        <v>7613</v>
      </c>
      <c r="D1439" s="227" t="s">
        <v>9633</v>
      </c>
      <c r="E1439" s="227" t="s">
        <v>9427</v>
      </c>
      <c r="F1439" s="227" t="s">
        <v>8498</v>
      </c>
      <c r="G1439" s="227"/>
      <c r="H1439" s="228">
        <v>1860</v>
      </c>
      <c r="I1439" s="104">
        <f>SUMIF(Cargas!$C$5:$C$5047,C1439,Cargas!$N$5:$N$5047)</f>
        <v>1860</v>
      </c>
      <c r="J1439" s="105">
        <f t="shared" si="22"/>
        <v>0</v>
      </c>
      <c r="K1439" s="229" t="s">
        <v>9929</v>
      </c>
      <c r="L1439" s="276">
        <v>86110</v>
      </c>
    </row>
    <row r="1440" hidden="1" ht="13.5" customHeight="1">
      <c r="B1440" s="225">
        <v>45419</v>
      </c>
      <c r="C1440" s="226" t="s">
        <v>7610</v>
      </c>
      <c r="D1440" s="227" t="s">
        <v>9634</v>
      </c>
      <c r="E1440" s="227" t="s">
        <v>9864</v>
      </c>
      <c r="F1440" s="227" t="s">
        <v>8498</v>
      </c>
      <c r="G1440" s="227"/>
      <c r="H1440" s="228">
        <v>1960</v>
      </c>
      <c r="I1440" s="104">
        <f>SUMIF(Cargas!$C$5:$C$5047,C1440,Cargas!$N$5:$N$5047)</f>
        <v>1960</v>
      </c>
      <c r="J1440" s="105">
        <f t="shared" si="22"/>
        <v>0</v>
      </c>
      <c r="K1440" s="229" t="s">
        <v>9930</v>
      </c>
      <c r="L1440" s="276">
        <v>86154</v>
      </c>
    </row>
    <row r="1441" hidden="1" ht="13.5" customHeight="1">
      <c r="B1441" s="225">
        <v>45418</v>
      </c>
      <c r="C1441" s="226" t="s">
        <v>7607</v>
      </c>
      <c r="D1441" s="227" t="s">
        <v>9635</v>
      </c>
      <c r="E1441" s="227" t="s">
        <v>9859</v>
      </c>
      <c r="F1441" s="227" t="s">
        <v>8498</v>
      </c>
      <c r="G1441" s="227"/>
      <c r="H1441" s="228">
        <v>980</v>
      </c>
      <c r="I1441" s="104">
        <f>SUMIF(Cargas!$C$5:$C$5047,C1441,Cargas!$N$5:$N$5047)</f>
        <v>980</v>
      </c>
      <c r="J1441" s="105">
        <f t="shared" si="22"/>
        <v>0</v>
      </c>
      <c r="K1441" s="229" t="s">
        <v>9931</v>
      </c>
      <c r="L1441" s="276">
        <v>86188</v>
      </c>
    </row>
    <row r="1442" hidden="1" ht="13.5" customHeight="1">
      <c r="B1442" s="225">
        <v>45420</v>
      </c>
      <c r="C1442" s="226" t="s">
        <v>7621</v>
      </c>
      <c r="D1442" s="227" t="s">
        <v>9636</v>
      </c>
      <c r="E1442" s="227" t="s">
        <v>9770</v>
      </c>
      <c r="F1442" s="227" t="s">
        <v>8498</v>
      </c>
      <c r="G1442" s="227"/>
      <c r="H1442" s="228">
        <v>980</v>
      </c>
      <c r="I1442" s="104">
        <f>SUMIF(Cargas!$C$5:$C$5047,C1442,Cargas!$N$5:$N$5047)</f>
        <v>980</v>
      </c>
      <c r="J1442" s="105">
        <f t="shared" si="22"/>
        <v>0</v>
      </c>
      <c r="K1442" s="229"/>
      <c r="L1442" s="276">
        <v>87827</v>
      </c>
    </row>
    <row r="1443" hidden="1" ht="13.5" customHeight="1">
      <c r="B1443" s="225">
        <v>45421</v>
      </c>
      <c r="C1443" s="226" t="s">
        <v>7638</v>
      </c>
      <c r="D1443" s="227" t="s">
        <v>9769</v>
      </c>
      <c r="E1443" s="227" t="s">
        <v>9859</v>
      </c>
      <c r="F1443" s="227" t="s">
        <v>8498</v>
      </c>
      <c r="G1443" s="227"/>
      <c r="H1443" s="228">
        <v>980</v>
      </c>
      <c r="I1443" s="104">
        <f>SUMIF(Cargas!$C$5:$C$5047,C1443,Cargas!$N$5:$N$5047)</f>
        <v>990</v>
      </c>
      <c r="J1443" s="105">
        <f t="shared" si="22"/>
        <v>0</v>
      </c>
      <c r="K1443" s="229"/>
      <c r="L1443" s="276">
        <v>88603</v>
      </c>
    </row>
    <row r="1444" hidden="1" ht="13.5" customHeight="1">
      <c r="B1444" s="225">
        <v>45425</v>
      </c>
      <c r="C1444" s="226" t="s">
        <v>7648</v>
      </c>
      <c r="D1444" s="227" t="s">
        <v>9637</v>
      </c>
      <c r="E1444" s="227" t="s">
        <v>9864</v>
      </c>
      <c r="F1444" s="227" t="s">
        <v>8498</v>
      </c>
      <c r="G1444" s="227"/>
      <c r="H1444" s="228">
        <v>2940</v>
      </c>
      <c r="I1444" s="104">
        <f>SUMIF(Cargas!$C$5:$C$5047,C1444,Cargas!$N$5:$N$5047)</f>
        <v>2940</v>
      </c>
      <c r="J1444" s="105">
        <f t="shared" si="22"/>
        <v>0</v>
      </c>
      <c r="K1444" s="229"/>
      <c r="L1444" s="276">
        <v>90633</v>
      </c>
    </row>
    <row r="1445" hidden="1" ht="13.5" customHeight="1">
      <c r="B1445" s="225">
        <v>45421</v>
      </c>
      <c r="C1445" s="226" t="s">
        <v>7662</v>
      </c>
      <c r="D1445" s="227" t="s">
        <v>9763</v>
      </c>
      <c r="E1445" s="227" t="s">
        <v>9859</v>
      </c>
      <c r="F1445" s="227" t="s">
        <v>8498</v>
      </c>
      <c r="G1445" s="227"/>
      <c r="H1445" s="228">
        <v>1960</v>
      </c>
      <c r="I1445" s="104">
        <f>SUMIF(Cargas!$C$5:$C$5047,C1445,Cargas!$N$5:$N$5047)</f>
        <v>1970</v>
      </c>
      <c r="J1445" s="105">
        <f t="shared" si="22"/>
        <v>0</v>
      </c>
      <c r="K1445" s="229"/>
      <c r="L1445" s="276">
        <v>90669</v>
      </c>
    </row>
    <row r="1446" hidden="1" ht="13.5" customHeight="1">
      <c r="B1446" s="225">
        <v>45422</v>
      </c>
      <c r="C1446" s="226" t="s">
        <v>7641</v>
      </c>
      <c r="D1446" s="227" t="s">
        <v>9639</v>
      </c>
      <c r="E1446" s="227" t="s">
        <v>9770</v>
      </c>
      <c r="F1446" s="227" t="s">
        <v>8498</v>
      </c>
      <c r="G1446" s="227"/>
      <c r="H1446" s="228">
        <v>2940</v>
      </c>
      <c r="I1446" s="104">
        <f>SUMIF(Cargas!$C$5:$C$5047,C1446,Cargas!$N$5:$N$5047)</f>
        <v>2940</v>
      </c>
      <c r="J1446" s="105">
        <f t="shared" si="22"/>
        <v>0</v>
      </c>
      <c r="K1446" s="229"/>
      <c r="L1446" s="276">
        <v>90032</v>
      </c>
    </row>
    <row r="1447" hidden="1" ht="13.5" customHeight="1">
      <c r="B1447" s="225">
        <v>45425</v>
      </c>
      <c r="C1447" s="226" t="s">
        <v>7645</v>
      </c>
      <c r="D1447" s="227" t="s">
        <v>9641</v>
      </c>
      <c r="E1447" s="227" t="s">
        <v>9427</v>
      </c>
      <c r="F1447" s="227" t="s">
        <v>8498</v>
      </c>
      <c r="G1447" s="227"/>
      <c r="H1447" s="228">
        <v>1860</v>
      </c>
      <c r="I1447" s="104">
        <f>SUMIF(Cargas!$C$5:$C$5047,C1447,Cargas!$N$5:$N$5047)</f>
        <v>1848</v>
      </c>
      <c r="J1447" s="105">
        <f t="shared" si="22"/>
        <v>0</v>
      </c>
      <c r="K1447" s="229"/>
      <c r="L1447" s="276">
        <v>90697</v>
      </c>
    </row>
    <row r="1448" hidden="1" ht="13.5" customHeight="1">
      <c r="B1448" s="225">
        <v>45422</v>
      </c>
      <c r="C1448" s="226" t="s">
        <v>7672</v>
      </c>
      <c r="D1448" s="227" t="s">
        <v>9643</v>
      </c>
      <c r="E1448" s="227" t="s">
        <v>9850</v>
      </c>
      <c r="F1448" s="227" t="s">
        <v>8498</v>
      </c>
      <c r="G1448" s="227"/>
      <c r="H1448" s="228">
        <v>972</v>
      </c>
      <c r="I1448" s="104">
        <f>SUMIF(Cargas!$C$5:$C$5047,C1448,Cargas!$N$5:$N$5047)</f>
        <v>980</v>
      </c>
      <c r="J1448" s="105">
        <f t="shared" si="22"/>
        <v>0</v>
      </c>
      <c r="K1448" s="229"/>
      <c r="L1448" s="276">
        <v>92818</v>
      </c>
    </row>
    <row r="1449" hidden="1" ht="13.5" customHeight="1">
      <c r="B1449" s="225">
        <v>45429</v>
      </c>
      <c r="C1449" s="226" t="s">
        <v>7684</v>
      </c>
      <c r="D1449" s="227" t="s">
        <v>9771</v>
      </c>
      <c r="E1449" s="227" t="s">
        <v>9770</v>
      </c>
      <c r="F1449" s="227" t="s">
        <v>8498</v>
      </c>
      <c r="G1449" s="227"/>
      <c r="H1449" s="228">
        <v>1960</v>
      </c>
      <c r="I1449" s="104">
        <f>SUMIF(Cargas!$C$5:$C$5047,C1449,Cargas!$N$5:$N$5047)</f>
        <v>1960</v>
      </c>
      <c r="J1449" s="105">
        <f t="shared" si="22"/>
        <v>0</v>
      </c>
      <c r="K1449" s="229"/>
      <c r="L1449" s="276">
        <v>96186</v>
      </c>
    </row>
    <row r="1450" hidden="1" ht="13.5" customHeight="1">
      <c r="B1450" s="225">
        <v>45433</v>
      </c>
      <c r="C1450" s="226" t="s">
        <v>7696</v>
      </c>
      <c r="D1450" s="227" t="s">
        <v>9644</v>
      </c>
      <c r="E1450" s="227" t="s">
        <v>9864</v>
      </c>
      <c r="F1450" s="227" t="s">
        <v>8498</v>
      </c>
      <c r="G1450" s="227"/>
      <c r="H1450" s="228">
        <v>980</v>
      </c>
      <c r="I1450" s="104">
        <f>SUMIF(Cargas!$C$5:$C$5047,C1450,Cargas!$N$5:$N$5047)</f>
        <v>980</v>
      </c>
      <c r="J1450" s="105">
        <f t="shared" si="22"/>
        <v>0</v>
      </c>
      <c r="K1450" s="229"/>
      <c r="L1450" s="276">
        <v>96989</v>
      </c>
    </row>
    <row r="1451" hidden="1" ht="13.5" customHeight="1">
      <c r="B1451" s="225">
        <v>45433</v>
      </c>
      <c r="C1451" s="226" t="s">
        <v>7737</v>
      </c>
      <c r="D1451" s="227" t="s">
        <v>9765</v>
      </c>
      <c r="E1451" s="227" t="s">
        <v>9859</v>
      </c>
      <c r="F1451" s="227" t="s">
        <v>8498</v>
      </c>
      <c r="G1451" s="227"/>
      <c r="H1451" s="228">
        <v>980</v>
      </c>
      <c r="I1451" s="104">
        <f>SUMIF(Cargas!$C$5:$C$5047,C1451,Cargas!$N$5:$N$5047)</f>
        <v>990</v>
      </c>
      <c r="J1451" s="105">
        <f t="shared" si="22"/>
        <v>0</v>
      </c>
      <c r="K1451" s="229"/>
      <c r="L1451" s="276">
        <v>100482</v>
      </c>
    </row>
    <row r="1452" hidden="1" ht="13.5" customHeight="1">
      <c r="B1452" s="225">
        <v>45439</v>
      </c>
      <c r="C1452" s="226" t="s">
        <v>7734</v>
      </c>
      <c r="D1452" s="227" t="s">
        <v>9646</v>
      </c>
      <c r="E1452" s="227" t="s">
        <v>9770</v>
      </c>
      <c r="F1452" s="227" t="s">
        <v>8498</v>
      </c>
      <c r="G1452" s="227"/>
      <c r="H1452" s="228">
        <v>1960</v>
      </c>
      <c r="I1452" s="104">
        <f>SUMIF(Cargas!$C$5:$C$5047,C1452,Cargas!$N$5:$N$5047)</f>
        <v>1960</v>
      </c>
      <c r="J1452" s="105">
        <f ref="J1452:J1515" t="shared" si="23">IF(ABS(H1452-I1452)&lt;20,0,H1452-I1452)</f>
        <v>0</v>
      </c>
      <c r="K1452" s="229"/>
      <c r="L1452" s="276">
        <v>101657</v>
      </c>
    </row>
    <row r="1453" hidden="1" ht="13.5" customHeight="1">
      <c r="B1453" s="225">
        <v>45439</v>
      </c>
      <c r="C1453" s="226" t="s">
        <v>7746</v>
      </c>
      <c r="D1453" s="227" t="s">
        <v>9773</v>
      </c>
      <c r="E1453" s="227" t="s">
        <v>9427</v>
      </c>
      <c r="F1453" s="227" t="s">
        <v>8498</v>
      </c>
      <c r="G1453" s="227"/>
      <c r="H1453" s="228">
        <v>1860</v>
      </c>
      <c r="I1453" s="104">
        <f>SUMIF(Cargas!$C$5:$C$5047,C1453,Cargas!$N$5:$N$5047)</f>
        <v>1860</v>
      </c>
      <c r="J1453" s="105">
        <f t="shared" si="23"/>
        <v>0</v>
      </c>
      <c r="K1453" s="229"/>
      <c r="L1453" s="276">
        <v>102317</v>
      </c>
    </row>
    <row r="1454" hidden="1" ht="13.5" customHeight="1">
      <c r="B1454" s="225">
        <v>45440</v>
      </c>
      <c r="C1454" s="226" t="s">
        <v>7768</v>
      </c>
      <c r="D1454" s="227" t="s">
        <v>9767</v>
      </c>
      <c r="E1454" s="227" t="s">
        <v>9859</v>
      </c>
      <c r="F1454" s="227" t="s">
        <v>8498</v>
      </c>
      <c r="G1454" s="227"/>
      <c r="H1454" s="228">
        <v>980</v>
      </c>
      <c r="I1454" s="104">
        <f>SUMIF(Cargas!$C$5:$C$5047,C1454,Cargas!$N$5:$N$5047)</f>
        <v>990</v>
      </c>
      <c r="J1454" s="105">
        <f t="shared" si="23"/>
        <v>0</v>
      </c>
      <c r="K1454" s="229"/>
      <c r="L1454" s="276">
        <v>105625</v>
      </c>
    </row>
    <row r="1455" hidden="1" ht="13.5" customHeight="1">
      <c r="B1455" s="225">
        <v>45446</v>
      </c>
      <c r="C1455" s="226" t="s">
        <v>7758</v>
      </c>
      <c r="D1455" s="227" t="s">
        <v>9648</v>
      </c>
      <c r="E1455" s="227" t="s">
        <v>9864</v>
      </c>
      <c r="F1455" s="227" t="s">
        <v>8498</v>
      </c>
      <c r="G1455" s="227"/>
      <c r="H1455" s="228">
        <v>980</v>
      </c>
      <c r="I1455" s="104">
        <f>SUMIF(Cargas!$C$5:$C$5047,C1455,Cargas!$N$5:$N$5047)</f>
        <v>980</v>
      </c>
      <c r="J1455" s="105">
        <f t="shared" si="23"/>
        <v>0</v>
      </c>
      <c r="K1455" s="229"/>
      <c r="L1455" s="276">
        <v>105679</v>
      </c>
    </row>
    <row r="1456" hidden="1" ht="13.5" customHeight="1">
      <c r="B1456" s="225">
        <v>45446</v>
      </c>
      <c r="C1456" s="226" t="s">
        <v>7782</v>
      </c>
      <c r="D1456" s="227" t="s">
        <v>9650</v>
      </c>
      <c r="E1456" s="227" t="s">
        <v>9427</v>
      </c>
      <c r="F1456" s="227" t="s">
        <v>8498</v>
      </c>
      <c r="G1456" s="227"/>
      <c r="H1456" s="228">
        <v>930</v>
      </c>
      <c r="I1456" s="104">
        <f>SUMIF(Cargas!$C$5:$C$5047,C1456,Cargas!$N$5:$N$5047)</f>
        <v>930</v>
      </c>
      <c r="J1456" s="105">
        <f t="shared" si="23"/>
        <v>0</v>
      </c>
      <c r="K1456" s="229"/>
      <c r="L1456" s="276">
        <v>107691</v>
      </c>
    </row>
    <row r="1457" hidden="1" ht="13.5" customHeight="1">
      <c r="B1457" s="225">
        <v>45446</v>
      </c>
      <c r="C1457" s="226" t="s">
        <v>7771</v>
      </c>
      <c r="D1457" s="227" t="s">
        <v>9652</v>
      </c>
      <c r="E1457" s="227" t="s">
        <v>9770</v>
      </c>
      <c r="F1457" s="227" t="s">
        <v>8498</v>
      </c>
      <c r="G1457" s="227"/>
      <c r="H1457" s="228">
        <v>980</v>
      </c>
      <c r="I1457" s="104">
        <f>SUMIF(Cargas!$C$5:$C$5047,C1457,Cargas!$N$5:$N$5047)</f>
        <v>980</v>
      </c>
      <c r="J1457" s="105">
        <f t="shared" si="23"/>
        <v>0</v>
      </c>
      <c r="K1457" s="229"/>
      <c r="L1457" s="276">
        <v>106637</v>
      </c>
    </row>
    <row r="1458" hidden="1" ht="13.5" customHeight="1">
      <c r="B1458" s="225">
        <v>45416</v>
      </c>
      <c r="C1458" s="226" t="s">
        <v>7851</v>
      </c>
      <c r="D1458" s="227" t="s">
        <v>9654</v>
      </c>
      <c r="E1458" s="227" t="s">
        <v>9850</v>
      </c>
      <c r="F1458" s="227" t="s">
        <v>8498</v>
      </c>
      <c r="G1458" s="227"/>
      <c r="H1458" s="228">
        <v>980</v>
      </c>
      <c r="I1458" s="104">
        <f>SUMIF(Cargas!$C$5:$C$5047,C1458,Cargas!$N$5:$N$5047)</f>
        <v>980</v>
      </c>
      <c r="J1458" s="105">
        <f t="shared" si="23"/>
        <v>0</v>
      </c>
      <c r="K1458" s="229"/>
      <c r="L1458" s="276">
        <v>112957</v>
      </c>
    </row>
    <row r="1459" hidden="1" ht="13.5" customHeight="1">
      <c r="B1459" s="225">
        <v>45416</v>
      </c>
      <c r="C1459" s="226" t="s">
        <v>7833</v>
      </c>
      <c r="D1459" s="227" t="s">
        <v>9775</v>
      </c>
      <c r="E1459" s="227" t="s">
        <v>9859</v>
      </c>
      <c r="F1459" s="227" t="s">
        <v>8498</v>
      </c>
      <c r="G1459" s="227"/>
      <c r="H1459" s="228">
        <v>1960</v>
      </c>
      <c r="I1459" s="104">
        <f>SUMIF(Cargas!$C$5:$C$5047,C1459,Cargas!$N$5:$N$5047)</f>
        <v>1960</v>
      </c>
      <c r="J1459" s="105">
        <f t="shared" si="23"/>
        <v>0</v>
      </c>
      <c r="K1459" s="229"/>
      <c r="L1459" s="276">
        <v>111705</v>
      </c>
    </row>
    <row r="1460" hidden="1" ht="13.5" customHeight="1">
      <c r="B1460" s="225">
        <v>45450</v>
      </c>
      <c r="C1460" s="226" t="s">
        <v>7808</v>
      </c>
      <c r="D1460" s="227" t="s">
        <v>9656</v>
      </c>
      <c r="E1460" s="227" t="s">
        <v>9770</v>
      </c>
      <c r="F1460" s="227" t="s">
        <v>8498</v>
      </c>
      <c r="G1460" s="227"/>
      <c r="H1460" s="228">
        <v>1960</v>
      </c>
      <c r="I1460" s="104">
        <f>SUMIF(Cargas!$C$5:$C$5047,C1460,Cargas!$N$5:$N$5047)</f>
        <v>1970</v>
      </c>
      <c r="J1460" s="105">
        <f t="shared" si="23"/>
        <v>0</v>
      </c>
      <c r="K1460" s="229"/>
      <c r="L1460" s="276">
        <v>110774</v>
      </c>
    </row>
    <row r="1461" hidden="1" ht="13.5" customHeight="1">
      <c r="B1461" s="225">
        <v>45454</v>
      </c>
      <c r="C1461" s="226" t="s">
        <v>7838</v>
      </c>
      <c r="D1461" s="227" t="s">
        <v>9658</v>
      </c>
      <c r="E1461" s="227" t="s">
        <v>9427</v>
      </c>
      <c r="F1461" s="227" t="s">
        <v>8498</v>
      </c>
      <c r="G1461" s="227"/>
      <c r="H1461" s="228">
        <v>2790</v>
      </c>
      <c r="I1461" s="104">
        <f>SUMIF(Cargas!$C$5:$C$5047,C1461,Cargas!$N$5:$N$5047)</f>
        <v>2790</v>
      </c>
      <c r="J1461" s="105">
        <f t="shared" si="23"/>
        <v>0</v>
      </c>
      <c r="K1461" s="229"/>
      <c r="L1461" s="276">
        <v>111796</v>
      </c>
    </row>
    <row r="1462" hidden="1" ht="13.5" customHeight="1">
      <c r="B1462" s="225">
        <v>45261</v>
      </c>
      <c r="C1462" s="226" t="s">
        <v>6726</v>
      </c>
      <c r="D1462" s="227" t="s">
        <v>9932</v>
      </c>
      <c r="E1462" s="227" t="s">
        <v>9770</v>
      </c>
      <c r="F1462" s="227" t="s">
        <v>8498</v>
      </c>
      <c r="G1462" s="227"/>
      <c r="H1462" s="228">
        <v>5880</v>
      </c>
      <c r="I1462" s="104">
        <f>SUMIF(Cargas!$C$5:$C$5047,C1462,Cargas!$N$5:$N$5047)</f>
        <v>5880</v>
      </c>
      <c r="J1462" s="105">
        <f t="shared" si="23"/>
        <v>0</v>
      </c>
      <c r="K1462" s="229" t="s">
        <v>9933</v>
      </c>
      <c r="L1462" s="230">
        <v>235035</v>
      </c>
    </row>
    <row r="1463" hidden="1" ht="13.5" customHeight="1">
      <c r="B1463" s="225">
        <v>45453</v>
      </c>
      <c r="C1463" s="226" t="s">
        <v>7814</v>
      </c>
      <c r="D1463" s="227" t="s">
        <v>9932</v>
      </c>
      <c r="E1463" s="227" t="s">
        <v>9864</v>
      </c>
      <c r="F1463" s="227" t="s">
        <v>8498</v>
      </c>
      <c r="G1463" s="227"/>
      <c r="H1463" s="228">
        <v>980</v>
      </c>
      <c r="I1463" s="104">
        <f>SUMIF(Cargas!$C$5:$C$5047,C1463,Cargas!$N$5:$N$5047)</f>
        <v>990</v>
      </c>
      <c r="J1463" s="105">
        <f t="shared" si="23"/>
        <v>0</v>
      </c>
      <c r="K1463" s="229"/>
      <c r="L1463" s="276">
        <v>111690</v>
      </c>
    </row>
    <row r="1464" hidden="1" ht="13.5" customHeight="1">
      <c r="B1464" s="225">
        <v>45264</v>
      </c>
      <c r="C1464" s="226" t="s">
        <v>6729</v>
      </c>
      <c r="D1464" s="227" t="s">
        <v>9934</v>
      </c>
      <c r="E1464" s="227" t="s">
        <v>9427</v>
      </c>
      <c r="F1464" s="227" t="s">
        <v>8498</v>
      </c>
      <c r="G1464" s="227"/>
      <c r="H1464" s="228">
        <v>2790</v>
      </c>
      <c r="I1464" s="104">
        <f>SUMIF(Cargas!$C$5:$C$5047,C1464,Cargas!$N$5:$N$5047)</f>
        <v>2790</v>
      </c>
      <c r="J1464" s="105">
        <f t="shared" si="23"/>
        <v>0</v>
      </c>
      <c r="K1464" s="229" t="s">
        <v>9935</v>
      </c>
      <c r="L1464" s="230">
        <v>235092</v>
      </c>
    </row>
    <row r="1465" hidden="1" ht="13.5" customHeight="1">
      <c r="B1465" s="225">
        <v>45460</v>
      </c>
      <c r="C1465" s="226" t="s">
        <v>7865</v>
      </c>
      <c r="D1465" s="227" t="s">
        <v>9934</v>
      </c>
      <c r="E1465" s="227" t="s">
        <v>9427</v>
      </c>
      <c r="F1465" s="227" t="s">
        <v>8498</v>
      </c>
      <c r="G1465" s="227"/>
      <c r="H1465" s="228">
        <v>1860</v>
      </c>
      <c r="I1465" s="104">
        <f>SUMIF(Cargas!$C$5:$C$5047,C1465,Cargas!$N$5:$N$5047)</f>
        <v>1860</v>
      </c>
      <c r="J1465" s="105">
        <f t="shared" si="23"/>
        <v>0</v>
      </c>
      <c r="K1465" s="229"/>
      <c r="L1465" s="276">
        <v>116015</v>
      </c>
    </row>
    <row r="1466" hidden="1" ht="13.5" customHeight="1">
      <c r="B1466" s="225">
        <v>45265</v>
      </c>
      <c r="C1466" s="226" t="s">
        <v>6768</v>
      </c>
      <c r="D1466" s="227" t="s">
        <v>9936</v>
      </c>
      <c r="E1466" s="227" t="s">
        <v>9427</v>
      </c>
      <c r="F1466" s="227" t="s">
        <v>8498</v>
      </c>
      <c r="G1466" s="227"/>
      <c r="H1466" s="228">
        <v>2790</v>
      </c>
      <c r="I1466" s="104">
        <f>SUMIF(Cargas!$C$5:$C$5047,C1466,Cargas!$N$5:$N$5047)</f>
        <v>2790</v>
      </c>
      <c r="J1466" s="105">
        <f t="shared" si="23"/>
        <v>0</v>
      </c>
      <c r="K1466" s="229" t="s">
        <v>9937</v>
      </c>
      <c r="L1466" s="230">
        <v>237000</v>
      </c>
    </row>
    <row r="1467" hidden="1" ht="13.5" customHeight="1">
      <c r="B1467" s="225">
        <v>45457</v>
      </c>
      <c r="C1467" s="226" t="s">
        <v>7869</v>
      </c>
      <c r="D1467" s="227" t="s">
        <v>9936</v>
      </c>
      <c r="E1467" s="227" t="s">
        <v>9770</v>
      </c>
      <c r="F1467" s="227" t="s">
        <v>8498</v>
      </c>
      <c r="G1467" s="227"/>
      <c r="H1467" s="228">
        <v>1960</v>
      </c>
      <c r="I1467" s="104">
        <f>SUMIF(Cargas!$C$5:$C$5047,C1467,Cargas!$N$5:$N$5047)</f>
        <v>1960</v>
      </c>
      <c r="J1467" s="105">
        <f t="shared" si="23"/>
        <v>0</v>
      </c>
      <c r="K1467" s="229"/>
      <c r="L1467" s="276">
        <v>117320</v>
      </c>
    </row>
    <row r="1468" hidden="1" ht="13.5" customHeight="1">
      <c r="B1468" s="225">
        <v>45265</v>
      </c>
      <c r="C1468" s="226" t="s">
        <v>6745</v>
      </c>
      <c r="D1468" s="227" t="s">
        <v>9938</v>
      </c>
      <c r="E1468" s="227" t="s">
        <v>9427</v>
      </c>
      <c r="F1468" s="227" t="s">
        <v>8498</v>
      </c>
      <c r="G1468" s="227"/>
      <c r="H1468" s="228">
        <v>930</v>
      </c>
      <c r="I1468" s="104">
        <f>SUMIF(Cargas!$C$5:$C$5047,C1468,Cargas!$N$5:$N$5047)</f>
        <v>930</v>
      </c>
      <c r="J1468" s="105">
        <f t="shared" si="23"/>
        <v>0</v>
      </c>
      <c r="K1468" s="229" t="s">
        <v>9939</v>
      </c>
      <c r="L1468" s="230">
        <v>236108</v>
      </c>
    </row>
    <row r="1469" hidden="1" ht="13.5" customHeight="1">
      <c r="B1469" s="225">
        <v>45467</v>
      </c>
      <c r="C1469" s="226" t="s">
        <v>7932</v>
      </c>
      <c r="D1469" s="227" t="s">
        <v>9938</v>
      </c>
      <c r="E1469" s="227" t="s">
        <v>9427</v>
      </c>
      <c r="F1469" s="227" t="s">
        <v>8498</v>
      </c>
      <c r="G1469" s="227"/>
      <c r="H1469" s="228">
        <v>930</v>
      </c>
      <c r="I1469" s="104">
        <f>SUMIF(Cargas!$C$5:$C$5047,C1469,Cargas!$N$5:$N$5047)</f>
        <v>930</v>
      </c>
      <c r="J1469" s="105">
        <f t="shared" si="23"/>
        <v>0</v>
      </c>
      <c r="K1469" s="229"/>
      <c r="L1469" s="276">
        <v>122811</v>
      </c>
    </row>
    <row r="1470" hidden="1" ht="13.5" customHeight="1">
      <c r="B1470" s="225">
        <v>45267</v>
      </c>
      <c r="C1470" s="226" t="s">
        <v>6798</v>
      </c>
      <c r="D1470" s="227" t="s">
        <v>9940</v>
      </c>
      <c r="E1470" s="227" t="s">
        <v>9850</v>
      </c>
      <c r="F1470" s="227" t="s">
        <v>8498</v>
      </c>
      <c r="G1470" s="227"/>
      <c r="H1470" s="228">
        <v>972</v>
      </c>
      <c r="I1470" s="104">
        <f>SUMIF(Cargas!$C$5:$C$5047,C1470,Cargas!$N$5:$N$5047)</f>
        <v>980</v>
      </c>
      <c r="J1470" s="105">
        <f t="shared" si="23"/>
        <v>0</v>
      </c>
      <c r="K1470" s="229" t="s">
        <v>9941</v>
      </c>
      <c r="L1470" s="230">
        <v>242624</v>
      </c>
    </row>
    <row r="1471" hidden="1" ht="13.5" customHeight="1">
      <c r="B1471" s="225">
        <v>45467</v>
      </c>
      <c r="C1471" s="226" t="s">
        <v>7911</v>
      </c>
      <c r="D1471" s="227" t="s">
        <v>9940</v>
      </c>
      <c r="E1471" s="227" t="s">
        <v>9770</v>
      </c>
      <c r="F1471" s="227" t="s">
        <v>8498</v>
      </c>
      <c r="G1471" s="227"/>
      <c r="H1471" s="228">
        <v>1960</v>
      </c>
      <c r="I1471" s="104">
        <f>SUMIF(Cargas!$C$5:$C$5047,C1471,Cargas!$N$5:$N$5047)</f>
        <v>1960</v>
      </c>
      <c r="J1471" s="105">
        <f t="shared" si="23"/>
        <v>0</v>
      </c>
      <c r="K1471" s="229"/>
      <c r="L1471" s="276">
        <v>121507</v>
      </c>
    </row>
    <row r="1472" hidden="1" ht="13.5" customHeight="1">
      <c r="B1472" s="225">
        <v>45271</v>
      </c>
      <c r="C1472" s="226" t="s">
        <v>6780</v>
      </c>
      <c r="D1472" s="227" t="s">
        <v>9942</v>
      </c>
      <c r="E1472" s="227" t="s">
        <v>9427</v>
      </c>
      <c r="F1472" s="227" t="s">
        <v>8498</v>
      </c>
      <c r="G1472" s="227"/>
      <c r="H1472" s="228">
        <v>1860</v>
      </c>
      <c r="I1472" s="104">
        <f>SUMIF(Cargas!$C$5:$C$5047,C1472,Cargas!$N$5:$N$5047)</f>
        <v>1860</v>
      </c>
      <c r="J1472" s="105">
        <f t="shared" si="23"/>
        <v>0</v>
      </c>
      <c r="K1472" s="229" t="s">
        <v>9943</v>
      </c>
      <c r="L1472" s="230">
        <v>239380</v>
      </c>
    </row>
    <row r="1473" hidden="1" ht="13.5" customHeight="1">
      <c r="B1473" s="225">
        <v>45474</v>
      </c>
      <c r="C1473" s="226" t="s">
        <v>7947</v>
      </c>
      <c r="D1473" s="227" t="s">
        <v>9942</v>
      </c>
      <c r="E1473" s="227" t="s">
        <v>9770</v>
      </c>
      <c r="F1473" s="227" t="s">
        <v>8498</v>
      </c>
      <c r="G1473" s="227"/>
      <c r="H1473" s="228">
        <v>1960</v>
      </c>
      <c r="I1473" s="104">
        <f>SUMIF(Cargas!$C$5:$C$5047,C1473,Cargas!$N$5:$N$5047)</f>
        <v>1960</v>
      </c>
      <c r="J1473" s="105">
        <f t="shared" si="23"/>
        <v>0</v>
      </c>
      <c r="K1473" s="229"/>
      <c r="L1473" s="283">
        <v>126928</v>
      </c>
    </row>
    <row r="1474" hidden="1" ht="13.5" customHeight="1">
      <c r="B1474" s="225">
        <v>45271</v>
      </c>
      <c r="C1474" s="226" t="s">
        <v>6810</v>
      </c>
      <c r="D1474" s="227" t="s">
        <v>9944</v>
      </c>
      <c r="E1474" s="227" t="s">
        <v>9427</v>
      </c>
      <c r="F1474" s="227" t="s">
        <v>8498</v>
      </c>
      <c r="G1474" s="227"/>
      <c r="H1474" s="228">
        <v>1860</v>
      </c>
      <c r="I1474" s="104">
        <f>SUMIF(Cargas!$C$5:$C$5047,C1474,Cargas!$N$5:$N$5047)</f>
        <v>1860</v>
      </c>
      <c r="J1474" s="105">
        <f t="shared" si="23"/>
        <v>0</v>
      </c>
      <c r="K1474" s="229" t="s">
        <v>9945</v>
      </c>
      <c r="L1474" s="230">
        <v>242756</v>
      </c>
    </row>
    <row r="1475" hidden="1" ht="13.5" customHeight="1">
      <c r="B1475" s="225">
        <v>45474</v>
      </c>
      <c r="C1475" s="226" t="s">
        <v>7956</v>
      </c>
      <c r="D1475" s="227" t="s">
        <v>9944</v>
      </c>
      <c r="E1475" s="227" t="s">
        <v>9427</v>
      </c>
      <c r="F1475" s="227" t="s">
        <v>8498</v>
      </c>
      <c r="G1475" s="227"/>
      <c r="H1475" s="228">
        <v>930</v>
      </c>
      <c r="I1475" s="104">
        <f>SUMIF(Cargas!$C$5:$C$5047,C1475,Cargas!$N$5:$N$5047)</f>
        <v>930</v>
      </c>
      <c r="J1475" s="105">
        <f t="shared" si="23"/>
        <v>0</v>
      </c>
      <c r="K1475" s="229"/>
      <c r="L1475" s="283">
        <v>126967</v>
      </c>
    </row>
    <row r="1476" hidden="1" ht="13.5" customHeight="1">
      <c r="B1476" s="225">
        <v>45267</v>
      </c>
      <c r="C1476" s="226" t="s">
        <v>6788</v>
      </c>
      <c r="D1476" s="227" t="s">
        <v>9946</v>
      </c>
      <c r="E1476" s="227" t="s">
        <v>9770</v>
      </c>
      <c r="F1476" s="227" t="s">
        <v>8498</v>
      </c>
      <c r="G1476" s="227"/>
      <c r="H1476" s="228">
        <v>3920</v>
      </c>
      <c r="I1476" s="104">
        <f>SUMIF(Cargas!$C$5:$C$5047,C1476,Cargas!$N$5:$N$5047)</f>
        <v>3920</v>
      </c>
      <c r="J1476" s="105">
        <f t="shared" si="23"/>
        <v>0</v>
      </c>
      <c r="K1476" s="229"/>
      <c r="L1476" s="230">
        <v>240509</v>
      </c>
    </row>
    <row r="1477" hidden="1" ht="13.5" customHeight="1">
      <c r="B1477" s="225">
        <v>45481</v>
      </c>
      <c r="C1477" s="226" t="s">
        <v>7990</v>
      </c>
      <c r="D1477" s="227" t="s">
        <v>9946</v>
      </c>
      <c r="E1477" s="227" t="s">
        <v>9427</v>
      </c>
      <c r="F1477" s="227" t="s">
        <v>8498</v>
      </c>
      <c r="G1477" s="227"/>
      <c r="H1477" s="228">
        <v>930</v>
      </c>
      <c r="I1477" s="104">
        <f>SUMIF(Cargas!$C$5:$C$5047,C1477,Cargas!$N$5:$N$5047)</f>
        <v>930</v>
      </c>
      <c r="J1477" s="105">
        <f t="shared" si="23"/>
        <v>0</v>
      </c>
      <c r="K1477" s="229"/>
      <c r="L1477" s="283">
        <v>132433</v>
      </c>
    </row>
    <row r="1478" hidden="1" ht="13.5" customHeight="1">
      <c r="B1478" s="225">
        <v>45273</v>
      </c>
      <c r="C1478" s="226" t="s">
        <v>6820</v>
      </c>
      <c r="D1478" s="227" t="s">
        <v>9947</v>
      </c>
      <c r="E1478" s="227" t="s">
        <v>9427</v>
      </c>
      <c r="F1478" s="227" t="s">
        <v>8498</v>
      </c>
      <c r="G1478" s="227"/>
      <c r="H1478" s="228">
        <v>930</v>
      </c>
      <c r="I1478" s="104">
        <f>SUMIF(Cargas!$C$5:$C$5047,C1478,Cargas!$N$5:$N$5047)</f>
        <v>930</v>
      </c>
      <c r="J1478" s="105">
        <f t="shared" si="23"/>
        <v>0</v>
      </c>
      <c r="K1478" s="229" t="s">
        <v>9948</v>
      </c>
      <c r="L1478" s="230">
        <v>142667</v>
      </c>
    </row>
    <row r="1479" hidden="1" ht="13.5" customHeight="1">
      <c r="B1479" s="225">
        <v>45481</v>
      </c>
      <c r="C1479" s="226" t="s">
        <v>7993</v>
      </c>
      <c r="D1479" s="227" t="s">
        <v>9947</v>
      </c>
      <c r="E1479" s="227" t="s">
        <v>9770</v>
      </c>
      <c r="F1479" s="227" t="s">
        <v>8498</v>
      </c>
      <c r="G1479" s="227"/>
      <c r="H1479" s="228">
        <v>1960</v>
      </c>
      <c r="I1479" s="104">
        <f>SUMIF(Cargas!$C$5:$C$5047,C1479,Cargas!$N$5:$N$5047)</f>
        <v>1960</v>
      </c>
      <c r="J1479" s="105">
        <f t="shared" si="23"/>
        <v>0</v>
      </c>
      <c r="K1479" s="229"/>
      <c r="L1479" s="283">
        <v>132512</v>
      </c>
    </row>
    <row r="1480" hidden="1" ht="13.5" customHeight="1">
      <c r="B1480" s="225">
        <v>45267</v>
      </c>
      <c r="C1480" s="226" t="s">
        <v>6805</v>
      </c>
      <c r="D1480" s="227" t="s">
        <v>9949</v>
      </c>
      <c r="E1480" s="227" t="s">
        <v>9770</v>
      </c>
      <c r="F1480" s="227" t="s">
        <v>8498</v>
      </c>
      <c r="G1480" s="227"/>
      <c r="H1480" s="228">
        <v>980</v>
      </c>
      <c r="I1480" s="104">
        <f>SUMIF(Cargas!$C$5:$C$5047,C1480,Cargas!$N$5:$N$5047)</f>
        <v>980</v>
      </c>
      <c r="J1480" s="105">
        <f t="shared" si="23"/>
        <v>0</v>
      </c>
      <c r="K1480" s="229" t="s">
        <v>9950</v>
      </c>
      <c r="L1480" s="230">
        <v>243157</v>
      </c>
    </row>
    <row r="1481" hidden="1" ht="13.5" customHeight="1">
      <c r="B1481" s="225">
        <v>45482</v>
      </c>
      <c r="C1481" s="226" t="s">
        <v>8012</v>
      </c>
      <c r="D1481" s="227" t="s">
        <v>9949</v>
      </c>
      <c r="E1481" s="227" t="s">
        <v>9859</v>
      </c>
      <c r="F1481" s="227" t="s">
        <v>8498</v>
      </c>
      <c r="G1481" s="227"/>
      <c r="H1481" s="228">
        <v>1960</v>
      </c>
      <c r="I1481" s="104">
        <f>SUMIF(Cargas!$C$5:$C$5047,C1481,Cargas!$N$5:$N$5047)</f>
        <v>1960</v>
      </c>
      <c r="J1481" s="105">
        <f t="shared" si="23"/>
        <v>0</v>
      </c>
      <c r="K1481" s="229"/>
      <c r="L1481" s="283">
        <v>135805</v>
      </c>
    </row>
    <row r="1482" hidden="1" ht="13.5" customHeight="1">
      <c r="B1482" s="225">
        <v>45278</v>
      </c>
      <c r="C1482" s="226" t="s">
        <v>6840</v>
      </c>
      <c r="D1482" s="227" t="s">
        <v>9951</v>
      </c>
      <c r="E1482" s="227" t="s">
        <v>9770</v>
      </c>
      <c r="F1482" s="227" t="s">
        <v>8498</v>
      </c>
      <c r="G1482" s="227"/>
      <c r="H1482" s="228">
        <v>2940</v>
      </c>
      <c r="I1482" s="104">
        <f>SUMIF(Cargas!$C$5:$C$5047,C1482,Cargas!$N$5:$N$5047)</f>
        <v>2940</v>
      </c>
      <c r="J1482" s="105">
        <f t="shared" si="23"/>
        <v>0</v>
      </c>
      <c r="K1482" s="229" t="s">
        <v>9952</v>
      </c>
      <c r="L1482" s="230">
        <v>246240</v>
      </c>
    </row>
    <row r="1483" hidden="1" ht="13.5" customHeight="1">
      <c r="B1483" s="225">
        <v>45489</v>
      </c>
      <c r="C1483" s="226" t="s">
        <v>8025</v>
      </c>
      <c r="D1483" s="227" t="s">
        <v>9951</v>
      </c>
      <c r="E1483" s="227" t="s">
        <v>9427</v>
      </c>
      <c r="F1483" s="227" t="s">
        <v>8498</v>
      </c>
      <c r="G1483" s="227"/>
      <c r="H1483" s="228">
        <v>930</v>
      </c>
      <c r="I1483" s="104">
        <f>SUMIF(Cargas!$C$5:$C$5047,C1483,Cargas!$N$5:$N$5047)</f>
        <v>930</v>
      </c>
      <c r="J1483" s="105">
        <f t="shared" si="23"/>
        <v>0</v>
      </c>
      <c r="K1483" s="229"/>
      <c r="L1483" s="283">
        <v>137036</v>
      </c>
    </row>
    <row r="1484" hidden="1" ht="13.5" customHeight="1">
      <c r="B1484" s="225">
        <v>45279</v>
      </c>
      <c r="C1484" s="226" t="s">
        <v>6848</v>
      </c>
      <c r="D1484" s="227" t="s">
        <v>9953</v>
      </c>
      <c r="E1484" s="227" t="s">
        <v>9427</v>
      </c>
      <c r="F1484" s="227" t="s">
        <v>8498</v>
      </c>
      <c r="G1484" s="227"/>
      <c r="H1484" s="228">
        <v>1860</v>
      </c>
      <c r="I1484" s="104">
        <f>SUMIF(Cargas!$C$5:$C$5047,C1484,Cargas!$N$5:$N$5047)</f>
        <v>1860</v>
      </c>
      <c r="J1484" s="105">
        <f t="shared" si="23"/>
        <v>0</v>
      </c>
      <c r="K1484" s="229" t="s">
        <v>9954</v>
      </c>
      <c r="L1484" s="230">
        <v>246482</v>
      </c>
    </row>
    <row r="1485" hidden="1" ht="13.5" customHeight="1">
      <c r="B1485" s="225">
        <v>45488</v>
      </c>
      <c r="C1485" s="226" t="s">
        <v>8022</v>
      </c>
      <c r="D1485" s="227" t="s">
        <v>9953</v>
      </c>
      <c r="E1485" s="227" t="s">
        <v>9770</v>
      </c>
      <c r="F1485" s="227" t="s">
        <v>8498</v>
      </c>
      <c r="G1485" s="227"/>
      <c r="H1485" s="228">
        <v>1960</v>
      </c>
      <c r="I1485" s="104">
        <f>SUMIF(Cargas!$C$5:$C$5047,C1485,Cargas!$N$5:$N$5047)</f>
        <v>1960</v>
      </c>
      <c r="J1485" s="105">
        <f t="shared" si="23"/>
        <v>0</v>
      </c>
      <c r="K1485" s="229"/>
      <c r="L1485" s="283">
        <v>137124</v>
      </c>
    </row>
    <row r="1486" hidden="1" ht="13.5" customHeight="1">
      <c r="B1486" s="225">
        <v>45280</v>
      </c>
      <c r="C1486" s="226" t="s">
        <v>6858</v>
      </c>
      <c r="D1486" s="227" t="s">
        <v>9955</v>
      </c>
      <c r="E1486" s="227" t="s">
        <v>9427</v>
      </c>
      <c r="F1486" s="227" t="s">
        <v>8498</v>
      </c>
      <c r="G1486" s="227"/>
      <c r="H1486" s="228">
        <v>1860</v>
      </c>
      <c r="I1486" s="104">
        <f>SUMIF(Cargas!$C$5:$C$5047,C1486,Cargas!$N$5:$N$5047)</f>
        <v>1860</v>
      </c>
      <c r="J1486" s="105">
        <f t="shared" si="23"/>
        <v>0</v>
      </c>
      <c r="K1486" s="229" t="s">
        <v>9956</v>
      </c>
      <c r="L1486" s="230">
        <v>247797</v>
      </c>
    </row>
    <row r="1487" hidden="1" ht="13.5" customHeight="1">
      <c r="B1487" s="225">
        <v>45496</v>
      </c>
      <c r="C1487" s="226" t="s">
        <v>8066</v>
      </c>
      <c r="D1487" s="227" t="s">
        <v>9955</v>
      </c>
      <c r="E1487" s="227" t="s">
        <v>9859</v>
      </c>
      <c r="F1487" s="227" t="s">
        <v>8498</v>
      </c>
      <c r="G1487" s="227"/>
      <c r="H1487" s="228">
        <v>1960</v>
      </c>
      <c r="I1487" s="104">
        <f>SUMIF(Cargas!$C$5:$C$5047,C1487,Cargas!$N$5:$N$5047)</f>
        <v>1960</v>
      </c>
      <c r="J1487" s="105">
        <f t="shared" si="23"/>
        <v>0</v>
      </c>
      <c r="K1487" s="229"/>
      <c r="L1487" s="283">
        <v>141510</v>
      </c>
    </row>
    <row r="1488" hidden="1" ht="13.5" customHeight="1">
      <c r="B1488" s="225">
        <v>45280</v>
      </c>
      <c r="C1488" s="226" t="s">
        <v>6863</v>
      </c>
      <c r="D1488" s="227" t="s">
        <v>9957</v>
      </c>
      <c r="E1488" s="227" t="s">
        <v>9427</v>
      </c>
      <c r="F1488" s="227" t="s">
        <v>8498</v>
      </c>
      <c r="G1488" s="227"/>
      <c r="H1488" s="228">
        <v>930</v>
      </c>
      <c r="I1488" s="104">
        <f>SUMIF(Cargas!$C$5:$C$5047,C1488,Cargas!$N$5:$N$5047)</f>
        <v>930</v>
      </c>
      <c r="J1488" s="105">
        <f t="shared" si="23"/>
        <v>0</v>
      </c>
      <c r="K1488" s="229" t="s">
        <v>9958</v>
      </c>
      <c r="L1488" s="230">
        <v>247823</v>
      </c>
    </row>
    <row r="1489" hidden="1" ht="13.5" customHeight="1">
      <c r="B1489" s="225">
        <v>45496</v>
      </c>
      <c r="C1489" s="226" t="s">
        <v>8072</v>
      </c>
      <c r="D1489" s="227" t="s">
        <v>9957</v>
      </c>
      <c r="E1489" s="227" t="s">
        <v>9959</v>
      </c>
      <c r="F1489" s="227" t="s">
        <v>8498</v>
      </c>
      <c r="G1489" s="227"/>
      <c r="H1489" s="228">
        <v>980</v>
      </c>
      <c r="I1489" s="104">
        <f>SUMIF(Cargas!$C$5:$C$5047,C1489,Cargas!$N$5:$N$5047)</f>
        <v>980</v>
      </c>
      <c r="J1489" s="105">
        <f t="shared" si="23"/>
        <v>0</v>
      </c>
      <c r="K1489" s="229"/>
      <c r="L1489" s="283">
        <v>142408</v>
      </c>
    </row>
    <row r="1490" hidden="1" ht="13.5" customHeight="1">
      <c r="B1490" s="225">
        <v>45280</v>
      </c>
      <c r="C1490" s="226" t="s">
        <v>6872</v>
      </c>
      <c r="D1490" s="227" t="s">
        <v>9960</v>
      </c>
      <c r="E1490" s="227" t="s">
        <v>9427</v>
      </c>
      <c r="F1490" s="227" t="s">
        <v>8498</v>
      </c>
      <c r="G1490" s="227"/>
      <c r="H1490" s="228">
        <v>1860</v>
      </c>
      <c r="I1490" s="104">
        <f>SUMIF(Cargas!$C$5:$C$5047,C1490,Cargas!$N$5:$N$5047)</f>
        <v>1860</v>
      </c>
      <c r="J1490" s="105">
        <f t="shared" si="23"/>
        <v>0</v>
      </c>
      <c r="K1490" s="229"/>
      <c r="L1490" s="230">
        <v>249405</v>
      </c>
    </row>
    <row r="1491" hidden="1" ht="13.5" customHeight="1">
      <c r="B1491" s="225">
        <v>45502</v>
      </c>
      <c r="C1491" s="226" t="s">
        <v>8100</v>
      </c>
      <c r="D1491" s="227" t="s">
        <v>9960</v>
      </c>
      <c r="E1491" s="227" t="s">
        <v>9959</v>
      </c>
      <c r="F1491" s="227" t="s">
        <v>8498</v>
      </c>
      <c r="G1491" s="227"/>
      <c r="H1491" s="228">
        <v>980</v>
      </c>
      <c r="I1491" s="104">
        <f>SUMIF(Cargas!$C$5:$C$5047,C1491,Cargas!$N$5:$N$5047)</f>
        <v>980</v>
      </c>
      <c r="J1491" s="105">
        <f t="shared" si="23"/>
        <v>0</v>
      </c>
      <c r="K1491" s="229"/>
      <c r="L1491" s="283">
        <v>148154</v>
      </c>
    </row>
    <row r="1492" hidden="1" ht="13.5" customHeight="1">
      <c r="B1492" s="225">
        <v>45280</v>
      </c>
      <c r="C1492" s="226" t="s">
        <v>6878</v>
      </c>
      <c r="D1492" s="227" t="s">
        <v>9961</v>
      </c>
      <c r="E1492" s="227" t="s">
        <v>9427</v>
      </c>
      <c r="F1492" s="227" t="s">
        <v>8498</v>
      </c>
      <c r="G1492" s="227"/>
      <c r="H1492" s="228">
        <v>930</v>
      </c>
      <c r="I1492" s="104">
        <f>SUMIF(Cargas!$C$5:$C$5047,C1492,Cargas!$N$5:$N$5047)</f>
        <v>930</v>
      </c>
      <c r="J1492" s="105">
        <f t="shared" si="23"/>
        <v>0</v>
      </c>
      <c r="K1492" s="229" t="s">
        <v>9962</v>
      </c>
      <c r="L1492" s="230">
        <v>250586</v>
      </c>
    </row>
    <row r="1493" hidden="1" ht="13.5" customHeight="1">
      <c r="B1493" s="225">
        <v>45502</v>
      </c>
      <c r="C1493" s="226" t="s">
        <v>8108</v>
      </c>
      <c r="D1493" s="227" t="s">
        <v>9961</v>
      </c>
      <c r="E1493" s="227" t="s">
        <v>9427</v>
      </c>
      <c r="F1493" s="227" t="s">
        <v>8498</v>
      </c>
      <c r="G1493" s="227"/>
      <c r="H1493" s="228">
        <v>1860</v>
      </c>
      <c r="I1493" s="104">
        <f>SUMIF(Cargas!$C$5:$C$5047,C1493,Cargas!$N$5:$N$5047)</f>
        <v>1860</v>
      </c>
      <c r="J1493" s="105">
        <f t="shared" si="23"/>
        <v>0</v>
      </c>
      <c r="K1493" s="229"/>
      <c r="L1493" s="283">
        <v>149074</v>
      </c>
    </row>
    <row r="1494" hidden="1" ht="13.5" customHeight="1">
      <c r="B1494" s="225">
        <v>45286</v>
      </c>
      <c r="C1494" s="226" t="s">
        <v>6892</v>
      </c>
      <c r="D1494" s="227" t="s">
        <v>9963</v>
      </c>
      <c r="E1494" s="227" t="s">
        <v>9427</v>
      </c>
      <c r="F1494" s="227" t="s">
        <v>8498</v>
      </c>
      <c r="G1494" s="227"/>
      <c r="H1494" s="228">
        <v>930</v>
      </c>
      <c r="I1494" s="104">
        <f>SUMIF(Cargas!$C$5:$C$5047,C1494,Cargas!$N$5:$N$5047)</f>
        <v>930</v>
      </c>
      <c r="J1494" s="105">
        <f t="shared" si="23"/>
        <v>0</v>
      </c>
      <c r="K1494" s="229" t="s">
        <v>9964</v>
      </c>
      <c r="L1494" s="230" t="s">
        <v>23</v>
      </c>
    </row>
    <row r="1495" hidden="1" ht="13.5" customHeight="1">
      <c r="B1495" s="225">
        <v>45516</v>
      </c>
      <c r="C1495" s="226" t="s">
        <v>8135</v>
      </c>
      <c r="D1495" s="227" t="s">
        <v>9963</v>
      </c>
      <c r="E1495" s="227" t="s">
        <v>9427</v>
      </c>
      <c r="F1495" s="227" t="s">
        <v>8498</v>
      </c>
      <c r="G1495" s="227"/>
      <c r="H1495" s="228">
        <v>1860</v>
      </c>
      <c r="I1495" s="104">
        <f>SUMIF(Cargas!$C$5:$C$5047,C1495,Cargas!$N$5:$N$5047)</f>
        <v>1860</v>
      </c>
      <c r="J1495" s="105">
        <f t="shared" si="23"/>
        <v>0</v>
      </c>
      <c r="K1495" s="229"/>
      <c r="L1495" s="283">
        <v>151658</v>
      </c>
    </row>
    <row r="1496" hidden="1" ht="13.5" customHeight="1">
      <c r="B1496" s="225">
        <v>45286</v>
      </c>
      <c r="C1496" s="226" t="s">
        <v>6886</v>
      </c>
      <c r="D1496" s="227" t="s">
        <v>9965</v>
      </c>
      <c r="E1496" s="227" t="s">
        <v>9770</v>
      </c>
      <c r="F1496" s="227" t="s">
        <v>8498</v>
      </c>
      <c r="G1496" s="227"/>
      <c r="H1496" s="228">
        <v>936</v>
      </c>
      <c r="I1496" s="104">
        <f>SUMIF(Cargas!$C$5:$C$5047,C1496,Cargas!$N$5:$N$5047)</f>
        <v>936</v>
      </c>
      <c r="J1496" s="105">
        <f t="shared" si="23"/>
        <v>0</v>
      </c>
      <c r="K1496" s="229"/>
      <c r="L1496" s="230">
        <v>252998</v>
      </c>
    </row>
    <row r="1497" hidden="1" ht="13.5" customHeight="1">
      <c r="B1497" s="225">
        <v>45509</v>
      </c>
      <c r="C1497" s="226" t="s">
        <v>8146</v>
      </c>
      <c r="D1497" s="227" t="s">
        <v>9965</v>
      </c>
      <c r="E1497" s="227" t="s">
        <v>9959</v>
      </c>
      <c r="F1497" s="227" t="s">
        <v>8498</v>
      </c>
      <c r="G1497" s="227"/>
      <c r="H1497" s="228">
        <v>980</v>
      </c>
      <c r="I1497" s="104">
        <f>SUMIF(Cargas!$C$5:$C$5047,C1497,Cargas!$N$5:$N$5047)</f>
        <v>980</v>
      </c>
      <c r="J1497" s="105">
        <f t="shared" si="23"/>
        <v>0</v>
      </c>
      <c r="K1497" s="229"/>
      <c r="L1497" s="283">
        <v>153417</v>
      </c>
    </row>
    <row r="1498" hidden="1" ht="13.5" customHeight="1">
      <c r="B1498" s="225">
        <v>45288</v>
      </c>
      <c r="C1498" s="226" t="s">
        <v>6881</v>
      </c>
      <c r="D1498" s="227" t="s">
        <v>9966</v>
      </c>
      <c r="E1498" s="227" t="s">
        <v>9850</v>
      </c>
      <c r="F1498" s="227" t="s">
        <v>8498</v>
      </c>
      <c r="G1498" s="227"/>
      <c r="H1498" s="228">
        <v>972</v>
      </c>
      <c r="I1498" s="104">
        <f>SUMIF(Cargas!$C$5:$C$5047,C1498,Cargas!$N$5:$N$5047)</f>
        <v>972</v>
      </c>
      <c r="J1498" s="105">
        <f t="shared" si="23"/>
        <v>0</v>
      </c>
      <c r="K1498" s="229" t="s">
        <v>9967</v>
      </c>
      <c r="L1498" s="230">
        <v>253051</v>
      </c>
    </row>
    <row r="1499" hidden="1" ht="13.5" customHeight="1">
      <c r="B1499" s="225">
        <v>45509</v>
      </c>
      <c r="C1499" s="226" t="s">
        <v>8158</v>
      </c>
      <c r="D1499" s="227" t="s">
        <v>9966</v>
      </c>
      <c r="E1499" s="227" t="s">
        <v>9859</v>
      </c>
      <c r="F1499" s="227" t="s">
        <v>8498</v>
      </c>
      <c r="G1499" s="227"/>
      <c r="H1499" s="228">
        <v>980</v>
      </c>
      <c r="I1499" s="104">
        <f>SUMIF(Cargas!$C$5:$C$5047,C1499,Cargas!$N$5:$N$5047)</f>
        <v>980</v>
      </c>
      <c r="J1499" s="105">
        <f t="shared" si="23"/>
        <v>0</v>
      </c>
      <c r="K1499" s="229"/>
      <c r="L1499" s="283">
        <v>154582</v>
      </c>
    </row>
    <row r="1500" hidden="1" ht="13.5" customHeight="1">
      <c r="B1500" s="225">
        <v>45513</v>
      </c>
      <c r="C1500" s="226" t="s">
        <v>8173</v>
      </c>
      <c r="D1500" s="227" t="s">
        <v>9968</v>
      </c>
      <c r="E1500" s="227" t="s">
        <v>9859</v>
      </c>
      <c r="F1500" s="227" t="s">
        <v>8498</v>
      </c>
      <c r="G1500" s="227"/>
      <c r="H1500" s="228">
        <v>980</v>
      </c>
      <c r="I1500" s="104">
        <f>SUMIF(Cargas!$C$5:$C$5047,C1500,Cargas!$N$5:$N$5047)</f>
        <v>980</v>
      </c>
      <c r="J1500" s="105">
        <f t="shared" si="23"/>
        <v>0</v>
      </c>
      <c r="K1500" s="229" t="s">
        <v>9969</v>
      </c>
      <c r="L1500" s="283">
        <v>156692</v>
      </c>
    </row>
    <row r="1501" hidden="1" ht="13.5" customHeight="1">
      <c r="B1501" s="225">
        <v>45516</v>
      </c>
      <c r="C1501" s="226" t="s">
        <v>8192</v>
      </c>
      <c r="D1501" s="227" t="s">
        <v>9970</v>
      </c>
      <c r="E1501" s="227" t="s">
        <v>9427</v>
      </c>
      <c r="F1501" s="227" t="s">
        <v>8498</v>
      </c>
      <c r="G1501" s="227"/>
      <c r="H1501" s="228">
        <v>1860</v>
      </c>
      <c r="I1501" s="104">
        <f>SUMIF(Cargas!$C$5:$C$5047,C1501,Cargas!$N$5:$N$5047)</f>
        <v>1860</v>
      </c>
      <c r="J1501" s="105">
        <f t="shared" si="23"/>
        <v>0</v>
      </c>
      <c r="K1501" s="229" t="s">
        <v>9971</v>
      </c>
      <c r="L1501" s="283">
        <v>157720</v>
      </c>
    </row>
    <row r="1502" hidden="1" ht="13.5" customHeight="1">
      <c r="B1502" s="225">
        <v>45516</v>
      </c>
      <c r="C1502" s="226" t="s">
        <v>8179</v>
      </c>
      <c r="D1502" s="227" t="s">
        <v>9972</v>
      </c>
      <c r="E1502" s="227" t="s">
        <v>9770</v>
      </c>
      <c r="F1502" s="227" t="s">
        <v>8498</v>
      </c>
      <c r="G1502" s="227"/>
      <c r="H1502" s="228">
        <v>1960</v>
      </c>
      <c r="I1502" s="104">
        <f>SUMIF(Cargas!$C$5:$C$5047,C1502,Cargas!$N$5:$N$5047)</f>
        <v>1960</v>
      </c>
      <c r="J1502" s="105">
        <f t="shared" si="23"/>
        <v>0</v>
      </c>
      <c r="K1502" s="229" t="s">
        <v>9973</v>
      </c>
      <c r="L1502" s="283">
        <v>157734</v>
      </c>
    </row>
    <row r="1503" hidden="1" ht="13.5" customHeight="1">
      <c r="B1503" s="225">
        <v>45523</v>
      </c>
      <c r="C1503" s="226" t="s">
        <v>8220</v>
      </c>
      <c r="D1503" s="227" t="s">
        <v>9974</v>
      </c>
      <c r="E1503" s="227" t="s">
        <v>9770</v>
      </c>
      <c r="F1503" s="227" t="s">
        <v>8498</v>
      </c>
      <c r="G1503" s="227"/>
      <c r="H1503" s="228">
        <v>980</v>
      </c>
      <c r="I1503" s="104">
        <f>SUMIF(Cargas!$C$5:$C$5047,C1503,Cargas!$N$5:$N$5047)</f>
        <v>980</v>
      </c>
      <c r="J1503" s="105">
        <f t="shared" si="23"/>
        <v>0</v>
      </c>
      <c r="K1503" s="229" t="s">
        <v>9975</v>
      </c>
      <c r="L1503" s="283">
        <v>163500</v>
      </c>
    </row>
    <row r="1504" hidden="1" ht="13.5" customHeight="1">
      <c r="B1504" s="225">
        <v>45272</v>
      </c>
      <c r="C1504" s="226" t="s">
        <v>6804</v>
      </c>
      <c r="D1504" s="227" t="s">
        <v>9976</v>
      </c>
      <c r="E1504" s="227" t="s">
        <v>9427</v>
      </c>
      <c r="F1504" s="227" t="s">
        <v>8498</v>
      </c>
      <c r="G1504" s="227"/>
      <c r="H1504" s="228">
        <v>2690</v>
      </c>
      <c r="I1504" s="104">
        <f>SUMIF(Cargas!$C$5:$C$5047,C1504,Cargas!$N$5:$N$5047)</f>
        <v>2690</v>
      </c>
      <c r="J1504" s="105">
        <f t="shared" si="23"/>
        <v>0</v>
      </c>
      <c r="K1504" s="229" t="s">
        <v>9977</v>
      </c>
      <c r="L1504" s="230">
        <v>242593</v>
      </c>
    </row>
    <row r="1505" hidden="1" ht="13.5" customHeight="1">
      <c r="B1505" s="225">
        <v>45084</v>
      </c>
      <c r="C1505" s="226" t="s">
        <v>5979</v>
      </c>
      <c r="D1505" s="227" t="s">
        <v>9394</v>
      </c>
      <c r="E1505" s="227" t="s">
        <v>9133</v>
      </c>
      <c r="F1505" s="227" t="s">
        <v>1370</v>
      </c>
      <c r="G1505" s="227" t="s">
        <v>1369</v>
      </c>
      <c r="H1505" s="228">
        <v>2070</v>
      </c>
      <c r="I1505" s="104">
        <f>SUMIF(Cargas!$C$5:$C$5047,C1505,Cargas!$N$5:$N$5047)</f>
        <v>2070</v>
      </c>
      <c r="J1505" s="105">
        <f t="shared" si="23"/>
        <v>0</v>
      </c>
      <c r="K1505" s="229" t="s">
        <v>9978</v>
      </c>
      <c r="L1505" s="230">
        <v>108301</v>
      </c>
    </row>
    <row r="1506" hidden="1" ht="13.5" customHeight="1">
      <c r="B1506" s="225">
        <v>45135</v>
      </c>
      <c r="C1506" s="226" t="s">
        <v>6133</v>
      </c>
      <c r="D1506" s="227" t="s">
        <v>9139</v>
      </c>
      <c r="E1506" s="227" t="s">
        <v>9133</v>
      </c>
      <c r="F1506" s="227" t="s">
        <v>1370</v>
      </c>
      <c r="G1506" s="227" t="s">
        <v>1369</v>
      </c>
      <c r="H1506" s="228">
        <v>1980</v>
      </c>
      <c r="I1506" s="104">
        <f>SUMIF(Cargas!$C$5:$C$5047,C1506,Cargas!$N$5:$N$5047)</f>
        <v>1980</v>
      </c>
      <c r="J1506" s="105">
        <f t="shared" si="23"/>
        <v>0</v>
      </c>
      <c r="K1506" s="229"/>
      <c r="L1506" s="230">
        <v>143984</v>
      </c>
    </row>
    <row r="1507" hidden="1" ht="13.5" customHeight="1">
      <c r="B1507" s="225">
        <v>45176</v>
      </c>
      <c r="C1507" s="226" t="s">
        <v>6268</v>
      </c>
      <c r="D1507" s="227" t="s">
        <v>9152</v>
      </c>
      <c r="E1507" s="227" t="s">
        <v>9133</v>
      </c>
      <c r="F1507" s="227" t="s">
        <v>1370</v>
      </c>
      <c r="G1507" s="227" t="s">
        <v>1369</v>
      </c>
      <c r="H1507" s="228">
        <v>1800</v>
      </c>
      <c r="I1507" s="104">
        <f>SUMIF(Cargas!$C$5:$C$5047,C1507,Cargas!$N$5:$N$5047)</f>
        <v>1800</v>
      </c>
      <c r="J1507" s="105">
        <f t="shared" si="23"/>
        <v>0</v>
      </c>
      <c r="K1507" s="229" t="s">
        <v>9979</v>
      </c>
      <c r="L1507" s="230">
        <v>172662</v>
      </c>
    </row>
    <row r="1508" hidden="1" ht="13.5" customHeight="1">
      <c r="B1508" s="225">
        <v>44992</v>
      </c>
      <c r="C1508" s="226" t="s">
        <v>5719</v>
      </c>
      <c r="D1508" s="227" t="s">
        <v>8634</v>
      </c>
      <c r="E1508" s="227" t="s">
        <v>9146</v>
      </c>
      <c r="F1508" s="227" t="s">
        <v>1370</v>
      </c>
      <c r="G1508" s="227" t="s">
        <v>9194</v>
      </c>
      <c r="H1508" s="228">
        <v>1200</v>
      </c>
      <c r="I1508" s="104">
        <f>SUMIF(Cargas!$C$5:$C$5047,C1508,Cargas!$N$5:$N$5047)</f>
        <v>1200</v>
      </c>
      <c r="J1508" s="105">
        <f t="shared" si="23"/>
        <v>0</v>
      </c>
      <c r="K1508" s="229"/>
      <c r="L1508" s="230">
        <v>43127</v>
      </c>
    </row>
    <row r="1509" hidden="1" ht="13.5" customHeight="1">
      <c r="B1509" s="225">
        <v>44950</v>
      </c>
      <c r="C1509" s="226" t="s">
        <v>5554</v>
      </c>
      <c r="D1509" s="227" t="s">
        <v>8539</v>
      </c>
      <c r="E1509" s="227" t="s">
        <v>9146</v>
      </c>
      <c r="F1509" s="227" t="s">
        <v>1370</v>
      </c>
      <c r="G1509" s="227" t="s">
        <v>9194</v>
      </c>
      <c r="H1509" s="228">
        <v>1010</v>
      </c>
      <c r="I1509" s="104">
        <v>1010</v>
      </c>
      <c r="J1509" s="105">
        <f t="shared" si="23"/>
        <v>0</v>
      </c>
      <c r="K1509" s="229" t="s">
        <v>9980</v>
      </c>
      <c r="L1509" s="230">
        <v>14995</v>
      </c>
    </row>
    <row r="1510" hidden="1" ht="13.5" customHeight="1">
      <c r="B1510" s="225">
        <v>44964</v>
      </c>
      <c r="C1510" s="226" t="s">
        <v>5646</v>
      </c>
      <c r="D1510" s="227" t="s">
        <v>8564</v>
      </c>
      <c r="E1510" s="227" t="s">
        <v>9146</v>
      </c>
      <c r="F1510" s="227" t="s">
        <v>1370</v>
      </c>
      <c r="G1510" s="227" t="s">
        <v>9194</v>
      </c>
      <c r="H1510" s="228">
        <v>1411</v>
      </c>
      <c r="I1510" s="104">
        <f>SUMIF(Cargas!$C$5:$C$5047,C1510,Cargas!$N$5:$N$5047)</f>
        <v>1411</v>
      </c>
      <c r="J1510" s="105">
        <f t="shared" si="23"/>
        <v>0</v>
      </c>
      <c r="K1510" s="229"/>
      <c r="L1510" s="230">
        <v>24470</v>
      </c>
    </row>
    <row r="1511" hidden="1" ht="13.5" customHeight="1">
      <c r="B1511" s="225">
        <v>44979</v>
      </c>
      <c r="C1511" s="226" t="s">
        <v>5685</v>
      </c>
      <c r="D1511" s="227" t="s">
        <v>8606</v>
      </c>
      <c r="E1511" s="227" t="s">
        <v>9146</v>
      </c>
      <c r="F1511" s="227" t="s">
        <v>1370</v>
      </c>
      <c r="G1511" s="227" t="s">
        <v>9194</v>
      </c>
      <c r="H1511" s="228">
        <v>1200</v>
      </c>
      <c r="I1511" s="104">
        <f>SUMIF(Cargas!$C$5:$C$5047,C1511,Cargas!$N$5:$N$5047)</f>
        <v>1200</v>
      </c>
      <c r="J1511" s="105">
        <f t="shared" si="23"/>
        <v>0</v>
      </c>
      <c r="K1511" s="229" t="s">
        <v>9981</v>
      </c>
      <c r="L1511" s="230">
        <v>32286</v>
      </c>
    </row>
    <row r="1512" hidden="1" ht="13.5" customHeight="1">
      <c r="B1512" s="225">
        <v>44999</v>
      </c>
      <c r="C1512" s="226" t="s">
        <v>5738</v>
      </c>
      <c r="D1512" s="227" t="s">
        <v>8640</v>
      </c>
      <c r="E1512" s="227" t="s">
        <v>9146</v>
      </c>
      <c r="F1512" s="227" t="s">
        <v>1370</v>
      </c>
      <c r="G1512" s="227" t="s">
        <v>9194</v>
      </c>
      <c r="H1512" s="228">
        <v>1490</v>
      </c>
      <c r="I1512" s="104">
        <f>SUMIF(Cargas!$C$5:$C$5047,C1512,Cargas!$N$5:$N$5047)</f>
        <v>1490</v>
      </c>
      <c r="J1512" s="105">
        <f t="shared" si="23"/>
        <v>0</v>
      </c>
      <c r="K1512" s="229" t="s">
        <v>9982</v>
      </c>
      <c r="L1512" s="230">
        <v>47774</v>
      </c>
    </row>
    <row r="1513" hidden="1" ht="13.5" customHeight="1">
      <c r="B1513" s="225">
        <v>45034</v>
      </c>
      <c r="C1513" s="226" t="s">
        <v>5840</v>
      </c>
      <c r="D1513" s="227" t="s">
        <v>8646</v>
      </c>
      <c r="E1513" s="227" t="s">
        <v>9146</v>
      </c>
      <c r="F1513" s="227" t="s">
        <v>1370</v>
      </c>
      <c r="G1513" s="227" t="s">
        <v>9194</v>
      </c>
      <c r="H1513" s="228">
        <v>1332</v>
      </c>
      <c r="I1513" s="104">
        <f>SUMIF(Cargas!$C$5:$C$5047,C1513,Cargas!$N$5:$N$5047)</f>
        <v>1332</v>
      </c>
      <c r="J1513" s="105">
        <f t="shared" si="23"/>
        <v>0</v>
      </c>
      <c r="K1513" s="229" t="s">
        <v>9983</v>
      </c>
      <c r="L1513" s="230">
        <v>70201</v>
      </c>
    </row>
    <row r="1514" hidden="1" ht="13.5" customHeight="1">
      <c r="B1514" s="225">
        <v>44972</v>
      </c>
      <c r="C1514" s="226" t="s">
        <v>5667</v>
      </c>
      <c r="D1514" s="227" t="s">
        <v>8604</v>
      </c>
      <c r="E1514" s="227" t="s">
        <v>9146</v>
      </c>
      <c r="F1514" s="227" t="s">
        <v>1370</v>
      </c>
      <c r="G1514" s="227" t="s">
        <v>9270</v>
      </c>
      <c r="H1514" s="228">
        <v>1200</v>
      </c>
      <c r="I1514" s="104">
        <f>SUMIF(Cargas!$C$5:$C$5047,C1514,Cargas!$N$5:$N$5047)</f>
        <v>1200</v>
      </c>
      <c r="J1514" s="105">
        <f t="shared" si="23"/>
        <v>0</v>
      </c>
      <c r="K1514" s="229" t="s">
        <v>9984</v>
      </c>
      <c r="L1514" s="230">
        <v>29315</v>
      </c>
    </row>
    <row r="1515" hidden="1" ht="13.5" customHeight="1">
      <c r="B1515" s="225">
        <v>44995</v>
      </c>
      <c r="C1515" s="226" t="s">
        <v>5724</v>
      </c>
      <c r="D1515" s="227" t="s">
        <v>8636</v>
      </c>
      <c r="E1515" s="227" t="s">
        <v>9146</v>
      </c>
      <c r="F1515" s="227" t="s">
        <v>1370</v>
      </c>
      <c r="G1515" s="227" t="s">
        <v>1369</v>
      </c>
      <c r="H1515" s="228">
        <v>1200</v>
      </c>
      <c r="I1515" s="104">
        <f>SUMIF(Cargas!$C$5:$C$5047,C1515,Cargas!$N$5:$N$5047)</f>
        <v>1200</v>
      </c>
      <c r="J1515" s="105">
        <f t="shared" si="23"/>
        <v>0</v>
      </c>
      <c r="K1515" s="229" t="s">
        <v>9985</v>
      </c>
      <c r="L1515" s="230">
        <v>44994</v>
      </c>
    </row>
    <row r="1516" hidden="1" ht="13.5" customHeight="1">
      <c r="B1516" s="225">
        <v>45000</v>
      </c>
      <c r="C1516" s="226" t="s">
        <v>5745</v>
      </c>
      <c r="D1516" s="227" t="s">
        <v>8642</v>
      </c>
      <c r="E1516" s="227" t="s">
        <v>9146</v>
      </c>
      <c r="F1516" s="227" t="s">
        <v>1370</v>
      </c>
      <c r="G1516" s="227" t="s">
        <v>1369</v>
      </c>
      <c r="H1516" s="228">
        <v>1304</v>
      </c>
      <c r="I1516" s="104">
        <f>SUMIF(Cargas!$C$5:$C$5047,C1516,Cargas!$N$5:$N$5047)</f>
        <v>1304</v>
      </c>
      <c r="J1516" s="105">
        <f ref="J1516:J1525" t="shared" si="24">IF(ABS(H1516-I1516)&lt;20,0,H1516-I1516)</f>
        <v>0</v>
      </c>
      <c r="K1516" s="229" t="s">
        <v>9986</v>
      </c>
      <c r="L1516" s="230">
        <v>48671</v>
      </c>
    </row>
    <row r="1517" hidden="1" ht="13.5" customHeight="1">
      <c r="B1517" s="225">
        <v>44987</v>
      </c>
      <c r="C1517" s="226" t="s">
        <v>5705</v>
      </c>
      <c r="D1517" s="227" t="s">
        <v>8615</v>
      </c>
      <c r="E1517" s="227" t="s">
        <v>9146</v>
      </c>
      <c r="F1517" s="227" t="s">
        <v>1370</v>
      </c>
      <c r="G1517" s="227" t="s">
        <v>373</v>
      </c>
      <c r="H1517" s="228">
        <v>1440</v>
      </c>
      <c r="I1517" s="104">
        <f>SUMIF(Cargas!$C$5:$C$5047,C1517,Cargas!$N$5:$N$5047)</f>
        <v>1440</v>
      </c>
      <c r="J1517" s="105">
        <f t="shared" si="24"/>
        <v>0</v>
      </c>
      <c r="K1517" s="229" t="s">
        <v>9987</v>
      </c>
      <c r="L1517" s="230">
        <v>39693</v>
      </c>
    </row>
    <row r="1518" hidden="1" ht="13.5" customHeight="1">
      <c r="B1518" s="225">
        <v>44989</v>
      </c>
      <c r="C1518" s="226" t="s">
        <v>5712</v>
      </c>
      <c r="D1518" s="227" t="s">
        <v>8618</v>
      </c>
      <c r="E1518" s="227" t="s">
        <v>9146</v>
      </c>
      <c r="F1518" s="227" t="s">
        <v>1370</v>
      </c>
      <c r="G1518" s="227" t="s">
        <v>373</v>
      </c>
      <c r="H1518" s="228">
        <v>1356</v>
      </c>
      <c r="I1518" s="104">
        <f>SUMIF(Cargas!$C$5:$C$5047,C1518,Cargas!$N$5:$N$5047)</f>
        <v>1356</v>
      </c>
      <c r="J1518" s="105">
        <f t="shared" si="24"/>
        <v>0</v>
      </c>
      <c r="K1518" s="229" t="s">
        <v>9988</v>
      </c>
      <c r="L1518" s="230">
        <v>40606</v>
      </c>
    </row>
    <row r="1519" hidden="1" ht="13.5" customHeight="1">
      <c r="B1519" s="225">
        <v>44991</v>
      </c>
      <c r="C1519" s="226" t="s">
        <v>5716</v>
      </c>
      <c r="D1519" s="227" t="s">
        <v>8620</v>
      </c>
      <c r="E1519" s="227" t="s">
        <v>9146</v>
      </c>
      <c r="F1519" s="227" t="s">
        <v>1370</v>
      </c>
      <c r="G1519" s="227" t="s">
        <v>373</v>
      </c>
      <c r="H1519" s="228">
        <v>1200</v>
      </c>
      <c r="I1519" s="104">
        <f>SUMIF(Cargas!$C$5:$C$5047,C1519,Cargas!$N$5:$N$5047)</f>
        <v>1200</v>
      </c>
      <c r="J1519" s="105">
        <f t="shared" si="24"/>
        <v>0</v>
      </c>
      <c r="K1519" s="229" t="s">
        <v>9710</v>
      </c>
      <c r="L1519" s="230">
        <v>40765</v>
      </c>
    </row>
    <row r="1520" hidden="1" ht="13.5" customHeight="1">
      <c r="B1520" s="225">
        <v>44935</v>
      </c>
      <c r="C1520" s="226" t="s">
        <v>5521</v>
      </c>
      <c r="D1520" s="227" t="s">
        <v>8443</v>
      </c>
      <c r="E1520" s="227" t="s">
        <v>9146</v>
      </c>
      <c r="F1520" s="227" t="s">
        <v>1370</v>
      </c>
      <c r="G1520" s="227" t="s">
        <v>373</v>
      </c>
      <c r="H1520" s="228">
        <v>1200</v>
      </c>
      <c r="I1520" s="104">
        <f>SUMIF(Cargas!$C$5:$C$5047,C1520,Cargas!$N$5:$N$5047)</f>
        <v>1200</v>
      </c>
      <c r="J1520" s="105">
        <f t="shared" si="24"/>
        <v>0</v>
      </c>
      <c r="K1520" s="229" t="s">
        <v>9989</v>
      </c>
      <c r="L1520" s="230">
        <v>4938</v>
      </c>
    </row>
    <row r="1521" hidden="1" ht="13.5" customHeight="1">
      <c r="B1521" s="225">
        <v>44965</v>
      </c>
      <c r="C1521" s="226" t="s">
        <v>5650</v>
      </c>
      <c r="D1521" s="227" t="s">
        <v>8567</v>
      </c>
      <c r="E1521" s="227" t="s">
        <v>9146</v>
      </c>
      <c r="F1521" s="227" t="s">
        <v>1370</v>
      </c>
      <c r="G1521" s="227" t="s">
        <v>373</v>
      </c>
      <c r="H1521" s="228">
        <v>1044</v>
      </c>
      <c r="I1521" s="104">
        <f>SUMIF(Cargas!$C$5:$C$5047,C1521,Cargas!$N$5:$N$5047)</f>
        <v>1044</v>
      </c>
      <c r="J1521" s="105">
        <f t="shared" si="24"/>
        <v>0</v>
      </c>
      <c r="K1521" s="229" t="s">
        <v>9990</v>
      </c>
      <c r="L1521" s="230">
        <v>24472</v>
      </c>
    </row>
    <row r="1522" hidden="1" ht="13.5" customHeight="1">
      <c r="B1522" s="225">
        <v>44971</v>
      </c>
      <c r="C1522" s="226" t="s">
        <v>5663</v>
      </c>
      <c r="D1522" s="227" t="s">
        <v>8602</v>
      </c>
      <c r="E1522" s="227" t="s">
        <v>9146</v>
      </c>
      <c r="F1522" s="227" t="s">
        <v>1370</v>
      </c>
      <c r="G1522" s="227" t="s">
        <v>373</v>
      </c>
      <c r="H1522" s="228">
        <v>1400</v>
      </c>
      <c r="I1522" s="104">
        <f>SUMIF(Cargas!$C$5:$C$5047,C1522,Cargas!$N$5:$N$5047)</f>
        <v>1400</v>
      </c>
      <c r="J1522" s="105">
        <f t="shared" si="24"/>
        <v>0</v>
      </c>
      <c r="K1522" s="229" t="s">
        <v>9991</v>
      </c>
      <c r="L1522" s="230">
        <v>29116</v>
      </c>
    </row>
    <row r="1523" hidden="1" ht="13.5" customHeight="1">
      <c r="B1523" s="225">
        <v>44982</v>
      </c>
      <c r="C1523" s="226" t="s">
        <v>5695</v>
      </c>
      <c r="D1523" s="227" t="s">
        <v>8610</v>
      </c>
      <c r="E1523" s="227" t="s">
        <v>9146</v>
      </c>
      <c r="F1523" s="227" t="s">
        <v>1370</v>
      </c>
      <c r="G1523" s="227" t="s">
        <v>373</v>
      </c>
      <c r="H1523" s="228">
        <v>1200</v>
      </c>
      <c r="I1523" s="104">
        <f>SUMIF(Cargas!$C$5:$C$5047,C1523,Cargas!$N$5:$N$5047)</f>
        <v>1200</v>
      </c>
      <c r="J1523" s="105">
        <f t="shared" si="24"/>
        <v>0</v>
      </c>
      <c r="K1523" s="229" t="s">
        <v>9992</v>
      </c>
      <c r="L1523" s="230">
        <v>35408</v>
      </c>
    </row>
    <row r="1524" hidden="1" ht="13.5" customHeight="1">
      <c r="B1524" s="225">
        <v>44984</v>
      </c>
      <c r="C1524" s="226" t="s">
        <v>5700</v>
      </c>
      <c r="D1524" s="227" t="s">
        <v>8613</v>
      </c>
      <c r="E1524" s="227" t="s">
        <v>9146</v>
      </c>
      <c r="F1524" s="227" t="s">
        <v>1370</v>
      </c>
      <c r="G1524" s="227" t="s">
        <v>373</v>
      </c>
      <c r="H1524" s="228">
        <v>1502</v>
      </c>
      <c r="I1524" s="104">
        <f>SUMIF(Cargas!$C$5:$C$5047,C1524,Cargas!$N$5:$N$5047)</f>
        <v>1502</v>
      </c>
      <c r="J1524" s="105">
        <f t="shared" si="24"/>
        <v>0</v>
      </c>
      <c r="K1524" s="229" t="s">
        <v>9993</v>
      </c>
      <c r="L1524" s="230">
        <v>36921</v>
      </c>
    </row>
    <row r="1525" hidden="1" ht="13.5" customHeight="1">
      <c r="B1525" s="225">
        <v>45009</v>
      </c>
      <c r="C1525" s="226" t="s">
        <v>5777</v>
      </c>
      <c r="D1525" s="227" t="s">
        <v>8644</v>
      </c>
      <c r="E1525" s="227" t="s">
        <v>9146</v>
      </c>
      <c r="F1525" s="227" t="s">
        <v>1370</v>
      </c>
      <c r="G1525" s="227" t="s">
        <v>373</v>
      </c>
      <c r="H1525" s="228">
        <f>200+200+325+70+216+432</f>
        <v>1443</v>
      </c>
      <c r="I1525" s="104">
        <f>SUMIF(Cargas!$C$5:$C$5047,C1525,Cargas!$N$5:$N$5047)</f>
        <v>1443</v>
      </c>
      <c r="J1525" s="105">
        <f t="shared" si="24"/>
        <v>0</v>
      </c>
      <c r="K1525" s="229" t="s">
        <v>9994</v>
      </c>
      <c r="L1525" s="230" t="s">
        <v>23</v>
      </c>
    </row>
    <row r="1526" hidden="1" ht="13.5" customHeight="1">
      <c r="B1526" s="225">
        <v>44900</v>
      </c>
      <c r="C1526" s="226" t="s">
        <v>5374</v>
      </c>
      <c r="D1526" s="227" t="s">
        <v>8790</v>
      </c>
      <c r="E1526" s="227" t="s">
        <v>9427</v>
      </c>
      <c r="F1526" s="227" t="s">
        <v>8498</v>
      </c>
      <c r="G1526" s="227" t="s">
        <v>8756</v>
      </c>
      <c r="H1526" s="228">
        <v>1980</v>
      </c>
      <c r="I1526" s="104">
        <f>SUMIF(Cargas!$C$5:$C$5048,C1526,Cargas!$N$5:$N$5048)</f>
        <v>1980</v>
      </c>
      <c r="J1526" s="105">
        <f>IF(ABS(H1526-I1526)&lt;20,0,H1526-I1526)</f>
        <v>0</v>
      </c>
      <c r="K1526" s="229" t="s">
        <v>9995</v>
      </c>
      <c r="L1526" s="230">
        <v>232251</v>
      </c>
    </row>
    <row r="1527" hidden="1" ht="13.5" customHeight="1">
      <c r="B1527" s="225">
        <v>44897</v>
      </c>
      <c r="C1527" s="226" t="s">
        <v>5395</v>
      </c>
      <c r="D1527" s="227" t="s">
        <v>8792</v>
      </c>
      <c r="E1527" s="227" t="s">
        <v>9739</v>
      </c>
      <c r="F1527" s="227" t="s">
        <v>8498</v>
      </c>
      <c r="G1527" s="227" t="s">
        <v>8756</v>
      </c>
      <c r="H1527" s="228">
        <v>994</v>
      </c>
      <c r="I1527" s="104">
        <f>SUMIF(Cargas!$C$5:$C$5048,C1527,Cargas!$N$5:$N$5048)</f>
        <v>994</v>
      </c>
      <c r="J1527" s="105">
        <f ref="J1527:J1539" t="shared" si="26">IF(ABS(H1527-I1527)&lt;20,0,H1527-I1527)</f>
        <v>0</v>
      </c>
      <c r="K1527" s="229" t="s">
        <v>9996</v>
      </c>
      <c r="L1527" s="230">
        <v>236737</v>
      </c>
    </row>
    <row r="1528" hidden="1" ht="13.5" customHeight="1">
      <c r="B1528" s="225">
        <v>44904</v>
      </c>
      <c r="C1528" s="226" t="s">
        <v>5390</v>
      </c>
      <c r="D1528" s="227" t="s">
        <v>8794</v>
      </c>
      <c r="E1528" s="227" t="s">
        <v>9739</v>
      </c>
      <c r="F1528" s="227" t="s">
        <v>8498</v>
      </c>
      <c r="G1528" s="227" t="s">
        <v>8756</v>
      </c>
      <c r="H1528" s="228">
        <v>994</v>
      </c>
      <c r="I1528" s="104">
        <f>SUMIF(Cargas!$C$5:$C$5048,C1528,Cargas!$N$5:$N$5048)</f>
        <v>994</v>
      </c>
      <c r="J1528" s="105">
        <f t="shared" si="26"/>
        <v>0</v>
      </c>
      <c r="K1528" s="229" t="s">
        <v>9997</v>
      </c>
      <c r="L1528" s="230">
        <v>236737</v>
      </c>
    </row>
    <row r="1529" hidden="1" ht="13.5" customHeight="1">
      <c r="B1529" s="225">
        <v>44907</v>
      </c>
      <c r="C1529" s="226" t="s">
        <v>5398</v>
      </c>
      <c r="D1529" s="227" t="s">
        <v>9306</v>
      </c>
      <c r="E1529" s="227" t="s">
        <v>9739</v>
      </c>
      <c r="F1529" s="227" t="s">
        <v>8498</v>
      </c>
      <c r="G1529" s="227" t="s">
        <v>8756</v>
      </c>
      <c r="H1529" s="228">
        <v>924</v>
      </c>
      <c r="I1529" s="104">
        <f>SUMIF(Cargas!$C$5:$C$5048,C1529,Cargas!$N$5:$N$5048)</f>
        <v>924</v>
      </c>
      <c r="J1529" s="105">
        <f t="shared" si="26"/>
        <v>0</v>
      </c>
      <c r="K1529" s="229" t="s">
        <v>9998</v>
      </c>
      <c r="L1529" s="230">
        <v>236737</v>
      </c>
    </row>
    <row r="1530" hidden="1" ht="13.5" customHeight="1">
      <c r="B1530" s="225">
        <v>44907</v>
      </c>
      <c r="C1530" s="226" t="s">
        <v>5388</v>
      </c>
      <c r="D1530" s="227" t="s">
        <v>9308</v>
      </c>
      <c r="E1530" s="227" t="s">
        <v>9427</v>
      </c>
      <c r="F1530" s="227" t="s">
        <v>8498</v>
      </c>
      <c r="G1530" s="227" t="s">
        <v>8756</v>
      </c>
      <c r="H1530" s="228">
        <v>3960</v>
      </c>
      <c r="I1530" s="104">
        <f>SUMIF(Cargas!$C$5:$C$5048,C1530,Cargas!$N$5:$N$5048)</f>
        <v>3960</v>
      </c>
      <c r="J1530" s="105">
        <f t="shared" si="26"/>
        <v>0</v>
      </c>
      <c r="K1530" s="229" t="s">
        <v>9999</v>
      </c>
      <c r="L1530" s="230">
        <v>236238</v>
      </c>
    </row>
    <row r="1531" hidden="1" ht="13.5" customHeight="1">
      <c r="B1531" s="225">
        <v>44909</v>
      </c>
      <c r="C1531" s="226" t="s">
        <v>5419</v>
      </c>
      <c r="D1531" s="227" t="s">
        <v>9310</v>
      </c>
      <c r="E1531" s="227" t="s">
        <v>9739</v>
      </c>
      <c r="F1531" s="227" t="s">
        <v>8498</v>
      </c>
      <c r="G1531" s="227" t="s">
        <v>8756</v>
      </c>
      <c r="H1531" s="228">
        <v>994</v>
      </c>
      <c r="I1531" s="104">
        <f>SUMIF(Cargas!$C$5:$C$5048,C1531,Cargas!$N$5:$N$5048)</f>
        <v>990</v>
      </c>
      <c r="J1531" s="105">
        <f t="shared" si="26"/>
        <v>0</v>
      </c>
      <c r="K1531" s="229" t="s">
        <v>10000</v>
      </c>
      <c r="L1531" s="230">
        <v>238846</v>
      </c>
    </row>
    <row r="1532" hidden="1" ht="13.5" customHeight="1">
      <c r="B1532" s="225">
        <v>44910</v>
      </c>
      <c r="C1532" s="226" t="s">
        <v>5425</v>
      </c>
      <c r="D1532" s="227" t="s">
        <v>9312</v>
      </c>
      <c r="E1532" s="227" t="s">
        <v>9739</v>
      </c>
      <c r="F1532" s="227" t="s">
        <v>8498</v>
      </c>
      <c r="G1532" s="227" t="s">
        <v>8756</v>
      </c>
      <c r="H1532" s="228">
        <v>994</v>
      </c>
      <c r="I1532" s="104">
        <f>SUMIF(Cargas!$C$5:$C$5048,C1532,Cargas!$N$5:$N$5048)</f>
        <v>990</v>
      </c>
      <c r="J1532" s="105">
        <f t="shared" si="26"/>
        <v>0</v>
      </c>
      <c r="K1532" s="229" t="s">
        <v>10001</v>
      </c>
      <c r="L1532" s="230">
        <v>238846</v>
      </c>
    </row>
    <row r="1533" hidden="1" ht="13.5" customHeight="1">
      <c r="B1533" s="225">
        <v>44911</v>
      </c>
      <c r="C1533" s="226" t="s">
        <v>5431</v>
      </c>
      <c r="D1533" s="227" t="s">
        <v>9314</v>
      </c>
      <c r="E1533" s="227" t="s">
        <v>9427</v>
      </c>
      <c r="F1533" s="227" t="s">
        <v>8498</v>
      </c>
      <c r="G1533" s="227" t="s">
        <v>8756</v>
      </c>
      <c r="H1533" s="228">
        <v>1980</v>
      </c>
      <c r="I1533" s="104">
        <f>SUMIF(Cargas!$C$5:$C$5048,C1533,Cargas!$N$5:$N$5048)</f>
        <v>1980</v>
      </c>
      <c r="J1533" s="105">
        <f t="shared" si="26"/>
        <v>0</v>
      </c>
      <c r="K1533" s="229" t="s">
        <v>10002</v>
      </c>
      <c r="L1533" s="230">
        <v>241112</v>
      </c>
    </row>
    <row r="1534" hidden="1" ht="13.5" customHeight="1">
      <c r="B1534" s="225">
        <v>44911</v>
      </c>
      <c r="C1534" s="226" t="s">
        <v>5437</v>
      </c>
      <c r="D1534" s="227" t="s">
        <v>9316</v>
      </c>
      <c r="E1534" s="227" t="s">
        <v>9739</v>
      </c>
      <c r="F1534" s="227" t="s">
        <v>8498</v>
      </c>
      <c r="G1534" s="227" t="s">
        <v>8756</v>
      </c>
      <c r="H1534" s="228">
        <v>994</v>
      </c>
      <c r="I1534" s="104">
        <f>SUMIF(Cargas!$C$5:$C$5048,C1534,Cargas!$N$5:$N$5048)</f>
        <v>990</v>
      </c>
      <c r="J1534" s="105">
        <f t="shared" si="26"/>
        <v>0</v>
      </c>
      <c r="K1534" s="229" t="s">
        <v>10003</v>
      </c>
      <c r="L1534" s="230">
        <v>241321</v>
      </c>
    </row>
    <row r="1535" hidden="1" ht="13.5" customHeight="1">
      <c r="B1535" s="225">
        <v>44915</v>
      </c>
      <c r="C1535" s="226" t="s">
        <v>5448</v>
      </c>
      <c r="D1535" s="227" t="s">
        <v>9318</v>
      </c>
      <c r="E1535" s="227" t="s">
        <v>9739</v>
      </c>
      <c r="F1535" s="227" t="s">
        <v>8498</v>
      </c>
      <c r="G1535" s="227" t="s">
        <v>8756</v>
      </c>
      <c r="H1535" s="228">
        <v>994</v>
      </c>
      <c r="I1535" s="228">
        <f>SUMIF(Cargas!$C$5:$C$5048,C1535,Cargas!$N$5:$N$5048)</f>
        <v>990</v>
      </c>
      <c r="J1535" s="105">
        <f t="shared" si="26"/>
        <v>0</v>
      </c>
      <c r="K1535" s="229" t="s">
        <v>10004</v>
      </c>
      <c r="L1535" s="230">
        <v>243515</v>
      </c>
    </row>
    <row r="1536" hidden="1" ht="13.5" customHeight="1">
      <c r="B1536" s="225">
        <v>44917</v>
      </c>
      <c r="C1536" s="226" t="s">
        <v>5468</v>
      </c>
      <c r="D1536" s="227" t="s">
        <v>9320</v>
      </c>
      <c r="E1536" s="227" t="s">
        <v>9427</v>
      </c>
      <c r="F1536" s="227" t="s">
        <v>8498</v>
      </c>
      <c r="G1536" s="227" t="s">
        <v>8756</v>
      </c>
      <c r="H1536" s="228">
        <v>1980</v>
      </c>
      <c r="I1536" s="228">
        <f>SUMIF(Cargas!$C$5:$C$5048,C1536,Cargas!$N$5:$N$5048)</f>
        <v>1980</v>
      </c>
      <c r="J1536" s="105">
        <f t="shared" si="26"/>
        <v>0</v>
      </c>
      <c r="K1536" s="229" t="s">
        <v>10005</v>
      </c>
      <c r="L1536" s="230">
        <v>246682</v>
      </c>
    </row>
    <row r="1537" hidden="1" ht="13.5" customHeight="1">
      <c r="B1537" s="225">
        <v>44922</v>
      </c>
      <c r="C1537" s="226" t="s">
        <v>5478</v>
      </c>
      <c r="D1537" s="227" t="s">
        <v>9322</v>
      </c>
      <c r="E1537" s="227" t="s">
        <v>9739</v>
      </c>
      <c r="F1537" s="227" t="s">
        <v>8498</v>
      </c>
      <c r="G1537" s="227" t="s">
        <v>8756</v>
      </c>
      <c r="H1537" s="228">
        <v>994</v>
      </c>
      <c r="I1537" s="228">
        <v>994</v>
      </c>
      <c r="J1537" s="105">
        <f t="shared" si="26"/>
        <v>0</v>
      </c>
      <c r="K1537" s="229" t="s">
        <v>10006</v>
      </c>
      <c r="L1537" s="230">
        <v>248828</v>
      </c>
    </row>
    <row r="1538" hidden="1" ht="13.5" customHeight="1">
      <c r="B1538" s="225">
        <v>44921</v>
      </c>
      <c r="C1538" s="226" t="s">
        <v>5488</v>
      </c>
      <c r="D1538" s="227" t="s">
        <v>9324</v>
      </c>
      <c r="E1538" s="227" t="s">
        <v>9739</v>
      </c>
      <c r="F1538" s="227" t="s">
        <v>8498</v>
      </c>
      <c r="G1538" s="227" t="s">
        <v>8756</v>
      </c>
      <c r="H1538" s="228">
        <v>994</v>
      </c>
      <c r="I1538" s="228">
        <v>989</v>
      </c>
      <c r="J1538" s="105">
        <f t="shared" si="26"/>
        <v>0</v>
      </c>
      <c r="K1538" s="229" t="s">
        <v>10007</v>
      </c>
      <c r="L1538" s="230">
        <v>248866</v>
      </c>
    </row>
    <row r="1539" hidden="1" ht="13.5" customHeight="1">
      <c r="B1539" s="225">
        <v>44922</v>
      </c>
      <c r="C1539" s="226" t="s">
        <v>5491</v>
      </c>
      <c r="D1539" s="227" t="s">
        <v>9538</v>
      </c>
      <c r="E1539" s="227" t="s">
        <v>9739</v>
      </c>
      <c r="F1539" s="227" t="s">
        <v>8498</v>
      </c>
      <c r="G1539" s="227" t="s">
        <v>8756</v>
      </c>
      <c r="H1539" s="228">
        <v>994</v>
      </c>
      <c r="I1539" s="228">
        <v>989</v>
      </c>
      <c r="J1539" s="105">
        <f t="shared" si="26"/>
        <v>0</v>
      </c>
      <c r="K1539" s="229" t="s">
        <v>10008</v>
      </c>
      <c r="L1539" s="230">
        <v>249230</v>
      </c>
    </row>
    <row r="1540" hidden="1">
      <c r="B1540" s="73"/>
      <c r="C1540" s="32"/>
      <c r="D1540" s="32"/>
      <c r="E1540" s="32"/>
      <c r="F1540" s="32"/>
      <c r="G1540" s="32"/>
      <c r="H1540" s="32"/>
      <c r="I1540" s="32">
        <f>SUMIF(Cargas!$C$5:$C$5048,C1540,Cargas!$N$5:$N$5048)</f>
        <v>0</v>
      </c>
      <c r="J1540" s="32">
        <f>SUBTOTAL(9,J5:J5)</f>
        <v>0</v>
      </c>
      <c r="K1540" s="32"/>
      <c r="L1540" s="32"/>
    </row>
    <row r="1541" hidden="1"/>
    <row r="1542" hidden="1" ht="15" customHeight="1">
      <c r="C1542" s="3" t="s">
        <v>10009</v>
      </c>
    </row>
    <row r="1543">
      <c r="B1543" s="225"/>
      <c r="C1543" s="3"/>
    </row>
    <row r="1553">
      <c r="D1553" s="0" t="s">
        <v>10010</v>
      </c>
    </row>
    <row r="1603" ht="13.5" customHeight="1"/>
    <row r="1637" hidden="1"/>
  </sheetData>
  <autoFilter ref="A4:L1542" xr:uid="{00000000-0001-0000-0100-000000000000}">
    <filterColumn colId="1">
      <filters>
        <dateGroupItem year="2020" dateTimeGrouping="year"/>
      </filters>
    </filterColumn>
    <filterColumn colId="3">
      <filters>
        <filter val="PYB001"/>
        <filter val="PYB005"/>
        <filter val="PYB006"/>
        <filter val="PYB007"/>
        <filter val="PYB008"/>
        <filter val="PYB009"/>
        <filter val="PYB010"/>
        <filter val="PYB011"/>
        <filter val="PYB012"/>
        <filter val="PYB013"/>
        <filter val="PYB014"/>
        <filter val="PYB015"/>
        <filter val="PYB016"/>
        <filter val="PYB017"/>
        <filter val="PYB018"/>
        <filter val="PYB019"/>
        <filter val="PYB020"/>
        <filter val="PYB021"/>
        <filter val="PYB022"/>
        <filter val="PYB023"/>
        <filter val="PYB024"/>
        <filter val="PYB025"/>
        <filter val="PYB026"/>
        <filter val="PYB027"/>
        <filter val="PYB028"/>
        <filter val="PYB029"/>
        <filter val="PYB030"/>
        <filter val="PYB031"/>
        <filter val="PYB032"/>
        <filter val="PYB033"/>
        <filter val="PYB034"/>
        <filter val="PYB035"/>
        <filter val="PYB036"/>
        <filter val="PYB037"/>
        <filter val="PYB038"/>
        <filter val="PYB039"/>
        <filter val="PYB040"/>
        <filter val="PYB041"/>
        <filter val="PYB042"/>
        <filter val="PYB043"/>
        <filter val="PYB044"/>
        <filter val="PYB045"/>
        <filter val="PYB046"/>
        <filter val="PYB047"/>
        <filter val="PYB048"/>
        <filter val="PYB049"/>
        <filter val="PYB050"/>
        <filter val="PYB051"/>
        <filter val="PYB052"/>
        <filter val="PYB053"/>
        <filter val="PYB054"/>
        <filter val="PYB055"/>
        <filter val="PYB056"/>
        <filter val="PYB057"/>
        <filter val="PYB058"/>
        <filter val="PYB059"/>
        <filter val="PYB060"/>
        <filter val="PYB061"/>
        <filter val="PYB062"/>
        <filter val="PYB063"/>
        <filter val="PYB064"/>
        <filter val="PYB065"/>
        <filter val="PYB066"/>
        <filter val="PYB067"/>
        <filter val="PYB068"/>
        <filter val="PYB069"/>
        <filter val="PYB070"/>
        <filter val="PYB071"/>
        <filter val="PYB072"/>
        <filter val="PYB073"/>
        <filter val="PYB074"/>
        <filter val="PYB075"/>
        <filter val="PYB076"/>
        <filter val="PYB077"/>
        <filter val="PYB078"/>
        <filter val="PYB079"/>
        <filter val="PYB080"/>
        <filter val="PYB081"/>
        <filter val="PYB082"/>
        <filter val="PYB083"/>
        <filter val="PYB084"/>
        <filter val="PYB085"/>
        <filter val="PYB086"/>
        <filter val="PYB087"/>
        <filter val="PYB088"/>
        <filter val="PYB089"/>
        <filter val="PYB090"/>
        <filter val="PYB091"/>
        <filter val="PYB092"/>
        <filter val="PYB093"/>
        <filter val="PYB094"/>
        <filter val="PYB095"/>
        <filter val="PYB096"/>
        <filter val="PYB097"/>
        <filter val="PYB098"/>
        <filter val="PYB099"/>
        <filter val="PYB100"/>
        <filter val="PYB101"/>
        <filter val="PYB102"/>
        <filter val="PYB103"/>
        <filter val="PYB104"/>
        <filter val="PYB105"/>
        <filter val="PYB106"/>
        <filter val="PYB107"/>
        <filter val="PYB108"/>
        <filter val="PYB109"/>
        <filter val="PYB110"/>
        <filter val="PYB111"/>
        <filter val="PYB112"/>
        <filter val="PYB113"/>
        <filter val="PYB114"/>
        <filter val="PYB115"/>
        <filter val="PYB116"/>
        <filter val="PYB117"/>
        <filter val="PYB118"/>
        <filter val="PYB119"/>
        <filter val="PYB120"/>
        <filter val="PYB121"/>
        <filter val="PYB122"/>
        <filter val="PYB123"/>
        <filter val="PYB124"/>
        <filter val="PYB125"/>
        <filter val="PYB126"/>
        <filter val="PYB127"/>
        <filter val="PYB128"/>
        <filter val="PYB129"/>
        <filter val="PYB130"/>
        <filter val="PYB131"/>
      </filters>
    </filterColumn>
    <sortState xmlns:xlrd2="http://schemas.microsoft.com/office/spreadsheetml/2017/richdata2" ref="A5:L1542">
      <sortCondition ref="D4:D1542"/>
    </sortState>
  </autoFilter>
  <conditionalFormatting sqref="B4">
    <cfRule type="expression" dxfId="2" priority="5250">
      <formula>#REF!&gt;0</formula>
    </cfRule>
  </conditionalFormatting>
  <conditionalFormatting sqref="C5:L5 C153:L154 C255:L256 C337:L337 I703 C466:L466 C536:H536 K536:L536 C678:H679 J678:L679 I677:I680 C1016:L1029 K1012 C978:L978 I950:J977 I1030:J1035 I992:J995 C1036:L1040 C1043:L1047 I1041:J1042 I999:J1015 I1048:J1049 I1063:J1063 C1077:L1083 C981:L990 I1069:J1076 C1108:L1126 C1143:L1147 I1086:J1090 I1192:J1192 I1092:J1092 C1169:L1169 I1127:J1130 I1099:J1107 I1148:J1150 I1139:J1142 C1172:L1191 I1170:J1171 C1151:L1155 I1156:J1168 I1225:J1228 C1193:L1207 C1214:L1217 I1208:J1213 C1224:L1224 I1218:J1223 C1229:L1255 C1311:L1334 I1335:J1335 C1264:L1284 C1295:L1297 I1256:J1263 I1285:J1294 C1336:L1380 I1444:J1444 I1298:J1310 C1407:L1407 C1428:L1443 I1381:J1406 C1427:H1427 J1427:L1427 I1426:I1427 J1426 C1445:L1449 I1450:J1450 I1408:J1425 C1451:L1539">
    <cfRule type="expression" dxfId="2" priority="5217">
      <formula>$J5&gt;50</formula>
    </cfRule>
  </conditionalFormatting>
  <conditionalFormatting sqref="B5 B153:B154 B255:B256 B337 B466 B536 B678:B679 B953 B956:B978 B992:B995 B1008:B1040 B999:B1006 B1043:B1049 B1077:B1083 B981:B990 B1108:B1126 B1143:B1147 B1169 B1172:B1191 B1151:B1155 B1193:B1207 B1214:B1217 B1224 B1229:B1255 B1311:B1334 B1264:B1284 B1336:B1380 B1407 B1427:B1443 B1445:B1449 B1451:B1539">
    <cfRule type="expression" dxfId="2" priority="5215">
      <formula>$J5&gt;49</formula>
    </cfRule>
  </conditionalFormatting>
  <conditionalFormatting sqref="A1">
    <cfRule type="expression" dxfId="2302" priority="4673">
      <formula>$C1="Liberado"</formula>
    </cfRule>
    <cfRule type="expression" dxfId="2301" priority="4674">
      <formula>$C1="Descargado"</formula>
    </cfRule>
    <cfRule type="expression" dxfId="2300" priority="4675">
      <formula>$C1="Frontera"</formula>
    </cfRule>
    <cfRule type="expression" dxfId="2299" priority="4676">
      <formula>$C1="Cargado"</formula>
    </cfRule>
    <cfRule type="expression" dxfId="2298" priority="4677">
      <formula>$C1="Cancelado"</formula>
    </cfRule>
    <cfRule type="expression" dxfId="2" priority="4678">
      <formula>$C1="Confirmado"</formula>
    </cfRule>
    <cfRule type="expression" dxfId="2296" priority="4679">
      <formula>$C1="Solicitado"</formula>
    </cfRule>
    <cfRule type="expression" dxfId="2295" priority="4680">
      <formula>$C1="Arribado"</formula>
    </cfRule>
  </conditionalFormatting>
  <conditionalFormatting sqref="B8:B9">
    <cfRule type="expression" dxfId="2" priority="2493">
      <formula>$J8&gt;49</formula>
    </cfRule>
  </conditionalFormatting>
  <conditionalFormatting sqref="L8:L9 C8:H9">
    <cfRule type="expression" dxfId="2" priority="2495">
      <formula>$J8&gt;50</formula>
    </cfRule>
  </conditionalFormatting>
  <conditionalFormatting sqref="I8:K9">
    <cfRule type="expression" dxfId="2" priority="2494">
      <formula>$J8&gt;50</formula>
    </cfRule>
  </conditionalFormatting>
  <conditionalFormatting sqref="B14">
    <cfRule type="expression" dxfId="2" priority="2490">
      <formula>$J14&gt;49</formula>
    </cfRule>
  </conditionalFormatting>
  <conditionalFormatting sqref="L14 C14:H14">
    <cfRule type="expression" dxfId="2" priority="2492">
      <formula>$J14&gt;50</formula>
    </cfRule>
  </conditionalFormatting>
  <conditionalFormatting sqref="I14:K14">
    <cfRule type="expression" dxfId="2" priority="2491">
      <formula>$J14&gt;50</formula>
    </cfRule>
  </conditionalFormatting>
  <conditionalFormatting sqref="B10:B11">
    <cfRule type="expression" dxfId="2" priority="2487">
      <formula>$J10&gt;49</formula>
    </cfRule>
  </conditionalFormatting>
  <conditionalFormatting sqref="L10:L11 C10:H11">
    <cfRule type="expression" dxfId="2" priority="2489">
      <formula>$J10&gt;50</formula>
    </cfRule>
  </conditionalFormatting>
  <conditionalFormatting sqref="I10:K11">
    <cfRule type="expression" dxfId="2" priority="2488">
      <formula>$J10&gt;50</formula>
    </cfRule>
  </conditionalFormatting>
  <conditionalFormatting sqref="B12">
    <cfRule type="expression" dxfId="2" priority="2484">
      <formula>$J12&gt;49</formula>
    </cfRule>
  </conditionalFormatting>
  <conditionalFormatting sqref="L12 C12:H12">
    <cfRule type="expression" dxfId="2" priority="2486">
      <formula>$J12&gt;50</formula>
    </cfRule>
  </conditionalFormatting>
  <conditionalFormatting sqref="I12:K12">
    <cfRule type="expression" dxfId="2" priority="2485">
      <formula>$J12&gt;50</formula>
    </cfRule>
  </conditionalFormatting>
  <conditionalFormatting sqref="B13">
    <cfRule type="expression" dxfId="2" priority="2481">
      <formula>$J13&gt;49</formula>
    </cfRule>
  </conditionalFormatting>
  <conditionalFormatting sqref="L13 C13:H13">
    <cfRule type="expression" dxfId="2" priority="2483">
      <formula>$J13&gt;50</formula>
    </cfRule>
  </conditionalFormatting>
  <conditionalFormatting sqref="I13:K13">
    <cfRule type="expression" dxfId="2" priority="2482">
      <formula>$J13&gt;50</formula>
    </cfRule>
  </conditionalFormatting>
  <conditionalFormatting sqref="B15 B39">
    <cfRule type="expression" dxfId="2" priority="2478">
      <formula>$J15&gt;49</formula>
    </cfRule>
  </conditionalFormatting>
  <conditionalFormatting sqref="L15 C15:H15 C39:H39 L39">
    <cfRule type="expression" dxfId="2" priority="2480">
      <formula>$J15&gt;50</formula>
    </cfRule>
  </conditionalFormatting>
  <conditionalFormatting sqref="I15:K15 I39:K39">
    <cfRule type="expression" dxfId="2" priority="2479">
      <formula>$J15&gt;50</formula>
    </cfRule>
  </conditionalFormatting>
  <conditionalFormatting sqref="B16:B18">
    <cfRule type="expression" dxfId="2" priority="2475">
      <formula>$J16&gt;49</formula>
    </cfRule>
  </conditionalFormatting>
  <conditionalFormatting sqref="C16:H18 L16:L18">
    <cfRule type="expression" dxfId="2" priority="2477">
      <formula>$J16&gt;50</formula>
    </cfRule>
  </conditionalFormatting>
  <conditionalFormatting sqref="I16:K18">
    <cfRule type="expression" dxfId="2" priority="2476">
      <formula>$J16&gt;50</formula>
    </cfRule>
  </conditionalFormatting>
  <conditionalFormatting sqref="B19:B21">
    <cfRule type="expression" dxfId="2" priority="2472">
      <formula>$J19&gt;49</formula>
    </cfRule>
  </conditionalFormatting>
  <conditionalFormatting sqref="C19:H21 L19:L21">
    <cfRule type="expression" dxfId="2" priority="2474">
      <formula>$J19&gt;50</formula>
    </cfRule>
  </conditionalFormatting>
  <conditionalFormatting sqref="I19:K21">
    <cfRule type="expression" dxfId="2" priority="2473">
      <formula>$J19&gt;50</formula>
    </cfRule>
  </conditionalFormatting>
  <conditionalFormatting sqref="B22">
    <cfRule type="expression" dxfId="2" priority="2469">
      <formula>$J22&gt;49</formula>
    </cfRule>
  </conditionalFormatting>
  <conditionalFormatting sqref="C22:H22 L22">
    <cfRule type="expression" dxfId="2" priority="2471">
      <formula>$J22&gt;50</formula>
    </cfRule>
  </conditionalFormatting>
  <conditionalFormatting sqref="I22:K22">
    <cfRule type="expression" dxfId="2" priority="2470">
      <formula>$J22&gt;50</formula>
    </cfRule>
  </conditionalFormatting>
  <conditionalFormatting sqref="B23">
    <cfRule type="expression" dxfId="2" priority="2466">
      <formula>$J23&gt;49</formula>
    </cfRule>
  </conditionalFormatting>
  <conditionalFormatting sqref="C23:H23 L23">
    <cfRule type="expression" dxfId="2" priority="2468">
      <formula>$J23&gt;50</formula>
    </cfRule>
  </conditionalFormatting>
  <conditionalFormatting sqref="I23:K23">
    <cfRule type="expression" dxfId="2" priority="2467">
      <formula>$J23&gt;50</formula>
    </cfRule>
  </conditionalFormatting>
  <conditionalFormatting sqref="B24">
    <cfRule type="expression" dxfId="2" priority="2463">
      <formula>$J24&gt;49</formula>
    </cfRule>
  </conditionalFormatting>
  <conditionalFormatting sqref="C24:H24 L24">
    <cfRule type="expression" dxfId="2" priority="2465">
      <formula>$J24&gt;50</formula>
    </cfRule>
  </conditionalFormatting>
  <conditionalFormatting sqref="I24:K24">
    <cfRule type="expression" dxfId="2" priority="2464">
      <formula>$J24&gt;50</formula>
    </cfRule>
  </conditionalFormatting>
  <conditionalFormatting sqref="B25">
    <cfRule type="expression" dxfId="2" priority="2460">
      <formula>$J25&gt;49</formula>
    </cfRule>
  </conditionalFormatting>
  <conditionalFormatting sqref="C25:H25 L25">
    <cfRule type="expression" dxfId="2" priority="2462">
      <formula>$J25&gt;50</formula>
    </cfRule>
  </conditionalFormatting>
  <conditionalFormatting sqref="I25:K25">
    <cfRule type="expression" dxfId="2" priority="2461">
      <formula>$J25&gt;50</formula>
    </cfRule>
  </conditionalFormatting>
  <conditionalFormatting sqref="B26:B27">
    <cfRule type="expression" dxfId="2" priority="2457">
      <formula>$J26&gt;49</formula>
    </cfRule>
  </conditionalFormatting>
  <conditionalFormatting sqref="C26:H27 L26:L27">
    <cfRule type="expression" dxfId="2" priority="2459">
      <formula>$J26&gt;50</formula>
    </cfRule>
  </conditionalFormatting>
  <conditionalFormatting sqref="I26:K27">
    <cfRule type="expression" dxfId="2" priority="2458">
      <formula>$J26&gt;50</formula>
    </cfRule>
  </conditionalFormatting>
  <conditionalFormatting sqref="B28:B29">
    <cfRule type="expression" dxfId="2" priority="2454">
      <formula>$J28&gt;49</formula>
    </cfRule>
  </conditionalFormatting>
  <conditionalFormatting sqref="C28:H29 L28:L29">
    <cfRule type="expression" dxfId="2" priority="2456">
      <formula>$J28&gt;50</formula>
    </cfRule>
  </conditionalFormatting>
  <conditionalFormatting sqref="I28:K29">
    <cfRule type="expression" dxfId="2" priority="2455">
      <formula>$J28&gt;50</formula>
    </cfRule>
  </conditionalFormatting>
  <conditionalFormatting sqref="B30">
    <cfRule type="expression" dxfId="2" priority="2451">
      <formula>$J30&gt;49</formula>
    </cfRule>
  </conditionalFormatting>
  <conditionalFormatting sqref="C30:H30 L30">
    <cfRule type="expression" dxfId="2" priority="2453">
      <formula>$J30&gt;50</formula>
    </cfRule>
  </conditionalFormatting>
  <conditionalFormatting sqref="I30:K30">
    <cfRule type="expression" dxfId="2" priority="2452">
      <formula>$J30&gt;50</formula>
    </cfRule>
  </conditionalFormatting>
  <conditionalFormatting sqref="B31">
    <cfRule type="expression" dxfId="2" priority="2448">
      <formula>$J31&gt;49</formula>
    </cfRule>
  </conditionalFormatting>
  <conditionalFormatting sqref="C31:H31 L31">
    <cfRule type="expression" dxfId="2" priority="2450">
      <formula>$J31&gt;50</formula>
    </cfRule>
  </conditionalFormatting>
  <conditionalFormatting sqref="I31:K31">
    <cfRule type="expression" dxfId="2" priority="2449">
      <formula>$J31&gt;50</formula>
    </cfRule>
  </conditionalFormatting>
  <conditionalFormatting sqref="B32:B33">
    <cfRule type="expression" dxfId="2" priority="2445">
      <formula>$J32&gt;49</formula>
    </cfRule>
  </conditionalFormatting>
  <conditionalFormatting sqref="C32:H33 L32:L33">
    <cfRule type="expression" dxfId="2" priority="2447">
      <formula>$J32&gt;50</formula>
    </cfRule>
  </conditionalFormatting>
  <conditionalFormatting sqref="I32:K33">
    <cfRule type="expression" dxfId="2" priority="2446">
      <formula>$J32&gt;50</formula>
    </cfRule>
  </conditionalFormatting>
  <conditionalFormatting sqref="B34:B35">
    <cfRule type="expression" dxfId="2" priority="2442">
      <formula>$J34&gt;49</formula>
    </cfRule>
  </conditionalFormatting>
  <conditionalFormatting sqref="C34:H35 L34:L35">
    <cfRule type="expression" dxfId="2" priority="2444">
      <formula>$J34&gt;50</formula>
    </cfRule>
  </conditionalFormatting>
  <conditionalFormatting sqref="I34:K35">
    <cfRule type="expression" dxfId="2" priority="2443">
      <formula>$J34&gt;50</formula>
    </cfRule>
  </conditionalFormatting>
  <conditionalFormatting sqref="B36:B38">
    <cfRule type="expression" dxfId="2" priority="2439">
      <formula>$J36&gt;49</formula>
    </cfRule>
  </conditionalFormatting>
  <conditionalFormatting sqref="C36:H38 L36:L38">
    <cfRule type="expression" dxfId="2" priority="2441">
      <formula>$J36&gt;50</formula>
    </cfRule>
  </conditionalFormatting>
  <conditionalFormatting sqref="I36:K38">
    <cfRule type="expression" dxfId="2" priority="2440">
      <formula>$J36&gt;50</formula>
    </cfRule>
  </conditionalFormatting>
  <conditionalFormatting sqref="B41">
    <cfRule type="expression" dxfId="2" priority="2436">
      <formula>$J41&gt;49</formula>
    </cfRule>
  </conditionalFormatting>
  <conditionalFormatting sqref="C41:H41 L41">
    <cfRule type="expression" dxfId="2" priority="2438">
      <formula>$J41&gt;50</formula>
    </cfRule>
  </conditionalFormatting>
  <conditionalFormatting sqref="I41:K41">
    <cfRule type="expression" dxfId="2" priority="2437">
      <formula>$J41&gt;50</formula>
    </cfRule>
  </conditionalFormatting>
  <conditionalFormatting sqref="B40">
    <cfRule type="expression" dxfId="2" priority="2433">
      <formula>$J40&gt;49</formula>
    </cfRule>
  </conditionalFormatting>
  <conditionalFormatting sqref="C40:H40 L40">
    <cfRule type="expression" dxfId="2" priority="2435">
      <formula>$J40&gt;50</formula>
    </cfRule>
  </conditionalFormatting>
  <conditionalFormatting sqref="I40:K40">
    <cfRule type="expression" dxfId="2" priority="2434">
      <formula>$J40&gt;50</formula>
    </cfRule>
  </conditionalFormatting>
  <conditionalFormatting sqref="B42">
    <cfRule type="expression" dxfId="2" priority="2421">
      <formula>$J42&gt;49</formula>
    </cfRule>
  </conditionalFormatting>
  <conditionalFormatting sqref="C42:H42 L42">
    <cfRule type="expression" dxfId="2" priority="2423">
      <formula>$J42&gt;50</formula>
    </cfRule>
  </conditionalFormatting>
  <conditionalFormatting sqref="I42:K42">
    <cfRule type="expression" dxfId="2" priority="2422">
      <formula>$J42&gt;50</formula>
    </cfRule>
  </conditionalFormatting>
  <conditionalFormatting sqref="B43">
    <cfRule type="expression" dxfId="2" priority="2418">
      <formula>$J43&gt;49</formula>
    </cfRule>
  </conditionalFormatting>
  <conditionalFormatting sqref="C43:H43 L43">
    <cfRule type="expression" dxfId="2" priority="2420">
      <formula>$J43&gt;50</formula>
    </cfRule>
  </conditionalFormatting>
  <conditionalFormatting sqref="I43:K43">
    <cfRule type="expression" dxfId="2" priority="2419">
      <formula>$J43&gt;50</formula>
    </cfRule>
  </conditionalFormatting>
  <conditionalFormatting sqref="B48">
    <cfRule type="expression" dxfId="2" priority="2415">
      <formula>$J48&gt;49</formula>
    </cfRule>
  </conditionalFormatting>
  <conditionalFormatting sqref="C48:H48 L48">
    <cfRule type="expression" dxfId="2" priority="2417">
      <formula>$J48&gt;50</formula>
    </cfRule>
  </conditionalFormatting>
  <conditionalFormatting sqref="I48:K48">
    <cfRule type="expression" dxfId="2" priority="2416">
      <formula>$J48&gt;50</formula>
    </cfRule>
  </conditionalFormatting>
  <conditionalFormatting sqref="B44">
    <cfRule type="expression" dxfId="2" priority="2412">
      <formula>$J44&gt;49</formula>
    </cfRule>
  </conditionalFormatting>
  <conditionalFormatting sqref="C44:H44 L44">
    <cfRule type="expression" dxfId="2" priority="2414">
      <formula>$J44&gt;50</formula>
    </cfRule>
  </conditionalFormatting>
  <conditionalFormatting sqref="I44:K44">
    <cfRule type="expression" dxfId="2" priority="2413">
      <formula>$J44&gt;50</formula>
    </cfRule>
  </conditionalFormatting>
  <conditionalFormatting sqref="B45">
    <cfRule type="expression" dxfId="2" priority="2409">
      <formula>$J45&gt;49</formula>
    </cfRule>
  </conditionalFormatting>
  <conditionalFormatting sqref="C45:H45 L45">
    <cfRule type="expression" dxfId="2" priority="2411">
      <formula>$J45&gt;50</formula>
    </cfRule>
  </conditionalFormatting>
  <conditionalFormatting sqref="I45:K45">
    <cfRule type="expression" dxfId="2" priority="2410">
      <formula>$J45&gt;50</formula>
    </cfRule>
  </conditionalFormatting>
  <conditionalFormatting sqref="B46:B47">
    <cfRule type="expression" dxfId="2" priority="2406">
      <formula>$J46&gt;49</formula>
    </cfRule>
  </conditionalFormatting>
  <conditionalFormatting sqref="C46:H47 L46:L47">
    <cfRule type="expression" dxfId="2" priority="2408">
      <formula>$J46&gt;50</formula>
    </cfRule>
  </conditionalFormatting>
  <conditionalFormatting sqref="I46:K47">
    <cfRule type="expression" dxfId="2" priority="2407">
      <formula>$J46&gt;50</formula>
    </cfRule>
  </conditionalFormatting>
  <conditionalFormatting sqref="B49 B70">
    <cfRule type="expression" dxfId="2" priority="2403">
      <formula>$J49&gt;49</formula>
    </cfRule>
  </conditionalFormatting>
  <conditionalFormatting sqref="C49:H49 L49 L70 C70:H70">
    <cfRule type="expression" dxfId="2" priority="2405">
      <formula>$J49&gt;50</formula>
    </cfRule>
  </conditionalFormatting>
  <conditionalFormatting sqref="I49:K49 J70:K70">
    <cfRule type="expression" dxfId="2" priority="2404">
      <formula>$J49&gt;50</formula>
    </cfRule>
  </conditionalFormatting>
  <conditionalFormatting sqref="B50">
    <cfRule type="expression" dxfId="2" priority="2400">
      <formula>$J50&gt;49</formula>
    </cfRule>
  </conditionalFormatting>
  <conditionalFormatting sqref="L50 C50:H50">
    <cfRule type="expression" dxfId="2" priority="2402">
      <formula>$J50&gt;50</formula>
    </cfRule>
  </conditionalFormatting>
  <conditionalFormatting sqref="I50:K50">
    <cfRule type="expression" dxfId="2" priority="2401">
      <formula>$J50&gt;50</formula>
    </cfRule>
  </conditionalFormatting>
  <conditionalFormatting sqref="B51:B52">
    <cfRule type="expression" dxfId="2" priority="2397">
      <formula>$J51&gt;49</formula>
    </cfRule>
  </conditionalFormatting>
  <conditionalFormatting sqref="L51:L52 C51:H52">
    <cfRule type="expression" dxfId="2" priority="2399">
      <formula>$J51&gt;50</formula>
    </cfRule>
  </conditionalFormatting>
  <conditionalFormatting sqref="I51:K52">
    <cfRule type="expression" dxfId="2" priority="2398">
      <formula>$J51&gt;50</formula>
    </cfRule>
  </conditionalFormatting>
  <conditionalFormatting sqref="B53">
    <cfRule type="expression" dxfId="2" priority="2394">
      <formula>$J53&gt;49</formula>
    </cfRule>
  </conditionalFormatting>
  <conditionalFormatting sqref="L53 C53:H53">
    <cfRule type="expression" dxfId="2" priority="2396">
      <formula>$J53&gt;50</formula>
    </cfRule>
  </conditionalFormatting>
  <conditionalFormatting sqref="I53:K53">
    <cfRule type="expression" dxfId="2" priority="2395">
      <formula>$J53&gt;50</formula>
    </cfRule>
  </conditionalFormatting>
  <conditionalFormatting sqref="B54:B55">
    <cfRule type="expression" dxfId="2" priority="2391">
      <formula>$J54&gt;49</formula>
    </cfRule>
  </conditionalFormatting>
  <conditionalFormatting sqref="L54:L55 C54:H55">
    <cfRule type="expression" dxfId="2" priority="2393">
      <formula>$J54&gt;50</formula>
    </cfRule>
  </conditionalFormatting>
  <conditionalFormatting sqref="I54:K55">
    <cfRule type="expression" dxfId="2" priority="2392">
      <formula>$J54&gt;50</formula>
    </cfRule>
  </conditionalFormatting>
  <conditionalFormatting sqref="B56">
    <cfRule type="expression" dxfId="2" priority="2388">
      <formula>$J56&gt;49</formula>
    </cfRule>
  </conditionalFormatting>
  <conditionalFormatting sqref="L56 C56:H56">
    <cfRule type="expression" dxfId="2" priority="2390">
      <formula>$J56&gt;50</formula>
    </cfRule>
  </conditionalFormatting>
  <conditionalFormatting sqref="I56:K56">
    <cfRule type="expression" dxfId="2" priority="2389">
      <formula>$J56&gt;50</formula>
    </cfRule>
  </conditionalFormatting>
  <conditionalFormatting sqref="B57">
    <cfRule type="expression" dxfId="2" priority="2385">
      <formula>$J57&gt;49</formula>
    </cfRule>
  </conditionalFormatting>
  <conditionalFormatting sqref="L57 C57:H57">
    <cfRule type="expression" dxfId="2" priority="2387">
      <formula>$J57&gt;50</formula>
    </cfRule>
  </conditionalFormatting>
  <conditionalFormatting sqref="I57:K57">
    <cfRule type="expression" dxfId="2" priority="2386">
      <formula>$J57&gt;50</formula>
    </cfRule>
  </conditionalFormatting>
  <conditionalFormatting sqref="B58">
    <cfRule type="expression" dxfId="2" priority="2382">
      <formula>$J58&gt;49</formula>
    </cfRule>
  </conditionalFormatting>
  <conditionalFormatting sqref="L58 C58:H58">
    <cfRule type="expression" dxfId="2" priority="2384">
      <formula>$J58&gt;50</formula>
    </cfRule>
  </conditionalFormatting>
  <conditionalFormatting sqref="I58:K58">
    <cfRule type="expression" dxfId="2" priority="2383">
      <formula>$J58&gt;50</formula>
    </cfRule>
  </conditionalFormatting>
  <conditionalFormatting sqref="B59:B61">
    <cfRule type="expression" dxfId="2" priority="2379">
      <formula>$J59&gt;49</formula>
    </cfRule>
  </conditionalFormatting>
  <conditionalFormatting sqref="L59:L61 C59:H61">
    <cfRule type="expression" dxfId="2" priority="2381">
      <formula>$J59&gt;50</formula>
    </cfRule>
  </conditionalFormatting>
  <conditionalFormatting sqref="I59:K61">
    <cfRule type="expression" dxfId="2" priority="2380">
      <formula>$J59&gt;50</formula>
    </cfRule>
  </conditionalFormatting>
  <conditionalFormatting sqref="B62">
    <cfRule type="expression" dxfId="2" priority="2376">
      <formula>$J62&gt;49</formula>
    </cfRule>
  </conditionalFormatting>
  <conditionalFormatting sqref="L62 C62:H62">
    <cfRule type="expression" dxfId="2" priority="2378">
      <formula>$J62&gt;50</formula>
    </cfRule>
  </conditionalFormatting>
  <conditionalFormatting sqref="I62:K62">
    <cfRule type="expression" dxfId="2" priority="2377">
      <formula>$J62&gt;50</formula>
    </cfRule>
  </conditionalFormatting>
  <conditionalFormatting sqref="B63:B64">
    <cfRule type="expression" dxfId="2" priority="2373">
      <formula>$J63&gt;49</formula>
    </cfRule>
  </conditionalFormatting>
  <conditionalFormatting sqref="L63:L64 C63:H64">
    <cfRule type="expression" dxfId="2" priority="2375">
      <formula>$J63&gt;50</formula>
    </cfRule>
  </conditionalFormatting>
  <conditionalFormatting sqref="I63:K64">
    <cfRule type="expression" dxfId="2" priority="2374">
      <formula>$J63&gt;50</formula>
    </cfRule>
  </conditionalFormatting>
  <conditionalFormatting sqref="B65">
    <cfRule type="expression" dxfId="2" priority="2370">
      <formula>$J65&gt;49</formula>
    </cfRule>
  </conditionalFormatting>
  <conditionalFormatting sqref="L65 C65:H65">
    <cfRule type="expression" dxfId="2" priority="2372">
      <formula>$J65&gt;50</formula>
    </cfRule>
  </conditionalFormatting>
  <conditionalFormatting sqref="I65:K65">
    <cfRule type="expression" dxfId="2" priority="2371">
      <formula>$J65&gt;50</formula>
    </cfRule>
  </conditionalFormatting>
  <conditionalFormatting sqref="B66:B67">
    <cfRule type="expression" dxfId="2" priority="2367">
      <formula>$J66&gt;49</formula>
    </cfRule>
  </conditionalFormatting>
  <conditionalFormatting sqref="L66:L67 C66:H67">
    <cfRule type="expression" dxfId="2" priority="2369">
      <formula>$J66&gt;50</formula>
    </cfRule>
  </conditionalFormatting>
  <conditionalFormatting sqref="I66:K67 I68:I70 I78">
    <cfRule type="expression" dxfId="2" priority="2368">
      <formula>$J66&gt;50</formula>
    </cfRule>
  </conditionalFormatting>
  <conditionalFormatting sqref="B68:B69">
    <cfRule type="expression" dxfId="2" priority="2364">
      <formula>$J68&gt;49</formula>
    </cfRule>
  </conditionalFormatting>
  <conditionalFormatting sqref="L68:L69 C68:H69">
    <cfRule type="expression" dxfId="2" priority="2366">
      <formula>$J68&gt;50</formula>
    </cfRule>
  </conditionalFormatting>
  <conditionalFormatting sqref="J68:K69">
    <cfRule type="expression" dxfId="2" priority="2365">
      <formula>$J68&gt;50</formula>
    </cfRule>
  </conditionalFormatting>
  <conditionalFormatting sqref="B78">
    <cfRule type="expression" dxfId="2" priority="2361">
      <formula>$J78&gt;49</formula>
    </cfRule>
  </conditionalFormatting>
  <conditionalFormatting sqref="L78 C78:H78">
    <cfRule type="expression" dxfId="2" priority="2363">
      <formula>$J78&gt;50</formula>
    </cfRule>
  </conditionalFormatting>
  <conditionalFormatting sqref="J78:K78">
    <cfRule type="expression" dxfId="2" priority="2362">
      <formula>$J78&gt;50</formula>
    </cfRule>
  </conditionalFormatting>
  <conditionalFormatting sqref="I71">
    <cfRule type="expression" dxfId="2" priority="2360">
      <formula>$J71&gt;50</formula>
    </cfRule>
  </conditionalFormatting>
  <conditionalFormatting sqref="B71">
    <cfRule type="expression" dxfId="2" priority="2357">
      <formula>$J71&gt;49</formula>
    </cfRule>
  </conditionalFormatting>
  <conditionalFormatting sqref="L71 C71:H71">
    <cfRule type="expression" dxfId="2" priority="2359">
      <formula>$J71&gt;50</formula>
    </cfRule>
  </conditionalFormatting>
  <conditionalFormatting sqref="J71:K71">
    <cfRule type="expression" dxfId="2" priority="2358">
      <formula>$J71&gt;50</formula>
    </cfRule>
  </conditionalFormatting>
  <conditionalFormatting sqref="I72">
    <cfRule type="expression" dxfId="2" priority="2356">
      <formula>$J72&gt;50</formula>
    </cfRule>
  </conditionalFormatting>
  <conditionalFormatting sqref="B72">
    <cfRule type="expression" dxfId="2" priority="2353">
      <formula>$J72&gt;49</formula>
    </cfRule>
  </conditionalFormatting>
  <conditionalFormatting sqref="L72 C72:H72">
    <cfRule type="expression" dxfId="2" priority="2355">
      <formula>$J72&gt;50</formula>
    </cfRule>
  </conditionalFormatting>
  <conditionalFormatting sqref="J72:K72">
    <cfRule type="expression" dxfId="2" priority="2354">
      <formula>$J72&gt;50</formula>
    </cfRule>
  </conditionalFormatting>
  <conditionalFormatting sqref="I73:I74">
    <cfRule type="expression" dxfId="2" priority="2352">
      <formula>$J73&gt;50</formula>
    </cfRule>
  </conditionalFormatting>
  <conditionalFormatting sqref="B73:B74">
    <cfRule type="expression" dxfId="2" priority="2349">
      <formula>$J73&gt;49</formula>
    </cfRule>
  </conditionalFormatting>
  <conditionalFormatting sqref="L73:L74 C73:H74">
    <cfRule type="expression" dxfId="2" priority="2351">
      <formula>$J73&gt;50</formula>
    </cfRule>
  </conditionalFormatting>
  <conditionalFormatting sqref="J73:K74">
    <cfRule type="expression" dxfId="2" priority="2350">
      <formula>$J73&gt;50</formula>
    </cfRule>
  </conditionalFormatting>
  <conditionalFormatting sqref="I75">
    <cfRule type="expression" dxfId="2" priority="2348">
      <formula>$J75&gt;50</formula>
    </cfRule>
  </conditionalFormatting>
  <conditionalFormatting sqref="B75">
    <cfRule type="expression" dxfId="2" priority="2345">
      <formula>$J75&gt;49</formula>
    </cfRule>
  </conditionalFormatting>
  <conditionalFormatting sqref="L75 C75:H75">
    <cfRule type="expression" dxfId="2" priority="2347">
      <formula>$J75&gt;50</formula>
    </cfRule>
  </conditionalFormatting>
  <conditionalFormatting sqref="J75:K75">
    <cfRule type="expression" dxfId="2" priority="2346">
      <formula>$J75&gt;50</formula>
    </cfRule>
  </conditionalFormatting>
  <conditionalFormatting sqref="I76:I77">
    <cfRule type="expression" dxfId="2" priority="2344">
      <formula>$J76&gt;50</formula>
    </cfRule>
  </conditionalFormatting>
  <conditionalFormatting sqref="B76:B77">
    <cfRule type="expression" dxfId="2" priority="2341">
      <formula>$J76&gt;49</formula>
    </cfRule>
  </conditionalFormatting>
  <conditionalFormatting sqref="L76:L77 C76:H77">
    <cfRule type="expression" dxfId="2" priority="2343">
      <formula>$J76&gt;50</formula>
    </cfRule>
  </conditionalFormatting>
  <conditionalFormatting sqref="J76:K77">
    <cfRule type="expression" dxfId="2" priority="2342">
      <formula>$J76&gt;50</formula>
    </cfRule>
  </conditionalFormatting>
  <conditionalFormatting sqref="I80">
    <cfRule type="expression" dxfId="2" priority="2336">
      <formula>$J80&gt;50</formula>
    </cfRule>
  </conditionalFormatting>
  <conditionalFormatting sqref="B80">
    <cfRule type="expression" dxfId="2" priority="2333">
      <formula>$J80&gt;49</formula>
    </cfRule>
  </conditionalFormatting>
  <conditionalFormatting sqref="L80 C80:H80">
    <cfRule type="expression" dxfId="2" priority="2335">
      <formula>$J80&gt;50</formula>
    </cfRule>
  </conditionalFormatting>
  <conditionalFormatting sqref="J80:K80">
    <cfRule type="expression" dxfId="2" priority="2334">
      <formula>$J80&gt;50</formula>
    </cfRule>
  </conditionalFormatting>
  <conditionalFormatting sqref="C81:L82">
    <cfRule type="expression" dxfId="2" priority="2332">
      <formula>$J81&gt;50</formula>
    </cfRule>
  </conditionalFormatting>
  <conditionalFormatting sqref="B81:B82">
    <cfRule type="expression" dxfId="2" priority="2331">
      <formula>$J81&gt;49</formula>
    </cfRule>
  </conditionalFormatting>
  <conditionalFormatting sqref="C83:L84">
    <cfRule type="expression" dxfId="2" priority="2330">
      <formula>$J83&gt;50</formula>
    </cfRule>
  </conditionalFormatting>
  <conditionalFormatting sqref="B83:B84">
    <cfRule type="expression" dxfId="2" priority="2329">
      <formula>$J83&gt;49</formula>
    </cfRule>
  </conditionalFormatting>
  <conditionalFormatting sqref="C85:L86">
    <cfRule type="expression" dxfId="2" priority="2328">
      <formula>$J85&gt;50</formula>
    </cfRule>
  </conditionalFormatting>
  <conditionalFormatting sqref="B85:B86">
    <cfRule type="expression" dxfId="2" priority="2327">
      <formula>$J85&gt;49</formula>
    </cfRule>
  </conditionalFormatting>
  <conditionalFormatting sqref="B7">
    <cfRule type="expression" dxfId="2" priority="2324">
      <formula>$J7&gt;49</formula>
    </cfRule>
  </conditionalFormatting>
  <conditionalFormatting sqref="L7 C7:H7">
    <cfRule type="expression" dxfId="2" priority="2326">
      <formula>$J7&gt;50</formula>
    </cfRule>
  </conditionalFormatting>
  <conditionalFormatting sqref="I7:K7">
    <cfRule type="expression" dxfId="2" priority="2325">
      <formula>$J7&gt;50</formula>
    </cfRule>
  </conditionalFormatting>
  <conditionalFormatting sqref="C87:L88">
    <cfRule type="expression" dxfId="2" priority="2323">
      <formula>$J87&gt;50</formula>
    </cfRule>
  </conditionalFormatting>
  <conditionalFormatting sqref="B87:B88">
    <cfRule type="expression" dxfId="2" priority="2322">
      <formula>$J87&gt;49</formula>
    </cfRule>
  </conditionalFormatting>
  <conditionalFormatting sqref="B79">
    <cfRule type="expression" dxfId="2" priority="2319">
      <formula>$J79&gt;49</formula>
    </cfRule>
  </conditionalFormatting>
  <conditionalFormatting sqref="L79 C79:H79">
    <cfRule type="expression" dxfId="2" priority="2321">
      <formula>$J79&gt;50</formula>
    </cfRule>
  </conditionalFormatting>
  <conditionalFormatting sqref="I79:K79">
    <cfRule type="expression" dxfId="2" priority="2320">
      <formula>$J79&gt;50</formula>
    </cfRule>
  </conditionalFormatting>
  <conditionalFormatting sqref="C89:L89">
    <cfRule type="expression" dxfId="2" priority="2318">
      <formula>$J89&gt;50</formula>
    </cfRule>
  </conditionalFormatting>
  <conditionalFormatting sqref="B89">
    <cfRule type="expression" dxfId="2" priority="2317">
      <formula>$J89&gt;49</formula>
    </cfRule>
  </conditionalFormatting>
  <conditionalFormatting sqref="C90:L91">
    <cfRule type="expression" dxfId="2" priority="2316">
      <formula>$J90&gt;50</formula>
    </cfRule>
  </conditionalFormatting>
  <conditionalFormatting sqref="B90:B91">
    <cfRule type="expression" dxfId="2" priority="2315">
      <formula>$J90&gt;49</formula>
    </cfRule>
  </conditionalFormatting>
  <conditionalFormatting sqref="C92:L93">
    <cfRule type="expression" dxfId="2" priority="2314">
      <formula>$J92&gt;50</formula>
    </cfRule>
  </conditionalFormatting>
  <conditionalFormatting sqref="B92:B93">
    <cfRule type="expression" dxfId="2" priority="2313">
      <formula>$J92&gt;49</formula>
    </cfRule>
  </conditionalFormatting>
  <conditionalFormatting sqref="C94:L94">
    <cfRule type="expression" dxfId="2" priority="2312">
      <formula>$J94&gt;50</formula>
    </cfRule>
  </conditionalFormatting>
  <conditionalFormatting sqref="B94">
    <cfRule type="expression" dxfId="2" priority="2311">
      <formula>$J94&gt;49</formula>
    </cfRule>
  </conditionalFormatting>
  <conditionalFormatting sqref="C95:L96">
    <cfRule type="expression" dxfId="2" priority="2310">
      <formula>$J95&gt;50</formula>
    </cfRule>
  </conditionalFormatting>
  <conditionalFormatting sqref="B95:B96">
    <cfRule type="expression" dxfId="2" priority="2309">
      <formula>$J95&gt;49</formula>
    </cfRule>
  </conditionalFormatting>
  <conditionalFormatting sqref="C97:L97">
    <cfRule type="expression" dxfId="2" priority="2308">
      <formula>$J97&gt;50</formula>
    </cfRule>
  </conditionalFormatting>
  <conditionalFormatting sqref="B97">
    <cfRule type="expression" dxfId="2" priority="2307">
      <formula>$J97&gt;49</formula>
    </cfRule>
  </conditionalFormatting>
  <conditionalFormatting sqref="C101:L101">
    <cfRule type="expression" dxfId="2" priority="2306">
      <formula>$J101&gt;50</formula>
    </cfRule>
  </conditionalFormatting>
  <conditionalFormatting sqref="B101">
    <cfRule type="expression" dxfId="2" priority="2305">
      <formula>$J101&gt;49</formula>
    </cfRule>
  </conditionalFormatting>
  <conditionalFormatting sqref="C98:L98">
    <cfRule type="expression" dxfId="2" priority="2304">
      <formula>$J98&gt;50</formula>
    </cfRule>
  </conditionalFormatting>
  <conditionalFormatting sqref="B98">
    <cfRule type="expression" dxfId="2" priority="2303">
      <formula>$J98&gt;49</formula>
    </cfRule>
  </conditionalFormatting>
  <conditionalFormatting sqref="C99:L100">
    <cfRule type="expression" dxfId="2" priority="2302">
      <formula>$J99&gt;50</formula>
    </cfRule>
  </conditionalFormatting>
  <conditionalFormatting sqref="B99:B100">
    <cfRule type="expression" dxfId="2" priority="2301">
      <formula>$J99&gt;49</formula>
    </cfRule>
  </conditionalFormatting>
  <conditionalFormatting sqref="C103:L103">
    <cfRule type="expression" dxfId="2" priority="2298">
      <formula>$J103&gt;50</formula>
    </cfRule>
  </conditionalFormatting>
  <conditionalFormatting sqref="B103">
    <cfRule type="expression" dxfId="2" priority="2297">
      <formula>$J103&gt;49</formula>
    </cfRule>
  </conditionalFormatting>
  <conditionalFormatting sqref="B6">
    <cfRule type="expression" dxfId="2" priority="2294">
      <formula>$J6&gt;49</formula>
    </cfRule>
  </conditionalFormatting>
  <conditionalFormatting sqref="L6 C6:H6">
    <cfRule type="expression" dxfId="2" priority="2296">
      <formula>$J6&gt;50</formula>
    </cfRule>
  </conditionalFormatting>
  <conditionalFormatting sqref="I6:K6">
    <cfRule type="expression" dxfId="2" priority="2295">
      <formula>$J6&gt;50</formula>
    </cfRule>
  </conditionalFormatting>
  <conditionalFormatting sqref="C102:L102">
    <cfRule type="expression" dxfId="2" priority="2293">
      <formula>$J102&gt;50</formula>
    </cfRule>
  </conditionalFormatting>
  <conditionalFormatting sqref="B102">
    <cfRule type="expression" dxfId="2" priority="2292">
      <formula>$J102&gt;49</formula>
    </cfRule>
  </conditionalFormatting>
  <conditionalFormatting sqref="C104:L104 C134:L134">
    <cfRule type="expression" dxfId="2" priority="2291">
      <formula>$J104&gt;50</formula>
    </cfRule>
  </conditionalFormatting>
  <conditionalFormatting sqref="B104 B134">
    <cfRule type="expression" dxfId="2" priority="2290">
      <formula>$J104&gt;49</formula>
    </cfRule>
  </conditionalFormatting>
  <conditionalFormatting sqref="I105">
    <cfRule type="expression" dxfId="2" priority="2289">
      <formula>$J105&gt;50</formula>
    </cfRule>
  </conditionalFormatting>
  <conditionalFormatting sqref="B105">
    <cfRule type="expression" dxfId="2" priority="2286">
      <formula>$J105&gt;49</formula>
    </cfRule>
  </conditionalFormatting>
  <conditionalFormatting sqref="L105 C105:H105">
    <cfRule type="expression" dxfId="2" priority="2288">
      <formula>$J105&gt;50</formula>
    </cfRule>
  </conditionalFormatting>
  <conditionalFormatting sqref="J105:K105">
    <cfRule type="expression" dxfId="2" priority="2287">
      <formula>$J105&gt;50</formula>
    </cfRule>
  </conditionalFormatting>
  <conditionalFormatting sqref="I106">
    <cfRule type="expression" dxfId="2" priority="2285">
      <formula>$J106&gt;50</formula>
    </cfRule>
  </conditionalFormatting>
  <conditionalFormatting sqref="B106">
    <cfRule type="expression" dxfId="2" priority="2282">
      <formula>$J106&gt;49</formula>
    </cfRule>
  </conditionalFormatting>
  <conditionalFormatting sqref="L106 C106:H106">
    <cfRule type="expression" dxfId="2" priority="2284">
      <formula>$J106&gt;50</formula>
    </cfRule>
  </conditionalFormatting>
  <conditionalFormatting sqref="J106:K106">
    <cfRule type="expression" dxfId="2" priority="2283">
      <formula>$J106&gt;50</formula>
    </cfRule>
  </conditionalFormatting>
  <conditionalFormatting sqref="I107:I108">
    <cfRule type="expression" dxfId="2" priority="2281">
      <formula>$J107&gt;50</formula>
    </cfRule>
  </conditionalFormatting>
  <conditionalFormatting sqref="B107:B108">
    <cfRule type="expression" dxfId="2" priority="2278">
      <formula>$J107&gt;49</formula>
    </cfRule>
  </conditionalFormatting>
  <conditionalFormatting sqref="L107:L108 C107:H108">
    <cfRule type="expression" dxfId="2" priority="2280">
      <formula>$J107&gt;50</formula>
    </cfRule>
  </conditionalFormatting>
  <conditionalFormatting sqref="J107:K108">
    <cfRule type="expression" dxfId="2" priority="2279">
      <formula>$J107&gt;50</formula>
    </cfRule>
  </conditionalFormatting>
  <conditionalFormatting sqref="I109:I113">
    <cfRule type="expression" dxfId="2" priority="2277">
      <formula>$J109&gt;50</formula>
    </cfRule>
  </conditionalFormatting>
  <conditionalFormatting sqref="B109:B113">
    <cfRule type="expression" dxfId="2" priority="2274">
      <formula>$J109&gt;49</formula>
    </cfRule>
  </conditionalFormatting>
  <conditionalFormatting sqref="L109:L113 C109:H113">
    <cfRule type="expression" dxfId="2" priority="2276">
      <formula>$J109&gt;50</formula>
    </cfRule>
  </conditionalFormatting>
  <conditionalFormatting sqref="J109:K113">
    <cfRule type="expression" dxfId="2" priority="2275">
      <formula>$J109&gt;50</formula>
    </cfRule>
  </conditionalFormatting>
  <conditionalFormatting sqref="C127:L127">
    <cfRule type="expression" dxfId="2" priority="2273">
      <formula>$J127&gt;50</formula>
    </cfRule>
  </conditionalFormatting>
  <conditionalFormatting sqref="B127">
    <cfRule type="expression" dxfId="2" priority="2272">
      <formula>$J127&gt;49</formula>
    </cfRule>
  </conditionalFormatting>
  <conditionalFormatting sqref="C129:L129">
    <cfRule type="expression" dxfId="2" priority="2271">
      <formula>$J129&gt;50</formula>
    </cfRule>
  </conditionalFormatting>
  <conditionalFormatting sqref="B129">
    <cfRule type="expression" dxfId="2" priority="2270">
      <formula>$J129&gt;49</formula>
    </cfRule>
  </conditionalFormatting>
  <conditionalFormatting sqref="I114:I115">
    <cfRule type="expression" dxfId="2" priority="2269">
      <formula>$J114&gt;50</formula>
    </cfRule>
  </conditionalFormatting>
  <conditionalFormatting sqref="B114:B115">
    <cfRule type="expression" dxfId="2" priority="2266">
      <formula>$J114&gt;49</formula>
    </cfRule>
  </conditionalFormatting>
  <conditionalFormatting sqref="L114:L115 C114:H115">
    <cfRule type="expression" dxfId="2" priority="2268">
      <formula>$J114&gt;50</formula>
    </cfRule>
  </conditionalFormatting>
  <conditionalFormatting sqref="J114:K115">
    <cfRule type="expression" dxfId="2" priority="2267">
      <formula>$J114&gt;50</formula>
    </cfRule>
  </conditionalFormatting>
  <conditionalFormatting sqref="C130:L130">
    <cfRule type="expression" dxfId="2" priority="2265">
      <formula>$J130&gt;50</formula>
    </cfRule>
  </conditionalFormatting>
  <conditionalFormatting sqref="B130">
    <cfRule type="expression" dxfId="2" priority="2264">
      <formula>$J130&gt;49</formula>
    </cfRule>
  </conditionalFormatting>
  <conditionalFormatting sqref="I116:I117">
    <cfRule type="expression" dxfId="2" priority="2263">
      <formula>$J116&gt;50</formula>
    </cfRule>
  </conditionalFormatting>
  <conditionalFormatting sqref="B116:B117">
    <cfRule type="expression" dxfId="2" priority="2260">
      <formula>$J116&gt;49</formula>
    </cfRule>
  </conditionalFormatting>
  <conditionalFormatting sqref="L116:L117 C116:H117">
    <cfRule type="expression" dxfId="2" priority="2262">
      <formula>$J116&gt;50</formula>
    </cfRule>
  </conditionalFormatting>
  <conditionalFormatting sqref="J116:K117">
    <cfRule type="expression" dxfId="2" priority="2261">
      <formula>$J116&gt;50</formula>
    </cfRule>
  </conditionalFormatting>
  <conditionalFormatting sqref="C180:L180">
    <cfRule type="expression" dxfId="2" priority="2259">
      <formula>$J180&gt;50</formula>
    </cfRule>
  </conditionalFormatting>
  <conditionalFormatting sqref="B180">
    <cfRule type="expression" dxfId="2" priority="2258">
      <formula>$J180&gt;49</formula>
    </cfRule>
  </conditionalFormatting>
  <conditionalFormatting sqref="I118">
    <cfRule type="expression" dxfId="2" priority="2257">
      <formula>$J118&gt;50</formula>
    </cfRule>
  </conditionalFormatting>
  <conditionalFormatting sqref="B118">
    <cfRule type="expression" dxfId="2" priority="2254">
      <formula>$J118&gt;49</formula>
    </cfRule>
  </conditionalFormatting>
  <conditionalFormatting sqref="L118 C118:H118">
    <cfRule type="expression" dxfId="2" priority="2256">
      <formula>$J118&gt;50</formula>
    </cfRule>
  </conditionalFormatting>
  <conditionalFormatting sqref="J118:K118">
    <cfRule type="expression" dxfId="2" priority="2255">
      <formula>$J118&gt;50</formula>
    </cfRule>
  </conditionalFormatting>
  <conditionalFormatting sqref="C137:L137">
    <cfRule type="expression" dxfId="2" priority="2253">
      <formula>$J137&gt;50</formula>
    </cfRule>
  </conditionalFormatting>
  <conditionalFormatting sqref="B137">
    <cfRule type="expression" dxfId="2" priority="2252">
      <formula>$J137&gt;49</formula>
    </cfRule>
  </conditionalFormatting>
  <conditionalFormatting sqref="C138:L138">
    <cfRule type="expression" dxfId="2" priority="2251">
      <formula>$J138&gt;50</formula>
    </cfRule>
  </conditionalFormatting>
  <conditionalFormatting sqref="B138">
    <cfRule type="expression" dxfId="2" priority="2250">
      <formula>$J138&gt;49</formula>
    </cfRule>
  </conditionalFormatting>
  <conditionalFormatting sqref="C139:L139">
    <cfRule type="expression" dxfId="2" priority="2249">
      <formula>$J139&gt;50</formula>
    </cfRule>
  </conditionalFormatting>
  <conditionalFormatting sqref="B139">
    <cfRule type="expression" dxfId="2" priority="2248">
      <formula>$J139&gt;49</formula>
    </cfRule>
  </conditionalFormatting>
  <conditionalFormatting sqref="I119">
    <cfRule type="expression" dxfId="2" priority="2247">
      <formula>$J119&gt;50</formula>
    </cfRule>
  </conditionalFormatting>
  <conditionalFormatting sqref="B119">
    <cfRule type="expression" dxfId="2" priority="2244">
      <formula>$J119&gt;49</formula>
    </cfRule>
  </conditionalFormatting>
  <conditionalFormatting sqref="L119 C119:H119">
    <cfRule type="expression" dxfId="2" priority="2246">
      <formula>$J119&gt;50</formula>
    </cfRule>
  </conditionalFormatting>
  <conditionalFormatting sqref="J119:K119">
    <cfRule type="expression" dxfId="2" priority="2245">
      <formula>$J119&gt;50</formula>
    </cfRule>
  </conditionalFormatting>
  <conditionalFormatting sqref="I120:I121">
    <cfRule type="expression" dxfId="2" priority="2243">
      <formula>$J120&gt;50</formula>
    </cfRule>
  </conditionalFormatting>
  <conditionalFormatting sqref="B120:B121">
    <cfRule type="expression" dxfId="2" priority="2240">
      <formula>$J120&gt;49</formula>
    </cfRule>
  </conditionalFormatting>
  <conditionalFormatting sqref="L120:L121 C120:H121">
    <cfRule type="expression" dxfId="2" priority="2242">
      <formula>$J120&gt;50</formula>
    </cfRule>
  </conditionalFormatting>
  <conditionalFormatting sqref="J120:K121">
    <cfRule type="expression" dxfId="2" priority="2241">
      <formula>$J120&gt;50</formula>
    </cfRule>
  </conditionalFormatting>
  <conditionalFormatting sqref="C140:L140">
    <cfRule type="expression" dxfId="2" priority="2239">
      <formula>$J140&gt;50</formula>
    </cfRule>
  </conditionalFormatting>
  <conditionalFormatting sqref="B140">
    <cfRule type="expression" dxfId="2" priority="2238">
      <formula>$J140&gt;49</formula>
    </cfRule>
  </conditionalFormatting>
  <conditionalFormatting sqref="C141:L141">
    <cfRule type="expression" dxfId="2" priority="2237">
      <formula>$J141&gt;50</formula>
    </cfRule>
  </conditionalFormatting>
  <conditionalFormatting sqref="B141">
    <cfRule type="expression" dxfId="2" priority="2236">
      <formula>$J141&gt;49</formula>
    </cfRule>
  </conditionalFormatting>
  <conditionalFormatting sqref="I122">
    <cfRule type="expression" dxfId="2" priority="2235">
      <formula>$J122&gt;50</formula>
    </cfRule>
  </conditionalFormatting>
  <conditionalFormatting sqref="B122">
    <cfRule type="expression" dxfId="2" priority="2232">
      <formula>$J122&gt;49</formula>
    </cfRule>
  </conditionalFormatting>
  <conditionalFormatting sqref="L122 C122:H122">
    <cfRule type="expression" dxfId="2" priority="2234">
      <formula>$J122&gt;50</formula>
    </cfRule>
  </conditionalFormatting>
  <conditionalFormatting sqref="J122:K122">
    <cfRule type="expression" dxfId="2" priority="2233">
      <formula>$J122&gt;50</formula>
    </cfRule>
  </conditionalFormatting>
  <conditionalFormatting sqref="I123">
    <cfRule type="expression" dxfId="2" priority="2231">
      <formula>$J123&gt;50</formula>
    </cfRule>
  </conditionalFormatting>
  <conditionalFormatting sqref="B123">
    <cfRule type="expression" dxfId="2" priority="2228">
      <formula>$J123&gt;49</formula>
    </cfRule>
  </conditionalFormatting>
  <conditionalFormatting sqref="L123 C123:H123">
    <cfRule type="expression" dxfId="2" priority="2230">
      <formula>$J123&gt;50</formula>
    </cfRule>
  </conditionalFormatting>
  <conditionalFormatting sqref="J123:K123">
    <cfRule type="expression" dxfId="2" priority="2229">
      <formula>$J123&gt;50</formula>
    </cfRule>
  </conditionalFormatting>
  <conditionalFormatting sqref="I124">
    <cfRule type="expression" dxfId="2" priority="2227">
      <formula>$J124&gt;50</formula>
    </cfRule>
  </conditionalFormatting>
  <conditionalFormatting sqref="B124">
    <cfRule type="expression" dxfId="2" priority="2224">
      <formula>$J124&gt;49</formula>
    </cfRule>
  </conditionalFormatting>
  <conditionalFormatting sqref="L124 C124:H124">
    <cfRule type="expression" dxfId="2" priority="2226">
      <formula>$J124&gt;50</formula>
    </cfRule>
  </conditionalFormatting>
  <conditionalFormatting sqref="J124:K124">
    <cfRule type="expression" dxfId="2" priority="2225">
      <formula>$J124&gt;50</formula>
    </cfRule>
  </conditionalFormatting>
  <conditionalFormatting sqref="C142:L142">
    <cfRule type="expression" dxfId="2" priority="2223">
      <formula>$J142&gt;50</formula>
    </cfRule>
  </conditionalFormatting>
  <conditionalFormatting sqref="B142">
    <cfRule type="expression" dxfId="2" priority="2222">
      <formula>$J142&gt;49</formula>
    </cfRule>
  </conditionalFormatting>
  <conditionalFormatting sqref="I125">
    <cfRule type="expression" dxfId="2" priority="2221">
      <formula>$J125&gt;50</formula>
    </cfRule>
  </conditionalFormatting>
  <conditionalFormatting sqref="B125">
    <cfRule type="expression" dxfId="2" priority="2218">
      <formula>$J125&gt;49</formula>
    </cfRule>
  </conditionalFormatting>
  <conditionalFormatting sqref="L125 C125:H125">
    <cfRule type="expression" dxfId="2" priority="2220">
      <formula>$J125&gt;50</formula>
    </cfRule>
  </conditionalFormatting>
  <conditionalFormatting sqref="J125:K125">
    <cfRule type="expression" dxfId="2" priority="2219">
      <formula>$J125&gt;50</formula>
    </cfRule>
  </conditionalFormatting>
  <conditionalFormatting sqref="C143:L143">
    <cfRule type="expression" dxfId="2" priority="2217">
      <formula>$J143&gt;50</formula>
    </cfRule>
  </conditionalFormatting>
  <conditionalFormatting sqref="B143">
    <cfRule type="expression" dxfId="2" priority="2216">
      <formula>$J143&gt;49</formula>
    </cfRule>
  </conditionalFormatting>
  <conditionalFormatting sqref="C148:L148">
    <cfRule type="expression" dxfId="2" priority="2213">
      <formula>$J148&gt;50</formula>
    </cfRule>
  </conditionalFormatting>
  <conditionalFormatting sqref="B148">
    <cfRule type="expression" dxfId="2" priority="2212">
      <formula>$J148&gt;49</formula>
    </cfRule>
  </conditionalFormatting>
  <conditionalFormatting sqref="I126">
    <cfRule type="expression" dxfId="2" priority="2211">
      <formula>$J126&gt;50</formula>
    </cfRule>
  </conditionalFormatting>
  <conditionalFormatting sqref="B126">
    <cfRule type="expression" dxfId="2" priority="2208">
      <formula>$J126&gt;49</formula>
    </cfRule>
  </conditionalFormatting>
  <conditionalFormatting sqref="L126 C126:H126">
    <cfRule type="expression" dxfId="2" priority="2210">
      <formula>$J126&gt;50</formula>
    </cfRule>
  </conditionalFormatting>
  <conditionalFormatting sqref="J126:K126">
    <cfRule type="expression" dxfId="2" priority="2209">
      <formula>$J126&gt;50</formula>
    </cfRule>
  </conditionalFormatting>
  <conditionalFormatting sqref="C158:L158">
    <cfRule type="expression" dxfId="2" priority="2207">
      <formula>$J158&gt;50</formula>
    </cfRule>
  </conditionalFormatting>
  <conditionalFormatting sqref="B158">
    <cfRule type="expression" dxfId="2" priority="2206">
      <formula>$J158&gt;49</formula>
    </cfRule>
  </conditionalFormatting>
  <conditionalFormatting sqref="C178:L178">
    <cfRule type="expression" dxfId="2" priority="2205">
      <formula>$J178&gt;50</formula>
    </cfRule>
  </conditionalFormatting>
  <conditionalFormatting sqref="B178">
    <cfRule type="expression" dxfId="2" priority="2204">
      <formula>$J178&gt;49</formula>
    </cfRule>
  </conditionalFormatting>
  <conditionalFormatting sqref="I135">
    <cfRule type="expression" dxfId="2" priority="2203">
      <formula>$J135&gt;50</formula>
    </cfRule>
  </conditionalFormatting>
  <conditionalFormatting sqref="B135">
    <cfRule type="expression" dxfId="2" priority="2200">
      <formula>$J135&gt;49</formula>
    </cfRule>
  </conditionalFormatting>
  <conditionalFormatting sqref="L135 C135:H135">
    <cfRule type="expression" dxfId="2" priority="2202">
      <formula>$J135&gt;50</formula>
    </cfRule>
  </conditionalFormatting>
  <conditionalFormatting sqref="J135:K135">
    <cfRule type="expression" dxfId="2" priority="2201">
      <formula>$J135&gt;50</formula>
    </cfRule>
  </conditionalFormatting>
  <conditionalFormatting sqref="I136">
    <cfRule type="expression" dxfId="2" priority="2195">
      <formula>$J136&gt;50</formula>
    </cfRule>
  </conditionalFormatting>
  <conditionalFormatting sqref="B136">
    <cfRule type="expression" dxfId="2" priority="2192">
      <formula>$J136&gt;49</formula>
    </cfRule>
  </conditionalFormatting>
  <conditionalFormatting sqref="L136 C136:H136">
    <cfRule type="expression" dxfId="2" priority="2194">
      <formula>$J136&gt;50</formula>
    </cfRule>
  </conditionalFormatting>
  <conditionalFormatting sqref="J136:K136">
    <cfRule type="expression" dxfId="2" priority="2193">
      <formula>$J136&gt;50</formula>
    </cfRule>
  </conditionalFormatting>
  <conditionalFormatting sqref="I128">
    <cfRule type="expression" dxfId="2" priority="2191">
      <formula>$J128&gt;50</formula>
    </cfRule>
  </conditionalFormatting>
  <conditionalFormatting sqref="B128">
    <cfRule type="expression" dxfId="2" priority="2188">
      <formula>$J128&gt;49</formula>
    </cfRule>
  </conditionalFormatting>
  <conditionalFormatting sqref="L128 C128:H128">
    <cfRule type="expression" dxfId="2" priority="2190">
      <formula>$J128&gt;50</formula>
    </cfRule>
  </conditionalFormatting>
  <conditionalFormatting sqref="J128:K128">
    <cfRule type="expression" dxfId="2" priority="2189">
      <formula>$J128&gt;50</formula>
    </cfRule>
  </conditionalFormatting>
  <conditionalFormatting sqref="C179:L179">
    <cfRule type="expression" dxfId="2" priority="2187">
      <formula>$J179&gt;50</formula>
    </cfRule>
  </conditionalFormatting>
  <conditionalFormatting sqref="B179">
    <cfRule type="expression" dxfId="2" priority="2186">
      <formula>$J179&gt;49</formula>
    </cfRule>
  </conditionalFormatting>
  <conditionalFormatting sqref="C131:L131">
    <cfRule type="expression" dxfId="2" priority="2185">
      <formula>$J131&gt;50</formula>
    </cfRule>
  </conditionalFormatting>
  <conditionalFormatting sqref="B131">
    <cfRule type="expression" dxfId="2" priority="2184">
      <formula>$J131&gt;49</formula>
    </cfRule>
  </conditionalFormatting>
  <conditionalFormatting sqref="C132:L132">
    <cfRule type="expression" dxfId="2" priority="2183">
      <formula>$J132&gt;50</formula>
    </cfRule>
  </conditionalFormatting>
  <conditionalFormatting sqref="B132">
    <cfRule type="expression" dxfId="2" priority="2182">
      <formula>$J132&gt;49</formula>
    </cfRule>
  </conditionalFormatting>
  <conditionalFormatting sqref="C133:L133">
    <cfRule type="expression" dxfId="2" priority="2181">
      <formula>$J133&gt;50</formula>
    </cfRule>
  </conditionalFormatting>
  <conditionalFormatting sqref="B133">
    <cfRule type="expression" dxfId="2" priority="2180">
      <formula>$J133&gt;49</formula>
    </cfRule>
  </conditionalFormatting>
  <conditionalFormatting sqref="C144:L144">
    <cfRule type="expression" dxfId="2" priority="2179">
      <formula>$J144&gt;50</formula>
    </cfRule>
  </conditionalFormatting>
  <conditionalFormatting sqref="B144">
    <cfRule type="expression" dxfId="2" priority="2178">
      <formula>$J144&gt;49</formula>
    </cfRule>
  </conditionalFormatting>
  <conditionalFormatting sqref="C145:L145">
    <cfRule type="expression" dxfId="2" priority="2177">
      <formula>$J145&gt;50</formula>
    </cfRule>
  </conditionalFormatting>
  <conditionalFormatting sqref="B145">
    <cfRule type="expression" dxfId="2" priority="2176">
      <formula>$J145&gt;49</formula>
    </cfRule>
  </conditionalFormatting>
  <conditionalFormatting sqref="C147:L147">
    <cfRule type="expression" dxfId="2" priority="2175">
      <formula>$J147&gt;50</formula>
    </cfRule>
  </conditionalFormatting>
  <conditionalFormatting sqref="B147">
    <cfRule type="expression" dxfId="2" priority="2174">
      <formula>$J147&gt;49</formula>
    </cfRule>
  </conditionalFormatting>
  <conditionalFormatting sqref="C149:L150">
    <cfRule type="expression" dxfId="2" priority="2173">
      <formula>$J149&gt;50</formula>
    </cfRule>
  </conditionalFormatting>
  <conditionalFormatting sqref="B149:B150">
    <cfRule type="expression" dxfId="2" priority="2172">
      <formula>$J149&gt;49</formula>
    </cfRule>
  </conditionalFormatting>
  <conditionalFormatting sqref="C151:L151">
    <cfRule type="expression" dxfId="2" priority="2171">
      <formula>$J151&gt;50</formula>
    </cfRule>
  </conditionalFormatting>
  <conditionalFormatting sqref="B151">
    <cfRule type="expression" dxfId="2" priority="2170">
      <formula>$J151&gt;49</formula>
    </cfRule>
  </conditionalFormatting>
  <conditionalFormatting sqref="C152:L152">
    <cfRule type="expression" dxfId="2" priority="2169">
      <formula>$J152&gt;50</formula>
    </cfRule>
  </conditionalFormatting>
  <conditionalFormatting sqref="B152">
    <cfRule type="expression" dxfId="2" priority="2168">
      <formula>$J152&gt;49</formula>
    </cfRule>
  </conditionalFormatting>
  <conditionalFormatting sqref="C155:L156 C158:L158">
    <cfRule type="expression" dxfId="2" priority="2165">
      <formula>$J155&gt;50</formula>
    </cfRule>
  </conditionalFormatting>
  <conditionalFormatting sqref="B155:B156 B158">
    <cfRule type="expression" dxfId="2" priority="2164">
      <formula>$J155&gt;49</formula>
    </cfRule>
  </conditionalFormatting>
  <conditionalFormatting sqref="C157:L157">
    <cfRule type="expression" dxfId="2" priority="2163">
      <formula>$J157&gt;50</formula>
    </cfRule>
  </conditionalFormatting>
  <conditionalFormatting sqref="B157">
    <cfRule type="expression" dxfId="2" priority="2162">
      <formula>$J157&gt;49</formula>
    </cfRule>
  </conditionalFormatting>
  <conditionalFormatting sqref="C159:L159">
    <cfRule type="expression" dxfId="2" priority="2161">
      <formula>$J159&gt;50</formula>
    </cfRule>
  </conditionalFormatting>
  <conditionalFormatting sqref="B159">
    <cfRule type="expression" dxfId="2" priority="2160">
      <formula>$J159&gt;49</formula>
    </cfRule>
  </conditionalFormatting>
  <conditionalFormatting sqref="C169:L169">
    <cfRule type="expression" dxfId="2" priority="2159">
      <formula>$J169&gt;50</formula>
    </cfRule>
  </conditionalFormatting>
  <conditionalFormatting sqref="B169">
    <cfRule type="expression" dxfId="2" priority="2158">
      <formula>$J169&gt;49</formula>
    </cfRule>
  </conditionalFormatting>
  <conditionalFormatting sqref="C170:L170">
    <cfRule type="expression" dxfId="2" priority="2157">
      <formula>$J170&gt;50</formula>
    </cfRule>
  </conditionalFormatting>
  <conditionalFormatting sqref="B170">
    <cfRule type="expression" dxfId="2" priority="2156">
      <formula>$J170&gt;49</formula>
    </cfRule>
  </conditionalFormatting>
  <conditionalFormatting sqref="C172:L172">
    <cfRule type="expression" dxfId="2" priority="2155">
      <formula>$J172&gt;50</formula>
    </cfRule>
  </conditionalFormatting>
  <conditionalFormatting sqref="B172">
    <cfRule type="expression" dxfId="2" priority="2154">
      <formula>$J172&gt;49</formula>
    </cfRule>
  </conditionalFormatting>
  <conditionalFormatting sqref="C171:L171">
    <cfRule type="expression" dxfId="2" priority="2153">
      <formula>$J171&gt;50</formula>
    </cfRule>
  </conditionalFormatting>
  <conditionalFormatting sqref="B171">
    <cfRule type="expression" dxfId="2" priority="2152">
      <formula>$J171&gt;49</formula>
    </cfRule>
  </conditionalFormatting>
  <conditionalFormatting sqref="C146:L146">
    <cfRule type="expression" dxfId="2" priority="2149">
      <formula>$J146&gt;50</formula>
    </cfRule>
  </conditionalFormatting>
  <conditionalFormatting sqref="A146">
    <cfRule type="expression" dxfId="2" priority="2150">
      <formula>$J146&gt;49</formula>
    </cfRule>
  </conditionalFormatting>
  <conditionalFormatting sqref="C166:L166">
    <cfRule type="expression" dxfId="2" priority="2146">
      <formula>$J166&gt;50</formula>
    </cfRule>
  </conditionalFormatting>
  <conditionalFormatting sqref="B146">
    <cfRule type="expression" dxfId="2" priority="2148">
      <formula>$J146&gt;49</formula>
    </cfRule>
  </conditionalFormatting>
  <conditionalFormatting sqref="A166">
    <cfRule type="expression" dxfId="2" priority="2147">
      <formula>$J166&gt;49</formula>
    </cfRule>
  </conditionalFormatting>
  <conditionalFormatting sqref="B166">
    <cfRule type="expression" dxfId="2" priority="2145">
      <formula>$J166&gt;49</formula>
    </cfRule>
  </conditionalFormatting>
  <conditionalFormatting sqref="C173:L173">
    <cfRule type="expression" dxfId="2" priority="2144">
      <formula>$J173&gt;50</formula>
    </cfRule>
  </conditionalFormatting>
  <conditionalFormatting sqref="B173">
    <cfRule type="expression" dxfId="2" priority="2143">
      <formula>$J173&gt;49</formula>
    </cfRule>
  </conditionalFormatting>
  <conditionalFormatting sqref="C174:L174">
    <cfRule type="expression" dxfId="2" priority="2142">
      <formula>$J174&gt;50</formula>
    </cfRule>
  </conditionalFormatting>
  <conditionalFormatting sqref="B174">
    <cfRule type="expression" dxfId="2" priority="2141">
      <formula>$J174&gt;49</formula>
    </cfRule>
  </conditionalFormatting>
  <conditionalFormatting sqref="C177:L177">
    <cfRule type="expression" dxfId="2" priority="2140">
      <formula>$J177&gt;50</formula>
    </cfRule>
  </conditionalFormatting>
  <conditionalFormatting sqref="B177">
    <cfRule type="expression" dxfId="2" priority="2139">
      <formula>$J177&gt;49</formula>
    </cfRule>
  </conditionalFormatting>
  <conditionalFormatting sqref="C160:L160">
    <cfRule type="expression" dxfId="2" priority="2137">
      <formula>$J160&gt;50</formula>
    </cfRule>
  </conditionalFormatting>
  <conditionalFormatting sqref="A160">
    <cfRule type="expression" dxfId="2" priority="2138">
      <formula>$J160&gt;49</formula>
    </cfRule>
  </conditionalFormatting>
  <conditionalFormatting sqref="B160">
    <cfRule type="expression" dxfId="2" priority="2136">
      <formula>$J160&gt;49</formula>
    </cfRule>
  </conditionalFormatting>
  <conditionalFormatting sqref="C161:L161">
    <cfRule type="expression" dxfId="2" priority="2132">
      <formula>$J161&gt;50</formula>
    </cfRule>
  </conditionalFormatting>
  <conditionalFormatting sqref="A161">
    <cfRule type="expression" dxfId="2" priority="2133">
      <formula>$J161&gt;49</formula>
    </cfRule>
  </conditionalFormatting>
  <conditionalFormatting sqref="B161">
    <cfRule type="expression" dxfId="2" priority="2131">
      <formula>$J161&gt;49</formula>
    </cfRule>
  </conditionalFormatting>
  <conditionalFormatting sqref="C181:L181">
    <cfRule type="expression" dxfId="2" priority="2130">
      <formula>$J181&gt;50</formula>
    </cfRule>
  </conditionalFormatting>
  <conditionalFormatting sqref="B181">
    <cfRule type="expression" dxfId="2" priority="2129">
      <formula>$J181&gt;49</formula>
    </cfRule>
  </conditionalFormatting>
  <conditionalFormatting sqref="C162:L162">
    <cfRule type="expression" dxfId="2" priority="2127">
      <formula>$J162&gt;50</formula>
    </cfRule>
  </conditionalFormatting>
  <conditionalFormatting sqref="A162">
    <cfRule type="expression" dxfId="2" priority="2128">
      <formula>$J162&gt;49</formula>
    </cfRule>
  </conditionalFormatting>
  <conditionalFormatting sqref="B162">
    <cfRule type="expression" dxfId="2" priority="2126">
      <formula>$J162&gt;49</formula>
    </cfRule>
  </conditionalFormatting>
  <conditionalFormatting sqref="C163:L163">
    <cfRule type="expression" dxfId="2" priority="2124">
      <formula>$J163&gt;50</formula>
    </cfRule>
  </conditionalFormatting>
  <conditionalFormatting sqref="A163">
    <cfRule type="expression" dxfId="2" priority="2125">
      <formula>$J163&gt;49</formula>
    </cfRule>
  </conditionalFormatting>
  <conditionalFormatting sqref="B163">
    <cfRule type="expression" dxfId="2" priority="2123">
      <formula>$J163&gt;49</formula>
    </cfRule>
  </conditionalFormatting>
  <conditionalFormatting sqref="C167:L167">
    <cfRule type="expression" dxfId="2" priority="2121">
      <formula>$J167&gt;50</formula>
    </cfRule>
  </conditionalFormatting>
  <conditionalFormatting sqref="A167">
    <cfRule type="expression" dxfId="2" priority="2122">
      <formula>$J167&gt;49</formula>
    </cfRule>
  </conditionalFormatting>
  <conditionalFormatting sqref="B167">
    <cfRule type="expression" dxfId="2" priority="2120">
      <formula>$J167&gt;49</formula>
    </cfRule>
  </conditionalFormatting>
  <conditionalFormatting sqref="C212:L212">
    <cfRule type="expression" dxfId="2" priority="2119">
      <formula>$J212&gt;50</formula>
    </cfRule>
  </conditionalFormatting>
  <conditionalFormatting sqref="B212">
    <cfRule type="expression" dxfId="2" priority="2118">
      <formula>$J212&gt;49</formula>
    </cfRule>
  </conditionalFormatting>
  <conditionalFormatting sqref="C213:H213 J213:L213">
    <cfRule type="expression" dxfId="2" priority="2113">
      <formula>$J213&gt;50</formula>
    </cfRule>
  </conditionalFormatting>
  <conditionalFormatting sqref="C229:H229 J229:L229">
    <cfRule type="expression" dxfId="2" priority="2116">
      <formula>$J229&gt;50</formula>
    </cfRule>
  </conditionalFormatting>
  <conditionalFormatting sqref="B229">
    <cfRule type="expression" dxfId="2" priority="2115">
      <formula>$J229&gt;49</formula>
    </cfRule>
  </conditionalFormatting>
  <conditionalFormatting sqref="I229">
    <cfRule type="expression" dxfId="2" priority="2114">
      <formula>$J229&gt;50</formula>
    </cfRule>
  </conditionalFormatting>
  <conditionalFormatting sqref="B213">
    <cfRule type="expression" dxfId="2" priority="2112">
      <formula>$J213&gt;49</formula>
    </cfRule>
  </conditionalFormatting>
  <conditionalFormatting sqref="I213">
    <cfRule type="expression" dxfId="2" priority="2111">
      <formula>$J213&gt;50</formula>
    </cfRule>
  </conditionalFormatting>
  <conditionalFormatting sqref="C165:L165 C164:F164 H164:L164">
    <cfRule type="expression" dxfId="2" priority="2109">
      <formula>$J164&gt;50</formula>
    </cfRule>
  </conditionalFormatting>
  <conditionalFormatting sqref="A164:A165">
    <cfRule type="expression" dxfId="2" priority="2110">
      <formula>$J164&gt;49</formula>
    </cfRule>
  </conditionalFormatting>
  <conditionalFormatting sqref="B164:B165">
    <cfRule type="expression" dxfId="2" priority="2108">
      <formula>$J164&gt;49</formula>
    </cfRule>
  </conditionalFormatting>
  <conditionalFormatting sqref="C214:H214 J214:L214 J220:L220 C220:H220 C226:H226 J226:L226">
    <cfRule type="expression" dxfId="2" priority="2107">
      <formula>$J214&gt;50</formula>
    </cfRule>
  </conditionalFormatting>
  <conditionalFormatting sqref="B214 B220 B226">
    <cfRule type="expression" dxfId="2" priority="2106">
      <formula>$J214&gt;49</formula>
    </cfRule>
  </conditionalFormatting>
  <conditionalFormatting sqref="I214 I220 I226">
    <cfRule type="expression" dxfId="2" priority="2105">
      <formula>$J214&gt;50</formula>
    </cfRule>
  </conditionalFormatting>
  <conditionalFormatting sqref="C168:L168">
    <cfRule type="expression" dxfId="2" priority="2103">
      <formula>$J168&gt;50</formula>
    </cfRule>
  </conditionalFormatting>
  <conditionalFormatting sqref="A168">
    <cfRule type="expression" dxfId="2" priority="2104">
      <formula>$J168&gt;49</formula>
    </cfRule>
  </conditionalFormatting>
  <conditionalFormatting sqref="B168">
    <cfRule type="expression" dxfId="2" priority="2102">
      <formula>$J168&gt;49</formula>
    </cfRule>
  </conditionalFormatting>
  <conditionalFormatting sqref="G164">
    <cfRule type="expression" dxfId="2" priority="2101">
      <formula>$J164&gt;50</formula>
    </cfRule>
  </conditionalFormatting>
  <conditionalFormatting sqref="C230:H230 J230:L230">
    <cfRule type="expression" dxfId="2" priority="2100">
      <formula>$J230&gt;50</formula>
    </cfRule>
  </conditionalFormatting>
  <conditionalFormatting sqref="B230">
    <cfRule type="expression" dxfId="2" priority="2099">
      <formula>$J230&gt;49</formula>
    </cfRule>
  </conditionalFormatting>
  <conditionalFormatting sqref="I230">
    <cfRule type="expression" dxfId="2" priority="2098">
      <formula>$J230&gt;50</formula>
    </cfRule>
  </conditionalFormatting>
  <conditionalFormatting sqref="C234:H234 J234:L234">
    <cfRule type="expression" dxfId="2" priority="2097">
      <formula>$J234&gt;50</formula>
    </cfRule>
  </conditionalFormatting>
  <conditionalFormatting sqref="B234">
    <cfRule type="expression" dxfId="2" priority="2096">
      <formula>$J234&gt;49</formula>
    </cfRule>
  </conditionalFormatting>
  <conditionalFormatting sqref="I234">
    <cfRule type="expression" dxfId="2" priority="2095">
      <formula>$J234&gt;50</formula>
    </cfRule>
  </conditionalFormatting>
  <conditionalFormatting sqref="C242:H242 J242:L242">
    <cfRule type="expression" dxfId="2" priority="2094">
      <formula>$J242&gt;50</formula>
    </cfRule>
  </conditionalFormatting>
  <conditionalFormatting sqref="B242">
    <cfRule type="expression" dxfId="2" priority="2093">
      <formula>$J242&gt;49</formula>
    </cfRule>
  </conditionalFormatting>
  <conditionalFormatting sqref="I242">
    <cfRule type="expression" dxfId="2" priority="2092">
      <formula>$J242&gt;50</formula>
    </cfRule>
  </conditionalFormatting>
  <conditionalFormatting sqref="C175:L176">
    <cfRule type="expression" dxfId="2" priority="2091">
      <formula>$J175&gt;50</formula>
    </cfRule>
  </conditionalFormatting>
  <conditionalFormatting sqref="B175:B176">
    <cfRule type="expression" dxfId="2" priority="2090">
      <formula>$J175&gt;49</formula>
    </cfRule>
  </conditionalFormatting>
  <conditionalFormatting sqref="C243:H243 J243:L243">
    <cfRule type="expression" dxfId="2" priority="2089">
      <formula>$J243&gt;50</formula>
    </cfRule>
  </conditionalFormatting>
  <conditionalFormatting sqref="B243">
    <cfRule type="expression" dxfId="2" priority="2088">
      <formula>$J243&gt;49</formula>
    </cfRule>
  </conditionalFormatting>
  <conditionalFormatting sqref="I243">
    <cfRule type="expression" dxfId="2" priority="2087">
      <formula>$J243&gt;50</formula>
    </cfRule>
  </conditionalFormatting>
  <conditionalFormatting sqref="C232:L232">
    <cfRule type="expression" dxfId="2" priority="2086">
      <formula>$J232&gt;50</formula>
    </cfRule>
  </conditionalFormatting>
  <conditionalFormatting sqref="B232">
    <cfRule type="expression" dxfId="2" priority="2085">
      <formula>$J232&gt;49</formula>
    </cfRule>
  </conditionalFormatting>
  <conditionalFormatting sqref="C182:L182">
    <cfRule type="expression" dxfId="2" priority="2084">
      <formula>$J182&gt;50</formula>
    </cfRule>
  </conditionalFormatting>
  <conditionalFormatting sqref="B182">
    <cfRule type="expression" dxfId="2" priority="2083">
      <formula>$J182&gt;49</formula>
    </cfRule>
  </conditionalFormatting>
  <conditionalFormatting sqref="C183:L183">
    <cfRule type="expression" dxfId="2" priority="2082">
      <formula>$J183&gt;50</formula>
    </cfRule>
  </conditionalFormatting>
  <conditionalFormatting sqref="B183">
    <cfRule type="expression" dxfId="2" priority="2081">
      <formula>$J183&gt;49</formula>
    </cfRule>
  </conditionalFormatting>
  <conditionalFormatting sqref="C184:L184">
    <cfRule type="expression" dxfId="2" priority="2080">
      <formula>$J184&gt;50</formula>
    </cfRule>
  </conditionalFormatting>
  <conditionalFormatting sqref="B184">
    <cfRule type="expression" dxfId="2" priority="2079">
      <formula>$J184&gt;49</formula>
    </cfRule>
  </conditionalFormatting>
  <conditionalFormatting sqref="C233:H233 J233:L233">
    <cfRule type="expression" dxfId="2" priority="2078">
      <formula>$J233&gt;50</formula>
    </cfRule>
  </conditionalFormatting>
  <conditionalFormatting sqref="B233">
    <cfRule type="expression" dxfId="2" priority="2077">
      <formula>$J233&gt;49</formula>
    </cfRule>
  </conditionalFormatting>
  <conditionalFormatting sqref="I233">
    <cfRule type="expression" dxfId="2" priority="2076">
      <formula>$J233&gt;50</formula>
    </cfRule>
  </conditionalFormatting>
  <conditionalFormatting sqref="C186:L186">
    <cfRule type="expression" dxfId="2" priority="2075">
      <formula>$J186&gt;50</formula>
    </cfRule>
  </conditionalFormatting>
  <conditionalFormatting sqref="B186">
    <cfRule type="expression" dxfId="2" priority="2074">
      <formula>$J186&gt;49</formula>
    </cfRule>
  </conditionalFormatting>
  <conditionalFormatting sqref="C185:L185">
    <cfRule type="expression" dxfId="2" priority="2073">
      <formula>$J185&gt;50</formula>
    </cfRule>
  </conditionalFormatting>
  <conditionalFormatting sqref="B185">
    <cfRule type="expression" dxfId="2" priority="2072">
      <formula>$J185&gt;49</formula>
    </cfRule>
  </conditionalFormatting>
  <conditionalFormatting sqref="C303:H303 J303:L303">
    <cfRule type="expression" dxfId="2" priority="2071">
      <formula>$J303&gt;50</formula>
    </cfRule>
  </conditionalFormatting>
  <conditionalFormatting sqref="B303">
    <cfRule type="expression" dxfId="2" priority="2070">
      <formula>$J303&gt;49</formula>
    </cfRule>
  </conditionalFormatting>
  <conditionalFormatting sqref="I303">
    <cfRule type="expression" dxfId="2" priority="2069">
      <formula>$J303&gt;50</formula>
    </cfRule>
  </conditionalFormatting>
  <conditionalFormatting sqref="C187:L188">
    <cfRule type="expression" dxfId="2" priority="2068">
      <formula>$J187&gt;50</formula>
    </cfRule>
  </conditionalFormatting>
  <conditionalFormatting sqref="B187:B188">
    <cfRule type="expression" dxfId="2" priority="2067">
      <formula>$J187&gt;49</formula>
    </cfRule>
  </conditionalFormatting>
  <conditionalFormatting sqref="C203:L203 I208">
    <cfRule type="expression" dxfId="2" priority="2066">
      <formula>$J203&gt;50</formula>
    </cfRule>
  </conditionalFormatting>
  <conditionalFormatting sqref="B203">
    <cfRule type="expression" dxfId="2" priority="2065">
      <formula>$J203&gt;49</formula>
    </cfRule>
  </conditionalFormatting>
  <conditionalFormatting sqref="C204:L205">
    <cfRule type="expression" dxfId="2" priority="2064">
      <formula>$J204&gt;50</formula>
    </cfRule>
  </conditionalFormatting>
  <conditionalFormatting sqref="B204:B205">
    <cfRule type="expression" dxfId="2" priority="2063">
      <formula>$J204&gt;49</formula>
    </cfRule>
  </conditionalFormatting>
  <conditionalFormatting sqref="C304:H304 J304:L304">
    <cfRule type="expression" dxfId="2" priority="2062">
      <formula>$J304&gt;50</formula>
    </cfRule>
  </conditionalFormatting>
  <conditionalFormatting sqref="B304">
    <cfRule type="expression" dxfId="2" priority="2061">
      <formula>$J304&gt;49</formula>
    </cfRule>
  </conditionalFormatting>
  <conditionalFormatting sqref="I304">
    <cfRule type="expression" dxfId="2" priority="2060">
      <formula>$J304&gt;50</formula>
    </cfRule>
  </conditionalFormatting>
  <conditionalFormatting sqref="C305:H305 J305:L305">
    <cfRule type="expression" dxfId="2" priority="2059">
      <formula>$J305&gt;50</formula>
    </cfRule>
  </conditionalFormatting>
  <conditionalFormatting sqref="B305">
    <cfRule type="expression" dxfId="2" priority="2058">
      <formula>$J305&gt;49</formula>
    </cfRule>
  </conditionalFormatting>
  <conditionalFormatting sqref="I305">
    <cfRule type="expression" dxfId="2" priority="2057">
      <formula>$J305&gt;50</formula>
    </cfRule>
  </conditionalFormatting>
  <conditionalFormatting sqref="C228:H228 J228:L228">
    <cfRule type="expression" dxfId="2" priority="2056">
      <formula>$J228&gt;50</formula>
    </cfRule>
  </conditionalFormatting>
  <conditionalFormatting sqref="B228">
    <cfRule type="expression" dxfId="2" priority="2055">
      <formula>$J228&gt;49</formula>
    </cfRule>
  </conditionalFormatting>
  <conditionalFormatting sqref="I228">
    <cfRule type="expression" dxfId="2" priority="2054">
      <formula>$J228&gt;50</formula>
    </cfRule>
  </conditionalFormatting>
  <conditionalFormatting sqref="C208:H208 J208:L208">
    <cfRule type="expression" dxfId="2" priority="2053">
      <formula>$J208&gt;50</formula>
    </cfRule>
  </conditionalFormatting>
  <conditionalFormatting sqref="B208">
    <cfRule type="expression" dxfId="2" priority="2052">
      <formula>$J208&gt;49</formula>
    </cfRule>
  </conditionalFormatting>
  <conditionalFormatting sqref="C210:L210">
    <cfRule type="expression" dxfId="2" priority="2051">
      <formula>$J210&gt;50</formula>
    </cfRule>
  </conditionalFormatting>
  <conditionalFormatting sqref="B210">
    <cfRule type="expression" dxfId="2" priority="2050">
      <formula>$J210&gt;49</formula>
    </cfRule>
  </conditionalFormatting>
  <conditionalFormatting sqref="C209:L209">
    <cfRule type="expression" dxfId="2" priority="2049">
      <formula>$J209&gt;50</formula>
    </cfRule>
  </conditionalFormatting>
  <conditionalFormatting sqref="B209">
    <cfRule type="expression" dxfId="2" priority="2048">
      <formula>$J209&gt;49</formula>
    </cfRule>
  </conditionalFormatting>
  <conditionalFormatting sqref="C207:L207">
    <cfRule type="expression" dxfId="2" priority="2047">
      <formula>$J207&gt;50</formula>
    </cfRule>
  </conditionalFormatting>
  <conditionalFormatting sqref="B207">
    <cfRule type="expression" dxfId="2" priority="2046">
      <formula>$J207&gt;49</formula>
    </cfRule>
  </conditionalFormatting>
  <conditionalFormatting sqref="C415:H415 J415:L415">
    <cfRule type="expression" dxfId="2" priority="2045">
      <formula>$J415&gt;50</formula>
    </cfRule>
  </conditionalFormatting>
  <conditionalFormatting sqref="B415">
    <cfRule type="expression" dxfId="2" priority="2044">
      <formula>$J415&gt;49</formula>
    </cfRule>
  </conditionalFormatting>
  <conditionalFormatting sqref="I415">
    <cfRule type="expression" dxfId="2" priority="2043">
      <formula>$J415&gt;50</formula>
    </cfRule>
  </conditionalFormatting>
  <conditionalFormatting sqref="C227:H227 J227:L227">
    <cfRule type="expression" dxfId="2" priority="2042">
      <formula>$J227&gt;50</formula>
    </cfRule>
  </conditionalFormatting>
  <conditionalFormatting sqref="B227">
    <cfRule type="expression" dxfId="2" priority="2041">
      <formula>$J227&gt;49</formula>
    </cfRule>
  </conditionalFormatting>
  <conditionalFormatting sqref="I227">
    <cfRule type="expression" dxfId="2" priority="2040">
      <formula>$J227&gt;50</formula>
    </cfRule>
  </conditionalFormatting>
  <conditionalFormatting sqref="C211:L211">
    <cfRule type="expression" dxfId="2" priority="2036">
      <formula>$J211&gt;50</formula>
    </cfRule>
  </conditionalFormatting>
  <conditionalFormatting sqref="B211">
    <cfRule type="expression" dxfId="2" priority="2035">
      <formula>$J211&gt;49</formula>
    </cfRule>
  </conditionalFormatting>
  <conditionalFormatting sqref="C216:H216 J216:L216">
    <cfRule type="expression" dxfId="2" priority="2034">
      <formula>$J216&gt;50</formula>
    </cfRule>
  </conditionalFormatting>
  <conditionalFormatting sqref="B216">
    <cfRule type="expression" dxfId="2" priority="2033">
      <formula>$J216&gt;49</formula>
    </cfRule>
  </conditionalFormatting>
  <conditionalFormatting sqref="I216">
    <cfRule type="expression" dxfId="2" priority="2032">
      <formula>$J216&gt;50</formula>
    </cfRule>
  </conditionalFormatting>
  <conditionalFormatting sqref="C215:H215 J215:L215">
    <cfRule type="expression" dxfId="2" priority="2031">
      <formula>$J215&gt;50</formula>
    </cfRule>
  </conditionalFormatting>
  <conditionalFormatting sqref="B215">
    <cfRule type="expression" dxfId="2" priority="2030">
      <formula>$J215&gt;49</formula>
    </cfRule>
  </conditionalFormatting>
  <conditionalFormatting sqref="I215">
    <cfRule type="expression" dxfId="2" priority="2029">
      <formula>$J215&gt;50</formula>
    </cfRule>
  </conditionalFormatting>
  <conditionalFormatting sqref="C217:L217">
    <cfRule type="expression" dxfId="2" priority="2028">
      <formula>$J217&gt;50</formula>
    </cfRule>
  </conditionalFormatting>
  <conditionalFormatting sqref="B217">
    <cfRule type="expression" dxfId="2" priority="2027">
      <formula>$J217&gt;49</formula>
    </cfRule>
  </conditionalFormatting>
  <conditionalFormatting sqref="C218:L218">
    <cfRule type="expression" dxfId="2" priority="2026">
      <formula>$J218&gt;50</formula>
    </cfRule>
  </conditionalFormatting>
  <conditionalFormatting sqref="B218">
    <cfRule type="expression" dxfId="2" priority="2025">
      <formula>$J218&gt;49</formula>
    </cfRule>
  </conditionalFormatting>
  <conditionalFormatting sqref="C306:H306 J306:L306">
    <cfRule type="expression" dxfId="2" priority="2024">
      <formula>$J306&gt;50</formula>
    </cfRule>
  </conditionalFormatting>
  <conditionalFormatting sqref="B306">
    <cfRule type="expression" dxfId="2" priority="2023">
      <formula>$J306&gt;49</formula>
    </cfRule>
  </conditionalFormatting>
  <conditionalFormatting sqref="I306">
    <cfRule type="expression" dxfId="2" priority="2022">
      <formula>$J306&gt;50</formula>
    </cfRule>
  </conditionalFormatting>
  <conditionalFormatting sqref="C219:L219">
    <cfRule type="expression" dxfId="2" priority="2021">
      <formula>$J219&gt;50</formula>
    </cfRule>
  </conditionalFormatting>
  <conditionalFormatting sqref="B219">
    <cfRule type="expression" dxfId="2" priority="2020">
      <formula>$J219&gt;49</formula>
    </cfRule>
  </conditionalFormatting>
  <conditionalFormatting sqref="J231:L231 C231:H231">
    <cfRule type="expression" dxfId="2" priority="2019">
      <formula>$J231&gt;50</formula>
    </cfRule>
  </conditionalFormatting>
  <conditionalFormatting sqref="B231">
    <cfRule type="expression" dxfId="2" priority="2018">
      <formula>$J231&gt;49</formula>
    </cfRule>
  </conditionalFormatting>
  <conditionalFormatting sqref="I231">
    <cfRule type="expression" dxfId="2" priority="2017">
      <formula>$J231&gt;50</formula>
    </cfRule>
  </conditionalFormatting>
  <conditionalFormatting sqref="C206:L206">
    <cfRule type="expression" dxfId="2" priority="2016">
      <formula>$J206&gt;50</formula>
    </cfRule>
  </conditionalFormatting>
  <conditionalFormatting sqref="B206">
    <cfRule type="expression" dxfId="2" priority="2015">
      <formula>$J206&gt;49</formula>
    </cfRule>
  </conditionalFormatting>
  <conditionalFormatting sqref="C189:L189">
    <cfRule type="expression" dxfId="2" priority="2014">
      <formula>$J189&gt;50</formula>
    </cfRule>
  </conditionalFormatting>
  <conditionalFormatting sqref="B189">
    <cfRule type="expression" dxfId="2" priority="2013">
      <formula>$J189&gt;49</formula>
    </cfRule>
  </conditionalFormatting>
  <conditionalFormatting sqref="C190:L190">
    <cfRule type="expression" dxfId="2" priority="2012">
      <formula>$J190&gt;50</formula>
    </cfRule>
  </conditionalFormatting>
  <conditionalFormatting sqref="B190">
    <cfRule type="expression" dxfId="2" priority="2011">
      <formula>$J190&gt;49</formula>
    </cfRule>
  </conditionalFormatting>
  <conditionalFormatting sqref="C280:L280">
    <cfRule type="expression" dxfId="2" priority="2010">
      <formula>$J280&gt;50</formula>
    </cfRule>
  </conditionalFormatting>
  <conditionalFormatting sqref="B280">
    <cfRule type="expression" dxfId="2" priority="2009">
      <formula>$J280&gt;49</formula>
    </cfRule>
  </conditionalFormatting>
  <conditionalFormatting sqref="C191:L192">
    <cfRule type="expression" dxfId="2" priority="2008">
      <formula>$J191&gt;50</formula>
    </cfRule>
  </conditionalFormatting>
  <conditionalFormatting sqref="B191:B192">
    <cfRule type="expression" dxfId="2" priority="2007">
      <formula>$J191&gt;49</formula>
    </cfRule>
  </conditionalFormatting>
  <conditionalFormatting sqref="C307:H307 J307:L307">
    <cfRule type="expression" dxfId="2" priority="2006">
      <formula>$J307&gt;50</formula>
    </cfRule>
  </conditionalFormatting>
  <conditionalFormatting sqref="B307">
    <cfRule type="expression" dxfId="2" priority="2005">
      <formula>$J307&gt;49</formula>
    </cfRule>
  </conditionalFormatting>
  <conditionalFormatting sqref="I307">
    <cfRule type="expression" dxfId="2" priority="2004">
      <formula>$J307&gt;50</formula>
    </cfRule>
  </conditionalFormatting>
  <conditionalFormatting sqref="C249:L249">
    <cfRule type="expression" dxfId="2" priority="2003">
      <formula>$J249&gt;50</formula>
    </cfRule>
  </conditionalFormatting>
  <conditionalFormatting sqref="B249">
    <cfRule type="expression" dxfId="2" priority="2002">
      <formula>$J249&gt;49</formula>
    </cfRule>
  </conditionalFormatting>
  <conditionalFormatting sqref="C195:L195">
    <cfRule type="expression" dxfId="2" priority="2001">
      <formula>$J195&gt;50</formula>
    </cfRule>
  </conditionalFormatting>
  <conditionalFormatting sqref="B195">
    <cfRule type="expression" dxfId="2" priority="2000">
      <formula>$J195&gt;49</formula>
    </cfRule>
  </conditionalFormatting>
  <conditionalFormatting sqref="C196:L196">
    <cfRule type="expression" dxfId="2" priority="1999">
      <formula>$J196&gt;50</formula>
    </cfRule>
  </conditionalFormatting>
  <conditionalFormatting sqref="B196">
    <cfRule type="expression" dxfId="2" priority="1998">
      <formula>$J196&gt;49</formula>
    </cfRule>
  </conditionalFormatting>
  <conditionalFormatting sqref="C287:L287">
    <cfRule type="expression" dxfId="2" priority="1997">
      <formula>$J287&gt;50</formula>
    </cfRule>
  </conditionalFormatting>
  <conditionalFormatting sqref="B287">
    <cfRule type="expression" dxfId="2" priority="1996">
      <formula>$J287&gt;49</formula>
    </cfRule>
  </conditionalFormatting>
  <conditionalFormatting sqref="C193:L194">
    <cfRule type="expression" dxfId="2" priority="1995">
      <formula>$J193&gt;50</formula>
    </cfRule>
  </conditionalFormatting>
  <conditionalFormatting sqref="B193:B194">
    <cfRule type="expression" dxfId="2" priority="1994">
      <formula>$J193&gt;49</formula>
    </cfRule>
  </conditionalFormatting>
  <conditionalFormatting sqref="C313:H313 J313:L313">
    <cfRule type="expression" dxfId="2" priority="1993">
      <formula>$J313&gt;50</formula>
    </cfRule>
  </conditionalFormatting>
  <conditionalFormatting sqref="B313">
    <cfRule type="expression" dxfId="2" priority="1992">
      <formula>$J313&gt;49</formula>
    </cfRule>
  </conditionalFormatting>
  <conditionalFormatting sqref="I313">
    <cfRule type="expression" dxfId="2" priority="1991">
      <formula>$J313&gt;50</formula>
    </cfRule>
  </conditionalFormatting>
  <conditionalFormatting sqref="C197:L197">
    <cfRule type="expression" dxfId="2" priority="1990">
      <formula>$J197&gt;50</formula>
    </cfRule>
  </conditionalFormatting>
  <conditionalFormatting sqref="B197">
    <cfRule type="expression" dxfId="2" priority="1989">
      <formula>$J197&gt;49</formula>
    </cfRule>
  </conditionalFormatting>
  <conditionalFormatting sqref="C281:L281">
    <cfRule type="expression" dxfId="2" priority="1988">
      <formula>$J281&gt;50</formula>
    </cfRule>
  </conditionalFormatting>
  <conditionalFormatting sqref="B281">
    <cfRule type="expression" dxfId="2" priority="1987">
      <formula>$J281&gt;49</formula>
    </cfRule>
  </conditionalFormatting>
  <conditionalFormatting sqref="C300:L300">
    <cfRule type="expression" dxfId="2" priority="1986">
      <formula>$J300&gt;50</formula>
    </cfRule>
  </conditionalFormatting>
  <conditionalFormatting sqref="B300">
    <cfRule type="expression" dxfId="2" priority="1985">
      <formula>$J300&gt;49</formula>
    </cfRule>
  </conditionalFormatting>
  <conditionalFormatting sqref="C198:L198">
    <cfRule type="expression" dxfId="2" priority="1984">
      <formula>$J198&gt;50</formula>
    </cfRule>
  </conditionalFormatting>
  <conditionalFormatting sqref="B198">
    <cfRule type="expression" dxfId="2" priority="1983">
      <formula>$J198&gt;49</formula>
    </cfRule>
  </conditionalFormatting>
  <conditionalFormatting sqref="C282:L283">
    <cfRule type="expression" dxfId="2" priority="1982">
      <formula>$J282&gt;50</formula>
    </cfRule>
  </conditionalFormatting>
  <conditionalFormatting sqref="B282:B283">
    <cfRule type="expression" dxfId="2" priority="1981">
      <formula>$J282&gt;49</formula>
    </cfRule>
  </conditionalFormatting>
  <conditionalFormatting sqref="C301:L302">
    <cfRule type="expression" dxfId="2" priority="1980">
      <formula>$J301&gt;50</formula>
    </cfRule>
  </conditionalFormatting>
  <conditionalFormatting sqref="B301:B302">
    <cfRule type="expression" dxfId="2" priority="1979">
      <formula>$J301&gt;49</formula>
    </cfRule>
  </conditionalFormatting>
  <conditionalFormatting sqref="C199:L201">
    <cfRule type="expression" dxfId="2" priority="1978">
      <formula>$J199&gt;50</formula>
    </cfRule>
  </conditionalFormatting>
  <conditionalFormatting sqref="B199:B201">
    <cfRule type="expression" dxfId="2" priority="1977">
      <formula>$J199&gt;49</formula>
    </cfRule>
  </conditionalFormatting>
  <conditionalFormatting sqref="C314:H314 J314:L314">
    <cfRule type="expression" dxfId="2" priority="1976">
      <formula>$J314&gt;50</formula>
    </cfRule>
  </conditionalFormatting>
  <conditionalFormatting sqref="B314">
    <cfRule type="expression" dxfId="2" priority="1975">
      <formula>$J314&gt;49</formula>
    </cfRule>
  </conditionalFormatting>
  <conditionalFormatting sqref="I314">
    <cfRule type="expression" dxfId="2" priority="1974">
      <formula>$J314&gt;50</formula>
    </cfRule>
  </conditionalFormatting>
  <conditionalFormatting sqref="C202:L202">
    <cfRule type="expression" dxfId="2" priority="1973">
      <formula>$J202&gt;50</formula>
    </cfRule>
  </conditionalFormatting>
  <conditionalFormatting sqref="B202">
    <cfRule type="expression" dxfId="2" priority="1972">
      <formula>$J202&gt;49</formula>
    </cfRule>
  </conditionalFormatting>
  <conditionalFormatting sqref="C284:L286">
    <cfRule type="expression" dxfId="2" priority="1971">
      <formula>$J284&gt;50</formula>
    </cfRule>
  </conditionalFormatting>
  <conditionalFormatting sqref="B284:B286">
    <cfRule type="expression" dxfId="2" priority="1970">
      <formula>$J284&gt;49</formula>
    </cfRule>
  </conditionalFormatting>
  <conditionalFormatting sqref="C315:H315 J315:L315">
    <cfRule type="expression" dxfId="2" priority="1969">
      <formula>$J315&gt;50</formula>
    </cfRule>
  </conditionalFormatting>
  <conditionalFormatting sqref="B315">
    <cfRule type="expression" dxfId="2" priority="1968">
      <formula>$J315&gt;49</formula>
    </cfRule>
  </conditionalFormatting>
  <conditionalFormatting sqref="I315">
    <cfRule type="expression" dxfId="2" priority="1967">
      <formula>$J315&gt;50</formula>
    </cfRule>
  </conditionalFormatting>
  <conditionalFormatting sqref="C247:K247">
    <cfRule type="expression" dxfId="2" priority="1966">
      <formula>$J247&gt;50</formula>
    </cfRule>
  </conditionalFormatting>
  <conditionalFormatting sqref="B247">
    <cfRule type="expression" dxfId="2" priority="1965">
      <formula>$J247&gt;49</formula>
    </cfRule>
  </conditionalFormatting>
  <conditionalFormatting sqref="C248:L248">
    <cfRule type="expression" dxfId="2" priority="1964">
      <formula>$J248&gt;50</formula>
    </cfRule>
  </conditionalFormatting>
  <conditionalFormatting sqref="B248">
    <cfRule type="expression" dxfId="2" priority="1963">
      <formula>$J248&gt;49</formula>
    </cfRule>
  </conditionalFormatting>
  <conditionalFormatting sqref="C244:L244">
    <cfRule type="expression" dxfId="2" priority="1962">
      <formula>$J244&gt;50</formula>
    </cfRule>
  </conditionalFormatting>
  <conditionalFormatting sqref="B244">
    <cfRule type="expression" dxfId="2" priority="1961">
      <formula>$J244&gt;49</formula>
    </cfRule>
  </conditionalFormatting>
  <conditionalFormatting sqref="C245:L245 C246:K246 L246:L247">
    <cfRule type="expression" dxfId="2" priority="1960">
      <formula>$J245&gt;50</formula>
    </cfRule>
  </conditionalFormatting>
  <conditionalFormatting sqref="B245:B246">
    <cfRule type="expression" dxfId="2" priority="1959">
      <formula>$J245&gt;49</formula>
    </cfRule>
  </conditionalFormatting>
  <conditionalFormatting sqref="C318:H318 J318:L318">
    <cfRule type="expression" dxfId="2" priority="1958">
      <formula>$J318&gt;50</formula>
    </cfRule>
  </conditionalFormatting>
  <conditionalFormatting sqref="B318">
    <cfRule type="expression" dxfId="2" priority="1957">
      <formula>$J318&gt;49</formula>
    </cfRule>
  </conditionalFormatting>
  <conditionalFormatting sqref="I318">
    <cfRule type="expression" dxfId="2" priority="1956">
      <formula>$J318&gt;50</formula>
    </cfRule>
  </conditionalFormatting>
  <conditionalFormatting sqref="C269:L269">
    <cfRule type="expression" dxfId="2" priority="1955">
      <formula>$J269&gt;50</formula>
    </cfRule>
  </conditionalFormatting>
  <conditionalFormatting sqref="B269">
    <cfRule type="expression" dxfId="2" priority="1954">
      <formula>$J269&gt;49</formula>
    </cfRule>
  </conditionalFormatting>
  <conditionalFormatting sqref="C270:L270">
    <cfRule type="expression" dxfId="2" priority="1953">
      <formula>$J270&gt;50</formula>
    </cfRule>
  </conditionalFormatting>
  <conditionalFormatting sqref="B270">
    <cfRule type="expression" dxfId="2" priority="1952">
      <formula>$J270&gt;49</formula>
    </cfRule>
  </conditionalFormatting>
  <conditionalFormatting sqref="C311:H311 J311:L311">
    <cfRule type="expression" dxfId="2" priority="1951">
      <formula>$J311&gt;50</formula>
    </cfRule>
  </conditionalFormatting>
  <conditionalFormatting sqref="B311">
    <cfRule type="expression" dxfId="2" priority="1950">
      <formula>$J311&gt;49</formula>
    </cfRule>
  </conditionalFormatting>
  <conditionalFormatting sqref="I311">
    <cfRule type="expression" dxfId="2" priority="1949">
      <formula>$J311&gt;50</formula>
    </cfRule>
  </conditionalFormatting>
  <conditionalFormatting sqref="C295:L295">
    <cfRule type="expression" dxfId="2" priority="1948">
      <formula>$J295&gt;50</formula>
    </cfRule>
  </conditionalFormatting>
  <conditionalFormatting sqref="B295">
    <cfRule type="expression" dxfId="2" priority="1947">
      <formula>$J295&gt;49</formula>
    </cfRule>
  </conditionalFormatting>
  <conditionalFormatting sqref="C312:H312 J312:L312">
    <cfRule type="expression" dxfId="2" priority="1946">
      <formula>$J312&gt;50</formula>
    </cfRule>
  </conditionalFormatting>
  <conditionalFormatting sqref="B312">
    <cfRule type="expression" dxfId="2" priority="1945">
      <formula>$J312&gt;49</formula>
    </cfRule>
  </conditionalFormatting>
  <conditionalFormatting sqref="I312">
    <cfRule type="expression" dxfId="2" priority="1944">
      <formula>$J312&gt;50</formula>
    </cfRule>
  </conditionalFormatting>
  <conditionalFormatting sqref="C296:L296">
    <cfRule type="expression" dxfId="2" priority="1943">
      <formula>$J296&gt;50</formula>
    </cfRule>
  </conditionalFormatting>
  <conditionalFormatting sqref="B296">
    <cfRule type="expression" dxfId="2" priority="1942">
      <formula>$J296&gt;49</formula>
    </cfRule>
  </conditionalFormatting>
  <conditionalFormatting sqref="C297:L297">
    <cfRule type="expression" dxfId="2" priority="1941">
      <formula>$J297&gt;50</formula>
    </cfRule>
  </conditionalFormatting>
  <conditionalFormatting sqref="B297">
    <cfRule type="expression" dxfId="2" priority="1940">
      <formula>$J297&gt;49</formula>
    </cfRule>
  </conditionalFormatting>
  <conditionalFormatting sqref="C271:K271">
    <cfRule type="expression" dxfId="2" priority="1939">
      <formula>$J271&gt;50</formula>
    </cfRule>
  </conditionalFormatting>
  <conditionalFormatting sqref="B271">
    <cfRule type="expression" dxfId="2" priority="1938">
      <formula>$J271&gt;49</formula>
    </cfRule>
  </conditionalFormatting>
  <conditionalFormatting sqref="L271">
    <cfRule type="expression" dxfId="2" priority="1937">
      <formula>$J271&gt;50</formula>
    </cfRule>
  </conditionalFormatting>
  <conditionalFormatting sqref="C272:K273">
    <cfRule type="expression" dxfId="2" priority="1936">
      <formula>$J272&gt;50</formula>
    </cfRule>
  </conditionalFormatting>
  <conditionalFormatting sqref="B272:B273">
    <cfRule type="expression" dxfId="2" priority="1935">
      <formula>$J272&gt;49</formula>
    </cfRule>
  </conditionalFormatting>
  <conditionalFormatting sqref="L272:L273">
    <cfRule type="expression" dxfId="2" priority="1934">
      <formula>$J272&gt;50</formula>
    </cfRule>
  </conditionalFormatting>
  <conditionalFormatting sqref="C411:H411 J411:L411">
    <cfRule type="expression" dxfId="2" priority="1933">
      <formula>$J411&gt;50</formula>
    </cfRule>
  </conditionalFormatting>
  <conditionalFormatting sqref="B411">
    <cfRule type="expression" dxfId="2" priority="1932">
      <formula>$J411&gt;49</formula>
    </cfRule>
  </conditionalFormatting>
  <conditionalFormatting sqref="I411">
    <cfRule type="expression" dxfId="2" priority="1931">
      <formula>$J411&gt;50</formula>
    </cfRule>
  </conditionalFormatting>
  <conditionalFormatting sqref="C299:L299">
    <cfRule type="expression" dxfId="2" priority="1930">
      <formula>$J299&gt;50</formula>
    </cfRule>
  </conditionalFormatting>
  <conditionalFormatting sqref="B299">
    <cfRule type="expression" dxfId="2" priority="1929">
      <formula>$J299&gt;49</formula>
    </cfRule>
  </conditionalFormatting>
  <conditionalFormatting sqref="C298:L298">
    <cfRule type="expression" dxfId="2" priority="1928">
      <formula>$J298&gt;50</formula>
    </cfRule>
  </conditionalFormatting>
  <conditionalFormatting sqref="B298">
    <cfRule type="expression" dxfId="2" priority="1927">
      <formula>$J298&gt;49</formula>
    </cfRule>
  </conditionalFormatting>
  <conditionalFormatting sqref="C277:L277">
    <cfRule type="expression" dxfId="2" priority="1926">
      <formula>$J277&gt;50</formula>
    </cfRule>
  </conditionalFormatting>
  <conditionalFormatting sqref="B277">
    <cfRule type="expression" dxfId="2" priority="1925">
      <formula>$J277&gt;49</formula>
    </cfRule>
  </conditionalFormatting>
  <conditionalFormatting sqref="C319:H319 J319:L319">
    <cfRule type="expression" dxfId="2" priority="1924">
      <formula>$J319&gt;50</formula>
    </cfRule>
  </conditionalFormatting>
  <conditionalFormatting sqref="B319">
    <cfRule type="expression" dxfId="2" priority="1923">
      <formula>$J319&gt;49</formula>
    </cfRule>
  </conditionalFormatting>
  <conditionalFormatting sqref="I319">
    <cfRule type="expression" dxfId="2" priority="1922">
      <formula>$J319&gt;50</formula>
    </cfRule>
  </conditionalFormatting>
  <conditionalFormatting sqref="C320:H320 J320:L320">
    <cfRule type="expression" dxfId="2" priority="1921">
      <formula>$J320&gt;50</formula>
    </cfRule>
  </conditionalFormatting>
  <conditionalFormatting sqref="B320">
    <cfRule type="expression" dxfId="2" priority="1920">
      <formula>$J320&gt;49</formula>
    </cfRule>
  </conditionalFormatting>
  <conditionalFormatting sqref="I320">
    <cfRule type="expression" dxfId="2" priority="1919">
      <formula>$J320&gt;50</formula>
    </cfRule>
  </conditionalFormatting>
  <conditionalFormatting sqref="C321:H321 J321:L321">
    <cfRule type="expression" dxfId="2" priority="1918">
      <formula>$J321&gt;50</formula>
    </cfRule>
  </conditionalFormatting>
  <conditionalFormatting sqref="B321">
    <cfRule type="expression" dxfId="2" priority="1917">
      <formula>$J321&gt;49</formula>
    </cfRule>
  </conditionalFormatting>
  <conditionalFormatting sqref="I321">
    <cfRule type="expression" dxfId="2" priority="1916">
      <formula>$J321&gt;50</formula>
    </cfRule>
  </conditionalFormatting>
  <conditionalFormatting sqref="C412:H412 J412:L412">
    <cfRule type="expression" dxfId="2" priority="1915">
      <formula>$J412&gt;50</formula>
    </cfRule>
  </conditionalFormatting>
  <conditionalFormatting sqref="B412">
    <cfRule type="expression" dxfId="2" priority="1914">
      <formula>$J412&gt;49</formula>
    </cfRule>
  </conditionalFormatting>
  <conditionalFormatting sqref="I412">
    <cfRule type="expression" dxfId="2" priority="1913">
      <formula>$J412&gt;50</formula>
    </cfRule>
  </conditionalFormatting>
  <conditionalFormatting sqref="C316:H317 J316:L317">
    <cfRule type="expression" dxfId="2" priority="1912">
      <formula>$J316&gt;50</formula>
    </cfRule>
  </conditionalFormatting>
  <conditionalFormatting sqref="B316:B317">
    <cfRule type="expression" dxfId="2" priority="1911">
      <formula>$J316&gt;49</formula>
    </cfRule>
  </conditionalFormatting>
  <conditionalFormatting sqref="I316:I317">
    <cfRule type="expression" dxfId="2" priority="1910">
      <formula>$J316&gt;50</formula>
    </cfRule>
  </conditionalFormatting>
  <conditionalFormatting sqref="C274:K274">
    <cfRule type="expression" dxfId="2" priority="1909">
      <formula>$J274&gt;50</formula>
    </cfRule>
  </conditionalFormatting>
  <conditionalFormatting sqref="B274">
    <cfRule type="expression" dxfId="2" priority="1908">
      <formula>$J274&gt;49</formula>
    </cfRule>
  </conditionalFormatting>
  <conditionalFormatting sqref="L274">
    <cfRule type="expression" dxfId="2" priority="1907">
      <formula>$J274&gt;50</formula>
    </cfRule>
  </conditionalFormatting>
  <conditionalFormatting sqref="C276:K276 C275:J275">
    <cfRule type="expression" dxfId="2" priority="1906">
      <formula>$J275&gt;50</formula>
    </cfRule>
  </conditionalFormatting>
  <conditionalFormatting sqref="B275:B276">
    <cfRule type="expression" dxfId="2" priority="1905">
      <formula>$J275&gt;49</formula>
    </cfRule>
  </conditionalFormatting>
  <conditionalFormatting sqref="L275:L276">
    <cfRule type="expression" dxfId="2" priority="1904">
      <formula>$J275&gt;50</formula>
    </cfRule>
  </conditionalFormatting>
  <conditionalFormatting sqref="C278:L278">
    <cfRule type="expression" dxfId="2" priority="1903">
      <formula>$J278&gt;50</formula>
    </cfRule>
  </conditionalFormatting>
  <conditionalFormatting sqref="B278">
    <cfRule type="expression" dxfId="2" priority="1902">
      <formula>$J278&gt;49</formula>
    </cfRule>
  </conditionalFormatting>
  <conditionalFormatting sqref="C279:L279">
    <cfRule type="expression" dxfId="2" priority="1901">
      <formula>$J279&gt;50</formula>
    </cfRule>
  </conditionalFormatting>
  <conditionalFormatting sqref="B279">
    <cfRule type="expression" dxfId="2" priority="1900">
      <formula>$J279&gt;49</formula>
    </cfRule>
  </conditionalFormatting>
  <conditionalFormatting sqref="C310:L310">
    <cfRule type="expression" dxfId="2" priority="1899">
      <formula>$J310&gt;50</formula>
    </cfRule>
  </conditionalFormatting>
  <conditionalFormatting sqref="B310">
    <cfRule type="expression" dxfId="2" priority="1898">
      <formula>$J310&gt;49</formula>
    </cfRule>
  </conditionalFormatting>
  <conditionalFormatting sqref="C322:H326 J322:L326">
    <cfRule type="expression" dxfId="2" priority="1897">
      <formula>$J322&gt;50</formula>
    </cfRule>
  </conditionalFormatting>
  <conditionalFormatting sqref="B322:B326">
    <cfRule type="expression" dxfId="2" priority="1896">
      <formula>$J322&gt;49</formula>
    </cfRule>
  </conditionalFormatting>
  <conditionalFormatting sqref="I322:I326">
    <cfRule type="expression" dxfId="2" priority="1895">
      <formula>$J322&gt;50</formula>
    </cfRule>
  </conditionalFormatting>
  <conditionalFormatting sqref="C288:K288">
    <cfRule type="expression" dxfId="2" priority="1894">
      <formula>$J288&gt;50</formula>
    </cfRule>
  </conditionalFormatting>
  <conditionalFormatting sqref="B288">
    <cfRule type="expression" dxfId="2" priority="1893">
      <formula>$J288&gt;49</formula>
    </cfRule>
  </conditionalFormatting>
  <conditionalFormatting sqref="L288">
    <cfRule type="expression" dxfId="2" priority="1892">
      <formula>$J288&gt;50</formula>
    </cfRule>
  </conditionalFormatting>
  <conditionalFormatting sqref="C289:K290">
    <cfRule type="expression" dxfId="2" priority="1891">
      <formula>$J289&gt;50</formula>
    </cfRule>
  </conditionalFormatting>
  <conditionalFormatting sqref="B289:B290">
    <cfRule type="expression" dxfId="2" priority="1890">
      <formula>$J289&gt;49</formula>
    </cfRule>
  </conditionalFormatting>
  <conditionalFormatting sqref="L289:L290">
    <cfRule type="expression" dxfId="2" priority="1889">
      <formula>$J289&gt;50</formula>
    </cfRule>
  </conditionalFormatting>
  <conditionalFormatting sqref="C308:L309">
    <cfRule type="expression" dxfId="2" priority="1888">
      <formula>$J308&gt;50</formula>
    </cfRule>
  </conditionalFormatting>
  <conditionalFormatting sqref="B308:B309">
    <cfRule type="expression" dxfId="2" priority="1887">
      <formula>$J308&gt;49</formula>
    </cfRule>
  </conditionalFormatting>
  <conditionalFormatting sqref="C327:H327 J327:L327">
    <cfRule type="expression" dxfId="2" priority="1886">
      <formula>$J327&gt;50</formula>
    </cfRule>
  </conditionalFormatting>
  <conditionalFormatting sqref="B327">
    <cfRule type="expression" dxfId="2" priority="1885">
      <formula>$J327&gt;49</formula>
    </cfRule>
  </conditionalFormatting>
  <conditionalFormatting sqref="I327">
    <cfRule type="expression" dxfId="2" priority="1884">
      <formula>$J327&gt;50</formula>
    </cfRule>
  </conditionalFormatting>
  <conditionalFormatting sqref="C413:H413 J413:L413">
    <cfRule type="expression" dxfId="2" priority="1883">
      <formula>$J413&gt;50</formula>
    </cfRule>
  </conditionalFormatting>
  <conditionalFormatting sqref="B413">
    <cfRule type="expression" dxfId="2" priority="1882">
      <formula>$J413&gt;49</formula>
    </cfRule>
  </conditionalFormatting>
  <conditionalFormatting sqref="I413">
    <cfRule type="expression" dxfId="2" priority="1881">
      <formula>$J413&gt;50</formula>
    </cfRule>
  </conditionalFormatting>
  <conditionalFormatting sqref="C328:H332 J328:L332 J410:L410 C410:H410">
    <cfRule type="expression" dxfId="2" priority="1880">
      <formula>$J328&gt;50</formula>
    </cfRule>
  </conditionalFormatting>
  <conditionalFormatting sqref="B328:B332 B410">
    <cfRule type="expression" dxfId="2" priority="1879">
      <formula>$J328&gt;49</formula>
    </cfRule>
  </conditionalFormatting>
  <conditionalFormatting sqref="I328:I332">
    <cfRule type="expression" dxfId="2" priority="1878">
      <formula>$J328&gt;50</formula>
    </cfRule>
  </conditionalFormatting>
  <conditionalFormatting sqref="C333:H333 J333:L333">
    <cfRule type="expression" dxfId="2" priority="1877">
      <formula>$J333&gt;50</formula>
    </cfRule>
  </conditionalFormatting>
  <conditionalFormatting sqref="B333">
    <cfRule type="expression" dxfId="2" priority="1876">
      <formula>$J333&gt;49</formula>
    </cfRule>
  </conditionalFormatting>
  <conditionalFormatting sqref="I333">
    <cfRule type="expression" dxfId="2" priority="1875">
      <formula>$J333&gt;50</formula>
    </cfRule>
  </conditionalFormatting>
  <conditionalFormatting sqref="C294:L294">
    <cfRule type="expression" dxfId="2" priority="1874">
      <formula>$J294&gt;50</formula>
    </cfRule>
  </conditionalFormatting>
  <conditionalFormatting sqref="B294">
    <cfRule type="expression" dxfId="2" priority="1873">
      <formula>$J294&gt;49</formula>
    </cfRule>
  </conditionalFormatting>
  <conditionalFormatting sqref="C291:K291">
    <cfRule type="expression" dxfId="2" priority="1872">
      <formula>$J291&gt;50</formula>
    </cfRule>
  </conditionalFormatting>
  <conditionalFormatting sqref="B291">
    <cfRule type="expression" dxfId="2" priority="1871">
      <formula>$J291&gt;49</formula>
    </cfRule>
  </conditionalFormatting>
  <conditionalFormatting sqref="L291">
    <cfRule type="expression" dxfId="2" priority="1870">
      <formula>$J291&gt;50</formula>
    </cfRule>
  </conditionalFormatting>
  <conditionalFormatting sqref="C292:J293">
    <cfRule type="expression" dxfId="2" priority="1869">
      <formula>$J292&gt;50</formula>
    </cfRule>
  </conditionalFormatting>
  <conditionalFormatting sqref="B292:B293">
    <cfRule type="expression" dxfId="2" priority="1868">
      <formula>$J292&gt;49</formula>
    </cfRule>
  </conditionalFormatting>
  <conditionalFormatting sqref="L292:L293">
    <cfRule type="expression" dxfId="2" priority="1867">
      <formula>$J292&gt;50</formula>
    </cfRule>
  </conditionalFormatting>
  <conditionalFormatting sqref="K292:K293">
    <cfRule type="expression" dxfId="2" priority="1866">
      <formula>$J292&gt;50</formula>
    </cfRule>
  </conditionalFormatting>
  <conditionalFormatting sqref="C414:H414 J414:L414">
    <cfRule type="expression" dxfId="2" priority="1865">
      <formula>$J414&gt;50</formula>
    </cfRule>
  </conditionalFormatting>
  <conditionalFormatting sqref="B414">
    <cfRule type="expression" dxfId="2" priority="1864">
      <formula>$J414&gt;49</formula>
    </cfRule>
  </conditionalFormatting>
  <conditionalFormatting sqref="I414">
    <cfRule type="expression" dxfId="2" priority="1863">
      <formula>$J414&gt;50</formula>
    </cfRule>
  </conditionalFormatting>
  <conditionalFormatting sqref="C225:L225">
    <cfRule type="expression" dxfId="2" priority="1862">
      <formula>$J225&gt;50</formula>
    </cfRule>
  </conditionalFormatting>
  <conditionalFormatting sqref="B225">
    <cfRule type="expression" dxfId="2" priority="1861">
      <formula>$J225&gt;49</formula>
    </cfRule>
  </conditionalFormatting>
  <conditionalFormatting sqref="C268:L268">
    <cfRule type="expression" dxfId="2" priority="1860">
      <formula>$J268&gt;50</formula>
    </cfRule>
  </conditionalFormatting>
  <conditionalFormatting sqref="B268">
    <cfRule type="expression" dxfId="2" priority="1859">
      <formula>$J268&gt;49</formula>
    </cfRule>
  </conditionalFormatting>
  <conditionalFormatting sqref="J334:L334 C334:H334">
    <cfRule type="expression" dxfId="2" priority="1858">
      <formula>$J334&gt;50</formula>
    </cfRule>
  </conditionalFormatting>
  <conditionalFormatting sqref="B334">
    <cfRule type="expression" dxfId="2" priority="1857">
      <formula>$J334&gt;49</formula>
    </cfRule>
  </conditionalFormatting>
  <conditionalFormatting sqref="I334">
    <cfRule type="expression" dxfId="2" priority="1856">
      <formula>$J334&gt;50</formula>
    </cfRule>
  </conditionalFormatting>
  <conditionalFormatting sqref="C222:H222 J222:L222">
    <cfRule type="expression" dxfId="2" priority="1855">
      <formula>$J222&gt;50</formula>
    </cfRule>
  </conditionalFormatting>
  <conditionalFormatting sqref="B222">
    <cfRule type="expression" dxfId="2" priority="1854">
      <formula>$J222&gt;49</formula>
    </cfRule>
  </conditionalFormatting>
  <conditionalFormatting sqref="I222">
    <cfRule type="expression" dxfId="2" priority="1853">
      <formula>$J222&gt;50</formula>
    </cfRule>
  </conditionalFormatting>
  <conditionalFormatting sqref="C223:L223">
    <cfRule type="expression" dxfId="2" priority="1852">
      <formula>$J223&gt;50</formula>
    </cfRule>
  </conditionalFormatting>
  <conditionalFormatting sqref="B223">
    <cfRule type="expression" dxfId="2" priority="1851">
      <formula>$J223&gt;49</formula>
    </cfRule>
  </conditionalFormatting>
  <conditionalFormatting sqref="C224:L224">
    <cfRule type="expression" dxfId="2" priority="1850">
      <formula>$J224&gt;50</formula>
    </cfRule>
  </conditionalFormatting>
  <conditionalFormatting sqref="B224">
    <cfRule type="expression" dxfId="2" priority="1849">
      <formula>$J224&gt;49</formula>
    </cfRule>
  </conditionalFormatting>
  <conditionalFormatting sqref="C238:L238">
    <cfRule type="expression" dxfId="2" priority="1848">
      <formula>$J238&gt;50</formula>
    </cfRule>
  </conditionalFormatting>
  <conditionalFormatting sqref="B238">
    <cfRule type="expression" dxfId="2" priority="1847">
      <formula>$J238&gt;49</formula>
    </cfRule>
  </conditionalFormatting>
  <conditionalFormatting sqref="C239:L239">
    <cfRule type="expression" dxfId="2" priority="1846">
      <formula>$J239&gt;50</formula>
    </cfRule>
  </conditionalFormatting>
  <conditionalFormatting sqref="B239">
    <cfRule type="expression" dxfId="2" priority="1845">
      <formula>$J239&gt;49</formula>
    </cfRule>
  </conditionalFormatting>
  <conditionalFormatting sqref="J335:L335 C335:H335">
    <cfRule type="expression" dxfId="2" priority="1844">
      <formula>$J335&gt;50</formula>
    </cfRule>
  </conditionalFormatting>
  <conditionalFormatting sqref="B335">
    <cfRule type="expression" dxfId="2" priority="1843">
      <formula>$J335&gt;49</formula>
    </cfRule>
  </conditionalFormatting>
  <conditionalFormatting sqref="I335">
    <cfRule type="expression" dxfId="2" priority="1842">
      <formula>$J335&gt;50</formula>
    </cfRule>
  </conditionalFormatting>
  <conditionalFormatting sqref="C235:H235 J235:K235">
    <cfRule type="expression" dxfId="2" priority="1841">
      <formula>$J235&gt;50</formula>
    </cfRule>
  </conditionalFormatting>
  <conditionalFormatting sqref="B235">
    <cfRule type="expression" dxfId="2" priority="1840">
      <formula>$J235&gt;49</formula>
    </cfRule>
  </conditionalFormatting>
  <conditionalFormatting sqref="I235">
    <cfRule type="expression" dxfId="2" priority="1839">
      <formula>$J235&gt;50</formula>
    </cfRule>
  </conditionalFormatting>
  <conditionalFormatting sqref="C236:K236">
    <cfRule type="expression" dxfId="2" priority="1838">
      <formula>$J236&gt;50</formula>
    </cfRule>
  </conditionalFormatting>
  <conditionalFormatting sqref="B236">
    <cfRule type="expression" dxfId="2" priority="1837">
      <formula>$J236&gt;49</formula>
    </cfRule>
  </conditionalFormatting>
  <conditionalFormatting sqref="C237:K237">
    <cfRule type="expression" dxfId="2" priority="1836">
      <formula>$J237&gt;50</formula>
    </cfRule>
  </conditionalFormatting>
  <conditionalFormatting sqref="B237">
    <cfRule type="expression" dxfId="2" priority="1835">
      <formula>$J237&gt;49</formula>
    </cfRule>
  </conditionalFormatting>
  <conditionalFormatting sqref="C240:L241">
    <cfRule type="expression" dxfId="2" priority="1834">
      <formula>$J240&gt;50</formula>
    </cfRule>
  </conditionalFormatting>
  <conditionalFormatting sqref="B240:B241">
    <cfRule type="expression" dxfId="2" priority="1833">
      <formula>$J240&gt;49</formula>
    </cfRule>
  </conditionalFormatting>
  <conditionalFormatting sqref="C221:L221">
    <cfRule type="expression" dxfId="2" priority="1832">
      <formula>$J221&gt;50</formula>
    </cfRule>
  </conditionalFormatting>
  <conditionalFormatting sqref="B221">
    <cfRule type="expression" dxfId="2" priority="1831">
      <formula>$J221&gt;49</formula>
    </cfRule>
  </conditionalFormatting>
  <conditionalFormatting sqref="L235:L237">
    <cfRule type="expression" dxfId="2" priority="1830">
      <formula>$J235&gt;50</formula>
    </cfRule>
  </conditionalFormatting>
  <conditionalFormatting sqref="C250:K250">
    <cfRule type="expression" dxfId="2" priority="1829">
      <formula>$J250&gt;50</formula>
    </cfRule>
  </conditionalFormatting>
  <conditionalFormatting sqref="B250">
    <cfRule type="expression" dxfId="2" priority="1828">
      <formula>$J250&gt;49</formula>
    </cfRule>
  </conditionalFormatting>
  <conditionalFormatting sqref="L250">
    <cfRule type="expression" dxfId="2" priority="1827">
      <formula>$J250&gt;50</formula>
    </cfRule>
  </conditionalFormatting>
  <conditionalFormatting sqref="C251:K252">
    <cfRule type="expression" dxfId="2" priority="1826">
      <formula>$J251&gt;50</formula>
    </cfRule>
  </conditionalFormatting>
  <conditionalFormatting sqref="B251:B252">
    <cfRule type="expression" dxfId="2" priority="1825">
      <formula>$J251&gt;49</formula>
    </cfRule>
  </conditionalFormatting>
  <conditionalFormatting sqref="L251:L252">
    <cfRule type="expression" dxfId="2" priority="1824">
      <formula>$J251&gt;50</formula>
    </cfRule>
  </conditionalFormatting>
  <conditionalFormatting sqref="C253:L253">
    <cfRule type="expression" dxfId="2" priority="1823">
      <formula>$J253&gt;50</formula>
    </cfRule>
  </conditionalFormatting>
  <conditionalFormatting sqref="B253">
    <cfRule type="expression" dxfId="2" priority="1822">
      <formula>$J253&gt;49</formula>
    </cfRule>
  </conditionalFormatting>
  <conditionalFormatting sqref="C254:L254">
    <cfRule type="expression" dxfId="2" priority="1821">
      <formula>$J254&gt;50</formula>
    </cfRule>
  </conditionalFormatting>
  <conditionalFormatting sqref="B254">
    <cfRule type="expression" dxfId="2" priority="1820">
      <formula>$J254&gt;49</formula>
    </cfRule>
  </conditionalFormatting>
  <conditionalFormatting sqref="J336:L336 C336:H336">
    <cfRule type="expression" dxfId="2" priority="1816">
      <formula>$J336&gt;50</formula>
    </cfRule>
  </conditionalFormatting>
  <conditionalFormatting sqref="B336">
    <cfRule type="expression" dxfId="2" priority="1815">
      <formula>$J336&gt;49</formula>
    </cfRule>
  </conditionalFormatting>
  <conditionalFormatting sqref="I336">
    <cfRule type="expression" dxfId="2" priority="1814">
      <formula>$J336&gt;50</formula>
    </cfRule>
  </conditionalFormatting>
  <conditionalFormatting sqref="C257:L257 K258:K259">
    <cfRule type="expression" dxfId="2" priority="1813">
      <formula>$J257&gt;50</formula>
    </cfRule>
  </conditionalFormatting>
  <conditionalFormatting sqref="B257:B259">
    <cfRule type="expression" dxfId="2" priority="1812">
      <formula>$J257&gt;49</formula>
    </cfRule>
  </conditionalFormatting>
  <conditionalFormatting sqref="C258:J259 L258:L259">
    <cfRule type="expression" dxfId="2" priority="1811">
      <formula>$J258&gt;50</formula>
    </cfRule>
  </conditionalFormatting>
  <conditionalFormatting sqref="B267">
    <cfRule type="expression" dxfId="2" priority="1808">
      <formula>$J267&gt;49</formula>
    </cfRule>
  </conditionalFormatting>
  <conditionalFormatting sqref="C267:L267">
    <cfRule type="expression" dxfId="2" priority="1809">
      <formula>$J267&gt;50</formula>
    </cfRule>
  </conditionalFormatting>
  <conditionalFormatting sqref="C260:L260">
    <cfRule type="expression" dxfId="2" priority="1804">
      <formula>$J260&gt;50</formula>
    </cfRule>
  </conditionalFormatting>
  <conditionalFormatting sqref="B260">
    <cfRule type="expression" dxfId="2" priority="1803">
      <formula>$J260&gt;49</formula>
    </cfRule>
  </conditionalFormatting>
  <conditionalFormatting sqref="C261:L261">
    <cfRule type="expression" dxfId="2" priority="1802">
      <formula>$J261&gt;50</formula>
    </cfRule>
  </conditionalFormatting>
  <conditionalFormatting sqref="B261">
    <cfRule type="expression" dxfId="2" priority="1801">
      <formula>$J261&gt;49</formula>
    </cfRule>
  </conditionalFormatting>
  <conditionalFormatting sqref="J417:L417 C417:H417 K458">
    <cfRule type="expression" dxfId="2" priority="1800">
      <formula>$J417&gt;50</formula>
    </cfRule>
  </conditionalFormatting>
  <conditionalFormatting sqref="B417">
    <cfRule type="expression" dxfId="2" priority="1799">
      <formula>$J417&gt;49</formula>
    </cfRule>
  </conditionalFormatting>
  <conditionalFormatting sqref="I417">
    <cfRule type="expression" dxfId="2" priority="1798">
      <formula>$J417&gt;50</formula>
    </cfRule>
  </conditionalFormatting>
  <conditionalFormatting sqref="C344:I344 K344:L344">
    <cfRule type="expression" dxfId="2" priority="1797">
      <formula>$J344&gt;50</formula>
    </cfRule>
  </conditionalFormatting>
  <conditionalFormatting sqref="B344">
    <cfRule type="expression" dxfId="2" priority="1796">
      <formula>$J344&gt;49</formula>
    </cfRule>
  </conditionalFormatting>
  <conditionalFormatting sqref="C345:L345 C349:L349">
    <cfRule type="expression" dxfId="2" priority="1795">
      <formula>$J345&gt;50</formula>
    </cfRule>
  </conditionalFormatting>
  <conditionalFormatting sqref="B345 B349">
    <cfRule type="expression" dxfId="2" priority="1794">
      <formula>$J345&gt;49</formula>
    </cfRule>
  </conditionalFormatting>
  <conditionalFormatting sqref="C262:L262">
    <cfRule type="expression" dxfId="2" priority="1793">
      <formula>$J262&gt;50</formula>
    </cfRule>
  </conditionalFormatting>
  <conditionalFormatting sqref="B262">
    <cfRule type="expression" dxfId="2" priority="1792">
      <formula>$J262&gt;49</formula>
    </cfRule>
  </conditionalFormatting>
  <conditionalFormatting sqref="C264:L264">
    <cfRule type="expression" dxfId="2" priority="1791">
      <formula>$J264&gt;50</formula>
    </cfRule>
  </conditionalFormatting>
  <conditionalFormatting sqref="B264">
    <cfRule type="expression" dxfId="2" priority="1790">
      <formula>$J264&gt;49</formula>
    </cfRule>
  </conditionalFormatting>
  <conditionalFormatting sqref="C350:L351">
    <cfRule type="expression" dxfId="2" priority="1789">
      <formula>$J350&gt;50</formula>
    </cfRule>
  </conditionalFormatting>
  <conditionalFormatting sqref="B350:B351">
    <cfRule type="expression" dxfId="2" priority="1788">
      <formula>$J350&gt;49</formula>
    </cfRule>
  </conditionalFormatting>
  <conditionalFormatting sqref="J416:L416 C416:H416">
    <cfRule type="expression" dxfId="2" priority="1787">
      <formula>$J416&gt;50</formula>
    </cfRule>
  </conditionalFormatting>
  <conditionalFormatting sqref="B416">
    <cfRule type="expression" dxfId="2" priority="1786">
      <formula>$J416&gt;49</formula>
    </cfRule>
  </conditionalFormatting>
  <conditionalFormatting sqref="I416">
    <cfRule type="expression" dxfId="2" priority="1785">
      <formula>$J416&gt;50</formula>
    </cfRule>
  </conditionalFormatting>
  <conditionalFormatting sqref="C265:L265">
    <cfRule type="expression" dxfId="2" priority="1784">
      <formula>$J265&gt;50</formula>
    </cfRule>
  </conditionalFormatting>
  <conditionalFormatting sqref="B265">
    <cfRule type="expression" dxfId="2" priority="1783">
      <formula>$J265&gt;49</formula>
    </cfRule>
  </conditionalFormatting>
  <conditionalFormatting sqref="C361:L362 I363:I364 I366:I368 I384:I386">
    <cfRule type="expression" dxfId="2" priority="1782">
      <formula>$J361&gt;50</formula>
    </cfRule>
  </conditionalFormatting>
  <conditionalFormatting sqref="B361:B362">
    <cfRule type="expression" dxfId="2" priority="1781">
      <formula>$J361&gt;49</formula>
    </cfRule>
  </conditionalFormatting>
  <conditionalFormatting sqref="B338:B343">
    <cfRule type="expression" dxfId="2" priority="1779">
      <formula>$J338&gt;49</formula>
    </cfRule>
  </conditionalFormatting>
  <conditionalFormatting sqref="C338:L338 C339:I343 K339:L343 J339:J344">
    <cfRule type="expression" dxfId="2" priority="1780">
      <formula>$J338&gt;50</formula>
    </cfRule>
  </conditionalFormatting>
  <conditionalFormatting sqref="C363:G363 J363:L363">
    <cfRule type="expression" dxfId="2" priority="1778">
      <formula>$J363&gt;50</formula>
    </cfRule>
  </conditionalFormatting>
  <conditionalFormatting sqref="B363">
    <cfRule type="expression" dxfId="2" priority="1777">
      <formula>$J363&gt;49</formula>
    </cfRule>
  </conditionalFormatting>
  <conditionalFormatting sqref="C364:H364 J364 L364">
    <cfRule type="expression" dxfId="2" priority="1776">
      <formula>$J364&gt;50</formula>
    </cfRule>
  </conditionalFormatting>
  <conditionalFormatting sqref="B364">
    <cfRule type="expression" dxfId="2" priority="1775">
      <formula>$J364&gt;49</formula>
    </cfRule>
  </conditionalFormatting>
  <conditionalFormatting sqref="J366:J368 L366:L368 C366:H368 C409:H409 L409 J409 C384:H386 L384:L386 J384:J386">
    <cfRule type="expression" dxfId="2" priority="1774">
      <formula>$J366&gt;50</formula>
    </cfRule>
  </conditionalFormatting>
  <conditionalFormatting sqref="B366:B368 B409 B384:B386">
    <cfRule type="expression" dxfId="2" priority="1773">
      <formula>$J366&gt;49</formula>
    </cfRule>
  </conditionalFormatting>
  <conditionalFormatting sqref="C266:L266">
    <cfRule type="expression" dxfId="2" priority="1772">
      <formula>$J266&gt;50</formula>
    </cfRule>
  </conditionalFormatting>
  <conditionalFormatting sqref="B266">
    <cfRule type="expression" dxfId="2" priority="1771">
      <formula>$J266&gt;49</formula>
    </cfRule>
  </conditionalFormatting>
  <conditionalFormatting sqref="J458 C458:H458 L458">
    <cfRule type="expression" dxfId="2" priority="1770">
      <formula>$J458&gt;50</formula>
    </cfRule>
  </conditionalFormatting>
  <conditionalFormatting sqref="B458">
    <cfRule type="expression" dxfId="2" priority="1769">
      <formula>$J458&gt;49</formula>
    </cfRule>
  </conditionalFormatting>
  <conditionalFormatting sqref="J703:L703 C703:H703">
    <cfRule type="expression" dxfId="2" priority="1764">
      <formula>$J703&gt;50</formula>
    </cfRule>
  </conditionalFormatting>
  <conditionalFormatting sqref="B703">
    <cfRule type="expression" dxfId="2" priority="1763">
      <formula>$J703&gt;49</formula>
    </cfRule>
  </conditionalFormatting>
  <conditionalFormatting sqref="K367">
    <cfRule type="expression" dxfId="2" priority="1758">
      <formula>$J367&gt;50</formula>
    </cfRule>
  </conditionalFormatting>
  <conditionalFormatting sqref="K364 K366">
    <cfRule type="expression" dxfId="2" priority="1760">
      <formula>$J364&gt;50</formula>
    </cfRule>
  </conditionalFormatting>
  <conditionalFormatting sqref="H363">
    <cfRule type="expression" dxfId="2" priority="1759">
      <formula>$J363&gt;50</formula>
    </cfRule>
  </conditionalFormatting>
  <conditionalFormatting sqref="K368 K409 K384:K386">
    <cfRule type="expression" dxfId="2" priority="1757">
      <formula>$J368&gt;50</formula>
    </cfRule>
  </conditionalFormatting>
  <conditionalFormatting sqref="J459:L459 C459:H459">
    <cfRule type="expression" dxfId="2" priority="1756">
      <formula>$J459&gt;50</formula>
    </cfRule>
  </conditionalFormatting>
  <conditionalFormatting sqref="B459">
    <cfRule type="expression" dxfId="2" priority="1755">
      <formula>$J459&gt;49</formula>
    </cfRule>
  </conditionalFormatting>
  <conditionalFormatting sqref="K418">
    <cfRule type="expression" dxfId="2" priority="1750">
      <formula>$J418&gt;50</formula>
    </cfRule>
  </conditionalFormatting>
  <conditionalFormatting sqref="I418">
    <cfRule type="expression" dxfId="2" priority="1753">
      <formula>$J418&gt;50</formula>
    </cfRule>
  </conditionalFormatting>
  <conditionalFormatting sqref="J418 L418 C418:H418">
    <cfRule type="expression" dxfId="2" priority="1752">
      <formula>$J418&gt;50</formula>
    </cfRule>
  </conditionalFormatting>
  <conditionalFormatting sqref="B418">
    <cfRule type="expression" dxfId="2" priority="1751">
      <formula>$J418&gt;49</formula>
    </cfRule>
  </conditionalFormatting>
  <conditionalFormatting sqref="I365">
    <cfRule type="expression" dxfId="2" priority="1749">
      <formula>$J365&gt;50</formula>
    </cfRule>
  </conditionalFormatting>
  <conditionalFormatting sqref="C365:H365 J365 L365">
    <cfRule type="expression" dxfId="2" priority="1748">
      <formula>$J365&gt;50</formula>
    </cfRule>
  </conditionalFormatting>
  <conditionalFormatting sqref="B365">
    <cfRule type="expression" dxfId="2" priority="1747">
      <formula>$J365&gt;49</formula>
    </cfRule>
  </conditionalFormatting>
  <conditionalFormatting sqref="K365">
    <cfRule type="expression" dxfId="2" priority="1746">
      <formula>$J365&gt;50</formula>
    </cfRule>
  </conditionalFormatting>
  <conditionalFormatting sqref="I387">
    <cfRule type="expression" dxfId="2" priority="1745">
      <formula>$J387&gt;50</formula>
    </cfRule>
  </conditionalFormatting>
  <conditionalFormatting sqref="C387:H387 J387 L387">
    <cfRule type="expression" dxfId="2" priority="1744">
      <formula>$J387&gt;50</formula>
    </cfRule>
  </conditionalFormatting>
  <conditionalFormatting sqref="B387">
    <cfRule type="expression" dxfId="2" priority="1743">
      <formula>$J387&gt;49</formula>
    </cfRule>
  </conditionalFormatting>
  <conditionalFormatting sqref="K387">
    <cfRule type="expression" dxfId="2" priority="1742">
      <formula>$J387&gt;50</formula>
    </cfRule>
  </conditionalFormatting>
  <conditionalFormatting sqref="B352">
    <cfRule type="expression" dxfId="2" priority="1740">
      <formula>$J352&gt;49</formula>
    </cfRule>
  </conditionalFormatting>
  <conditionalFormatting sqref="C352:L352">
    <cfRule type="expression" dxfId="2" priority="1741">
      <formula>$J352&gt;50</formula>
    </cfRule>
  </conditionalFormatting>
  <conditionalFormatting sqref="B353:B354">
    <cfRule type="expression" dxfId="2" priority="1738">
      <formula>$J353&gt;49</formula>
    </cfRule>
  </conditionalFormatting>
  <conditionalFormatting sqref="C353:L354">
    <cfRule type="expression" dxfId="2" priority="1739">
      <formula>$J353&gt;50</formula>
    </cfRule>
  </conditionalFormatting>
  <conditionalFormatting sqref="J476:L476 C476:H476">
    <cfRule type="expression" dxfId="2" priority="1737">
      <formula>$J476&gt;50</formula>
    </cfRule>
  </conditionalFormatting>
  <conditionalFormatting sqref="B476">
    <cfRule type="expression" dxfId="2" priority="1736">
      <formula>$J476&gt;49</formula>
    </cfRule>
  </conditionalFormatting>
  <conditionalFormatting sqref="I476">
    <cfRule type="expression" dxfId="2" priority="1735">
      <formula>$J476&gt;50</formula>
    </cfRule>
  </conditionalFormatting>
  <conditionalFormatting sqref="I388">
    <cfRule type="expression" dxfId="2" priority="1734">
      <formula>$J388&gt;50</formula>
    </cfRule>
  </conditionalFormatting>
  <conditionalFormatting sqref="C388:H388 J388 L388">
    <cfRule type="expression" dxfId="2" priority="1733">
      <formula>$J388&gt;50</formula>
    </cfRule>
  </conditionalFormatting>
  <conditionalFormatting sqref="B388">
    <cfRule type="expression" dxfId="2" priority="1732">
      <formula>$J388&gt;49</formula>
    </cfRule>
  </conditionalFormatting>
  <conditionalFormatting sqref="K388">
    <cfRule type="expression" dxfId="2" priority="1731">
      <formula>$J388&gt;50</formula>
    </cfRule>
  </conditionalFormatting>
  <conditionalFormatting sqref="I389">
    <cfRule type="expression" dxfId="2" priority="1730">
      <formula>$J389&gt;50</formula>
    </cfRule>
  </conditionalFormatting>
  <conditionalFormatting sqref="C389:H389 J389 L389">
    <cfRule type="expression" dxfId="2" priority="1729">
      <formula>$J389&gt;50</formula>
    </cfRule>
  </conditionalFormatting>
  <conditionalFormatting sqref="B389">
    <cfRule type="expression" dxfId="2" priority="1728">
      <formula>$J389&gt;49</formula>
    </cfRule>
  </conditionalFormatting>
  <conditionalFormatting sqref="K389">
    <cfRule type="expression" dxfId="2" priority="1727">
      <formula>$J389&gt;50</formula>
    </cfRule>
  </conditionalFormatting>
  <conditionalFormatting sqref="C346:L348">
    <cfRule type="expression" dxfId="2" priority="1726">
      <formula>$J346&gt;50</formula>
    </cfRule>
  </conditionalFormatting>
  <conditionalFormatting sqref="B346:B348">
    <cfRule type="expression" dxfId="2" priority="1725">
      <formula>$J346&gt;49</formula>
    </cfRule>
  </conditionalFormatting>
  <conditionalFormatting sqref="I390:I391">
    <cfRule type="expression" dxfId="2" priority="1724">
      <formula>$J390&gt;50</formula>
    </cfRule>
  </conditionalFormatting>
  <conditionalFormatting sqref="J390:J391 L390:L391 C390:H391">
    <cfRule type="expression" dxfId="2" priority="1723">
      <formula>$J390&gt;50</formula>
    </cfRule>
  </conditionalFormatting>
  <conditionalFormatting sqref="B390:B391">
    <cfRule type="expression" dxfId="2" priority="1722">
      <formula>$J390&gt;49</formula>
    </cfRule>
  </conditionalFormatting>
  <conditionalFormatting sqref="K390:K391">
    <cfRule type="expression" dxfId="2" priority="1721">
      <formula>$J390&gt;50</formula>
    </cfRule>
  </conditionalFormatting>
  <conditionalFormatting sqref="J477:L477 C477:H477">
    <cfRule type="expression" dxfId="2" priority="1720">
      <formula>$J477&gt;50</formula>
    </cfRule>
  </conditionalFormatting>
  <conditionalFormatting sqref="B477">
    <cfRule type="expression" dxfId="2" priority="1719">
      <formula>$J477&gt;49</formula>
    </cfRule>
  </conditionalFormatting>
  <conditionalFormatting sqref="I477">
    <cfRule type="expression" dxfId="2" priority="1718">
      <formula>$J477&gt;50</formula>
    </cfRule>
  </conditionalFormatting>
  <conditionalFormatting sqref="C263:L263">
    <cfRule type="expression" dxfId="2" priority="1717">
      <formula>$J263&gt;50</formula>
    </cfRule>
  </conditionalFormatting>
  <conditionalFormatting sqref="B263">
    <cfRule type="expression" dxfId="2" priority="1716">
      <formula>$J263&gt;49</formula>
    </cfRule>
  </conditionalFormatting>
  <conditionalFormatting sqref="C355:L355">
    <cfRule type="expression" dxfId="2" priority="1715">
      <formula>$J355&gt;50</formula>
    </cfRule>
  </conditionalFormatting>
  <conditionalFormatting sqref="B355">
    <cfRule type="expression" dxfId="2" priority="1714">
      <formula>$J355&gt;49</formula>
    </cfRule>
  </conditionalFormatting>
  <conditionalFormatting sqref="C356:L356">
    <cfRule type="expression" dxfId="2" priority="1713">
      <formula>$J356&gt;50</formula>
    </cfRule>
  </conditionalFormatting>
  <conditionalFormatting sqref="B356">
    <cfRule type="expression" dxfId="2" priority="1712">
      <formula>$J356&gt;49</formula>
    </cfRule>
  </conditionalFormatting>
  <conditionalFormatting sqref="C360:L360">
    <cfRule type="expression" dxfId="2" priority="1711">
      <formula>$J360&gt;50</formula>
    </cfRule>
  </conditionalFormatting>
  <conditionalFormatting sqref="B360">
    <cfRule type="expression" dxfId="2" priority="1710">
      <formula>$J360&gt;49</formula>
    </cfRule>
  </conditionalFormatting>
  <conditionalFormatting sqref="J480:L480 C480:H480">
    <cfRule type="expression" dxfId="2" priority="1709">
      <formula>$J480&gt;50</formula>
    </cfRule>
  </conditionalFormatting>
  <conditionalFormatting sqref="B480">
    <cfRule type="expression" dxfId="2" priority="1708">
      <formula>$J480&gt;49</formula>
    </cfRule>
  </conditionalFormatting>
  <conditionalFormatting sqref="K392">
    <cfRule type="expression" dxfId="2" priority="1703">
      <formula>$J392&gt;50</formula>
    </cfRule>
  </conditionalFormatting>
  <conditionalFormatting sqref="I392">
    <cfRule type="expression" dxfId="2" priority="1706">
      <formula>$J392&gt;50</formula>
    </cfRule>
  </conditionalFormatting>
  <conditionalFormatting sqref="J392 L392 C392:H392">
    <cfRule type="expression" dxfId="2" priority="1705">
      <formula>$J392&gt;50</formula>
    </cfRule>
  </conditionalFormatting>
  <conditionalFormatting sqref="B392">
    <cfRule type="expression" dxfId="2" priority="1704">
      <formula>$J392&gt;49</formula>
    </cfRule>
  </conditionalFormatting>
  <conditionalFormatting sqref="I396">
    <cfRule type="expression" dxfId="2" priority="1702">
      <formula>$J396&gt;50</formula>
    </cfRule>
  </conditionalFormatting>
  <conditionalFormatting sqref="J396 L396 C396:H396">
    <cfRule type="expression" dxfId="2" priority="1701">
      <formula>$J396&gt;50</formula>
    </cfRule>
  </conditionalFormatting>
  <conditionalFormatting sqref="B396">
    <cfRule type="expression" dxfId="2" priority="1700">
      <formula>$J396&gt;49</formula>
    </cfRule>
  </conditionalFormatting>
  <conditionalFormatting sqref="K396">
    <cfRule type="expression" dxfId="2" priority="1699">
      <formula>$J396&gt;50</formula>
    </cfRule>
  </conditionalFormatting>
  <conditionalFormatting sqref="C357:L357">
    <cfRule type="expression" dxfId="2" priority="1698">
      <formula>$J357&gt;50</formula>
    </cfRule>
  </conditionalFormatting>
  <conditionalFormatting sqref="B357">
    <cfRule type="expression" dxfId="2" priority="1697">
      <formula>$J357&gt;49</formula>
    </cfRule>
  </conditionalFormatting>
  <conditionalFormatting sqref="C358:L359">
    <cfRule type="expression" dxfId="2" priority="1696">
      <formula>$J358&gt;50</formula>
    </cfRule>
  </conditionalFormatting>
  <conditionalFormatting sqref="B358:B359">
    <cfRule type="expression" dxfId="2" priority="1695">
      <formula>$J358&gt;49</formula>
    </cfRule>
  </conditionalFormatting>
  <conditionalFormatting sqref="I394">
    <cfRule type="expression" dxfId="2" priority="1694">
      <formula>$J394&gt;50</formula>
    </cfRule>
  </conditionalFormatting>
  <conditionalFormatting sqref="J394 L394 C394:H394">
    <cfRule type="expression" dxfId="2" priority="1693">
      <formula>$J394&gt;50</formula>
    </cfRule>
  </conditionalFormatting>
  <conditionalFormatting sqref="B394">
    <cfRule type="expression" dxfId="2" priority="1692">
      <formula>$J394&gt;49</formula>
    </cfRule>
  </conditionalFormatting>
  <conditionalFormatting sqref="K394">
    <cfRule type="expression" dxfId="2" priority="1691">
      <formula>$J394&gt;50</formula>
    </cfRule>
  </conditionalFormatting>
  <conditionalFormatting sqref="I393">
    <cfRule type="expression" dxfId="2" priority="1690">
      <formula>$J393&gt;50</formula>
    </cfRule>
  </conditionalFormatting>
  <conditionalFormatting sqref="J393 L393 C393:H393">
    <cfRule type="expression" dxfId="2" priority="1689">
      <formula>$J393&gt;50</formula>
    </cfRule>
  </conditionalFormatting>
  <conditionalFormatting sqref="B393">
    <cfRule type="expression" dxfId="2" priority="1688">
      <formula>$J393&gt;49</formula>
    </cfRule>
  </conditionalFormatting>
  <conditionalFormatting sqref="K393">
    <cfRule type="expression" dxfId="2" priority="1687">
      <formula>$J393&gt;50</formula>
    </cfRule>
  </conditionalFormatting>
  <conditionalFormatting sqref="J429:L429 C429:H429">
    <cfRule type="expression" dxfId="2" priority="1686">
      <formula>$J429&gt;50</formula>
    </cfRule>
  </conditionalFormatting>
  <conditionalFormatting sqref="B429">
    <cfRule type="expression" dxfId="2" priority="1685">
      <formula>$J429&gt;49</formula>
    </cfRule>
  </conditionalFormatting>
  <conditionalFormatting sqref="I429">
    <cfRule type="expression" dxfId="2" priority="1684">
      <formula>$J429&gt;50</formula>
    </cfRule>
  </conditionalFormatting>
  <conditionalFormatting sqref="J481:L481 C481:H481">
    <cfRule type="expression" dxfId="2" priority="1683">
      <formula>$J481&gt;50</formula>
    </cfRule>
  </conditionalFormatting>
  <conditionalFormatting sqref="B481">
    <cfRule type="expression" dxfId="2" priority="1682">
      <formula>$J481&gt;49</formula>
    </cfRule>
  </conditionalFormatting>
  <conditionalFormatting sqref="K395">
    <cfRule type="expression" dxfId="2" priority="1677">
      <formula>$J395&gt;50</formula>
    </cfRule>
  </conditionalFormatting>
  <conditionalFormatting sqref="I395">
    <cfRule type="expression" dxfId="2" priority="1680">
      <formula>$J395&gt;50</formula>
    </cfRule>
  </conditionalFormatting>
  <conditionalFormatting sqref="J395 L395 C395:H395">
    <cfRule type="expression" dxfId="2" priority="1679">
      <formula>$J395&gt;50</formula>
    </cfRule>
  </conditionalFormatting>
  <conditionalFormatting sqref="B395">
    <cfRule type="expression" dxfId="2" priority="1678">
      <formula>$J395&gt;49</formula>
    </cfRule>
  </conditionalFormatting>
  <conditionalFormatting sqref="J430:L430 C430:H430">
    <cfRule type="expression" dxfId="2" priority="1676">
      <formula>$J430&gt;50</formula>
    </cfRule>
  </conditionalFormatting>
  <conditionalFormatting sqref="B430">
    <cfRule type="expression" dxfId="2" priority="1675">
      <formula>$J430&gt;49</formula>
    </cfRule>
  </conditionalFormatting>
  <conditionalFormatting sqref="I430">
    <cfRule type="expression" dxfId="2" priority="1674">
      <formula>$J430&gt;50</formula>
    </cfRule>
  </conditionalFormatting>
  <conditionalFormatting sqref="J482:L482 C482:H482">
    <cfRule type="expression" dxfId="2" priority="1673">
      <formula>$J482&gt;50</formula>
    </cfRule>
  </conditionalFormatting>
  <conditionalFormatting sqref="B482">
    <cfRule type="expression" dxfId="2" priority="1672">
      <formula>$J482&gt;49</formula>
    </cfRule>
  </conditionalFormatting>
  <conditionalFormatting sqref="K419">
    <cfRule type="expression" dxfId="2" priority="1667">
      <formula>$J419&gt;50</formula>
    </cfRule>
  </conditionalFormatting>
  <conditionalFormatting sqref="J419 L419 C419:H419">
    <cfRule type="expression" dxfId="2" priority="1669">
      <formula>$J419&gt;50</formula>
    </cfRule>
  </conditionalFormatting>
  <conditionalFormatting sqref="B419">
    <cfRule type="expression" dxfId="2" priority="1668">
      <formula>$J419&gt;49</formula>
    </cfRule>
  </conditionalFormatting>
  <conditionalFormatting sqref="C369:L370">
    <cfRule type="expression" dxfId="2" priority="1666">
      <formula>$J369&gt;50</formula>
    </cfRule>
  </conditionalFormatting>
  <conditionalFormatting sqref="B369:B370">
    <cfRule type="expression" dxfId="2" priority="1665">
      <formula>$J369&gt;49</formula>
    </cfRule>
  </conditionalFormatting>
  <conditionalFormatting sqref="C371:J372 L371:L372">
    <cfRule type="expression" dxfId="2" priority="1664">
      <formula>$J371&gt;50</formula>
    </cfRule>
  </conditionalFormatting>
  <conditionalFormatting sqref="B371:B372">
    <cfRule type="expression" dxfId="2" priority="1663">
      <formula>$J371&gt;49</formula>
    </cfRule>
  </conditionalFormatting>
  <conditionalFormatting sqref="C373:L373">
    <cfRule type="expression" dxfId="2" priority="1662">
      <formula>$J373&gt;50</formula>
    </cfRule>
  </conditionalFormatting>
  <conditionalFormatting sqref="B373">
    <cfRule type="expression" dxfId="2" priority="1661">
      <formula>$J373&gt;49</formula>
    </cfRule>
  </conditionalFormatting>
  <conditionalFormatting sqref="K371:K372">
    <cfRule type="expression" dxfId="2" priority="1660">
      <formula>$J371&gt;50</formula>
    </cfRule>
  </conditionalFormatting>
  <conditionalFormatting sqref="J420 L420 C420:H420">
    <cfRule type="expression" dxfId="2" priority="1658">
      <formula>$J420&gt;50</formula>
    </cfRule>
  </conditionalFormatting>
  <conditionalFormatting sqref="B420">
    <cfRule type="expression" dxfId="2" priority="1657">
      <formula>$J420&gt;49</formula>
    </cfRule>
  </conditionalFormatting>
  <conditionalFormatting sqref="K420">
    <cfRule type="expression" dxfId="2" priority="1656">
      <formula>$J420&gt;50</formula>
    </cfRule>
  </conditionalFormatting>
  <conditionalFormatting sqref="J421 L421 C421:H421">
    <cfRule type="expression" dxfId="2" priority="1654">
      <formula>$J421&gt;50</formula>
    </cfRule>
  </conditionalFormatting>
  <conditionalFormatting sqref="B421">
    <cfRule type="expression" dxfId="2" priority="1653">
      <formula>$J421&gt;49</formula>
    </cfRule>
  </conditionalFormatting>
  <conditionalFormatting sqref="K421">
    <cfRule type="expression" dxfId="2" priority="1652">
      <formula>$J421&gt;50</formula>
    </cfRule>
  </conditionalFormatting>
  <conditionalFormatting sqref="I425">
    <cfRule type="expression" dxfId="2" priority="1651">
      <formula>$J425&gt;50</formula>
    </cfRule>
  </conditionalFormatting>
  <conditionalFormatting sqref="J425 L425 C425:H425">
    <cfRule type="expression" dxfId="2" priority="1650">
      <formula>$J425&gt;50</formula>
    </cfRule>
  </conditionalFormatting>
  <conditionalFormatting sqref="B425">
    <cfRule type="expression" dxfId="2" priority="1649">
      <formula>$J425&gt;49</formula>
    </cfRule>
  </conditionalFormatting>
  <conditionalFormatting sqref="K425">
    <cfRule type="expression" dxfId="2" priority="1648">
      <formula>$J425&gt;50</formula>
    </cfRule>
  </conditionalFormatting>
  <conditionalFormatting sqref="C374:L375">
    <cfRule type="expression" dxfId="2" priority="1647">
      <formula>$J374&gt;50</formula>
    </cfRule>
  </conditionalFormatting>
  <conditionalFormatting sqref="B374:B375">
    <cfRule type="expression" dxfId="2" priority="1646">
      <formula>$J374&gt;49</formula>
    </cfRule>
  </conditionalFormatting>
  <conditionalFormatting sqref="C376:L376">
    <cfRule type="expression" dxfId="2" priority="1645">
      <formula>$J376&gt;50</formula>
    </cfRule>
  </conditionalFormatting>
  <conditionalFormatting sqref="B376">
    <cfRule type="expression" dxfId="2" priority="1644">
      <formula>$J376&gt;49</formula>
    </cfRule>
  </conditionalFormatting>
  <conditionalFormatting sqref="J483:L483 C483:H483">
    <cfRule type="expression" dxfId="2" priority="1643">
      <formula>$J483&gt;50</formula>
    </cfRule>
  </conditionalFormatting>
  <conditionalFormatting sqref="B483">
    <cfRule type="expression" dxfId="2" priority="1642">
      <formula>$J483&gt;49</formula>
    </cfRule>
  </conditionalFormatting>
  <conditionalFormatting sqref="I426">
    <cfRule type="expression" dxfId="2" priority="1637">
      <formula>$J426&gt;50</formula>
    </cfRule>
  </conditionalFormatting>
  <conditionalFormatting sqref="J478:L478 C478:H478">
    <cfRule type="expression" dxfId="2" priority="1640">
      <formula>$J478&gt;50</formula>
    </cfRule>
  </conditionalFormatting>
  <conditionalFormatting sqref="B478">
    <cfRule type="expression" dxfId="2" priority="1639">
      <formula>$J478&gt;49</formula>
    </cfRule>
  </conditionalFormatting>
  <conditionalFormatting sqref="I478">
    <cfRule type="expression" dxfId="2" priority="1638">
      <formula>$J478&gt;50</formula>
    </cfRule>
  </conditionalFormatting>
  <conditionalFormatting sqref="J426 L426 C426:H426">
    <cfRule type="expression" dxfId="2" priority="1636">
      <formula>$J426&gt;50</formula>
    </cfRule>
  </conditionalFormatting>
  <conditionalFormatting sqref="B426">
    <cfRule type="expression" dxfId="2" priority="1635">
      <formula>$J426&gt;49</formula>
    </cfRule>
  </conditionalFormatting>
  <conditionalFormatting sqref="K426">
    <cfRule type="expression" dxfId="2" priority="1634">
      <formula>$J426&gt;50</formula>
    </cfRule>
  </conditionalFormatting>
  <conditionalFormatting sqref="C377:L377">
    <cfRule type="expression" dxfId="2" priority="1633">
      <formula>$J377&gt;50</formula>
    </cfRule>
  </conditionalFormatting>
  <conditionalFormatting sqref="B377">
    <cfRule type="expression" dxfId="2" priority="1632">
      <formula>$J377&gt;49</formula>
    </cfRule>
  </conditionalFormatting>
  <conditionalFormatting sqref="C378:L379">
    <cfRule type="expression" dxfId="2" priority="1631">
      <formula>$J378&gt;50</formula>
    </cfRule>
  </conditionalFormatting>
  <conditionalFormatting sqref="B378:B379">
    <cfRule type="expression" dxfId="2" priority="1630">
      <formula>$J378&gt;49</formula>
    </cfRule>
  </conditionalFormatting>
  <conditionalFormatting sqref="K550:L550 C550:H550">
    <cfRule type="expression" dxfId="2" priority="1629">
      <formula>$J550&gt;50</formula>
    </cfRule>
  </conditionalFormatting>
  <conditionalFormatting sqref="B550">
    <cfRule type="expression" dxfId="2" priority="1628">
      <formula>$J550&gt;49</formula>
    </cfRule>
  </conditionalFormatting>
  <conditionalFormatting sqref="J428 L428 C428:H428">
    <cfRule type="expression" dxfId="2" priority="1623">
      <formula>$J428&gt;50</formula>
    </cfRule>
  </conditionalFormatting>
  <conditionalFormatting sqref="C380:L380">
    <cfRule type="expression" dxfId="2" priority="1626">
      <formula>$J380&gt;50</formula>
    </cfRule>
  </conditionalFormatting>
  <conditionalFormatting sqref="B380">
    <cfRule type="expression" dxfId="2" priority="1625">
      <formula>$J380&gt;49</formula>
    </cfRule>
  </conditionalFormatting>
  <conditionalFormatting sqref="I428">
    <cfRule type="expression" dxfId="2" priority="1624">
      <formula>$J428&gt;50</formula>
    </cfRule>
  </conditionalFormatting>
  <conditionalFormatting sqref="B428">
    <cfRule type="expression" dxfId="2" priority="1622">
      <formula>$J428&gt;49</formula>
    </cfRule>
  </conditionalFormatting>
  <conditionalFormatting sqref="K428">
    <cfRule type="expression" dxfId="2" priority="1621">
      <formula>$J428&gt;50</formula>
    </cfRule>
  </conditionalFormatting>
  <conditionalFormatting sqref="J479:L479 C479:H479">
    <cfRule type="expression" dxfId="2" priority="1620">
      <formula>$J479&gt;50</formula>
    </cfRule>
  </conditionalFormatting>
  <conditionalFormatting sqref="B479">
    <cfRule type="expression" dxfId="2" priority="1619">
      <formula>$J479&gt;49</formula>
    </cfRule>
  </conditionalFormatting>
  <conditionalFormatting sqref="I479">
    <cfRule type="expression" dxfId="2" priority="1618">
      <formula>$J479&gt;50</formula>
    </cfRule>
  </conditionalFormatting>
  <conditionalFormatting sqref="I427">
    <cfRule type="expression" dxfId="2" priority="1617">
      <formula>$J427&gt;50</formula>
    </cfRule>
  </conditionalFormatting>
  <conditionalFormatting sqref="J427 L427 C427:H427">
    <cfRule type="expression" dxfId="2" priority="1616">
      <formula>$J427&gt;50</formula>
    </cfRule>
  </conditionalFormatting>
  <conditionalFormatting sqref="B427">
    <cfRule type="expression" dxfId="2" priority="1615">
      <formula>$J427&gt;49</formula>
    </cfRule>
  </conditionalFormatting>
  <conditionalFormatting sqref="K427">
    <cfRule type="expression" dxfId="2" priority="1614">
      <formula>$J427&gt;50</formula>
    </cfRule>
  </conditionalFormatting>
  <conditionalFormatting sqref="I431">
    <cfRule type="expression" dxfId="2" priority="1613">
      <formula>$J431&gt;50</formula>
    </cfRule>
  </conditionalFormatting>
  <conditionalFormatting sqref="J431 L431 C431:H431">
    <cfRule type="expression" dxfId="2" priority="1612">
      <formula>$J431&gt;50</formula>
    </cfRule>
  </conditionalFormatting>
  <conditionalFormatting sqref="B431">
    <cfRule type="expression" dxfId="2" priority="1611">
      <formula>$J431&gt;49</formula>
    </cfRule>
  </conditionalFormatting>
  <conditionalFormatting sqref="K431">
    <cfRule type="expression" dxfId="2" priority="1610">
      <formula>$J431&gt;50</formula>
    </cfRule>
  </conditionalFormatting>
  <conditionalFormatting sqref="J460:L460 C460:H460">
    <cfRule type="expression" dxfId="2" priority="1609">
      <formula>$J460&gt;50</formula>
    </cfRule>
  </conditionalFormatting>
  <conditionalFormatting sqref="B460">
    <cfRule type="expression" dxfId="2" priority="1608">
      <formula>$J460&gt;49</formula>
    </cfRule>
  </conditionalFormatting>
  <conditionalFormatting sqref="C381:J381 L381">
    <cfRule type="expression" dxfId="2" priority="1603">
      <formula>$J381&gt;50</formula>
    </cfRule>
  </conditionalFormatting>
  <conditionalFormatting sqref="K551:L551 C551:H551">
    <cfRule type="expression" dxfId="2" priority="1606">
      <formula>$J551&gt;50</formula>
    </cfRule>
  </conditionalFormatting>
  <conditionalFormatting sqref="B551">
    <cfRule type="expression" dxfId="2" priority="1605">
      <formula>$J551&gt;49</formula>
    </cfRule>
  </conditionalFormatting>
  <conditionalFormatting sqref="C382:J383 L382:L383 L397:L400">
    <cfRule type="expression" dxfId="2" priority="1600">
      <formula>$J382&gt;50</formula>
    </cfRule>
  </conditionalFormatting>
  <conditionalFormatting sqref="B381">
    <cfRule type="expression" dxfId="2" priority="1602">
      <formula>$J381&gt;49</formula>
    </cfRule>
  </conditionalFormatting>
  <conditionalFormatting sqref="K381:K383">
    <cfRule type="expression" dxfId="2" priority="1601">
      <formula>$J381&gt;50</formula>
    </cfRule>
  </conditionalFormatting>
  <conditionalFormatting sqref="B382:B383">
    <cfRule type="expression" dxfId="2" priority="1599">
      <formula>$J382&gt;49</formula>
    </cfRule>
  </conditionalFormatting>
  <conditionalFormatting sqref="I432">
    <cfRule type="expression" dxfId="2" priority="1597">
      <formula>$J432&gt;50</formula>
    </cfRule>
  </conditionalFormatting>
  <conditionalFormatting sqref="J432 L432 C432:H432">
    <cfRule type="expression" dxfId="2" priority="1596">
      <formula>$J432&gt;50</formula>
    </cfRule>
  </conditionalFormatting>
  <conditionalFormatting sqref="B432">
    <cfRule type="expression" dxfId="2" priority="1595">
      <formula>$J432&gt;49</formula>
    </cfRule>
  </conditionalFormatting>
  <conditionalFormatting sqref="K432">
    <cfRule type="expression" dxfId="2" priority="1594">
      <formula>$J432&gt;50</formula>
    </cfRule>
  </conditionalFormatting>
  <conditionalFormatting sqref="K397">
    <cfRule type="expression" dxfId="2" priority="1593">
      <formula>$J397&gt;50</formula>
    </cfRule>
  </conditionalFormatting>
  <conditionalFormatting sqref="C397:J397">
    <cfRule type="expression" dxfId="2" priority="1592">
      <formula>$J397&gt;50</formula>
    </cfRule>
  </conditionalFormatting>
  <conditionalFormatting sqref="B397">
    <cfRule type="expression" dxfId="2" priority="1591">
      <formula>$J397&gt;49</formula>
    </cfRule>
  </conditionalFormatting>
  <conditionalFormatting sqref="C398:J398 C399:H400 J399:J400">
    <cfRule type="expression" dxfId="2" priority="1589">
      <formula>$J398&gt;50</formula>
    </cfRule>
  </conditionalFormatting>
  <conditionalFormatting sqref="B398:B400">
    <cfRule type="expression" dxfId="2" priority="1588">
      <formula>$J398&gt;49</formula>
    </cfRule>
  </conditionalFormatting>
  <conditionalFormatting sqref="K398:K400">
    <cfRule type="expression" dxfId="2" priority="1587">
      <formula>$J398&gt;50</formula>
    </cfRule>
  </conditionalFormatting>
  <conditionalFormatting sqref="K554:L554 C554:H554">
    <cfRule type="expression" dxfId="2" priority="1586">
      <formula>$J554&gt;50</formula>
    </cfRule>
  </conditionalFormatting>
  <conditionalFormatting sqref="B554">
    <cfRule type="expression" dxfId="2" priority="1585">
      <formula>$J554&gt;49</formula>
    </cfRule>
  </conditionalFormatting>
  <conditionalFormatting sqref="K433">
    <cfRule type="expression" dxfId="2" priority="1580">
      <formula>$J433&gt;50</formula>
    </cfRule>
  </conditionalFormatting>
  <conditionalFormatting sqref="I433">
    <cfRule type="expression" dxfId="2" priority="1583">
      <formula>$J433&gt;50</formula>
    </cfRule>
  </conditionalFormatting>
  <conditionalFormatting sqref="J433 L433 C433:H433">
    <cfRule type="expression" dxfId="2" priority="1582">
      <formula>$J433&gt;50</formula>
    </cfRule>
  </conditionalFormatting>
  <conditionalFormatting sqref="B433">
    <cfRule type="expression" dxfId="2" priority="1581">
      <formula>$J433&gt;49</formula>
    </cfRule>
  </conditionalFormatting>
  <conditionalFormatting sqref="J488:L488 C488:H488">
    <cfRule type="expression" dxfId="2" priority="1579">
      <formula>$J488&gt;50</formula>
    </cfRule>
  </conditionalFormatting>
  <conditionalFormatting sqref="B488">
    <cfRule type="expression" dxfId="2" priority="1578">
      <formula>$J488&gt;49</formula>
    </cfRule>
  </conditionalFormatting>
  <conditionalFormatting sqref="K434">
    <cfRule type="expression" dxfId="2" priority="1573">
      <formula>$J434&gt;50</formula>
    </cfRule>
  </conditionalFormatting>
  <conditionalFormatting sqref="I434">
    <cfRule type="expression" dxfId="2" priority="1576">
      <formula>$J434&gt;50</formula>
    </cfRule>
  </conditionalFormatting>
  <conditionalFormatting sqref="J434 L434 C434:H434">
    <cfRule type="expression" dxfId="2" priority="1575">
      <formula>$J434&gt;50</formula>
    </cfRule>
  </conditionalFormatting>
  <conditionalFormatting sqref="B434">
    <cfRule type="expression" dxfId="2" priority="1574">
      <formula>$J434&gt;49</formula>
    </cfRule>
  </conditionalFormatting>
  <conditionalFormatting sqref="L401:L404">
    <cfRule type="expression" dxfId="2" priority="1572">
      <formula>$J401&gt;50</formula>
    </cfRule>
  </conditionalFormatting>
  <conditionalFormatting sqref="C401:J401">
    <cfRule type="expression" dxfId="2" priority="1571">
      <formula>$J401&gt;50</formula>
    </cfRule>
  </conditionalFormatting>
  <conditionalFormatting sqref="B401">
    <cfRule type="expression" dxfId="2" priority="1570">
      <formula>$J401&gt;49</formula>
    </cfRule>
  </conditionalFormatting>
  <conditionalFormatting sqref="C402:H404 J402:J404">
    <cfRule type="expression" dxfId="2" priority="1567">
      <formula>$J402&gt;50</formula>
    </cfRule>
  </conditionalFormatting>
  <conditionalFormatting sqref="K401:K404">
    <cfRule type="expression" dxfId="2" priority="1564">
      <formula>$J401&gt;50</formula>
    </cfRule>
  </conditionalFormatting>
  <conditionalFormatting sqref="B402:B404">
    <cfRule type="expression" dxfId="2" priority="1566">
      <formula>$J402&gt;49</formula>
    </cfRule>
  </conditionalFormatting>
  <conditionalFormatting sqref="K444">
    <cfRule type="expression" dxfId="2" priority="1556">
      <formula>$J444&gt;50</formula>
    </cfRule>
  </conditionalFormatting>
  <conditionalFormatting sqref="K555:L555 C555:H555">
    <cfRule type="expression" dxfId="2" priority="1562">
      <formula>$J555&gt;50</formula>
    </cfRule>
  </conditionalFormatting>
  <conditionalFormatting sqref="B555">
    <cfRule type="expression" dxfId="2" priority="1561">
      <formula>$J555&gt;49</formula>
    </cfRule>
  </conditionalFormatting>
  <conditionalFormatting sqref="I444">
    <cfRule type="expression" dxfId="2" priority="1559">
      <formula>$J444&gt;50</formula>
    </cfRule>
  </conditionalFormatting>
  <conditionalFormatting sqref="J444 L444 C444:H444">
    <cfRule type="expression" dxfId="2" priority="1558">
      <formula>$J444&gt;50</formula>
    </cfRule>
  </conditionalFormatting>
  <conditionalFormatting sqref="B444">
    <cfRule type="expression" dxfId="2" priority="1557">
      <formula>$J444&gt;49</formula>
    </cfRule>
  </conditionalFormatting>
  <conditionalFormatting sqref="I445">
    <cfRule type="expression" dxfId="2" priority="1555">
      <formula>$J445&gt;50</formula>
    </cfRule>
  </conditionalFormatting>
  <conditionalFormatting sqref="J445 L445 C445:H445">
    <cfRule type="expression" dxfId="2" priority="1554">
      <formula>$J445&gt;50</formula>
    </cfRule>
  </conditionalFormatting>
  <conditionalFormatting sqref="B445">
    <cfRule type="expression" dxfId="2" priority="1553">
      <formula>$J445&gt;49</formula>
    </cfRule>
  </conditionalFormatting>
  <conditionalFormatting sqref="K445">
    <cfRule type="expression" dxfId="2" priority="1552">
      <formula>$J445&gt;50</formula>
    </cfRule>
  </conditionalFormatting>
  <conditionalFormatting sqref="I446:I456 I419:I421 I402:I410 I399:I400">
    <cfRule type="expression" dxfId="2" priority="1551">
      <formula>$J399&gt;50</formula>
    </cfRule>
  </conditionalFormatting>
  <conditionalFormatting sqref="J456 L456 C456:H456">
    <cfRule type="expression" dxfId="2" priority="1550">
      <formula>$J456&gt;50</formula>
    </cfRule>
  </conditionalFormatting>
  <conditionalFormatting sqref="B456">
    <cfRule type="expression" dxfId="2" priority="1549">
      <formula>$J456&gt;49</formula>
    </cfRule>
  </conditionalFormatting>
  <conditionalFormatting sqref="K456">
    <cfRule type="expression" dxfId="2" priority="1548">
      <formula>$J456&gt;50</formula>
    </cfRule>
  </conditionalFormatting>
  <conditionalFormatting sqref="K582:L582 C582:H582">
    <cfRule type="expression" dxfId="2" priority="1547">
      <formula>$J582&gt;50</formula>
    </cfRule>
  </conditionalFormatting>
  <conditionalFormatting sqref="B582">
    <cfRule type="expression" dxfId="2" priority="1546">
      <formula>$J582&gt;49</formula>
    </cfRule>
  </conditionalFormatting>
  <conditionalFormatting sqref="K405:K406">
    <cfRule type="expression" dxfId="2" priority="1541">
      <formula>$J405&gt;50</formula>
    </cfRule>
  </conditionalFormatting>
  <conditionalFormatting sqref="J405 C405:H405 L405:L408">
    <cfRule type="expression" dxfId="2" priority="1543">
      <formula>$J405&gt;50</formula>
    </cfRule>
  </conditionalFormatting>
  <conditionalFormatting sqref="B405">
    <cfRule type="expression" dxfId="2" priority="1542">
      <formula>$J405&gt;49</formula>
    </cfRule>
  </conditionalFormatting>
  <conditionalFormatting sqref="J406:J408 C406:H408">
    <cfRule type="expression" dxfId="2" priority="1539">
      <formula>$J406&gt;50</formula>
    </cfRule>
  </conditionalFormatting>
  <conditionalFormatting sqref="B406:B408">
    <cfRule type="expression" dxfId="2" priority="1538">
      <formula>$J406&gt;49</formula>
    </cfRule>
  </conditionalFormatting>
  <conditionalFormatting sqref="K407:K408">
    <cfRule type="expression" dxfId="2" priority="1536">
      <formula>$J407&gt;50</formula>
    </cfRule>
  </conditionalFormatting>
  <conditionalFormatting sqref="I442">
    <cfRule type="expression" dxfId="2" priority="1535">
      <formula>$J442&gt;50</formula>
    </cfRule>
  </conditionalFormatting>
  <conditionalFormatting sqref="J442 L442 C442:H442">
    <cfRule type="expression" dxfId="2" priority="1534">
      <formula>$J442&gt;50</formula>
    </cfRule>
  </conditionalFormatting>
  <conditionalFormatting sqref="B442">
    <cfRule type="expression" dxfId="2" priority="1533">
      <formula>$J442&gt;49</formula>
    </cfRule>
  </conditionalFormatting>
  <conditionalFormatting sqref="K442">
    <cfRule type="expression" dxfId="2" priority="1532">
      <formula>$J442&gt;50</formula>
    </cfRule>
  </conditionalFormatting>
  <conditionalFormatting sqref="I443">
    <cfRule type="expression" dxfId="2" priority="1531">
      <formula>$J443&gt;50</formula>
    </cfRule>
  </conditionalFormatting>
  <conditionalFormatting sqref="J443 L443 C443:H443">
    <cfRule type="expression" dxfId="2" priority="1530">
      <formula>$J443&gt;50</formula>
    </cfRule>
  </conditionalFormatting>
  <conditionalFormatting sqref="B443">
    <cfRule type="expression" dxfId="2" priority="1529">
      <formula>$J443&gt;49</formula>
    </cfRule>
  </conditionalFormatting>
  <conditionalFormatting sqref="K443">
    <cfRule type="expression" dxfId="2" priority="1528">
      <formula>$J443&gt;50</formula>
    </cfRule>
  </conditionalFormatting>
  <conditionalFormatting sqref="I457:I460 I480:I483 I526:I530 I560:I561 I488:I490 I554:I555 I547:I551">
    <cfRule type="expression" dxfId="2" priority="1527">
      <formula>$J457&gt;50</formula>
    </cfRule>
  </conditionalFormatting>
  <conditionalFormatting sqref="J457 L457 C457:H457">
    <cfRule type="expression" dxfId="2" priority="1526">
      <formula>$J457&gt;50</formula>
    </cfRule>
  </conditionalFormatting>
  <conditionalFormatting sqref="B457">
    <cfRule type="expression" dxfId="2" priority="1525">
      <formula>$J457&gt;49</formula>
    </cfRule>
  </conditionalFormatting>
  <conditionalFormatting sqref="K457">
    <cfRule type="expression" dxfId="2" priority="1524">
      <formula>$J457&gt;50</formula>
    </cfRule>
  </conditionalFormatting>
  <conditionalFormatting sqref="J525:L525 C525:H525">
    <cfRule type="expression" dxfId="2" priority="1523">
      <formula>$J525&gt;50</formula>
    </cfRule>
  </conditionalFormatting>
  <conditionalFormatting sqref="B525">
    <cfRule type="expression" dxfId="2" priority="1522">
      <formula>$J525&gt;49</formula>
    </cfRule>
  </conditionalFormatting>
  <conditionalFormatting sqref="I525">
    <cfRule type="expression" dxfId="2" priority="1521">
      <formula>$J525&gt;50</formula>
    </cfRule>
  </conditionalFormatting>
  <conditionalFormatting sqref="K583:L583 C583:H583">
    <cfRule type="expression" dxfId="2" priority="1520">
      <formula>$J583&gt;50</formula>
    </cfRule>
  </conditionalFormatting>
  <conditionalFormatting sqref="B583">
    <cfRule type="expression" dxfId="2" priority="1519">
      <formula>$J583&gt;49</formula>
    </cfRule>
  </conditionalFormatting>
  <conditionalFormatting sqref="L422:L424">
    <cfRule type="expression" dxfId="2" priority="1517">
      <formula>$J422&gt;50</formula>
    </cfRule>
  </conditionalFormatting>
  <conditionalFormatting sqref="I422">
    <cfRule type="expression" dxfId="2" priority="1516">
      <formula>$J422&gt;50</formula>
    </cfRule>
  </conditionalFormatting>
  <conditionalFormatting sqref="J422 C422:H422">
    <cfRule type="expression" dxfId="2" priority="1515">
      <formula>$J422&gt;50</formula>
    </cfRule>
  </conditionalFormatting>
  <conditionalFormatting sqref="B422">
    <cfRule type="expression" dxfId="2" priority="1514">
      <formula>$J422&gt;49</formula>
    </cfRule>
  </conditionalFormatting>
  <conditionalFormatting sqref="K422">
    <cfRule type="expression" dxfId="2" priority="1513">
      <formula>$J422&gt;50</formula>
    </cfRule>
  </conditionalFormatting>
  <conditionalFormatting sqref="I423:I424">
    <cfRule type="expression" dxfId="2" priority="1511">
      <formula>$J423&gt;50</formula>
    </cfRule>
  </conditionalFormatting>
  <conditionalFormatting sqref="J423:J424 C423:H424">
    <cfRule type="expression" dxfId="2" priority="1510">
      <formula>$J423&gt;50</formula>
    </cfRule>
  </conditionalFormatting>
  <conditionalFormatting sqref="B423:B424">
    <cfRule type="expression" dxfId="2" priority="1509">
      <formula>$J423&gt;49</formula>
    </cfRule>
  </conditionalFormatting>
  <conditionalFormatting sqref="K423:K424">
    <cfRule type="expression" dxfId="2" priority="1508">
      <formula>$J423&gt;50</formula>
    </cfRule>
  </conditionalFormatting>
  <conditionalFormatting sqref="J489:L489 C489:H489">
    <cfRule type="expression" dxfId="2" priority="1507">
      <formula>$J489&gt;50</formula>
    </cfRule>
  </conditionalFormatting>
  <conditionalFormatting sqref="B489">
    <cfRule type="expression" dxfId="2" priority="1506">
      <formula>$J489&gt;49</formula>
    </cfRule>
  </conditionalFormatting>
  <conditionalFormatting sqref="I491">
    <cfRule type="expression" dxfId="2" priority="1501">
      <formula>$J491&gt;50</formula>
    </cfRule>
  </conditionalFormatting>
  <conditionalFormatting sqref="K491">
    <cfRule type="expression" dxfId="2" priority="1504">
      <formula>$J491&gt;50</formula>
    </cfRule>
  </conditionalFormatting>
  <conditionalFormatting sqref="J491 C491:H491 L491">
    <cfRule type="expression" dxfId="2" priority="1503">
      <formula>$J491&gt;50</formula>
    </cfRule>
  </conditionalFormatting>
  <conditionalFormatting sqref="B491">
    <cfRule type="expression" dxfId="2" priority="1502">
      <formula>$J491&gt;49</formula>
    </cfRule>
  </conditionalFormatting>
  <conditionalFormatting sqref="L437">
    <cfRule type="expression" dxfId="2" priority="1500">
      <formula>$J437&gt;50</formula>
    </cfRule>
  </conditionalFormatting>
  <conditionalFormatting sqref="I437">
    <cfRule type="expression" dxfId="2" priority="1499">
      <formula>$J437&gt;50</formula>
    </cfRule>
  </conditionalFormatting>
  <conditionalFormatting sqref="J437 C437:H437">
    <cfRule type="expression" dxfId="2" priority="1498">
      <formula>$J437&gt;50</formula>
    </cfRule>
  </conditionalFormatting>
  <conditionalFormatting sqref="B437">
    <cfRule type="expression" dxfId="2" priority="1497">
      <formula>$J437&gt;49</formula>
    </cfRule>
  </conditionalFormatting>
  <conditionalFormatting sqref="L436">
    <cfRule type="expression" dxfId="2" priority="1495">
      <formula>$J436&gt;50</formula>
    </cfRule>
  </conditionalFormatting>
  <conditionalFormatting sqref="I436">
    <cfRule type="expression" dxfId="2" priority="1494">
      <formula>$J436&gt;50</formula>
    </cfRule>
  </conditionalFormatting>
  <conditionalFormatting sqref="J436 C436:H436">
    <cfRule type="expression" dxfId="2" priority="1493">
      <formula>$J436&gt;50</formula>
    </cfRule>
  </conditionalFormatting>
  <conditionalFormatting sqref="B436">
    <cfRule type="expression" dxfId="2" priority="1492">
      <formula>$J436&gt;49</formula>
    </cfRule>
  </conditionalFormatting>
  <conditionalFormatting sqref="K436">
    <cfRule type="expression" dxfId="2" priority="1491">
      <formula>$J436&gt;50</formula>
    </cfRule>
  </conditionalFormatting>
  <conditionalFormatting sqref="L435">
    <cfRule type="expression" dxfId="2" priority="1490">
      <formula>$J435&gt;50</formula>
    </cfRule>
  </conditionalFormatting>
  <conditionalFormatting sqref="I435">
    <cfRule type="expression" dxfId="2" priority="1489">
      <formula>$J435&gt;50</formula>
    </cfRule>
  </conditionalFormatting>
  <conditionalFormatting sqref="J435 C435:H435">
    <cfRule type="expression" dxfId="2" priority="1488">
      <formula>$J435&gt;50</formula>
    </cfRule>
  </conditionalFormatting>
  <conditionalFormatting sqref="B435">
    <cfRule type="expression" dxfId="2" priority="1487">
      <formula>$J435&gt;49</formula>
    </cfRule>
  </conditionalFormatting>
  <conditionalFormatting sqref="K435">
    <cfRule type="expression" dxfId="2" priority="1486">
      <formula>$J435&gt;50</formula>
    </cfRule>
  </conditionalFormatting>
  <conditionalFormatting sqref="K437">
    <cfRule type="expression" dxfId="2" priority="1485">
      <formula>$J437&gt;50</formula>
    </cfRule>
  </conditionalFormatting>
  <conditionalFormatting sqref="J556:L556 C556:H556">
    <cfRule type="expression" dxfId="2" priority="1484">
      <formula>$J556&gt;50</formula>
    </cfRule>
  </conditionalFormatting>
  <conditionalFormatting sqref="B556">
    <cfRule type="expression" dxfId="2" priority="1483">
      <formula>$J556&gt;49</formula>
    </cfRule>
  </conditionalFormatting>
  <conditionalFormatting sqref="I556">
    <cfRule type="expression" dxfId="2" priority="1482">
      <formula>$J556&gt;50</formula>
    </cfRule>
  </conditionalFormatting>
  <conditionalFormatting sqref="K490">
    <cfRule type="expression" dxfId="2" priority="1481">
      <formula>$J490&gt;50</formula>
    </cfRule>
  </conditionalFormatting>
  <conditionalFormatting sqref="J490 C490:H490 L490">
    <cfRule type="expression" dxfId="2" priority="1480">
      <formula>$J490&gt;50</formula>
    </cfRule>
  </conditionalFormatting>
  <conditionalFormatting sqref="B490">
    <cfRule type="expression" dxfId="2" priority="1479">
      <formula>$J490&gt;49</formula>
    </cfRule>
  </conditionalFormatting>
  <conditionalFormatting sqref="L438:L439">
    <cfRule type="expression" dxfId="2" priority="1477">
      <formula>$J438&gt;50</formula>
    </cfRule>
  </conditionalFormatting>
  <conditionalFormatting sqref="I438:I439">
    <cfRule type="expression" dxfId="2" priority="1476">
      <formula>$J438&gt;50</formula>
    </cfRule>
  </conditionalFormatting>
  <conditionalFormatting sqref="J438:J439 C438:H439">
    <cfRule type="expression" dxfId="2" priority="1475">
      <formula>$J438&gt;50</formula>
    </cfRule>
  </conditionalFormatting>
  <conditionalFormatting sqref="B438:B439">
    <cfRule type="expression" dxfId="2" priority="1474">
      <formula>$J438&gt;49</formula>
    </cfRule>
  </conditionalFormatting>
  <conditionalFormatting sqref="K438:K439">
    <cfRule type="expression" dxfId="2" priority="1473">
      <formula>$J438&gt;50</formula>
    </cfRule>
  </conditionalFormatting>
  <conditionalFormatting sqref="K584:L584 C584:H584">
    <cfRule type="expression" dxfId="2" priority="1472">
      <formula>$J584&gt;50</formula>
    </cfRule>
  </conditionalFormatting>
  <conditionalFormatting sqref="B584">
    <cfRule type="expression" dxfId="2" priority="1471">
      <formula>$J584&gt;49</formula>
    </cfRule>
  </conditionalFormatting>
  <conditionalFormatting sqref="K493">
    <cfRule type="expression" dxfId="2" priority="1466">
      <formula>$J493&gt;50</formula>
    </cfRule>
  </conditionalFormatting>
  <conditionalFormatting sqref="J557:L557 C557:H557">
    <cfRule type="expression" dxfId="2" priority="1469">
      <formula>$J557&gt;50</formula>
    </cfRule>
  </conditionalFormatting>
  <conditionalFormatting sqref="B557">
    <cfRule type="expression" dxfId="2" priority="1468">
      <formula>$J557&gt;49</formula>
    </cfRule>
  </conditionalFormatting>
  <conditionalFormatting sqref="I557">
    <cfRule type="expression" dxfId="2" priority="1467">
      <formula>$J557&gt;50</formula>
    </cfRule>
  </conditionalFormatting>
  <conditionalFormatting sqref="J493 C493:H493 L493">
    <cfRule type="expression" dxfId="2" priority="1465">
      <formula>$J493&gt;50</formula>
    </cfRule>
  </conditionalFormatting>
  <conditionalFormatting sqref="B493">
    <cfRule type="expression" dxfId="2" priority="1464">
      <formula>$J493&gt;49</formula>
    </cfRule>
  </conditionalFormatting>
  <conditionalFormatting sqref="I493">
    <cfRule type="expression" dxfId="2" priority="1463">
      <formula>$J493&gt;50</formula>
    </cfRule>
  </conditionalFormatting>
  <conditionalFormatting sqref="L441">
    <cfRule type="expression" dxfId="2" priority="1462">
      <formula>$J441&gt;50</formula>
    </cfRule>
  </conditionalFormatting>
  <conditionalFormatting sqref="I441">
    <cfRule type="expression" dxfId="2" priority="1461">
      <formula>$J441&gt;50</formula>
    </cfRule>
  </conditionalFormatting>
  <conditionalFormatting sqref="J441 C441:H441">
    <cfRule type="expression" dxfId="2" priority="1460">
      <formula>$J441&gt;50</formula>
    </cfRule>
  </conditionalFormatting>
  <conditionalFormatting sqref="B441">
    <cfRule type="expression" dxfId="2" priority="1459">
      <formula>$J441&gt;49</formula>
    </cfRule>
  </conditionalFormatting>
  <conditionalFormatting sqref="K441">
    <cfRule type="expression" dxfId="2" priority="1458">
      <formula>$J441&gt;50</formula>
    </cfRule>
  </conditionalFormatting>
  <conditionalFormatting sqref="L440">
    <cfRule type="expression" dxfId="2" priority="1457">
      <formula>$J440&gt;50</formula>
    </cfRule>
  </conditionalFormatting>
  <conditionalFormatting sqref="I440">
    <cfRule type="expression" dxfId="2" priority="1456">
      <formula>$J440&gt;50</formula>
    </cfRule>
  </conditionalFormatting>
  <conditionalFormatting sqref="J440 C440:H440">
    <cfRule type="expression" dxfId="2" priority="1455">
      <formula>$J440&gt;50</formula>
    </cfRule>
  </conditionalFormatting>
  <conditionalFormatting sqref="B440">
    <cfRule type="expression" dxfId="2" priority="1454">
      <formula>$J440&gt;49</formula>
    </cfRule>
  </conditionalFormatting>
  <conditionalFormatting sqref="K440">
    <cfRule type="expression" dxfId="2" priority="1453">
      <formula>$J440&gt;50</formula>
    </cfRule>
  </conditionalFormatting>
  <conditionalFormatting sqref="K492">
    <cfRule type="expression" dxfId="2" priority="1452">
      <formula>$J492&gt;50</formula>
    </cfRule>
  </conditionalFormatting>
  <conditionalFormatting sqref="J492 C492:H492 L492">
    <cfRule type="expression" dxfId="2" priority="1451">
      <formula>$J492&gt;50</formula>
    </cfRule>
  </conditionalFormatting>
  <conditionalFormatting sqref="B492">
    <cfRule type="expression" dxfId="2" priority="1450">
      <formula>$J492&gt;49</formula>
    </cfRule>
  </conditionalFormatting>
  <conditionalFormatting sqref="I492">
    <cfRule type="expression" dxfId="2" priority="1449">
      <formula>$J492&gt;50</formula>
    </cfRule>
  </conditionalFormatting>
  <conditionalFormatting sqref="J559:L559 C559:H559">
    <cfRule type="expression" dxfId="2" priority="1448">
      <formula>$J559&gt;50</formula>
    </cfRule>
  </conditionalFormatting>
  <conditionalFormatting sqref="B559">
    <cfRule type="expression" dxfId="2" priority="1447">
      <formula>$J559&gt;49</formula>
    </cfRule>
  </conditionalFormatting>
  <conditionalFormatting sqref="I559">
    <cfRule type="expression" dxfId="2" priority="1446">
      <formula>$J559&gt;50</formula>
    </cfRule>
  </conditionalFormatting>
  <conditionalFormatting sqref="J558:L558 C558:H558">
    <cfRule type="expression" dxfId="2" priority="1445">
      <formula>$J558&gt;50</formula>
    </cfRule>
  </conditionalFormatting>
  <conditionalFormatting sqref="B558">
    <cfRule type="expression" dxfId="2" priority="1444">
      <formula>$J558&gt;49</formula>
    </cfRule>
  </conditionalFormatting>
  <conditionalFormatting sqref="I558">
    <cfRule type="expression" dxfId="2" priority="1443">
      <formula>$J558&gt;50</formula>
    </cfRule>
  </conditionalFormatting>
  <conditionalFormatting sqref="J446 L446 C446:H446">
    <cfRule type="expression" dxfId="2" priority="1441">
      <formula>$J446&gt;50</formula>
    </cfRule>
  </conditionalFormatting>
  <conditionalFormatting sqref="B446">
    <cfRule type="expression" dxfId="2" priority="1440">
      <formula>$J446&gt;49</formula>
    </cfRule>
  </conditionalFormatting>
  <conditionalFormatting sqref="K446">
    <cfRule type="expression" dxfId="2" priority="1439">
      <formula>$J446&gt;50</formula>
    </cfRule>
  </conditionalFormatting>
  <conditionalFormatting sqref="J447:J448 L447:L448 C447:H448">
    <cfRule type="expression" dxfId="2" priority="1437">
      <formula>$J447&gt;50</formula>
    </cfRule>
  </conditionalFormatting>
  <conditionalFormatting sqref="B447:B448">
    <cfRule type="expression" dxfId="2" priority="1436">
      <formula>$J447&gt;49</formula>
    </cfRule>
  </conditionalFormatting>
  <conditionalFormatting sqref="K447:K448">
    <cfRule type="expression" dxfId="2" priority="1435">
      <formula>$J447&gt;50</formula>
    </cfRule>
  </conditionalFormatting>
  <conditionalFormatting sqref="K526">
    <cfRule type="expression" dxfId="2" priority="1434">
      <formula>$J526&gt;50</formula>
    </cfRule>
  </conditionalFormatting>
  <conditionalFormatting sqref="J526 C526:H526 L526">
    <cfRule type="expression" dxfId="2" priority="1433">
      <formula>$J526&gt;50</formula>
    </cfRule>
  </conditionalFormatting>
  <conditionalFormatting sqref="B526">
    <cfRule type="expression" dxfId="2" priority="1432">
      <formula>$J526&gt;49</formula>
    </cfRule>
  </conditionalFormatting>
  <conditionalFormatting sqref="K527">
    <cfRule type="expression" dxfId="2" priority="1430">
      <formula>$J527&gt;50</formula>
    </cfRule>
  </conditionalFormatting>
  <conditionalFormatting sqref="J527 C527:H527 L527">
    <cfRule type="expression" dxfId="2" priority="1429">
      <formula>$J527&gt;50</formula>
    </cfRule>
  </conditionalFormatting>
  <conditionalFormatting sqref="B527">
    <cfRule type="expression" dxfId="2" priority="1428">
      <formula>$J527&gt;49</formula>
    </cfRule>
  </conditionalFormatting>
  <conditionalFormatting sqref="K449">
    <cfRule type="expression" dxfId="2" priority="1420">
      <formula>$J449&gt;50</formula>
    </cfRule>
  </conditionalFormatting>
  <conditionalFormatting sqref="K560:L560 C560:H560">
    <cfRule type="expression" dxfId="2" priority="1426">
      <formula>$J560&gt;50</formula>
    </cfRule>
  </conditionalFormatting>
  <conditionalFormatting sqref="B560">
    <cfRule type="expression" dxfId="2" priority="1425">
      <formula>$J560&gt;49</formula>
    </cfRule>
  </conditionalFormatting>
  <conditionalFormatting sqref="J449 L449 C449:H449">
    <cfRule type="expression" dxfId="2" priority="1422">
      <formula>$J449&gt;50</formula>
    </cfRule>
  </conditionalFormatting>
  <conditionalFormatting sqref="B449">
    <cfRule type="expression" dxfId="2" priority="1421">
      <formula>$J449&gt;49</formula>
    </cfRule>
  </conditionalFormatting>
  <conditionalFormatting sqref="J450:J451 L450:L451 C450:H451">
    <cfRule type="expression" dxfId="2" priority="1418">
      <formula>$J450&gt;50</formula>
    </cfRule>
  </conditionalFormatting>
  <conditionalFormatting sqref="B450:B451">
    <cfRule type="expression" dxfId="2" priority="1417">
      <formula>$J450&gt;49</formula>
    </cfRule>
  </conditionalFormatting>
  <conditionalFormatting sqref="K450:K451">
    <cfRule type="expression" dxfId="2" priority="1416">
      <formula>$J450&gt;50</formula>
    </cfRule>
  </conditionalFormatting>
  <conditionalFormatting sqref="K528">
    <cfRule type="expression" dxfId="2" priority="1415">
      <formula>$J528&gt;50</formula>
    </cfRule>
  </conditionalFormatting>
  <conditionalFormatting sqref="J528 C528:H528 L528">
    <cfRule type="expression" dxfId="2" priority="1414">
      <formula>$J528&gt;50</formula>
    </cfRule>
  </conditionalFormatting>
  <conditionalFormatting sqref="B528">
    <cfRule type="expression" dxfId="2" priority="1413">
      <formula>$J528&gt;49</formula>
    </cfRule>
  </conditionalFormatting>
  <conditionalFormatting sqref="K529">
    <cfRule type="expression" dxfId="2" priority="1411">
      <formula>$J529&gt;50</formula>
    </cfRule>
  </conditionalFormatting>
  <conditionalFormatting sqref="J529 C529:H529 L529">
    <cfRule type="expression" dxfId="2" priority="1410">
      <formula>$J529&gt;50</formula>
    </cfRule>
  </conditionalFormatting>
  <conditionalFormatting sqref="B529">
    <cfRule type="expression" dxfId="2" priority="1409">
      <formula>$J529&gt;49</formula>
    </cfRule>
  </conditionalFormatting>
  <conditionalFormatting sqref="K530">
    <cfRule type="expression" dxfId="2" priority="1407">
      <formula>$J530&gt;50</formula>
    </cfRule>
  </conditionalFormatting>
  <conditionalFormatting sqref="C530:H530 L530 J530 J560:J561 J554:J555 J547:J551">
    <cfRule type="expression" dxfId="2" priority="1406">
      <formula>$J530&gt;50</formula>
    </cfRule>
  </conditionalFormatting>
  <conditionalFormatting sqref="B530">
    <cfRule type="expression" dxfId="2" priority="1405">
      <formula>$J530&gt;49</formula>
    </cfRule>
  </conditionalFormatting>
  <conditionalFormatting sqref="K452">
    <cfRule type="expression" dxfId="2" priority="1397">
      <formula>$J452&gt;50</formula>
    </cfRule>
  </conditionalFormatting>
  <conditionalFormatting sqref="K561:L561 C561:H561">
    <cfRule type="expression" dxfId="2" priority="1403">
      <formula>$J561&gt;50</formula>
    </cfRule>
  </conditionalFormatting>
  <conditionalFormatting sqref="B561">
    <cfRule type="expression" dxfId="2" priority="1402">
      <formula>$J561&gt;49</formula>
    </cfRule>
  </conditionalFormatting>
  <conditionalFormatting sqref="J452 L452 C452:H452">
    <cfRule type="expression" dxfId="2" priority="1399">
      <formula>$J452&gt;50</formula>
    </cfRule>
  </conditionalFormatting>
  <conditionalFormatting sqref="B452">
    <cfRule type="expression" dxfId="2" priority="1398">
      <formula>$J452&gt;49</formula>
    </cfRule>
  </conditionalFormatting>
  <conditionalFormatting sqref="J453:J454 L453:L454 C453:H454">
    <cfRule type="expression" dxfId="2" priority="1395">
      <formula>$J453&gt;50</formula>
    </cfRule>
  </conditionalFormatting>
  <conditionalFormatting sqref="B453:B454">
    <cfRule type="expression" dxfId="2" priority="1394">
      <formula>$J453&gt;49</formula>
    </cfRule>
  </conditionalFormatting>
  <conditionalFormatting sqref="K453:K454">
    <cfRule type="expression" dxfId="2" priority="1393">
      <formula>$J453&gt;50</formula>
    </cfRule>
  </conditionalFormatting>
  <conditionalFormatting sqref="J455 L455 C455:H455">
    <cfRule type="expression" dxfId="2" priority="1391">
      <formula>$J455&gt;50</formula>
    </cfRule>
  </conditionalFormatting>
  <conditionalFormatting sqref="B455">
    <cfRule type="expression" dxfId="2" priority="1390">
      <formula>$J455&gt;49</formula>
    </cfRule>
  </conditionalFormatting>
  <conditionalFormatting sqref="K455">
    <cfRule type="expression" dxfId="2" priority="1389">
      <formula>$J455&gt;50</formula>
    </cfRule>
  </conditionalFormatting>
  <conditionalFormatting sqref="K547">
    <cfRule type="expression" dxfId="2" priority="1388">
      <formula>$J547&gt;50</formula>
    </cfRule>
  </conditionalFormatting>
  <conditionalFormatting sqref="C547:H547 L547">
    <cfRule type="expression" dxfId="2" priority="1387">
      <formula>$J547&gt;50</formula>
    </cfRule>
  </conditionalFormatting>
  <conditionalFormatting sqref="B547">
    <cfRule type="expression" dxfId="2" priority="1386">
      <formula>$J547&gt;49</formula>
    </cfRule>
  </conditionalFormatting>
  <conditionalFormatting sqref="K548">
    <cfRule type="expression" dxfId="2" priority="1384">
      <formula>$J548&gt;50</formula>
    </cfRule>
  </conditionalFormatting>
  <conditionalFormatting sqref="C548:H548 L548">
    <cfRule type="expression" dxfId="2" priority="1383">
      <formula>$J548&gt;50</formula>
    </cfRule>
  </conditionalFormatting>
  <conditionalFormatting sqref="B548">
    <cfRule type="expression" dxfId="2" priority="1382">
      <formula>$J548&gt;49</formula>
    </cfRule>
  </conditionalFormatting>
  <conditionalFormatting sqref="K549">
    <cfRule type="expression" dxfId="2" priority="1380">
      <formula>$J549&gt;50</formula>
    </cfRule>
  </conditionalFormatting>
  <conditionalFormatting sqref="C549:H549 L549">
    <cfRule type="expression" dxfId="2" priority="1379">
      <formula>$J549&gt;50</formula>
    </cfRule>
  </conditionalFormatting>
  <conditionalFormatting sqref="B549">
    <cfRule type="expression" dxfId="2" priority="1378">
      <formula>$J549&gt;49</formula>
    </cfRule>
  </conditionalFormatting>
  <conditionalFormatting sqref="K581:L581 C581:H581">
    <cfRule type="expression" dxfId="2" priority="1374">
      <formula>$J581&gt;50</formula>
    </cfRule>
  </conditionalFormatting>
  <conditionalFormatting sqref="B581">
    <cfRule type="expression" dxfId="2" priority="1373">
      <formula>$J581&gt;49</formula>
    </cfRule>
  </conditionalFormatting>
  <conditionalFormatting sqref="I484:I487">
    <cfRule type="expression" dxfId="2" priority="1372">
      <formula>$J484&gt;50</formula>
    </cfRule>
  </conditionalFormatting>
  <conditionalFormatting sqref="L484 C484:H484 J484:J487">
    <cfRule type="expression" dxfId="2" priority="1371">
      <formula>$J484&gt;50</formula>
    </cfRule>
  </conditionalFormatting>
  <conditionalFormatting sqref="B484">
    <cfRule type="expression" dxfId="2" priority="1370">
      <formula>$J484&gt;49</formula>
    </cfRule>
  </conditionalFormatting>
  <conditionalFormatting sqref="K484">
    <cfRule type="expression" dxfId="2" priority="1369">
      <formula>$J484&gt;50</formula>
    </cfRule>
  </conditionalFormatting>
  <conditionalFormatting sqref="L485:L487 C485:H487">
    <cfRule type="expression" dxfId="2" priority="1367">
      <formula>$J485&gt;50</formula>
    </cfRule>
  </conditionalFormatting>
  <conditionalFormatting sqref="B485:B487">
    <cfRule type="expression" dxfId="2" priority="1366">
      <formula>$J485&gt;49</formula>
    </cfRule>
  </conditionalFormatting>
  <conditionalFormatting sqref="K485:K487">
    <cfRule type="expression" dxfId="2" priority="1365">
      <formula>$J485&gt;50</formula>
    </cfRule>
  </conditionalFormatting>
  <conditionalFormatting sqref="I552">
    <cfRule type="expression" dxfId="2" priority="1364">
      <formula>$J552&gt;50</formula>
    </cfRule>
  </conditionalFormatting>
  <conditionalFormatting sqref="J552">
    <cfRule type="expression" dxfId="2" priority="1363">
      <formula>$J552&gt;50</formula>
    </cfRule>
  </conditionalFormatting>
  <conditionalFormatting sqref="K552">
    <cfRule type="expression" dxfId="2" priority="1362">
      <formula>$J552&gt;50</formula>
    </cfRule>
  </conditionalFormatting>
  <conditionalFormatting sqref="C552:H552 L552">
    <cfRule type="expression" dxfId="2" priority="1361">
      <formula>$J552&gt;50</formula>
    </cfRule>
  </conditionalFormatting>
  <conditionalFormatting sqref="B552">
    <cfRule type="expression" dxfId="2" priority="1360">
      <formula>$J552&gt;49</formula>
    </cfRule>
  </conditionalFormatting>
  <conditionalFormatting sqref="I553">
    <cfRule type="expression" dxfId="2" priority="1359">
      <formula>$J553&gt;50</formula>
    </cfRule>
  </conditionalFormatting>
  <conditionalFormatting sqref="J553">
    <cfRule type="expression" dxfId="2" priority="1358">
      <formula>$J553&gt;50</formula>
    </cfRule>
  </conditionalFormatting>
  <conditionalFormatting sqref="K553">
    <cfRule type="expression" dxfId="2" priority="1357">
      <formula>$J553&gt;50</formula>
    </cfRule>
  </conditionalFormatting>
  <conditionalFormatting sqref="C553:H553 L553">
    <cfRule type="expression" dxfId="2" priority="1356">
      <formula>$J553&gt;50</formula>
    </cfRule>
  </conditionalFormatting>
  <conditionalFormatting sqref="B553">
    <cfRule type="expression" dxfId="2" priority="1355">
      <formula>$J553&gt;49</formula>
    </cfRule>
  </conditionalFormatting>
  <conditionalFormatting sqref="I585">
    <cfRule type="expression" dxfId="2" priority="1354">
      <formula>$J585&gt;50</formula>
    </cfRule>
  </conditionalFormatting>
  <conditionalFormatting sqref="J585:L585 C585:H585">
    <cfRule type="expression" dxfId="2" priority="1353">
      <formula>$J585&gt;50</formula>
    </cfRule>
  </conditionalFormatting>
  <conditionalFormatting sqref="B585">
    <cfRule type="expression" dxfId="2" priority="1352">
      <formula>$J585&gt;49</formula>
    </cfRule>
  </conditionalFormatting>
  <conditionalFormatting sqref="I461">
    <cfRule type="expression" dxfId="2" priority="1351">
      <formula>$J461&gt;50</formula>
    </cfRule>
  </conditionalFormatting>
  <conditionalFormatting sqref="K461:K463">
    <cfRule type="expression" dxfId="2" priority="1348">
      <formula>$J461&gt;50</formula>
    </cfRule>
  </conditionalFormatting>
  <conditionalFormatting sqref="J461 L461 C461:H461">
    <cfRule type="expression" dxfId="2" priority="1350">
      <formula>$J461&gt;50</formula>
    </cfRule>
  </conditionalFormatting>
  <conditionalFormatting sqref="B461">
    <cfRule type="expression" dxfId="2" priority="1349">
      <formula>$J461&gt;49</formula>
    </cfRule>
  </conditionalFormatting>
  <conditionalFormatting sqref="I462:I463">
    <cfRule type="expression" dxfId="2" priority="1347">
      <formula>$J462&gt;50</formula>
    </cfRule>
  </conditionalFormatting>
  <conditionalFormatting sqref="J462:J463 L462:L463 C462:H463">
    <cfRule type="expression" dxfId="2" priority="1346">
      <formula>$J462&gt;50</formula>
    </cfRule>
  </conditionalFormatting>
  <conditionalFormatting sqref="B462:B463">
    <cfRule type="expression" dxfId="2" priority="1345">
      <formula>$J462&gt;49</formula>
    </cfRule>
  </conditionalFormatting>
  <conditionalFormatting sqref="I587">
    <cfRule type="expression" dxfId="2" priority="1343">
      <formula>$J587&gt;50</formula>
    </cfRule>
  </conditionalFormatting>
  <conditionalFormatting sqref="J587">
    <cfRule type="expression" dxfId="2" priority="1342">
      <formula>$J587&gt;50</formula>
    </cfRule>
  </conditionalFormatting>
  <conditionalFormatting sqref="K587">
    <cfRule type="expression" dxfId="2" priority="1341">
      <formula>$J587&gt;50</formula>
    </cfRule>
  </conditionalFormatting>
  <conditionalFormatting sqref="C587:H587 L587">
    <cfRule type="expression" dxfId="2" priority="1340">
      <formula>$J587&gt;50</formula>
    </cfRule>
  </conditionalFormatting>
  <conditionalFormatting sqref="B587">
    <cfRule type="expression" dxfId="2" priority="1339">
      <formula>$J587&gt;49</formula>
    </cfRule>
  </conditionalFormatting>
  <conditionalFormatting sqref="J531:L531 C531:H531">
    <cfRule type="expression" dxfId="2" priority="1337">
      <formula>$J531&gt;50</formula>
    </cfRule>
  </conditionalFormatting>
  <conditionalFormatting sqref="B531">
    <cfRule type="expression" dxfId="2" priority="1336">
      <formula>$J531&gt;49</formula>
    </cfRule>
  </conditionalFormatting>
  <conditionalFormatting sqref="I531">
    <cfRule type="expression" dxfId="2" priority="1335">
      <formula>$J531&gt;50</formula>
    </cfRule>
  </conditionalFormatting>
  <conditionalFormatting sqref="J532:L532 C532:H532">
    <cfRule type="expression" dxfId="2" priority="1334">
      <formula>$J532&gt;50</formula>
    </cfRule>
  </conditionalFormatting>
  <conditionalFormatting sqref="B532">
    <cfRule type="expression" dxfId="2" priority="1333">
      <formula>$J532&gt;49</formula>
    </cfRule>
  </conditionalFormatting>
  <conditionalFormatting sqref="I532">
    <cfRule type="expression" dxfId="2" priority="1332">
      <formula>$J532&gt;50</formula>
    </cfRule>
  </conditionalFormatting>
  <conditionalFormatting sqref="I586">
    <cfRule type="expression" dxfId="2" priority="1331">
      <formula>$J586&gt;50</formula>
    </cfRule>
  </conditionalFormatting>
  <conditionalFormatting sqref="J586">
    <cfRule type="expression" dxfId="2" priority="1330">
      <formula>$J586&gt;50</formula>
    </cfRule>
  </conditionalFormatting>
  <conditionalFormatting sqref="K586">
    <cfRule type="expression" dxfId="2" priority="1329">
      <formula>$J586&gt;50</formula>
    </cfRule>
  </conditionalFormatting>
  <conditionalFormatting sqref="C586:H586 L586">
    <cfRule type="expression" dxfId="2" priority="1328">
      <formula>$J586&gt;50</formula>
    </cfRule>
  </conditionalFormatting>
  <conditionalFormatting sqref="B586">
    <cfRule type="expression" dxfId="2" priority="1327">
      <formula>$J586&gt;49</formula>
    </cfRule>
  </conditionalFormatting>
  <conditionalFormatting sqref="J533:L533 C533:H533">
    <cfRule type="expression" dxfId="2" priority="1326">
      <formula>$J533&gt;50</formula>
    </cfRule>
  </conditionalFormatting>
  <conditionalFormatting sqref="B533">
    <cfRule type="expression" dxfId="2" priority="1325">
      <formula>$J533&gt;49</formula>
    </cfRule>
  </conditionalFormatting>
  <conditionalFormatting sqref="I533">
    <cfRule type="expression" dxfId="2" priority="1324">
      <formula>$J533&gt;50</formula>
    </cfRule>
  </conditionalFormatting>
  <conditionalFormatting sqref="J534:L535 C534:H535 J536 J562 J581:J584 J571">
    <cfRule type="expression" dxfId="2" priority="1323">
      <formula>$J534&gt;50</formula>
    </cfRule>
  </conditionalFormatting>
  <conditionalFormatting sqref="B534:B535">
    <cfRule type="expression" dxfId="2" priority="1322">
      <formula>$J534&gt;49</formula>
    </cfRule>
  </conditionalFormatting>
  <conditionalFormatting sqref="I534:I536 I562 I696 I581:I584 I571">
    <cfRule type="expression" dxfId="2" priority="1321">
      <formula>$J534&gt;50</formula>
    </cfRule>
  </conditionalFormatting>
  <conditionalFormatting sqref="I594">
    <cfRule type="expression" dxfId="2" priority="1320">
      <formula>$J594&gt;50</formula>
    </cfRule>
  </conditionalFormatting>
  <conditionalFormatting sqref="J594 C594:H594 L594">
    <cfRule type="expression" dxfId="2" priority="1319">
      <formula>$J594&gt;50</formula>
    </cfRule>
  </conditionalFormatting>
  <conditionalFormatting sqref="B594">
    <cfRule type="expression" dxfId="2" priority="1318">
      <formula>$J594&gt;49</formula>
    </cfRule>
  </conditionalFormatting>
  <conditionalFormatting sqref="C464:L465">
    <cfRule type="expression" dxfId="2" priority="1309">
      <formula>$J464&gt;50</formula>
    </cfRule>
  </conditionalFormatting>
  <conditionalFormatting sqref="B464:B465">
    <cfRule type="expression" dxfId="2" priority="1308">
      <formula>$J464&gt;49</formula>
    </cfRule>
  </conditionalFormatting>
  <conditionalFormatting sqref="I599">
    <cfRule type="expression" dxfId="2" priority="1304">
      <formula>$J599&gt;50</formula>
    </cfRule>
  </conditionalFormatting>
  <conditionalFormatting sqref="J599:L599 C599:H599">
    <cfRule type="expression" dxfId="2" priority="1303">
      <formula>$J599&gt;50</formula>
    </cfRule>
  </conditionalFormatting>
  <conditionalFormatting sqref="B599">
    <cfRule type="expression" dxfId="2" priority="1302">
      <formula>$J599&gt;49</formula>
    </cfRule>
  </conditionalFormatting>
  <conditionalFormatting sqref="I592">
    <cfRule type="expression" dxfId="2" priority="1301">
      <formula>$J592&gt;50</formula>
    </cfRule>
  </conditionalFormatting>
  <conditionalFormatting sqref="J592">
    <cfRule type="expression" dxfId="2" priority="1300">
      <formula>$J592&gt;50</formula>
    </cfRule>
  </conditionalFormatting>
  <conditionalFormatting sqref="K592">
    <cfRule type="expression" dxfId="2" priority="1299">
      <formula>$J592&gt;50</formula>
    </cfRule>
  </conditionalFormatting>
  <conditionalFormatting sqref="C592:H592 L592">
    <cfRule type="expression" dxfId="2" priority="1298">
      <formula>$J592&gt;50</formula>
    </cfRule>
  </conditionalFormatting>
  <conditionalFormatting sqref="B592">
    <cfRule type="expression" dxfId="2" priority="1297">
      <formula>$J592&gt;49</formula>
    </cfRule>
  </conditionalFormatting>
  <conditionalFormatting sqref="I467">
    <cfRule type="expression" dxfId="2" priority="1296">
      <formula>$J467&gt;50</formula>
    </cfRule>
  </conditionalFormatting>
  <conditionalFormatting sqref="J467 L467 C467:H467">
    <cfRule type="expression" dxfId="2" priority="1295">
      <formula>$J467&gt;50</formula>
    </cfRule>
  </conditionalFormatting>
  <conditionalFormatting sqref="B467">
    <cfRule type="expression" dxfId="2" priority="1294">
      <formula>$J467&gt;49</formula>
    </cfRule>
  </conditionalFormatting>
  <conditionalFormatting sqref="K467">
    <cfRule type="expression" dxfId="2" priority="1293">
      <formula>$J467&gt;50</formula>
    </cfRule>
  </conditionalFormatting>
  <conditionalFormatting sqref="I468:I469">
    <cfRule type="expression" dxfId="2" priority="1292">
      <formula>$J468&gt;50</formula>
    </cfRule>
  </conditionalFormatting>
  <conditionalFormatting sqref="J468:J469 L468:L469 C468:H469">
    <cfRule type="expression" dxfId="2" priority="1291">
      <formula>$J468&gt;50</formula>
    </cfRule>
  </conditionalFormatting>
  <conditionalFormatting sqref="B468:B469">
    <cfRule type="expression" dxfId="2" priority="1290">
      <formula>$J468&gt;49</formula>
    </cfRule>
  </conditionalFormatting>
  <conditionalFormatting sqref="K468:K469">
    <cfRule type="expression" dxfId="2" priority="1289">
      <formula>$J468&gt;50</formula>
    </cfRule>
  </conditionalFormatting>
  <conditionalFormatting sqref="I593">
    <cfRule type="expression" dxfId="2" priority="1288">
      <formula>$J593&gt;50</formula>
    </cfRule>
  </conditionalFormatting>
  <conditionalFormatting sqref="J593">
    <cfRule type="expression" dxfId="2" priority="1287">
      <formula>$J593&gt;50</formula>
    </cfRule>
  </conditionalFormatting>
  <conditionalFormatting sqref="C593:H593 L593">
    <cfRule type="expression" dxfId="2" priority="1285">
      <formula>$J593&gt;50</formula>
    </cfRule>
  </conditionalFormatting>
  <conditionalFormatting sqref="I537">
    <cfRule type="expression" dxfId="2" priority="1281">
      <formula>$J537&gt;50</formula>
    </cfRule>
  </conditionalFormatting>
  <conditionalFormatting sqref="B593">
    <cfRule type="expression" dxfId="2" priority="1284">
      <formula>$J593&gt;49</formula>
    </cfRule>
  </conditionalFormatting>
  <conditionalFormatting sqref="J537:L537 C537:H537">
    <cfRule type="expression" dxfId="2" priority="1283">
      <formula>$J537&gt;50</formula>
    </cfRule>
  </conditionalFormatting>
  <conditionalFormatting sqref="B537">
    <cfRule type="expression" dxfId="2" priority="1282">
      <formula>$J537&gt;49</formula>
    </cfRule>
  </conditionalFormatting>
  <conditionalFormatting sqref="J538:L538 C538:H538">
    <cfRule type="expression" dxfId="2" priority="1280">
      <formula>$J538&gt;50</formula>
    </cfRule>
  </conditionalFormatting>
  <conditionalFormatting sqref="B538">
    <cfRule type="expression" dxfId="2" priority="1279">
      <formula>$J538&gt;49</formula>
    </cfRule>
  </conditionalFormatting>
  <conditionalFormatting sqref="I538">
    <cfRule type="expression" dxfId="2" priority="1278">
      <formula>$J538&gt;50</formula>
    </cfRule>
  </conditionalFormatting>
  <conditionalFormatting sqref="I600">
    <cfRule type="expression" dxfId="2" priority="1277">
      <formula>$J600&gt;50</formula>
    </cfRule>
  </conditionalFormatting>
  <conditionalFormatting sqref="J600:L600 C600:H600">
    <cfRule type="expression" dxfId="2" priority="1276">
      <formula>$J600&gt;50</formula>
    </cfRule>
  </conditionalFormatting>
  <conditionalFormatting sqref="B600">
    <cfRule type="expression" dxfId="2" priority="1275">
      <formula>$J600&gt;49</formula>
    </cfRule>
  </conditionalFormatting>
  <conditionalFormatting sqref="J545:L545 C545:H545">
    <cfRule type="expression" dxfId="2" priority="1274">
      <formula>$J545&gt;50</formula>
    </cfRule>
  </conditionalFormatting>
  <conditionalFormatting sqref="B545">
    <cfRule type="expression" dxfId="2" priority="1273">
      <formula>$J545&gt;49</formula>
    </cfRule>
  </conditionalFormatting>
  <conditionalFormatting sqref="I545">
    <cfRule type="expression" dxfId="2" priority="1272">
      <formula>$J545&gt;50</formula>
    </cfRule>
  </conditionalFormatting>
  <conditionalFormatting sqref="J546:L546 C546:H546">
    <cfRule type="expression" dxfId="2" priority="1271">
      <formula>$J546&gt;50</formula>
    </cfRule>
  </conditionalFormatting>
  <conditionalFormatting sqref="B546">
    <cfRule type="expression" dxfId="2" priority="1270">
      <formula>$J546&gt;49</formula>
    </cfRule>
  </conditionalFormatting>
  <conditionalFormatting sqref="I546">
    <cfRule type="expression" dxfId="2" priority="1269">
      <formula>$J546&gt;50</formula>
    </cfRule>
  </conditionalFormatting>
  <conditionalFormatting sqref="I470">
    <cfRule type="expression" dxfId="2" priority="1268">
      <formula>$J470&gt;50</formula>
    </cfRule>
  </conditionalFormatting>
  <conditionalFormatting sqref="J470 L470 C470:H470">
    <cfRule type="expression" dxfId="2" priority="1267">
      <formula>$J470&gt;50</formula>
    </cfRule>
  </conditionalFormatting>
  <conditionalFormatting sqref="B470">
    <cfRule type="expression" dxfId="2" priority="1266">
      <formula>$J470&gt;49</formula>
    </cfRule>
  </conditionalFormatting>
  <conditionalFormatting sqref="I471:I472">
    <cfRule type="expression" dxfId="2" priority="1264">
      <formula>$J471&gt;50</formula>
    </cfRule>
  </conditionalFormatting>
  <conditionalFormatting sqref="J471:J472 L471:L472 C471:H472">
    <cfRule type="expression" dxfId="2" priority="1263">
      <formula>$J471&gt;50</formula>
    </cfRule>
  </conditionalFormatting>
  <conditionalFormatting sqref="B471:B472">
    <cfRule type="expression" dxfId="2" priority="1262">
      <formula>$J471&gt;49</formula>
    </cfRule>
  </conditionalFormatting>
  <conditionalFormatting sqref="K471:K472">
    <cfRule type="expression" dxfId="2" priority="1261">
      <formula>$J471&gt;50</formula>
    </cfRule>
  </conditionalFormatting>
  <conditionalFormatting sqref="K470">
    <cfRule type="expression" dxfId="2" priority="1260">
      <formula>$J470&gt;50</formula>
    </cfRule>
  </conditionalFormatting>
  <conditionalFormatting sqref="I473:I475">
    <cfRule type="expression" dxfId="2" priority="1259">
      <formula>$J473&gt;50</formula>
    </cfRule>
  </conditionalFormatting>
  <conditionalFormatting sqref="J473:J475 L473:L475 C473:H475">
    <cfRule type="expression" dxfId="2" priority="1258">
      <formula>$J473&gt;50</formula>
    </cfRule>
  </conditionalFormatting>
  <conditionalFormatting sqref="B473:B475">
    <cfRule type="expression" dxfId="2" priority="1257">
      <formula>$J473&gt;49</formula>
    </cfRule>
  </conditionalFormatting>
  <conditionalFormatting sqref="K473:K475">
    <cfRule type="expression" dxfId="2" priority="1256">
      <formula>$J473&gt;50</formula>
    </cfRule>
  </conditionalFormatting>
  <conditionalFormatting sqref="J606:L606 C606:H606">
    <cfRule type="expression" dxfId="2" priority="1255">
      <formula>$J606&gt;50</formula>
    </cfRule>
  </conditionalFormatting>
  <conditionalFormatting sqref="B606">
    <cfRule type="expression" dxfId="2" priority="1254">
      <formula>$J606&gt;49</formula>
    </cfRule>
  </conditionalFormatting>
  <conditionalFormatting sqref="I606">
    <cfRule type="expression" dxfId="2" priority="1253">
      <formula>$J606&gt;50</formula>
    </cfRule>
  </conditionalFormatting>
  <conditionalFormatting sqref="J607:L607 C607:H607">
    <cfRule type="expression" dxfId="2" priority="1252">
      <formula>$J607&gt;50</formula>
    </cfRule>
  </conditionalFormatting>
  <conditionalFormatting sqref="B607">
    <cfRule type="expression" dxfId="2" priority="1251">
      <formula>$J607&gt;49</formula>
    </cfRule>
  </conditionalFormatting>
  <conditionalFormatting sqref="I607">
    <cfRule type="expression" dxfId="2" priority="1250">
      <formula>$J607&gt;50</formula>
    </cfRule>
  </conditionalFormatting>
  <conditionalFormatting sqref="J605:L605 C605:H605">
    <cfRule type="expression" dxfId="2" priority="1249">
      <formula>$J605&gt;50</formula>
    </cfRule>
  </conditionalFormatting>
  <conditionalFormatting sqref="B605">
    <cfRule type="expression" dxfId="2" priority="1248">
      <formula>$J605&gt;49</formula>
    </cfRule>
  </conditionalFormatting>
  <conditionalFormatting sqref="I605">
    <cfRule type="expression" dxfId="2" priority="1247">
      <formula>$J605&gt;50</formula>
    </cfRule>
  </conditionalFormatting>
  <conditionalFormatting sqref="I862">
    <cfRule type="expression" dxfId="2" priority="1246">
      <formula>$J862&gt;50</formula>
    </cfRule>
  </conditionalFormatting>
  <conditionalFormatting sqref="J862:L862 C862:H862">
    <cfRule type="expression" dxfId="2" priority="1245">
      <formula>$J862&gt;50</formula>
    </cfRule>
  </conditionalFormatting>
  <conditionalFormatting sqref="B862">
    <cfRule type="expression" dxfId="2" priority="1244">
      <formula>$J862&gt;49</formula>
    </cfRule>
  </conditionalFormatting>
  <conditionalFormatting sqref="I604">
    <cfRule type="expression" dxfId="2" priority="1243">
      <formula>$J604&gt;50</formula>
    </cfRule>
  </conditionalFormatting>
  <conditionalFormatting sqref="J604:L604 C604:H604">
    <cfRule type="expression" dxfId="2" priority="1242">
      <formula>$J604&gt;50</formula>
    </cfRule>
  </conditionalFormatting>
  <conditionalFormatting sqref="B604">
    <cfRule type="expression" dxfId="2" priority="1241">
      <formula>$J604&gt;49</formula>
    </cfRule>
  </conditionalFormatting>
  <conditionalFormatting sqref="I588">
    <cfRule type="expression" dxfId="2" priority="1240">
      <formula>$J588&gt;50</formula>
    </cfRule>
  </conditionalFormatting>
  <conditionalFormatting sqref="J588">
    <cfRule type="expression" dxfId="2" priority="1239">
      <formula>$J588&gt;50</formula>
    </cfRule>
  </conditionalFormatting>
  <conditionalFormatting sqref="K588">
    <cfRule type="expression" dxfId="2" priority="1238">
      <formula>$J588&gt;50</formula>
    </cfRule>
  </conditionalFormatting>
  <conditionalFormatting sqref="C588:H588 L588">
    <cfRule type="expression" dxfId="2" priority="1237">
      <formula>$J588&gt;50</formula>
    </cfRule>
  </conditionalFormatting>
  <conditionalFormatting sqref="B588">
    <cfRule type="expression" dxfId="2" priority="1236">
      <formula>$J588&gt;49</formula>
    </cfRule>
  </conditionalFormatting>
  <conditionalFormatting sqref="I704">
    <cfRule type="expression" dxfId="2" priority="1235">
      <formula>$J704&gt;50</formula>
    </cfRule>
  </conditionalFormatting>
  <conditionalFormatting sqref="J704:L704 C704:H704">
    <cfRule type="expression" dxfId="2" priority="1234">
      <formula>$J704&gt;50</formula>
    </cfRule>
  </conditionalFormatting>
  <conditionalFormatting sqref="B704">
    <cfRule type="expression" dxfId="2" priority="1233">
      <formula>$J704&gt;49</formula>
    </cfRule>
  </conditionalFormatting>
  <conditionalFormatting sqref="I608">
    <cfRule type="expression" dxfId="2" priority="1232">
      <formula>$J608&gt;50</formula>
    </cfRule>
  </conditionalFormatting>
  <conditionalFormatting sqref="J608:L608 C608:H608">
    <cfRule type="expression" dxfId="2" priority="1231">
      <formula>$J608&gt;50</formula>
    </cfRule>
  </conditionalFormatting>
  <conditionalFormatting sqref="B608">
    <cfRule type="expression" dxfId="2" priority="1230">
      <formula>$J608&gt;49</formula>
    </cfRule>
  </conditionalFormatting>
  <conditionalFormatting sqref="I539">
    <cfRule type="expression" dxfId="2" priority="1229">
      <formula>$J539&gt;50</formula>
    </cfRule>
  </conditionalFormatting>
  <conditionalFormatting sqref="J539 L539 C539:H539">
    <cfRule type="expression" dxfId="2" priority="1228">
      <formula>$J539&gt;50</formula>
    </cfRule>
  </conditionalFormatting>
  <conditionalFormatting sqref="B539">
    <cfRule type="expression" dxfId="2" priority="1227">
      <formula>$J539&gt;49</formula>
    </cfRule>
  </conditionalFormatting>
  <conditionalFormatting sqref="K539">
    <cfRule type="expression" dxfId="2" priority="1226">
      <formula>$J539&gt;50</formula>
    </cfRule>
  </conditionalFormatting>
  <conditionalFormatting sqref="I540:I541">
    <cfRule type="expression" dxfId="2" priority="1225">
      <formula>$J540&gt;50</formula>
    </cfRule>
  </conditionalFormatting>
  <conditionalFormatting sqref="J540:J541 L540:L541 C540:H541">
    <cfRule type="expression" dxfId="2" priority="1224">
      <formula>$J540&gt;50</formula>
    </cfRule>
  </conditionalFormatting>
  <conditionalFormatting sqref="B540:B541">
    <cfRule type="expression" dxfId="2" priority="1223">
      <formula>$J540&gt;49</formula>
    </cfRule>
  </conditionalFormatting>
  <conditionalFormatting sqref="K540:K541">
    <cfRule type="expression" dxfId="2" priority="1221">
      <formula>$J540&gt;50</formula>
    </cfRule>
  </conditionalFormatting>
  <conditionalFormatting sqref="I589">
    <cfRule type="expression" dxfId="2" priority="1220">
      <formula>$J589&gt;50</formula>
    </cfRule>
  </conditionalFormatting>
  <conditionalFormatting sqref="J589">
    <cfRule type="expression" dxfId="2" priority="1219">
      <formula>$J589&gt;50</formula>
    </cfRule>
  </conditionalFormatting>
  <conditionalFormatting sqref="K589">
    <cfRule type="expression" dxfId="2" priority="1218">
      <formula>$J589&gt;50</formula>
    </cfRule>
  </conditionalFormatting>
  <conditionalFormatting sqref="C589:H589 L589">
    <cfRule type="expression" dxfId="2" priority="1217">
      <formula>$J589&gt;50</formula>
    </cfRule>
  </conditionalFormatting>
  <conditionalFormatting sqref="B589">
    <cfRule type="expression" dxfId="2" priority="1216">
      <formula>$J589&gt;49</formula>
    </cfRule>
  </conditionalFormatting>
  <conditionalFormatting sqref="I590">
    <cfRule type="expression" dxfId="2" priority="1215">
      <formula>$J590&gt;50</formula>
    </cfRule>
  </conditionalFormatting>
  <conditionalFormatting sqref="J590">
    <cfRule type="expression" dxfId="2" priority="1214">
      <formula>$J590&gt;50</formula>
    </cfRule>
  </conditionalFormatting>
  <conditionalFormatting sqref="K590">
    <cfRule type="expression" dxfId="2" priority="1213">
      <formula>$J590&gt;50</formula>
    </cfRule>
  </conditionalFormatting>
  <conditionalFormatting sqref="C590:H590 L590">
    <cfRule type="expression" dxfId="2" priority="1212">
      <formula>$J590&gt;50</formula>
    </cfRule>
  </conditionalFormatting>
  <conditionalFormatting sqref="B590">
    <cfRule type="expression" dxfId="2" priority="1211">
      <formula>$J590&gt;49</formula>
    </cfRule>
  </conditionalFormatting>
  <conditionalFormatting sqref="I591">
    <cfRule type="expression" dxfId="2" priority="1210">
      <formula>$J591&gt;50</formula>
    </cfRule>
  </conditionalFormatting>
  <conditionalFormatting sqref="J591">
    <cfRule type="expression" dxfId="2" priority="1209">
      <formula>$J591&gt;50</formula>
    </cfRule>
  </conditionalFormatting>
  <conditionalFormatting sqref="K591">
    <cfRule type="expression" dxfId="2" priority="1208">
      <formula>$J591&gt;50</formula>
    </cfRule>
  </conditionalFormatting>
  <conditionalFormatting sqref="C591:H591 L591">
    <cfRule type="expression" dxfId="2" priority="1207">
      <formula>$J591&gt;50</formula>
    </cfRule>
  </conditionalFormatting>
  <conditionalFormatting sqref="B591">
    <cfRule type="expression" dxfId="2" priority="1206">
      <formula>$J591&gt;49</formula>
    </cfRule>
  </conditionalFormatting>
  <conditionalFormatting sqref="J609:L609 C609:H609">
    <cfRule type="expression" dxfId="2" priority="1205">
      <formula>$J609&gt;50</formula>
    </cfRule>
  </conditionalFormatting>
  <conditionalFormatting sqref="B609">
    <cfRule type="expression" dxfId="2" priority="1204">
      <formula>$J609&gt;49</formula>
    </cfRule>
  </conditionalFormatting>
  <conditionalFormatting sqref="I609">
    <cfRule type="expression" dxfId="2" priority="1203">
      <formula>$J609&gt;50</formula>
    </cfRule>
  </conditionalFormatting>
  <conditionalFormatting sqref="J542:L542 C542:H542">
    <cfRule type="expression" dxfId="2" priority="1202">
      <formula>$J542&gt;50</formula>
    </cfRule>
  </conditionalFormatting>
  <conditionalFormatting sqref="B542">
    <cfRule type="expression" dxfId="2" priority="1201">
      <formula>$J542&gt;49</formula>
    </cfRule>
  </conditionalFormatting>
  <conditionalFormatting sqref="I542">
    <cfRule type="expression" dxfId="2" priority="1200">
      <formula>$J542&gt;50</formula>
    </cfRule>
  </conditionalFormatting>
  <conditionalFormatting sqref="J543:L544 C543:H544">
    <cfRule type="expression" dxfId="2" priority="1199">
      <formula>$J543&gt;50</formula>
    </cfRule>
  </conditionalFormatting>
  <conditionalFormatting sqref="B543:B544">
    <cfRule type="expression" dxfId="2" priority="1198">
      <formula>$J543&gt;49</formula>
    </cfRule>
  </conditionalFormatting>
  <conditionalFormatting sqref="I543:I544">
    <cfRule type="expression" dxfId="2" priority="1197">
      <formula>$J543&gt;50</formula>
    </cfRule>
  </conditionalFormatting>
  <conditionalFormatting sqref="J610:L610 C610:H610">
    <cfRule type="expression" dxfId="2" priority="1196">
      <formula>$J610&gt;50</formula>
    </cfRule>
  </conditionalFormatting>
  <conditionalFormatting sqref="B610">
    <cfRule type="expression" dxfId="2" priority="1195">
      <formula>$J610&gt;49</formula>
    </cfRule>
  </conditionalFormatting>
  <conditionalFormatting sqref="I610">
    <cfRule type="expression" dxfId="2" priority="1194">
      <formula>$J610&gt;50</formula>
    </cfRule>
  </conditionalFormatting>
  <conditionalFormatting sqref="I601">
    <cfRule type="expression" dxfId="2" priority="1188">
      <formula>$J601&gt;50</formula>
    </cfRule>
  </conditionalFormatting>
  <conditionalFormatting sqref="J601">
    <cfRule type="expression" dxfId="2" priority="1187">
      <formula>$J601&gt;50</formula>
    </cfRule>
  </conditionalFormatting>
  <conditionalFormatting sqref="K601">
    <cfRule type="expression" dxfId="2" priority="1186">
      <formula>$J601&gt;50</formula>
    </cfRule>
  </conditionalFormatting>
  <conditionalFormatting sqref="C601:H601 L601">
    <cfRule type="expression" dxfId="2" priority="1185">
      <formula>$J601&gt;50</formula>
    </cfRule>
  </conditionalFormatting>
  <conditionalFormatting sqref="B601">
    <cfRule type="expression" dxfId="2" priority="1184">
      <formula>$J601&gt;49</formula>
    </cfRule>
  </conditionalFormatting>
  <conditionalFormatting sqref="I602:I603">
    <cfRule type="expression" dxfId="2" priority="1183">
      <formula>$J602&gt;50</formula>
    </cfRule>
  </conditionalFormatting>
  <conditionalFormatting sqref="J602:J603">
    <cfRule type="expression" dxfId="2" priority="1182">
      <formula>$J602&gt;50</formula>
    </cfRule>
  </conditionalFormatting>
  <conditionalFormatting sqref="K602:K603">
    <cfRule type="expression" dxfId="2" priority="1181">
      <formula>$J602&gt;50</formula>
    </cfRule>
  </conditionalFormatting>
  <conditionalFormatting sqref="C602:H603 L602:L603">
    <cfRule type="expression" dxfId="2" priority="1180">
      <formula>$J602&gt;50</formula>
    </cfRule>
  </conditionalFormatting>
  <conditionalFormatting sqref="B602:B603">
    <cfRule type="expression" dxfId="2" priority="1179">
      <formula>$J602&gt;49</formula>
    </cfRule>
  </conditionalFormatting>
  <conditionalFormatting sqref="C562:H562 K562:L562">
    <cfRule type="expression" dxfId="2" priority="1178">
      <formula>$J562&gt;50</formula>
    </cfRule>
  </conditionalFormatting>
  <conditionalFormatting sqref="B562">
    <cfRule type="expression" dxfId="2" priority="1177">
      <formula>$J562&gt;49</formula>
    </cfRule>
  </conditionalFormatting>
  <conditionalFormatting sqref="J696:L696 C696:H696">
    <cfRule type="expression" dxfId="2" priority="1175">
      <formula>$J696&gt;50</formula>
    </cfRule>
  </conditionalFormatting>
  <conditionalFormatting sqref="B696">
    <cfRule type="expression" dxfId="2" priority="1174">
      <formula>$J696&gt;49</formula>
    </cfRule>
  </conditionalFormatting>
  <conditionalFormatting sqref="I494">
    <cfRule type="expression" dxfId="2" priority="1173">
      <formula>$J494&gt;50</formula>
    </cfRule>
  </conditionalFormatting>
  <conditionalFormatting sqref="J494 L494 C494:H494">
    <cfRule type="expression" dxfId="2" priority="1172">
      <formula>$J494&gt;50</formula>
    </cfRule>
  </conditionalFormatting>
  <conditionalFormatting sqref="B494">
    <cfRule type="expression" dxfId="2" priority="1171">
      <formula>$J494&gt;49</formula>
    </cfRule>
  </conditionalFormatting>
  <conditionalFormatting sqref="K494">
    <cfRule type="expression" dxfId="2" priority="1170">
      <formula>$J494&gt;50</formula>
    </cfRule>
  </conditionalFormatting>
  <conditionalFormatting sqref="I495">
    <cfRule type="expression" dxfId="2" priority="1169">
      <formula>$J495&gt;50</formula>
    </cfRule>
  </conditionalFormatting>
  <conditionalFormatting sqref="J495 L495 C495:H495">
    <cfRule type="expression" dxfId="2" priority="1168">
      <formula>$J495&gt;50</formula>
    </cfRule>
  </conditionalFormatting>
  <conditionalFormatting sqref="B495">
    <cfRule type="expression" dxfId="2" priority="1167">
      <formula>$J495&gt;49</formula>
    </cfRule>
  </conditionalFormatting>
  <conditionalFormatting sqref="K495">
    <cfRule type="expression" dxfId="2" priority="1166">
      <formula>$J495&gt;50</formula>
    </cfRule>
  </conditionalFormatting>
  <conditionalFormatting sqref="I497 I506">
    <cfRule type="expression" dxfId="2" priority="1165">
      <formula>$J497&gt;50</formula>
    </cfRule>
  </conditionalFormatting>
  <conditionalFormatting sqref="J497 L497 C497:H497 C506:H506 L506 J506">
    <cfRule type="expression" dxfId="2" priority="1164">
      <formula>$J497&gt;50</formula>
    </cfRule>
  </conditionalFormatting>
  <conditionalFormatting sqref="B497">
    <cfRule type="expression" dxfId="2" priority="1163">
      <formula>$J497&gt;49</formula>
    </cfRule>
  </conditionalFormatting>
  <conditionalFormatting sqref="K497 K506">
    <cfRule type="expression" dxfId="2" priority="1162">
      <formula>$J497&gt;50</formula>
    </cfRule>
  </conditionalFormatting>
  <conditionalFormatting sqref="C571:H571 K571:L571">
    <cfRule type="expression" dxfId="2" priority="1161">
      <formula>$J571&gt;50</formula>
    </cfRule>
  </conditionalFormatting>
  <conditionalFormatting sqref="B571">
    <cfRule type="expression" dxfId="2" priority="1160">
      <formula>$J571&gt;49</formula>
    </cfRule>
  </conditionalFormatting>
  <conditionalFormatting sqref="J572">
    <cfRule type="expression" dxfId="2" priority="1159">
      <formula>$J572&gt;50</formula>
    </cfRule>
  </conditionalFormatting>
  <conditionalFormatting sqref="I572">
    <cfRule type="expression" dxfId="2" priority="1158">
      <formula>$J572&gt;50</formula>
    </cfRule>
  </conditionalFormatting>
  <conditionalFormatting sqref="C572:H572 K572:L572">
    <cfRule type="expression" dxfId="2" priority="1157">
      <formula>$J572&gt;50</formula>
    </cfRule>
  </conditionalFormatting>
  <conditionalFormatting sqref="B572">
    <cfRule type="expression" dxfId="2" priority="1156">
      <formula>$J572&gt;49</formula>
    </cfRule>
  </conditionalFormatting>
  <conditionalFormatting sqref="I695">
    <cfRule type="expression" dxfId="2" priority="1155">
      <formula>$J695&gt;50</formula>
    </cfRule>
  </conditionalFormatting>
  <conditionalFormatting sqref="J695:L695 C695:H695">
    <cfRule type="expression" dxfId="2" priority="1154">
      <formula>$J695&gt;50</formula>
    </cfRule>
  </conditionalFormatting>
  <conditionalFormatting sqref="B695">
    <cfRule type="expression" dxfId="2" priority="1153">
      <formula>$J695&gt;49</formula>
    </cfRule>
  </conditionalFormatting>
  <conditionalFormatting sqref="I514">
    <cfRule type="expression" dxfId="2" priority="1152">
      <formula>$J514&gt;50</formula>
    </cfRule>
  </conditionalFormatting>
  <conditionalFormatting sqref="J514 L514 C514:H514">
    <cfRule type="expression" dxfId="2" priority="1151">
      <formula>$J514&gt;50</formula>
    </cfRule>
  </conditionalFormatting>
  <conditionalFormatting sqref="B514">
    <cfRule type="expression" dxfId="2" priority="1150">
      <formula>$J514&gt;49</formula>
    </cfRule>
  </conditionalFormatting>
  <conditionalFormatting sqref="K514">
    <cfRule type="expression" dxfId="2" priority="1149">
      <formula>$J514&gt;50</formula>
    </cfRule>
  </conditionalFormatting>
  <conditionalFormatting sqref="I515:I516">
    <cfRule type="expression" dxfId="2" priority="1148">
      <formula>$J515&gt;50</formula>
    </cfRule>
  </conditionalFormatting>
  <conditionalFormatting sqref="J515:J516 L515:L516 C515:H516">
    <cfRule type="expression" dxfId="2" priority="1147">
      <formula>$J515&gt;50</formula>
    </cfRule>
  </conditionalFormatting>
  <conditionalFormatting sqref="B515:B516">
    <cfRule type="expression" dxfId="2" priority="1146">
      <formula>$J515&gt;49</formula>
    </cfRule>
  </conditionalFormatting>
  <conditionalFormatting sqref="K515:K516">
    <cfRule type="expression" dxfId="2" priority="1145">
      <formula>$J515&gt;50</formula>
    </cfRule>
  </conditionalFormatting>
  <conditionalFormatting sqref="J573">
    <cfRule type="expression" dxfId="2" priority="1144">
      <formula>$J573&gt;50</formula>
    </cfRule>
  </conditionalFormatting>
  <conditionalFormatting sqref="I573">
    <cfRule type="expression" dxfId="2" priority="1143">
      <formula>$J573&gt;50</formula>
    </cfRule>
  </conditionalFormatting>
  <conditionalFormatting sqref="C573:H573 K573:L573">
    <cfRule type="expression" dxfId="2" priority="1142">
      <formula>$J573&gt;50</formula>
    </cfRule>
  </conditionalFormatting>
  <conditionalFormatting sqref="B573">
    <cfRule type="expression" dxfId="2" priority="1141">
      <formula>$J573&gt;49</formula>
    </cfRule>
  </conditionalFormatting>
  <conditionalFormatting sqref="I697">
    <cfRule type="expression" dxfId="2" priority="1140">
      <formula>$J697&gt;50</formula>
    </cfRule>
  </conditionalFormatting>
  <conditionalFormatting sqref="J697:L697 C697:H697">
    <cfRule type="expression" dxfId="2" priority="1139">
      <formula>$J697&gt;50</formula>
    </cfRule>
  </conditionalFormatting>
  <conditionalFormatting sqref="B697">
    <cfRule type="expression" dxfId="2" priority="1138">
      <formula>$J697&gt;49</formula>
    </cfRule>
  </conditionalFormatting>
  <conditionalFormatting sqref="J574">
    <cfRule type="expression" dxfId="2" priority="1137">
      <formula>$J574&gt;50</formula>
    </cfRule>
  </conditionalFormatting>
  <conditionalFormatting sqref="I574">
    <cfRule type="expression" dxfId="2" priority="1136">
      <formula>$J574&gt;50</formula>
    </cfRule>
  </conditionalFormatting>
  <conditionalFormatting sqref="C574:H574 K574:L574">
    <cfRule type="expression" dxfId="2" priority="1135">
      <formula>$J574&gt;50</formula>
    </cfRule>
  </conditionalFormatting>
  <conditionalFormatting sqref="B574">
    <cfRule type="expression" dxfId="2" priority="1134">
      <formula>$J574&gt;49</formula>
    </cfRule>
  </conditionalFormatting>
  <conditionalFormatting sqref="J575">
    <cfRule type="expression" dxfId="2" priority="1133">
      <formula>$J575&gt;50</formula>
    </cfRule>
  </conditionalFormatting>
  <conditionalFormatting sqref="I575">
    <cfRule type="expression" dxfId="2" priority="1132">
      <formula>$J575&gt;50</formula>
    </cfRule>
  </conditionalFormatting>
  <conditionalFormatting sqref="C575:H575 K575:L575">
    <cfRule type="expression" dxfId="2" priority="1131">
      <formula>$J575&gt;50</formula>
    </cfRule>
  </conditionalFormatting>
  <conditionalFormatting sqref="B575">
    <cfRule type="expression" dxfId="2" priority="1130">
      <formula>$J575&gt;49</formula>
    </cfRule>
  </conditionalFormatting>
  <conditionalFormatting sqref="J576">
    <cfRule type="expression" dxfId="2" priority="1129">
      <formula>$J576&gt;50</formula>
    </cfRule>
  </conditionalFormatting>
  <conditionalFormatting sqref="I576">
    <cfRule type="expression" dxfId="2" priority="1128">
      <formula>$J576&gt;50</formula>
    </cfRule>
  </conditionalFormatting>
  <conditionalFormatting sqref="C576:H576 K576:L576">
    <cfRule type="expression" dxfId="2" priority="1127">
      <formula>$J576&gt;50</formula>
    </cfRule>
  </conditionalFormatting>
  <conditionalFormatting sqref="B576">
    <cfRule type="expression" dxfId="2" priority="1126">
      <formula>$J576&gt;49</formula>
    </cfRule>
  </conditionalFormatting>
  <conditionalFormatting sqref="I698">
    <cfRule type="expression" dxfId="2" priority="1125">
      <formula>$J698&gt;50</formula>
    </cfRule>
  </conditionalFormatting>
  <conditionalFormatting sqref="J698:L698 C698:H698">
    <cfRule type="expression" dxfId="2" priority="1124">
      <formula>$J698&gt;50</formula>
    </cfRule>
  </conditionalFormatting>
  <conditionalFormatting sqref="B698">
    <cfRule type="expression" dxfId="2" priority="1123">
      <formula>$J698&gt;49</formula>
    </cfRule>
  </conditionalFormatting>
  <conditionalFormatting sqref="I705">
    <cfRule type="expression" dxfId="2" priority="1122">
      <formula>$J705&gt;50</formula>
    </cfRule>
  </conditionalFormatting>
  <conditionalFormatting sqref="J705:L705 C705:H705">
    <cfRule type="expression" dxfId="2" priority="1121">
      <formula>$J705&gt;50</formula>
    </cfRule>
  </conditionalFormatting>
  <conditionalFormatting sqref="B705">
    <cfRule type="expression" dxfId="2" priority="1120">
      <formula>$J705&gt;49</formula>
    </cfRule>
  </conditionalFormatting>
  <conditionalFormatting sqref="I750:I751">
    <cfRule type="expression" dxfId="2" priority="1119">
      <formula>$J750&gt;50</formula>
    </cfRule>
  </conditionalFormatting>
  <conditionalFormatting sqref="C750:H751 J750:L751">
    <cfRule type="expression" dxfId="2" priority="1118">
      <formula>$J750&gt;50</formula>
    </cfRule>
  </conditionalFormatting>
  <conditionalFormatting sqref="B750:B751">
    <cfRule type="expression" dxfId="2" priority="1117">
      <formula>$J750&gt;49</formula>
    </cfRule>
  </conditionalFormatting>
  <conditionalFormatting sqref="I517:I519">
    <cfRule type="expression" dxfId="2" priority="1116">
      <formula>$J517&gt;50</formula>
    </cfRule>
  </conditionalFormatting>
  <conditionalFormatting sqref="J517:J519 L517:L519 C517:H519">
    <cfRule type="expression" dxfId="2" priority="1115">
      <formula>$J517&gt;50</formula>
    </cfRule>
  </conditionalFormatting>
  <conditionalFormatting sqref="B517:B519">
    <cfRule type="expression" dxfId="2" priority="1114">
      <formula>$J517&gt;49</formula>
    </cfRule>
  </conditionalFormatting>
  <conditionalFormatting sqref="K517:K519">
    <cfRule type="expression" dxfId="2" priority="1113">
      <formula>$J517&gt;50</formula>
    </cfRule>
  </conditionalFormatting>
  <conditionalFormatting sqref="J577">
    <cfRule type="expression" dxfId="2" priority="1112">
      <formula>$J577&gt;50</formula>
    </cfRule>
  </conditionalFormatting>
  <conditionalFormatting sqref="I577">
    <cfRule type="expression" dxfId="2" priority="1111">
      <formula>$J577&gt;50</formula>
    </cfRule>
  </conditionalFormatting>
  <conditionalFormatting sqref="C577:H577 K577:L577">
    <cfRule type="expression" dxfId="2" priority="1110">
      <formula>$J577&gt;50</formula>
    </cfRule>
  </conditionalFormatting>
  <conditionalFormatting sqref="B577">
    <cfRule type="expression" dxfId="2" priority="1109">
      <formula>$J577&gt;49</formula>
    </cfRule>
  </conditionalFormatting>
  <conditionalFormatting sqref="J579">
    <cfRule type="expression" dxfId="2" priority="1108">
      <formula>$J579&gt;50</formula>
    </cfRule>
  </conditionalFormatting>
  <conditionalFormatting sqref="I579">
    <cfRule type="expression" dxfId="2" priority="1107">
      <formula>$J579&gt;50</formula>
    </cfRule>
  </conditionalFormatting>
  <conditionalFormatting sqref="C579:H579 K579:L579">
    <cfRule type="expression" dxfId="2" priority="1106">
      <formula>$J579&gt;50</formula>
    </cfRule>
  </conditionalFormatting>
  <conditionalFormatting sqref="B579">
    <cfRule type="expression" dxfId="2" priority="1105">
      <formula>$J579&gt;49</formula>
    </cfRule>
  </conditionalFormatting>
  <conditionalFormatting sqref="I701">
    <cfRule type="expression" dxfId="2" priority="1104">
      <formula>$J701&gt;50</formula>
    </cfRule>
  </conditionalFormatting>
  <conditionalFormatting sqref="J701:L701 C701:H701">
    <cfRule type="expression" dxfId="2" priority="1103">
      <formula>$J701&gt;50</formula>
    </cfRule>
  </conditionalFormatting>
  <conditionalFormatting sqref="B701">
    <cfRule type="expression" dxfId="2" priority="1102">
      <formula>$J701&gt;49</formula>
    </cfRule>
  </conditionalFormatting>
  <conditionalFormatting sqref="J578">
    <cfRule type="expression" dxfId="2" priority="1101">
      <formula>$J578&gt;50</formula>
    </cfRule>
  </conditionalFormatting>
  <conditionalFormatting sqref="I578">
    <cfRule type="expression" dxfId="2" priority="1100">
      <formula>$J578&gt;50</formula>
    </cfRule>
  </conditionalFormatting>
  <conditionalFormatting sqref="C578:H578 K578:L578">
    <cfRule type="expression" dxfId="2" priority="1099">
      <formula>$J578&gt;50</formula>
    </cfRule>
  </conditionalFormatting>
  <conditionalFormatting sqref="B578">
    <cfRule type="expression" dxfId="2" priority="1098">
      <formula>$J578&gt;49</formula>
    </cfRule>
  </conditionalFormatting>
  <conditionalFormatting sqref="I702">
    <cfRule type="expression" dxfId="2" priority="1097">
      <formula>$J702&gt;50</formula>
    </cfRule>
  </conditionalFormatting>
  <conditionalFormatting sqref="J702:L702 C702:H702">
    <cfRule type="expression" dxfId="2" priority="1096">
      <formula>$J702&gt;50</formula>
    </cfRule>
  </conditionalFormatting>
  <conditionalFormatting sqref="B702">
    <cfRule type="expression" dxfId="2" priority="1095">
      <formula>$J702&gt;49</formula>
    </cfRule>
  </conditionalFormatting>
  <conditionalFormatting sqref="I792">
    <cfRule type="expression" dxfId="2" priority="1094">
      <formula>$J792&gt;50</formula>
    </cfRule>
  </conditionalFormatting>
  <conditionalFormatting sqref="J792:L792 C792:H792">
    <cfRule type="expression" dxfId="2" priority="1093">
      <formula>$J792&gt;50</formula>
    </cfRule>
  </conditionalFormatting>
  <conditionalFormatting sqref="B792">
    <cfRule type="expression" dxfId="2" priority="1092">
      <formula>$J792&gt;49</formula>
    </cfRule>
  </conditionalFormatting>
  <conditionalFormatting sqref="I835">
    <cfRule type="expression" dxfId="2" priority="1091">
      <formula>$J835&gt;50</formula>
    </cfRule>
  </conditionalFormatting>
  <conditionalFormatting sqref="K835:L835 C835:H835">
    <cfRule type="expression" dxfId="2" priority="1090">
      <formula>$J835&gt;50</formula>
    </cfRule>
  </conditionalFormatting>
  <conditionalFormatting sqref="B835">
    <cfRule type="expression" dxfId="2" priority="1089">
      <formula>$J835&gt;49</formula>
    </cfRule>
  </conditionalFormatting>
  <conditionalFormatting sqref="I699">
    <cfRule type="expression" dxfId="2" priority="1088">
      <formula>$J699&gt;50</formula>
    </cfRule>
  </conditionalFormatting>
  <conditionalFormatting sqref="J699:L699 C699:H699">
    <cfRule type="expression" dxfId="2" priority="1087">
      <formula>$J699&gt;50</formula>
    </cfRule>
  </conditionalFormatting>
  <conditionalFormatting sqref="B699">
    <cfRule type="expression" dxfId="2" priority="1086">
      <formula>$J699&gt;49</formula>
    </cfRule>
  </conditionalFormatting>
  <conditionalFormatting sqref="I700">
    <cfRule type="expression" dxfId="2" priority="1085">
      <formula>$J700&gt;50</formula>
    </cfRule>
  </conditionalFormatting>
  <conditionalFormatting sqref="J700:L700 C700:H700">
    <cfRule type="expression" dxfId="2" priority="1084">
      <formula>$J700&gt;50</formula>
    </cfRule>
  </conditionalFormatting>
  <conditionalFormatting sqref="B700">
    <cfRule type="expression" dxfId="2" priority="1083">
      <formula>$J700&gt;49</formula>
    </cfRule>
  </conditionalFormatting>
  <conditionalFormatting sqref="J580">
    <cfRule type="expression" dxfId="2" priority="1082">
      <formula>$J580&gt;50</formula>
    </cfRule>
  </conditionalFormatting>
  <conditionalFormatting sqref="I580">
    <cfRule type="expression" dxfId="2" priority="1081">
      <formula>$J580&gt;50</formula>
    </cfRule>
  </conditionalFormatting>
  <conditionalFormatting sqref="C580:H580 K580:L580">
    <cfRule type="expression" dxfId="2" priority="1080">
      <formula>$J580&gt;50</formula>
    </cfRule>
  </conditionalFormatting>
  <conditionalFormatting sqref="B580">
    <cfRule type="expression" dxfId="2" priority="1079">
      <formula>$J580&gt;49</formula>
    </cfRule>
  </conditionalFormatting>
  <conditionalFormatting sqref="I520">
    <cfRule type="expression" dxfId="2" priority="1078">
      <formula>$J520&gt;50</formula>
    </cfRule>
  </conditionalFormatting>
  <conditionalFormatting sqref="J520 L520 C520:H520">
    <cfRule type="expression" dxfId="2" priority="1077">
      <formula>$J520&gt;50</formula>
    </cfRule>
  </conditionalFormatting>
  <conditionalFormatting sqref="B520">
    <cfRule type="expression" dxfId="2" priority="1076">
      <formula>$J520&gt;49</formula>
    </cfRule>
  </conditionalFormatting>
  <conditionalFormatting sqref="K520:K523">
    <cfRule type="expression" dxfId="2" priority="1075">
      <formula>$J520&gt;50</formula>
    </cfRule>
  </conditionalFormatting>
  <conditionalFormatting sqref="I522:I523">
    <cfRule type="expression" dxfId="2" priority="1074">
      <formula>$J522&gt;50</formula>
    </cfRule>
  </conditionalFormatting>
  <conditionalFormatting sqref="J521:J523 L521:L523 C522:H523 C521:G521">
    <cfRule type="expression" dxfId="2" priority="1073">
      <formula>$J521&gt;50</formula>
    </cfRule>
  </conditionalFormatting>
  <conditionalFormatting sqref="B521:B523">
    <cfRule type="expression" dxfId="2" priority="1072">
      <formula>$J521&gt;49</formula>
    </cfRule>
  </conditionalFormatting>
  <conditionalFormatting sqref="J611">
    <cfRule type="expression" dxfId="2" priority="1070">
      <formula>$J611&gt;50</formula>
    </cfRule>
  </conditionalFormatting>
  <conditionalFormatting sqref="I611">
    <cfRule type="expression" dxfId="2" priority="1069">
      <formula>$J611&gt;50</formula>
    </cfRule>
  </conditionalFormatting>
  <conditionalFormatting sqref="C611:H611 K611:L611">
    <cfRule type="expression" dxfId="2" priority="1068">
      <formula>$J611&gt;50</formula>
    </cfRule>
  </conditionalFormatting>
  <conditionalFormatting sqref="B611">
    <cfRule type="expression" dxfId="2" priority="1067">
      <formula>$J611&gt;49</formula>
    </cfRule>
  </conditionalFormatting>
  <conditionalFormatting sqref="J612">
    <cfRule type="expression" dxfId="2" priority="1066">
      <formula>$J612&gt;50</formula>
    </cfRule>
  </conditionalFormatting>
  <conditionalFormatting sqref="I612">
    <cfRule type="expression" dxfId="2" priority="1065">
      <formula>$J612&gt;50</formula>
    </cfRule>
  </conditionalFormatting>
  <conditionalFormatting sqref="C612:H612 K612:L612">
    <cfRule type="expression" dxfId="2" priority="1064">
      <formula>$J612&gt;50</formula>
    </cfRule>
  </conditionalFormatting>
  <conditionalFormatting sqref="B612">
    <cfRule type="expression" dxfId="2" priority="1063">
      <formula>$J612&gt;49</formula>
    </cfRule>
  </conditionalFormatting>
  <conditionalFormatting sqref="I836">
    <cfRule type="expression" dxfId="2" priority="1059">
      <formula>$J836&gt;50</formula>
    </cfRule>
  </conditionalFormatting>
  <conditionalFormatting sqref="J836:L836 C836:H836">
    <cfRule type="expression" dxfId="2" priority="1058">
      <formula>$J836&gt;50</formula>
    </cfRule>
  </conditionalFormatting>
  <conditionalFormatting sqref="B836">
    <cfRule type="expression" dxfId="2" priority="1057">
      <formula>$J836&gt;49</formula>
    </cfRule>
  </conditionalFormatting>
  <conditionalFormatting sqref="I837">
    <cfRule type="expression" dxfId="2" priority="1056">
      <formula>$J837&gt;50</formula>
    </cfRule>
  </conditionalFormatting>
  <conditionalFormatting sqref="J837:L837 C837:H837">
    <cfRule type="expression" dxfId="2" priority="1055">
      <formula>$J837&gt;50</formula>
    </cfRule>
  </conditionalFormatting>
  <conditionalFormatting sqref="B837">
    <cfRule type="expression" dxfId="2" priority="1054">
      <formula>$J837&gt;49</formula>
    </cfRule>
  </conditionalFormatting>
  <conditionalFormatting sqref="I706">
    <cfRule type="expression" dxfId="2" priority="1053">
      <formula>$J706&gt;50</formula>
    </cfRule>
  </conditionalFormatting>
  <conditionalFormatting sqref="J706:L706 C706:H706">
    <cfRule type="expression" dxfId="2" priority="1052">
      <formula>$J706&gt;50</formula>
    </cfRule>
  </conditionalFormatting>
  <conditionalFormatting sqref="B706">
    <cfRule type="expression" dxfId="2" priority="1051">
      <formula>$J706&gt;49</formula>
    </cfRule>
  </conditionalFormatting>
  <conditionalFormatting sqref="K563">
    <cfRule type="expression" dxfId="2" priority="1050">
      <formula>$J563&gt;50</formula>
    </cfRule>
  </conditionalFormatting>
  <conditionalFormatting sqref="I563">
    <cfRule type="expression" dxfId="2" priority="1049">
      <formula>$J563&gt;50</formula>
    </cfRule>
  </conditionalFormatting>
  <conditionalFormatting sqref="J563 L563 C563:H563">
    <cfRule type="expression" dxfId="2" priority="1048">
      <formula>$J563&gt;50</formula>
    </cfRule>
  </conditionalFormatting>
  <conditionalFormatting sqref="B563">
    <cfRule type="expression" dxfId="2" priority="1047">
      <formula>$J563&gt;49</formula>
    </cfRule>
  </conditionalFormatting>
  <conditionalFormatting sqref="I564:I566">
    <cfRule type="expression" dxfId="2" priority="1045">
      <formula>$J564&gt;50</formula>
    </cfRule>
  </conditionalFormatting>
  <conditionalFormatting sqref="J564:J566 L564:L566 C564:H566">
    <cfRule type="expression" dxfId="2" priority="1044">
      <formula>$J564&gt;50</formula>
    </cfRule>
  </conditionalFormatting>
  <conditionalFormatting sqref="B564:B566">
    <cfRule type="expression" dxfId="2" priority="1043">
      <formula>$J564&gt;49</formula>
    </cfRule>
  </conditionalFormatting>
  <conditionalFormatting sqref="K564:K566">
    <cfRule type="expression" dxfId="2" priority="1042">
      <formula>$J564&gt;50</formula>
    </cfRule>
  </conditionalFormatting>
  <conditionalFormatting sqref="I707">
    <cfRule type="expression" dxfId="2" priority="1041">
      <formula>$J707&gt;50</formula>
    </cfRule>
  </conditionalFormatting>
  <conditionalFormatting sqref="J707:L707 C707:H707">
    <cfRule type="expression" dxfId="2" priority="1040">
      <formula>$J707&gt;50</formula>
    </cfRule>
  </conditionalFormatting>
  <conditionalFormatting sqref="B707">
    <cfRule type="expression" dxfId="2" priority="1039">
      <formula>$J707&gt;49</formula>
    </cfRule>
  </conditionalFormatting>
  <conditionalFormatting sqref="J613">
    <cfRule type="expression" dxfId="2" priority="1038">
      <formula>$J613&gt;50</formula>
    </cfRule>
  </conditionalFormatting>
  <conditionalFormatting sqref="I613">
    <cfRule type="expression" dxfId="2" priority="1037">
      <formula>$J613&gt;50</formula>
    </cfRule>
  </conditionalFormatting>
  <conditionalFormatting sqref="C613:H613 K613:L613">
    <cfRule type="expression" dxfId="2" priority="1036">
      <formula>$J613&gt;50</formula>
    </cfRule>
  </conditionalFormatting>
  <conditionalFormatting sqref="B613">
    <cfRule type="expression" dxfId="2" priority="1035">
      <formula>$J613&gt;49</formula>
    </cfRule>
  </conditionalFormatting>
  <conditionalFormatting sqref="I567">
    <cfRule type="expression" dxfId="2" priority="1034">
      <formula>$J567&gt;50</formula>
    </cfRule>
  </conditionalFormatting>
  <conditionalFormatting sqref="J567 C567:H567 L567:L570">
    <cfRule type="expression" dxfId="2" priority="1033">
      <formula>$J567&gt;50</formula>
    </cfRule>
  </conditionalFormatting>
  <conditionalFormatting sqref="B567">
    <cfRule type="expression" dxfId="2" priority="1032">
      <formula>$J567&gt;49</formula>
    </cfRule>
  </conditionalFormatting>
  <conditionalFormatting sqref="K567">
    <cfRule type="expression" dxfId="2" priority="1031">
      <formula>$J567&gt;50</formula>
    </cfRule>
  </conditionalFormatting>
  <conditionalFormatting sqref="I568:I570">
    <cfRule type="expression" dxfId="2" priority="1030">
      <formula>$J568&gt;50</formula>
    </cfRule>
  </conditionalFormatting>
  <conditionalFormatting sqref="J568:J570 C568:H570">
    <cfRule type="expression" dxfId="2" priority="1029">
      <formula>$J568&gt;50</formula>
    </cfRule>
  </conditionalFormatting>
  <conditionalFormatting sqref="B568:B570">
    <cfRule type="expression" dxfId="2" priority="1028">
      <formula>$J568&gt;49</formula>
    </cfRule>
  </conditionalFormatting>
  <conditionalFormatting sqref="K568:K570">
    <cfRule type="expression" dxfId="2" priority="1026">
      <formula>$J568&gt;50</formula>
    </cfRule>
  </conditionalFormatting>
  <conditionalFormatting sqref="I838">
    <cfRule type="expression" dxfId="2" priority="1025">
      <formula>$J838&gt;50</formula>
    </cfRule>
  </conditionalFormatting>
  <conditionalFormatting sqref="J838:L838 C838:H838">
    <cfRule type="expression" dxfId="2" priority="1024">
      <formula>$J838&gt;50</formula>
    </cfRule>
  </conditionalFormatting>
  <conditionalFormatting sqref="B838">
    <cfRule type="expression" dxfId="2" priority="1023">
      <formula>$J838&gt;49</formula>
    </cfRule>
  </conditionalFormatting>
  <conditionalFormatting sqref="J665">
    <cfRule type="expression" dxfId="2" priority="1022">
      <formula>$J665&gt;50</formula>
    </cfRule>
  </conditionalFormatting>
  <conditionalFormatting sqref="I665">
    <cfRule type="expression" dxfId="2" priority="1021">
      <formula>$J665&gt;50</formula>
    </cfRule>
  </conditionalFormatting>
  <conditionalFormatting sqref="C665:H665 K665:L665">
    <cfRule type="expression" dxfId="2" priority="1020">
      <formula>$J665&gt;50</formula>
    </cfRule>
  </conditionalFormatting>
  <conditionalFormatting sqref="B665">
    <cfRule type="expression" dxfId="2" priority="1019">
      <formula>$J665&gt;49</formula>
    </cfRule>
  </conditionalFormatting>
  <conditionalFormatting sqref="I708">
    <cfRule type="expression" dxfId="2" priority="1018">
      <formula>$J708&gt;50</formula>
    </cfRule>
  </conditionalFormatting>
  <conditionalFormatting sqref="J708:L708 C708:H708">
    <cfRule type="expression" dxfId="2" priority="1017">
      <formula>$J708&gt;50</formula>
    </cfRule>
  </conditionalFormatting>
  <conditionalFormatting sqref="B708">
    <cfRule type="expression" dxfId="2" priority="1016">
      <formula>$J708&gt;49</formula>
    </cfRule>
  </conditionalFormatting>
  <conditionalFormatting sqref="I719">
    <cfRule type="expression" dxfId="2" priority="1015">
      <formula>$J719&gt;50</formula>
    </cfRule>
  </conditionalFormatting>
  <conditionalFormatting sqref="J719:L719 C719:H719">
    <cfRule type="expression" dxfId="2" priority="1014">
      <formula>$J719&gt;50</formula>
    </cfRule>
  </conditionalFormatting>
  <conditionalFormatting sqref="B719">
    <cfRule type="expression" dxfId="2" priority="1013">
      <formula>$J719&gt;49</formula>
    </cfRule>
  </conditionalFormatting>
  <conditionalFormatting sqref="J681">
    <cfRule type="expression" dxfId="2" priority="1012">
      <formula>$J681&gt;50</formula>
    </cfRule>
  </conditionalFormatting>
  <conditionalFormatting sqref="I681">
    <cfRule type="expression" dxfId="2" priority="1011">
      <formula>$J681&gt;50</formula>
    </cfRule>
  </conditionalFormatting>
  <conditionalFormatting sqref="C681:D681 K681:L681 F681:H681">
    <cfRule type="expression" dxfId="2" priority="1010">
      <formula>$J681&gt;50</formula>
    </cfRule>
  </conditionalFormatting>
  <conditionalFormatting sqref="B681">
    <cfRule type="expression" dxfId="2" priority="1009">
      <formula>$J681&gt;49</formula>
    </cfRule>
  </conditionalFormatting>
  <conditionalFormatting sqref="J682">
    <cfRule type="expression" dxfId="2" priority="1008">
      <formula>$J682&gt;50</formula>
    </cfRule>
  </conditionalFormatting>
  <conditionalFormatting sqref="I682">
    <cfRule type="expression" dxfId="2" priority="1007">
      <formula>$J682&gt;50</formula>
    </cfRule>
  </conditionalFormatting>
  <conditionalFormatting sqref="C682:H682 K682:L682">
    <cfRule type="expression" dxfId="2" priority="1006">
      <formula>$J682&gt;50</formula>
    </cfRule>
  </conditionalFormatting>
  <conditionalFormatting sqref="B682">
    <cfRule type="expression" dxfId="2" priority="1005">
      <formula>$J682&gt;49</formula>
    </cfRule>
  </conditionalFormatting>
  <conditionalFormatting sqref="J689">
    <cfRule type="expression" dxfId="2" priority="1004">
      <formula>$J689&gt;50</formula>
    </cfRule>
  </conditionalFormatting>
  <conditionalFormatting sqref="I689">
    <cfRule type="expression" dxfId="2" priority="1003">
      <formula>$J689&gt;50</formula>
    </cfRule>
  </conditionalFormatting>
  <conditionalFormatting sqref="C689:H689 K689:L689">
    <cfRule type="expression" dxfId="2" priority="1002">
      <formula>$J689&gt;50</formula>
    </cfRule>
  </conditionalFormatting>
  <conditionalFormatting sqref="B689">
    <cfRule type="expression" dxfId="2" priority="1001">
      <formula>$J689&gt;49</formula>
    </cfRule>
  </conditionalFormatting>
  <conditionalFormatting sqref="I860:I861">
    <cfRule type="expression" dxfId="2" priority="1000">
      <formula>$J860&gt;50</formula>
    </cfRule>
  </conditionalFormatting>
  <conditionalFormatting sqref="J860:L861 C860:H861">
    <cfRule type="expression" dxfId="2" priority="999">
      <formula>$J860&gt;50</formula>
    </cfRule>
  </conditionalFormatting>
  <conditionalFormatting sqref="B860:B861">
    <cfRule type="expression" dxfId="2" priority="998">
      <formula>$J860&gt;49</formula>
    </cfRule>
  </conditionalFormatting>
  <conditionalFormatting sqref="I720">
    <cfRule type="expression" dxfId="2" priority="997">
      <formula>$J720&gt;50</formula>
    </cfRule>
  </conditionalFormatting>
  <conditionalFormatting sqref="J720:L720 C720:H720">
    <cfRule type="expression" dxfId="2" priority="996">
      <formula>$J720&gt;50</formula>
    </cfRule>
  </conditionalFormatting>
  <conditionalFormatting sqref="B720">
    <cfRule type="expression" dxfId="2" priority="995">
      <formula>$J720&gt;49</formula>
    </cfRule>
  </conditionalFormatting>
  <conditionalFormatting sqref="I721">
    <cfRule type="expression" dxfId="2" priority="994">
      <formula>$J721&gt;50</formula>
    </cfRule>
  </conditionalFormatting>
  <conditionalFormatting sqref="J721:L721 C721:H721">
    <cfRule type="expression" dxfId="2" priority="993">
      <formula>$J721&gt;50</formula>
    </cfRule>
  </conditionalFormatting>
  <conditionalFormatting sqref="B721">
    <cfRule type="expression" dxfId="2" priority="992">
      <formula>$J721&gt;49</formula>
    </cfRule>
  </conditionalFormatting>
  <conditionalFormatting sqref="I722">
    <cfRule type="expression" dxfId="2" priority="991">
      <formula>$J722&gt;50</formula>
    </cfRule>
  </conditionalFormatting>
  <conditionalFormatting sqref="J722:L722 C722:H722">
    <cfRule type="expression" dxfId="2" priority="990">
      <formula>$J722&gt;50</formula>
    </cfRule>
  </conditionalFormatting>
  <conditionalFormatting sqref="B722">
    <cfRule type="expression" dxfId="2" priority="989">
      <formula>$J722&gt;49</formula>
    </cfRule>
  </conditionalFormatting>
  <conditionalFormatting sqref="L614:L617">
    <cfRule type="expression" dxfId="2" priority="988">
      <formula>$J614&gt;50</formula>
    </cfRule>
  </conditionalFormatting>
  <conditionalFormatting sqref="I614:I617">
    <cfRule type="expression" dxfId="2" priority="987">
      <formula>$J614&gt;50</formula>
    </cfRule>
  </conditionalFormatting>
  <conditionalFormatting sqref="J614:J617 C614:H617">
    <cfRule type="expression" dxfId="2" priority="986">
      <formula>$J614&gt;50</formula>
    </cfRule>
  </conditionalFormatting>
  <conditionalFormatting sqref="B614:B617">
    <cfRule type="expression" dxfId="2" priority="985">
      <formula>$J614&gt;49</formula>
    </cfRule>
  </conditionalFormatting>
  <conditionalFormatting sqref="K614:K618">
    <cfRule type="expression" dxfId="2" priority="984">
      <formula>$J614&gt;50</formula>
    </cfRule>
  </conditionalFormatting>
  <conditionalFormatting sqref="J691">
    <cfRule type="expression" dxfId="2" priority="983">
      <formula>$J691&gt;50</formula>
    </cfRule>
  </conditionalFormatting>
  <conditionalFormatting sqref="I691">
    <cfRule type="expression" dxfId="2" priority="982">
      <formula>$J691&gt;50</formula>
    </cfRule>
  </conditionalFormatting>
  <conditionalFormatting sqref="C691:H691 K691:L691">
    <cfRule type="expression" dxfId="2" priority="981">
      <formula>$J691&gt;50</formula>
    </cfRule>
  </conditionalFormatting>
  <conditionalFormatting sqref="B691">
    <cfRule type="expression" dxfId="2" priority="980">
      <formula>$J691&gt;49</formula>
    </cfRule>
  </conditionalFormatting>
  <conditionalFormatting sqref="J690">
    <cfRule type="expression" dxfId="2" priority="979">
      <formula>$J690&gt;50</formula>
    </cfRule>
  </conditionalFormatting>
  <conditionalFormatting sqref="I690">
    <cfRule type="expression" dxfId="2" priority="978">
      <formula>$J690&gt;50</formula>
    </cfRule>
  </conditionalFormatting>
  <conditionalFormatting sqref="C690:H690 K690:L690">
    <cfRule type="expression" dxfId="2" priority="977">
      <formula>$J690&gt;50</formula>
    </cfRule>
  </conditionalFormatting>
  <conditionalFormatting sqref="B690">
    <cfRule type="expression" dxfId="2" priority="976">
      <formula>$J690&gt;49</formula>
    </cfRule>
  </conditionalFormatting>
  <conditionalFormatting sqref="I723:I724">
    <cfRule type="expression" dxfId="2" priority="943">
      <formula>$J723&gt;50</formula>
    </cfRule>
  </conditionalFormatting>
  <conditionalFormatting sqref="J723:L723 C723:H723 J724">
    <cfRule type="expression" dxfId="2" priority="942">
      <formula>$J723&gt;50</formula>
    </cfRule>
  </conditionalFormatting>
  <conditionalFormatting sqref="B723">
    <cfRule type="expression" dxfId="2" priority="941">
      <formula>$J723&gt;49</formula>
    </cfRule>
  </conditionalFormatting>
  <conditionalFormatting sqref="J692">
    <cfRule type="expression" dxfId="2" priority="940">
      <formula>$J692&gt;50</formula>
    </cfRule>
  </conditionalFormatting>
  <conditionalFormatting sqref="I692">
    <cfRule type="expression" dxfId="2" priority="939">
      <formula>$J692&gt;50</formula>
    </cfRule>
  </conditionalFormatting>
  <conditionalFormatting sqref="C692:D692 K692:L692 F692:H692">
    <cfRule type="expression" dxfId="2" priority="938">
      <formula>$J692&gt;50</formula>
    </cfRule>
  </conditionalFormatting>
  <conditionalFormatting sqref="B692">
    <cfRule type="expression" dxfId="2" priority="937">
      <formula>$J692&gt;49</formula>
    </cfRule>
  </conditionalFormatting>
  <conditionalFormatting sqref="I864">
    <cfRule type="expression" dxfId="2" priority="936">
      <formula>$J864&gt;50</formula>
    </cfRule>
  </conditionalFormatting>
  <conditionalFormatting sqref="J864:L864 C864:H864">
    <cfRule type="expression" dxfId="2" priority="935">
      <formula>$J864&gt;50</formula>
    </cfRule>
  </conditionalFormatting>
  <conditionalFormatting sqref="B864">
    <cfRule type="expression" dxfId="2" priority="934">
      <formula>$J864&gt;49</formula>
    </cfRule>
  </conditionalFormatting>
  <conditionalFormatting sqref="L618">
    <cfRule type="expression" dxfId="2" priority="933">
      <formula>$J618&gt;50</formula>
    </cfRule>
  </conditionalFormatting>
  <conditionalFormatting sqref="I618">
    <cfRule type="expression" dxfId="2" priority="932">
      <formula>$J618&gt;50</formula>
    </cfRule>
  </conditionalFormatting>
  <conditionalFormatting sqref="J618 C618:H618">
    <cfRule type="expression" dxfId="2" priority="931">
      <formula>$J618&gt;50</formula>
    </cfRule>
  </conditionalFormatting>
  <conditionalFormatting sqref="B618">
    <cfRule type="expression" dxfId="2" priority="930">
      <formula>$J618&gt;49</formula>
    </cfRule>
  </conditionalFormatting>
  <conditionalFormatting sqref="K619:K621">
    <cfRule type="expression" dxfId="2" priority="928">
      <formula>$J619&gt;50</formula>
    </cfRule>
  </conditionalFormatting>
  <conditionalFormatting sqref="L619:L621">
    <cfRule type="expression" dxfId="2" priority="927">
      <formula>$J619&gt;50</formula>
    </cfRule>
  </conditionalFormatting>
  <conditionalFormatting sqref="I619:I621">
    <cfRule type="expression" dxfId="2" priority="926">
      <formula>$J619&gt;50</formula>
    </cfRule>
  </conditionalFormatting>
  <conditionalFormatting sqref="J619:J621 C619:H621">
    <cfRule type="expression" dxfId="2" priority="925">
      <formula>$J619&gt;50</formula>
    </cfRule>
  </conditionalFormatting>
  <conditionalFormatting sqref="B619:B621">
    <cfRule type="expression" dxfId="2" priority="924">
      <formula>$J619&gt;49</formula>
    </cfRule>
  </conditionalFormatting>
  <conditionalFormatting sqref="J693">
    <cfRule type="expression" dxfId="2" priority="923">
      <formula>$J693&gt;50</formula>
    </cfRule>
  </conditionalFormatting>
  <conditionalFormatting sqref="I693">
    <cfRule type="expression" dxfId="2" priority="922">
      <formula>$J693&gt;50</formula>
    </cfRule>
  </conditionalFormatting>
  <conditionalFormatting sqref="C693:H693 K693:L693">
    <cfRule type="expression" dxfId="2" priority="921">
      <formula>$J693&gt;50</formula>
    </cfRule>
  </conditionalFormatting>
  <conditionalFormatting sqref="B693">
    <cfRule type="expression" dxfId="2" priority="920">
      <formula>$J693&gt;49</formula>
    </cfRule>
  </conditionalFormatting>
  <conditionalFormatting sqref="K724:L724 C724:H724">
    <cfRule type="expression" dxfId="2" priority="914">
      <formula>$J724&gt;50</formula>
    </cfRule>
  </conditionalFormatting>
  <conditionalFormatting sqref="B724">
    <cfRule type="expression" dxfId="2" priority="913">
      <formula>$J724&gt;49</formula>
    </cfRule>
  </conditionalFormatting>
  <conditionalFormatting sqref="I748">
    <cfRule type="expression" dxfId="2" priority="912">
      <formula>$J748&gt;50</formula>
    </cfRule>
  </conditionalFormatting>
  <conditionalFormatting sqref="J748">
    <cfRule type="expression" dxfId="2" priority="911">
      <formula>$J748&gt;50</formula>
    </cfRule>
  </conditionalFormatting>
  <conditionalFormatting sqref="K748:L748 C748:D748 F748:H748">
    <cfRule type="expression" dxfId="2" priority="910">
      <formula>$J748&gt;50</formula>
    </cfRule>
  </conditionalFormatting>
  <conditionalFormatting sqref="B748">
    <cfRule type="expression" dxfId="2" priority="909">
      <formula>$J748&gt;49</formula>
    </cfRule>
  </conditionalFormatting>
  <conditionalFormatting sqref="J694">
    <cfRule type="expression" dxfId="2" priority="908">
      <formula>$J694&gt;50</formula>
    </cfRule>
  </conditionalFormatting>
  <conditionalFormatting sqref="I694">
    <cfRule type="expression" dxfId="2" priority="907">
      <formula>$J694&gt;50</formula>
    </cfRule>
  </conditionalFormatting>
  <conditionalFormatting sqref="C694:H694 K694:L694">
    <cfRule type="expression" dxfId="2" priority="906">
      <formula>$J694&gt;50</formula>
    </cfRule>
  </conditionalFormatting>
  <conditionalFormatting sqref="B694">
    <cfRule type="expression" dxfId="2" priority="905">
      <formula>$J694&gt;49</formula>
    </cfRule>
  </conditionalFormatting>
  <conditionalFormatting sqref="I863">
    <cfRule type="expression" dxfId="2" priority="904">
      <formula>$J863&gt;50</formula>
    </cfRule>
  </conditionalFormatting>
  <conditionalFormatting sqref="J863:L863 C863:H863">
    <cfRule type="expression" dxfId="2" priority="903">
      <formula>$J863&gt;50</formula>
    </cfRule>
  </conditionalFormatting>
  <conditionalFormatting sqref="B863">
    <cfRule type="expression" dxfId="2" priority="902">
      <formula>$J863&gt;49</formula>
    </cfRule>
  </conditionalFormatting>
  <conditionalFormatting sqref="J710">
    <cfRule type="expression" dxfId="2" priority="901">
      <formula>$J710&gt;50</formula>
    </cfRule>
  </conditionalFormatting>
  <conditionalFormatting sqref="I710">
    <cfRule type="expression" dxfId="2" priority="900">
      <formula>$J710&gt;50</formula>
    </cfRule>
  </conditionalFormatting>
  <conditionalFormatting sqref="C710:H710 K710:L710">
    <cfRule type="expression" dxfId="2" priority="899">
      <formula>$J710&gt;50</formula>
    </cfRule>
  </conditionalFormatting>
  <conditionalFormatting sqref="B710">
    <cfRule type="expression" dxfId="2" priority="898">
      <formula>$J710&gt;49</formula>
    </cfRule>
  </conditionalFormatting>
  <conditionalFormatting sqref="J713">
    <cfRule type="expression" dxfId="2" priority="897">
      <formula>$J713&gt;50</formula>
    </cfRule>
  </conditionalFormatting>
  <conditionalFormatting sqref="I713">
    <cfRule type="expression" dxfId="2" priority="896">
      <formula>$J713&gt;50</formula>
    </cfRule>
  </conditionalFormatting>
  <conditionalFormatting sqref="C713:H713 K713:L713">
    <cfRule type="expression" dxfId="2" priority="895">
      <formula>$J713&gt;50</formula>
    </cfRule>
  </conditionalFormatting>
  <conditionalFormatting sqref="B713">
    <cfRule type="expression" dxfId="2" priority="894">
      <formula>$J713&gt;49</formula>
    </cfRule>
  </conditionalFormatting>
  <conditionalFormatting sqref="J711">
    <cfRule type="expression" dxfId="2" priority="893">
      <formula>$J711&gt;50</formula>
    </cfRule>
  </conditionalFormatting>
  <conditionalFormatting sqref="I711">
    <cfRule type="expression" dxfId="2" priority="892">
      <formula>$J711&gt;50</formula>
    </cfRule>
  </conditionalFormatting>
  <conditionalFormatting sqref="C711:H711 K711:L711">
    <cfRule type="expression" dxfId="2" priority="891">
      <formula>$J711&gt;50</formula>
    </cfRule>
  </conditionalFormatting>
  <conditionalFormatting sqref="B711">
    <cfRule type="expression" dxfId="2" priority="890">
      <formula>$J711&gt;49</formula>
    </cfRule>
  </conditionalFormatting>
  <conditionalFormatting sqref="I749">
    <cfRule type="expression" dxfId="2" priority="889">
      <formula>$J749&gt;50</formula>
    </cfRule>
  </conditionalFormatting>
  <conditionalFormatting sqref="J749">
    <cfRule type="expression" dxfId="2" priority="888">
      <formula>$J749&gt;50</formula>
    </cfRule>
  </conditionalFormatting>
  <conditionalFormatting sqref="K749:L749 C749:H749">
    <cfRule type="expression" dxfId="2" priority="887">
      <formula>$J749&gt;50</formula>
    </cfRule>
  </conditionalFormatting>
  <conditionalFormatting sqref="B749">
    <cfRule type="expression" dxfId="2" priority="886">
      <formula>$J749&gt;49</formula>
    </cfRule>
  </conditionalFormatting>
  <conditionalFormatting sqref="K623">
    <cfRule type="expression" dxfId="2" priority="885">
      <formula>$J623&gt;50</formula>
    </cfRule>
  </conditionalFormatting>
  <conditionalFormatting sqref="L623:L626">
    <cfRule type="expression" dxfId="2" priority="884">
      <formula>$J623&gt;50</formula>
    </cfRule>
  </conditionalFormatting>
  <conditionalFormatting sqref="I623">
    <cfRule type="expression" dxfId="2" priority="883">
      <formula>$J623&gt;50</formula>
    </cfRule>
  </conditionalFormatting>
  <conditionalFormatting sqref="J623 C623:H623">
    <cfRule type="expression" dxfId="2" priority="882">
      <formula>$J623&gt;50</formula>
    </cfRule>
  </conditionalFormatting>
  <conditionalFormatting sqref="B623">
    <cfRule type="expression" dxfId="2" priority="881">
      <formula>$J623&gt;49</formula>
    </cfRule>
  </conditionalFormatting>
  <conditionalFormatting sqref="K624:K626">
    <cfRule type="expression" dxfId="2" priority="880">
      <formula>$J624&gt;50</formula>
    </cfRule>
  </conditionalFormatting>
  <conditionalFormatting sqref="I624:I626">
    <cfRule type="expression" dxfId="2" priority="878">
      <formula>$J624&gt;50</formula>
    </cfRule>
  </conditionalFormatting>
  <conditionalFormatting sqref="J624:J626 C624:H626">
    <cfRule type="expression" dxfId="2" priority="877">
      <formula>$J624&gt;50</formula>
    </cfRule>
  </conditionalFormatting>
  <conditionalFormatting sqref="B624:B626">
    <cfRule type="expression" dxfId="2" priority="876">
      <formula>$J624&gt;49</formula>
    </cfRule>
  </conditionalFormatting>
  <conditionalFormatting sqref="J712">
    <cfRule type="expression" dxfId="2" priority="875">
      <formula>$J712&gt;50</formula>
    </cfRule>
  </conditionalFormatting>
  <conditionalFormatting sqref="I712">
    <cfRule type="expression" dxfId="2" priority="874">
      <formula>$J712&gt;50</formula>
    </cfRule>
  </conditionalFormatting>
  <conditionalFormatting sqref="C712:H712 K712:L712">
    <cfRule type="expression" dxfId="2" priority="873">
      <formula>$J712&gt;50</formula>
    </cfRule>
  </conditionalFormatting>
  <conditionalFormatting sqref="B712">
    <cfRule type="expression" dxfId="2" priority="872">
      <formula>$J712&gt;49</formula>
    </cfRule>
  </conditionalFormatting>
  <conditionalFormatting sqref="J709">
    <cfRule type="expression" dxfId="2" priority="871">
      <formula>$J709&gt;50</formula>
    </cfRule>
  </conditionalFormatting>
  <conditionalFormatting sqref="I709">
    <cfRule type="expression" dxfId="2" priority="870">
      <formula>$J709&gt;50</formula>
    </cfRule>
  </conditionalFormatting>
  <conditionalFormatting sqref="C709:H709 K709:L709">
    <cfRule type="expression" dxfId="2" priority="869">
      <formula>$J709&gt;50</formula>
    </cfRule>
  </conditionalFormatting>
  <conditionalFormatting sqref="B709">
    <cfRule type="expression" dxfId="2" priority="868">
      <formula>$J709&gt;49</formula>
    </cfRule>
  </conditionalFormatting>
  <conditionalFormatting sqref="I839">
    <cfRule type="expression" dxfId="2" priority="867">
      <formula>$J839&gt;50</formula>
    </cfRule>
  </conditionalFormatting>
  <conditionalFormatting sqref="J839">
    <cfRule type="expression" dxfId="2" priority="866">
      <formula>$J839&gt;50</formula>
    </cfRule>
  </conditionalFormatting>
  <conditionalFormatting sqref="K839:L839 C839:D839 F839:H839">
    <cfRule type="expression" dxfId="2" priority="865">
      <formula>$J839&gt;50</formula>
    </cfRule>
  </conditionalFormatting>
  <conditionalFormatting sqref="B839">
    <cfRule type="expression" dxfId="2" priority="864">
      <formula>$J839&gt;49</formula>
    </cfRule>
  </conditionalFormatting>
  <conditionalFormatting sqref="K849:L849 C849:H849">
    <cfRule type="expression" dxfId="2" priority="861">
      <formula>$J849&gt;50</formula>
    </cfRule>
  </conditionalFormatting>
  <conditionalFormatting sqref="B849">
    <cfRule type="expression" dxfId="2" priority="860">
      <formula>$J849&gt;49</formula>
    </cfRule>
  </conditionalFormatting>
  <conditionalFormatting sqref="J872:L872 C872:H872">
    <cfRule type="expression" dxfId="2" priority="858">
      <formula>$J872&gt;50</formula>
    </cfRule>
  </conditionalFormatting>
  <conditionalFormatting sqref="B872">
    <cfRule type="expression" dxfId="2" priority="857">
      <formula>$J872&gt;49</formula>
    </cfRule>
  </conditionalFormatting>
  <conditionalFormatting sqref="I859 I868 I850:I853 I857">
    <cfRule type="expression" dxfId="2" priority="856">
      <formula>$J850&gt;50</formula>
    </cfRule>
  </conditionalFormatting>
  <conditionalFormatting sqref="J850:J853 J859 J857">
    <cfRule type="expression" dxfId="2" priority="855">
      <formula>$J850&gt;50</formula>
    </cfRule>
  </conditionalFormatting>
  <conditionalFormatting sqref="K850:L850 C850:H850">
    <cfRule type="expression" dxfId="2" priority="854">
      <formula>$J850&gt;50</formula>
    </cfRule>
  </conditionalFormatting>
  <conditionalFormatting sqref="B850">
    <cfRule type="expression" dxfId="2" priority="853">
      <formula>$J850&gt;49</formula>
    </cfRule>
  </conditionalFormatting>
  <conditionalFormatting sqref="L630:L633">
    <cfRule type="expression" dxfId="2" priority="852">
      <formula>$J630&gt;50</formula>
    </cfRule>
  </conditionalFormatting>
  <conditionalFormatting sqref="K630:K633">
    <cfRule type="expression" dxfId="2" priority="851">
      <formula>$J630&gt;50</formula>
    </cfRule>
  </conditionalFormatting>
  <conditionalFormatting sqref="I630:I633">
    <cfRule type="expression" dxfId="2" priority="850">
      <formula>$J630&gt;50</formula>
    </cfRule>
  </conditionalFormatting>
  <conditionalFormatting sqref="J630:J633 C630:H633">
    <cfRule type="expression" dxfId="2" priority="849">
      <formula>$J630&gt;50</formula>
    </cfRule>
  </conditionalFormatting>
  <conditionalFormatting sqref="B630:B633">
    <cfRule type="expression" dxfId="2" priority="848">
      <formula>$J630&gt;49</formula>
    </cfRule>
  </conditionalFormatting>
  <conditionalFormatting sqref="K851:L851 C851:H851">
    <cfRule type="expression" dxfId="2" priority="845">
      <formula>$J851&gt;50</formula>
    </cfRule>
  </conditionalFormatting>
  <conditionalFormatting sqref="B851">
    <cfRule type="expression" dxfId="2" priority="844">
      <formula>$J851&gt;49</formula>
    </cfRule>
  </conditionalFormatting>
  <conditionalFormatting sqref="K857:L857 C857:H857">
    <cfRule type="expression" dxfId="2" priority="841">
      <formula>$J857&gt;50</formula>
    </cfRule>
  </conditionalFormatting>
  <conditionalFormatting sqref="B857">
    <cfRule type="expression" dxfId="2" priority="840">
      <formula>$J857&gt;49</formula>
    </cfRule>
  </conditionalFormatting>
  <conditionalFormatting sqref="J717">
    <cfRule type="expression" dxfId="2" priority="839">
      <formula>$J717&gt;50</formula>
    </cfRule>
  </conditionalFormatting>
  <conditionalFormatting sqref="I717">
    <cfRule type="expression" dxfId="2" priority="838">
      <formula>$J717&gt;50</formula>
    </cfRule>
  </conditionalFormatting>
  <conditionalFormatting sqref="C717:H717 K717:L717">
    <cfRule type="expression" dxfId="2" priority="837">
      <formula>$J717&gt;50</formula>
    </cfRule>
  </conditionalFormatting>
  <conditionalFormatting sqref="B717">
    <cfRule type="expression" dxfId="2" priority="836">
      <formula>$J717&gt;49</formula>
    </cfRule>
  </conditionalFormatting>
  <conditionalFormatting sqref="J718">
    <cfRule type="expression" dxfId="2" priority="835">
      <formula>$J718&gt;50</formula>
    </cfRule>
  </conditionalFormatting>
  <conditionalFormatting sqref="I718">
    <cfRule type="expression" dxfId="2" priority="834">
      <formula>$J718&gt;50</formula>
    </cfRule>
  </conditionalFormatting>
  <conditionalFormatting sqref="C718:H718 K718:L718">
    <cfRule type="expression" dxfId="2" priority="833">
      <formula>$J718&gt;50</formula>
    </cfRule>
  </conditionalFormatting>
  <conditionalFormatting sqref="B718">
    <cfRule type="expression" dxfId="2" priority="832">
      <formula>$J718&gt;49</formula>
    </cfRule>
  </conditionalFormatting>
  <conditionalFormatting sqref="J715">
    <cfRule type="expression" dxfId="2" priority="831">
      <formula>$J715&gt;50</formula>
    </cfRule>
  </conditionalFormatting>
  <conditionalFormatting sqref="I715">
    <cfRule type="expression" dxfId="2" priority="830">
      <formula>$J715&gt;50</formula>
    </cfRule>
  </conditionalFormatting>
  <conditionalFormatting sqref="C715:H715 K715:L715">
    <cfRule type="expression" dxfId="2" priority="829">
      <formula>$J715&gt;50</formula>
    </cfRule>
  </conditionalFormatting>
  <conditionalFormatting sqref="B715">
    <cfRule type="expression" dxfId="2" priority="828">
      <formula>$J715&gt;49</formula>
    </cfRule>
  </conditionalFormatting>
  <conditionalFormatting sqref="J714">
    <cfRule type="expression" dxfId="2" priority="827">
      <formula>$J714&gt;50</formula>
    </cfRule>
  </conditionalFormatting>
  <conditionalFormatting sqref="I714">
    <cfRule type="expression" dxfId="2" priority="826">
      <formula>$J714&gt;50</formula>
    </cfRule>
  </conditionalFormatting>
  <conditionalFormatting sqref="C714:H714 K714:L714">
    <cfRule type="expression" dxfId="2" priority="825">
      <formula>$J714&gt;50</formula>
    </cfRule>
  </conditionalFormatting>
  <conditionalFormatting sqref="B714">
    <cfRule type="expression" dxfId="2" priority="824">
      <formula>$J714&gt;49</formula>
    </cfRule>
  </conditionalFormatting>
  <conditionalFormatting sqref="J716">
    <cfRule type="expression" dxfId="2" priority="823">
      <formula>$J716&gt;50</formula>
    </cfRule>
  </conditionalFormatting>
  <conditionalFormatting sqref="I716">
    <cfRule type="expression" dxfId="2" priority="822">
      <formula>$J716&gt;50</formula>
    </cfRule>
  </conditionalFormatting>
  <conditionalFormatting sqref="C716:H716 K716:L716">
    <cfRule type="expression" dxfId="2" priority="821">
      <formula>$J716&gt;50</formula>
    </cfRule>
  </conditionalFormatting>
  <conditionalFormatting sqref="B716">
    <cfRule type="expression" dxfId="2" priority="820">
      <formula>$J716&gt;49</formula>
    </cfRule>
  </conditionalFormatting>
  <conditionalFormatting sqref="L634">
    <cfRule type="expression" dxfId="2" priority="819">
      <formula>$J634&gt;50</formula>
    </cfRule>
  </conditionalFormatting>
  <conditionalFormatting sqref="K634">
    <cfRule type="expression" dxfId="2" priority="818">
      <formula>$J634&gt;50</formula>
    </cfRule>
  </conditionalFormatting>
  <conditionalFormatting sqref="I634">
    <cfRule type="expression" dxfId="2" priority="817">
      <formula>$J634&gt;50</formula>
    </cfRule>
  </conditionalFormatting>
  <conditionalFormatting sqref="J634 C634:H634">
    <cfRule type="expression" dxfId="2" priority="816">
      <formula>$J634&gt;50</formula>
    </cfRule>
  </conditionalFormatting>
  <conditionalFormatting sqref="B634">
    <cfRule type="expression" dxfId="2" priority="815">
      <formula>$J634&gt;49</formula>
    </cfRule>
  </conditionalFormatting>
  <conditionalFormatting sqref="L638">
    <cfRule type="expression" dxfId="2" priority="814">
      <formula>$J638&gt;50</formula>
    </cfRule>
  </conditionalFormatting>
  <conditionalFormatting sqref="K638">
    <cfRule type="expression" dxfId="2" priority="813">
      <formula>$J638&gt;50</formula>
    </cfRule>
  </conditionalFormatting>
  <conditionalFormatting sqref="I638">
    <cfRule type="expression" dxfId="2" priority="812">
      <formula>$J638&gt;50</formula>
    </cfRule>
  </conditionalFormatting>
  <conditionalFormatting sqref="J638 C638:H638">
    <cfRule type="expression" dxfId="2" priority="811">
      <formula>$J638&gt;50</formula>
    </cfRule>
  </conditionalFormatting>
  <conditionalFormatting sqref="B638">
    <cfRule type="expression" dxfId="2" priority="810">
      <formula>$J638&gt;49</formula>
    </cfRule>
  </conditionalFormatting>
  <conditionalFormatting sqref="K622">
    <cfRule type="expression" dxfId="2" priority="809">
      <formula>$J622&gt;50</formula>
    </cfRule>
  </conditionalFormatting>
  <conditionalFormatting sqref="L622">
    <cfRule type="expression" dxfId="2" priority="808">
      <formula>$J622&gt;50</formula>
    </cfRule>
  </conditionalFormatting>
  <conditionalFormatting sqref="I622">
    <cfRule type="expression" dxfId="2" priority="807">
      <formula>$J622&gt;50</formula>
    </cfRule>
  </conditionalFormatting>
  <conditionalFormatting sqref="J622 C622:H622">
    <cfRule type="expression" dxfId="2" priority="806">
      <formula>$J622&gt;50</formula>
    </cfRule>
  </conditionalFormatting>
  <conditionalFormatting sqref="B622">
    <cfRule type="expression" dxfId="2" priority="805">
      <formula>$J622&gt;49</formula>
    </cfRule>
  </conditionalFormatting>
  <conditionalFormatting sqref="K858:L858 C858:H858">
    <cfRule type="expression" dxfId="2" priority="802">
      <formula>$J858&gt;50</formula>
    </cfRule>
  </conditionalFormatting>
  <conditionalFormatting sqref="B858">
    <cfRule type="expression" dxfId="2" priority="801">
      <formula>$J858&gt;49</formula>
    </cfRule>
  </conditionalFormatting>
  <conditionalFormatting sqref="I595">
    <cfRule type="expression" dxfId="2" priority="800">
      <formula>$J595&gt;50</formula>
    </cfRule>
  </conditionalFormatting>
  <conditionalFormatting sqref="J595:L595 C595:H595">
    <cfRule type="expression" dxfId="2" priority="799">
      <formula>$J595&gt;50</formula>
    </cfRule>
  </conditionalFormatting>
  <conditionalFormatting sqref="B595">
    <cfRule type="expression" dxfId="2" priority="798">
      <formula>$J595&gt;49</formula>
    </cfRule>
  </conditionalFormatting>
  <conditionalFormatting sqref="I596:I598">
    <cfRule type="expression" dxfId="2" priority="797">
      <formula>$J596&gt;50</formula>
    </cfRule>
  </conditionalFormatting>
  <conditionalFormatting sqref="J596:J598 C596:H598 L596:L598">
    <cfRule type="expression" dxfId="2" priority="796">
      <formula>$J596&gt;50</formula>
    </cfRule>
  </conditionalFormatting>
  <conditionalFormatting sqref="B596:B598">
    <cfRule type="expression" dxfId="2" priority="795">
      <formula>$J596&gt;49</formula>
    </cfRule>
  </conditionalFormatting>
  <conditionalFormatting sqref="K596:K598">
    <cfRule type="expression" dxfId="2" priority="794">
      <formula>$J596&gt;50</formula>
    </cfRule>
  </conditionalFormatting>
  <conditionalFormatting sqref="K593:K594">
    <cfRule type="expression" dxfId="2" priority="793">
      <formula>$J593&gt;50</formula>
    </cfRule>
  </conditionalFormatting>
  <conditionalFormatting sqref="I675 I654:I655 I650:I652 I647:I648">
    <cfRule type="expression" dxfId="2" priority="791">
      <formula>$J647&gt;50</formula>
    </cfRule>
  </conditionalFormatting>
  <conditionalFormatting sqref="C675:H675 K675:L675">
    <cfRule type="expression" dxfId="2" priority="790">
      <formula>$J675&gt;50</formula>
    </cfRule>
  </conditionalFormatting>
  <conditionalFormatting sqref="B675">
    <cfRule type="expression" dxfId="2" priority="789">
      <formula>$J675&gt;49</formula>
    </cfRule>
  </conditionalFormatting>
  <conditionalFormatting sqref="J666">
    <cfRule type="expression" dxfId="2" priority="788">
      <formula>$J666&gt;50</formula>
    </cfRule>
  </conditionalFormatting>
  <conditionalFormatting sqref="I666">
    <cfRule type="expression" dxfId="2" priority="787">
      <formula>$J666&gt;50</formula>
    </cfRule>
  </conditionalFormatting>
  <conditionalFormatting sqref="C666:H666 K666:L666">
    <cfRule type="expression" dxfId="2" priority="786">
      <formula>$J666&gt;50</formula>
    </cfRule>
  </conditionalFormatting>
  <conditionalFormatting sqref="B666">
    <cfRule type="expression" dxfId="2" priority="785">
      <formula>$J666&gt;49</formula>
    </cfRule>
  </conditionalFormatting>
  <conditionalFormatting sqref="J868:J869 J871">
    <cfRule type="expression" dxfId="2" priority="783">
      <formula>$J868&gt;50</formula>
    </cfRule>
  </conditionalFormatting>
  <conditionalFormatting sqref="K859:L859 C859:H859">
    <cfRule type="expression" dxfId="2" priority="782">
      <formula>$J859&gt;50</formula>
    </cfRule>
  </conditionalFormatting>
  <conditionalFormatting sqref="B859">
    <cfRule type="expression" dxfId="2" priority="781">
      <formula>$J859&gt;49</formula>
    </cfRule>
  </conditionalFormatting>
  <conditionalFormatting sqref="J840">
    <cfRule type="expression" dxfId="2" priority="780">
      <formula>$J840&gt;50</formula>
    </cfRule>
  </conditionalFormatting>
  <conditionalFormatting sqref="I840">
    <cfRule type="expression" dxfId="2" priority="779">
      <formula>$J840&gt;50</formula>
    </cfRule>
  </conditionalFormatting>
  <conditionalFormatting sqref="C840:H840 K840:L840">
    <cfRule type="expression" dxfId="2" priority="778">
      <formula>$J840&gt;50</formula>
    </cfRule>
  </conditionalFormatting>
  <conditionalFormatting sqref="B840">
    <cfRule type="expression" dxfId="2" priority="777">
      <formula>$J840&gt;49</formula>
    </cfRule>
  </conditionalFormatting>
  <conditionalFormatting sqref="I865">
    <cfRule type="expression" dxfId="2" priority="776">
      <formula>$J865&gt;50</formula>
    </cfRule>
  </conditionalFormatting>
  <conditionalFormatting sqref="J865:L865 C865:H865">
    <cfRule type="expression" dxfId="2" priority="775">
      <formula>$J865&gt;50</formula>
    </cfRule>
  </conditionalFormatting>
  <conditionalFormatting sqref="B865">
    <cfRule type="expression" dxfId="2" priority="774">
      <formula>$J865&gt;49</formula>
    </cfRule>
  </conditionalFormatting>
  <conditionalFormatting sqref="E839 E748 E692 E681">
    <cfRule type="expression" dxfId="2" priority="773">
      <formula>$J681&gt;50</formula>
    </cfRule>
  </conditionalFormatting>
  <conditionalFormatting sqref="I627">
    <cfRule type="expression" dxfId="2" priority="772">
      <formula>$J627&gt;50</formula>
    </cfRule>
  </conditionalFormatting>
  <conditionalFormatting sqref="J627 C627:H627 L627">
    <cfRule type="expression" dxfId="2" priority="771">
      <formula>$J627&gt;50</formula>
    </cfRule>
  </conditionalFormatting>
  <conditionalFormatting sqref="B627">
    <cfRule type="expression" dxfId="2" priority="770">
      <formula>$J627&gt;49</formula>
    </cfRule>
  </conditionalFormatting>
  <conditionalFormatting sqref="K627:K629">
    <cfRule type="expression" dxfId="2" priority="769">
      <formula>$J627&gt;50</formula>
    </cfRule>
  </conditionalFormatting>
  <conditionalFormatting sqref="I628:I629">
    <cfRule type="expression" dxfId="2" priority="768">
      <formula>$J628&gt;50</formula>
    </cfRule>
  </conditionalFormatting>
  <conditionalFormatting sqref="J628:J629 C628:H629">
    <cfRule type="expression" dxfId="2" priority="767">
      <formula>$J628&gt;50</formula>
    </cfRule>
  </conditionalFormatting>
  <conditionalFormatting sqref="B628:B629">
    <cfRule type="expression" dxfId="2" priority="766">
      <formula>$J628&gt;49</formula>
    </cfRule>
  </conditionalFormatting>
  <conditionalFormatting sqref="L628:L629">
    <cfRule type="expression" dxfId="2" priority="764">
      <formula>$J628&gt;50</formula>
    </cfRule>
  </conditionalFormatting>
  <conditionalFormatting sqref="J842">
    <cfRule type="expression" dxfId="2" priority="763">
      <formula>$J842&gt;50</formula>
    </cfRule>
  </conditionalFormatting>
  <conditionalFormatting sqref="I842">
    <cfRule type="expression" dxfId="2" priority="762">
      <formula>$J842&gt;50</formula>
    </cfRule>
  </conditionalFormatting>
  <conditionalFormatting sqref="C842:H842 K842:L842">
    <cfRule type="expression" dxfId="2" priority="761">
      <formula>$J842&gt;50</formula>
    </cfRule>
  </conditionalFormatting>
  <conditionalFormatting sqref="B842">
    <cfRule type="expression" dxfId="2" priority="760">
      <formula>$J842&gt;49</formula>
    </cfRule>
  </conditionalFormatting>
  <conditionalFormatting sqref="J841">
    <cfRule type="expression" dxfId="2" priority="759">
      <formula>$J841&gt;50</formula>
    </cfRule>
  </conditionalFormatting>
  <conditionalFormatting sqref="I841">
    <cfRule type="expression" dxfId="2" priority="758">
      <formula>$J841&gt;50</formula>
    </cfRule>
  </conditionalFormatting>
  <conditionalFormatting sqref="C841:H841 K841:L841">
    <cfRule type="expression" dxfId="2" priority="757">
      <formula>$J841&gt;50</formula>
    </cfRule>
  </conditionalFormatting>
  <conditionalFormatting sqref="B841">
    <cfRule type="expression" dxfId="2" priority="756">
      <formula>$J841&gt;49</formula>
    </cfRule>
  </conditionalFormatting>
  <conditionalFormatting sqref="K683:K685 K688">
    <cfRule type="expression" dxfId="2" priority="755">
      <formula>$J683&gt;50</formula>
    </cfRule>
  </conditionalFormatting>
  <conditionalFormatting sqref="I683">
    <cfRule type="expression" dxfId="2" priority="754">
      <formula>$J683&gt;50</formula>
    </cfRule>
  </conditionalFormatting>
  <conditionalFormatting sqref="J683 C683:H683">
    <cfRule type="expression" dxfId="2" priority="753">
      <formula>$J683&gt;50</formula>
    </cfRule>
  </conditionalFormatting>
  <conditionalFormatting sqref="B683">
    <cfRule type="expression" dxfId="2" priority="752">
      <formula>$J683&gt;49</formula>
    </cfRule>
  </conditionalFormatting>
  <conditionalFormatting sqref="L683">
    <cfRule type="expression" dxfId="2" priority="751">
      <formula>$J683&gt;50</formula>
    </cfRule>
  </conditionalFormatting>
  <conditionalFormatting sqref="I684:I685 I688">
    <cfRule type="expression" dxfId="2" priority="749">
      <formula>$J684&gt;50</formula>
    </cfRule>
  </conditionalFormatting>
  <conditionalFormatting sqref="J684:J685 C684:H685 C688:H688 J688">
    <cfRule type="expression" dxfId="2" priority="748">
      <formula>$J684&gt;50</formula>
    </cfRule>
  </conditionalFormatting>
  <conditionalFormatting sqref="B684:B685 B688">
    <cfRule type="expression" dxfId="2" priority="747">
      <formula>$J684&gt;49</formula>
    </cfRule>
  </conditionalFormatting>
  <conditionalFormatting sqref="L684:L685 L688">
    <cfRule type="expression" dxfId="2" priority="746">
      <formula>$J684&gt;50</formula>
    </cfRule>
  </conditionalFormatting>
  <conditionalFormatting sqref="K687">
    <cfRule type="expression" dxfId="2" priority="745">
      <formula>$J687&gt;50</formula>
    </cfRule>
  </conditionalFormatting>
  <conditionalFormatting sqref="I687">
    <cfRule type="expression" dxfId="2" priority="744">
      <formula>$J687&gt;50</formula>
    </cfRule>
  </conditionalFormatting>
  <conditionalFormatting sqref="J687 C687:H687">
    <cfRule type="expression" dxfId="2" priority="743">
      <formula>$J687&gt;50</formula>
    </cfRule>
  </conditionalFormatting>
  <conditionalFormatting sqref="B687">
    <cfRule type="expression" dxfId="2" priority="742">
      <formula>$J687&gt;49</formula>
    </cfRule>
  </conditionalFormatting>
  <conditionalFormatting sqref="L687">
    <cfRule type="expression" dxfId="2" priority="741">
      <formula>$J687&gt;50</formula>
    </cfRule>
  </conditionalFormatting>
  <conditionalFormatting sqref="K686">
    <cfRule type="expression" dxfId="2" priority="740">
      <formula>$J686&gt;50</formula>
    </cfRule>
  </conditionalFormatting>
  <conditionalFormatting sqref="I686">
    <cfRule type="expression" dxfId="2" priority="739">
      <formula>$J686&gt;50</formula>
    </cfRule>
  </conditionalFormatting>
  <conditionalFormatting sqref="J686 C686:H686">
    <cfRule type="expression" dxfId="2" priority="738">
      <formula>$J686&gt;50</formula>
    </cfRule>
  </conditionalFormatting>
  <conditionalFormatting sqref="B686">
    <cfRule type="expression" dxfId="2" priority="737">
      <formula>$J686&gt;49</formula>
    </cfRule>
  </conditionalFormatting>
  <conditionalFormatting sqref="L686">
    <cfRule type="expression" dxfId="2" priority="736">
      <formula>$J686&gt;50</formula>
    </cfRule>
  </conditionalFormatting>
  <conditionalFormatting sqref="J843">
    <cfRule type="expression" dxfId="2" priority="735">
      <formula>$J843&gt;50</formula>
    </cfRule>
  </conditionalFormatting>
  <conditionalFormatting sqref="I843">
    <cfRule type="expression" dxfId="2" priority="734">
      <formula>$J843&gt;50</formula>
    </cfRule>
  </conditionalFormatting>
  <conditionalFormatting sqref="C843:H843 K843:L843">
    <cfRule type="expression" dxfId="2" priority="733">
      <formula>$J843&gt;50</formula>
    </cfRule>
  </conditionalFormatting>
  <conditionalFormatting sqref="B843">
    <cfRule type="expression" dxfId="2" priority="732">
      <formula>$J843&gt;49</formula>
    </cfRule>
  </conditionalFormatting>
  <conditionalFormatting sqref="K639:K640 K645">
    <cfRule type="expression" dxfId="2" priority="731">
      <formula>$J639&gt;50</formula>
    </cfRule>
  </conditionalFormatting>
  <conditionalFormatting sqref="L639">
    <cfRule type="expression" dxfId="2" priority="730">
      <formula>$J639&gt;50</formula>
    </cfRule>
  </conditionalFormatting>
  <conditionalFormatting sqref="I639">
    <cfRule type="expression" dxfId="2" priority="729">
      <formula>$J639&gt;50</formula>
    </cfRule>
  </conditionalFormatting>
  <conditionalFormatting sqref="J639 C639:H639">
    <cfRule type="expression" dxfId="2" priority="728">
      <formula>$J639&gt;50</formula>
    </cfRule>
  </conditionalFormatting>
  <conditionalFormatting sqref="B639">
    <cfRule type="expression" dxfId="2" priority="727">
      <formula>$J639&gt;49</formula>
    </cfRule>
  </conditionalFormatting>
  <conditionalFormatting sqref="L640 L645">
    <cfRule type="expression" dxfId="2" priority="725">
      <formula>$J640&gt;50</formula>
    </cfRule>
  </conditionalFormatting>
  <conditionalFormatting sqref="I640 I645">
    <cfRule type="expression" dxfId="2" priority="724">
      <formula>$J640&gt;50</formula>
    </cfRule>
  </conditionalFormatting>
  <conditionalFormatting sqref="J640 C640:H640 C645:H645 J645">
    <cfRule type="expression" dxfId="2" priority="723">
      <formula>$J640&gt;50</formula>
    </cfRule>
  </conditionalFormatting>
  <conditionalFormatting sqref="B640 B645">
    <cfRule type="expression" dxfId="2" priority="722">
      <formula>$J640&gt;49</formula>
    </cfRule>
  </conditionalFormatting>
  <conditionalFormatting sqref="I866">
    <cfRule type="expression" dxfId="2" priority="721">
      <formula>$J866&gt;50</formula>
    </cfRule>
  </conditionalFormatting>
  <conditionalFormatting sqref="J866:L866 C866:H866">
    <cfRule type="expression" dxfId="2" priority="720">
      <formula>$J866&gt;50</formula>
    </cfRule>
  </conditionalFormatting>
  <conditionalFormatting sqref="B866">
    <cfRule type="expression" dxfId="2" priority="719">
      <formula>$J866&gt;49</formula>
    </cfRule>
  </conditionalFormatting>
  <conditionalFormatting sqref="I867 I871:I872">
    <cfRule type="expression" dxfId="2" priority="718">
      <formula>$J867&gt;50</formula>
    </cfRule>
  </conditionalFormatting>
  <conditionalFormatting sqref="J867:L867 C867:H868 K868:L868">
    <cfRule type="expression" dxfId="2" priority="717">
      <formula>$J867&gt;50</formula>
    </cfRule>
  </conditionalFormatting>
  <conditionalFormatting sqref="B867:B868">
    <cfRule type="expression" dxfId="2" priority="716">
      <formula>$J867&gt;49</formula>
    </cfRule>
  </conditionalFormatting>
  <conditionalFormatting sqref="J844">
    <cfRule type="expression" dxfId="2" priority="715">
      <formula>$J844&gt;50</formula>
    </cfRule>
  </conditionalFormatting>
  <conditionalFormatting sqref="I844">
    <cfRule type="expression" dxfId="2" priority="714">
      <formula>$J844&gt;50</formula>
    </cfRule>
  </conditionalFormatting>
  <conditionalFormatting sqref="C844:H844 K844:L844">
    <cfRule type="expression" dxfId="2" priority="713">
      <formula>$J844&gt;50</formula>
    </cfRule>
  </conditionalFormatting>
  <conditionalFormatting sqref="B844">
    <cfRule type="expression" dxfId="2" priority="712">
      <formula>$J844&gt;49</formula>
    </cfRule>
  </conditionalFormatting>
  <conditionalFormatting sqref="K646">
    <cfRule type="expression" dxfId="2" priority="711">
      <formula>$J646&gt;50</formula>
    </cfRule>
  </conditionalFormatting>
  <conditionalFormatting sqref="L646">
    <cfRule type="expression" dxfId="2" priority="710">
      <formula>$J646&gt;50</formula>
    </cfRule>
  </conditionalFormatting>
  <conditionalFormatting sqref="I646">
    <cfRule type="expression" dxfId="2" priority="709">
      <formula>$J646&gt;50</formula>
    </cfRule>
  </conditionalFormatting>
  <conditionalFormatting sqref="J646 C646:H646">
    <cfRule type="expression" dxfId="2" priority="708">
      <formula>$J646&gt;50</formula>
    </cfRule>
  </conditionalFormatting>
  <conditionalFormatting sqref="B646">
    <cfRule type="expression" dxfId="2" priority="707">
      <formula>$J646&gt;49</formula>
    </cfRule>
  </conditionalFormatting>
  <conditionalFormatting sqref="K647:K648">
    <cfRule type="expression" dxfId="2" priority="706">
      <formula>$J647&gt;50</formula>
    </cfRule>
  </conditionalFormatting>
  <conditionalFormatting sqref="L647:L648">
    <cfRule type="expression" dxfId="2" priority="705">
      <formula>$J647&gt;50</formula>
    </cfRule>
  </conditionalFormatting>
  <conditionalFormatting sqref="J647:J648 C647:E648 G647:H648">
    <cfRule type="expression" dxfId="2" priority="703">
      <formula>$J647&gt;50</formula>
    </cfRule>
  </conditionalFormatting>
  <conditionalFormatting sqref="B647:B648">
    <cfRule type="expression" dxfId="2" priority="702">
      <formula>$J647&gt;49</formula>
    </cfRule>
  </conditionalFormatting>
  <conditionalFormatting sqref="K659">
    <cfRule type="expression" dxfId="2" priority="701">
      <formula>$J659&gt;50</formula>
    </cfRule>
  </conditionalFormatting>
  <conditionalFormatting sqref="L659">
    <cfRule type="expression" dxfId="2" priority="700">
      <formula>$J659&gt;50</formula>
    </cfRule>
  </conditionalFormatting>
  <conditionalFormatting sqref="I659">
    <cfRule type="expression" dxfId="2" priority="699">
      <formula>$J659&gt;50</formula>
    </cfRule>
  </conditionalFormatting>
  <conditionalFormatting sqref="J659 C659:E659 G659:H659">
    <cfRule type="expression" dxfId="2" priority="698">
      <formula>$J659&gt;50</formula>
    </cfRule>
  </conditionalFormatting>
  <conditionalFormatting sqref="B659">
    <cfRule type="expression" dxfId="2" priority="697">
      <formula>$J659&gt;49</formula>
    </cfRule>
  </conditionalFormatting>
  <conditionalFormatting sqref="L660:L661">
    <cfRule type="expression" dxfId="2" priority="695">
      <formula>$J660&gt;50</formula>
    </cfRule>
  </conditionalFormatting>
  <conditionalFormatting sqref="I660:I661">
    <cfRule type="expression" dxfId="2" priority="694">
      <formula>$J660&gt;50</formula>
    </cfRule>
  </conditionalFormatting>
  <conditionalFormatting sqref="J660:J661 C660:E661 G660:H661">
    <cfRule type="expression" dxfId="2" priority="693">
      <formula>$J660&gt;50</formula>
    </cfRule>
  </conditionalFormatting>
  <conditionalFormatting sqref="B660:B661">
    <cfRule type="expression" dxfId="2" priority="692">
      <formula>$J660&gt;49</formula>
    </cfRule>
  </conditionalFormatting>
  <conditionalFormatting sqref="K660:K661">
    <cfRule type="expression" dxfId="2" priority="691">
      <formula>$J660&gt;50</formula>
    </cfRule>
  </conditionalFormatting>
  <conditionalFormatting sqref="L662">
    <cfRule type="expression" dxfId="2" priority="690">
      <formula>$J662&gt;50</formula>
    </cfRule>
  </conditionalFormatting>
  <conditionalFormatting sqref="I662">
    <cfRule type="expression" dxfId="2" priority="689">
      <formula>$J662&gt;50</formula>
    </cfRule>
  </conditionalFormatting>
  <conditionalFormatting sqref="J662 C662:E662 G662:H662">
    <cfRule type="expression" dxfId="2" priority="688">
      <formula>$J662&gt;50</formula>
    </cfRule>
  </conditionalFormatting>
  <conditionalFormatting sqref="B662">
    <cfRule type="expression" dxfId="2" priority="687">
      <formula>$J662&gt;49</formula>
    </cfRule>
  </conditionalFormatting>
  <conditionalFormatting sqref="K662">
    <cfRule type="expression" dxfId="2" priority="686">
      <formula>$J662&gt;50</formula>
    </cfRule>
  </conditionalFormatting>
  <conditionalFormatting sqref="L663:L664">
    <cfRule type="expression" dxfId="2" priority="685">
      <formula>$J663&gt;50</formula>
    </cfRule>
  </conditionalFormatting>
  <conditionalFormatting sqref="I663:I664">
    <cfRule type="expression" dxfId="2" priority="684">
      <formula>$J663&gt;50</formula>
    </cfRule>
  </conditionalFormatting>
  <conditionalFormatting sqref="J663:J664 C663:E664 G663:H664">
    <cfRule type="expression" dxfId="2" priority="683">
      <formula>$J663&gt;50</formula>
    </cfRule>
  </conditionalFormatting>
  <conditionalFormatting sqref="B663:B664">
    <cfRule type="expression" dxfId="2" priority="682">
      <formula>$J663&gt;49</formula>
    </cfRule>
  </conditionalFormatting>
  <conditionalFormatting sqref="K663:K664">
    <cfRule type="expression" dxfId="2" priority="681">
      <formula>$J663&gt;50</formula>
    </cfRule>
  </conditionalFormatting>
  <conditionalFormatting sqref="J845:J849 J858">
    <cfRule type="expression" dxfId="2" priority="680">
      <formula>$J845&gt;50</formula>
    </cfRule>
  </conditionalFormatting>
  <conditionalFormatting sqref="I845">
    <cfRule type="expression" dxfId="2" priority="679">
      <formula>$J845&gt;50</formula>
    </cfRule>
  </conditionalFormatting>
  <conditionalFormatting sqref="C845:H845 K845:L845 L846:L847">
    <cfRule type="expression" dxfId="2" priority="678">
      <formula>$J845&gt;50</formula>
    </cfRule>
  </conditionalFormatting>
  <conditionalFormatting sqref="B845">
    <cfRule type="expression" dxfId="2" priority="677">
      <formula>$J845&gt;49</formula>
    </cfRule>
  </conditionalFormatting>
  <conditionalFormatting sqref="C848:H848 K848:L848">
    <cfRule type="expression" dxfId="2" priority="674">
      <formula>$J848&gt;50</formula>
    </cfRule>
  </conditionalFormatting>
  <conditionalFormatting sqref="B848">
    <cfRule type="expression" dxfId="2" priority="673">
      <formula>$J848&gt;49</formula>
    </cfRule>
  </conditionalFormatting>
  <conditionalFormatting sqref="F647:F648 F659:F664">
    <cfRule type="expression" dxfId="2" priority="672">
      <formula>$J647&gt;50</formula>
    </cfRule>
  </conditionalFormatting>
  <conditionalFormatting sqref="I846:I849 I858">
    <cfRule type="expression" dxfId="2" priority="670">
      <formula>$J846&gt;50</formula>
    </cfRule>
  </conditionalFormatting>
  <conditionalFormatting sqref="C846:H847 K846:K847">
    <cfRule type="expression" dxfId="2" priority="669">
      <formula>$J846&gt;50</formula>
    </cfRule>
  </conditionalFormatting>
  <conditionalFormatting sqref="B846:B847">
    <cfRule type="expression" dxfId="2" priority="668">
      <formula>$J846&gt;49</formula>
    </cfRule>
  </conditionalFormatting>
  <conditionalFormatting sqref="K871:L871 C871:H871">
    <cfRule type="expression" dxfId="2" priority="666">
      <formula>$J871&gt;50</formula>
    </cfRule>
  </conditionalFormatting>
  <conditionalFormatting sqref="B871">
    <cfRule type="expression" dxfId="2" priority="665">
      <formula>$J871&gt;49</formula>
    </cfRule>
  </conditionalFormatting>
  <conditionalFormatting sqref="I869">
    <cfRule type="expression" dxfId="2" priority="664">
      <formula>$J869&gt;50</formula>
    </cfRule>
  </conditionalFormatting>
  <conditionalFormatting sqref="K869:L869 C869:H869">
    <cfRule type="expression" dxfId="2" priority="663">
      <formula>$J869&gt;50</formula>
    </cfRule>
  </conditionalFormatting>
  <conditionalFormatting sqref="B869">
    <cfRule type="expression" dxfId="2" priority="662">
      <formula>$J869&gt;49</formula>
    </cfRule>
  </conditionalFormatting>
  <conditionalFormatting sqref="K852:L852 C852:H852">
    <cfRule type="expression" dxfId="2" priority="659">
      <formula>$J852&gt;50</formula>
    </cfRule>
  </conditionalFormatting>
  <conditionalFormatting sqref="B852">
    <cfRule type="expression" dxfId="2" priority="658">
      <formula>$J852&gt;49</formula>
    </cfRule>
  </conditionalFormatting>
  <conditionalFormatting sqref="K853:L853 C853:H853">
    <cfRule type="expression" dxfId="2" priority="655">
      <formula>$J853&gt;50</formula>
    </cfRule>
  </conditionalFormatting>
  <conditionalFormatting sqref="B853">
    <cfRule type="expression" dxfId="2" priority="654">
      <formula>$J853&gt;49</formula>
    </cfRule>
  </conditionalFormatting>
  <conditionalFormatting sqref="L635:L637">
    <cfRule type="expression" dxfId="2" priority="653">
      <formula>$J635&gt;50</formula>
    </cfRule>
  </conditionalFormatting>
  <conditionalFormatting sqref="K635:K637">
    <cfRule type="expression" dxfId="2" priority="652">
      <formula>$J635&gt;50</formula>
    </cfRule>
  </conditionalFormatting>
  <conditionalFormatting sqref="I635:I637">
    <cfRule type="expression" dxfId="2" priority="651">
      <formula>$J635&gt;50</formula>
    </cfRule>
  </conditionalFormatting>
  <conditionalFormatting sqref="J635:J637 C635:H637">
    <cfRule type="expression" dxfId="2" priority="650">
      <formula>$J635&gt;50</formula>
    </cfRule>
  </conditionalFormatting>
  <conditionalFormatting sqref="B635:B637">
    <cfRule type="expression" dxfId="2" priority="649">
      <formula>$J635&gt;49</formula>
    </cfRule>
  </conditionalFormatting>
  <conditionalFormatting sqref="J870">
    <cfRule type="expression" dxfId="2" priority="648">
      <formula>$J870&gt;50</formula>
    </cfRule>
  </conditionalFormatting>
  <conditionalFormatting sqref="I870">
    <cfRule type="expression" dxfId="2" priority="647">
      <formula>$J870&gt;50</formula>
    </cfRule>
  </conditionalFormatting>
  <conditionalFormatting sqref="K870:L870 C870:H870">
    <cfRule type="expression" dxfId="2" priority="646">
      <formula>$J870&gt;50</formula>
    </cfRule>
  </conditionalFormatting>
  <conditionalFormatting sqref="B870">
    <cfRule type="expression" dxfId="2" priority="645">
      <formula>$J870&gt;49</formula>
    </cfRule>
  </conditionalFormatting>
  <conditionalFormatting sqref="I854">
    <cfRule type="expression" dxfId="2" priority="644">
      <formula>$J854&gt;50</formula>
    </cfRule>
  </conditionalFormatting>
  <conditionalFormatting sqref="J854">
    <cfRule type="expression" dxfId="2" priority="643">
      <formula>$J854&gt;50</formula>
    </cfRule>
  </conditionalFormatting>
  <conditionalFormatting sqref="K854:L854 C854:H854">
    <cfRule type="expression" dxfId="2" priority="642">
      <formula>$J854&gt;50</formula>
    </cfRule>
  </conditionalFormatting>
  <conditionalFormatting sqref="B854">
    <cfRule type="expression" dxfId="2" priority="641">
      <formula>$J854&gt;49</formula>
    </cfRule>
  </conditionalFormatting>
  <conditionalFormatting sqref="I856">
    <cfRule type="expression" dxfId="2" priority="640">
      <formula>$J856&gt;50</formula>
    </cfRule>
  </conditionalFormatting>
  <conditionalFormatting sqref="J856">
    <cfRule type="expression" dxfId="2" priority="639">
      <formula>$J856&gt;50</formula>
    </cfRule>
  </conditionalFormatting>
  <conditionalFormatting sqref="K856:L856 C856:H856">
    <cfRule type="expression" dxfId="2" priority="638">
      <formula>$J856&gt;50</formula>
    </cfRule>
  </conditionalFormatting>
  <conditionalFormatting sqref="B856">
    <cfRule type="expression" dxfId="2" priority="637">
      <formula>$J856&gt;49</formula>
    </cfRule>
  </conditionalFormatting>
  <conditionalFormatting sqref="I855">
    <cfRule type="expression" dxfId="2" priority="636">
      <formula>$J855&gt;50</formula>
    </cfRule>
  </conditionalFormatting>
  <conditionalFormatting sqref="J855">
    <cfRule type="expression" dxfId="2" priority="635">
      <formula>$J855&gt;50</formula>
    </cfRule>
  </conditionalFormatting>
  <conditionalFormatting sqref="K855:L855 C855:H855">
    <cfRule type="expression" dxfId="2" priority="634">
      <formula>$J855&gt;50</formula>
    </cfRule>
  </conditionalFormatting>
  <conditionalFormatting sqref="B855">
    <cfRule type="expression" dxfId="2" priority="633">
      <formula>$J855&gt;49</formula>
    </cfRule>
  </conditionalFormatting>
  <conditionalFormatting sqref="I507">
    <cfRule type="expression" dxfId="2" priority="632">
      <formula>$J507&gt;50</formula>
    </cfRule>
  </conditionalFormatting>
  <conditionalFormatting sqref="J507 L507 C507:H507">
    <cfRule type="expression" dxfId="2" priority="631">
      <formula>$J507&gt;50</formula>
    </cfRule>
  </conditionalFormatting>
  <conditionalFormatting sqref="K507">
    <cfRule type="expression" dxfId="2" priority="629">
      <formula>$J507&gt;50</formula>
    </cfRule>
  </conditionalFormatting>
  <conditionalFormatting sqref="I521">
    <cfRule type="expression" dxfId="2" priority="628">
      <formula>$J521&gt;50</formula>
    </cfRule>
  </conditionalFormatting>
  <conditionalFormatting sqref="H521">
    <cfRule type="expression" dxfId="2" priority="627">
      <formula>$J521&gt;50</formula>
    </cfRule>
  </conditionalFormatting>
  <conditionalFormatting sqref="J524:L524 C524:H524">
    <cfRule type="expression" dxfId="2" priority="626">
      <formula>$J524&gt;50</formula>
    </cfRule>
  </conditionalFormatting>
  <conditionalFormatting sqref="B524">
    <cfRule type="expression" dxfId="2" priority="625">
      <formula>$J524&gt;49</formula>
    </cfRule>
  </conditionalFormatting>
  <conditionalFormatting sqref="I524">
    <cfRule type="expression" dxfId="2" priority="624">
      <formula>$J524&gt;50</formula>
    </cfRule>
  </conditionalFormatting>
  <conditionalFormatting sqref="K658">
    <cfRule type="expression" dxfId="2" priority="623">
      <formula>$J658&gt;50</formula>
    </cfRule>
  </conditionalFormatting>
  <conditionalFormatting sqref="L658">
    <cfRule type="expression" dxfId="2" priority="622">
      <formula>$J658&gt;50</formula>
    </cfRule>
  </conditionalFormatting>
  <conditionalFormatting sqref="I658">
    <cfRule type="expression" dxfId="2" priority="621">
      <formula>$J658&gt;50</formula>
    </cfRule>
  </conditionalFormatting>
  <conditionalFormatting sqref="J658 C658:E658 G658:H658">
    <cfRule type="expression" dxfId="2" priority="620">
      <formula>$J658&gt;50</formula>
    </cfRule>
  </conditionalFormatting>
  <conditionalFormatting sqref="B658">
    <cfRule type="expression" dxfId="2" priority="619">
      <formula>$J658&gt;49</formula>
    </cfRule>
  </conditionalFormatting>
  <conditionalFormatting sqref="F658">
    <cfRule type="expression" dxfId="2" priority="618">
      <formula>$J658&gt;50</formula>
    </cfRule>
  </conditionalFormatting>
  <conditionalFormatting sqref="K728:K730">
    <cfRule type="expression" dxfId="2" priority="617">
      <formula>$J728&gt;50</formula>
    </cfRule>
  </conditionalFormatting>
  <conditionalFormatting sqref="L728:L730">
    <cfRule type="expression" dxfId="2" priority="616">
      <formula>$J728&gt;50</formula>
    </cfRule>
  </conditionalFormatting>
  <conditionalFormatting sqref="I728:I730">
    <cfRule type="expression" dxfId="2" priority="615">
      <formula>$J728&gt;50</formula>
    </cfRule>
  </conditionalFormatting>
  <conditionalFormatting sqref="J728:J730 C728:E730 G728:H730">
    <cfRule type="expression" dxfId="2" priority="614">
      <formula>$J728&gt;50</formula>
    </cfRule>
  </conditionalFormatting>
  <conditionalFormatting sqref="B728:B730">
    <cfRule type="expression" dxfId="2" priority="613">
      <formula>$J728&gt;49</formula>
    </cfRule>
  </conditionalFormatting>
  <conditionalFormatting sqref="F728:F730">
    <cfRule type="expression" dxfId="2" priority="612">
      <formula>$J728&gt;50</formula>
    </cfRule>
  </conditionalFormatting>
  <conditionalFormatting sqref="K725">
    <cfRule type="expression" dxfId="2" priority="611">
      <formula>$J725&gt;50</formula>
    </cfRule>
  </conditionalFormatting>
  <conditionalFormatting sqref="L725">
    <cfRule type="expression" dxfId="2" priority="610">
      <formula>$J725&gt;50</formula>
    </cfRule>
  </conditionalFormatting>
  <conditionalFormatting sqref="I725">
    <cfRule type="expression" dxfId="2" priority="609">
      <formula>$J725&gt;50</formula>
    </cfRule>
  </conditionalFormatting>
  <conditionalFormatting sqref="J725 C725:E725 G725:H725">
    <cfRule type="expression" dxfId="2" priority="608">
      <formula>$J725&gt;50</formula>
    </cfRule>
  </conditionalFormatting>
  <conditionalFormatting sqref="B725">
    <cfRule type="expression" dxfId="2" priority="607">
      <formula>$J725&gt;49</formula>
    </cfRule>
  </conditionalFormatting>
  <conditionalFormatting sqref="F725">
    <cfRule type="expression" dxfId="2" priority="606">
      <formula>$J725&gt;50</formula>
    </cfRule>
  </conditionalFormatting>
  <conditionalFormatting sqref="I498">
    <cfRule type="expression" dxfId="2" priority="605">
      <formula>$J498&gt;50</formula>
    </cfRule>
  </conditionalFormatting>
  <conditionalFormatting sqref="J498 L498 C498:H498">
    <cfRule type="expression" dxfId="2" priority="604">
      <formula>$J498&gt;50</formula>
    </cfRule>
  </conditionalFormatting>
  <conditionalFormatting sqref="B498">
    <cfRule type="expression" dxfId="2" priority="603">
      <formula>$J498&gt;49</formula>
    </cfRule>
  </conditionalFormatting>
  <conditionalFormatting sqref="K498">
    <cfRule type="expression" dxfId="2" priority="602">
      <formula>$J498&gt;50</formula>
    </cfRule>
  </conditionalFormatting>
  <conditionalFormatting sqref="I499">
    <cfRule type="expression" dxfId="2" priority="601">
      <formula>$J499&gt;50</formula>
    </cfRule>
  </conditionalFormatting>
  <conditionalFormatting sqref="J499 L499 C499:H499">
    <cfRule type="expression" dxfId="2" priority="600">
      <formula>$J499&gt;50</formula>
    </cfRule>
  </conditionalFormatting>
  <conditionalFormatting sqref="B499">
    <cfRule type="expression" dxfId="2" priority="599">
      <formula>$J499&gt;49</formula>
    </cfRule>
  </conditionalFormatting>
  <conditionalFormatting sqref="K499">
    <cfRule type="expression" dxfId="2" priority="598">
      <formula>$J499&gt;50</formula>
    </cfRule>
  </conditionalFormatting>
  <conditionalFormatting sqref="I496">
    <cfRule type="expression" dxfId="2" priority="597">
      <formula>$J496&gt;50</formula>
    </cfRule>
  </conditionalFormatting>
  <conditionalFormatting sqref="J496 L496 C496:H496">
    <cfRule type="expression" dxfId="2" priority="596">
      <formula>$J496&gt;50</formula>
    </cfRule>
  </conditionalFormatting>
  <conditionalFormatting sqref="B496">
    <cfRule type="expression" dxfId="2" priority="595">
      <formula>$J496&gt;49</formula>
    </cfRule>
  </conditionalFormatting>
  <conditionalFormatting sqref="K496">
    <cfRule type="expression" dxfId="2" priority="594">
      <formula>$J496&gt;50</formula>
    </cfRule>
  </conditionalFormatting>
  <conditionalFormatting sqref="K726">
    <cfRule type="expression" dxfId="2" priority="593">
      <formula>$J726&gt;50</formula>
    </cfRule>
  </conditionalFormatting>
  <conditionalFormatting sqref="L726">
    <cfRule type="expression" dxfId="2" priority="592">
      <formula>$J726&gt;50</formula>
    </cfRule>
  </conditionalFormatting>
  <conditionalFormatting sqref="I726">
    <cfRule type="expression" dxfId="2" priority="591">
      <formula>$J726&gt;50</formula>
    </cfRule>
  </conditionalFormatting>
  <conditionalFormatting sqref="J726 C726:E726 G726:H726">
    <cfRule type="expression" dxfId="2" priority="590">
      <formula>$J726&gt;50</formula>
    </cfRule>
  </conditionalFormatting>
  <conditionalFormatting sqref="B726">
    <cfRule type="expression" dxfId="2" priority="589">
      <formula>$J726&gt;49</formula>
    </cfRule>
  </conditionalFormatting>
  <conditionalFormatting sqref="F726">
    <cfRule type="expression" dxfId="2" priority="588">
      <formula>$J726&gt;50</formula>
    </cfRule>
  </conditionalFormatting>
  <conditionalFormatting sqref="J649:L649 C649:H649">
    <cfRule type="expression" dxfId="2" priority="587">
      <formula>$J649&gt;50</formula>
    </cfRule>
  </conditionalFormatting>
  <conditionalFormatting sqref="B649">
    <cfRule type="expression" dxfId="2" priority="586">
      <formula>$J649&gt;49</formula>
    </cfRule>
  </conditionalFormatting>
  <conditionalFormatting sqref="I649">
    <cfRule type="expression" dxfId="2" priority="585">
      <formula>$J649&gt;50</formula>
    </cfRule>
  </conditionalFormatting>
  <conditionalFormatting sqref="J650:L650 C650:H650">
    <cfRule type="expression" dxfId="2" priority="584">
      <formula>$J650&gt;50</formula>
    </cfRule>
  </conditionalFormatting>
  <conditionalFormatting sqref="B650">
    <cfRule type="expression" dxfId="2" priority="583">
      <formula>$J650&gt;49</formula>
    </cfRule>
  </conditionalFormatting>
  <conditionalFormatting sqref="J651:L651 C651:H651">
    <cfRule type="expression" dxfId="2" priority="581">
      <formula>$J651&gt;50</formula>
    </cfRule>
  </conditionalFormatting>
  <conditionalFormatting sqref="B651">
    <cfRule type="expression" dxfId="2" priority="580">
      <formula>$J651&gt;49</formula>
    </cfRule>
  </conditionalFormatting>
  <conditionalFormatting sqref="J652:L652 C652:H652">
    <cfRule type="expression" dxfId="2" priority="578">
      <formula>$J652&gt;50</formula>
    </cfRule>
  </conditionalFormatting>
  <conditionalFormatting sqref="B652">
    <cfRule type="expression" dxfId="2" priority="577">
      <formula>$J652&gt;49</formula>
    </cfRule>
  </conditionalFormatting>
  <conditionalFormatting sqref="J653:L653 C653:H653">
    <cfRule type="expression" dxfId="2" priority="575">
      <formula>$J653&gt;50</formula>
    </cfRule>
  </conditionalFormatting>
  <conditionalFormatting sqref="B653">
    <cfRule type="expression" dxfId="2" priority="574">
      <formula>$J653&gt;49</formula>
    </cfRule>
  </conditionalFormatting>
  <conditionalFormatting sqref="I653">
    <cfRule type="expression" dxfId="2" priority="573">
      <formula>$J653&gt;50</formula>
    </cfRule>
  </conditionalFormatting>
  <conditionalFormatting sqref="I500">
    <cfRule type="expression" dxfId="2" priority="572">
      <formula>$J500&gt;50</formula>
    </cfRule>
  </conditionalFormatting>
  <conditionalFormatting sqref="J500 L500 C500:H500">
    <cfRule type="expression" dxfId="2" priority="571">
      <formula>$J500&gt;50</formula>
    </cfRule>
  </conditionalFormatting>
  <conditionalFormatting sqref="B500">
    <cfRule type="expression" dxfId="2" priority="570">
      <formula>$J500&gt;49</formula>
    </cfRule>
  </conditionalFormatting>
  <conditionalFormatting sqref="K500">
    <cfRule type="expression" dxfId="2" priority="569">
      <formula>$J500&gt;50</formula>
    </cfRule>
  </conditionalFormatting>
  <conditionalFormatting sqref="I505">
    <cfRule type="expression" dxfId="2" priority="568">
      <formula>$J505&gt;50</formula>
    </cfRule>
  </conditionalFormatting>
  <conditionalFormatting sqref="J505 L505 C505:H505">
    <cfRule type="expression" dxfId="2" priority="567">
      <formula>$J505&gt;50</formula>
    </cfRule>
  </conditionalFormatting>
  <conditionalFormatting sqref="B505">
    <cfRule type="expression" dxfId="2" priority="566">
      <formula>$J505&gt;49</formula>
    </cfRule>
  </conditionalFormatting>
  <conditionalFormatting sqref="K505">
    <cfRule type="expression" dxfId="2" priority="565">
      <formula>$J505&gt;50</formula>
    </cfRule>
  </conditionalFormatting>
  <conditionalFormatting sqref="K727">
    <cfRule type="expression" dxfId="2" priority="564">
      <formula>$J727&gt;50</formula>
    </cfRule>
  </conditionalFormatting>
  <conditionalFormatting sqref="L727">
    <cfRule type="expression" dxfId="2" priority="563">
      <formula>$J727&gt;50</formula>
    </cfRule>
  </conditionalFormatting>
  <conditionalFormatting sqref="I727">
    <cfRule type="expression" dxfId="2" priority="562">
      <formula>$J727&gt;50</formula>
    </cfRule>
  </conditionalFormatting>
  <conditionalFormatting sqref="J727 C727:E727 G727:H727">
    <cfRule type="expression" dxfId="2" priority="561">
      <formula>$J727&gt;50</formula>
    </cfRule>
  </conditionalFormatting>
  <conditionalFormatting sqref="B727">
    <cfRule type="expression" dxfId="2" priority="560">
      <formula>$J727&gt;49</formula>
    </cfRule>
  </conditionalFormatting>
  <conditionalFormatting sqref="F727">
    <cfRule type="expression" dxfId="2" priority="559">
      <formula>$J727&gt;50</formula>
    </cfRule>
  </conditionalFormatting>
  <conditionalFormatting sqref="K793">
    <cfRule type="expression" dxfId="2" priority="558">
      <formula>$J793&gt;50</formula>
    </cfRule>
  </conditionalFormatting>
  <conditionalFormatting sqref="L793">
    <cfRule type="expression" dxfId="2" priority="557">
      <formula>$J793&gt;50</formula>
    </cfRule>
  </conditionalFormatting>
  <conditionalFormatting sqref="I793">
    <cfRule type="expression" dxfId="2" priority="556">
      <formula>$J793&gt;50</formula>
    </cfRule>
  </conditionalFormatting>
  <conditionalFormatting sqref="J793 C793:E793 G793:H793">
    <cfRule type="expression" dxfId="2" priority="555">
      <formula>$J793&gt;50</formula>
    </cfRule>
  </conditionalFormatting>
  <conditionalFormatting sqref="B793">
    <cfRule type="expression" dxfId="2" priority="554">
      <formula>$J793&gt;49</formula>
    </cfRule>
  </conditionalFormatting>
  <conditionalFormatting sqref="F793">
    <cfRule type="expression" dxfId="2" priority="553">
      <formula>$J793&gt;50</formula>
    </cfRule>
  </conditionalFormatting>
  <conditionalFormatting sqref="K641:K642">
    <cfRule type="expression" dxfId="2" priority="552">
      <formula>$J641&gt;50</formula>
    </cfRule>
  </conditionalFormatting>
  <conditionalFormatting sqref="L641:L642">
    <cfRule type="expression" dxfId="2" priority="551">
      <formula>$J641&gt;50</formula>
    </cfRule>
  </conditionalFormatting>
  <conditionalFormatting sqref="I641:I642">
    <cfRule type="expression" dxfId="2" priority="550">
      <formula>$J641&gt;50</formula>
    </cfRule>
  </conditionalFormatting>
  <conditionalFormatting sqref="J641:J642 C641:H642">
    <cfRule type="expression" dxfId="2" priority="549">
      <formula>$J641&gt;50</formula>
    </cfRule>
  </conditionalFormatting>
  <conditionalFormatting sqref="B641:B642">
    <cfRule type="expression" dxfId="2" priority="548">
      <formula>$J641&gt;49</formula>
    </cfRule>
  </conditionalFormatting>
  <conditionalFormatting sqref="K644">
    <cfRule type="expression" dxfId="2" priority="547">
      <formula>$J644&gt;50</formula>
    </cfRule>
  </conditionalFormatting>
  <conditionalFormatting sqref="L644">
    <cfRule type="expression" dxfId="2" priority="546">
      <formula>$J644&gt;50</formula>
    </cfRule>
  </conditionalFormatting>
  <conditionalFormatting sqref="I644">
    <cfRule type="expression" dxfId="2" priority="545">
      <formula>$J644&gt;50</formula>
    </cfRule>
  </conditionalFormatting>
  <conditionalFormatting sqref="J644 C644:H644">
    <cfRule type="expression" dxfId="2" priority="544">
      <formula>$J644&gt;50</formula>
    </cfRule>
  </conditionalFormatting>
  <conditionalFormatting sqref="B644">
    <cfRule type="expression" dxfId="2" priority="543">
      <formula>$J644&gt;49</formula>
    </cfRule>
  </conditionalFormatting>
  <conditionalFormatting sqref="J501:L502 C501:H502">
    <cfRule type="expression" dxfId="2" priority="542">
      <formula>$J501&gt;50</formula>
    </cfRule>
  </conditionalFormatting>
  <conditionalFormatting sqref="B501:B502">
    <cfRule type="expression" dxfId="2" priority="541">
      <formula>$J501&gt;49</formula>
    </cfRule>
  </conditionalFormatting>
  <conditionalFormatting sqref="I501:I502">
    <cfRule type="expression" dxfId="2" priority="540">
      <formula>$J501&gt;50</formula>
    </cfRule>
  </conditionalFormatting>
  <conditionalFormatting sqref="K643">
    <cfRule type="expression" dxfId="2" priority="539">
      <formula>$J643&gt;50</formula>
    </cfRule>
  </conditionalFormatting>
  <conditionalFormatting sqref="L643">
    <cfRule type="expression" dxfId="2" priority="538">
      <formula>$J643&gt;50</formula>
    </cfRule>
  </conditionalFormatting>
  <conditionalFormatting sqref="I643">
    <cfRule type="expression" dxfId="2" priority="537">
      <formula>$J643&gt;50</formula>
    </cfRule>
  </conditionalFormatting>
  <conditionalFormatting sqref="J643 C643:H643">
    <cfRule type="expression" dxfId="2" priority="536">
      <formula>$J643&gt;50</formula>
    </cfRule>
  </conditionalFormatting>
  <conditionalFormatting sqref="B643">
    <cfRule type="expression" dxfId="2" priority="535">
      <formula>$J643&gt;49</formula>
    </cfRule>
  </conditionalFormatting>
  <conditionalFormatting sqref="J503:L504 C503:H504">
    <cfRule type="expression" dxfId="2" priority="534">
      <formula>$J503&gt;50</formula>
    </cfRule>
  </conditionalFormatting>
  <conditionalFormatting sqref="B503:B504">
    <cfRule type="expression" dxfId="2" priority="533">
      <formula>$J503&gt;49</formula>
    </cfRule>
  </conditionalFormatting>
  <conditionalFormatting sqref="I503:I504">
    <cfRule type="expression" dxfId="2" priority="532">
      <formula>$J503&gt;50</formula>
    </cfRule>
  </conditionalFormatting>
  <conditionalFormatting sqref="B506:B507">
    <cfRule type="expression" dxfId="2" priority="531">
      <formula>$J506&gt;49</formula>
    </cfRule>
  </conditionalFormatting>
  <conditionalFormatting sqref="I794">
    <cfRule type="expression" dxfId="2" priority="530">
      <formula>$J794&gt;50</formula>
    </cfRule>
  </conditionalFormatting>
  <conditionalFormatting sqref="J794:L794 C794:H794">
    <cfRule type="expression" dxfId="2" priority="529">
      <formula>$J794&gt;50</formula>
    </cfRule>
  </conditionalFormatting>
  <conditionalFormatting sqref="B794">
    <cfRule type="expression" dxfId="2" priority="528">
      <formula>$J794&gt;49</formula>
    </cfRule>
  </conditionalFormatting>
  <conditionalFormatting sqref="K657">
    <cfRule type="expression" dxfId="2" priority="527">
      <formula>$J657&gt;50</formula>
    </cfRule>
  </conditionalFormatting>
  <conditionalFormatting sqref="L657">
    <cfRule type="expression" dxfId="2" priority="526">
      <formula>$J657&gt;50</formula>
    </cfRule>
  </conditionalFormatting>
  <conditionalFormatting sqref="I657">
    <cfRule type="expression" dxfId="2" priority="525">
      <formula>$J657&gt;50</formula>
    </cfRule>
  </conditionalFormatting>
  <conditionalFormatting sqref="C657:H657 J657">
    <cfRule type="expression" dxfId="2" priority="524">
      <formula>$J657&gt;50</formula>
    </cfRule>
  </conditionalFormatting>
  <conditionalFormatting sqref="B657">
    <cfRule type="expression" dxfId="2" priority="523">
      <formula>$J657&gt;49</formula>
    </cfRule>
  </conditionalFormatting>
  <conditionalFormatting sqref="K667:K668">
    <cfRule type="expression" dxfId="2" priority="522">
      <formula>$J667&gt;50</formula>
    </cfRule>
  </conditionalFormatting>
  <conditionalFormatting sqref="L667:L668">
    <cfRule type="expression" dxfId="2" priority="521">
      <formula>$J667&gt;50</formula>
    </cfRule>
  </conditionalFormatting>
  <conditionalFormatting sqref="I667:I668">
    <cfRule type="expression" dxfId="2" priority="520">
      <formula>$J667&gt;50</formula>
    </cfRule>
  </conditionalFormatting>
  <conditionalFormatting sqref="C667:H668 J667:J668">
    <cfRule type="expression" dxfId="2" priority="519">
      <formula>$J667&gt;50</formula>
    </cfRule>
  </conditionalFormatting>
  <conditionalFormatting sqref="B667:B668">
    <cfRule type="expression" dxfId="2" priority="518">
      <formula>$J667&gt;49</formula>
    </cfRule>
  </conditionalFormatting>
  <conditionalFormatting sqref="K508:K509">
    <cfRule type="expression" dxfId="2" priority="517">
      <formula>$J508&gt;50</formula>
    </cfRule>
  </conditionalFormatting>
  <conditionalFormatting sqref="J508:J509 C508:H509 L508:L509">
    <cfRule type="expression" dxfId="2" priority="516">
      <formula>$J508&gt;50</formula>
    </cfRule>
  </conditionalFormatting>
  <conditionalFormatting sqref="B508:B509">
    <cfRule type="expression" dxfId="2" priority="515">
      <formula>$J508&gt;49</formula>
    </cfRule>
  </conditionalFormatting>
  <conditionalFormatting sqref="I508:I509">
    <cfRule type="expression" dxfId="2" priority="514">
      <formula>$J508&gt;50</formula>
    </cfRule>
  </conditionalFormatting>
  <conditionalFormatting sqref="K731">
    <cfRule type="expression" dxfId="2" priority="513">
      <formula>$J731&gt;50</formula>
    </cfRule>
  </conditionalFormatting>
  <conditionalFormatting sqref="L731">
    <cfRule type="expression" dxfId="2" priority="512">
      <formula>$J731&gt;50</formula>
    </cfRule>
  </conditionalFormatting>
  <conditionalFormatting sqref="I731">
    <cfRule type="expression" dxfId="2" priority="511">
      <formula>$J731&gt;50</formula>
    </cfRule>
  </conditionalFormatting>
  <conditionalFormatting sqref="C731:H731 J731">
    <cfRule type="expression" dxfId="2" priority="510">
      <formula>$J731&gt;50</formula>
    </cfRule>
  </conditionalFormatting>
  <conditionalFormatting sqref="B731">
    <cfRule type="expression" dxfId="2" priority="509">
      <formula>$J731&gt;49</formula>
    </cfRule>
  </conditionalFormatting>
  <conditionalFormatting sqref="I795 I832:I834 I798">
    <cfRule type="expression" dxfId="2" priority="508">
      <formula>$J795&gt;50</formula>
    </cfRule>
  </conditionalFormatting>
  <conditionalFormatting sqref="J795 J832:J835 J798">
    <cfRule type="expression" dxfId="2" priority="507">
      <formula>$J795&gt;50</formula>
    </cfRule>
  </conditionalFormatting>
  <conditionalFormatting sqref="K795:L795 C795:D795 F795:H795 F798:H798 C798:D798 K798:L798">
    <cfRule type="expression" dxfId="2" priority="506">
      <formula>$J795&gt;50</formula>
    </cfRule>
  </conditionalFormatting>
  <conditionalFormatting sqref="B795 B798">
    <cfRule type="expression" dxfId="2" priority="505">
      <formula>$J795&gt;49</formula>
    </cfRule>
  </conditionalFormatting>
  <conditionalFormatting sqref="E795 E798">
    <cfRule type="expression" dxfId="2" priority="504">
      <formula>$J795&gt;50</formula>
    </cfRule>
  </conditionalFormatting>
  <conditionalFormatting sqref="K510:K512">
    <cfRule type="expression" dxfId="2" priority="503">
      <formula>$J510&gt;50</formula>
    </cfRule>
  </conditionalFormatting>
  <conditionalFormatting sqref="J510:J512 C510:H512 L510:L512">
    <cfRule type="expression" dxfId="2" priority="502">
      <formula>$J510&gt;50</formula>
    </cfRule>
  </conditionalFormatting>
  <conditionalFormatting sqref="B510:B512">
    <cfRule type="expression" dxfId="2" priority="501">
      <formula>$J510&gt;49</formula>
    </cfRule>
  </conditionalFormatting>
  <conditionalFormatting sqref="I510:I512">
    <cfRule type="expression" dxfId="2" priority="500">
      <formula>$J510&gt;50</formula>
    </cfRule>
  </conditionalFormatting>
  <conditionalFormatting sqref="I799">
    <cfRule type="expression" dxfId="2" priority="499">
      <formula>$J799&gt;50</formula>
    </cfRule>
  </conditionalFormatting>
  <conditionalFormatting sqref="J799">
    <cfRule type="expression" dxfId="2" priority="498">
      <formula>$J799&gt;50</formula>
    </cfRule>
  </conditionalFormatting>
  <conditionalFormatting sqref="K799:L799 C799:D799 F799:H799">
    <cfRule type="expression" dxfId="2" priority="497">
      <formula>$J799&gt;50</formula>
    </cfRule>
  </conditionalFormatting>
  <conditionalFormatting sqref="B799">
    <cfRule type="expression" dxfId="2" priority="496">
      <formula>$J799&gt;49</formula>
    </cfRule>
  </conditionalFormatting>
  <conditionalFormatting sqref="E799">
    <cfRule type="expression" dxfId="2" priority="495">
      <formula>$J799&gt;50</formula>
    </cfRule>
  </conditionalFormatting>
  <conditionalFormatting sqref="I806 I817 I820">
    <cfRule type="expression" dxfId="2" priority="494">
      <formula>$J806&gt;50</formula>
    </cfRule>
  </conditionalFormatting>
  <conditionalFormatting sqref="J806 J817 J820">
    <cfRule type="expression" dxfId="2" priority="493">
      <formula>$J806&gt;50</formula>
    </cfRule>
  </conditionalFormatting>
  <conditionalFormatting sqref="K806:L806 C806:D806 F806:H806 F817:H817 C817:D817 K817:L817 K820:L820 C820:D820 F820:H820">
    <cfRule type="expression" dxfId="2" priority="492">
      <formula>$J806&gt;50</formula>
    </cfRule>
  </conditionalFormatting>
  <conditionalFormatting sqref="B806 B817 B820">
    <cfRule type="expression" dxfId="2" priority="491">
      <formula>$J806&gt;49</formula>
    </cfRule>
  </conditionalFormatting>
  <conditionalFormatting sqref="E806 E817 E820">
    <cfRule type="expression" dxfId="2" priority="490">
      <formula>$J806&gt;50</formula>
    </cfRule>
  </conditionalFormatting>
  <conditionalFormatting sqref="J680">
    <cfRule type="expression" dxfId="2" priority="489">
      <formula>$J680&gt;50</formula>
    </cfRule>
  </conditionalFormatting>
  <conditionalFormatting sqref="C680:H680 K680:L680">
    <cfRule type="expression" dxfId="2" priority="487">
      <formula>$J680&gt;50</formula>
    </cfRule>
  </conditionalFormatting>
  <conditionalFormatting sqref="B680">
    <cfRule type="expression" dxfId="2" priority="486">
      <formula>$J680&gt;49</formula>
    </cfRule>
  </conditionalFormatting>
  <conditionalFormatting sqref="I801">
    <cfRule type="expression" dxfId="2" priority="485">
      <formula>$J801&gt;50</formula>
    </cfRule>
  </conditionalFormatting>
  <conditionalFormatting sqref="J801">
    <cfRule type="expression" dxfId="2" priority="484">
      <formula>$J801&gt;50</formula>
    </cfRule>
  </conditionalFormatting>
  <conditionalFormatting sqref="K801:L801 C801:D801 F801:H801">
    <cfRule type="expression" dxfId="2" priority="483">
      <formula>$J801&gt;50</formula>
    </cfRule>
  </conditionalFormatting>
  <conditionalFormatting sqref="B801">
    <cfRule type="expression" dxfId="2" priority="482">
      <formula>$J801&gt;49</formula>
    </cfRule>
  </conditionalFormatting>
  <conditionalFormatting sqref="E801">
    <cfRule type="expression" dxfId="2" priority="481">
      <formula>$J801&gt;50</formula>
    </cfRule>
  </conditionalFormatting>
  <conditionalFormatting sqref="J676">
    <cfRule type="expression" dxfId="2" priority="480">
      <formula>$J676&gt;50</formula>
    </cfRule>
  </conditionalFormatting>
  <conditionalFormatting sqref="I676">
    <cfRule type="expression" dxfId="2" priority="479">
      <formula>$J676&gt;50</formula>
    </cfRule>
  </conditionalFormatting>
  <conditionalFormatting sqref="K676:L676 C676:H676">
    <cfRule type="expression" dxfId="2" priority="478">
      <formula>$J676&gt;50</formula>
    </cfRule>
  </conditionalFormatting>
  <conditionalFormatting sqref="B676">
    <cfRule type="expression" dxfId="2" priority="477">
      <formula>$J676&gt;49</formula>
    </cfRule>
  </conditionalFormatting>
  <conditionalFormatting sqref="J677">
    <cfRule type="expression" dxfId="2" priority="476">
      <formula>$J677&gt;50</formula>
    </cfRule>
  </conditionalFormatting>
  <conditionalFormatting sqref="C677:H677 K677:L677">
    <cfRule type="expression" dxfId="2" priority="474">
      <formula>$J677&gt;50</formula>
    </cfRule>
  </conditionalFormatting>
  <conditionalFormatting sqref="B677">
    <cfRule type="expression" dxfId="2" priority="473">
      <formula>$J677&gt;49</formula>
    </cfRule>
  </conditionalFormatting>
  <conditionalFormatting sqref="I803">
    <cfRule type="expression" dxfId="2" priority="472">
      <formula>$J803&gt;50</formula>
    </cfRule>
  </conditionalFormatting>
  <conditionalFormatting sqref="J803">
    <cfRule type="expression" dxfId="2" priority="471">
      <formula>$J803&gt;50</formula>
    </cfRule>
  </conditionalFormatting>
  <conditionalFormatting sqref="K803:L803 C803:D803 F803:H803">
    <cfRule type="expression" dxfId="2" priority="470">
      <formula>$J803&gt;50</formula>
    </cfRule>
  </conditionalFormatting>
  <conditionalFormatting sqref="B803">
    <cfRule type="expression" dxfId="2" priority="469">
      <formula>$J803&gt;49</formula>
    </cfRule>
  </conditionalFormatting>
  <conditionalFormatting sqref="E803">
    <cfRule type="expression" dxfId="2" priority="468">
      <formula>$J803&gt;50</formula>
    </cfRule>
  </conditionalFormatting>
  <conditionalFormatting sqref="K513">
    <cfRule type="expression" dxfId="2" priority="467">
      <formula>$J513&gt;50</formula>
    </cfRule>
  </conditionalFormatting>
  <conditionalFormatting sqref="J513 C513:H513 L513">
    <cfRule type="expression" dxfId="2" priority="466">
      <formula>$J513&gt;50</formula>
    </cfRule>
  </conditionalFormatting>
  <conditionalFormatting sqref="B513">
    <cfRule type="expression" dxfId="2" priority="465">
      <formula>$J513&gt;49</formula>
    </cfRule>
  </conditionalFormatting>
  <conditionalFormatting sqref="I513">
    <cfRule type="expression" dxfId="2" priority="464">
      <formula>$J513&gt;50</formula>
    </cfRule>
  </conditionalFormatting>
  <conditionalFormatting sqref="I736">
    <cfRule type="expression" dxfId="2" priority="463">
      <formula>$J736&gt;50</formula>
    </cfRule>
  </conditionalFormatting>
  <conditionalFormatting sqref="J736">
    <cfRule type="expression" dxfId="2" priority="462">
      <formula>$J736&gt;50</formula>
    </cfRule>
  </conditionalFormatting>
  <conditionalFormatting sqref="C736:H736 K736:L736">
    <cfRule type="expression" dxfId="2" priority="461">
      <formula>$J736&gt;50</formula>
    </cfRule>
  </conditionalFormatting>
  <conditionalFormatting sqref="B736">
    <cfRule type="expression" dxfId="2" priority="460">
      <formula>$J736&gt;49</formula>
    </cfRule>
  </conditionalFormatting>
  <conditionalFormatting sqref="I737">
    <cfRule type="expression" dxfId="2" priority="459">
      <formula>$J737&gt;50</formula>
    </cfRule>
  </conditionalFormatting>
  <conditionalFormatting sqref="J737">
    <cfRule type="expression" dxfId="2" priority="458">
      <formula>$J737&gt;50</formula>
    </cfRule>
  </conditionalFormatting>
  <conditionalFormatting sqref="C737:H737 K737:L737">
    <cfRule type="expression" dxfId="2" priority="457">
      <formula>$J737&gt;50</formula>
    </cfRule>
  </conditionalFormatting>
  <conditionalFormatting sqref="B737">
    <cfRule type="expression" dxfId="2" priority="456">
      <formula>$J737&gt;49</formula>
    </cfRule>
  </conditionalFormatting>
  <conditionalFormatting sqref="I735">
    <cfRule type="expression" dxfId="2" priority="455">
      <formula>$J735&gt;50</formula>
    </cfRule>
  </conditionalFormatting>
  <conditionalFormatting sqref="J735">
    <cfRule type="expression" dxfId="2" priority="454">
      <formula>$J735&gt;50</formula>
    </cfRule>
  </conditionalFormatting>
  <conditionalFormatting sqref="C735:H735 K735:L735">
    <cfRule type="expression" dxfId="2" priority="453">
      <formula>$J735&gt;50</formula>
    </cfRule>
  </conditionalFormatting>
  <conditionalFormatting sqref="B735">
    <cfRule type="expression" dxfId="2" priority="452">
      <formula>$J735&gt;49</formula>
    </cfRule>
  </conditionalFormatting>
  <conditionalFormatting sqref="K654">
    <cfRule type="expression" dxfId="2" priority="451">
      <formula>$J654&gt;50</formula>
    </cfRule>
  </conditionalFormatting>
  <conditionalFormatting sqref="C654:H654 L654 J654:J655 J675">
    <cfRule type="expression" dxfId="2" priority="450">
      <formula>$J654&gt;50</formula>
    </cfRule>
  </conditionalFormatting>
  <conditionalFormatting sqref="B654">
    <cfRule type="expression" dxfId="2" priority="449">
      <formula>$J654&gt;49</formula>
    </cfRule>
  </conditionalFormatting>
  <conditionalFormatting sqref="I738">
    <cfRule type="expression" dxfId="2" priority="447">
      <formula>$J738&gt;50</formula>
    </cfRule>
  </conditionalFormatting>
  <conditionalFormatting sqref="J738">
    <cfRule type="expression" dxfId="2" priority="446">
      <formula>$J738&gt;50</formula>
    </cfRule>
  </conditionalFormatting>
  <conditionalFormatting sqref="C738:H738 K738:L738">
    <cfRule type="expression" dxfId="2" priority="445">
      <formula>$J738&gt;50</formula>
    </cfRule>
  </conditionalFormatting>
  <conditionalFormatting sqref="B738">
    <cfRule type="expression" dxfId="2" priority="444">
      <formula>$J738&gt;49</formula>
    </cfRule>
  </conditionalFormatting>
  <conditionalFormatting sqref="I802">
    <cfRule type="expression" dxfId="2" priority="443">
      <formula>$J802&gt;50</formula>
    </cfRule>
  </conditionalFormatting>
  <conditionalFormatting sqref="J802">
    <cfRule type="expression" dxfId="2" priority="442">
      <formula>$J802&gt;50</formula>
    </cfRule>
  </conditionalFormatting>
  <conditionalFormatting sqref="K802:L802 C802:D802 F802:H802">
    <cfRule type="expression" dxfId="2" priority="441">
      <formula>$J802&gt;50</formula>
    </cfRule>
  </conditionalFormatting>
  <conditionalFormatting sqref="B802">
    <cfRule type="expression" dxfId="2" priority="440">
      <formula>$J802&gt;49</formula>
    </cfRule>
  </conditionalFormatting>
  <conditionalFormatting sqref="E802">
    <cfRule type="expression" dxfId="2" priority="439">
      <formula>$J802&gt;50</formula>
    </cfRule>
  </conditionalFormatting>
  <conditionalFormatting sqref="K655">
    <cfRule type="expression" dxfId="2" priority="438">
      <formula>$J655&gt;50</formula>
    </cfRule>
  </conditionalFormatting>
  <conditionalFormatting sqref="C655:H655 L655">
    <cfRule type="expression" dxfId="2" priority="437">
      <formula>$J655&gt;50</formula>
    </cfRule>
  </conditionalFormatting>
  <conditionalFormatting sqref="B655">
    <cfRule type="expression" dxfId="2" priority="436">
      <formula>$J655&gt;49</formula>
    </cfRule>
  </conditionalFormatting>
  <conditionalFormatting sqref="K656">
    <cfRule type="expression" dxfId="2" priority="434">
      <formula>$J656&gt;50</formula>
    </cfRule>
  </conditionalFormatting>
  <conditionalFormatting sqref="J656 C656:H656 L656">
    <cfRule type="expression" dxfId="2" priority="433">
      <formula>$J656&gt;50</formula>
    </cfRule>
  </conditionalFormatting>
  <conditionalFormatting sqref="B656">
    <cfRule type="expression" dxfId="2" priority="432">
      <formula>$J656&gt;49</formula>
    </cfRule>
  </conditionalFormatting>
  <conditionalFormatting sqref="I656">
    <cfRule type="expression" dxfId="2" priority="431">
      <formula>$J656&gt;50</formula>
    </cfRule>
  </conditionalFormatting>
  <conditionalFormatting sqref="I804">
    <cfRule type="expression" dxfId="2" priority="430">
      <formula>$J804&gt;50</formula>
    </cfRule>
  </conditionalFormatting>
  <conditionalFormatting sqref="J804">
    <cfRule type="expression" dxfId="2" priority="429">
      <formula>$J804&gt;50</formula>
    </cfRule>
  </conditionalFormatting>
  <conditionalFormatting sqref="K804:L804 C804:D804 F804:H804">
    <cfRule type="expression" dxfId="2" priority="428">
      <formula>$J804&gt;50</formula>
    </cfRule>
  </conditionalFormatting>
  <conditionalFormatting sqref="B804">
    <cfRule type="expression" dxfId="2" priority="427">
      <formula>$J804&gt;49</formula>
    </cfRule>
  </conditionalFormatting>
  <conditionalFormatting sqref="E804">
    <cfRule type="expression" dxfId="2" priority="426">
      <formula>$J804&gt;50</formula>
    </cfRule>
  </conditionalFormatting>
  <conditionalFormatting sqref="I739">
    <cfRule type="expression" dxfId="2" priority="425">
      <formula>$J739&gt;50</formula>
    </cfRule>
  </conditionalFormatting>
  <conditionalFormatting sqref="J739">
    <cfRule type="expression" dxfId="2" priority="424">
      <formula>$J739&gt;50</formula>
    </cfRule>
  </conditionalFormatting>
  <conditionalFormatting sqref="C739:H739 K739:L739">
    <cfRule type="expression" dxfId="2" priority="423">
      <formula>$J739&gt;50</formula>
    </cfRule>
  </conditionalFormatting>
  <conditionalFormatting sqref="B739">
    <cfRule type="expression" dxfId="2" priority="422">
      <formula>$J739&gt;49</formula>
    </cfRule>
  </conditionalFormatting>
  <conditionalFormatting sqref="I805">
    <cfRule type="expression" dxfId="2" priority="421">
      <formula>$J805&gt;50</formula>
    </cfRule>
  </conditionalFormatting>
  <conditionalFormatting sqref="J805">
    <cfRule type="expression" dxfId="2" priority="420">
      <formula>$J805&gt;50</formula>
    </cfRule>
  </conditionalFormatting>
  <conditionalFormatting sqref="K805:L805 C805:D805 F805:H805">
    <cfRule type="expression" dxfId="2" priority="419">
      <formula>$J805&gt;50</formula>
    </cfRule>
  </conditionalFormatting>
  <conditionalFormatting sqref="B805">
    <cfRule type="expression" dxfId="2" priority="418">
      <formula>$J805&gt;49</formula>
    </cfRule>
  </conditionalFormatting>
  <conditionalFormatting sqref="E805">
    <cfRule type="expression" dxfId="2" priority="417">
      <formula>$J805&gt;50</formula>
    </cfRule>
  </conditionalFormatting>
  <conditionalFormatting sqref="I779">
    <cfRule type="expression" dxfId="2" priority="416">
      <formula>$J779&gt;50</formula>
    </cfRule>
  </conditionalFormatting>
  <conditionalFormatting sqref="J779:L779 C779:H779">
    <cfRule type="expression" dxfId="2" priority="415">
      <formula>$J779&gt;50</formula>
    </cfRule>
  </conditionalFormatting>
  <conditionalFormatting sqref="B779">
    <cfRule type="expression" dxfId="2" priority="414">
      <formula>$J779&gt;49</formula>
    </cfRule>
  </conditionalFormatting>
  <conditionalFormatting sqref="I780">
    <cfRule type="expression" dxfId="2" priority="413">
      <formula>$J780&gt;50</formula>
    </cfRule>
  </conditionalFormatting>
  <conditionalFormatting sqref="J780:L780 C780:H780">
    <cfRule type="expression" dxfId="2" priority="412">
      <formula>$J780&gt;50</formula>
    </cfRule>
  </conditionalFormatting>
  <conditionalFormatting sqref="B780">
    <cfRule type="expression" dxfId="2" priority="411">
      <formula>$J780&gt;49</formula>
    </cfRule>
  </conditionalFormatting>
  <conditionalFormatting sqref="K732">
    <cfRule type="expression" dxfId="2" priority="410">
      <formula>$J732&gt;50</formula>
    </cfRule>
  </conditionalFormatting>
  <conditionalFormatting sqref="L732">
    <cfRule type="expression" dxfId="2" priority="409">
      <formula>$J732&gt;50</formula>
    </cfRule>
  </conditionalFormatting>
  <conditionalFormatting sqref="I732">
    <cfRule type="expression" dxfId="2" priority="408">
      <formula>$J732&gt;50</formula>
    </cfRule>
  </conditionalFormatting>
  <conditionalFormatting sqref="C732:H732 J732">
    <cfRule type="expression" dxfId="2" priority="407">
      <formula>$J732&gt;50</formula>
    </cfRule>
  </conditionalFormatting>
  <conditionalFormatting sqref="B732">
    <cfRule type="expression" dxfId="2" priority="406">
      <formula>$J732&gt;49</formula>
    </cfRule>
  </conditionalFormatting>
  <conditionalFormatting sqref="I781">
    <cfRule type="expression" dxfId="2" priority="405">
      <formula>$J781&gt;50</formula>
    </cfRule>
  </conditionalFormatting>
  <conditionalFormatting sqref="J781:L781 C781:H781">
    <cfRule type="expression" dxfId="2" priority="404">
      <formula>$J781&gt;50</formula>
    </cfRule>
  </conditionalFormatting>
  <conditionalFormatting sqref="B781">
    <cfRule type="expression" dxfId="2" priority="403">
      <formula>$J781&gt;49</formula>
    </cfRule>
  </conditionalFormatting>
  <conditionalFormatting sqref="K733:K734">
    <cfRule type="expression" dxfId="2" priority="402">
      <formula>$J733&gt;50</formula>
    </cfRule>
  </conditionalFormatting>
  <conditionalFormatting sqref="L733:L734">
    <cfRule type="expression" dxfId="2" priority="401">
      <formula>$J733&gt;50</formula>
    </cfRule>
  </conditionalFormatting>
  <conditionalFormatting sqref="I733:I734">
    <cfRule type="expression" dxfId="2" priority="400">
      <formula>$J733&gt;50</formula>
    </cfRule>
  </conditionalFormatting>
  <conditionalFormatting sqref="C733:H734 J733:J734">
    <cfRule type="expression" dxfId="2" priority="399">
      <formula>$J733&gt;50</formula>
    </cfRule>
  </conditionalFormatting>
  <conditionalFormatting sqref="B733:B734">
    <cfRule type="expression" dxfId="2" priority="398">
      <formula>$J733&gt;49</formula>
    </cfRule>
  </conditionalFormatting>
  <conditionalFormatting sqref="I821">
    <cfRule type="expression" dxfId="2" priority="397">
      <formula>$J821&gt;50</formula>
    </cfRule>
  </conditionalFormatting>
  <conditionalFormatting sqref="J821:L821 C821:H821">
    <cfRule type="expression" dxfId="2" priority="396">
      <formula>$J821&gt;50</formula>
    </cfRule>
  </conditionalFormatting>
  <conditionalFormatting sqref="B821">
    <cfRule type="expression" dxfId="2" priority="395">
      <formula>$J821&gt;49</formula>
    </cfRule>
  </conditionalFormatting>
  <conditionalFormatting sqref="I761:I762">
    <cfRule type="expression" dxfId="2" priority="394">
      <formula>$J761&gt;50</formula>
    </cfRule>
  </conditionalFormatting>
  <conditionalFormatting sqref="C761:H762 J761:L762">
    <cfRule type="expression" dxfId="2" priority="393">
      <formula>$J761&gt;50</formula>
    </cfRule>
  </conditionalFormatting>
  <conditionalFormatting sqref="B761:B762">
    <cfRule type="expression" dxfId="2" priority="392">
      <formula>$J761&gt;49</formula>
    </cfRule>
  </conditionalFormatting>
  <conditionalFormatting sqref="I669:I674">
    <cfRule type="expression" dxfId="2" priority="391">
      <formula>$J669&gt;50</formula>
    </cfRule>
  </conditionalFormatting>
  <conditionalFormatting sqref="J669:J674">
    <cfRule type="expression" dxfId="2" priority="390">
      <formula>$J669&gt;50</formula>
    </cfRule>
  </conditionalFormatting>
  <conditionalFormatting sqref="K669:K674">
    <cfRule type="expression" dxfId="2" priority="389">
      <formula>$J669&gt;50</formula>
    </cfRule>
  </conditionalFormatting>
  <conditionalFormatting sqref="C669:H674 L669:L674">
    <cfRule type="expression" dxfId="2" priority="388">
      <formula>$J669&gt;50</formula>
    </cfRule>
  </conditionalFormatting>
  <conditionalFormatting sqref="B669:B674">
    <cfRule type="expression" dxfId="2" priority="387">
      <formula>$J669&gt;49</formula>
    </cfRule>
  </conditionalFormatting>
  <conditionalFormatting sqref="I763">
    <cfRule type="expression" dxfId="2" priority="386">
      <formula>$J763&gt;50</formula>
    </cfRule>
  </conditionalFormatting>
  <conditionalFormatting sqref="C763:H763 J763:L763">
    <cfRule type="expression" dxfId="2" priority="385">
      <formula>$J763&gt;50</formula>
    </cfRule>
  </conditionalFormatting>
  <conditionalFormatting sqref="B763">
    <cfRule type="expression" dxfId="2" priority="384">
      <formula>$J763&gt;49</formula>
    </cfRule>
  </conditionalFormatting>
  <conditionalFormatting sqref="I764">
    <cfRule type="expression" dxfId="2" priority="383">
      <formula>$J764&gt;50</formula>
    </cfRule>
  </conditionalFormatting>
  <conditionalFormatting sqref="C764:H764 J764:L764">
    <cfRule type="expression" dxfId="2" priority="382">
      <formula>$J764&gt;50</formula>
    </cfRule>
  </conditionalFormatting>
  <conditionalFormatting sqref="B764">
    <cfRule type="expression" dxfId="2" priority="381">
      <formula>$J764&gt;49</formula>
    </cfRule>
  </conditionalFormatting>
  <conditionalFormatting sqref="I771 I777:I778">
    <cfRule type="expression" dxfId="2" priority="380">
      <formula>$J771&gt;50</formula>
    </cfRule>
  </conditionalFormatting>
  <conditionalFormatting sqref="C771:H771 J771:L771 J777:L778 C777:H778">
    <cfRule type="expression" dxfId="2" priority="379">
      <formula>$J771&gt;50</formula>
    </cfRule>
  </conditionalFormatting>
  <conditionalFormatting sqref="B771 B777:B778">
    <cfRule type="expression" dxfId="2" priority="378">
      <formula>$J771&gt;49</formula>
    </cfRule>
  </conditionalFormatting>
  <conditionalFormatting sqref="I816">
    <cfRule type="expression" dxfId="2" priority="377">
      <formula>$J816&gt;50</formula>
    </cfRule>
  </conditionalFormatting>
  <conditionalFormatting sqref="J816">
    <cfRule type="expression" dxfId="2" priority="376">
      <formula>$J816&gt;50</formula>
    </cfRule>
  </conditionalFormatting>
  <conditionalFormatting sqref="K816:L816 C816:D816 F816:H816">
    <cfRule type="expression" dxfId="2" priority="375">
      <formula>$J816&gt;50</formula>
    </cfRule>
  </conditionalFormatting>
  <conditionalFormatting sqref="B816">
    <cfRule type="expression" dxfId="2" priority="374">
      <formula>$J816&gt;49</formula>
    </cfRule>
  </conditionalFormatting>
  <conditionalFormatting sqref="E816">
    <cfRule type="expression" dxfId="2" priority="373">
      <formula>$J816&gt;50</formula>
    </cfRule>
  </conditionalFormatting>
  <conditionalFormatting sqref="I831">
    <cfRule type="expression" dxfId="2" priority="372">
      <formula>$J831&gt;50</formula>
    </cfRule>
  </conditionalFormatting>
  <conditionalFormatting sqref="J831:L831 C831:H834 K832:L834">
    <cfRule type="expression" dxfId="2" priority="371">
      <formula>$J831&gt;50</formula>
    </cfRule>
  </conditionalFormatting>
  <conditionalFormatting sqref="B831:B834">
    <cfRule type="expression" dxfId="2" priority="370">
      <formula>$J831&gt;49</formula>
    </cfRule>
  </conditionalFormatting>
  <conditionalFormatting sqref="I883:I885 I889 I920:I921 I923:I933 I935">
    <cfRule type="expression" dxfId="2" priority="369">
      <formula>$J883&gt;50</formula>
    </cfRule>
  </conditionalFormatting>
  <conditionalFormatting sqref="K921:L921 C921:H921">
    <cfRule type="expression" dxfId="2" priority="368">
      <formula>$J921&gt;50</formula>
    </cfRule>
  </conditionalFormatting>
  <conditionalFormatting sqref="B883:B885 B889 B920:B921">
    <cfRule type="expression" dxfId="2" priority="367">
      <formula>$J883&gt;49</formula>
    </cfRule>
  </conditionalFormatting>
  <conditionalFormatting sqref="I740:I744">
    <cfRule type="expression" dxfId="2" priority="366">
      <formula>$J740&gt;50</formula>
    </cfRule>
  </conditionalFormatting>
  <conditionalFormatting sqref="J740:J744">
    <cfRule type="expression" dxfId="2" priority="365">
      <formula>$J740&gt;50</formula>
    </cfRule>
  </conditionalFormatting>
  <conditionalFormatting sqref="K740:K744">
    <cfRule type="expression" dxfId="2" priority="364">
      <formula>$J740&gt;50</formula>
    </cfRule>
  </conditionalFormatting>
  <conditionalFormatting sqref="C740:H744 L740:L744">
    <cfRule type="expression" dxfId="2" priority="363">
      <formula>$J740&gt;50</formula>
    </cfRule>
  </conditionalFormatting>
  <conditionalFormatting sqref="B740:B744">
    <cfRule type="expression" dxfId="2" priority="362">
      <formula>$J740&gt;49</formula>
    </cfRule>
  </conditionalFormatting>
  <conditionalFormatting sqref="I822 I827">
    <cfRule type="expression" dxfId="2" priority="361">
      <formula>$J822&gt;50</formula>
    </cfRule>
  </conditionalFormatting>
  <conditionalFormatting sqref="J822 J827">
    <cfRule type="expression" dxfId="2" priority="360">
      <formula>$J822&gt;50</formula>
    </cfRule>
  </conditionalFormatting>
  <conditionalFormatting sqref="F822:H822 C822:D822 K822:L822 K827:L827 C827:D827 F827:H827">
    <cfRule type="expression" dxfId="2" priority="359">
      <formula>$J822&gt;50</formula>
    </cfRule>
  </conditionalFormatting>
  <conditionalFormatting sqref="B822 B827">
    <cfRule type="expression" dxfId="2" priority="358">
      <formula>$J822&gt;49</formula>
    </cfRule>
  </conditionalFormatting>
  <conditionalFormatting sqref="E822 E827">
    <cfRule type="expression" dxfId="2" priority="357">
      <formula>$J822&gt;50</formula>
    </cfRule>
  </conditionalFormatting>
  <conditionalFormatting sqref="I807:I808">
    <cfRule type="expression" dxfId="2" priority="356">
      <formula>$J807&gt;50</formula>
    </cfRule>
  </conditionalFormatting>
  <conditionalFormatting sqref="C807:H808 J807:L808">
    <cfRule type="expression" dxfId="2" priority="355">
      <formula>$J807&gt;50</formula>
    </cfRule>
  </conditionalFormatting>
  <conditionalFormatting sqref="B807:B808">
    <cfRule type="expression" dxfId="2" priority="354">
      <formula>$J807&gt;49</formula>
    </cfRule>
  </conditionalFormatting>
  <conditionalFormatting sqref="I809">
    <cfRule type="expression" dxfId="2" priority="353">
      <formula>$J809&gt;50</formula>
    </cfRule>
  </conditionalFormatting>
  <conditionalFormatting sqref="C809:H809 J809:L809">
    <cfRule type="expression" dxfId="2" priority="352">
      <formula>$J809&gt;50</formula>
    </cfRule>
  </conditionalFormatting>
  <conditionalFormatting sqref="B809">
    <cfRule type="expression" dxfId="2" priority="351">
      <formula>$J809&gt;49</formula>
    </cfRule>
  </conditionalFormatting>
  <conditionalFormatting sqref="I745:I746">
    <cfRule type="expression" dxfId="2" priority="350">
      <formula>$J745&gt;50</formula>
    </cfRule>
  </conditionalFormatting>
  <conditionalFormatting sqref="J745:J746">
    <cfRule type="expression" dxfId="2" priority="349">
      <formula>$J745&gt;50</formula>
    </cfRule>
  </conditionalFormatting>
  <conditionalFormatting sqref="K745:K746">
    <cfRule type="expression" dxfId="2" priority="348">
      <formula>$J745&gt;50</formula>
    </cfRule>
  </conditionalFormatting>
  <conditionalFormatting sqref="C745:H746 L745:L746">
    <cfRule type="expression" dxfId="2" priority="347">
      <formula>$J745&gt;50</formula>
    </cfRule>
  </conditionalFormatting>
  <conditionalFormatting sqref="B745:B746">
    <cfRule type="expression" dxfId="2" priority="346">
      <formula>$J745&gt;49</formula>
    </cfRule>
  </conditionalFormatting>
  <conditionalFormatting sqref="I810">
    <cfRule type="expression" dxfId="2" priority="345">
      <formula>$J810&gt;50</formula>
    </cfRule>
  </conditionalFormatting>
  <conditionalFormatting sqref="C810:H810 J810:L810">
    <cfRule type="expression" dxfId="2" priority="344">
      <formula>$J810&gt;50</formula>
    </cfRule>
  </conditionalFormatting>
  <conditionalFormatting sqref="B810">
    <cfRule type="expression" dxfId="2" priority="343">
      <formula>$J810&gt;49</formula>
    </cfRule>
  </conditionalFormatting>
  <conditionalFormatting sqref="I830">
    <cfRule type="expression" dxfId="2" priority="342">
      <formula>$J830&gt;50</formula>
    </cfRule>
  </conditionalFormatting>
  <conditionalFormatting sqref="J830">
    <cfRule type="expression" dxfId="2" priority="341">
      <formula>$J830&gt;50</formula>
    </cfRule>
  </conditionalFormatting>
  <conditionalFormatting sqref="F830:H830 C830:D830 K830:L830">
    <cfRule type="expression" dxfId="2" priority="340">
      <formula>$J830&gt;50</formula>
    </cfRule>
  </conditionalFormatting>
  <conditionalFormatting sqref="B830">
    <cfRule type="expression" dxfId="2" priority="339">
      <formula>$J830&gt;49</formula>
    </cfRule>
  </conditionalFormatting>
  <conditionalFormatting sqref="E830">
    <cfRule type="expression" dxfId="2" priority="338">
      <formula>$J830&gt;50</formula>
    </cfRule>
  </conditionalFormatting>
  <conditionalFormatting sqref="I922">
    <cfRule type="expression" dxfId="2" priority="337">
      <formula>$J922&gt;50</formula>
    </cfRule>
  </conditionalFormatting>
  <conditionalFormatting sqref="J922:L922 C922:H922 C925:H928 K925:L928 K930:L932 C930:H932 C962:H971 K962:L971">
    <cfRule type="expression" dxfId="2" priority="336">
      <formula>$J922&gt;50</formula>
    </cfRule>
  </conditionalFormatting>
  <conditionalFormatting sqref="B922 B925:B928 B930:B932">
    <cfRule type="expression" dxfId="2" priority="335">
      <formula>$J922&gt;49</formula>
    </cfRule>
  </conditionalFormatting>
  <conditionalFormatting sqref="I747">
    <cfRule type="expression" dxfId="2" priority="334">
      <formula>$J747&gt;50</formula>
    </cfRule>
  </conditionalFormatting>
  <conditionalFormatting sqref="J747">
    <cfRule type="expression" dxfId="2" priority="333">
      <formula>$J747&gt;50</formula>
    </cfRule>
  </conditionalFormatting>
  <conditionalFormatting sqref="K747">
    <cfRule type="expression" dxfId="2" priority="332">
      <formula>$J747&gt;50</formula>
    </cfRule>
  </conditionalFormatting>
  <conditionalFormatting sqref="C747:H747 L747">
    <cfRule type="expression" dxfId="2" priority="331">
      <formula>$J747&gt;50</formula>
    </cfRule>
  </conditionalFormatting>
  <conditionalFormatting sqref="B747">
    <cfRule type="expression" dxfId="2" priority="330">
      <formula>$J747&gt;49</formula>
    </cfRule>
  </conditionalFormatting>
  <conditionalFormatting sqref="I772:I774">
    <cfRule type="expression" dxfId="2" priority="329">
      <formula>$J772&gt;50</formula>
    </cfRule>
  </conditionalFormatting>
  <conditionalFormatting sqref="J772:J774">
    <cfRule type="expression" dxfId="2" priority="328">
      <formula>$J772&gt;50</formula>
    </cfRule>
  </conditionalFormatting>
  <conditionalFormatting sqref="K772:K774">
    <cfRule type="expression" dxfId="2" priority="327">
      <formula>$J772&gt;50</formula>
    </cfRule>
  </conditionalFormatting>
  <conditionalFormatting sqref="C772:H774 L772:L774">
    <cfRule type="expression" dxfId="2" priority="326">
      <formula>$J772&gt;50</formula>
    </cfRule>
  </conditionalFormatting>
  <conditionalFormatting sqref="B772:B774">
    <cfRule type="expression" dxfId="2" priority="325">
      <formula>$J772&gt;49</formula>
    </cfRule>
  </conditionalFormatting>
  <conditionalFormatting sqref="I818">
    <cfRule type="expression" dxfId="2" priority="324">
      <formula>$J818&gt;50</formula>
    </cfRule>
  </conditionalFormatting>
  <conditionalFormatting sqref="C818:H818 J818:L818">
    <cfRule type="expression" dxfId="2" priority="323">
      <formula>$J818&gt;50</formula>
    </cfRule>
  </conditionalFormatting>
  <conditionalFormatting sqref="B818">
    <cfRule type="expression" dxfId="2" priority="322">
      <formula>$J818&gt;49</formula>
    </cfRule>
  </conditionalFormatting>
  <conditionalFormatting sqref="I819">
    <cfRule type="expression" dxfId="2" priority="321">
      <formula>$J819&gt;50</formula>
    </cfRule>
  </conditionalFormatting>
  <conditionalFormatting sqref="C819:H819 J819:L819">
    <cfRule type="expression" dxfId="2" priority="320">
      <formula>$J819&gt;50</formula>
    </cfRule>
  </conditionalFormatting>
  <conditionalFormatting sqref="B819">
    <cfRule type="expression" dxfId="2" priority="319">
      <formula>$J819&gt;49</formula>
    </cfRule>
  </conditionalFormatting>
  <conditionalFormatting sqref="I874">
    <cfRule type="expression" dxfId="2" priority="318">
      <formula>$J874&gt;50</formula>
    </cfRule>
  </conditionalFormatting>
  <conditionalFormatting sqref="J874:J875 J883 J886:J887 J889 J877 J920:J921 J923:J933 J935">
    <cfRule type="expression" dxfId="2" priority="317">
      <formula>$J874&gt;50</formula>
    </cfRule>
  </conditionalFormatting>
  <conditionalFormatting sqref="F874:H874 C874:D874 K874:L874">
    <cfRule type="expression" dxfId="2" priority="316">
      <formula>$J874&gt;50</formula>
    </cfRule>
  </conditionalFormatting>
  <conditionalFormatting sqref="B874">
    <cfRule type="expression" dxfId="2" priority="315">
      <formula>$J874&gt;49</formula>
    </cfRule>
  </conditionalFormatting>
  <conditionalFormatting sqref="E874">
    <cfRule type="expression" dxfId="2" priority="314">
      <formula>$J874&gt;50</formula>
    </cfRule>
  </conditionalFormatting>
  <conditionalFormatting sqref="I775:I776">
    <cfRule type="expression" dxfId="2" priority="313">
      <formula>$J775&gt;50</formula>
    </cfRule>
  </conditionalFormatting>
  <conditionalFormatting sqref="J775:J776">
    <cfRule type="expression" dxfId="2" priority="312">
      <formula>$J775&gt;50</formula>
    </cfRule>
  </conditionalFormatting>
  <conditionalFormatting sqref="K775:K776">
    <cfRule type="expression" dxfId="2" priority="311">
      <formula>$J775&gt;50</formula>
    </cfRule>
  </conditionalFormatting>
  <conditionalFormatting sqref="C775:H776 L775:L776">
    <cfRule type="expression" dxfId="2" priority="310">
      <formula>$J775&gt;50</formula>
    </cfRule>
  </conditionalFormatting>
  <conditionalFormatting sqref="B775:B776">
    <cfRule type="expression" dxfId="2" priority="309">
      <formula>$J775&gt;49</formula>
    </cfRule>
  </conditionalFormatting>
  <conditionalFormatting sqref="I811">
    <cfRule type="expression" dxfId="2" priority="308">
      <formula>$J811&gt;50</formula>
    </cfRule>
  </conditionalFormatting>
  <conditionalFormatting sqref="C811:H811 J811:L811">
    <cfRule type="expression" dxfId="2" priority="307">
      <formula>$J811&gt;50</formula>
    </cfRule>
  </conditionalFormatting>
  <conditionalFormatting sqref="B811">
    <cfRule type="expression" dxfId="2" priority="306">
      <formula>$J811&gt;49</formula>
    </cfRule>
  </conditionalFormatting>
  <conditionalFormatting sqref="J752:L753 C752:H753">
    <cfRule type="expression" dxfId="2" priority="305">
      <formula>$J752&gt;50</formula>
    </cfRule>
  </conditionalFormatting>
  <conditionalFormatting sqref="B752:B753">
    <cfRule type="expression" dxfId="2" priority="304">
      <formula>$J752&gt;49</formula>
    </cfRule>
  </conditionalFormatting>
  <conditionalFormatting sqref="I752:I753">
    <cfRule type="expression" dxfId="2" priority="303">
      <formula>$J752&gt;50</formula>
    </cfRule>
  </conditionalFormatting>
  <conditionalFormatting sqref="I880">
    <cfRule type="expression" dxfId="2" priority="302">
      <formula>$J880&gt;50</formula>
    </cfRule>
  </conditionalFormatting>
  <conditionalFormatting sqref="J880:L880 C880:H880">
    <cfRule type="expression" dxfId="2" priority="301">
      <formula>$J880&gt;50</formula>
    </cfRule>
  </conditionalFormatting>
  <conditionalFormatting sqref="B880">
    <cfRule type="expression" dxfId="2" priority="300">
      <formula>$J880&gt;49</formula>
    </cfRule>
  </conditionalFormatting>
  <conditionalFormatting sqref="I812:I815">
    <cfRule type="expression" dxfId="2" priority="299">
      <formula>$J812&gt;50</formula>
    </cfRule>
  </conditionalFormatting>
  <conditionalFormatting sqref="C812:H815 J812:L815">
    <cfRule type="expression" dxfId="2" priority="298">
      <formula>$J812&gt;50</formula>
    </cfRule>
  </conditionalFormatting>
  <conditionalFormatting sqref="B812:B815">
    <cfRule type="expression" dxfId="2" priority="297">
      <formula>$J812&gt;49</formula>
    </cfRule>
  </conditionalFormatting>
  <conditionalFormatting sqref="I875">
    <cfRule type="expression" dxfId="2" priority="296">
      <formula>$J875&gt;50</formula>
    </cfRule>
  </conditionalFormatting>
  <conditionalFormatting sqref="F875:H875 C875:D875 K875:L875">
    <cfRule type="expression" dxfId="2" priority="294">
      <formula>$J875&gt;50</formula>
    </cfRule>
  </conditionalFormatting>
  <conditionalFormatting sqref="B875">
    <cfRule type="expression" dxfId="2" priority="293">
      <formula>$J875&gt;49</formula>
    </cfRule>
  </conditionalFormatting>
  <conditionalFormatting sqref="E875">
    <cfRule type="expression" dxfId="2" priority="292">
      <formula>$J875&gt;50</formula>
    </cfRule>
  </conditionalFormatting>
  <conditionalFormatting sqref="I877">
    <cfRule type="expression" dxfId="2" priority="291">
      <formula>$J877&gt;50</formula>
    </cfRule>
  </conditionalFormatting>
  <conditionalFormatting sqref="F877:H877 C877:D877 K877:L877">
    <cfRule type="expression" dxfId="2" priority="289">
      <formula>$J877&gt;50</formula>
    </cfRule>
  </conditionalFormatting>
  <conditionalFormatting sqref="B877">
    <cfRule type="expression" dxfId="2" priority="288">
      <formula>$J877&gt;49</formula>
    </cfRule>
  </conditionalFormatting>
  <conditionalFormatting sqref="E877">
    <cfRule type="expression" dxfId="2" priority="287">
      <formula>$J877&gt;50</formula>
    </cfRule>
  </conditionalFormatting>
  <conditionalFormatting sqref="I878:I879">
    <cfRule type="expression" dxfId="2" priority="286">
      <formula>$J878&gt;50</formula>
    </cfRule>
  </conditionalFormatting>
  <conditionalFormatting sqref="J878:J879">
    <cfRule type="expression" dxfId="2" priority="285">
      <formula>$J878&gt;50</formula>
    </cfRule>
  </conditionalFormatting>
  <conditionalFormatting sqref="F878:H879 C878:D879 K878:L879">
    <cfRule type="expression" dxfId="2" priority="284">
      <formula>$J878&gt;50</formula>
    </cfRule>
  </conditionalFormatting>
  <conditionalFormatting sqref="B878:B879">
    <cfRule type="expression" dxfId="2" priority="283">
      <formula>$J878&gt;49</formula>
    </cfRule>
  </conditionalFormatting>
  <conditionalFormatting sqref="E878:E879">
    <cfRule type="expression" dxfId="2" priority="282">
      <formula>$J878&gt;50</formula>
    </cfRule>
  </conditionalFormatting>
  <conditionalFormatting sqref="C754:H760 J754:L760">
    <cfRule type="expression" dxfId="2" priority="281">
      <formula>$J754&gt;50</formula>
    </cfRule>
  </conditionalFormatting>
  <conditionalFormatting sqref="B754:B760">
    <cfRule type="expression" dxfId="2" priority="280">
      <formula>$J754&gt;49</formula>
    </cfRule>
  </conditionalFormatting>
  <conditionalFormatting sqref="I754:I760">
    <cfRule type="expression" dxfId="2" priority="279">
      <formula>$J754&gt;50</formula>
    </cfRule>
  </conditionalFormatting>
  <conditionalFormatting sqref="J884:L884 C883:H884 K883:L883">
    <cfRule type="expression" dxfId="2" priority="278">
      <formula>$J883&gt;50</formula>
    </cfRule>
  </conditionalFormatting>
  <conditionalFormatting sqref="J885:L885 C885:H885">
    <cfRule type="expression" dxfId="2" priority="277">
      <formula>$J885&gt;50</formula>
    </cfRule>
  </conditionalFormatting>
  <conditionalFormatting sqref="I873">
    <cfRule type="expression" dxfId="2" priority="276">
      <formula>$J873&gt;50</formula>
    </cfRule>
  </conditionalFormatting>
  <conditionalFormatting sqref="C873:H873 J873:L873">
    <cfRule type="expression" dxfId="2" priority="275">
      <formula>$J873&gt;50</formula>
    </cfRule>
  </conditionalFormatting>
  <conditionalFormatting sqref="B873">
    <cfRule type="expression" dxfId="2" priority="274">
      <formula>$J873&gt;49</formula>
    </cfRule>
  </conditionalFormatting>
  <conditionalFormatting sqref="I881">
    <cfRule type="expression" dxfId="2" priority="273">
      <formula>$J881&gt;50</formula>
    </cfRule>
  </conditionalFormatting>
  <conditionalFormatting sqref="J881">
    <cfRule type="expression" dxfId="2" priority="272">
      <formula>$J881&gt;50</formula>
    </cfRule>
  </conditionalFormatting>
  <conditionalFormatting sqref="F881:H881 C881:D881 K881:L881">
    <cfRule type="expression" dxfId="2" priority="271">
      <formula>$J881&gt;50</formula>
    </cfRule>
  </conditionalFormatting>
  <conditionalFormatting sqref="B881">
    <cfRule type="expression" dxfId="2" priority="270">
      <formula>$J881&gt;49</formula>
    </cfRule>
  </conditionalFormatting>
  <conditionalFormatting sqref="E881">
    <cfRule type="expression" dxfId="2" priority="269">
      <formula>$J881&gt;50</formula>
    </cfRule>
  </conditionalFormatting>
  <conditionalFormatting sqref="K889:L889 C889:H889">
    <cfRule type="expression" dxfId="2" priority="268">
      <formula>$J889&gt;50</formula>
    </cfRule>
  </conditionalFormatting>
  <conditionalFormatting sqref="I882">
    <cfRule type="expression" dxfId="2" priority="267">
      <formula>$J882&gt;50</formula>
    </cfRule>
  </conditionalFormatting>
  <conditionalFormatting sqref="J882">
    <cfRule type="expression" dxfId="2" priority="266">
      <formula>$J882&gt;50</formula>
    </cfRule>
  </conditionalFormatting>
  <conditionalFormatting sqref="F882:H882 C882:D882 K882:L882">
    <cfRule type="expression" dxfId="2" priority="265">
      <formula>$J882&gt;50</formula>
    </cfRule>
  </conditionalFormatting>
  <conditionalFormatting sqref="B882">
    <cfRule type="expression" dxfId="2" priority="264">
      <formula>$J882&gt;49</formula>
    </cfRule>
  </conditionalFormatting>
  <conditionalFormatting sqref="E882">
    <cfRule type="expression" dxfId="2" priority="263">
      <formula>$J882&gt;50</formula>
    </cfRule>
  </conditionalFormatting>
  <conditionalFormatting sqref="I765:I770 I784:I791">
    <cfRule type="expression" dxfId="2" priority="262">
      <formula>$J765&gt;50</formula>
    </cfRule>
  </conditionalFormatting>
  <conditionalFormatting sqref="C765:H770 K765:L770">
    <cfRule type="expression" dxfId="2" priority="261">
      <formula>$J765&gt;50</formula>
    </cfRule>
  </conditionalFormatting>
  <conditionalFormatting sqref="B765:B770">
    <cfRule type="expression" dxfId="2" priority="260">
      <formula>$J765&gt;49</formula>
    </cfRule>
  </conditionalFormatting>
  <conditionalFormatting sqref="J765:J770 J784:J790">
    <cfRule type="expression" dxfId="2" priority="259">
      <formula>$J765&gt;50</formula>
    </cfRule>
  </conditionalFormatting>
  <conditionalFormatting sqref="K823:K826">
    <cfRule type="expression" dxfId="2" priority="258">
      <formula>$J823&gt;50</formula>
    </cfRule>
  </conditionalFormatting>
  <conditionalFormatting sqref="L823:L826">
    <cfRule type="expression" dxfId="2" priority="257">
      <formula>$J823&gt;50</formula>
    </cfRule>
  </conditionalFormatting>
  <conditionalFormatting sqref="I823:I826">
    <cfRule type="expression" dxfId="2" priority="256">
      <formula>$J823&gt;50</formula>
    </cfRule>
  </conditionalFormatting>
  <conditionalFormatting sqref="J823:J826 C823:E826 G823:H826">
    <cfRule type="expression" dxfId="2" priority="255">
      <formula>$J823&gt;50</formula>
    </cfRule>
  </conditionalFormatting>
  <conditionalFormatting sqref="B823:B826">
    <cfRule type="expression" dxfId="2" priority="254">
      <formula>$J823&gt;49</formula>
    </cfRule>
  </conditionalFormatting>
  <conditionalFormatting sqref="F823:F826">
    <cfRule type="expression" dxfId="2" priority="253">
      <formula>$J823&gt;50</formula>
    </cfRule>
  </conditionalFormatting>
  <conditionalFormatting sqref="K920:L920 C920:H920">
    <cfRule type="expression" dxfId="2" priority="252">
      <formula>$J920&gt;50</formula>
    </cfRule>
  </conditionalFormatting>
  <conditionalFormatting sqref="I782:I783">
    <cfRule type="expression" dxfId="2" priority="247">
      <formula>$J782&gt;50</formula>
    </cfRule>
  </conditionalFormatting>
  <conditionalFormatting sqref="J782:J783 J791">
    <cfRule type="expression" dxfId="2" priority="246">
      <formula>$J782&gt;50</formula>
    </cfRule>
  </conditionalFormatting>
  <conditionalFormatting sqref="C782:H782 K782:L782">
    <cfRule type="expression" dxfId="2" priority="245">
      <formula>$J782&gt;50</formula>
    </cfRule>
  </conditionalFormatting>
  <conditionalFormatting sqref="B782:B791">
    <cfRule type="expression" dxfId="2" priority="244">
      <formula>$J782&gt;49</formula>
    </cfRule>
  </conditionalFormatting>
  <conditionalFormatting sqref="C783:H791 K783:L791">
    <cfRule type="expression" dxfId="2" priority="243">
      <formula>$J783&gt;50</formula>
    </cfRule>
  </conditionalFormatting>
  <conditionalFormatting sqref="I886:I888">
    <cfRule type="expression" dxfId="2" priority="242">
      <formula>$J886&gt;50</formula>
    </cfRule>
  </conditionalFormatting>
  <conditionalFormatting sqref="J888">
    <cfRule type="expression" dxfId="2" priority="241">
      <formula>$J888&gt;50</formula>
    </cfRule>
  </conditionalFormatting>
  <conditionalFormatting sqref="F886:H888 C886:D888 K886:L888">
    <cfRule type="expression" dxfId="2" priority="240">
      <formula>$J886&gt;50</formula>
    </cfRule>
  </conditionalFormatting>
  <conditionalFormatting sqref="B886:B888">
    <cfRule type="expression" dxfId="2" priority="239">
      <formula>$J886&gt;49</formula>
    </cfRule>
  </conditionalFormatting>
  <conditionalFormatting sqref="E886:E888">
    <cfRule type="expression" dxfId="2" priority="238">
      <formula>$J886&gt;50</formula>
    </cfRule>
  </conditionalFormatting>
  <conditionalFormatting sqref="K923:L924 C923:H924">
    <cfRule type="expression" dxfId="2" priority="237">
      <formula>$J923&gt;50</formula>
    </cfRule>
  </conditionalFormatting>
  <conditionalFormatting sqref="B923:B924">
    <cfRule type="expression" dxfId="2" priority="236">
      <formula>$J923&gt;49</formula>
    </cfRule>
  </conditionalFormatting>
  <conditionalFormatting sqref="K929:L929 C929:H929">
    <cfRule type="expression" dxfId="2" priority="235">
      <formula>$J929&gt;50</formula>
    </cfRule>
  </conditionalFormatting>
  <conditionalFormatting sqref="B929">
    <cfRule type="expression" dxfId="2" priority="234">
      <formula>$J929&gt;49</formula>
    </cfRule>
  </conditionalFormatting>
  <conditionalFormatting sqref="I876">
    <cfRule type="expression" dxfId="2" priority="233">
      <formula>$J876&gt;50</formula>
    </cfRule>
  </conditionalFormatting>
  <conditionalFormatting sqref="J876">
    <cfRule type="expression" dxfId="2" priority="232">
      <formula>$J876&gt;50</formula>
    </cfRule>
  </conditionalFormatting>
  <conditionalFormatting sqref="C876:H876 K876:L876">
    <cfRule type="expression" dxfId="2" priority="231">
      <formula>$J876&gt;50</formula>
    </cfRule>
  </conditionalFormatting>
  <conditionalFormatting sqref="B876">
    <cfRule type="expression" dxfId="2" priority="230">
      <formula>$J876&gt;49</formula>
    </cfRule>
  </conditionalFormatting>
  <conditionalFormatting sqref="I796:I797">
    <cfRule type="expression" dxfId="2" priority="229">
      <formula>$J796&gt;50</formula>
    </cfRule>
  </conditionalFormatting>
  <conditionalFormatting sqref="J796:J797">
    <cfRule type="expression" dxfId="2" priority="228">
      <formula>$J796&gt;50</formula>
    </cfRule>
  </conditionalFormatting>
  <conditionalFormatting sqref="B796:B797">
    <cfRule type="expression" dxfId="2" priority="227">
      <formula>$J796&gt;49</formula>
    </cfRule>
  </conditionalFormatting>
  <conditionalFormatting sqref="C796:H796 K796:L796">
    <cfRule type="expression" dxfId="2" priority="226">
      <formula>$J796&gt;50</formula>
    </cfRule>
  </conditionalFormatting>
  <conditionalFormatting sqref="C797:H797 K797:L797">
    <cfRule type="expression" dxfId="2" priority="225">
      <formula>$J797&gt;50</formula>
    </cfRule>
  </conditionalFormatting>
  <conditionalFormatting sqref="I893">
    <cfRule type="expression" dxfId="2" priority="224">
      <formula>$J893&gt;50</formula>
    </cfRule>
  </conditionalFormatting>
  <conditionalFormatting sqref="J893:L893 C893:H893">
    <cfRule type="expression" dxfId="2" priority="223">
      <formula>$J893&gt;50</formula>
    </cfRule>
  </conditionalFormatting>
  <conditionalFormatting sqref="B893">
    <cfRule type="expression" dxfId="2" priority="222">
      <formula>$J893&gt;49</formula>
    </cfRule>
  </conditionalFormatting>
  <conditionalFormatting sqref="K933:L933 C933:H933">
    <cfRule type="expression" dxfId="2" priority="221">
      <formula>$J933&gt;50</formula>
    </cfRule>
  </conditionalFormatting>
  <conditionalFormatting sqref="B933">
    <cfRule type="expression" dxfId="2" priority="220">
      <formula>$J933&gt;49</formula>
    </cfRule>
  </conditionalFormatting>
  <conditionalFormatting sqref="I828:I829">
    <cfRule type="expression" dxfId="2" priority="219">
      <formula>$J828&gt;50</formula>
    </cfRule>
  </conditionalFormatting>
  <conditionalFormatting sqref="J828:J829">
    <cfRule type="expression" dxfId="2" priority="218">
      <formula>$J828&gt;50</formula>
    </cfRule>
  </conditionalFormatting>
  <conditionalFormatting sqref="B828:B829">
    <cfRule type="expression" dxfId="2" priority="217">
      <formula>$J828&gt;49</formula>
    </cfRule>
  </conditionalFormatting>
  <conditionalFormatting sqref="C828:H829 K828:L829">
    <cfRule type="expression" dxfId="2" priority="216">
      <formula>$J828&gt;50</formula>
    </cfRule>
  </conditionalFormatting>
  <conditionalFormatting sqref="K961:L961 C961:H961">
    <cfRule type="expression" dxfId="2" priority="215">
      <formula>$J961&gt;50</formula>
    </cfRule>
  </conditionalFormatting>
  <conditionalFormatting sqref="K953:L953 C953:H953 C956:H960 K956:L960">
    <cfRule type="expression" dxfId="2" priority="214">
      <formula>$J953&gt;50</formula>
    </cfRule>
  </conditionalFormatting>
  <conditionalFormatting sqref="K800">
    <cfRule type="expression" dxfId="2" priority="213">
      <formula>$J800&gt;50</formula>
    </cfRule>
  </conditionalFormatting>
  <conditionalFormatting sqref="L800">
    <cfRule type="expression" dxfId="2" priority="212">
      <formula>$J800&gt;50</formula>
    </cfRule>
  </conditionalFormatting>
  <conditionalFormatting sqref="I800">
    <cfRule type="expression" dxfId="2" priority="211">
      <formula>$J800&gt;50</formula>
    </cfRule>
  </conditionalFormatting>
  <conditionalFormatting sqref="J800 C800:E800 G800:H800">
    <cfRule type="expression" dxfId="2" priority="210">
      <formula>$J800&gt;50</formula>
    </cfRule>
  </conditionalFormatting>
  <conditionalFormatting sqref="B800">
    <cfRule type="expression" dxfId="2" priority="209">
      <formula>$J800&gt;49</formula>
    </cfRule>
  </conditionalFormatting>
  <conditionalFormatting sqref="F800">
    <cfRule type="expression" dxfId="2" priority="208">
      <formula>$J800&gt;50</formula>
    </cfRule>
  </conditionalFormatting>
  <conditionalFormatting sqref="K934">
    <cfRule type="expression" dxfId="2" priority="207">
      <formula>$J934&gt;50</formula>
    </cfRule>
  </conditionalFormatting>
  <conditionalFormatting sqref="L934">
    <cfRule type="expression" dxfId="2" priority="206">
      <formula>$J934&gt;50</formula>
    </cfRule>
  </conditionalFormatting>
  <conditionalFormatting sqref="I934">
    <cfRule type="expression" dxfId="2" priority="205">
      <formula>$J934&gt;50</formula>
    </cfRule>
  </conditionalFormatting>
  <conditionalFormatting sqref="J934 C934:E934 G934:H934">
    <cfRule type="expression" dxfId="2" priority="204">
      <formula>$J934&gt;50</formula>
    </cfRule>
  </conditionalFormatting>
  <conditionalFormatting sqref="B934">
    <cfRule type="expression" dxfId="2" priority="203">
      <formula>$J934&gt;49</formula>
    </cfRule>
  </conditionalFormatting>
  <conditionalFormatting sqref="F934">
    <cfRule type="expression" dxfId="2" priority="202">
      <formula>$J934&gt;50</formula>
    </cfRule>
  </conditionalFormatting>
  <conditionalFormatting sqref="I896">
    <cfRule type="expression" dxfId="2" priority="201">
      <formula>$J896&gt;50</formula>
    </cfRule>
  </conditionalFormatting>
  <conditionalFormatting sqref="J896">
    <cfRule type="expression" dxfId="2" priority="200">
      <formula>$J896&gt;50</formula>
    </cfRule>
  </conditionalFormatting>
  <conditionalFormatting sqref="K896:L896 C896:D896 F896:H896">
    <cfRule type="expression" dxfId="2" priority="199">
      <formula>$J896&gt;50</formula>
    </cfRule>
  </conditionalFormatting>
  <conditionalFormatting sqref="B896">
    <cfRule type="expression" dxfId="2" priority="198">
      <formula>$J896&gt;49</formula>
    </cfRule>
  </conditionalFormatting>
  <conditionalFormatting sqref="E896">
    <cfRule type="expression" dxfId="2" priority="197">
      <formula>$J896&gt;50</formula>
    </cfRule>
  </conditionalFormatting>
  <conditionalFormatting sqref="I909:I910">
    <cfRule type="expression" dxfId="2" priority="196">
      <formula>$J909&gt;50</formula>
    </cfRule>
  </conditionalFormatting>
  <conditionalFormatting sqref="J909:J910">
    <cfRule type="expression" dxfId="2" priority="195">
      <formula>$J909&gt;50</formula>
    </cfRule>
  </conditionalFormatting>
  <conditionalFormatting sqref="K909:L910 C909:D910 F909:H910">
    <cfRule type="expression" dxfId="2" priority="194">
      <formula>$J909&gt;50</formula>
    </cfRule>
  </conditionalFormatting>
  <conditionalFormatting sqref="B909:B910">
    <cfRule type="expression" dxfId="2" priority="193">
      <formula>$J909&gt;49</formula>
    </cfRule>
  </conditionalFormatting>
  <conditionalFormatting sqref="E909:E910">
    <cfRule type="expression" dxfId="2" priority="192">
      <formula>$J909&gt;50</formula>
    </cfRule>
  </conditionalFormatting>
  <conditionalFormatting sqref="K972:L972 C972:H972">
    <cfRule type="expression" dxfId="2" priority="191">
      <formula>$J972&gt;50</formula>
    </cfRule>
  </conditionalFormatting>
  <conditionalFormatting sqref="I894:I895">
    <cfRule type="expression" dxfId="2" priority="190">
      <formula>$J894&gt;50</formula>
    </cfRule>
  </conditionalFormatting>
  <conditionalFormatting sqref="J894:J895">
    <cfRule type="expression" dxfId="2" priority="189">
      <formula>$J894&gt;50</formula>
    </cfRule>
  </conditionalFormatting>
  <conditionalFormatting sqref="K894:L895 C894:D895 F894:H895">
    <cfRule type="expression" dxfId="2" priority="188">
      <formula>$J894&gt;50</formula>
    </cfRule>
  </conditionalFormatting>
  <conditionalFormatting sqref="B894:B895">
    <cfRule type="expression" dxfId="2" priority="187">
      <formula>$J894&gt;49</formula>
    </cfRule>
  </conditionalFormatting>
  <conditionalFormatting sqref="E894:E895">
    <cfRule type="expression" dxfId="2" priority="186">
      <formula>$J894&gt;50</formula>
    </cfRule>
  </conditionalFormatting>
  <conditionalFormatting sqref="K973:L973 C973:H973">
    <cfRule type="expression" dxfId="2" priority="185">
      <formula>$J973&gt;50</formula>
    </cfRule>
  </conditionalFormatting>
  <conditionalFormatting sqref="B935">
    <cfRule type="expression" dxfId="2" priority="184">
      <formula>$J935&gt;49</formula>
    </cfRule>
  </conditionalFormatting>
  <conditionalFormatting sqref="K935:L935 C935:H935">
    <cfRule type="expression" dxfId="2" priority="183">
      <formula>$J935&gt;50</formula>
    </cfRule>
  </conditionalFormatting>
  <conditionalFormatting sqref="I911:I913">
    <cfRule type="expression" dxfId="2" priority="182">
      <formula>$J911&gt;50</formula>
    </cfRule>
  </conditionalFormatting>
  <conditionalFormatting sqref="J911:J913">
    <cfRule type="expression" dxfId="2" priority="181">
      <formula>$J911&gt;50</formula>
    </cfRule>
  </conditionalFormatting>
  <conditionalFormatting sqref="K911:L913 C911:D913 F911:H913">
    <cfRule type="expression" dxfId="2" priority="180">
      <formula>$J911&gt;50</formula>
    </cfRule>
  </conditionalFormatting>
  <conditionalFormatting sqref="B911:B913">
    <cfRule type="expression" dxfId="2" priority="179">
      <formula>$J911&gt;49</formula>
    </cfRule>
  </conditionalFormatting>
  <conditionalFormatting sqref="E911:E913">
    <cfRule type="expression" dxfId="2" priority="178">
      <formula>$J911&gt;50</formula>
    </cfRule>
  </conditionalFormatting>
  <conditionalFormatting sqref="C974:H977 K974:L977">
    <cfRule type="expression" dxfId="2" priority="177">
      <formula>$J974&gt;50</formula>
    </cfRule>
  </conditionalFormatting>
  <conditionalFormatting sqref="I914:I919">
    <cfRule type="expression" dxfId="2" priority="176">
      <formula>$J914&gt;50</formula>
    </cfRule>
  </conditionalFormatting>
  <conditionalFormatting sqref="J914:J919">
    <cfRule type="expression" dxfId="2" priority="175">
      <formula>$J914&gt;50</formula>
    </cfRule>
  </conditionalFormatting>
  <conditionalFormatting sqref="K914:L914 C914:D914 F914:H914">
    <cfRule type="expression" dxfId="2" priority="174">
      <formula>$J914&gt;50</formula>
    </cfRule>
  </conditionalFormatting>
  <conditionalFormatting sqref="B914:B919">
    <cfRule type="expression" dxfId="2" priority="173">
      <formula>$J914&gt;49</formula>
    </cfRule>
  </conditionalFormatting>
  <conditionalFormatting sqref="E914:E919">
    <cfRule type="expression" dxfId="2" priority="172">
      <formula>$J914&gt;50</formula>
    </cfRule>
  </conditionalFormatting>
  <conditionalFormatting sqref="K915:L915 C915:D915 F915:H915">
    <cfRule type="expression" dxfId="2" priority="171">
      <formula>$J915&gt;50</formula>
    </cfRule>
  </conditionalFormatting>
  <conditionalFormatting sqref="C916:D919 F916:H919 K916:L919">
    <cfRule type="expression" dxfId="2" priority="170">
      <formula>$J916&gt;50</formula>
    </cfRule>
  </conditionalFormatting>
  <conditionalFormatting sqref="K950:L952 C950:H952">
    <cfRule type="expression" dxfId="2" priority="169">
      <formula>$J950&gt;50</formula>
    </cfRule>
  </conditionalFormatting>
  <conditionalFormatting sqref="B950:B952">
    <cfRule type="expression" dxfId="2" priority="168">
      <formula>$J950&gt;49</formula>
    </cfRule>
  </conditionalFormatting>
  <conditionalFormatting sqref="I936:I949">
    <cfRule type="expression" dxfId="2" priority="167">
      <formula>$J936&gt;50</formula>
    </cfRule>
  </conditionalFormatting>
  <conditionalFormatting sqref="K941 J936:J949">
    <cfRule type="expression" dxfId="2" priority="166">
      <formula>$J936&gt;50</formula>
    </cfRule>
  </conditionalFormatting>
  <conditionalFormatting sqref="B936:B949">
    <cfRule type="expression" dxfId="2" priority="165">
      <formula>$J936&gt;49</formula>
    </cfRule>
  </conditionalFormatting>
  <conditionalFormatting sqref="E936:E949">
    <cfRule type="expression" dxfId="2" priority="164">
      <formula>$J936&gt;50</formula>
    </cfRule>
  </conditionalFormatting>
  <conditionalFormatting sqref="C936:D936 F936:H936 K936:L936">
    <cfRule type="expression" dxfId="2" priority="163">
      <formula>$J936&gt;50</formula>
    </cfRule>
  </conditionalFormatting>
  <conditionalFormatting sqref="C937:D937 F937:H937 L937 L945 F945:H945 C945:D945">
    <cfRule type="expression" dxfId="2" priority="162">
      <formula>$J937&gt;50</formula>
    </cfRule>
  </conditionalFormatting>
  <conditionalFormatting sqref="K937 K945">
    <cfRule type="expression" dxfId="2" priority="161">
      <formula>$J937&gt;50</formula>
    </cfRule>
  </conditionalFormatting>
  <conditionalFormatting sqref="C938:D944 F938:H944 K938:L940 K942:L944 L941">
    <cfRule type="expression" dxfId="2" priority="160">
      <formula>$J938&gt;50</formula>
    </cfRule>
  </conditionalFormatting>
  <conditionalFormatting sqref="K1015:L1015 C1015:H1015">
    <cfRule type="expression" dxfId="2" priority="159">
      <formula>$J1015&gt;50</formula>
    </cfRule>
  </conditionalFormatting>
  <conditionalFormatting sqref="C1030:H1030 K1030:L1030">
    <cfRule type="expression" dxfId="2" priority="158">
      <formula>$J1030&gt;50</formula>
    </cfRule>
  </conditionalFormatting>
  <conditionalFormatting sqref="K1009:L1009 C1009:H1009 K1013:L1014 L1012 C1012:H1014">
    <cfRule type="expression" dxfId="2" priority="157">
      <formula>$J1009&gt;50</formula>
    </cfRule>
  </conditionalFormatting>
  <conditionalFormatting sqref="C1008:H1008 K1008:L1008 K992:L995 C992:H995 C999:H1006 K999:L1006">
    <cfRule type="expression" dxfId="2" priority="156">
      <formula>$J992&gt;50</formula>
    </cfRule>
  </conditionalFormatting>
  <conditionalFormatting sqref="C946:D949 F946:H949 K946:L949">
    <cfRule type="expression" dxfId="2" priority="155">
      <formula>$J946&gt;50</formula>
    </cfRule>
  </conditionalFormatting>
  <conditionalFormatting sqref="K1031:L1031 C1031:H1031 C1034:H1035 K1034:L1035">
    <cfRule type="expression" dxfId="2" priority="154">
      <formula>$J1031&gt;50</formula>
    </cfRule>
  </conditionalFormatting>
  <conditionalFormatting sqref="K954:L955 C954:H955">
    <cfRule type="expression" dxfId="2" priority="153">
      <formula>$J954&gt;50</formula>
    </cfRule>
  </conditionalFormatting>
  <conditionalFormatting sqref="B954:B955">
    <cfRule type="expression" dxfId="2" priority="152">
      <formula>$J954&gt;49</formula>
    </cfRule>
  </conditionalFormatting>
  <conditionalFormatting sqref="K1010:L1011 C1010:H1011">
    <cfRule type="expression" dxfId="2" priority="151">
      <formula>$J1010&gt;50</formula>
    </cfRule>
  </conditionalFormatting>
  <conditionalFormatting sqref="K1032:L1033 C1032:H1033">
    <cfRule type="expression" dxfId="2" priority="150">
      <formula>$J1032&gt;50</formula>
    </cfRule>
  </conditionalFormatting>
  <conditionalFormatting sqref="K1007:L1007 C1007:H1007">
    <cfRule type="expression" dxfId="2" priority="149">
      <formula>$J1007&gt;50</formula>
    </cfRule>
  </conditionalFormatting>
  <conditionalFormatting sqref="B1007">
    <cfRule type="expression" dxfId="2" priority="148">
      <formula>$J1007&gt;49</formula>
    </cfRule>
  </conditionalFormatting>
  <conditionalFormatting sqref="I991">
    <cfRule type="expression" dxfId="2" priority="147">
      <formula>$J991&gt;50</formula>
    </cfRule>
  </conditionalFormatting>
  <conditionalFormatting sqref="J991">
    <cfRule type="expression" dxfId="2" priority="146">
      <formula>$J991&gt;50</formula>
    </cfRule>
  </conditionalFormatting>
  <conditionalFormatting sqref="K991:L991 C991:D991 F991:H991">
    <cfRule type="expression" dxfId="2" priority="145">
      <formula>$J991&gt;50</formula>
    </cfRule>
  </conditionalFormatting>
  <conditionalFormatting sqref="B991">
    <cfRule type="expression" dxfId="2" priority="144">
      <formula>$J991&gt;49</formula>
    </cfRule>
  </conditionalFormatting>
  <conditionalFormatting sqref="E991">
    <cfRule type="expression" dxfId="2" priority="143">
      <formula>$J991&gt;50</formula>
    </cfRule>
  </conditionalFormatting>
  <conditionalFormatting sqref="I897:I900 I904:I908">
    <cfRule type="expression" dxfId="2" priority="142">
      <formula>$J897&gt;50</formula>
    </cfRule>
  </conditionalFormatting>
  <conditionalFormatting sqref="J897:J900 J904:J908">
    <cfRule type="expression" dxfId="2" priority="141">
      <formula>$J897&gt;50</formula>
    </cfRule>
  </conditionalFormatting>
  <conditionalFormatting sqref="K898:L900 C898:D900 F898:H900 F904:H908 C904:D908 K904:L908">
    <cfRule type="expression" dxfId="2" priority="140">
      <formula>$J898&gt;50</formula>
    </cfRule>
  </conditionalFormatting>
  <conditionalFormatting sqref="B897:B900 B904:B908">
    <cfRule type="expression" dxfId="2" priority="139">
      <formula>$J897&gt;49</formula>
    </cfRule>
  </conditionalFormatting>
  <conditionalFormatting sqref="E897:E900 E904:E908">
    <cfRule type="expression" dxfId="2" priority="138">
      <formula>$J897&gt;50</formula>
    </cfRule>
  </conditionalFormatting>
  <conditionalFormatting sqref="K897:L897 C897:D897 F897:H897">
    <cfRule type="expression" dxfId="2" priority="137">
      <formula>$J897&gt;50</formula>
    </cfRule>
  </conditionalFormatting>
  <conditionalFormatting sqref="K1048:L1049 C1048:H1049">
    <cfRule type="expression" dxfId="2" priority="136">
      <formula>$J1048&gt;50</formula>
    </cfRule>
  </conditionalFormatting>
  <conditionalFormatting sqref="K1041:L1042 C1041:H1042">
    <cfRule type="expression" dxfId="2" priority="135">
      <formula>$J1041&gt;50</formula>
    </cfRule>
  </conditionalFormatting>
  <conditionalFormatting sqref="B1041:B1042">
    <cfRule type="expression" dxfId="2" priority="134">
      <formula>$J1041&gt;49</formula>
    </cfRule>
  </conditionalFormatting>
  <conditionalFormatting sqref="I890:I892">
    <cfRule type="expression" dxfId="2" priority="133">
      <formula>$J890&gt;50</formula>
    </cfRule>
  </conditionalFormatting>
  <conditionalFormatting sqref="J890:J892">
    <cfRule type="expression" dxfId="2" priority="132">
      <formula>$J890&gt;50</formula>
    </cfRule>
  </conditionalFormatting>
  <conditionalFormatting sqref="F890:H892 C890:D892 K890:L892">
    <cfRule type="expression" dxfId="2" priority="131">
      <formula>$J890&gt;50</formula>
    </cfRule>
  </conditionalFormatting>
  <conditionalFormatting sqref="B890:B892">
    <cfRule type="expression" dxfId="2" priority="130">
      <formula>$J890&gt;49</formula>
    </cfRule>
  </conditionalFormatting>
  <conditionalFormatting sqref="E890:E892">
    <cfRule type="expression" dxfId="2" priority="129">
      <formula>$J890&gt;50</formula>
    </cfRule>
  </conditionalFormatting>
  <conditionalFormatting sqref="I996:I998">
    <cfRule type="expression" dxfId="2" priority="128">
      <formula>$J996&gt;50</formula>
    </cfRule>
  </conditionalFormatting>
  <conditionalFormatting sqref="J996:J998">
    <cfRule type="expression" dxfId="2" priority="127">
      <formula>$J996&gt;50</formula>
    </cfRule>
  </conditionalFormatting>
  <conditionalFormatting sqref="K996:L998 C996:D998 F996:H998">
    <cfRule type="expression" dxfId="2" priority="126">
      <formula>$J996&gt;50</formula>
    </cfRule>
  </conditionalFormatting>
  <conditionalFormatting sqref="B996:B998">
    <cfRule type="expression" dxfId="2" priority="125">
      <formula>$J996&gt;49</formula>
    </cfRule>
  </conditionalFormatting>
  <conditionalFormatting sqref="E996:E998">
    <cfRule type="expression" dxfId="2" priority="124">
      <formula>$J996&gt;50</formula>
    </cfRule>
  </conditionalFormatting>
  <conditionalFormatting sqref="I901:I903">
    <cfRule type="expression" dxfId="2" priority="123">
      <formula>$J901&gt;50</formula>
    </cfRule>
  </conditionalFormatting>
  <conditionalFormatting sqref="J901:J903">
    <cfRule type="expression" dxfId="2" priority="122">
      <formula>$J901&gt;50</formula>
    </cfRule>
  </conditionalFormatting>
  <conditionalFormatting sqref="F901:H903 C901:D903 K901:L903">
    <cfRule type="expression" dxfId="2" priority="121">
      <formula>$J901&gt;50</formula>
    </cfRule>
  </conditionalFormatting>
  <conditionalFormatting sqref="B901:B903">
    <cfRule type="expression" dxfId="2" priority="120">
      <formula>$J901&gt;49</formula>
    </cfRule>
  </conditionalFormatting>
  <conditionalFormatting sqref="E901:E903">
    <cfRule type="expression" dxfId="2" priority="119">
      <formula>$J901&gt;50</formula>
    </cfRule>
  </conditionalFormatting>
  <conditionalFormatting sqref="K1063:L1063 C1063:H1063 C1069:H1076 K1069:L1076">
    <cfRule type="expression" dxfId="2" priority="118">
      <formula>$J1063&gt;50</formula>
    </cfRule>
  </conditionalFormatting>
  <conditionalFormatting sqref="B1063 B1069:B1076">
    <cfRule type="expression" dxfId="2" priority="117">
      <formula>$J1063&gt;49</formula>
    </cfRule>
  </conditionalFormatting>
  <conditionalFormatting sqref="I1050:I1052">
    <cfRule type="expression" dxfId="2" priority="116">
      <formula>$J1050&gt;50</formula>
    </cfRule>
  </conditionalFormatting>
  <conditionalFormatting sqref="J1050:J1052">
    <cfRule type="expression" dxfId="2" priority="115">
      <formula>$J1050&gt;50</formula>
    </cfRule>
  </conditionalFormatting>
  <conditionalFormatting sqref="K1050:L1052 C1050:D1052 F1050:H1052">
    <cfRule type="expression" dxfId="2" priority="114">
      <formula>$J1050&gt;50</formula>
    </cfRule>
  </conditionalFormatting>
  <conditionalFormatting sqref="B1050:B1052">
    <cfRule type="expression" dxfId="2" priority="113">
      <formula>$J1050&gt;49</formula>
    </cfRule>
  </conditionalFormatting>
  <conditionalFormatting sqref="E1050:E1052">
    <cfRule type="expression" dxfId="2" priority="112">
      <formula>$J1050&gt;50</formula>
    </cfRule>
  </conditionalFormatting>
  <conditionalFormatting sqref="I1053:J1062">
    <cfRule type="expression" dxfId="2" priority="111">
      <formula>$J1053&gt;50</formula>
    </cfRule>
  </conditionalFormatting>
  <conditionalFormatting sqref="B1053:B1062">
    <cfRule type="expression" dxfId="2" priority="110">
      <formula>$J1053&gt;49</formula>
    </cfRule>
  </conditionalFormatting>
  <conditionalFormatting sqref="C1053:H1062 K1053:L1062">
    <cfRule type="expression" dxfId="2" priority="109">
      <formula>$J1053&gt;50</formula>
    </cfRule>
  </conditionalFormatting>
  <conditionalFormatting sqref="I979:I980">
    <cfRule type="expression" dxfId="2" priority="108">
      <formula>$J979&gt;50</formula>
    </cfRule>
  </conditionalFormatting>
  <conditionalFormatting sqref="J979:J980">
    <cfRule type="expression" dxfId="2" priority="107">
      <formula>$J979&gt;50</formula>
    </cfRule>
  </conditionalFormatting>
  <conditionalFormatting sqref="F979:H980 C979:D980 K979:L980">
    <cfRule type="expression" dxfId="2" priority="106">
      <formula>$J979&gt;50</formula>
    </cfRule>
  </conditionalFormatting>
  <conditionalFormatting sqref="B979:B980">
    <cfRule type="expression" dxfId="2" priority="105">
      <formula>$J979&gt;49</formula>
    </cfRule>
  </conditionalFormatting>
  <conditionalFormatting sqref="E979:E980">
    <cfRule type="expression" dxfId="2" priority="104">
      <formula>$J979&gt;50</formula>
    </cfRule>
  </conditionalFormatting>
  <conditionalFormatting sqref="K1107:L1107 C1107:H1107">
    <cfRule type="expression" dxfId="2" priority="103">
      <formula>$J1107&gt;50</formula>
    </cfRule>
  </conditionalFormatting>
  <conditionalFormatting sqref="B1106:B1107">
    <cfRule type="expression" dxfId="2" priority="102">
      <formula>$J1106&gt;49</formula>
    </cfRule>
  </conditionalFormatting>
  <conditionalFormatting sqref="I1064:J1064">
    <cfRule type="expression" dxfId="2" priority="101">
      <formula>$J1064&gt;50</formula>
    </cfRule>
  </conditionalFormatting>
  <conditionalFormatting sqref="B1064">
    <cfRule type="expression" dxfId="2" priority="100">
      <formula>$J1064&gt;49</formula>
    </cfRule>
  </conditionalFormatting>
  <conditionalFormatting sqref="C1064:H1064 K1064:L1064">
    <cfRule type="expression" dxfId="2" priority="99">
      <formula>$J1064&gt;50</formula>
    </cfRule>
  </conditionalFormatting>
  <conditionalFormatting sqref="C1086:H1090 K1086:L1090 K1102:L1105 C1102:H1105">
    <cfRule type="expression" dxfId="2" priority="98">
      <formula>$J1086&gt;50</formula>
    </cfRule>
  </conditionalFormatting>
  <conditionalFormatting sqref="B1086:B1090 B1102:B1105">
    <cfRule type="expression" dxfId="2" priority="97">
      <formula>$J1086&gt;49</formula>
    </cfRule>
  </conditionalFormatting>
  <conditionalFormatting sqref="I1065:J1068">
    <cfRule type="expression" dxfId="2" priority="96">
      <formula>$J1065&gt;50</formula>
    </cfRule>
  </conditionalFormatting>
  <conditionalFormatting sqref="B1065:B1068">
    <cfRule type="expression" dxfId="2" priority="95">
      <formula>$J1065&gt;49</formula>
    </cfRule>
  </conditionalFormatting>
  <conditionalFormatting sqref="C1065:H1068 K1065:L1068">
    <cfRule type="expression" dxfId="2" priority="94">
      <formula>$J1065&gt;50</formula>
    </cfRule>
  </conditionalFormatting>
  <conditionalFormatting sqref="K1106:L1106 C1106:H1106">
    <cfRule type="expression" dxfId="2" priority="93">
      <formula>$J1106&gt;50</formula>
    </cfRule>
  </conditionalFormatting>
  <conditionalFormatting sqref="I1084:J1085">
    <cfRule type="expression" dxfId="2" priority="92">
      <formula>$J1084&gt;50</formula>
    </cfRule>
  </conditionalFormatting>
  <conditionalFormatting sqref="B1084:B1085">
    <cfRule type="expression" dxfId="2" priority="91">
      <formula>$J1084&gt;49</formula>
    </cfRule>
  </conditionalFormatting>
  <conditionalFormatting sqref="C1084:H1085 K1084:L1085">
    <cfRule type="expression" dxfId="2" priority="90">
      <formula>$J1084&gt;50</formula>
    </cfRule>
  </conditionalFormatting>
  <conditionalFormatting sqref="C1092:H1092 K1092:L1092 K1099:L1101 C1099:H1101">
    <cfRule type="expression" dxfId="2" priority="89">
      <formula>$J1092&gt;50</formula>
    </cfRule>
  </conditionalFormatting>
  <conditionalFormatting sqref="B1092 B1099:B1101">
    <cfRule type="expression" dxfId="2" priority="88">
      <formula>$J1092&gt;49</formula>
    </cfRule>
  </conditionalFormatting>
  <conditionalFormatting sqref="K1140:L1142 C1140:H1142">
    <cfRule type="expression" dxfId="2" priority="87">
      <formula>$J1140&gt;50</formula>
    </cfRule>
  </conditionalFormatting>
  <conditionalFormatting sqref="B1140:B1142">
    <cfRule type="expression" dxfId="2" priority="86">
      <formula>$J1140&gt;49</formula>
    </cfRule>
  </conditionalFormatting>
  <conditionalFormatting sqref="C1127:H1128 K1127:L1128 K1130:L1130 C1130:H1130 C1139:H1139 K1139:L1139">
    <cfRule type="expression" dxfId="2" priority="85">
      <formula>$J1127&gt;50</formula>
    </cfRule>
  </conditionalFormatting>
  <conditionalFormatting sqref="B1127:B1128 B1130 B1139">
    <cfRule type="expression" dxfId="2" priority="84">
      <formula>$J1127&gt;49</formula>
    </cfRule>
  </conditionalFormatting>
  <conditionalFormatting sqref="K1148:L1148 C1148:H1148 C1164:H1168 K1164:L1168">
    <cfRule type="expression" dxfId="2" priority="83">
      <formula>$J1148&gt;50</formula>
    </cfRule>
  </conditionalFormatting>
  <conditionalFormatting sqref="B1148 B1164:B1168">
    <cfRule type="expression" dxfId="2" priority="82">
      <formula>$J1148&gt;49</formula>
    </cfRule>
  </conditionalFormatting>
  <conditionalFormatting sqref="C1149:H1149 K1149:L1149">
    <cfRule type="expression" dxfId="2" priority="81">
      <formula>$J1149&gt;50</formula>
    </cfRule>
  </conditionalFormatting>
  <conditionalFormatting sqref="B1149">
    <cfRule type="expression" dxfId="2" priority="80">
      <formula>$J1149&gt;49</formula>
    </cfRule>
  </conditionalFormatting>
  <conditionalFormatting sqref="C1192:H1192 K1192:L1192">
    <cfRule type="expression" dxfId="2" priority="79">
      <formula>$J1192&gt;50</formula>
    </cfRule>
  </conditionalFormatting>
  <conditionalFormatting sqref="B1192">
    <cfRule type="expression" dxfId="2" priority="78">
      <formula>$J1192&gt;49</formula>
    </cfRule>
  </conditionalFormatting>
  <conditionalFormatting sqref="I1091">
    <cfRule type="expression" dxfId="2" priority="77">
      <formula>$J1091&gt;50</formula>
    </cfRule>
  </conditionalFormatting>
  <conditionalFormatting sqref="C1091:H1091 K1091:L1091">
    <cfRule type="expression" dxfId="2" priority="76">
      <formula>$J1091&gt;50</formula>
    </cfRule>
  </conditionalFormatting>
  <conditionalFormatting sqref="B1091">
    <cfRule type="expression" dxfId="2" priority="75">
      <formula>$J1091&gt;49</formula>
    </cfRule>
  </conditionalFormatting>
  <conditionalFormatting sqref="J1091">
    <cfRule type="expression" dxfId="2" priority="74">
      <formula>$J1091&gt;50</formula>
    </cfRule>
  </conditionalFormatting>
  <conditionalFormatting sqref="C1129:H1129 K1129:L1129">
    <cfRule type="expression" dxfId="2" priority="73">
      <formula>$J1129&gt;50</formula>
    </cfRule>
  </conditionalFormatting>
  <conditionalFormatting sqref="B1129">
    <cfRule type="expression" dxfId="2" priority="72">
      <formula>$J1129&gt;49</formula>
    </cfRule>
  </conditionalFormatting>
  <conditionalFormatting sqref="I1093:I1098">
    <cfRule type="expression" dxfId="2" priority="71">
      <formula>$J1093&gt;50</formula>
    </cfRule>
  </conditionalFormatting>
  <conditionalFormatting sqref="C1095:H1098 K1095:L1098">
    <cfRule type="expression" dxfId="2" priority="70">
      <formula>$J1095&gt;50</formula>
    </cfRule>
  </conditionalFormatting>
  <conditionalFormatting sqref="B1093:B1098">
    <cfRule type="expression" dxfId="2" priority="69">
      <formula>$J1093&gt;49</formula>
    </cfRule>
  </conditionalFormatting>
  <conditionalFormatting sqref="J1093:J1098">
    <cfRule type="expression" dxfId="2" priority="68">
      <formula>$J1093&gt;50</formula>
    </cfRule>
  </conditionalFormatting>
  <conditionalFormatting sqref="K1150:L1150 C1150:H1150 C1163:H1163 K1163:L1163">
    <cfRule type="expression" dxfId="2" priority="67">
      <formula>$J1150&gt;50</formula>
    </cfRule>
  </conditionalFormatting>
  <conditionalFormatting sqref="B1150 B1163">
    <cfRule type="expression" dxfId="2" priority="66">
      <formula>$J1150&gt;49</formula>
    </cfRule>
  </conditionalFormatting>
  <conditionalFormatting sqref="I1131:I1138">
    <cfRule type="expression" dxfId="2" priority="65">
      <formula>$J1131&gt;50</formula>
    </cfRule>
  </conditionalFormatting>
  <conditionalFormatting sqref="C1131:H1138 K1131:L1138">
    <cfRule type="expression" dxfId="2" priority="64">
      <formula>$J1131&gt;50</formula>
    </cfRule>
  </conditionalFormatting>
  <conditionalFormatting sqref="B1131:B1138">
    <cfRule type="expression" dxfId="2" priority="63">
      <formula>$J1131&gt;49</formula>
    </cfRule>
  </conditionalFormatting>
  <conditionalFormatting sqref="J1131:J1138">
    <cfRule type="expression" dxfId="2" priority="62">
      <formula>$J1131&gt;50</formula>
    </cfRule>
  </conditionalFormatting>
  <conditionalFormatting sqref="K1170:L1171 C1170:H1171">
    <cfRule type="expression" dxfId="2" priority="61">
      <formula>$J1170&gt;50</formula>
    </cfRule>
  </conditionalFormatting>
  <conditionalFormatting sqref="B1170:B1171">
    <cfRule type="expression" dxfId="2" priority="60">
      <formula>$J1170&gt;49</formula>
    </cfRule>
  </conditionalFormatting>
  <conditionalFormatting sqref="C1093:H1094 K1093:L1094">
    <cfRule type="expression" dxfId="2" priority="59">
      <formula>$J1093&gt;50</formula>
    </cfRule>
  </conditionalFormatting>
  <conditionalFormatting sqref="K1156:L1156 C1156:H1156">
    <cfRule type="expression" dxfId="2" priority="54">
      <formula>$J1156&gt;50</formula>
    </cfRule>
  </conditionalFormatting>
  <conditionalFormatting sqref="B1156:B1162">
    <cfRule type="expression" dxfId="2" priority="53">
      <formula>$J1156&gt;49</formula>
    </cfRule>
  </conditionalFormatting>
  <conditionalFormatting sqref="K1157:L1162 C1157:H1162">
    <cfRule type="expression" dxfId="2" priority="52">
      <formula>$J1157&gt;50</formula>
    </cfRule>
  </conditionalFormatting>
  <conditionalFormatting sqref="C1225:H1228 K1225:L1228">
    <cfRule type="expression" dxfId="2" priority="51">
      <formula>$J1225&gt;50</formula>
    </cfRule>
  </conditionalFormatting>
  <conditionalFormatting sqref="B1225:B1228">
    <cfRule type="expression" dxfId="2" priority="50">
      <formula>$J1225&gt;49</formula>
    </cfRule>
  </conditionalFormatting>
  <conditionalFormatting sqref="B1208:B1213">
    <cfRule type="expression" dxfId="2" priority="49">
      <formula>$J1208&gt;49</formula>
    </cfRule>
  </conditionalFormatting>
  <conditionalFormatting sqref="K1208:L1213 C1208:H1213 G1218:G1223">
    <cfRule type="expression" dxfId="2" priority="48">
      <formula>$J1208&gt;50</formula>
    </cfRule>
  </conditionalFormatting>
  <conditionalFormatting sqref="C1285:H1285 K1285:L1285 K1309:L1310 C1309:H1310 K1294:L1294 C1294:H1294">
    <cfRule type="expression" dxfId="2" priority="47">
      <formula>$J1285&gt;50</formula>
    </cfRule>
  </conditionalFormatting>
  <conditionalFormatting sqref="B1285 B1309:B1310 B1294">
    <cfRule type="expression" dxfId="2" priority="46">
      <formula>$J1285&gt;49</formula>
    </cfRule>
  </conditionalFormatting>
  <conditionalFormatting sqref="B1218:B1223">
    <cfRule type="expression" dxfId="2" priority="45">
      <formula>$J1218&gt;49</formula>
    </cfRule>
  </conditionalFormatting>
  <conditionalFormatting sqref="C1218:F1223 H1218:H1223 K1218:L1223">
    <cfRule type="expression" dxfId="2" priority="44">
      <formula>$J1218&gt;50</formula>
    </cfRule>
  </conditionalFormatting>
  <conditionalFormatting sqref="B1295:B1297">
    <cfRule type="expression" dxfId="2" priority="43">
      <formula>$J1295&gt;49</formula>
    </cfRule>
  </conditionalFormatting>
  <conditionalFormatting sqref="K1335:L1335 C1335:H1335">
    <cfRule type="expression" dxfId="2" priority="42">
      <formula>$J1335&gt;50</formula>
    </cfRule>
  </conditionalFormatting>
  <conditionalFormatting sqref="B1335">
    <cfRule type="expression" dxfId="2" priority="41">
      <formula>$J1335&gt;49</formula>
    </cfRule>
  </conditionalFormatting>
  <conditionalFormatting sqref="G1256:G1263">
    <cfRule type="expression" dxfId="2" priority="40">
      <formula>$J1256&gt;50</formula>
    </cfRule>
  </conditionalFormatting>
  <conditionalFormatting sqref="B1256:B1263">
    <cfRule type="expression" dxfId="2" priority="39">
      <formula>$J1256&gt;49</formula>
    </cfRule>
  </conditionalFormatting>
  <conditionalFormatting sqref="C1256:F1263 H1256:H1263 K1256:L1263">
    <cfRule type="expression" dxfId="2" priority="38">
      <formula>$J1256&gt;50</formula>
    </cfRule>
  </conditionalFormatting>
  <conditionalFormatting sqref="G1289:G1293">
    <cfRule type="expression" dxfId="2" priority="37">
      <formula>$J1289&gt;50</formula>
    </cfRule>
  </conditionalFormatting>
  <conditionalFormatting sqref="B1289:B1293">
    <cfRule type="expression" dxfId="2" priority="36">
      <formula>$J1289&gt;49</formula>
    </cfRule>
  </conditionalFormatting>
  <conditionalFormatting sqref="C1289:F1293 H1289:H1293 K1289:L1293">
    <cfRule type="expression" dxfId="2" priority="35">
      <formula>$J1289&gt;50</formula>
    </cfRule>
  </conditionalFormatting>
  <conditionalFormatting sqref="G1298 G1304:G1308">
    <cfRule type="expression" dxfId="2" priority="34">
      <formula>$J1298&gt;50</formula>
    </cfRule>
  </conditionalFormatting>
  <conditionalFormatting sqref="B1298 B1304:B1308">
    <cfRule type="expression" dxfId="2" priority="33">
      <formula>$J1298&gt;49</formula>
    </cfRule>
  </conditionalFormatting>
  <conditionalFormatting sqref="C1298:F1298 H1298 K1298:L1298 K1304:L1308 H1304:H1308 C1304:F1308">
    <cfRule type="expression" dxfId="2" priority="32">
      <formula>$J1298&gt;50</formula>
    </cfRule>
  </conditionalFormatting>
  <conditionalFormatting sqref="G1286:G1288">
    <cfRule type="expression" dxfId="2" priority="31">
      <formula>$J1286&gt;50</formula>
    </cfRule>
  </conditionalFormatting>
  <conditionalFormatting sqref="B1286:B1288">
    <cfRule type="expression" dxfId="2" priority="30">
      <formula>$J1286&gt;49</formula>
    </cfRule>
  </conditionalFormatting>
  <conditionalFormatting sqref="C1286:F1288 H1286:H1288 K1286:L1288">
    <cfRule type="expression" dxfId="2" priority="29">
      <formula>$J1286&gt;50</formula>
    </cfRule>
  </conditionalFormatting>
  <conditionalFormatting sqref="G1381:G1384 G1387:G1394 G1398:G1406">
    <cfRule type="expression" dxfId="2" priority="28">
      <formula>$J1381&gt;50</formula>
    </cfRule>
  </conditionalFormatting>
  <conditionalFormatting sqref="B1381:B1384 B1387:B1394 B1398:B1406">
    <cfRule type="expression" dxfId="2" priority="27">
      <formula>$J1381&gt;49</formula>
    </cfRule>
  </conditionalFormatting>
  <conditionalFormatting sqref="C1381:F1384 H1381:H1384 K1381:L1384 K1387:L1394 H1387:H1394 C1387:F1394 C1398:F1406 H1398:H1406 K1398:L1406">
    <cfRule type="expression" dxfId="2" priority="26">
      <formula>$J1381&gt;50</formula>
    </cfRule>
  </conditionalFormatting>
  <conditionalFormatting sqref="G1303">
    <cfRule type="expression" dxfId="2" priority="25">
      <formula>$J1303&gt;50</formula>
    </cfRule>
  </conditionalFormatting>
  <conditionalFormatting sqref="B1303">
    <cfRule type="expression" dxfId="2" priority="24">
      <formula>$J1303&gt;49</formula>
    </cfRule>
  </conditionalFormatting>
  <conditionalFormatting sqref="C1303:F1303 H1303 K1303:L1303">
    <cfRule type="expression" dxfId="2" priority="23">
      <formula>$J1303&gt;50</formula>
    </cfRule>
  </conditionalFormatting>
  <conditionalFormatting sqref="G1301:G1302">
    <cfRule type="expression" dxfId="2" priority="22">
      <formula>$J1301&gt;50</formula>
    </cfRule>
  </conditionalFormatting>
  <conditionalFormatting sqref="B1301:B1302">
    <cfRule type="expression" dxfId="2" priority="21">
      <formula>$J1301&gt;49</formula>
    </cfRule>
  </conditionalFormatting>
  <conditionalFormatting sqref="C1301:F1302 H1301:H1302 K1301:L1302">
    <cfRule type="expression" dxfId="2" priority="20">
      <formula>$J1301&gt;50</formula>
    </cfRule>
  </conditionalFormatting>
  <conditionalFormatting sqref="G1299:G1300">
    <cfRule type="expression" dxfId="2" priority="19">
      <formula>$J1299&gt;50</formula>
    </cfRule>
  </conditionalFormatting>
  <conditionalFormatting sqref="B1299:B1300">
    <cfRule type="expression" dxfId="2" priority="18">
      <formula>$J1299&gt;49</formula>
    </cfRule>
  </conditionalFormatting>
  <conditionalFormatting sqref="C1299:F1300 H1299:H1300 K1299:L1300">
    <cfRule type="expression" dxfId="2" priority="17">
      <formula>$J1299&gt;50</formula>
    </cfRule>
  </conditionalFormatting>
  <conditionalFormatting sqref="G1444">
    <cfRule type="expression" dxfId="2" priority="16">
      <formula>$J1444&gt;50</formula>
    </cfRule>
  </conditionalFormatting>
  <conditionalFormatting sqref="B1444">
    <cfRule type="expression" dxfId="2" priority="15">
      <formula>$J1444&gt;49</formula>
    </cfRule>
  </conditionalFormatting>
  <conditionalFormatting sqref="C1444:F1444 H1444 K1444:L1444">
    <cfRule type="expression" dxfId="2" priority="14">
      <formula>$J1444&gt;50</formula>
    </cfRule>
  </conditionalFormatting>
  <conditionalFormatting sqref="G1408:G1426">
    <cfRule type="expression" dxfId="2" priority="13">
      <formula>$J1408&gt;50</formula>
    </cfRule>
  </conditionalFormatting>
  <conditionalFormatting sqref="B1408:B1426">
    <cfRule type="expression" dxfId="2" priority="12">
      <formula>$J1408&gt;49</formula>
    </cfRule>
  </conditionalFormatting>
  <conditionalFormatting sqref="C1408:F1426 H1408:H1426 K1408:L1426">
    <cfRule type="expression" dxfId="2" priority="11">
      <formula>$J1408&gt;50</formula>
    </cfRule>
  </conditionalFormatting>
  <conditionalFormatting sqref="G1385:G1386">
    <cfRule type="expression" dxfId="2" priority="10">
      <formula>$J1385&gt;50</formula>
    </cfRule>
  </conditionalFormatting>
  <conditionalFormatting sqref="B1385:B1386">
    <cfRule type="expression" dxfId="2" priority="9">
      <formula>$J1385&gt;49</formula>
    </cfRule>
  </conditionalFormatting>
  <conditionalFormatting sqref="C1385:F1386 H1385:H1386 K1385:L1386">
    <cfRule type="expression" dxfId="2" priority="8">
      <formula>$J1385&gt;50</formula>
    </cfRule>
  </conditionalFormatting>
  <conditionalFormatting sqref="G1395:G1397">
    <cfRule type="expression" dxfId="2" priority="7">
      <formula>$J1395&gt;50</formula>
    </cfRule>
  </conditionalFormatting>
  <conditionalFormatting sqref="B1395:B1397">
    <cfRule type="expression" dxfId="2" priority="6">
      <formula>$J1395&gt;49</formula>
    </cfRule>
  </conditionalFormatting>
  <conditionalFormatting sqref="C1395:F1397 H1395:H1397 K1395:L1397">
    <cfRule type="expression" dxfId="2" priority="5">
      <formula>$J1395&gt;50</formula>
    </cfRule>
  </conditionalFormatting>
  <conditionalFormatting sqref="B1543">
    <cfRule type="expression" dxfId="2" priority="4">
      <formula>$J1543&gt;49</formula>
    </cfRule>
  </conditionalFormatting>
  <conditionalFormatting sqref="G1450">
    <cfRule type="expression" dxfId="2" priority="3">
      <formula>$J1450&gt;50</formula>
    </cfRule>
  </conditionalFormatting>
  <conditionalFormatting sqref="B1450">
    <cfRule type="expression" dxfId="2" priority="2">
      <formula>$J1450&gt;49</formula>
    </cfRule>
  </conditionalFormatting>
  <conditionalFormatting sqref="C1450:F1450 H1450 K1450:L1450">
    <cfRule type="expression" dxfId="2" priority="1">
      <formula>$J1450&gt;50</formula>
    </cfRule>
  </conditionalFormatting>
  <dataValidations count="2">
    <dataValidation type="list" allowBlank="1" showInputMessage="1" showErrorMessage="1" sqref="G5" xr:uid="{00000000-0002-0000-0100-000000000000}">
      <formula1>Transporte</formula1>
    </dataValidation>
    <dataValidation type="list" allowBlank="1" showInputMessage="1" showErrorMessage="1" sqref="F5" xr:uid="{00000000-0002-0000-0100-000001000000}">
      <formula1>Fronteras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44"/>
  <sheetViews>
    <sheetView showGridLines="0" topLeftCell="A23" workbookViewId="0">
      <selection activeCell="K39" sqref="K39"/>
    </sheetView>
  </sheetViews>
  <sheetFormatPr defaultColWidth="11.42578125" defaultRowHeight="14.25"/>
  <cols>
    <col min="1" max="1" width="4.85546875" customWidth="1"/>
    <col min="2" max="2" width="13" customWidth="1"/>
    <col min="3" max="3" width="4.85546875" customWidth="1"/>
    <col min="4" max="4" width="13" customWidth="1"/>
    <col min="7" max="7" width="4.85546875" customWidth="1"/>
    <col min="8" max="8" width="13" customWidth="1"/>
    <col min="9" max="9" width="4.85546875" customWidth="1"/>
    <col min="10" max="10" width="13" customWidth="1"/>
    <col min="11" max="11" width="8.85546875" customWidth="1"/>
    <col min="12" max="12" width="4.7109375" customWidth="1"/>
    <col min="14" max="14" width="22.7109375" customWidth="1"/>
    <col min="15" max="15" width="22.5703125" customWidth="1"/>
  </cols>
  <sheetData>
    <row r="2" ht="18">
      <c r="B2" s="19" t="s">
        <v>10011</v>
      </c>
    </row>
    <row r="4">
      <c r="B4" s="14" t="s">
        <v>10012</v>
      </c>
      <c r="D4" s="11" t="s">
        <v>10013</v>
      </c>
      <c r="E4" s="12" t="s">
        <v>10014</v>
      </c>
      <c r="F4" s="12" t="s">
        <v>10015</v>
      </c>
      <c r="H4" s="14" t="s">
        <v>10016</v>
      </c>
      <c r="J4" s="14" t="s">
        <v>10017</v>
      </c>
      <c r="K4" s="14" t="s">
        <v>10018</v>
      </c>
    </row>
    <row r="5">
      <c r="B5" s="25" t="s">
        <v>8233</v>
      </c>
      <c r="D5" s="4"/>
      <c r="E5" s="4"/>
      <c r="F5" s="24"/>
      <c r="H5" s="24"/>
      <c r="J5" s="24" t="s">
        <v>29</v>
      </c>
      <c r="K5" s="68" t="s">
        <v>10019</v>
      </c>
    </row>
    <row r="6">
      <c r="B6" s="61" t="s">
        <v>30</v>
      </c>
      <c r="D6" s="4" t="s">
        <v>8268</v>
      </c>
      <c r="E6" s="4">
        <v>936</v>
      </c>
      <c r="F6" s="4" t="s">
        <v>10020</v>
      </c>
      <c r="H6" s="4" t="s">
        <v>10021</v>
      </c>
      <c r="J6" s="4" t="s">
        <v>1091</v>
      </c>
      <c r="K6" s="26" t="s">
        <v>10022</v>
      </c>
    </row>
    <row r="7">
      <c r="B7" s="15" t="s">
        <v>8230</v>
      </c>
      <c r="D7" s="25" t="s">
        <v>8990</v>
      </c>
      <c r="E7" s="25">
        <v>1008</v>
      </c>
      <c r="F7" s="4" t="s">
        <v>10020</v>
      </c>
      <c r="H7" s="4" t="s">
        <v>8498</v>
      </c>
      <c r="J7" s="25" t="s">
        <v>26</v>
      </c>
      <c r="K7" s="26" t="s">
        <v>10023</v>
      </c>
    </row>
    <row r="8">
      <c r="B8" s="15" t="s">
        <v>22</v>
      </c>
      <c r="D8" s="15" t="s">
        <v>10024</v>
      </c>
      <c r="E8" s="15">
        <v>1040</v>
      </c>
      <c r="F8" s="51" t="s">
        <v>10025</v>
      </c>
      <c r="H8" s="25" t="s">
        <v>3918</v>
      </c>
      <c r="J8" s="15" t="s">
        <v>36</v>
      </c>
      <c r="K8" s="20" t="s">
        <v>10026</v>
      </c>
    </row>
    <row r="9">
      <c r="B9" s="16" t="s">
        <v>8241</v>
      </c>
      <c r="D9" s="15" t="s">
        <v>10027</v>
      </c>
      <c r="E9" s="15">
        <v>936</v>
      </c>
      <c r="F9" s="51" t="s">
        <v>10025</v>
      </c>
      <c r="H9" s="16" t="s">
        <v>10028</v>
      </c>
      <c r="J9" s="15" t="s">
        <v>27</v>
      </c>
      <c r="K9" s="20" t="s">
        <v>10029</v>
      </c>
    </row>
    <row r="10">
      <c r="B10" s="16" t="s">
        <v>11</v>
      </c>
      <c r="D10" s="15" t="s">
        <v>10030</v>
      </c>
      <c r="E10" s="15">
        <v>936</v>
      </c>
      <c r="F10" s="51" t="s">
        <v>10020</v>
      </c>
      <c r="H10" s="16" t="s">
        <v>8253</v>
      </c>
      <c r="J10" s="15" t="s">
        <v>24</v>
      </c>
      <c r="K10" s="20" t="s">
        <v>10031</v>
      </c>
    </row>
    <row r="11">
      <c r="B11" s="16" t="s">
        <v>10032</v>
      </c>
      <c r="D11" s="15" t="s">
        <v>10033</v>
      </c>
      <c r="E11" s="15">
        <v>1000</v>
      </c>
      <c r="F11" s="51" t="s">
        <v>10020</v>
      </c>
      <c r="H11" s="17" t="s">
        <v>23</v>
      </c>
      <c r="J11" s="15" t="s">
        <v>1041</v>
      </c>
      <c r="K11" s="20" t="s">
        <v>10034</v>
      </c>
    </row>
    <row r="12">
      <c r="B12" s="16" t="s">
        <v>8223</v>
      </c>
      <c r="D12" s="15" t="s">
        <v>10035</v>
      </c>
      <c r="E12" s="15">
        <v>918</v>
      </c>
      <c r="F12" s="51" t="s">
        <v>10025</v>
      </c>
      <c r="J12" s="16" t="s">
        <v>28</v>
      </c>
      <c r="K12" s="20" t="s">
        <v>10022</v>
      </c>
    </row>
    <row r="13">
      <c r="B13" s="33" t="s">
        <v>10036</v>
      </c>
      <c r="D13" s="15" t="s">
        <v>8254</v>
      </c>
      <c r="E13" s="15">
        <v>918</v>
      </c>
      <c r="F13" s="51"/>
      <c r="J13" s="33" t="s">
        <v>6001</v>
      </c>
      <c r="K13" s="34" t="s">
        <v>10037</v>
      </c>
    </row>
    <row r="14">
      <c r="B14" s="17" t="s">
        <v>40</v>
      </c>
      <c r="D14" s="15" t="s">
        <v>8516</v>
      </c>
      <c r="E14" s="15">
        <v>918</v>
      </c>
      <c r="F14" s="51" t="s">
        <v>10020</v>
      </c>
      <c r="J14" s="33" t="s">
        <v>37</v>
      </c>
      <c r="K14" s="34" t="s">
        <v>10038</v>
      </c>
    </row>
    <row r="15">
      <c r="B15" s="23"/>
      <c r="D15" s="15" t="s">
        <v>8499</v>
      </c>
      <c r="E15" s="15"/>
      <c r="F15" s="51"/>
      <c r="J15" s="33" t="s">
        <v>7517</v>
      </c>
      <c r="K15" s="34"/>
    </row>
    <row r="16">
      <c r="B16" s="23"/>
      <c r="D16" s="15" t="s">
        <v>8361</v>
      </c>
      <c r="E16" s="15">
        <v>918</v>
      </c>
      <c r="F16" s="51"/>
      <c r="J16" s="33" t="s">
        <v>2282</v>
      </c>
      <c r="K16" s="34" t="s">
        <v>10039</v>
      </c>
    </row>
    <row r="17">
      <c r="B17" s="23"/>
      <c r="D17" s="15" t="s">
        <v>2283</v>
      </c>
      <c r="E17" s="15"/>
      <c r="F17" s="51"/>
      <c r="J17" s="33" t="s">
        <v>38</v>
      </c>
      <c r="K17" s="34" t="s">
        <v>10040</v>
      </c>
    </row>
    <row r="18">
      <c r="D18" s="15" t="s">
        <v>10041</v>
      </c>
      <c r="E18" s="15">
        <v>918</v>
      </c>
      <c r="F18" s="51" t="s">
        <v>10020</v>
      </c>
      <c r="J18" s="33" t="s">
        <v>32</v>
      </c>
      <c r="K18" s="34" t="s">
        <v>10042</v>
      </c>
    </row>
    <row r="19">
      <c r="D19" s="15" t="s">
        <v>10043</v>
      </c>
      <c r="E19" s="15">
        <v>918</v>
      </c>
      <c r="F19" s="51" t="s">
        <v>10020</v>
      </c>
      <c r="J19" s="33" t="s">
        <v>1998</v>
      </c>
      <c r="K19" s="34" t="s">
        <v>10044</v>
      </c>
    </row>
    <row r="20">
      <c r="D20" s="15" t="s">
        <v>10045</v>
      </c>
      <c r="E20" s="15">
        <v>918</v>
      </c>
      <c r="F20" s="51" t="s">
        <v>10020</v>
      </c>
      <c r="J20" s="33" t="s">
        <v>4563</v>
      </c>
      <c r="K20" s="34" t="s">
        <v>10046</v>
      </c>
    </row>
    <row r="21">
      <c r="D21" s="15"/>
      <c r="E21" s="15"/>
      <c r="F21" s="51"/>
      <c r="J21" s="33" t="s">
        <v>1091</v>
      </c>
      <c r="K21" s="34" t="s">
        <v>10047</v>
      </c>
    </row>
    <row r="22">
      <c r="D22" s="15"/>
      <c r="E22" s="15"/>
      <c r="F22" s="51"/>
      <c r="J22" s="33" t="s">
        <v>7443</v>
      </c>
      <c r="K22" s="34" t="s">
        <v>10048</v>
      </c>
    </row>
    <row r="23">
      <c r="D23" s="15"/>
      <c r="E23" s="15"/>
      <c r="F23" s="51"/>
      <c r="J23" s="33" t="s">
        <v>1907</v>
      </c>
      <c r="K23" s="34" t="s">
        <v>10049</v>
      </c>
    </row>
    <row r="24">
      <c r="D24" s="15"/>
      <c r="E24" s="15"/>
      <c r="F24" s="51"/>
      <c r="J24" s="33" t="s">
        <v>6554</v>
      </c>
      <c r="K24" s="34" t="s">
        <v>10050</v>
      </c>
    </row>
    <row r="25">
      <c r="D25" s="15"/>
      <c r="E25" s="15"/>
      <c r="F25" s="51"/>
      <c r="J25" s="33" t="s">
        <v>6568</v>
      </c>
      <c r="K25" s="34" t="s">
        <v>10051</v>
      </c>
    </row>
    <row r="26">
      <c r="D26" s="15"/>
      <c r="E26" s="15"/>
      <c r="F26" s="51"/>
      <c r="J26" s="33" t="s">
        <v>6548</v>
      </c>
      <c r="K26" s="34" t="s">
        <v>10052</v>
      </c>
    </row>
    <row r="27">
      <c r="D27" s="15"/>
      <c r="E27" s="15"/>
      <c r="F27" s="51"/>
      <c r="J27" s="33" t="s">
        <v>6799</v>
      </c>
      <c r="K27" s="34" t="s">
        <v>10053</v>
      </c>
    </row>
    <row r="28">
      <c r="D28" s="15" t="s">
        <v>1369</v>
      </c>
      <c r="E28" s="15">
        <v>918</v>
      </c>
      <c r="F28" s="51" t="s">
        <v>10020</v>
      </c>
      <c r="J28" s="33" t="s">
        <v>6984</v>
      </c>
      <c r="K28" s="34" t="s">
        <v>10054</v>
      </c>
    </row>
    <row r="29">
      <c r="D29" s="15" t="s">
        <v>10055</v>
      </c>
      <c r="E29" s="15">
        <v>918</v>
      </c>
      <c r="F29" s="51" t="s">
        <v>10020</v>
      </c>
      <c r="J29" s="33" t="s">
        <v>7017</v>
      </c>
      <c r="K29" s="34" t="s">
        <v>10056</v>
      </c>
    </row>
    <row r="30">
      <c r="D30" s="15"/>
      <c r="E30" s="15"/>
      <c r="F30" s="51"/>
      <c r="J30" s="33" t="s">
        <v>7207</v>
      </c>
      <c r="K30" s="34" t="s">
        <v>10057</v>
      </c>
    </row>
    <row r="31">
      <c r="D31" s="15" t="s">
        <v>10058</v>
      </c>
      <c r="E31" s="15">
        <v>918</v>
      </c>
      <c r="F31" s="51" t="s">
        <v>10020</v>
      </c>
      <c r="J31" s="33" t="s">
        <v>7150</v>
      </c>
      <c r="K31" s="34" t="s">
        <v>10059</v>
      </c>
    </row>
    <row r="32">
      <c r="D32" s="15"/>
      <c r="E32" s="15"/>
      <c r="F32" s="51"/>
      <c r="J32" s="33" t="s">
        <v>1996</v>
      </c>
      <c r="K32" s="34" t="s">
        <v>10060</v>
      </c>
    </row>
    <row r="33">
      <c r="D33" s="15"/>
      <c r="E33" s="15"/>
      <c r="F33" s="51"/>
      <c r="J33" s="33" t="s">
        <v>2278</v>
      </c>
      <c r="K33" s="34" t="s">
        <v>10061</v>
      </c>
    </row>
    <row r="34">
      <c r="D34" s="15"/>
      <c r="E34" s="15"/>
      <c r="F34" s="51"/>
      <c r="J34" s="33" t="s">
        <v>6037</v>
      </c>
      <c r="K34" s="34" t="s">
        <v>10062</v>
      </c>
    </row>
    <row r="35">
      <c r="D35" s="15" t="s">
        <v>10063</v>
      </c>
      <c r="E35" s="15">
        <v>1008</v>
      </c>
      <c r="F35" s="51" t="s">
        <v>10020</v>
      </c>
      <c r="J35" s="33" t="s">
        <v>2282</v>
      </c>
      <c r="K35" s="34" t="s">
        <v>10039</v>
      </c>
    </row>
    <row r="36">
      <c r="D36" s="35" t="s">
        <v>10064</v>
      </c>
      <c r="E36" s="35">
        <v>1008</v>
      </c>
      <c r="F36" s="51" t="s">
        <v>10025</v>
      </c>
      <c r="J36" s="33" t="s">
        <v>5537</v>
      </c>
      <c r="K36" s="34" t="s">
        <v>10065</v>
      </c>
    </row>
    <row r="37">
      <c r="D37" s="35" t="s">
        <v>10066</v>
      </c>
      <c r="E37" s="35">
        <v>1008</v>
      </c>
      <c r="F37" s="51" t="s">
        <v>10025</v>
      </c>
      <c r="J37" s="33" t="s">
        <v>5708</v>
      </c>
      <c r="K37" s="34" t="s">
        <v>10067</v>
      </c>
    </row>
    <row r="38">
      <c r="D38" s="35" t="s">
        <v>10068</v>
      </c>
      <c r="E38" s="35">
        <v>918</v>
      </c>
      <c r="F38" s="51" t="s">
        <v>10025</v>
      </c>
      <c r="J38" s="33" t="s">
        <v>8141</v>
      </c>
      <c r="K38" s="34" t="s">
        <v>10069</v>
      </c>
    </row>
    <row r="39">
      <c r="D39" s="35" t="s">
        <v>10070</v>
      </c>
      <c r="E39" s="35">
        <v>918</v>
      </c>
      <c r="F39" s="51" t="s">
        <v>10020</v>
      </c>
      <c r="J39" s="17" t="s">
        <v>23</v>
      </c>
      <c r="K39" s="21" t="s">
        <v>23</v>
      </c>
    </row>
    <row r="40">
      <c r="D40" s="35" t="s">
        <v>10071</v>
      </c>
      <c r="E40" s="35">
        <v>918</v>
      </c>
      <c r="F40" s="51" t="s">
        <v>10020</v>
      </c>
    </row>
    <row r="41">
      <c r="D41" s="35" t="s">
        <v>10072</v>
      </c>
      <c r="E41" s="35">
        <v>918</v>
      </c>
      <c r="F41" s="51" t="s">
        <v>10020</v>
      </c>
    </row>
    <row r="42">
      <c r="D42" s="35" t="s">
        <v>9024</v>
      </c>
      <c r="E42" s="35">
        <v>918</v>
      </c>
      <c r="F42" s="51"/>
    </row>
    <row r="43">
      <c r="D43" s="35" t="s">
        <v>10073</v>
      </c>
      <c r="E43" s="35">
        <v>918</v>
      </c>
      <c r="F43" s="51"/>
    </row>
    <row r="44">
      <c r="D44" s="18" t="s">
        <v>23</v>
      </c>
      <c r="E44" s="18">
        <v>1000</v>
      </c>
      <c r="F44" s="52"/>
    </row>
  </sheetData>
  <pageMargins left="0.7" right="0.7" top="0.75" bottom="0.75" header="0.3" footer="0.3"/>
  <pageSetup paperSize="9"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sistema</dc:creator>
  <cp:keywords/>
  <dc:description/>
  <cp:lastModifiedBy/>
  <cp:revision/>
  <dcterms:created xsi:type="dcterms:W3CDTF">2010-02-04T12:45:45Z</dcterms:created>
  <dcterms:modified xsi:type="dcterms:W3CDTF">2026-10-12T16:17:01Z</dcterms:modified>
  <cp:category/>
  <cp:contentStatus/>
</cp:coreProperties>
</file>